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Grain Exports/"/>
    </mc:Choice>
  </mc:AlternateContent>
  <xr:revisionPtr revIDLastSave="348" documentId="8_{4DB916AE-1880-4E68-8482-C7C9AB096EEC}" xr6:coauthVersionLast="47" xr6:coauthVersionMax="47" xr10:uidLastSave="{E40F6E4B-B9E7-4DDD-B885-C09B54DE9690}"/>
  <bookViews>
    <workbookView xWindow="-108" yWindow="-108" windowWidth="23256" windowHeight="14016" tabRatio="601" firstSheet="1" activeTab="1" xr2:uid="{00000000-000D-0000-FFFF-FFFF00000000}"/>
  </bookViews>
  <sheets>
    <sheet name="GTR Corn Table" sheetId="6" state="hidden" r:id="rId1"/>
    <sheet name="GTR Corn Table Redesign NMY" sheetId="433" r:id="rId2"/>
    <sheet name="GTR Corn Table Redesign" sheetId="427" state="hidden" r:id="rId3"/>
    <sheet name="0523" sheetId="490" r:id="rId4"/>
    <sheet name="0516" sheetId="489" r:id="rId5"/>
    <sheet name="0509" sheetId="488" r:id="rId6"/>
    <sheet name="0502" sheetId="487" state="hidden" r:id="rId7"/>
    <sheet name="0425" sheetId="486" state="hidden" r:id="rId8"/>
    <sheet name="0418" sheetId="485" state="hidden" r:id="rId9"/>
    <sheet name="0411" sheetId="484" state="hidden" r:id="rId10"/>
    <sheet name="0404" sheetId="483" state="hidden" r:id="rId11"/>
    <sheet name="0328" sheetId="482" state="hidden" r:id="rId12"/>
    <sheet name="0321" sheetId="481" state="hidden" r:id="rId13"/>
    <sheet name="0314" sheetId="480" state="hidden" r:id="rId14"/>
    <sheet name="0307" sheetId="479" state="hidden" r:id="rId15"/>
    <sheet name="0229" sheetId="478" state="hidden" r:id="rId16"/>
    <sheet name="0222" sheetId="477" state="hidden" r:id="rId17"/>
    <sheet name="0215" sheetId="476" state="hidden" r:id="rId18"/>
    <sheet name="0208" sheetId="475" state="hidden" r:id="rId19"/>
    <sheet name="0201" sheetId="474" state="hidden" r:id="rId20"/>
    <sheet name="0125" sheetId="473" state="hidden" r:id="rId21"/>
    <sheet name="0118" sheetId="472" state="hidden" r:id="rId22"/>
    <sheet name="0111" sheetId="471" state="hidden" r:id="rId23"/>
    <sheet name="0104" sheetId="470" state="hidden" r:id="rId24"/>
    <sheet name="1228" sheetId="469" state="hidden" r:id="rId25"/>
    <sheet name="1221" sheetId="468" state="hidden" r:id="rId26"/>
    <sheet name="1214" sheetId="467" state="hidden" r:id="rId27"/>
    <sheet name="1207" sheetId="466" state="hidden" r:id="rId28"/>
    <sheet name="1130" sheetId="465" state="hidden" r:id="rId29"/>
    <sheet name="1123" sheetId="464" state="hidden" r:id="rId30"/>
    <sheet name="1116" sheetId="463" state="hidden" r:id="rId31"/>
    <sheet name="1109" sheetId="462" state="hidden" r:id="rId32"/>
    <sheet name="1102" sheetId="461" state="hidden" r:id="rId33"/>
    <sheet name="Total" sheetId="7" r:id="rId34"/>
    <sheet name="1026" sheetId="460" state="hidden" r:id="rId35"/>
    <sheet name="1019" sheetId="459" state="hidden" r:id="rId36"/>
    <sheet name="1012" sheetId="458" state="hidden" r:id="rId37"/>
    <sheet name="1005" sheetId="457" state="hidden" r:id="rId38"/>
    <sheet name="0928" sheetId="456" state="hidden" r:id="rId39"/>
    <sheet name="0921" sheetId="455" state="hidden" r:id="rId40"/>
    <sheet name="0914" sheetId="454" state="hidden" r:id="rId41"/>
    <sheet name="0907" sheetId="453" state="hidden" r:id="rId42"/>
    <sheet name="0831" sheetId="452" state="hidden" r:id="rId43"/>
    <sheet name="0824" sheetId="450" state="hidden" r:id="rId44"/>
    <sheet name="0817" sheetId="449" state="hidden" r:id="rId45"/>
    <sheet name="0810" sheetId="448" state="hidden" r:id="rId46"/>
    <sheet name="0803" sheetId="447" state="hidden" r:id="rId47"/>
    <sheet name="0727" sheetId="446" state="hidden" r:id="rId48"/>
    <sheet name="0720" sheetId="445" state="hidden" r:id="rId49"/>
    <sheet name="0713" sheetId="444" state="hidden" r:id="rId50"/>
    <sheet name="0706" sheetId="443" state="hidden" r:id="rId51"/>
    <sheet name="0629" sheetId="442" state="hidden" r:id="rId52"/>
    <sheet name="0622" sheetId="441" state="hidden" r:id="rId53"/>
    <sheet name="0615" sheetId="440" state="hidden" r:id="rId54"/>
    <sheet name="0608" sheetId="439" state="hidden" r:id="rId55"/>
    <sheet name="0601" sheetId="438" state="hidden" r:id="rId56"/>
    <sheet name="0525" sheetId="437" state="hidden" r:id="rId57"/>
    <sheet name="0518" sheetId="436" state="hidden" r:id="rId58"/>
    <sheet name="0511" sheetId="435" state="hidden" r:id="rId59"/>
    <sheet name="0504" sheetId="434" state="hidden" r:id="rId60"/>
    <sheet name="0427" sheetId="432" state="hidden" r:id="rId61"/>
    <sheet name="0420" sheetId="431" state="hidden" r:id="rId62"/>
    <sheet name="0413" sheetId="430" state="hidden" r:id="rId63"/>
    <sheet name="0406" sheetId="429" state="hidden" r:id="rId64"/>
    <sheet name="0330" sheetId="428" state="hidden" r:id="rId65"/>
    <sheet name="0323" sheetId="425" state="hidden" r:id="rId66"/>
    <sheet name="0316" sheetId="424" state="hidden" r:id="rId67"/>
    <sheet name="0309" sheetId="423" state="hidden" r:id="rId68"/>
    <sheet name="0302" sheetId="422" state="hidden" r:id="rId69"/>
    <sheet name="0223" sheetId="421" state="hidden" r:id="rId70"/>
    <sheet name="0216" sheetId="420" state="hidden" r:id="rId71"/>
    <sheet name="0209" sheetId="419" state="hidden" r:id="rId72"/>
    <sheet name="0202" sheetId="418" state="hidden" r:id="rId73"/>
    <sheet name="0126" sheetId="417" state="hidden" r:id="rId74"/>
    <sheet name="0119" sheetId="416" state="hidden" r:id="rId75"/>
    <sheet name="0112" sheetId="415" state="hidden" r:id="rId76"/>
    <sheet name="0105" sheetId="414" state="hidden" r:id="rId77"/>
    <sheet name="1229" sheetId="413" state="hidden" r:id="rId78"/>
    <sheet name="1222" sheetId="412" state="hidden" r:id="rId79"/>
    <sheet name="1215" sheetId="411" state="hidden" r:id="rId80"/>
    <sheet name="1208" sheetId="410" state="hidden" r:id="rId81"/>
    <sheet name="1201" sheetId="409" state="hidden" r:id="rId82"/>
    <sheet name="1124" sheetId="408" state="hidden" r:id="rId83"/>
    <sheet name="1117" sheetId="407" state="hidden" r:id="rId84"/>
    <sheet name="1110" sheetId="406" state="hidden" r:id="rId85"/>
    <sheet name="1103" sheetId="405" state="hidden" r:id="rId86"/>
    <sheet name="1027" sheetId="404" state="hidden" r:id="rId87"/>
    <sheet name="1020" sheetId="403" state="hidden" r:id="rId88"/>
    <sheet name="1013" sheetId="402" state="hidden" r:id="rId89"/>
    <sheet name="1006" sheetId="401" state="hidden" r:id="rId90"/>
    <sheet name="0929" sheetId="400" state="hidden" r:id="rId91"/>
    <sheet name="0922" sheetId="399" state="hidden" r:id="rId92"/>
    <sheet name="0915" sheetId="398" state="hidden" r:id="rId93"/>
    <sheet name="0908" sheetId="396" state="hidden" r:id="rId94"/>
    <sheet name="0901" sheetId="395" state="hidden" r:id="rId95"/>
    <sheet name="0825" sheetId="394" state="hidden" r:id="rId96"/>
    <sheet name="0811" sheetId="393" state="hidden" r:id="rId97"/>
    <sheet name="0804" sheetId="392" state="hidden" r:id="rId98"/>
    <sheet name="0728" sheetId="391" state="hidden" r:id="rId99"/>
    <sheet name="0721" sheetId="390" state="hidden" r:id="rId100"/>
    <sheet name="0714" sheetId="389" state="hidden" r:id="rId101"/>
    <sheet name="0707" sheetId="388" state="hidden" r:id="rId102"/>
    <sheet name="0630" sheetId="387" state="hidden" r:id="rId103"/>
    <sheet name="0623" sheetId="386" state="hidden" r:id="rId104"/>
    <sheet name="0616" sheetId="385" state="hidden" r:id="rId105"/>
    <sheet name="0609" sheetId="384" state="hidden" r:id="rId106"/>
    <sheet name="0602" sheetId="383" state="hidden" r:id="rId107"/>
    <sheet name="0526" sheetId="382" state="hidden" r:id="rId108"/>
    <sheet name="0519" sheetId="381" state="hidden" r:id="rId109"/>
    <sheet name="0512" sheetId="380" state="hidden" r:id="rId110"/>
    <sheet name="0505" sheetId="379" state="hidden" r:id="rId111"/>
    <sheet name="0428" sheetId="378" state="hidden" r:id="rId112"/>
    <sheet name="0421" sheetId="377" state="hidden" r:id="rId113"/>
    <sheet name="0414" sheetId="375" state="hidden" r:id="rId114"/>
    <sheet name="0407" sheetId="374" state="hidden" r:id="rId115"/>
    <sheet name="0331" sheetId="373" state="hidden" r:id="rId116"/>
    <sheet name="0324" sheetId="372" state="hidden" r:id="rId117"/>
    <sheet name="0317" sheetId="371" state="hidden" r:id="rId118"/>
    <sheet name="0310" sheetId="370" state="hidden" r:id="rId119"/>
    <sheet name="0303" sheetId="369" state="hidden" r:id="rId120"/>
    <sheet name="0224" sheetId="368" state="hidden" r:id="rId121"/>
    <sheet name="0217" sheetId="367" state="hidden" r:id="rId122"/>
    <sheet name="0210" sheetId="366" state="hidden" r:id="rId123"/>
    <sheet name="0203" sheetId="365" state="hidden" r:id="rId124"/>
    <sheet name="0127" sheetId="364" state="hidden" r:id="rId125"/>
    <sheet name="0120" sheetId="363" state="hidden" r:id="rId126"/>
    <sheet name="0113" sheetId="362" state="hidden" r:id="rId127"/>
    <sheet name="0106" sheetId="361" state="hidden" r:id="rId128"/>
    <sheet name="1230" sheetId="360" state="hidden" r:id="rId129"/>
    <sheet name="1223" sheetId="359" state="hidden" r:id="rId130"/>
    <sheet name="1216" sheetId="358" state="hidden" r:id="rId131"/>
    <sheet name="1209" sheetId="357" state="hidden" r:id="rId132"/>
    <sheet name="1202" sheetId="356" state="hidden" r:id="rId133"/>
    <sheet name="1125" sheetId="355" state="hidden" r:id="rId134"/>
    <sheet name="1118" sheetId="354" state="hidden" r:id="rId135"/>
    <sheet name="1111" sheetId="353" state="hidden" r:id="rId136"/>
    <sheet name="1104" sheetId="352" state="hidden" r:id="rId137"/>
    <sheet name="1028" sheetId="351" state="hidden" r:id="rId138"/>
    <sheet name="1021" sheetId="350" state="hidden" r:id="rId139"/>
    <sheet name="1014" sheetId="349" state="hidden" r:id="rId140"/>
    <sheet name="1007" sheetId="348" state="hidden" r:id="rId141"/>
    <sheet name="0930" sheetId="346" state="hidden" r:id="rId142"/>
    <sheet name="0923" sheetId="345" state="hidden" r:id="rId143"/>
    <sheet name="0916" sheetId="344" state="hidden" r:id="rId144"/>
    <sheet name="0909" sheetId="343" state="hidden" r:id="rId145"/>
    <sheet name="0902" sheetId="340" state="hidden" r:id="rId146"/>
    <sheet name="0826" sheetId="339" state="hidden" r:id="rId147"/>
    <sheet name="0819" sheetId="338" state="hidden" r:id="rId148"/>
    <sheet name="0812" sheetId="337" state="hidden" r:id="rId149"/>
    <sheet name="0805" sheetId="336" state="hidden" r:id="rId150"/>
    <sheet name="0729" sheetId="335" state="hidden" r:id="rId151"/>
    <sheet name="0722" sheetId="334" state="hidden" r:id="rId152"/>
    <sheet name="0715" sheetId="333" state="hidden" r:id="rId153"/>
    <sheet name="0708" sheetId="332" state="hidden" r:id="rId154"/>
    <sheet name="0701" sheetId="331" state="hidden" r:id="rId155"/>
    <sheet name="0624" sheetId="330" state="hidden" r:id="rId156"/>
    <sheet name="0617" sheetId="329" state="hidden" r:id="rId157"/>
    <sheet name="0610" sheetId="328" state="hidden" r:id="rId158"/>
    <sheet name="0603" sheetId="327" state="hidden" r:id="rId159"/>
    <sheet name="0527" sheetId="326" state="hidden" r:id="rId160"/>
    <sheet name="0520" sheetId="325" state="hidden" r:id="rId161"/>
    <sheet name="0513" sheetId="324" state="hidden" r:id="rId162"/>
    <sheet name="0506" sheetId="323" state="hidden" r:id="rId163"/>
    <sheet name="0429" sheetId="322" state="hidden" r:id="rId164"/>
    <sheet name="0422" sheetId="321" state="hidden" r:id="rId165"/>
    <sheet name="0415" sheetId="320" state="hidden" r:id="rId166"/>
    <sheet name="0408" sheetId="319" state="hidden" r:id="rId167"/>
    <sheet name="0401" sheetId="318" state="hidden" r:id="rId168"/>
    <sheet name="0325" sheetId="317" state="hidden" r:id="rId169"/>
    <sheet name="0318" sheetId="316" state="hidden" r:id="rId170"/>
    <sheet name="0311" sheetId="315" state="hidden" r:id="rId171"/>
    <sheet name="0304" sheetId="314" state="hidden" r:id="rId172"/>
    <sheet name="0225" sheetId="313" state="hidden" r:id="rId173"/>
    <sheet name="0218" sheetId="312" state="hidden" r:id="rId174"/>
    <sheet name="0211" sheetId="311" state="hidden" r:id="rId175"/>
    <sheet name="0204" sheetId="310" state="hidden" r:id="rId176"/>
    <sheet name="0128" sheetId="309" state="hidden" r:id="rId177"/>
    <sheet name="0121" sheetId="308" state="hidden" r:id="rId178"/>
    <sheet name="0114" sheetId="307" state="hidden" r:id="rId179"/>
    <sheet name="0107" sheetId="306" state="hidden" r:id="rId180"/>
    <sheet name="1231" sheetId="305" state="hidden" r:id="rId181"/>
    <sheet name="1224" sheetId="304" state="hidden" r:id="rId182"/>
    <sheet name="1217" sheetId="303" state="hidden" r:id="rId183"/>
    <sheet name="1210" sheetId="302" state="hidden" r:id="rId184"/>
    <sheet name="1203" sheetId="301" state="hidden" r:id="rId185"/>
    <sheet name="1126" sheetId="300" state="hidden" r:id="rId186"/>
    <sheet name="1119" sheetId="299" state="hidden" r:id="rId187"/>
    <sheet name="1112" sheetId="298" state="hidden" r:id="rId188"/>
    <sheet name="1105" sheetId="297" state="hidden" r:id="rId189"/>
    <sheet name="1029" sheetId="296" state="hidden" r:id="rId190"/>
    <sheet name="1022" sheetId="295" state="hidden" r:id="rId191"/>
    <sheet name="1015" sheetId="294" state="hidden" r:id="rId192"/>
    <sheet name="1008" sheetId="293" state="hidden" r:id="rId193"/>
    <sheet name="1001" sheetId="292" state="hidden" r:id="rId194"/>
    <sheet name="0924" sheetId="291" state="hidden" r:id="rId195"/>
    <sheet name="0917" sheetId="290" state="hidden" r:id="rId196"/>
    <sheet name="0910" sheetId="287" state="hidden" r:id="rId197"/>
    <sheet name="0903" sheetId="285" state="hidden" r:id="rId198"/>
    <sheet name="0827" sheetId="284" state="hidden" r:id="rId199"/>
    <sheet name="0820" sheetId="283" state="hidden" r:id="rId200"/>
    <sheet name="0813" sheetId="282" state="hidden" r:id="rId201"/>
    <sheet name="0806" sheetId="281" state="hidden" r:id="rId202"/>
    <sheet name="0730" sheetId="280" state="hidden" r:id="rId203"/>
    <sheet name="0723" sheetId="279" state="hidden" r:id="rId204"/>
    <sheet name="0716" sheetId="278" state="hidden" r:id="rId205"/>
    <sheet name="0709" sheetId="277" state="hidden" r:id="rId206"/>
    <sheet name="0702" sheetId="276" state="hidden" r:id="rId207"/>
    <sheet name="0625" sheetId="275" state="hidden" r:id="rId208"/>
    <sheet name="0618" sheetId="274" state="hidden" r:id="rId209"/>
    <sheet name="0611" sheetId="273" state="hidden" r:id="rId210"/>
    <sheet name="0604" sheetId="272" state="hidden" r:id="rId211"/>
    <sheet name="0528" sheetId="271" state="hidden" r:id="rId212"/>
    <sheet name="0521" sheetId="270" state="hidden" r:id="rId213"/>
    <sheet name="0514" sheetId="269" state="hidden" r:id="rId214"/>
    <sheet name="0507" sheetId="268" state="hidden" r:id="rId215"/>
    <sheet name="0430" sheetId="267" state="hidden" r:id="rId216"/>
    <sheet name="0423" sheetId="266" state="hidden" r:id="rId217"/>
    <sheet name="0416" sheetId="265" state="hidden" r:id="rId218"/>
    <sheet name="0409" sheetId="264" state="hidden" r:id="rId219"/>
    <sheet name="0402" sheetId="263" state="hidden" r:id="rId220"/>
    <sheet name="0326" sheetId="262" state="hidden" r:id="rId221"/>
    <sheet name="0319" sheetId="261" state="hidden" r:id="rId222"/>
    <sheet name="0312" sheetId="260" state="hidden" r:id="rId223"/>
    <sheet name="0305" sheetId="259" state="hidden" r:id="rId224"/>
    <sheet name="0227" sheetId="258" state="hidden" r:id="rId225"/>
    <sheet name="0220" sheetId="257" state="hidden" r:id="rId226"/>
    <sheet name="0213" sheetId="256" state="hidden" r:id="rId227"/>
    <sheet name="0206" sheetId="255" state="hidden" r:id="rId228"/>
    <sheet name="0130" sheetId="254" state="hidden" r:id="rId229"/>
    <sheet name="0123" sheetId="253" state="hidden" r:id="rId230"/>
    <sheet name="0116" sheetId="252" state="hidden" r:id="rId231"/>
    <sheet name="0109" sheetId="250" state="hidden" r:id="rId232"/>
    <sheet name="0102" sheetId="249" state="hidden" r:id="rId233"/>
    <sheet name="1226" sheetId="248" state="hidden" r:id="rId234"/>
    <sheet name="1219" sheetId="247" state="hidden" r:id="rId235"/>
    <sheet name="1212" sheetId="246" state="hidden" r:id="rId236"/>
    <sheet name="1205" sheetId="245" state="hidden" r:id="rId237"/>
    <sheet name="1128" sheetId="244" state="hidden" r:id="rId238"/>
    <sheet name="1121" sheetId="243" state="hidden" r:id="rId239"/>
    <sheet name="1114" sheetId="242" state="hidden" r:id="rId240"/>
    <sheet name="1107" sheetId="241" state="hidden" r:id="rId241"/>
    <sheet name="1031" sheetId="240" state="hidden" r:id="rId242"/>
    <sheet name="1024" sheetId="239" state="hidden" r:id="rId243"/>
    <sheet name="1017" sheetId="238" state="hidden" r:id="rId244"/>
    <sheet name="1010" sheetId="237" state="hidden" r:id="rId245"/>
    <sheet name="1003" sheetId="236" state="hidden" r:id="rId246"/>
    <sheet name="0926" sheetId="235" state="hidden" r:id="rId247"/>
    <sheet name="0919" sheetId="234" state="hidden" r:id="rId248"/>
    <sheet name="0912" sheetId="233" state="hidden" r:id="rId249"/>
    <sheet name="0905" sheetId="232" state="hidden" r:id="rId250"/>
    <sheet name="Mexico" sheetId="2" r:id="rId251"/>
    <sheet name="China" sheetId="14" r:id="rId252"/>
    <sheet name="Japan" sheetId="1" r:id="rId253"/>
    <sheet name="Colombia" sheetId="18" r:id="rId254"/>
    <sheet name="Korea" sheetId="5" r:id="rId255"/>
    <sheet name="Taiwan" sheetId="4" state="hidden" r:id="rId256"/>
    <sheet name="Peru" sheetId="85" state="hidden" r:id="rId257"/>
    <sheet name="Egypt" sheetId="3" state="hidden" r:id="rId258"/>
    <sheet name="Venezuela" sheetId="15" state="hidden" r:id="rId259"/>
    <sheet name="Ranking 2022-23" sheetId="451" r:id="rId260"/>
    <sheet name="Ranking 2021-22" sheetId="397" r:id="rId261"/>
    <sheet name="Rankings 2020-21" sheetId="341" r:id="rId262"/>
    <sheet name="Rankings 2019-20" sheetId="289" r:id="rId263"/>
    <sheet name="Top 5 Rankings (2020-21)" sheetId="342" r:id="rId264"/>
    <sheet name="Top 5 Rankings (2019-20)" sheetId="288" r:id="rId265"/>
    <sheet name="Top 5 Rankings" sheetId="12" r:id="rId266"/>
    <sheet name="River Analysis" sheetId="16" r:id="rId267"/>
    <sheet name="Sheet1" sheetId="179" r:id="rId268"/>
    <sheet name="Top Rankings 2019-20" sheetId="286" r:id="rId269"/>
    <sheet name="Chart1" sheetId="251" r:id="rId270"/>
  </sheets>
  <externalReferences>
    <externalReference r:id="rId271"/>
  </externalReferences>
  <definedNames>
    <definedName name="_xlnm._FilterDatabase" localSheetId="221" hidden="1">'0319'!$A$12:$A$78</definedName>
    <definedName name="_xlnm._FilterDatabase" localSheetId="242" hidden="1">'1024'!$A$1:$A$70</definedName>
    <definedName name="_xlnm.Print_Area" localSheetId="0">'GTR Corn Table'!$B$1:$G$30</definedName>
    <definedName name="_xlnm.Print_Area" localSheetId="2">'GTR Corn Table Redesign'!$B$1:$F$29</definedName>
    <definedName name="_xlnm.Print_Area" localSheetId="1">'GTR Corn Table Redesign NMY'!$B$1:$G$29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44" i="5" l="1"/>
  <c r="C944" i="5"/>
  <c r="G944" i="5" s="1"/>
  <c r="D944" i="5"/>
  <c r="E944" i="5"/>
  <c r="B944" i="5"/>
  <c r="F944" i="5" s="1"/>
  <c r="H510" i="18"/>
  <c r="C510" i="18"/>
  <c r="G510" i="18" s="1"/>
  <c r="D510" i="18"/>
  <c r="E510" i="18"/>
  <c r="B510" i="18"/>
  <c r="F510" i="18" s="1"/>
  <c r="I944" i="1"/>
  <c r="C944" i="1"/>
  <c r="G944" i="1" s="1"/>
  <c r="D944" i="1"/>
  <c r="E944" i="1"/>
  <c r="B944" i="1"/>
  <c r="F944" i="1" s="1"/>
  <c r="H944" i="1" s="1"/>
  <c r="I641" i="14"/>
  <c r="C641" i="14"/>
  <c r="G641" i="14" s="1"/>
  <c r="D641" i="14"/>
  <c r="E641" i="14"/>
  <c r="B641" i="14"/>
  <c r="F641" i="14" s="1"/>
  <c r="H641" i="14" s="1"/>
  <c r="I944" i="2"/>
  <c r="C944" i="2"/>
  <c r="G944" i="2" s="1"/>
  <c r="D944" i="2"/>
  <c r="E944" i="2"/>
  <c r="B944" i="2"/>
  <c r="F944" i="2" s="1"/>
  <c r="H944" i="2" s="1"/>
  <c r="K969" i="7"/>
  <c r="F969" i="7"/>
  <c r="G969" i="7"/>
  <c r="H969" i="7"/>
  <c r="C969" i="7"/>
  <c r="D969" i="7"/>
  <c r="E969" i="7"/>
  <c r="B969" i="7"/>
  <c r="B967" i="7"/>
  <c r="C967" i="7"/>
  <c r="D967" i="7"/>
  <c r="B968" i="7"/>
  <c r="C968" i="7"/>
  <c r="D968" i="7"/>
  <c r="H944" i="5" l="1"/>
  <c r="I943" i="5" l="1"/>
  <c r="C943" i="5"/>
  <c r="D943" i="5"/>
  <c r="E943" i="5"/>
  <c r="B943" i="5"/>
  <c r="F943" i="5" s="1"/>
  <c r="H509" i="18"/>
  <c r="C509" i="18"/>
  <c r="D509" i="18"/>
  <c r="E509" i="18"/>
  <c r="B509" i="18"/>
  <c r="I943" i="1"/>
  <c r="C943" i="1"/>
  <c r="D943" i="1"/>
  <c r="E943" i="1"/>
  <c r="B943" i="1"/>
  <c r="I640" i="14"/>
  <c r="G640" i="14"/>
  <c r="C640" i="14"/>
  <c r="D640" i="14"/>
  <c r="E640" i="14"/>
  <c r="B640" i="14"/>
  <c r="I943" i="2"/>
  <c r="C943" i="2"/>
  <c r="G943" i="2" s="1"/>
  <c r="D943" i="2"/>
  <c r="E943" i="2"/>
  <c r="B943" i="2"/>
  <c r="K968" i="7"/>
  <c r="L969" i="7" s="1"/>
  <c r="E968" i="7"/>
  <c r="F968" i="7"/>
  <c r="J969" i="7" s="1"/>
  <c r="F640" i="14" l="1"/>
  <c r="F943" i="1"/>
  <c r="F943" i="2"/>
  <c r="H943" i="2" s="1"/>
  <c r="F509" i="18"/>
  <c r="G943" i="1"/>
  <c r="H943" i="1" s="1"/>
  <c r="G509" i="18"/>
  <c r="G943" i="5"/>
  <c r="H943" i="5" s="1"/>
  <c r="G968" i="7"/>
  <c r="H640" i="14"/>
  <c r="I942" i="2"/>
  <c r="C942" i="2"/>
  <c r="D942" i="2"/>
  <c r="E942" i="2"/>
  <c r="B942" i="2"/>
  <c r="I942" i="5"/>
  <c r="C942" i="5"/>
  <c r="D942" i="5"/>
  <c r="E942" i="5"/>
  <c r="B942" i="5"/>
  <c r="H508" i="18"/>
  <c r="E508" i="18"/>
  <c r="C508" i="18"/>
  <c r="D508" i="18"/>
  <c r="B508" i="18"/>
  <c r="I942" i="1"/>
  <c r="C942" i="1"/>
  <c r="D942" i="1"/>
  <c r="E942" i="1"/>
  <c r="B942" i="1"/>
  <c r="I639" i="14"/>
  <c r="C639" i="14"/>
  <c r="D639" i="14"/>
  <c r="E639" i="14"/>
  <c r="B639" i="14"/>
  <c r="K967" i="7"/>
  <c r="L968" i="7" s="1"/>
  <c r="E967" i="7"/>
  <c r="B965" i="7"/>
  <c r="C965" i="7"/>
  <c r="B966" i="7"/>
  <c r="C966" i="7"/>
  <c r="F942" i="2" l="1"/>
  <c r="H968" i="7"/>
  <c r="I969" i="7"/>
  <c r="F967" i="7"/>
  <c r="J968" i="7" s="1"/>
  <c r="J13" i="433" s="1"/>
  <c r="G942" i="1"/>
  <c r="G508" i="18"/>
  <c r="F508" i="18"/>
  <c r="F639" i="14"/>
  <c r="G639" i="14"/>
  <c r="G942" i="2"/>
  <c r="H942" i="2" s="1"/>
  <c r="F942" i="5"/>
  <c r="F942" i="1"/>
  <c r="H942" i="1" s="1"/>
  <c r="G942" i="5"/>
  <c r="H942" i="5" s="1"/>
  <c r="G967" i="7"/>
  <c r="H639" i="14"/>
  <c r="H967" i="7" l="1"/>
  <c r="I968" i="7"/>
  <c r="C16" i="433"/>
  <c r="I940" i="5"/>
  <c r="H506" i="18"/>
  <c r="I940" i="1"/>
  <c r="I637" i="14"/>
  <c r="I940" i="2"/>
  <c r="K965" i="7" l="1"/>
  <c r="K966" i="7"/>
  <c r="E16" i="433"/>
  <c r="D16" i="433"/>
  <c r="E15" i="433"/>
  <c r="D15" i="433"/>
  <c r="C15" i="433"/>
  <c r="I941" i="5"/>
  <c r="H507" i="18"/>
  <c r="I941" i="1"/>
  <c r="I638" i="14"/>
  <c r="I941" i="2"/>
  <c r="C941" i="5"/>
  <c r="D941" i="5"/>
  <c r="E941" i="5"/>
  <c r="B941" i="5"/>
  <c r="C507" i="18"/>
  <c r="D507" i="18"/>
  <c r="E507" i="18"/>
  <c r="B507" i="18"/>
  <c r="C941" i="1"/>
  <c r="D941" i="1"/>
  <c r="E941" i="1"/>
  <c r="B941" i="1"/>
  <c r="C638" i="14"/>
  <c r="D638" i="14"/>
  <c r="E638" i="14"/>
  <c r="B638" i="14"/>
  <c r="C941" i="2"/>
  <c r="D941" i="2"/>
  <c r="E941" i="2"/>
  <c r="B941" i="2"/>
  <c r="D966" i="7"/>
  <c r="E966" i="7"/>
  <c r="C940" i="1"/>
  <c r="D940" i="1"/>
  <c r="E940" i="1"/>
  <c r="B940" i="1"/>
  <c r="C940" i="5"/>
  <c r="D940" i="5"/>
  <c r="E940" i="5"/>
  <c r="B940" i="5"/>
  <c r="C506" i="18"/>
  <c r="D506" i="18"/>
  <c r="E506" i="18"/>
  <c r="B506" i="18"/>
  <c r="C637" i="14"/>
  <c r="D637" i="14"/>
  <c r="E637" i="14"/>
  <c r="B637" i="14"/>
  <c r="C940" i="2"/>
  <c r="D940" i="2"/>
  <c r="E940" i="2"/>
  <c r="B940" i="2"/>
  <c r="E965" i="7"/>
  <c r="F965" i="7"/>
  <c r="L966" i="7" l="1"/>
  <c r="L967" i="7"/>
  <c r="F506" i="18"/>
  <c r="G941" i="5"/>
  <c r="F966" i="7"/>
  <c r="G966" i="7"/>
  <c r="I967" i="7" s="1"/>
  <c r="F941" i="1"/>
  <c r="G941" i="1"/>
  <c r="F941" i="5"/>
  <c r="F638" i="14"/>
  <c r="G638" i="14"/>
  <c r="H941" i="1"/>
  <c r="H941" i="5"/>
  <c r="F941" i="2"/>
  <c r="G941" i="2"/>
  <c r="F507" i="18"/>
  <c r="J966" i="7"/>
  <c r="G507" i="18"/>
  <c r="G940" i="5"/>
  <c r="F940" i="1"/>
  <c r="G506" i="18"/>
  <c r="G965" i="7"/>
  <c r="I966" i="7" s="1"/>
  <c r="F940" i="2"/>
  <c r="F637" i="14"/>
  <c r="G940" i="1"/>
  <c r="G940" i="2"/>
  <c r="G637" i="14"/>
  <c r="F940" i="5"/>
  <c r="C939" i="5"/>
  <c r="D939" i="5"/>
  <c r="E939" i="5"/>
  <c r="B939" i="5"/>
  <c r="C505" i="18"/>
  <c r="D505" i="18"/>
  <c r="E505" i="18"/>
  <c r="B505" i="18"/>
  <c r="C939" i="1"/>
  <c r="D939" i="1"/>
  <c r="E939" i="1"/>
  <c r="B939" i="1"/>
  <c r="C636" i="14"/>
  <c r="D636" i="14"/>
  <c r="E636" i="14"/>
  <c r="B636" i="14"/>
  <c r="C939" i="2"/>
  <c r="D939" i="2"/>
  <c r="E939" i="2"/>
  <c r="B939" i="2"/>
  <c r="C964" i="7"/>
  <c r="E964" i="7"/>
  <c r="B964" i="7"/>
  <c r="H966" i="7" l="1"/>
  <c r="J967" i="7"/>
  <c r="H638" i="14"/>
  <c r="H940" i="1"/>
  <c r="H940" i="2"/>
  <c r="H940" i="5"/>
  <c r="H941" i="2"/>
  <c r="H965" i="7"/>
  <c r="H637" i="14"/>
  <c r="F505" i="18"/>
  <c r="G939" i="5"/>
  <c r="G939" i="1"/>
  <c r="G636" i="14"/>
  <c r="F939" i="1"/>
  <c r="F939" i="2"/>
  <c r="G505" i="18"/>
  <c r="F636" i="14"/>
  <c r="F964" i="7"/>
  <c r="J965" i="7" s="1"/>
  <c r="F939" i="5"/>
  <c r="G939" i="2"/>
  <c r="G964" i="7"/>
  <c r="H939" i="2" l="1"/>
  <c r="H636" i="14"/>
  <c r="H939" i="1"/>
  <c r="I13" i="427"/>
  <c r="H964" i="7"/>
  <c r="I965" i="7"/>
  <c r="H939" i="5"/>
  <c r="C938" i="5"/>
  <c r="D938" i="5"/>
  <c r="E938" i="5"/>
  <c r="B938" i="5"/>
  <c r="C504" i="18"/>
  <c r="D504" i="18"/>
  <c r="E504" i="18"/>
  <c r="B504" i="18"/>
  <c r="C938" i="1"/>
  <c r="D938" i="1"/>
  <c r="E938" i="1"/>
  <c r="B938" i="1"/>
  <c r="C635" i="14"/>
  <c r="D635" i="14"/>
  <c r="E635" i="14"/>
  <c r="B635" i="14"/>
  <c r="C938" i="2"/>
  <c r="D938" i="2"/>
  <c r="E938" i="2"/>
  <c r="B938" i="2"/>
  <c r="C963" i="7"/>
  <c r="D963" i="7"/>
  <c r="E963" i="7"/>
  <c r="B963" i="7"/>
  <c r="C937" i="5"/>
  <c r="D937" i="5"/>
  <c r="E937" i="5"/>
  <c r="B937" i="5"/>
  <c r="C503" i="18"/>
  <c r="D503" i="18"/>
  <c r="E503" i="18"/>
  <c r="B503" i="18"/>
  <c r="C937" i="1"/>
  <c r="D937" i="1"/>
  <c r="E937" i="1"/>
  <c r="B937" i="1"/>
  <c r="C634" i="14"/>
  <c r="D634" i="14"/>
  <c r="E634" i="14"/>
  <c r="B634" i="14"/>
  <c r="C16" i="427"/>
  <c r="C937" i="2"/>
  <c r="D937" i="2"/>
  <c r="E937" i="2"/>
  <c r="B937" i="2"/>
  <c r="C962" i="7"/>
  <c r="D962" i="7"/>
  <c r="E962" i="7"/>
  <c r="B962" i="7"/>
  <c r="F938" i="5" l="1"/>
  <c r="F963" i="7"/>
  <c r="J964" i="7" s="1"/>
  <c r="F938" i="2"/>
  <c r="G963" i="7"/>
  <c r="I964" i="7" s="1"/>
  <c r="F634" i="14"/>
  <c r="F504" i="18"/>
  <c r="F962" i="7"/>
  <c r="F938" i="1"/>
  <c r="F937" i="1"/>
  <c r="G938" i="1"/>
  <c r="F937" i="2"/>
  <c r="G938" i="2"/>
  <c r="F635" i="14"/>
  <c r="G504" i="18"/>
  <c r="G938" i="5"/>
  <c r="H938" i="5" s="1"/>
  <c r="F503" i="18"/>
  <c r="G635" i="14"/>
  <c r="G937" i="5"/>
  <c r="G634" i="14"/>
  <c r="G962" i="7"/>
  <c r="I963" i="7" s="1"/>
  <c r="G937" i="2"/>
  <c r="G937" i="1"/>
  <c r="G503" i="18"/>
  <c r="F937" i="5"/>
  <c r="C633" i="14"/>
  <c r="D633" i="14"/>
  <c r="E633" i="14"/>
  <c r="C936" i="5"/>
  <c r="D936" i="5"/>
  <c r="E936" i="5"/>
  <c r="B936" i="5"/>
  <c r="C502" i="18"/>
  <c r="D502" i="18"/>
  <c r="E502" i="18"/>
  <c r="B502" i="18"/>
  <c r="C936" i="1"/>
  <c r="D936" i="1"/>
  <c r="E936" i="1"/>
  <c r="B936" i="1"/>
  <c r="B633" i="14"/>
  <c r="C936" i="2"/>
  <c r="D936" i="2"/>
  <c r="E936" i="2"/>
  <c r="B936" i="2"/>
  <c r="C961" i="7"/>
  <c r="D961" i="7"/>
  <c r="E961" i="7"/>
  <c r="B961" i="7"/>
  <c r="H938" i="1" l="1"/>
  <c r="H937" i="2"/>
  <c r="H937" i="1"/>
  <c r="H963" i="7"/>
  <c r="H938" i="2"/>
  <c r="J963" i="7"/>
  <c r="H634" i="14"/>
  <c r="H937" i="5"/>
  <c r="H962" i="7"/>
  <c r="F961" i="7"/>
  <c r="J962" i="7" s="1"/>
  <c r="H635" i="14"/>
  <c r="F936" i="2"/>
  <c r="F633" i="14"/>
  <c r="F502" i="18"/>
  <c r="G961" i="7"/>
  <c r="I962" i="7" s="1"/>
  <c r="G936" i="2"/>
  <c r="G502" i="18"/>
  <c r="F936" i="1"/>
  <c r="G633" i="14"/>
  <c r="G936" i="1"/>
  <c r="F936" i="5"/>
  <c r="G936" i="5"/>
  <c r="H936" i="2" l="1"/>
  <c r="H961" i="7"/>
  <c r="H633" i="14"/>
  <c r="H936" i="1"/>
  <c r="H936" i="5"/>
  <c r="C935" i="5"/>
  <c r="D935" i="5"/>
  <c r="E935" i="5"/>
  <c r="B935" i="5"/>
  <c r="C501" i="18"/>
  <c r="D501" i="18"/>
  <c r="E501" i="18"/>
  <c r="B501" i="18"/>
  <c r="C935" i="1"/>
  <c r="D935" i="1"/>
  <c r="E935" i="1"/>
  <c r="B935" i="1"/>
  <c r="C632" i="14"/>
  <c r="D632" i="14"/>
  <c r="E632" i="14"/>
  <c r="B632" i="14"/>
  <c r="C935" i="2"/>
  <c r="D935" i="2"/>
  <c r="E935" i="2"/>
  <c r="B935" i="2"/>
  <c r="C960" i="7"/>
  <c r="D960" i="7"/>
  <c r="E960" i="7"/>
  <c r="B960" i="7"/>
  <c r="F935" i="5" l="1"/>
  <c r="F935" i="1"/>
  <c r="F960" i="7"/>
  <c r="J961" i="7" s="1"/>
  <c r="F632" i="14"/>
  <c r="G935" i="2"/>
  <c r="G632" i="14"/>
  <c r="G501" i="18"/>
  <c r="F935" i="2"/>
  <c r="H935" i="2" s="1"/>
  <c r="F501" i="18"/>
  <c r="G935" i="5"/>
  <c r="H632" i="14"/>
  <c r="G935" i="1"/>
  <c r="H935" i="1" s="1"/>
  <c r="G960" i="7"/>
  <c r="H935" i="5" l="1"/>
  <c r="H960" i="7"/>
  <c r="I961" i="7"/>
  <c r="C934" i="5"/>
  <c r="D934" i="5"/>
  <c r="E934" i="5"/>
  <c r="B934" i="5"/>
  <c r="C500" i="18"/>
  <c r="D500" i="18"/>
  <c r="E500" i="18"/>
  <c r="B500" i="18"/>
  <c r="C934" i="1"/>
  <c r="D934" i="1"/>
  <c r="E934" i="1"/>
  <c r="B934" i="1"/>
  <c r="C631" i="14"/>
  <c r="D631" i="14"/>
  <c r="E631" i="14"/>
  <c r="B631" i="14"/>
  <c r="C934" i="2"/>
  <c r="D934" i="2"/>
  <c r="E934" i="2"/>
  <c r="B934" i="2"/>
  <c r="C959" i="7"/>
  <c r="G959" i="7" s="1"/>
  <c r="I960" i="7" s="1"/>
  <c r="D959" i="7"/>
  <c r="E959" i="7"/>
  <c r="B959" i="7"/>
  <c r="G934" i="5" l="1"/>
  <c r="F934" i="1"/>
  <c r="G934" i="1"/>
  <c r="G934" i="2"/>
  <c r="F934" i="5"/>
  <c r="H934" i="5" s="1"/>
  <c r="F959" i="7"/>
  <c r="J960" i="7" s="1"/>
  <c r="F500" i="18"/>
  <c r="G500" i="18"/>
  <c r="F934" i="2"/>
  <c r="G631" i="14"/>
  <c r="F631" i="14"/>
  <c r="C15" i="427"/>
  <c r="H934" i="1" l="1"/>
  <c r="H959" i="7"/>
  <c r="H631" i="14"/>
  <c r="H934" i="2"/>
  <c r="I65" i="479"/>
  <c r="C933" i="5" l="1"/>
  <c r="D933" i="5"/>
  <c r="E933" i="5"/>
  <c r="B933" i="5"/>
  <c r="C499" i="18"/>
  <c r="D499" i="18"/>
  <c r="E499" i="18"/>
  <c r="B499" i="18"/>
  <c r="C933" i="1"/>
  <c r="D933" i="1"/>
  <c r="E933" i="1"/>
  <c r="B933" i="1"/>
  <c r="C630" i="14"/>
  <c r="D630" i="14"/>
  <c r="E630" i="14"/>
  <c r="B630" i="14"/>
  <c r="C933" i="2"/>
  <c r="D933" i="2"/>
  <c r="E933" i="2"/>
  <c r="B933" i="2"/>
  <c r="C958" i="7"/>
  <c r="D958" i="7"/>
  <c r="E958" i="7"/>
  <c r="B958" i="7"/>
  <c r="F933" i="5" l="1"/>
  <c r="F933" i="1"/>
  <c r="F499" i="18"/>
  <c r="G933" i="1"/>
  <c r="F630" i="14"/>
  <c r="G630" i="14"/>
  <c r="G499" i="18"/>
  <c r="F933" i="2"/>
  <c r="G958" i="7"/>
  <c r="I959" i="7" s="1"/>
  <c r="G933" i="5"/>
  <c r="H933" i="5" s="1"/>
  <c r="G933" i="2"/>
  <c r="F958" i="7"/>
  <c r="J959" i="7" s="1"/>
  <c r="H933" i="1" l="1"/>
  <c r="H630" i="14"/>
  <c r="H958" i="7"/>
  <c r="H933" i="2"/>
  <c r="C932" i="5"/>
  <c r="D932" i="5"/>
  <c r="E932" i="5"/>
  <c r="B932" i="5"/>
  <c r="C498" i="18"/>
  <c r="D498" i="18"/>
  <c r="E498" i="18"/>
  <c r="B498" i="18"/>
  <c r="C932" i="1"/>
  <c r="D932" i="1"/>
  <c r="E932" i="1"/>
  <c r="B932" i="1"/>
  <c r="C629" i="14"/>
  <c r="D629" i="14"/>
  <c r="E629" i="14"/>
  <c r="B629" i="14"/>
  <c r="C932" i="2"/>
  <c r="D932" i="2"/>
  <c r="E932" i="2"/>
  <c r="B932" i="2"/>
  <c r="C957" i="7"/>
  <c r="D957" i="7"/>
  <c r="E957" i="7"/>
  <c r="B957" i="7"/>
  <c r="F932" i="1" l="1"/>
  <c r="F932" i="5"/>
  <c r="F957" i="7"/>
  <c r="J958" i="7" s="1"/>
  <c r="F629" i="14"/>
  <c r="G498" i="18"/>
  <c r="F932" i="2"/>
  <c r="G629" i="14"/>
  <c r="G932" i="5"/>
  <c r="G932" i="1"/>
  <c r="H932" i="1" s="1"/>
  <c r="G957" i="7"/>
  <c r="I958" i="7" s="1"/>
  <c r="G932" i="2"/>
  <c r="F498" i="18"/>
  <c r="C931" i="5"/>
  <c r="D931" i="5"/>
  <c r="E931" i="5"/>
  <c r="B931" i="5"/>
  <c r="C497" i="18"/>
  <c r="D497" i="18"/>
  <c r="E497" i="18"/>
  <c r="B497" i="18"/>
  <c r="C931" i="1"/>
  <c r="D931" i="1"/>
  <c r="E931" i="1"/>
  <c r="B931" i="1"/>
  <c r="C628" i="14"/>
  <c r="D628" i="14"/>
  <c r="E628" i="14"/>
  <c r="B628" i="14"/>
  <c r="C931" i="2"/>
  <c r="D931" i="2"/>
  <c r="E931" i="2"/>
  <c r="B931" i="2"/>
  <c r="C956" i="7"/>
  <c r="D956" i="7"/>
  <c r="E956" i="7"/>
  <c r="B956" i="7"/>
  <c r="H932" i="2" l="1"/>
  <c r="H932" i="5"/>
  <c r="H629" i="14"/>
  <c r="H957" i="7"/>
  <c r="G931" i="5"/>
  <c r="G931" i="2"/>
  <c r="F628" i="14"/>
  <c r="G628" i="14"/>
  <c r="F931" i="1"/>
  <c r="F497" i="18"/>
  <c r="F931" i="5"/>
  <c r="H931" i="5" s="1"/>
  <c r="G497" i="18"/>
  <c r="G956" i="7"/>
  <c r="I957" i="7" s="1"/>
  <c r="F931" i="2"/>
  <c r="H931" i="2" s="1"/>
  <c r="F956" i="7"/>
  <c r="J957" i="7" s="1"/>
  <c r="G931" i="1"/>
  <c r="C930" i="5"/>
  <c r="D930" i="5"/>
  <c r="E930" i="5"/>
  <c r="B930" i="5"/>
  <c r="C496" i="18"/>
  <c r="D496" i="18"/>
  <c r="E496" i="18"/>
  <c r="B496" i="18"/>
  <c r="C930" i="1"/>
  <c r="D930" i="1"/>
  <c r="E930" i="1"/>
  <c r="B930" i="1"/>
  <c r="C627" i="14"/>
  <c r="D627" i="14"/>
  <c r="E627" i="14"/>
  <c r="B627" i="14"/>
  <c r="C930" i="2"/>
  <c r="D930" i="2"/>
  <c r="E930" i="2"/>
  <c r="B930" i="2"/>
  <c r="C955" i="7"/>
  <c r="D955" i="7"/>
  <c r="E955" i="7"/>
  <c r="B955" i="7"/>
  <c r="H931" i="1" l="1"/>
  <c r="H628" i="14"/>
  <c r="H956" i="7"/>
  <c r="G930" i="5"/>
  <c r="G496" i="18"/>
  <c r="F955" i="7"/>
  <c r="J956" i="7" s="1"/>
  <c r="F930" i="2"/>
  <c r="G930" i="1"/>
  <c r="F930" i="1"/>
  <c r="G955" i="7"/>
  <c r="I956" i="7" s="1"/>
  <c r="F930" i="5"/>
  <c r="G930" i="2"/>
  <c r="F496" i="18"/>
  <c r="F627" i="14"/>
  <c r="G627" i="14"/>
  <c r="C929" i="5"/>
  <c r="D929" i="5"/>
  <c r="E929" i="5"/>
  <c r="B929" i="5"/>
  <c r="C495" i="18"/>
  <c r="D495" i="18"/>
  <c r="E495" i="18"/>
  <c r="B495" i="18"/>
  <c r="C929" i="1"/>
  <c r="D929" i="1"/>
  <c r="E929" i="1"/>
  <c r="B929" i="1"/>
  <c r="C626" i="14"/>
  <c r="D626" i="14"/>
  <c r="E626" i="14"/>
  <c r="B626" i="14"/>
  <c r="C929" i="2"/>
  <c r="D929" i="2"/>
  <c r="E929" i="2"/>
  <c r="B929" i="2"/>
  <c r="C954" i="7"/>
  <c r="D954" i="7"/>
  <c r="E954" i="7"/>
  <c r="B954" i="7"/>
  <c r="H930" i="5" l="1"/>
  <c r="H930" i="1"/>
  <c r="H955" i="7"/>
  <c r="H930" i="2"/>
  <c r="H627" i="14"/>
  <c r="F626" i="14"/>
  <c r="F929" i="1"/>
  <c r="G929" i="1"/>
  <c r="G495" i="18"/>
  <c r="G929" i="5"/>
  <c r="G954" i="7"/>
  <c r="I955" i="7" s="1"/>
  <c r="G626" i="14"/>
  <c r="F495" i="18"/>
  <c r="F929" i="5"/>
  <c r="F929" i="2"/>
  <c r="G929" i="2"/>
  <c r="F954" i="7"/>
  <c r="J955" i="7" s="1"/>
  <c r="H626" i="14" l="1"/>
  <c r="H929" i="5"/>
  <c r="H929" i="1"/>
  <c r="H954" i="7"/>
  <c r="H929" i="2"/>
  <c r="C928" i="5" l="1"/>
  <c r="D928" i="5"/>
  <c r="E928" i="5"/>
  <c r="B928" i="5"/>
  <c r="C494" i="18"/>
  <c r="D494" i="18"/>
  <c r="E494" i="18"/>
  <c r="B494" i="18"/>
  <c r="C928" i="1"/>
  <c r="D928" i="1"/>
  <c r="E928" i="1"/>
  <c r="B928" i="1"/>
  <c r="C625" i="14"/>
  <c r="D625" i="14"/>
  <c r="E625" i="14"/>
  <c r="B625" i="14"/>
  <c r="C928" i="2"/>
  <c r="D928" i="2"/>
  <c r="E928" i="2"/>
  <c r="B928" i="2"/>
  <c r="C953" i="7"/>
  <c r="D953" i="7"/>
  <c r="E953" i="7"/>
  <c r="B953" i="7"/>
  <c r="G928" i="5" l="1"/>
  <c r="F625" i="14"/>
  <c r="F928" i="1"/>
  <c r="F953" i="7"/>
  <c r="F494" i="18"/>
  <c r="G928" i="1"/>
  <c r="H928" i="1" s="1"/>
  <c r="F928" i="5"/>
  <c r="H928" i="5" s="1"/>
  <c r="G494" i="18"/>
  <c r="G625" i="14"/>
  <c r="H625" i="14" s="1"/>
  <c r="G953" i="7"/>
  <c r="I954" i="7" s="1"/>
  <c r="F928" i="2"/>
  <c r="J954" i="7"/>
  <c r="G928" i="2"/>
  <c r="C927" i="5"/>
  <c r="D927" i="5"/>
  <c r="E927" i="5"/>
  <c r="B927" i="5"/>
  <c r="C493" i="18"/>
  <c r="D493" i="18"/>
  <c r="E493" i="18"/>
  <c r="B493" i="18"/>
  <c r="C927" i="1"/>
  <c r="D927" i="1"/>
  <c r="E927" i="1"/>
  <c r="B927" i="1"/>
  <c r="C624" i="14"/>
  <c r="D624" i="14"/>
  <c r="E624" i="14"/>
  <c r="B624" i="14"/>
  <c r="C927" i="2"/>
  <c r="D927" i="2"/>
  <c r="E927" i="2"/>
  <c r="B927" i="2"/>
  <c r="C952" i="7"/>
  <c r="D952" i="7"/>
  <c r="E952" i="7"/>
  <c r="B952" i="7"/>
  <c r="H953" i="7" l="1"/>
  <c r="F493" i="18"/>
  <c r="G927" i="2"/>
  <c r="F927" i="5"/>
  <c r="H928" i="2"/>
  <c r="F624" i="14"/>
  <c r="G927" i="1"/>
  <c r="F927" i="1"/>
  <c r="G624" i="14"/>
  <c r="G927" i="5"/>
  <c r="H927" i="5" s="1"/>
  <c r="G493" i="18"/>
  <c r="F952" i="7"/>
  <c r="J953" i="7" s="1"/>
  <c r="G952" i="7"/>
  <c r="I953" i="7" s="1"/>
  <c r="F927" i="2"/>
  <c r="H927" i="2" s="1"/>
  <c r="H624" i="14" l="1"/>
  <c r="H927" i="1"/>
  <c r="H952" i="7"/>
  <c r="C926" i="5"/>
  <c r="D926" i="5"/>
  <c r="E926" i="5"/>
  <c r="B926" i="5"/>
  <c r="C492" i="18"/>
  <c r="D492" i="18"/>
  <c r="E492" i="18"/>
  <c r="B492" i="18"/>
  <c r="C926" i="1"/>
  <c r="D926" i="1"/>
  <c r="E926" i="1"/>
  <c r="B926" i="1"/>
  <c r="C623" i="14"/>
  <c r="D623" i="14"/>
  <c r="E623" i="14"/>
  <c r="B623" i="14"/>
  <c r="C926" i="2"/>
  <c r="D926" i="2"/>
  <c r="E926" i="2"/>
  <c r="B926" i="2"/>
  <c r="C951" i="7"/>
  <c r="D951" i="7"/>
  <c r="E951" i="7"/>
  <c r="B951" i="7"/>
  <c r="C925" i="5"/>
  <c r="D925" i="5"/>
  <c r="E925" i="5"/>
  <c r="B925" i="5"/>
  <c r="C491" i="18"/>
  <c r="D491" i="18"/>
  <c r="E491" i="18"/>
  <c r="B491" i="18"/>
  <c r="C925" i="1"/>
  <c r="D925" i="1"/>
  <c r="E925" i="1"/>
  <c r="B925" i="1"/>
  <c r="C622" i="14"/>
  <c r="D622" i="14"/>
  <c r="E622" i="14"/>
  <c r="B622" i="14"/>
  <c r="C925" i="2"/>
  <c r="D925" i="2"/>
  <c r="E925" i="2"/>
  <c r="B925" i="2"/>
  <c r="C950" i="7"/>
  <c r="D950" i="7"/>
  <c r="E950" i="7"/>
  <c r="B950" i="7"/>
  <c r="G925" i="1" l="1"/>
  <c r="F623" i="14"/>
  <c r="G492" i="18"/>
  <c r="G926" i="5"/>
  <c r="F926" i="1"/>
  <c r="F926" i="5"/>
  <c r="F951" i="7"/>
  <c r="J952" i="7" s="1"/>
  <c r="F926" i="2"/>
  <c r="G926" i="2"/>
  <c r="G926" i="1"/>
  <c r="H926" i="1" s="1"/>
  <c r="G623" i="14"/>
  <c r="H623" i="14" s="1"/>
  <c r="F492" i="18"/>
  <c r="G951" i="7"/>
  <c r="F491" i="18"/>
  <c r="F950" i="7"/>
  <c r="G950" i="7"/>
  <c r="G491" i="18"/>
  <c r="F925" i="5"/>
  <c r="G622" i="14"/>
  <c r="F622" i="14"/>
  <c r="F925" i="2"/>
  <c r="F925" i="1"/>
  <c r="H925" i="1" s="1"/>
  <c r="G925" i="5"/>
  <c r="G925" i="2"/>
  <c r="C924" i="5"/>
  <c r="D924" i="5"/>
  <c r="E924" i="5"/>
  <c r="B924" i="5"/>
  <c r="C490" i="18"/>
  <c r="D490" i="18"/>
  <c r="E490" i="18"/>
  <c r="B490" i="18"/>
  <c r="C924" i="1"/>
  <c r="D924" i="1"/>
  <c r="E924" i="1"/>
  <c r="B924" i="1"/>
  <c r="C621" i="14"/>
  <c r="D621" i="14"/>
  <c r="E621" i="14"/>
  <c r="B621" i="14"/>
  <c r="C924" i="2"/>
  <c r="D924" i="2"/>
  <c r="E924" i="2"/>
  <c r="B924" i="2"/>
  <c r="C949" i="7"/>
  <c r="D949" i="7"/>
  <c r="E949" i="7"/>
  <c r="B949" i="7"/>
  <c r="C923" i="5"/>
  <c r="D923" i="5"/>
  <c r="E923" i="5"/>
  <c r="B923" i="5"/>
  <c r="C489" i="18"/>
  <c r="D489" i="18"/>
  <c r="E489" i="18"/>
  <c r="B489" i="18"/>
  <c r="C923" i="1"/>
  <c r="D923" i="1"/>
  <c r="E923" i="1"/>
  <c r="B923" i="1"/>
  <c r="C620" i="14"/>
  <c r="D620" i="14"/>
  <c r="E620" i="14"/>
  <c r="B620" i="14"/>
  <c r="C923" i="2"/>
  <c r="D923" i="2"/>
  <c r="E923" i="2"/>
  <c r="B923" i="2"/>
  <c r="C948" i="7"/>
  <c r="D948" i="7"/>
  <c r="E948" i="7"/>
  <c r="B948" i="7"/>
  <c r="F923" i="5" l="1"/>
  <c r="H926" i="2"/>
  <c r="J951" i="7"/>
  <c r="H926" i="5"/>
  <c r="I951" i="7"/>
  <c r="H951" i="7"/>
  <c r="I952" i="7"/>
  <c r="F621" i="14"/>
  <c r="H950" i="7"/>
  <c r="H925" i="5"/>
  <c r="H622" i="14"/>
  <c r="G923" i="1"/>
  <c r="G490" i="18"/>
  <c r="F924" i="1"/>
  <c r="H925" i="2"/>
  <c r="G924" i="2"/>
  <c r="G924" i="1"/>
  <c r="F949" i="7"/>
  <c r="J950" i="7" s="1"/>
  <c r="G949" i="7"/>
  <c r="I950" i="7" s="1"/>
  <c r="F924" i="5"/>
  <c r="F924" i="2"/>
  <c r="G621" i="14"/>
  <c r="G924" i="5"/>
  <c r="F923" i="2"/>
  <c r="F620" i="14"/>
  <c r="F490" i="18"/>
  <c r="G923" i="5"/>
  <c r="G489" i="18"/>
  <c r="G923" i="2"/>
  <c r="G620" i="14"/>
  <c r="F923" i="1"/>
  <c r="F489" i="18"/>
  <c r="F948" i="7"/>
  <c r="G948" i="7"/>
  <c r="C922" i="5"/>
  <c r="D922" i="5"/>
  <c r="E922" i="5"/>
  <c r="B922" i="5"/>
  <c r="C488" i="18"/>
  <c r="D488" i="18"/>
  <c r="E488" i="18"/>
  <c r="B488" i="18"/>
  <c r="C922" i="1"/>
  <c r="D922" i="1"/>
  <c r="E922" i="1"/>
  <c r="B922" i="1"/>
  <c r="C619" i="14"/>
  <c r="D619" i="14"/>
  <c r="E619" i="14"/>
  <c r="B619" i="14"/>
  <c r="C922" i="2"/>
  <c r="D922" i="2"/>
  <c r="E922" i="2"/>
  <c r="B922" i="2"/>
  <c r="C947" i="7"/>
  <c r="D947" i="7"/>
  <c r="E947" i="7"/>
  <c r="B947" i="7"/>
  <c r="H923" i="5" l="1"/>
  <c r="H621" i="14"/>
  <c r="H924" i="1"/>
  <c r="H924" i="2"/>
  <c r="H949" i="7"/>
  <c r="H923" i="1"/>
  <c r="H620" i="14"/>
  <c r="H923" i="2"/>
  <c r="H924" i="5"/>
  <c r="G922" i="1"/>
  <c r="F922" i="2"/>
  <c r="I949" i="7"/>
  <c r="J949" i="7"/>
  <c r="F947" i="7"/>
  <c r="J948" i="7" s="1"/>
  <c r="H948" i="7"/>
  <c r="F922" i="1"/>
  <c r="G488" i="18"/>
  <c r="F922" i="5"/>
  <c r="G619" i="14"/>
  <c r="G922" i="2"/>
  <c r="G922" i="5"/>
  <c r="G947" i="7"/>
  <c r="I948" i="7" s="1"/>
  <c r="F619" i="14"/>
  <c r="F488" i="18"/>
  <c r="C921" i="5"/>
  <c r="D921" i="5"/>
  <c r="E921" i="5"/>
  <c r="B921" i="5"/>
  <c r="C487" i="18"/>
  <c r="D487" i="18"/>
  <c r="E487" i="18"/>
  <c r="B487" i="18"/>
  <c r="C921" i="1"/>
  <c r="D921" i="1"/>
  <c r="E921" i="1"/>
  <c r="B921" i="1"/>
  <c r="C618" i="14"/>
  <c r="D618" i="14"/>
  <c r="E618" i="14"/>
  <c r="B618" i="14"/>
  <c r="C921" i="2"/>
  <c r="D921" i="2"/>
  <c r="E921" i="2"/>
  <c r="B921" i="2"/>
  <c r="C946" i="7"/>
  <c r="D946" i="7"/>
  <c r="E946" i="7"/>
  <c r="B946" i="7"/>
  <c r="H922" i="1" l="1"/>
  <c r="H947" i="7"/>
  <c r="H922" i="2"/>
  <c r="H619" i="14"/>
  <c r="H922" i="5"/>
  <c r="F921" i="1"/>
  <c r="G921" i="5"/>
  <c r="G487" i="18"/>
  <c r="F618" i="14"/>
  <c r="F921" i="5"/>
  <c r="G618" i="14"/>
  <c r="G946" i="7"/>
  <c r="I947" i="7" s="1"/>
  <c r="F946" i="7"/>
  <c r="J947" i="7" s="1"/>
  <c r="F921" i="2"/>
  <c r="G921" i="2"/>
  <c r="G921" i="1"/>
  <c r="H921" i="1" s="1"/>
  <c r="F487" i="18"/>
  <c r="C920" i="5"/>
  <c r="D920" i="5"/>
  <c r="E920" i="5"/>
  <c r="B920" i="5"/>
  <c r="C486" i="18"/>
  <c r="D486" i="18"/>
  <c r="E486" i="18"/>
  <c r="B486" i="18"/>
  <c r="C920" i="1"/>
  <c r="D920" i="1"/>
  <c r="E920" i="1"/>
  <c r="B920" i="1"/>
  <c r="C617" i="14"/>
  <c r="D617" i="14"/>
  <c r="E617" i="14"/>
  <c r="B617" i="14"/>
  <c r="C920" i="2"/>
  <c r="D920" i="2"/>
  <c r="E920" i="2"/>
  <c r="B920" i="2"/>
  <c r="C945" i="7"/>
  <c r="D945" i="7"/>
  <c r="E945" i="7"/>
  <c r="B945" i="7"/>
  <c r="H618" i="14" l="1"/>
  <c r="H921" i="5"/>
  <c r="H946" i="7"/>
  <c r="F920" i="1"/>
  <c r="F920" i="5"/>
  <c r="G945" i="7"/>
  <c r="I946" i="7" s="1"/>
  <c r="H921" i="2"/>
  <c r="F945" i="7"/>
  <c r="J946" i="7" s="1"/>
  <c r="F617" i="14"/>
  <c r="F920" i="2"/>
  <c r="G920" i="2"/>
  <c r="G920" i="5"/>
  <c r="H920" i="5" s="1"/>
  <c r="G920" i="1"/>
  <c r="G617" i="14"/>
  <c r="G486" i="18"/>
  <c r="F486" i="18"/>
  <c r="H920" i="1" l="1"/>
  <c r="H617" i="14"/>
  <c r="H920" i="2"/>
  <c r="H945" i="7"/>
  <c r="C485" i="18"/>
  <c r="D485" i="18"/>
  <c r="E485" i="18"/>
  <c r="B485" i="18"/>
  <c r="C919" i="5" l="1"/>
  <c r="D919" i="5"/>
  <c r="E919" i="5"/>
  <c r="B919" i="5"/>
  <c r="F485" i="18"/>
  <c r="G485" i="18"/>
  <c r="C919" i="1"/>
  <c r="D919" i="1"/>
  <c r="E919" i="1"/>
  <c r="B919" i="1"/>
  <c r="C616" i="14"/>
  <c r="D616" i="14"/>
  <c r="E616" i="14"/>
  <c r="B616" i="14"/>
  <c r="C919" i="2"/>
  <c r="D919" i="2"/>
  <c r="E919" i="2"/>
  <c r="B919" i="2"/>
  <c r="C944" i="7"/>
  <c r="D944" i="7"/>
  <c r="E944" i="7"/>
  <c r="B944" i="7"/>
  <c r="F919" i="2" l="1"/>
  <c r="F616" i="14"/>
  <c r="F919" i="5"/>
  <c r="F944" i="7"/>
  <c r="J945" i="7" s="1"/>
  <c r="G919" i="1"/>
  <c r="G616" i="14"/>
  <c r="G944" i="7"/>
  <c r="I945" i="7" s="1"/>
  <c r="G919" i="2"/>
  <c r="H919" i="2" s="1"/>
  <c r="F919" i="1"/>
  <c r="G919" i="5"/>
  <c r="C918" i="1"/>
  <c r="D918" i="1"/>
  <c r="E918" i="1"/>
  <c r="B918" i="1"/>
  <c r="H919" i="1" l="1"/>
  <c r="H616" i="14"/>
  <c r="H919" i="5"/>
  <c r="H944" i="7"/>
  <c r="F918" i="1"/>
  <c r="G918" i="1"/>
  <c r="C918" i="5"/>
  <c r="D918" i="5"/>
  <c r="E918" i="5"/>
  <c r="B918" i="5"/>
  <c r="C484" i="18"/>
  <c r="D484" i="18"/>
  <c r="E484" i="18"/>
  <c r="B484" i="18"/>
  <c r="C615" i="14"/>
  <c r="D615" i="14"/>
  <c r="E615" i="14"/>
  <c r="B615" i="14"/>
  <c r="C918" i="2"/>
  <c r="D918" i="2"/>
  <c r="E918" i="2"/>
  <c r="B918" i="2"/>
  <c r="C943" i="7"/>
  <c r="D943" i="7"/>
  <c r="E943" i="7"/>
  <c r="B943" i="7"/>
  <c r="C483" i="18"/>
  <c r="D483" i="18"/>
  <c r="E483" i="18"/>
  <c r="B483" i="18"/>
  <c r="C917" i="5"/>
  <c r="D917" i="5"/>
  <c r="E917" i="5"/>
  <c r="B917" i="5"/>
  <c r="C917" i="1"/>
  <c r="D917" i="1"/>
  <c r="E917" i="1"/>
  <c r="B917" i="1"/>
  <c r="E614" i="14"/>
  <c r="C614" i="14"/>
  <c r="D614" i="14"/>
  <c r="B614" i="14"/>
  <c r="C917" i="2"/>
  <c r="D917" i="2"/>
  <c r="E917" i="2"/>
  <c r="B917" i="2"/>
  <c r="C942" i="7"/>
  <c r="D942" i="7"/>
  <c r="E942" i="7"/>
  <c r="B942" i="7"/>
  <c r="H918" i="1" l="1"/>
  <c r="F917" i="1"/>
  <c r="F918" i="2"/>
  <c r="F615" i="14"/>
  <c r="G484" i="18"/>
  <c r="G918" i="5"/>
  <c r="G918" i="2"/>
  <c r="G615" i="14"/>
  <c r="F918" i="5"/>
  <c r="F917" i="2"/>
  <c r="G614" i="14"/>
  <c r="F943" i="7"/>
  <c r="J944" i="7" s="1"/>
  <c r="F484" i="18"/>
  <c r="F917" i="5"/>
  <c r="G942" i="7"/>
  <c r="G943" i="7"/>
  <c r="I944" i="7" s="1"/>
  <c r="F614" i="14"/>
  <c r="G917" i="1"/>
  <c r="H917" i="1" s="1"/>
  <c r="G917" i="2"/>
  <c r="G917" i="5"/>
  <c r="F483" i="18"/>
  <c r="G483" i="18"/>
  <c r="F942" i="7"/>
  <c r="H918" i="2" l="1"/>
  <c r="H917" i="2"/>
  <c r="J943" i="7"/>
  <c r="H615" i="14"/>
  <c r="H918" i="5"/>
  <c r="H614" i="14"/>
  <c r="H917" i="5"/>
  <c r="H942" i="7"/>
  <c r="H943" i="7"/>
  <c r="I943" i="7"/>
  <c r="C916" i="5"/>
  <c r="D916" i="5"/>
  <c r="E916" i="5"/>
  <c r="B916" i="5"/>
  <c r="C482" i="18"/>
  <c r="D482" i="18"/>
  <c r="E482" i="18"/>
  <c r="B482" i="18"/>
  <c r="C916" i="1"/>
  <c r="D916" i="1"/>
  <c r="E916" i="1"/>
  <c r="B916" i="1"/>
  <c r="C613" i="14"/>
  <c r="D613" i="14"/>
  <c r="E613" i="14"/>
  <c r="B613" i="14"/>
  <c r="C916" i="2"/>
  <c r="D916" i="2"/>
  <c r="E916" i="2"/>
  <c r="B916" i="2"/>
  <c r="C941" i="7"/>
  <c r="D941" i="7"/>
  <c r="E941" i="7"/>
  <c r="B941" i="7"/>
  <c r="D16" i="427"/>
  <c r="G916" i="2" l="1"/>
  <c r="G916" i="1"/>
  <c r="F916" i="1"/>
  <c r="F916" i="2"/>
  <c r="H916" i="2" s="1"/>
  <c r="G482" i="18"/>
  <c r="F916" i="5"/>
  <c r="F613" i="14"/>
  <c r="F941" i="7"/>
  <c r="J942" i="7" s="1"/>
  <c r="G941" i="7"/>
  <c r="I942" i="7" s="1"/>
  <c r="G613" i="14"/>
  <c r="G916" i="5"/>
  <c r="F482" i="18"/>
  <c r="C940" i="7"/>
  <c r="D940" i="7"/>
  <c r="E940" i="7"/>
  <c r="B940" i="7"/>
  <c r="C915" i="5"/>
  <c r="D915" i="5"/>
  <c r="E915" i="5"/>
  <c r="B915" i="5"/>
  <c r="C915" i="1"/>
  <c r="D915" i="1"/>
  <c r="E915" i="1"/>
  <c r="B915" i="1"/>
  <c r="C481" i="18"/>
  <c r="D481" i="18"/>
  <c r="E481" i="18"/>
  <c r="B481" i="18"/>
  <c r="C612" i="14"/>
  <c r="D612" i="14"/>
  <c r="E612" i="14"/>
  <c r="B612" i="14"/>
  <c r="C915" i="2"/>
  <c r="D915" i="2"/>
  <c r="E915" i="2"/>
  <c r="B915" i="2"/>
  <c r="H916" i="1" l="1"/>
  <c r="H613" i="14"/>
  <c r="H916" i="5"/>
  <c r="F915" i="2"/>
  <c r="F940" i="7"/>
  <c r="J941" i="7" s="1"/>
  <c r="H941" i="7"/>
  <c r="F915" i="1"/>
  <c r="F612" i="14"/>
  <c r="G612" i="14"/>
  <c r="F915" i="5"/>
  <c r="G481" i="18"/>
  <c r="G915" i="1"/>
  <c r="G915" i="5"/>
  <c r="F481" i="18"/>
  <c r="G940" i="7"/>
  <c r="I941" i="7" s="1"/>
  <c r="G915" i="2"/>
  <c r="C914" i="5"/>
  <c r="D914" i="5"/>
  <c r="E914" i="5"/>
  <c r="B914" i="5"/>
  <c r="C480" i="18"/>
  <c r="D480" i="18"/>
  <c r="E480" i="18"/>
  <c r="B480" i="18"/>
  <c r="C914" i="1"/>
  <c r="D914" i="1"/>
  <c r="E914" i="1"/>
  <c r="B914" i="1"/>
  <c r="C611" i="14"/>
  <c r="D611" i="14"/>
  <c r="E611" i="14"/>
  <c r="B611" i="14"/>
  <c r="C914" i="2"/>
  <c r="D914" i="2"/>
  <c r="E914" i="2"/>
  <c r="B914" i="2"/>
  <c r="C939" i="7"/>
  <c r="D939" i="7"/>
  <c r="E939" i="7"/>
  <c r="B939" i="7"/>
  <c r="H915" i="2" l="1"/>
  <c r="H612" i="14"/>
  <c r="H915" i="1"/>
  <c r="H915" i="5"/>
  <c r="F914" i="1"/>
  <c r="F480" i="18"/>
  <c r="H940" i="7"/>
  <c r="F611" i="14"/>
  <c r="G939" i="7"/>
  <c r="I940" i="7" s="1"/>
  <c r="G914" i="5"/>
  <c r="F939" i="7"/>
  <c r="J940" i="7" s="1"/>
  <c r="F914" i="2"/>
  <c r="G914" i="1"/>
  <c r="G480" i="18"/>
  <c r="F914" i="5"/>
  <c r="G611" i="14"/>
  <c r="G914" i="2"/>
  <c r="H611" i="14" l="1"/>
  <c r="H914" i="2"/>
  <c r="H939" i="7"/>
  <c r="H914" i="5"/>
  <c r="H914" i="1"/>
  <c r="C913" i="2"/>
  <c r="D913" i="2"/>
  <c r="E913" i="2"/>
  <c r="B913" i="2"/>
  <c r="D15" i="427" l="1"/>
  <c r="C938" i="7" l="1"/>
  <c r="D938" i="7"/>
  <c r="E938" i="7"/>
  <c r="B938" i="7"/>
  <c r="C913" i="5"/>
  <c r="D913" i="5"/>
  <c r="E913" i="5"/>
  <c r="B913" i="5"/>
  <c r="C479" i="18"/>
  <c r="D479" i="18"/>
  <c r="E479" i="18"/>
  <c r="B479" i="18"/>
  <c r="B478" i="18"/>
  <c r="C913" i="1"/>
  <c r="D913" i="1"/>
  <c r="E913" i="1"/>
  <c r="B913" i="1"/>
  <c r="C610" i="14"/>
  <c r="D610" i="14"/>
  <c r="E610" i="14"/>
  <c r="B610" i="14"/>
  <c r="F913" i="2"/>
  <c r="G913" i="2"/>
  <c r="F913" i="5" l="1"/>
  <c r="F938" i="7"/>
  <c r="J939" i="7" s="1"/>
  <c r="F913" i="1"/>
  <c r="G479" i="18"/>
  <c r="G913" i="5"/>
  <c r="H913" i="5" s="1"/>
  <c r="G913" i="1"/>
  <c r="G610" i="14"/>
  <c r="F479" i="18"/>
  <c r="F610" i="14"/>
  <c r="G938" i="7"/>
  <c r="I939" i="7" s="1"/>
  <c r="H913" i="2"/>
  <c r="C912" i="5"/>
  <c r="D912" i="5"/>
  <c r="E912" i="5"/>
  <c r="B912" i="5"/>
  <c r="C478" i="18"/>
  <c r="D478" i="18"/>
  <c r="F478" i="18" s="1"/>
  <c r="E478" i="18"/>
  <c r="C912" i="1"/>
  <c r="D912" i="1"/>
  <c r="E912" i="1"/>
  <c r="B912" i="1"/>
  <c r="C609" i="14"/>
  <c r="D609" i="14"/>
  <c r="E609" i="14"/>
  <c r="B609" i="14"/>
  <c r="C912" i="2"/>
  <c r="D912" i="2"/>
  <c r="E912" i="2"/>
  <c r="B912" i="2"/>
  <c r="C937" i="7"/>
  <c r="D937" i="7"/>
  <c r="E937" i="7"/>
  <c r="B937" i="7"/>
  <c r="H610" i="14" l="1"/>
  <c r="H938" i="7"/>
  <c r="H913" i="1"/>
  <c r="F609" i="14"/>
  <c r="G478" i="18"/>
  <c r="G912" i="1"/>
  <c r="G937" i="7"/>
  <c r="I938" i="7" s="1"/>
  <c r="F912" i="5"/>
  <c r="G912" i="5"/>
  <c r="F912" i="1"/>
  <c r="F912" i="2"/>
  <c r="F937" i="7"/>
  <c r="G912" i="2"/>
  <c r="G609" i="14"/>
  <c r="C911" i="5"/>
  <c r="D911" i="5"/>
  <c r="E911" i="5"/>
  <c r="B911" i="5"/>
  <c r="C477" i="18"/>
  <c r="D477" i="18"/>
  <c r="E477" i="18"/>
  <c r="B477" i="18"/>
  <c r="C911" i="1"/>
  <c r="D911" i="1"/>
  <c r="E911" i="1"/>
  <c r="B911" i="1"/>
  <c r="C608" i="14"/>
  <c r="D608" i="14"/>
  <c r="E608" i="14"/>
  <c r="B608" i="14"/>
  <c r="C911" i="2"/>
  <c r="D911" i="2"/>
  <c r="E911" i="2"/>
  <c r="B911" i="2"/>
  <c r="C936" i="7"/>
  <c r="D936" i="7"/>
  <c r="E936" i="7"/>
  <c r="B936" i="7"/>
  <c r="H912" i="5" l="1"/>
  <c r="H912" i="1"/>
  <c r="H609" i="14"/>
  <c r="H912" i="2"/>
  <c r="H937" i="7"/>
  <c r="J938" i="7"/>
  <c r="G911" i="5"/>
  <c r="G936" i="7"/>
  <c r="I937" i="7" s="1"/>
  <c r="F911" i="1"/>
  <c r="G911" i="1"/>
  <c r="F608" i="14"/>
  <c r="F911" i="5"/>
  <c r="G911" i="2"/>
  <c r="F477" i="18"/>
  <c r="G477" i="18"/>
  <c r="G608" i="14"/>
  <c r="F936" i="7"/>
  <c r="J937" i="7" s="1"/>
  <c r="F911" i="2"/>
  <c r="C910" i="5"/>
  <c r="D910" i="5"/>
  <c r="E910" i="5"/>
  <c r="B910" i="5"/>
  <c r="C476" i="18"/>
  <c r="D476" i="18"/>
  <c r="E476" i="18"/>
  <c r="B476" i="18"/>
  <c r="C910" i="1"/>
  <c r="D910" i="1"/>
  <c r="E910" i="1"/>
  <c r="B910" i="1"/>
  <c r="B909" i="1"/>
  <c r="C607" i="14"/>
  <c r="D607" i="14"/>
  <c r="E607" i="14"/>
  <c r="B607" i="14"/>
  <c r="C910" i="2"/>
  <c r="D910" i="2"/>
  <c r="E910" i="2"/>
  <c r="B910" i="2"/>
  <c r="C935" i="7"/>
  <c r="D935" i="7"/>
  <c r="E935" i="7"/>
  <c r="B935" i="7"/>
  <c r="C909" i="5"/>
  <c r="D909" i="5"/>
  <c r="E909" i="5"/>
  <c r="B909" i="5"/>
  <c r="C475" i="18"/>
  <c r="D475" i="18"/>
  <c r="E475" i="18"/>
  <c r="B475" i="18"/>
  <c r="C909" i="1"/>
  <c r="D909" i="1"/>
  <c r="E909" i="1"/>
  <c r="C606" i="14"/>
  <c r="D606" i="14"/>
  <c r="E606" i="14"/>
  <c r="B606" i="14"/>
  <c r="C909" i="2"/>
  <c r="D909" i="2"/>
  <c r="E909" i="2"/>
  <c r="B909" i="2"/>
  <c r="C934" i="7"/>
  <c r="D934" i="7"/>
  <c r="E934" i="7"/>
  <c r="B934" i="7"/>
  <c r="H911" i="5" l="1"/>
  <c r="H911" i="1"/>
  <c r="H608" i="14"/>
  <c r="F606" i="14"/>
  <c r="H936" i="7"/>
  <c r="F475" i="18"/>
  <c r="F910" i="5"/>
  <c r="F909" i="1"/>
  <c r="F934" i="7"/>
  <c r="H911" i="2"/>
  <c r="G910" i="2"/>
  <c r="F607" i="14"/>
  <c r="G607" i="14"/>
  <c r="F910" i="1"/>
  <c r="F910" i="2"/>
  <c r="F909" i="2"/>
  <c r="G910" i="1"/>
  <c r="F476" i="18"/>
  <c r="G935" i="7"/>
  <c r="I936" i="7" s="1"/>
  <c r="G910" i="5"/>
  <c r="F909" i="5"/>
  <c r="F935" i="7"/>
  <c r="G476" i="18"/>
  <c r="G909" i="5"/>
  <c r="G909" i="2"/>
  <c r="G606" i="14"/>
  <c r="G909" i="1"/>
  <c r="G475" i="18"/>
  <c r="G934" i="7"/>
  <c r="C908" i="5"/>
  <c r="D908" i="5"/>
  <c r="E908" i="5"/>
  <c r="B908" i="5"/>
  <c r="C474" i="18"/>
  <c r="D474" i="18"/>
  <c r="E474" i="18"/>
  <c r="B474" i="18"/>
  <c r="C908" i="1"/>
  <c r="D908" i="1"/>
  <c r="E908" i="1"/>
  <c r="B908" i="1"/>
  <c r="C605" i="14"/>
  <c r="D605" i="14"/>
  <c r="E605" i="14"/>
  <c r="B605" i="14"/>
  <c r="C908" i="2"/>
  <c r="D908" i="2"/>
  <c r="E908" i="2"/>
  <c r="B908" i="2"/>
  <c r="C933" i="7"/>
  <c r="D933" i="7"/>
  <c r="E933" i="7"/>
  <c r="B933" i="7"/>
  <c r="H910" i="5" l="1"/>
  <c r="H606" i="14"/>
  <c r="H909" i="2"/>
  <c r="H909" i="1"/>
  <c r="H910" i="2"/>
  <c r="H934" i="7"/>
  <c r="H909" i="5"/>
  <c r="H910" i="1"/>
  <c r="F908" i="5"/>
  <c r="H935" i="7"/>
  <c r="J936" i="7"/>
  <c r="H607" i="14"/>
  <c r="J935" i="7"/>
  <c r="I935" i="7"/>
  <c r="F908" i="1"/>
  <c r="G908" i="2"/>
  <c r="F933" i="7"/>
  <c r="J934" i="7" s="1"/>
  <c r="G474" i="18"/>
  <c r="G933" i="7"/>
  <c r="G605" i="14"/>
  <c r="F605" i="14"/>
  <c r="F908" i="2"/>
  <c r="G908" i="5"/>
  <c r="G908" i="1"/>
  <c r="F474" i="18"/>
  <c r="H908" i="5" l="1"/>
  <c r="H908" i="1"/>
  <c r="H908" i="2"/>
  <c r="H605" i="14"/>
  <c r="H933" i="7"/>
  <c r="I934" i="7"/>
  <c r="J723" i="7"/>
  <c r="C907" i="5" l="1"/>
  <c r="D907" i="5"/>
  <c r="E907" i="5"/>
  <c r="B907" i="5"/>
  <c r="C473" i="18"/>
  <c r="D473" i="18"/>
  <c r="E473" i="18"/>
  <c r="B473" i="18"/>
  <c r="C907" i="1"/>
  <c r="G907" i="1" s="1"/>
  <c r="D907" i="1"/>
  <c r="E907" i="1"/>
  <c r="B907" i="1"/>
  <c r="C604" i="14"/>
  <c r="D604" i="14"/>
  <c r="E604" i="14"/>
  <c r="B604" i="14"/>
  <c r="C907" i="2"/>
  <c r="D907" i="2"/>
  <c r="E907" i="2"/>
  <c r="B907" i="2"/>
  <c r="C932" i="7"/>
  <c r="D932" i="7"/>
  <c r="E932" i="7"/>
  <c r="B932" i="7"/>
  <c r="B930" i="7"/>
  <c r="C930" i="7"/>
  <c r="D930" i="7"/>
  <c r="B931" i="7"/>
  <c r="C931" i="7"/>
  <c r="D931" i="7"/>
  <c r="F907" i="1" l="1"/>
  <c r="F907" i="2"/>
  <c r="F604" i="14"/>
  <c r="G907" i="5"/>
  <c r="G932" i="7"/>
  <c r="I933" i="7" s="1"/>
  <c r="G473" i="18"/>
  <c r="F907" i="5"/>
  <c r="G604" i="14"/>
  <c r="F473" i="18"/>
  <c r="G907" i="2"/>
  <c r="F931" i="7"/>
  <c r="F932" i="7"/>
  <c r="H907" i="1"/>
  <c r="H604" i="14" l="1"/>
  <c r="H907" i="2"/>
  <c r="H907" i="5"/>
  <c r="H932" i="7"/>
  <c r="J933" i="7"/>
  <c r="O15" i="451"/>
  <c r="I906" i="4"/>
  <c r="C906" i="4"/>
  <c r="D906" i="4"/>
  <c r="E906" i="4"/>
  <c r="B906" i="4"/>
  <c r="I906" i="5"/>
  <c r="C906" i="5"/>
  <c r="D906" i="5"/>
  <c r="E906" i="5"/>
  <c r="B906" i="5"/>
  <c r="H472" i="18"/>
  <c r="C472" i="18"/>
  <c r="D472" i="18"/>
  <c r="E472" i="18"/>
  <c r="B472" i="18"/>
  <c r="I906" i="1"/>
  <c r="C906" i="1"/>
  <c r="D906" i="1"/>
  <c r="E906" i="1"/>
  <c r="B906" i="1"/>
  <c r="I603" i="14"/>
  <c r="C603" i="14"/>
  <c r="D603" i="14"/>
  <c r="E603" i="14"/>
  <c r="B603" i="14"/>
  <c r="I906" i="2"/>
  <c r="C906" i="2"/>
  <c r="D906" i="2"/>
  <c r="E906" i="2"/>
  <c r="B906" i="2"/>
  <c r="K931" i="7"/>
  <c r="J932" i="7" s="1"/>
  <c r="E931" i="7"/>
  <c r="G906" i="1" l="1"/>
  <c r="F906" i="2"/>
  <c r="F472" i="18"/>
  <c r="F906" i="1"/>
  <c r="G472" i="18"/>
  <c r="G906" i="4"/>
  <c r="F906" i="4"/>
  <c r="G603" i="14"/>
  <c r="F906" i="5"/>
  <c r="G906" i="5"/>
  <c r="F603" i="14"/>
  <c r="H906" i="1"/>
  <c r="G931" i="7"/>
  <c r="I932" i="7" s="1"/>
  <c r="G906" i="2"/>
  <c r="H906" i="2" s="1"/>
  <c r="H603" i="14" l="1"/>
  <c r="H906" i="5"/>
  <c r="H906" i="4"/>
  <c r="H931" i="7"/>
  <c r="O128" i="451" l="1"/>
  <c r="G11" i="433" s="1"/>
  <c r="O14" i="451"/>
  <c r="O13" i="451"/>
  <c r="G9" i="433" s="1"/>
  <c r="O12" i="451"/>
  <c r="G8" i="433" s="1"/>
  <c r="O10" i="451"/>
  <c r="G6" i="433" s="1"/>
  <c r="O11" i="451"/>
  <c r="G7" i="433" s="1"/>
  <c r="O9" i="451"/>
  <c r="G5" i="433" s="1"/>
  <c r="I905" i="4" l="1"/>
  <c r="C905" i="4"/>
  <c r="D905" i="4"/>
  <c r="E905" i="4"/>
  <c r="B905" i="4"/>
  <c r="I905" i="5"/>
  <c r="C905" i="5"/>
  <c r="D905" i="5"/>
  <c r="E905" i="5"/>
  <c r="B905" i="5"/>
  <c r="I602" i="14"/>
  <c r="I905" i="1"/>
  <c r="H471" i="18"/>
  <c r="C471" i="18"/>
  <c r="D471" i="18"/>
  <c r="E471" i="18"/>
  <c r="B471" i="18"/>
  <c r="C905" i="1"/>
  <c r="D905" i="1"/>
  <c r="E905" i="1"/>
  <c r="B905" i="1"/>
  <c r="C602" i="14"/>
  <c r="D602" i="14"/>
  <c r="E602" i="14"/>
  <c r="B602" i="14"/>
  <c r="I905" i="2"/>
  <c r="C905" i="2"/>
  <c r="D905" i="2"/>
  <c r="E905" i="2"/>
  <c r="B905" i="2"/>
  <c r="K930" i="7"/>
  <c r="E930" i="7"/>
  <c r="F930" i="7"/>
  <c r="B929" i="7"/>
  <c r="C929" i="7"/>
  <c r="D929" i="7"/>
  <c r="I904" i="4"/>
  <c r="C904" i="4"/>
  <c r="D904" i="4"/>
  <c r="E904" i="4"/>
  <c r="B904" i="4"/>
  <c r="I904" i="5"/>
  <c r="C904" i="5"/>
  <c r="D904" i="5"/>
  <c r="E904" i="5"/>
  <c r="B904" i="5"/>
  <c r="H470" i="18"/>
  <c r="C470" i="18"/>
  <c r="D470" i="18"/>
  <c r="E470" i="18"/>
  <c r="B470" i="18"/>
  <c r="I904" i="1"/>
  <c r="C904" i="1"/>
  <c r="D904" i="1"/>
  <c r="E904" i="1"/>
  <c r="B904" i="1"/>
  <c r="I601" i="14"/>
  <c r="C601" i="14"/>
  <c r="D601" i="14"/>
  <c r="E601" i="14"/>
  <c r="B601" i="14"/>
  <c r="I904" i="2"/>
  <c r="C904" i="2"/>
  <c r="D904" i="2"/>
  <c r="E904" i="2"/>
  <c r="B904" i="2"/>
  <c r="K929" i="7"/>
  <c r="E929" i="7"/>
  <c r="G905" i="4" l="1"/>
  <c r="F905" i="2"/>
  <c r="F601" i="14"/>
  <c r="F471" i="18"/>
  <c r="F904" i="5"/>
  <c r="F929" i="7"/>
  <c r="J930" i="7" s="1"/>
  <c r="F470" i="18"/>
  <c r="J931" i="7"/>
  <c r="F905" i="5"/>
  <c r="F905" i="4"/>
  <c r="H905" i="4" s="1"/>
  <c r="G470" i="18"/>
  <c r="G905" i="1"/>
  <c r="F602" i="14"/>
  <c r="F904" i="1"/>
  <c r="L930" i="7"/>
  <c r="L931" i="7"/>
  <c r="F904" i="2"/>
  <c r="G930" i="7"/>
  <c r="I931" i="7" s="1"/>
  <c r="G905" i="2"/>
  <c r="H905" i="2" s="1"/>
  <c r="G471" i="18"/>
  <c r="G602" i="14"/>
  <c r="G905" i="5"/>
  <c r="F904" i="4"/>
  <c r="F905" i="1"/>
  <c r="G904" i="2"/>
  <c r="G904" i="1"/>
  <c r="G601" i="14"/>
  <c r="G904" i="5"/>
  <c r="G904" i="4"/>
  <c r="G929" i="7"/>
  <c r="I903" i="4"/>
  <c r="C903" i="4"/>
  <c r="D903" i="4"/>
  <c r="E903" i="4"/>
  <c r="B903" i="4"/>
  <c r="I903" i="5"/>
  <c r="C903" i="5"/>
  <c r="D903" i="5"/>
  <c r="E903" i="5"/>
  <c r="B903" i="5"/>
  <c r="H469" i="18"/>
  <c r="C469" i="18"/>
  <c r="D469" i="18"/>
  <c r="E469" i="18"/>
  <c r="B469" i="18"/>
  <c r="I903" i="1"/>
  <c r="C903" i="1"/>
  <c r="D903" i="1"/>
  <c r="E903" i="1"/>
  <c r="B903" i="1"/>
  <c r="I600" i="14"/>
  <c r="C600" i="14"/>
  <c r="D600" i="14"/>
  <c r="E600" i="14"/>
  <c r="B600" i="14"/>
  <c r="I903" i="2"/>
  <c r="C903" i="2"/>
  <c r="D903" i="2"/>
  <c r="E903" i="2"/>
  <c r="B903" i="2"/>
  <c r="K928" i="7"/>
  <c r="L929" i="7" s="1"/>
  <c r="C928" i="7"/>
  <c r="D928" i="7"/>
  <c r="E928" i="7"/>
  <c r="B928" i="7"/>
  <c r="H601" i="14" l="1"/>
  <c r="H905" i="1"/>
  <c r="H929" i="7"/>
  <c r="H602" i="14"/>
  <c r="H904" i="5"/>
  <c r="F903" i="5"/>
  <c r="F928" i="7"/>
  <c r="J929" i="7" s="1"/>
  <c r="H904" i="2"/>
  <c r="H930" i="7"/>
  <c r="H905" i="5"/>
  <c r="H904" i="1"/>
  <c r="H904" i="4"/>
  <c r="F903" i="4"/>
  <c r="I930" i="7"/>
  <c r="G600" i="14"/>
  <c r="F600" i="14"/>
  <c r="G903" i="5"/>
  <c r="G903" i="4"/>
  <c r="F903" i="2"/>
  <c r="G903" i="2"/>
  <c r="F903" i="1"/>
  <c r="G903" i="1"/>
  <c r="G928" i="7"/>
  <c r="F469" i="18"/>
  <c r="G469" i="18"/>
  <c r="H903" i="5" l="1"/>
  <c r="H903" i="4"/>
  <c r="H600" i="14"/>
  <c r="H928" i="7"/>
  <c r="I929" i="7"/>
  <c r="H903" i="2"/>
  <c r="H903" i="1"/>
  <c r="D17" i="6"/>
  <c r="C17" i="6"/>
  <c r="I902" i="4"/>
  <c r="C902" i="4"/>
  <c r="D902" i="4"/>
  <c r="E902" i="4"/>
  <c r="B902" i="4"/>
  <c r="I902" i="5"/>
  <c r="C902" i="5"/>
  <c r="D902" i="5"/>
  <c r="E902" i="5"/>
  <c r="B902" i="5"/>
  <c r="H468" i="18"/>
  <c r="C468" i="18"/>
  <c r="D468" i="18"/>
  <c r="E468" i="18"/>
  <c r="B468" i="18"/>
  <c r="I902" i="1"/>
  <c r="C902" i="1"/>
  <c r="D902" i="1"/>
  <c r="E902" i="1"/>
  <c r="B902" i="1"/>
  <c r="I599" i="14"/>
  <c r="C599" i="14"/>
  <c r="D599" i="14"/>
  <c r="E599" i="14"/>
  <c r="B599" i="14"/>
  <c r="I902" i="2"/>
  <c r="C902" i="2"/>
  <c r="D902" i="2"/>
  <c r="E902" i="2"/>
  <c r="B902" i="2"/>
  <c r="K927" i="7"/>
  <c r="C927" i="7"/>
  <c r="D927" i="7"/>
  <c r="E927" i="7"/>
  <c r="B927" i="7"/>
  <c r="I901" i="4"/>
  <c r="C901" i="4"/>
  <c r="D901" i="4"/>
  <c r="E901" i="4"/>
  <c r="B901" i="4"/>
  <c r="I901" i="5"/>
  <c r="C901" i="5"/>
  <c r="D901" i="5"/>
  <c r="E901" i="5"/>
  <c r="B901" i="5"/>
  <c r="H467" i="18"/>
  <c r="C467" i="18"/>
  <c r="D467" i="18"/>
  <c r="E467" i="18"/>
  <c r="B467" i="18"/>
  <c r="I901" i="1"/>
  <c r="C901" i="1"/>
  <c r="D901" i="1"/>
  <c r="E901" i="1"/>
  <c r="B901" i="1"/>
  <c r="I598" i="14"/>
  <c r="C598" i="14"/>
  <c r="D598" i="14"/>
  <c r="E598" i="14"/>
  <c r="B598" i="14"/>
  <c r="I901" i="2"/>
  <c r="C901" i="2"/>
  <c r="D901" i="2"/>
  <c r="E901" i="2"/>
  <c r="B901" i="2"/>
  <c r="K926" i="7"/>
  <c r="C926" i="7"/>
  <c r="E926" i="7"/>
  <c r="B926" i="7"/>
  <c r="F926" i="7" s="1"/>
  <c r="I900" i="4"/>
  <c r="C900" i="4"/>
  <c r="D900" i="4"/>
  <c r="E900" i="4"/>
  <c r="B900" i="4"/>
  <c r="I900" i="5"/>
  <c r="C900" i="5"/>
  <c r="D900" i="5"/>
  <c r="E900" i="5"/>
  <c r="B900" i="5"/>
  <c r="H466" i="18"/>
  <c r="C466" i="18"/>
  <c r="D466" i="18"/>
  <c r="E466" i="18"/>
  <c r="B466" i="18"/>
  <c r="F599" i="14" l="1"/>
  <c r="F902" i="2"/>
  <c r="F467" i="18"/>
  <c r="F902" i="4"/>
  <c r="F901" i="1"/>
  <c r="F927" i="7"/>
  <c r="J928" i="7" s="1"/>
  <c r="G926" i="7"/>
  <c r="H926" i="7" s="1"/>
  <c r="G902" i="2"/>
  <c r="H902" i="2" s="1"/>
  <c r="G927" i="7"/>
  <c r="I928" i="7" s="1"/>
  <c r="G598" i="14"/>
  <c r="G468" i="18"/>
  <c r="G902" i="1"/>
  <c r="L927" i="7"/>
  <c r="L928" i="7"/>
  <c r="G902" i="4"/>
  <c r="H902" i="4" s="1"/>
  <c r="F468" i="18"/>
  <c r="G599" i="14"/>
  <c r="F902" i="1"/>
  <c r="G901" i="1"/>
  <c r="G901" i="2"/>
  <c r="G467" i="18"/>
  <c r="F901" i="2"/>
  <c r="F598" i="14"/>
  <c r="F900" i="4"/>
  <c r="G900" i="4"/>
  <c r="F901" i="4"/>
  <c r="G901" i="4"/>
  <c r="F900" i="5"/>
  <c r="G900" i="5"/>
  <c r="F901" i="5"/>
  <c r="G901" i="5"/>
  <c r="F902" i="5"/>
  <c r="G902" i="5"/>
  <c r="F466" i="18"/>
  <c r="G466" i="18"/>
  <c r="I900" i="1"/>
  <c r="C900" i="1"/>
  <c r="D900" i="1"/>
  <c r="E900" i="1"/>
  <c r="B900" i="1"/>
  <c r="I597" i="14"/>
  <c r="C597" i="14"/>
  <c r="D597" i="14"/>
  <c r="E597" i="14"/>
  <c r="B597" i="14"/>
  <c r="I900" i="2"/>
  <c r="C900" i="2"/>
  <c r="D900" i="2"/>
  <c r="E900" i="2"/>
  <c r="B900" i="2"/>
  <c r="K925" i="7"/>
  <c r="C925" i="7"/>
  <c r="E925" i="7"/>
  <c r="B925" i="7"/>
  <c r="F925" i="7" s="1"/>
  <c r="J926" i="7" s="1"/>
  <c r="I899" i="5"/>
  <c r="C899" i="5"/>
  <c r="D899" i="5"/>
  <c r="E899" i="5"/>
  <c r="B899" i="5"/>
  <c r="I899" i="4"/>
  <c r="C899" i="4"/>
  <c r="D899" i="4"/>
  <c r="E899" i="4"/>
  <c r="B899" i="4"/>
  <c r="H465" i="18"/>
  <c r="C465" i="18"/>
  <c r="D465" i="18"/>
  <c r="E465" i="18"/>
  <c r="B465" i="18"/>
  <c r="I899" i="1"/>
  <c r="C899" i="1"/>
  <c r="D899" i="1"/>
  <c r="E899" i="1"/>
  <c r="B899" i="1"/>
  <c r="I596" i="14"/>
  <c r="C596" i="14"/>
  <c r="D596" i="14"/>
  <c r="E596" i="14"/>
  <c r="B596" i="14"/>
  <c r="I899" i="2"/>
  <c r="C899" i="2"/>
  <c r="D899" i="2"/>
  <c r="E899" i="2"/>
  <c r="B899" i="2"/>
  <c r="C924" i="7"/>
  <c r="D924" i="7"/>
  <c r="E924" i="7"/>
  <c r="B924" i="7"/>
  <c r="K924" i="7"/>
  <c r="C595" i="14"/>
  <c r="D595" i="14"/>
  <c r="E595" i="14"/>
  <c r="B595" i="14"/>
  <c r="B594" i="14"/>
  <c r="H599" i="14" l="1"/>
  <c r="H901" i="1"/>
  <c r="I927" i="7"/>
  <c r="H902" i="1"/>
  <c r="J927" i="7"/>
  <c r="K15" i="6" s="1"/>
  <c r="F899" i="1"/>
  <c r="F900" i="2"/>
  <c r="H927" i="7"/>
  <c r="H598" i="14"/>
  <c r="F595" i="14"/>
  <c r="F597" i="14"/>
  <c r="L925" i="7"/>
  <c r="H902" i="5"/>
  <c r="G597" i="14"/>
  <c r="H901" i="2"/>
  <c r="F900" i="1"/>
  <c r="G900" i="1"/>
  <c r="G925" i="7"/>
  <c r="I926" i="7" s="1"/>
  <c r="G900" i="2"/>
  <c r="H900" i="2" s="1"/>
  <c r="F465" i="18"/>
  <c r="H901" i="5"/>
  <c r="L926" i="7"/>
  <c r="F899" i="4"/>
  <c r="H901" i="4"/>
  <c r="H900" i="4"/>
  <c r="H900" i="5"/>
  <c r="G596" i="14"/>
  <c r="F899" i="2"/>
  <c r="G899" i="1"/>
  <c r="G465" i="18"/>
  <c r="G899" i="4"/>
  <c r="G899" i="2"/>
  <c r="F899" i="5"/>
  <c r="F596" i="14"/>
  <c r="G899" i="5"/>
  <c r="G924" i="7"/>
  <c r="F924" i="7"/>
  <c r="J925" i="7" s="1"/>
  <c r="G595" i="14"/>
  <c r="L32" i="6"/>
  <c r="L33" i="6" s="1"/>
  <c r="M33" i="6" s="1"/>
  <c r="H597" i="14" l="1"/>
  <c r="H925" i="7"/>
  <c r="H899" i="1"/>
  <c r="I925" i="7"/>
  <c r="H924" i="7"/>
  <c r="H899" i="2"/>
  <c r="H899" i="4"/>
  <c r="H596" i="14"/>
  <c r="H900" i="1"/>
  <c r="H899" i="5"/>
  <c r="I898" i="4"/>
  <c r="C898" i="4"/>
  <c r="D898" i="4"/>
  <c r="E898" i="4"/>
  <c r="B898" i="4"/>
  <c r="I898" i="5"/>
  <c r="C898" i="5"/>
  <c r="D898" i="5"/>
  <c r="E898" i="5"/>
  <c r="B898" i="5"/>
  <c r="H464" i="18"/>
  <c r="C464" i="18"/>
  <c r="D464" i="18"/>
  <c r="E464" i="18"/>
  <c r="B464" i="18"/>
  <c r="I898" i="1"/>
  <c r="C898" i="1"/>
  <c r="D898" i="1"/>
  <c r="E898" i="1"/>
  <c r="B898" i="1"/>
  <c r="I595" i="14"/>
  <c r="B593" i="14"/>
  <c r="I898" i="2"/>
  <c r="C898" i="2"/>
  <c r="D898" i="2"/>
  <c r="E898" i="2"/>
  <c r="B898" i="2"/>
  <c r="K923" i="7"/>
  <c r="L924" i="7" s="1"/>
  <c r="C923" i="7"/>
  <c r="D923" i="7"/>
  <c r="E923" i="7"/>
  <c r="B923" i="7"/>
  <c r="F898" i="1" l="1"/>
  <c r="F898" i="4"/>
  <c r="F464" i="18"/>
  <c r="G898" i="4"/>
  <c r="G898" i="1"/>
  <c r="G923" i="7"/>
  <c r="I924" i="7" s="1"/>
  <c r="F898" i="2"/>
  <c r="G464" i="18"/>
  <c r="G898" i="2"/>
  <c r="H595" i="14"/>
  <c r="F923" i="7"/>
  <c r="J924" i="7" s="1"/>
  <c r="H898" i="1" l="1"/>
  <c r="H898" i="4"/>
  <c r="H898" i="2"/>
  <c r="H923" i="7"/>
  <c r="D18" i="6" l="1"/>
  <c r="E17" i="6"/>
  <c r="I897" i="4" l="1"/>
  <c r="C897" i="4"/>
  <c r="D897" i="4"/>
  <c r="E897" i="4"/>
  <c r="B897" i="4"/>
  <c r="I897" i="5"/>
  <c r="C897" i="5"/>
  <c r="D897" i="5"/>
  <c r="E897" i="5"/>
  <c r="B897" i="5"/>
  <c r="H463" i="18"/>
  <c r="C463" i="18"/>
  <c r="D463" i="18"/>
  <c r="E463" i="18"/>
  <c r="B463" i="18"/>
  <c r="I897" i="1"/>
  <c r="C897" i="1"/>
  <c r="D897" i="1"/>
  <c r="E897" i="1"/>
  <c r="B897" i="1"/>
  <c r="I594" i="14"/>
  <c r="C594" i="14"/>
  <c r="D594" i="14"/>
  <c r="E594" i="14"/>
  <c r="I897" i="2"/>
  <c r="C897" i="2"/>
  <c r="D897" i="2"/>
  <c r="E897" i="2"/>
  <c r="B897" i="2"/>
  <c r="K922" i="7"/>
  <c r="L923" i="7" s="1"/>
  <c r="C922" i="7"/>
  <c r="D922" i="7"/>
  <c r="E922" i="7"/>
  <c r="B922" i="7"/>
  <c r="G463" i="18" l="1"/>
  <c r="G594" i="14"/>
  <c r="F463" i="18"/>
  <c r="F897" i="4"/>
  <c r="G897" i="1"/>
  <c r="F922" i="7"/>
  <c r="J923" i="7" s="1"/>
  <c r="G922" i="7"/>
  <c r="I923" i="7" s="1"/>
  <c r="G897" i="2"/>
  <c r="F897" i="2"/>
  <c r="G897" i="4"/>
  <c r="F897" i="1"/>
  <c r="F594" i="14"/>
  <c r="H594" i="14" s="1"/>
  <c r="I896" i="4"/>
  <c r="C896" i="4"/>
  <c r="D896" i="4"/>
  <c r="E896" i="4"/>
  <c r="B896" i="4"/>
  <c r="I896" i="5"/>
  <c r="C896" i="5"/>
  <c r="D896" i="5"/>
  <c r="E896" i="5"/>
  <c r="B896" i="5"/>
  <c r="H462" i="18"/>
  <c r="C462" i="18"/>
  <c r="D462" i="18"/>
  <c r="E462" i="18"/>
  <c r="B462" i="18"/>
  <c r="I896" i="1"/>
  <c r="C896" i="1"/>
  <c r="D896" i="1"/>
  <c r="E896" i="1"/>
  <c r="B896" i="1"/>
  <c r="I593" i="14"/>
  <c r="C593" i="14"/>
  <c r="D593" i="14"/>
  <c r="F593" i="14" s="1"/>
  <c r="E593" i="14"/>
  <c r="I896" i="2"/>
  <c r="C896" i="2"/>
  <c r="D896" i="2"/>
  <c r="E896" i="2"/>
  <c r="B896" i="2"/>
  <c r="K921" i="7"/>
  <c r="L922" i="7" s="1"/>
  <c r="C921" i="7"/>
  <c r="D921" i="7"/>
  <c r="E921" i="7"/>
  <c r="B921" i="7"/>
  <c r="H897" i="1" l="1"/>
  <c r="H922" i="7"/>
  <c r="H897" i="2"/>
  <c r="F921" i="7"/>
  <c r="J922" i="7" s="1"/>
  <c r="H897" i="4"/>
  <c r="F896" i="2"/>
  <c r="F462" i="18"/>
  <c r="G462" i="18"/>
  <c r="G896" i="1"/>
  <c r="G896" i="2"/>
  <c r="G921" i="7"/>
  <c r="I922" i="7" s="1"/>
  <c r="F896" i="4"/>
  <c r="G896" i="4"/>
  <c r="G593" i="14"/>
  <c r="H593" i="14" s="1"/>
  <c r="F896" i="1"/>
  <c r="D920" i="7"/>
  <c r="E920" i="7"/>
  <c r="C920" i="7"/>
  <c r="B920" i="7"/>
  <c r="C919" i="7"/>
  <c r="B919" i="7"/>
  <c r="C918" i="7"/>
  <c r="B918" i="7"/>
  <c r="H896" i="2" l="1"/>
  <c r="H896" i="1"/>
  <c r="G920" i="7"/>
  <c r="I921" i="7" s="1"/>
  <c r="H896" i="4"/>
  <c r="H921" i="7"/>
  <c r="F920" i="7"/>
  <c r="I895" i="4"/>
  <c r="C895" i="4"/>
  <c r="D895" i="4"/>
  <c r="E895" i="4"/>
  <c r="B895" i="4"/>
  <c r="I895" i="5"/>
  <c r="C895" i="5"/>
  <c r="D895" i="5"/>
  <c r="E895" i="5"/>
  <c r="B895" i="5"/>
  <c r="H461" i="18"/>
  <c r="C461" i="18"/>
  <c r="D461" i="18"/>
  <c r="E461" i="18"/>
  <c r="B461" i="18"/>
  <c r="I895" i="1"/>
  <c r="C895" i="1"/>
  <c r="D895" i="1"/>
  <c r="E895" i="1"/>
  <c r="B895" i="1"/>
  <c r="I592" i="14"/>
  <c r="C592" i="14"/>
  <c r="D592" i="14"/>
  <c r="E592" i="14"/>
  <c r="B592" i="14"/>
  <c r="I895" i="2"/>
  <c r="C895" i="2"/>
  <c r="D895" i="2"/>
  <c r="E895" i="2"/>
  <c r="B895" i="2"/>
  <c r="K920" i="7"/>
  <c r="L921" i="7" s="1"/>
  <c r="F895" i="2" l="1"/>
  <c r="F461" i="18"/>
  <c r="G895" i="1"/>
  <c r="G461" i="18"/>
  <c r="F895" i="1"/>
  <c r="G895" i="4"/>
  <c r="H920" i="7"/>
  <c r="J921" i="7"/>
  <c r="F895" i="4"/>
  <c r="G895" i="2"/>
  <c r="H895" i="2" s="1"/>
  <c r="I894" i="4"/>
  <c r="C894" i="4"/>
  <c r="D894" i="4"/>
  <c r="E894" i="4"/>
  <c r="B894" i="4"/>
  <c r="I894" i="5"/>
  <c r="C894" i="5"/>
  <c r="D894" i="5"/>
  <c r="E894" i="5"/>
  <c r="B894" i="5"/>
  <c r="H460" i="18"/>
  <c r="C460" i="18"/>
  <c r="D460" i="18"/>
  <c r="E460" i="18"/>
  <c r="B460" i="18"/>
  <c r="I894" i="1"/>
  <c r="C894" i="1"/>
  <c r="D894" i="1"/>
  <c r="E894" i="1"/>
  <c r="B894" i="1"/>
  <c r="I591" i="14"/>
  <c r="C591" i="14"/>
  <c r="D591" i="14"/>
  <c r="E591" i="14"/>
  <c r="B591" i="14"/>
  <c r="I894" i="2"/>
  <c r="C894" i="2"/>
  <c r="D894" i="2"/>
  <c r="E894" i="2"/>
  <c r="B894" i="2"/>
  <c r="K919" i="7"/>
  <c r="L920" i="7" s="1"/>
  <c r="D919" i="7"/>
  <c r="F919" i="7" s="1"/>
  <c r="J920" i="7" s="1"/>
  <c r="E919" i="7"/>
  <c r="H895" i="4" l="1"/>
  <c r="H895" i="1"/>
  <c r="G460" i="18"/>
  <c r="F894" i="4"/>
  <c r="G894" i="2"/>
  <c r="F460" i="18"/>
  <c r="F894" i="2"/>
  <c r="G894" i="4"/>
  <c r="G919" i="7"/>
  <c r="I920" i="7" s="1"/>
  <c r="I893" i="5"/>
  <c r="K918" i="7"/>
  <c r="L919" i="7" s="1"/>
  <c r="H894" i="4" l="1"/>
  <c r="H894" i="2"/>
  <c r="H919" i="7"/>
  <c r="I893" i="4"/>
  <c r="C893" i="4"/>
  <c r="D893" i="4"/>
  <c r="E893" i="4"/>
  <c r="B893" i="4"/>
  <c r="C893" i="5"/>
  <c r="D893" i="5"/>
  <c r="E893" i="5"/>
  <c r="B893" i="5"/>
  <c r="H459" i="18"/>
  <c r="C459" i="18"/>
  <c r="D459" i="18"/>
  <c r="E459" i="18"/>
  <c r="B459" i="18"/>
  <c r="I893" i="1"/>
  <c r="C893" i="1"/>
  <c r="D893" i="1"/>
  <c r="E893" i="1"/>
  <c r="B893" i="1"/>
  <c r="I590" i="14"/>
  <c r="C590" i="14"/>
  <c r="D590" i="14"/>
  <c r="E590" i="14"/>
  <c r="B590" i="14"/>
  <c r="I893" i="2"/>
  <c r="C893" i="2"/>
  <c r="D893" i="2"/>
  <c r="E893" i="2"/>
  <c r="B893" i="2"/>
  <c r="D918" i="7"/>
  <c r="E918" i="7"/>
  <c r="I892" i="4"/>
  <c r="C892" i="4"/>
  <c r="D892" i="4"/>
  <c r="E892" i="4"/>
  <c r="B892" i="4"/>
  <c r="I892" i="5"/>
  <c r="C892" i="5"/>
  <c r="D892" i="5"/>
  <c r="E892" i="5"/>
  <c r="B892" i="5"/>
  <c r="H458" i="18"/>
  <c r="C458" i="18"/>
  <c r="D458" i="18"/>
  <c r="E458" i="18"/>
  <c r="B458" i="18"/>
  <c r="I892" i="1"/>
  <c r="C892" i="1"/>
  <c r="D892" i="1"/>
  <c r="E892" i="1"/>
  <c r="B892" i="1"/>
  <c r="I589" i="14"/>
  <c r="C589" i="14"/>
  <c r="D589" i="14"/>
  <c r="E589" i="14"/>
  <c r="B589" i="14"/>
  <c r="I892" i="2"/>
  <c r="C892" i="2"/>
  <c r="D892" i="2"/>
  <c r="E892" i="2"/>
  <c r="B892" i="2"/>
  <c r="K917" i="7"/>
  <c r="L918" i="7" s="1"/>
  <c r="C917" i="7"/>
  <c r="E917" i="7"/>
  <c r="B917" i="7"/>
  <c r="G893" i="2" l="1"/>
  <c r="F893" i="2"/>
  <c r="G892" i="2"/>
  <c r="F892" i="2"/>
  <c r="I891" i="4"/>
  <c r="C891" i="4"/>
  <c r="D891" i="4"/>
  <c r="E891" i="4"/>
  <c r="B891" i="4"/>
  <c r="I891" i="5"/>
  <c r="C891" i="5"/>
  <c r="D891" i="5"/>
  <c r="E891" i="5"/>
  <c r="B891" i="5"/>
  <c r="H457" i="18"/>
  <c r="C457" i="18"/>
  <c r="D457" i="18"/>
  <c r="E457" i="18"/>
  <c r="B457" i="18"/>
  <c r="I891" i="1"/>
  <c r="C891" i="1"/>
  <c r="D891" i="1"/>
  <c r="E891" i="1"/>
  <c r="B891" i="1"/>
  <c r="I588" i="14"/>
  <c r="C588" i="14"/>
  <c r="D588" i="14"/>
  <c r="E588" i="14"/>
  <c r="B588" i="14"/>
  <c r="I891" i="2"/>
  <c r="C891" i="2"/>
  <c r="D891" i="2"/>
  <c r="E891" i="2"/>
  <c r="B891" i="2"/>
  <c r="K916" i="7"/>
  <c r="L917" i="7" s="1"/>
  <c r="C916" i="7"/>
  <c r="D916" i="7"/>
  <c r="E916" i="7"/>
  <c r="B916" i="7"/>
  <c r="H893" i="2" l="1"/>
  <c r="H892" i="2"/>
  <c r="I890" i="4"/>
  <c r="C890" i="4"/>
  <c r="D890" i="4"/>
  <c r="E890" i="4"/>
  <c r="B890" i="4"/>
  <c r="F891" i="5"/>
  <c r="G891" i="5"/>
  <c r="F892" i="5"/>
  <c r="G892" i="5"/>
  <c r="F893" i="5"/>
  <c r="G893" i="5"/>
  <c r="F894" i="5"/>
  <c r="G894" i="5"/>
  <c r="F895" i="5"/>
  <c r="G895" i="5"/>
  <c r="F896" i="5"/>
  <c r="G896" i="5"/>
  <c r="F897" i="5"/>
  <c r="G897" i="5"/>
  <c r="F898" i="5"/>
  <c r="G898" i="5"/>
  <c r="I890" i="5"/>
  <c r="C890" i="5"/>
  <c r="D890" i="5"/>
  <c r="E890" i="5"/>
  <c r="B890" i="5"/>
  <c r="H456" i="18"/>
  <c r="C456" i="18"/>
  <c r="D456" i="18"/>
  <c r="E456" i="18"/>
  <c r="B456" i="18"/>
  <c r="I890" i="1"/>
  <c r="F891" i="1"/>
  <c r="G891" i="1"/>
  <c r="F892" i="1"/>
  <c r="G892" i="1"/>
  <c r="F893" i="1"/>
  <c r="G893" i="1"/>
  <c r="F894" i="1"/>
  <c r="G894" i="1"/>
  <c r="C890" i="1"/>
  <c r="D890" i="1"/>
  <c r="E890" i="1"/>
  <c r="B890" i="1"/>
  <c r="I587" i="14"/>
  <c r="F588" i="14"/>
  <c r="G588" i="14"/>
  <c r="F589" i="14"/>
  <c r="G589" i="14"/>
  <c r="F590" i="14"/>
  <c r="G590" i="14"/>
  <c r="F591" i="14"/>
  <c r="G591" i="14"/>
  <c r="F592" i="14"/>
  <c r="G592" i="14"/>
  <c r="C587" i="14"/>
  <c r="D587" i="14"/>
  <c r="E587" i="14"/>
  <c r="B587" i="14"/>
  <c r="I890" i="2"/>
  <c r="C890" i="2"/>
  <c r="D890" i="2"/>
  <c r="E890" i="2"/>
  <c r="B890" i="2"/>
  <c r="K915" i="7"/>
  <c r="L916" i="7" s="1"/>
  <c r="C915" i="7"/>
  <c r="D915" i="7"/>
  <c r="E915" i="7"/>
  <c r="B915" i="7"/>
  <c r="G587" i="14" l="1"/>
  <c r="H893" i="1"/>
  <c r="H891" i="1"/>
  <c r="F587" i="14"/>
  <c r="H897" i="5"/>
  <c r="H591" i="14"/>
  <c r="H589" i="14"/>
  <c r="F890" i="1"/>
  <c r="H894" i="1"/>
  <c r="H898" i="5"/>
  <c r="H592" i="14"/>
  <c r="H590" i="14"/>
  <c r="H588" i="14"/>
  <c r="H892" i="1"/>
  <c r="H894" i="5"/>
  <c r="G890" i="1"/>
  <c r="H892" i="5"/>
  <c r="H891" i="5"/>
  <c r="H895" i="5"/>
  <c r="H893" i="5"/>
  <c r="H896" i="5"/>
  <c r="H587" i="14" l="1"/>
  <c r="H890" i="1"/>
  <c r="I889" i="4"/>
  <c r="C889" i="4"/>
  <c r="D889" i="4"/>
  <c r="E889" i="4"/>
  <c r="B889" i="4"/>
  <c r="I889" i="5"/>
  <c r="C889" i="5"/>
  <c r="D889" i="5"/>
  <c r="E889" i="5"/>
  <c r="B889" i="5"/>
  <c r="H455" i="18"/>
  <c r="C455" i="18"/>
  <c r="D455" i="18"/>
  <c r="E455" i="18"/>
  <c r="B455" i="18"/>
  <c r="I889" i="1"/>
  <c r="C889" i="1"/>
  <c r="D889" i="1"/>
  <c r="E889" i="1"/>
  <c r="B889" i="1"/>
  <c r="I586" i="14"/>
  <c r="C586" i="14"/>
  <c r="D586" i="14"/>
  <c r="E586" i="14"/>
  <c r="B586" i="14"/>
  <c r="I889" i="2"/>
  <c r="C889" i="2"/>
  <c r="D889" i="2"/>
  <c r="E889" i="2"/>
  <c r="B889" i="2"/>
  <c r="K914" i="7"/>
  <c r="L915" i="7" s="1"/>
  <c r="F915" i="7"/>
  <c r="G915" i="7"/>
  <c r="F916" i="7"/>
  <c r="G916" i="7"/>
  <c r="F917" i="7"/>
  <c r="G917" i="7"/>
  <c r="F918" i="7"/>
  <c r="J919" i="7" s="1"/>
  <c r="G918" i="7"/>
  <c r="I919" i="7" s="1"/>
  <c r="C914" i="7"/>
  <c r="D914" i="7"/>
  <c r="E914" i="7"/>
  <c r="B914" i="7"/>
  <c r="B910" i="7"/>
  <c r="C910" i="7"/>
  <c r="B911" i="7"/>
  <c r="C911" i="7"/>
  <c r="B912" i="7"/>
  <c r="C912" i="7"/>
  <c r="B913" i="7"/>
  <c r="C913" i="7"/>
  <c r="G914" i="7" l="1"/>
  <c r="I915" i="7" s="1"/>
  <c r="J918" i="7"/>
  <c r="J917" i="7"/>
  <c r="F914" i="7"/>
  <c r="J915" i="7" s="1"/>
  <c r="I918" i="7"/>
  <c r="I916" i="7"/>
  <c r="I917" i="7"/>
  <c r="H917" i="7"/>
  <c r="H915" i="7"/>
  <c r="J916" i="7"/>
  <c r="H918" i="7"/>
  <c r="H916" i="7"/>
  <c r="A13" i="433"/>
  <c r="A11" i="433"/>
  <c r="A9" i="433"/>
  <c r="A8" i="433"/>
  <c r="A7" i="433"/>
  <c r="A6" i="433"/>
  <c r="A5" i="433"/>
  <c r="C18" i="6"/>
  <c r="I17" i="6"/>
  <c r="K911" i="7"/>
  <c r="K912" i="7"/>
  <c r="I888" i="4"/>
  <c r="I888" i="5"/>
  <c r="H454" i="18"/>
  <c r="I888" i="1"/>
  <c r="I585" i="14"/>
  <c r="I888" i="2"/>
  <c r="F16" i="433" l="1"/>
  <c r="H914" i="7"/>
  <c r="L912" i="7"/>
  <c r="F15" i="433"/>
  <c r="K913" i="7"/>
  <c r="L914" i="7" l="1"/>
  <c r="L913" i="7"/>
  <c r="F889" i="4"/>
  <c r="G889" i="4"/>
  <c r="F890" i="4"/>
  <c r="G890" i="4"/>
  <c r="F891" i="4"/>
  <c r="G891" i="4"/>
  <c r="F892" i="4"/>
  <c r="G892" i="4"/>
  <c r="F893" i="4"/>
  <c r="G893" i="4"/>
  <c r="C888" i="4"/>
  <c r="D888" i="4"/>
  <c r="E888" i="4"/>
  <c r="B888" i="4"/>
  <c r="C888" i="5"/>
  <c r="D888" i="5"/>
  <c r="E888" i="5"/>
  <c r="B888" i="5"/>
  <c r="C454" i="18"/>
  <c r="D454" i="18"/>
  <c r="E454" i="18"/>
  <c r="B454" i="18"/>
  <c r="C888" i="1"/>
  <c r="D888" i="1"/>
  <c r="E888" i="1"/>
  <c r="B888" i="1"/>
  <c r="C585" i="14"/>
  <c r="D585" i="14"/>
  <c r="E585" i="14"/>
  <c r="B585" i="14"/>
  <c r="C888" i="2"/>
  <c r="D888" i="2"/>
  <c r="E888" i="2"/>
  <c r="B888" i="2"/>
  <c r="D913" i="7"/>
  <c r="F913" i="7" s="1"/>
  <c r="J914" i="7" s="1"/>
  <c r="E913" i="7"/>
  <c r="G913" i="7" s="1"/>
  <c r="H893" i="4" l="1"/>
  <c r="H892" i="4"/>
  <c r="I914" i="7"/>
  <c r="H890" i="4"/>
  <c r="H891" i="4"/>
  <c r="H889" i="4"/>
  <c r="H913" i="7"/>
  <c r="C887" i="4"/>
  <c r="D887" i="4"/>
  <c r="E887" i="4"/>
  <c r="B887" i="4"/>
  <c r="C887" i="5"/>
  <c r="D887" i="5"/>
  <c r="E887" i="5"/>
  <c r="B887" i="5"/>
  <c r="F458" i="18"/>
  <c r="G458" i="18"/>
  <c r="F459" i="18"/>
  <c r="G459" i="18"/>
  <c r="F454" i="18"/>
  <c r="G454" i="18"/>
  <c r="F455" i="18"/>
  <c r="G455" i="18"/>
  <c r="F456" i="18"/>
  <c r="G456" i="18"/>
  <c r="F457" i="18"/>
  <c r="G457" i="18"/>
  <c r="C453" i="18"/>
  <c r="D453" i="18"/>
  <c r="E453" i="18"/>
  <c r="B453" i="18"/>
  <c r="C887" i="1"/>
  <c r="D887" i="1"/>
  <c r="E887" i="1"/>
  <c r="B887" i="1"/>
  <c r="C584" i="14"/>
  <c r="D584" i="14"/>
  <c r="E584" i="14"/>
  <c r="B584" i="14"/>
  <c r="C887" i="2"/>
  <c r="D887" i="2"/>
  <c r="E887" i="2"/>
  <c r="B887" i="2"/>
  <c r="D912" i="7"/>
  <c r="E912" i="7"/>
  <c r="C886" i="4" l="1"/>
  <c r="D886" i="4"/>
  <c r="E886" i="4"/>
  <c r="B886" i="4"/>
  <c r="F887" i="5"/>
  <c r="G887" i="5"/>
  <c r="F888" i="5"/>
  <c r="G888" i="5"/>
  <c r="F889" i="5"/>
  <c r="G889" i="5"/>
  <c r="F890" i="5"/>
  <c r="G890" i="5"/>
  <c r="C886" i="5"/>
  <c r="D886" i="5"/>
  <c r="E886" i="5"/>
  <c r="B886" i="5"/>
  <c r="C452" i="18"/>
  <c r="D452" i="18"/>
  <c r="E452" i="18"/>
  <c r="B452" i="18"/>
  <c r="F887" i="1"/>
  <c r="G887" i="1"/>
  <c r="F888" i="1"/>
  <c r="G888" i="1"/>
  <c r="F889" i="1"/>
  <c r="G889" i="1"/>
  <c r="C886" i="1"/>
  <c r="D886" i="1"/>
  <c r="E886" i="1"/>
  <c r="B886" i="1"/>
  <c r="E583" i="14"/>
  <c r="C583" i="14"/>
  <c r="D583" i="14"/>
  <c r="B583" i="14"/>
  <c r="C886" i="2"/>
  <c r="D886" i="2"/>
  <c r="E886" i="2"/>
  <c r="B886" i="2"/>
  <c r="D911" i="7"/>
  <c r="E911" i="7"/>
  <c r="H888" i="5" l="1"/>
  <c r="G886" i="1"/>
  <c r="H888" i="1"/>
  <c r="F886" i="1"/>
  <c r="H887" i="1"/>
  <c r="G886" i="5"/>
  <c r="H887" i="5"/>
  <c r="F886" i="5"/>
  <c r="H890" i="5"/>
  <c r="H889" i="5"/>
  <c r="H889" i="1"/>
  <c r="F886" i="2"/>
  <c r="G886" i="2"/>
  <c r="F887" i="2"/>
  <c r="G887" i="2"/>
  <c r="F888" i="2"/>
  <c r="G888" i="2"/>
  <c r="F889" i="2"/>
  <c r="G889" i="2"/>
  <c r="F890" i="2"/>
  <c r="G890" i="2"/>
  <c r="F891" i="2"/>
  <c r="G891" i="2"/>
  <c r="H886" i="1" l="1"/>
  <c r="H890" i="2"/>
  <c r="H886" i="5"/>
  <c r="H891" i="2"/>
  <c r="H887" i="2"/>
  <c r="H889" i="2"/>
  <c r="H888" i="2"/>
  <c r="H886" i="2"/>
  <c r="C885" i="4"/>
  <c r="D885" i="4"/>
  <c r="E885" i="4"/>
  <c r="B885" i="4"/>
  <c r="C885" i="5"/>
  <c r="D885" i="5"/>
  <c r="E885" i="5"/>
  <c r="B885" i="5"/>
  <c r="C451" i="18"/>
  <c r="D451" i="18"/>
  <c r="E451" i="18"/>
  <c r="B451" i="18"/>
  <c r="C885" i="1"/>
  <c r="D885" i="1"/>
  <c r="E885" i="1"/>
  <c r="B885" i="1"/>
  <c r="E582" i="14"/>
  <c r="C582" i="14"/>
  <c r="D582" i="14"/>
  <c r="B582" i="14"/>
  <c r="F583" i="14"/>
  <c r="G583" i="14"/>
  <c r="F584" i="14"/>
  <c r="G584" i="14"/>
  <c r="F585" i="14"/>
  <c r="G585" i="14"/>
  <c r="F586" i="14"/>
  <c r="G586" i="14"/>
  <c r="C885" i="2"/>
  <c r="D885" i="2"/>
  <c r="E885" i="2"/>
  <c r="B885" i="2"/>
  <c r="D910" i="7"/>
  <c r="E910" i="7"/>
  <c r="G582" i="14" l="1"/>
  <c r="F582" i="14"/>
  <c r="H586" i="14"/>
  <c r="H585" i="14"/>
  <c r="H584" i="14"/>
  <c r="H583" i="14"/>
  <c r="H582" i="14" l="1"/>
  <c r="C884" i="4"/>
  <c r="D884" i="4"/>
  <c r="E884" i="4"/>
  <c r="B884" i="4"/>
  <c r="C884" i="5"/>
  <c r="D884" i="5"/>
  <c r="E884" i="5"/>
  <c r="B884" i="5"/>
  <c r="C450" i="18"/>
  <c r="D450" i="18"/>
  <c r="E450" i="18"/>
  <c r="B450" i="18"/>
  <c r="C884" i="1"/>
  <c r="D884" i="1"/>
  <c r="E884" i="1"/>
  <c r="B884" i="1"/>
  <c r="C581" i="14"/>
  <c r="D581" i="14"/>
  <c r="E581" i="14"/>
  <c r="B581" i="14"/>
  <c r="C884" i="2"/>
  <c r="D884" i="2"/>
  <c r="E884" i="2"/>
  <c r="B884" i="2"/>
  <c r="C909" i="7"/>
  <c r="D909" i="7"/>
  <c r="E909" i="7"/>
  <c r="B909" i="7"/>
  <c r="E15" i="427" l="1"/>
  <c r="A13" i="427"/>
  <c r="A11" i="427"/>
  <c r="A9" i="427"/>
  <c r="A8" i="427"/>
  <c r="A7" i="427"/>
  <c r="A6" i="427"/>
  <c r="A5" i="427"/>
  <c r="E16" i="427" l="1"/>
  <c r="C883" i="4"/>
  <c r="D883" i="4"/>
  <c r="E883" i="4"/>
  <c r="B883" i="4"/>
  <c r="C883" i="5"/>
  <c r="D883" i="5"/>
  <c r="E883" i="5"/>
  <c r="B883" i="5"/>
  <c r="C449" i="18"/>
  <c r="D449" i="18"/>
  <c r="E449" i="18"/>
  <c r="B449" i="18"/>
  <c r="F453" i="18"/>
  <c r="G453" i="18"/>
  <c r="F450" i="18"/>
  <c r="G450" i="18"/>
  <c r="F451" i="18"/>
  <c r="G451" i="18"/>
  <c r="F452" i="18"/>
  <c r="G452" i="18"/>
  <c r="F884" i="1"/>
  <c r="G884" i="1"/>
  <c r="F885" i="1"/>
  <c r="G885" i="1"/>
  <c r="C883" i="1"/>
  <c r="D883" i="1"/>
  <c r="E883" i="1"/>
  <c r="B883" i="1"/>
  <c r="C580" i="14"/>
  <c r="D580" i="14"/>
  <c r="E580" i="14"/>
  <c r="B580" i="14"/>
  <c r="C883" i="2"/>
  <c r="D883" i="2"/>
  <c r="E883" i="2"/>
  <c r="B883" i="2"/>
  <c r="C908" i="7"/>
  <c r="E908" i="7"/>
  <c r="B908" i="7"/>
  <c r="F908" i="7" s="1"/>
  <c r="F909" i="7"/>
  <c r="G909" i="7"/>
  <c r="F910" i="7"/>
  <c r="G910" i="7"/>
  <c r="F911" i="7"/>
  <c r="G911" i="7"/>
  <c r="F912" i="7"/>
  <c r="J913" i="7" s="1"/>
  <c r="G912" i="7"/>
  <c r="I913" i="7" s="1"/>
  <c r="C882" i="4"/>
  <c r="D882" i="4"/>
  <c r="E882" i="4"/>
  <c r="B882" i="4"/>
  <c r="C882" i="5"/>
  <c r="D882" i="5"/>
  <c r="E882" i="5"/>
  <c r="B882" i="5"/>
  <c r="C448" i="18"/>
  <c r="D448" i="18"/>
  <c r="E448" i="18"/>
  <c r="B448" i="18"/>
  <c r="C882" i="1"/>
  <c r="D882" i="1"/>
  <c r="E882" i="1"/>
  <c r="B882" i="1"/>
  <c r="C882" i="2"/>
  <c r="D882" i="2"/>
  <c r="E882" i="2"/>
  <c r="B882" i="2"/>
  <c r="C907" i="7"/>
  <c r="E907" i="7"/>
  <c r="B907" i="7"/>
  <c r="C579" i="14"/>
  <c r="D579" i="14"/>
  <c r="E579" i="14"/>
  <c r="B579" i="14"/>
  <c r="C881" i="1"/>
  <c r="D881" i="1"/>
  <c r="E881" i="1"/>
  <c r="B881" i="1"/>
  <c r="C578" i="14"/>
  <c r="D578" i="14"/>
  <c r="E578" i="14"/>
  <c r="B578" i="14"/>
  <c r="F581" i="14"/>
  <c r="G581" i="14"/>
  <c r="F884" i="2"/>
  <c r="G884" i="2"/>
  <c r="F885" i="2"/>
  <c r="G885" i="2"/>
  <c r="C881" i="2"/>
  <c r="D881" i="2"/>
  <c r="E881" i="2"/>
  <c r="B881" i="2"/>
  <c r="C881" i="4"/>
  <c r="D881" i="4"/>
  <c r="E881" i="4"/>
  <c r="B881" i="4"/>
  <c r="F884" i="5"/>
  <c r="G884" i="5"/>
  <c r="F885" i="5"/>
  <c r="G885" i="5"/>
  <c r="C881" i="5"/>
  <c r="D881" i="5"/>
  <c r="E881" i="5"/>
  <c r="B881" i="5"/>
  <c r="C447" i="18"/>
  <c r="D447" i="18"/>
  <c r="E447" i="18"/>
  <c r="B447" i="18"/>
  <c r="C906" i="7"/>
  <c r="E906" i="7"/>
  <c r="B906" i="7"/>
  <c r="F884" i="4"/>
  <c r="G884" i="4"/>
  <c r="F885" i="4"/>
  <c r="G885" i="4"/>
  <c r="F886" i="4"/>
  <c r="G886" i="4"/>
  <c r="F887" i="4"/>
  <c r="G887" i="4"/>
  <c r="F888" i="4"/>
  <c r="G888" i="4"/>
  <c r="C880" i="4"/>
  <c r="D880" i="4"/>
  <c r="E880" i="4"/>
  <c r="B880" i="4"/>
  <c r="C880" i="5"/>
  <c r="D880" i="5"/>
  <c r="E880" i="5"/>
  <c r="B880" i="5"/>
  <c r="C446" i="18"/>
  <c r="D446" i="18"/>
  <c r="E446" i="18"/>
  <c r="B446" i="18"/>
  <c r="C880" i="1"/>
  <c r="D880" i="1"/>
  <c r="E880" i="1"/>
  <c r="B880" i="1"/>
  <c r="C905" i="7"/>
  <c r="E905" i="7"/>
  <c r="C577" i="14"/>
  <c r="D577" i="14"/>
  <c r="E577" i="14"/>
  <c r="B577" i="14"/>
  <c r="C880" i="2"/>
  <c r="D880" i="2"/>
  <c r="E880" i="2"/>
  <c r="B880" i="2"/>
  <c r="B905" i="7"/>
  <c r="G580" i="14" l="1"/>
  <c r="H885" i="2"/>
  <c r="G882" i="2"/>
  <c r="G882" i="4"/>
  <c r="G908" i="7"/>
  <c r="I909" i="7" s="1"/>
  <c r="G449" i="18"/>
  <c r="F579" i="14"/>
  <c r="G883" i="4"/>
  <c r="G881" i="4"/>
  <c r="F882" i="2"/>
  <c r="H884" i="1"/>
  <c r="I912" i="7"/>
  <c r="G883" i="2"/>
  <c r="H885" i="1"/>
  <c r="F449" i="18"/>
  <c r="F883" i="4"/>
  <c r="H887" i="4"/>
  <c r="H885" i="4"/>
  <c r="F883" i="2"/>
  <c r="F580" i="14"/>
  <c r="F883" i="1"/>
  <c r="F881" i="4"/>
  <c r="G579" i="14"/>
  <c r="F882" i="5"/>
  <c r="G883" i="1"/>
  <c r="H885" i="5"/>
  <c r="F883" i="5"/>
  <c r="G882" i="5"/>
  <c r="H884" i="4"/>
  <c r="J910" i="7"/>
  <c r="H909" i="7"/>
  <c r="G883" i="5"/>
  <c r="H888" i="4"/>
  <c r="H912" i="7"/>
  <c r="J912" i="7"/>
  <c r="H886" i="4"/>
  <c r="H910" i="7"/>
  <c r="H884" i="5"/>
  <c r="H581" i="14"/>
  <c r="H884" i="2"/>
  <c r="I910" i="7"/>
  <c r="J909" i="7"/>
  <c r="I911" i="7"/>
  <c r="H911" i="7"/>
  <c r="J911" i="7"/>
  <c r="F882" i="4"/>
  <c r="H882" i="4" s="1"/>
  <c r="C879" i="4"/>
  <c r="D879" i="4"/>
  <c r="E879" i="4"/>
  <c r="B879" i="4"/>
  <c r="C879" i="5"/>
  <c r="D879" i="5"/>
  <c r="E879" i="5"/>
  <c r="B879" i="5"/>
  <c r="C445" i="18"/>
  <c r="D445" i="18"/>
  <c r="E445" i="18"/>
  <c r="B445" i="18"/>
  <c r="C879" i="1"/>
  <c r="D879" i="1"/>
  <c r="E879" i="1"/>
  <c r="B879" i="1"/>
  <c r="C576" i="14"/>
  <c r="D576" i="14"/>
  <c r="E576" i="14"/>
  <c r="B576" i="14"/>
  <c r="C879" i="2"/>
  <c r="D879" i="2"/>
  <c r="E879" i="2"/>
  <c r="B879" i="2"/>
  <c r="F905" i="7"/>
  <c r="G905" i="7"/>
  <c r="F906" i="7"/>
  <c r="G906" i="7"/>
  <c r="F907" i="7"/>
  <c r="G907" i="7"/>
  <c r="C904" i="7"/>
  <c r="D904" i="7"/>
  <c r="E904" i="7"/>
  <c r="B904" i="7"/>
  <c r="H580" i="14" l="1"/>
  <c r="H908" i="7"/>
  <c r="H883" i="1"/>
  <c r="I908" i="7"/>
  <c r="H883" i="2"/>
  <c r="H882" i="5"/>
  <c r="H881" i="4"/>
  <c r="H882" i="2"/>
  <c r="H579" i="14"/>
  <c r="H883" i="4"/>
  <c r="H883" i="5"/>
  <c r="H907" i="7"/>
  <c r="G904" i="7"/>
  <c r="F904" i="7"/>
  <c r="J905" i="7" s="1"/>
  <c r="I906" i="7"/>
  <c r="J908" i="7"/>
  <c r="J907" i="7"/>
  <c r="H906" i="7"/>
  <c r="H905" i="7"/>
  <c r="J906" i="7"/>
  <c r="I907" i="7"/>
  <c r="H904" i="7" l="1"/>
  <c r="I905" i="7"/>
  <c r="C878" i="1"/>
  <c r="D878" i="1"/>
  <c r="E878" i="1"/>
  <c r="B878" i="1"/>
  <c r="C878" i="4"/>
  <c r="D878" i="4"/>
  <c r="E878" i="4"/>
  <c r="B878" i="4"/>
  <c r="C878" i="5"/>
  <c r="D878" i="5"/>
  <c r="E878" i="5"/>
  <c r="B878" i="5"/>
  <c r="C444" i="18"/>
  <c r="D444" i="18"/>
  <c r="E444" i="18"/>
  <c r="B444" i="18"/>
  <c r="F445" i="18"/>
  <c r="G445" i="18"/>
  <c r="F446" i="18"/>
  <c r="G446" i="18"/>
  <c r="F447" i="18"/>
  <c r="G447" i="18"/>
  <c r="F448" i="18"/>
  <c r="G448" i="18"/>
  <c r="C575" i="14"/>
  <c r="D575" i="14"/>
  <c r="E575" i="14"/>
  <c r="B575" i="14"/>
  <c r="C878" i="2"/>
  <c r="D878" i="2"/>
  <c r="E878" i="2"/>
  <c r="B878" i="2"/>
  <c r="C903" i="7"/>
  <c r="D903" i="7"/>
  <c r="E903" i="7"/>
  <c r="B903" i="7"/>
  <c r="G444" i="18" l="1"/>
  <c r="F444" i="18"/>
  <c r="F878" i="4"/>
  <c r="G878" i="4"/>
  <c r="F879" i="4"/>
  <c r="G879" i="4"/>
  <c r="F880" i="4"/>
  <c r="G880" i="4"/>
  <c r="C877" i="4"/>
  <c r="D877" i="4"/>
  <c r="E877" i="4"/>
  <c r="B877" i="4"/>
  <c r="F878" i="5"/>
  <c r="G878" i="5"/>
  <c r="F879" i="5"/>
  <c r="G879" i="5"/>
  <c r="F880" i="5"/>
  <c r="G880" i="5"/>
  <c r="F881" i="5"/>
  <c r="G881" i="5"/>
  <c r="C877" i="5"/>
  <c r="D877" i="5"/>
  <c r="E877" i="5"/>
  <c r="B877" i="5"/>
  <c r="C443" i="18"/>
  <c r="D443" i="18"/>
  <c r="E443" i="18"/>
  <c r="B443" i="18"/>
  <c r="C877" i="1"/>
  <c r="D877" i="1"/>
  <c r="E877" i="1"/>
  <c r="B877" i="1"/>
  <c r="F575" i="14"/>
  <c r="G575" i="14"/>
  <c r="F576" i="14"/>
  <c r="G576" i="14"/>
  <c r="F577" i="14"/>
  <c r="G577" i="14"/>
  <c r="F578" i="14"/>
  <c r="G578" i="14"/>
  <c r="C574" i="14"/>
  <c r="D574" i="14"/>
  <c r="E574" i="14"/>
  <c r="B574" i="14"/>
  <c r="C877" i="2"/>
  <c r="D877" i="2"/>
  <c r="E877" i="2"/>
  <c r="B877" i="2"/>
  <c r="C902" i="7"/>
  <c r="D902" i="7"/>
  <c r="E902" i="7"/>
  <c r="B902" i="7"/>
  <c r="H879" i="4" l="1"/>
  <c r="H880" i="4"/>
  <c r="H878" i="4"/>
  <c r="H575" i="14"/>
  <c r="H881" i="5"/>
  <c r="H879" i="5"/>
  <c r="H578" i="14"/>
  <c r="H880" i="5"/>
  <c r="H577" i="14"/>
  <c r="H576" i="14"/>
  <c r="H878" i="5"/>
  <c r="C876" i="4"/>
  <c r="D876" i="4"/>
  <c r="E876" i="4"/>
  <c r="B876" i="4"/>
  <c r="C876" i="5"/>
  <c r="D876" i="5"/>
  <c r="E876" i="5"/>
  <c r="B876" i="5"/>
  <c r="C442" i="18"/>
  <c r="D442" i="18"/>
  <c r="E442" i="18"/>
  <c r="B442" i="18"/>
  <c r="F877" i="1"/>
  <c r="G877" i="1"/>
  <c r="F878" i="1"/>
  <c r="G878" i="1"/>
  <c r="F879" i="1"/>
  <c r="G879" i="1"/>
  <c r="F880" i="1"/>
  <c r="G880" i="1"/>
  <c r="F881" i="1"/>
  <c r="G881" i="1"/>
  <c r="F882" i="1"/>
  <c r="G882" i="1"/>
  <c r="C876" i="1"/>
  <c r="D876" i="1"/>
  <c r="E876" i="1"/>
  <c r="B876" i="1"/>
  <c r="C573" i="14"/>
  <c r="D573" i="14"/>
  <c r="E573" i="14"/>
  <c r="B573" i="14"/>
  <c r="C876" i="2"/>
  <c r="D876" i="2"/>
  <c r="E876" i="2"/>
  <c r="B876" i="2"/>
  <c r="C901" i="7"/>
  <c r="D901" i="7"/>
  <c r="E901" i="7"/>
  <c r="B901" i="7"/>
  <c r="F876" i="1" l="1"/>
  <c r="G876" i="1"/>
  <c r="H878" i="1"/>
  <c r="H881" i="1"/>
  <c r="H879" i="1"/>
  <c r="H877" i="1"/>
  <c r="H882" i="1"/>
  <c r="H880" i="1"/>
  <c r="C875" i="4"/>
  <c r="D875" i="4"/>
  <c r="E875" i="4"/>
  <c r="B875" i="4"/>
  <c r="F876" i="5"/>
  <c r="G876" i="5"/>
  <c r="F877" i="5"/>
  <c r="G877" i="5"/>
  <c r="C875" i="5"/>
  <c r="D875" i="5"/>
  <c r="E875" i="5"/>
  <c r="B875" i="5"/>
  <c r="C441" i="18"/>
  <c r="D441" i="18"/>
  <c r="E441" i="18"/>
  <c r="B441" i="18"/>
  <c r="F442" i="18"/>
  <c r="G442" i="18"/>
  <c r="F443" i="18"/>
  <c r="G443" i="18"/>
  <c r="C875" i="1"/>
  <c r="D875" i="1"/>
  <c r="E875" i="1"/>
  <c r="B875" i="1"/>
  <c r="C572" i="14"/>
  <c r="D572" i="14"/>
  <c r="E572" i="14"/>
  <c r="B572" i="14"/>
  <c r="F876" i="2"/>
  <c r="G876" i="2"/>
  <c r="F877" i="2"/>
  <c r="G877" i="2"/>
  <c r="F878" i="2"/>
  <c r="G878" i="2"/>
  <c r="F879" i="2"/>
  <c r="G879" i="2"/>
  <c r="F880" i="2"/>
  <c r="G880" i="2"/>
  <c r="F881" i="2"/>
  <c r="G881" i="2"/>
  <c r="C875" i="2"/>
  <c r="D875" i="2"/>
  <c r="E875" i="2"/>
  <c r="B875" i="2"/>
  <c r="C900" i="7"/>
  <c r="D900" i="7"/>
  <c r="E900" i="7"/>
  <c r="B900" i="7"/>
  <c r="H876" i="1" l="1"/>
  <c r="F875" i="5"/>
  <c r="G441" i="18"/>
  <c r="I884" i="2"/>
  <c r="G875" i="5"/>
  <c r="H876" i="2"/>
  <c r="H876" i="5"/>
  <c r="H877" i="2"/>
  <c r="H881" i="2"/>
  <c r="H880" i="2"/>
  <c r="H879" i="2"/>
  <c r="H878" i="2"/>
  <c r="H877" i="5"/>
  <c r="F441" i="18"/>
  <c r="H875" i="5" l="1"/>
  <c r="F875" i="4"/>
  <c r="G875" i="4"/>
  <c r="F876" i="4"/>
  <c r="G876" i="4"/>
  <c r="F877" i="4"/>
  <c r="G877" i="4"/>
  <c r="C874" i="4"/>
  <c r="D874" i="4"/>
  <c r="E874" i="4"/>
  <c r="B874" i="4"/>
  <c r="C874" i="5"/>
  <c r="D874" i="5"/>
  <c r="E874" i="5"/>
  <c r="B874" i="5"/>
  <c r="C440" i="18"/>
  <c r="D440" i="18"/>
  <c r="E440" i="18"/>
  <c r="B440" i="18"/>
  <c r="F875" i="1"/>
  <c r="G875" i="1"/>
  <c r="C874" i="1"/>
  <c r="D874" i="1"/>
  <c r="E874" i="1"/>
  <c r="B874" i="1"/>
  <c r="F572" i="14"/>
  <c r="G572" i="14"/>
  <c r="F573" i="14"/>
  <c r="G573" i="14"/>
  <c r="F574" i="14"/>
  <c r="G574" i="14"/>
  <c r="C571" i="14"/>
  <c r="D571" i="14"/>
  <c r="E571" i="14"/>
  <c r="B571" i="14"/>
  <c r="F875" i="2"/>
  <c r="G875" i="2"/>
  <c r="C874" i="2"/>
  <c r="D874" i="2"/>
  <c r="E874" i="2"/>
  <c r="B874" i="2"/>
  <c r="C899" i="7"/>
  <c r="D899" i="7"/>
  <c r="E899" i="7"/>
  <c r="B899" i="7"/>
  <c r="F874" i="1" l="1"/>
  <c r="G874" i="2"/>
  <c r="H875" i="1"/>
  <c r="F874" i="2"/>
  <c r="F571" i="14"/>
  <c r="G571" i="14"/>
  <c r="H877" i="4"/>
  <c r="H573" i="14"/>
  <c r="G874" i="1"/>
  <c r="H874" i="1" s="1"/>
  <c r="H876" i="4"/>
  <c r="H875" i="2"/>
  <c r="H875" i="4"/>
  <c r="H574" i="14"/>
  <c r="H572" i="14"/>
  <c r="C873" i="4"/>
  <c r="D873" i="4"/>
  <c r="E873" i="4"/>
  <c r="B873" i="4"/>
  <c r="C873" i="5"/>
  <c r="D873" i="5"/>
  <c r="E873" i="5"/>
  <c r="B873" i="5"/>
  <c r="C439" i="18"/>
  <c r="D439" i="18"/>
  <c r="E439" i="18"/>
  <c r="B439" i="18"/>
  <c r="C873" i="1"/>
  <c r="D873" i="1"/>
  <c r="E873" i="1"/>
  <c r="B873" i="1"/>
  <c r="C570" i="14"/>
  <c r="D570" i="14"/>
  <c r="E570" i="14"/>
  <c r="B570" i="14"/>
  <c r="C873" i="2"/>
  <c r="D873" i="2"/>
  <c r="E873" i="2"/>
  <c r="B873" i="2"/>
  <c r="C898" i="7"/>
  <c r="D898" i="7"/>
  <c r="E898" i="7"/>
  <c r="B898" i="7"/>
  <c r="H874" i="2" l="1"/>
  <c r="H571" i="14"/>
  <c r="C872" i="4"/>
  <c r="D872" i="4"/>
  <c r="E872" i="4"/>
  <c r="B872" i="4"/>
  <c r="C872" i="5"/>
  <c r="D872" i="5"/>
  <c r="E872" i="5"/>
  <c r="B872" i="5"/>
  <c r="C438" i="18"/>
  <c r="D438" i="18"/>
  <c r="E438" i="18"/>
  <c r="B438" i="18"/>
  <c r="C872" i="1"/>
  <c r="D872" i="1"/>
  <c r="E872" i="1"/>
  <c r="B872" i="1"/>
  <c r="C569" i="14"/>
  <c r="D569" i="14"/>
  <c r="E569" i="14"/>
  <c r="B569" i="14"/>
  <c r="C872" i="2"/>
  <c r="D872" i="2"/>
  <c r="E872" i="2"/>
  <c r="B872" i="2"/>
  <c r="C897" i="7"/>
  <c r="D897" i="7"/>
  <c r="E897" i="7"/>
  <c r="B897" i="7"/>
  <c r="C871" i="4" l="1"/>
  <c r="D871" i="4"/>
  <c r="E871" i="4"/>
  <c r="B871" i="4"/>
  <c r="F872" i="4"/>
  <c r="G872" i="4"/>
  <c r="F873" i="4"/>
  <c r="G873" i="4"/>
  <c r="F874" i="4"/>
  <c r="G874" i="4"/>
  <c r="C871" i="5"/>
  <c r="D871" i="5"/>
  <c r="E871" i="5"/>
  <c r="B871" i="5"/>
  <c r="C437" i="18"/>
  <c r="D437" i="18"/>
  <c r="E437" i="18"/>
  <c r="B437" i="18"/>
  <c r="F438" i="18"/>
  <c r="G438" i="18"/>
  <c r="F439" i="18"/>
  <c r="G439" i="18"/>
  <c r="F440" i="18"/>
  <c r="G440" i="18"/>
  <c r="C871" i="1"/>
  <c r="D871" i="1"/>
  <c r="E871" i="1"/>
  <c r="B871" i="1"/>
  <c r="F872" i="1"/>
  <c r="G872" i="1"/>
  <c r="F873" i="1"/>
  <c r="G873" i="1"/>
  <c r="C568" i="14"/>
  <c r="D568" i="14"/>
  <c r="E568" i="14"/>
  <c r="B568" i="14"/>
  <c r="C871" i="2"/>
  <c r="D871" i="2"/>
  <c r="E871" i="2"/>
  <c r="B871" i="2"/>
  <c r="C896" i="7"/>
  <c r="D896" i="7"/>
  <c r="E896" i="7"/>
  <c r="B896" i="7"/>
  <c r="C870" i="4"/>
  <c r="D870" i="4"/>
  <c r="E870" i="4"/>
  <c r="B870" i="4"/>
  <c r="F872" i="5"/>
  <c r="G872" i="5"/>
  <c r="F873" i="5"/>
  <c r="G873" i="5"/>
  <c r="F874" i="5"/>
  <c r="G874" i="5"/>
  <c r="C870" i="5"/>
  <c r="D870" i="5"/>
  <c r="E870" i="5"/>
  <c r="B870" i="5"/>
  <c r="C436" i="18"/>
  <c r="D436" i="18"/>
  <c r="E436" i="18"/>
  <c r="B436" i="18"/>
  <c r="C870" i="1"/>
  <c r="D870" i="1"/>
  <c r="E870" i="1"/>
  <c r="B870" i="1"/>
  <c r="C567" i="14"/>
  <c r="D567" i="14"/>
  <c r="E567" i="14"/>
  <c r="B567" i="14"/>
  <c r="C870" i="2"/>
  <c r="D870" i="2"/>
  <c r="E870" i="2"/>
  <c r="B870" i="2"/>
  <c r="F897" i="7"/>
  <c r="G897" i="7"/>
  <c r="F898" i="7"/>
  <c r="G898" i="7"/>
  <c r="F899" i="7"/>
  <c r="G899" i="7"/>
  <c r="F900" i="7"/>
  <c r="G900" i="7"/>
  <c r="F901" i="7"/>
  <c r="G901" i="7"/>
  <c r="F902" i="7"/>
  <c r="G902" i="7"/>
  <c r="F903" i="7"/>
  <c r="J904" i="7" s="1"/>
  <c r="G903" i="7"/>
  <c r="I904" i="7" s="1"/>
  <c r="C895" i="7"/>
  <c r="D895" i="7"/>
  <c r="E895" i="7"/>
  <c r="B895" i="7"/>
  <c r="G871" i="1" l="1"/>
  <c r="G871" i="5"/>
  <c r="G870" i="5"/>
  <c r="F870" i="5"/>
  <c r="H874" i="4"/>
  <c r="I902" i="7"/>
  <c r="I900" i="7"/>
  <c r="F871" i="5"/>
  <c r="H871" i="5" s="1"/>
  <c r="H873" i="5"/>
  <c r="F871" i="1"/>
  <c r="H874" i="5"/>
  <c r="H872" i="5"/>
  <c r="H903" i="7"/>
  <c r="H901" i="7"/>
  <c r="H899" i="7"/>
  <c r="I903" i="7"/>
  <c r="J903" i="7"/>
  <c r="H902" i="7"/>
  <c r="I901" i="7"/>
  <c r="J902" i="7"/>
  <c r="H900" i="7"/>
  <c r="J901" i="7"/>
  <c r="I899" i="7"/>
  <c r="J899" i="7"/>
  <c r="J900" i="7"/>
  <c r="H873" i="4"/>
  <c r="H873" i="1"/>
  <c r="I898" i="7"/>
  <c r="H898" i="7"/>
  <c r="H872" i="4"/>
  <c r="H872" i="1"/>
  <c r="H897" i="7"/>
  <c r="J898" i="7"/>
  <c r="C869" i="4"/>
  <c r="D869" i="4"/>
  <c r="E869" i="4"/>
  <c r="B869" i="4"/>
  <c r="C869" i="5"/>
  <c r="D869" i="5"/>
  <c r="E869" i="5"/>
  <c r="B869" i="5"/>
  <c r="C435" i="18"/>
  <c r="D435" i="18"/>
  <c r="E435" i="18"/>
  <c r="B435" i="18"/>
  <c r="C869" i="1"/>
  <c r="D869" i="1"/>
  <c r="E869" i="1"/>
  <c r="B869" i="1"/>
  <c r="C566" i="14"/>
  <c r="D566" i="14"/>
  <c r="E566" i="14"/>
  <c r="B566" i="14"/>
  <c r="C869" i="2"/>
  <c r="D869" i="2"/>
  <c r="E869" i="2"/>
  <c r="B869" i="2"/>
  <c r="C894" i="7"/>
  <c r="D894" i="7"/>
  <c r="E894" i="7"/>
  <c r="B894" i="7"/>
  <c r="H871" i="1" l="1"/>
  <c r="H870" i="5"/>
  <c r="C868" i="4"/>
  <c r="D868" i="4"/>
  <c r="E868" i="4"/>
  <c r="B868" i="4"/>
  <c r="C868" i="5"/>
  <c r="D868" i="5"/>
  <c r="E868" i="5"/>
  <c r="B868" i="5"/>
  <c r="C434" i="18"/>
  <c r="D434" i="18"/>
  <c r="E434" i="18"/>
  <c r="B434" i="18"/>
  <c r="C868" i="1"/>
  <c r="D868" i="1"/>
  <c r="E868" i="1"/>
  <c r="B868" i="1"/>
  <c r="F869" i="1"/>
  <c r="G869" i="1"/>
  <c r="F870" i="1"/>
  <c r="G870" i="1"/>
  <c r="C565" i="14"/>
  <c r="D565" i="14"/>
  <c r="E565" i="14"/>
  <c r="B565" i="14"/>
  <c r="F567" i="14"/>
  <c r="G567" i="14"/>
  <c r="F568" i="14"/>
  <c r="G568" i="14"/>
  <c r="F569" i="14"/>
  <c r="G569" i="14"/>
  <c r="F570" i="14"/>
  <c r="G570" i="14"/>
  <c r="F870" i="2"/>
  <c r="G870" i="2"/>
  <c r="F871" i="2"/>
  <c r="G871" i="2"/>
  <c r="F872" i="2"/>
  <c r="G872" i="2"/>
  <c r="F873" i="2"/>
  <c r="G873" i="2"/>
  <c r="C868" i="2"/>
  <c r="D868" i="2"/>
  <c r="E868" i="2"/>
  <c r="B868" i="2"/>
  <c r="C893" i="7"/>
  <c r="D893" i="7"/>
  <c r="E893" i="7"/>
  <c r="B893" i="7"/>
  <c r="G868" i="1" l="1"/>
  <c r="H570" i="14"/>
  <c r="F868" i="1"/>
  <c r="H872" i="2"/>
  <c r="H870" i="2"/>
  <c r="H869" i="1"/>
  <c r="H873" i="2"/>
  <c r="H569" i="14"/>
  <c r="H568" i="14"/>
  <c r="H871" i="2"/>
  <c r="H870" i="1"/>
  <c r="H567" i="14"/>
  <c r="H868" i="1" l="1"/>
  <c r="C867" i="4"/>
  <c r="D867" i="4"/>
  <c r="E867" i="4"/>
  <c r="B867" i="4"/>
  <c r="C867" i="5"/>
  <c r="D867" i="5"/>
  <c r="E867" i="5"/>
  <c r="B867" i="5"/>
  <c r="F435" i="18"/>
  <c r="G435" i="18"/>
  <c r="F436" i="18"/>
  <c r="G436" i="18"/>
  <c r="F437" i="18"/>
  <c r="G437" i="18"/>
  <c r="C433" i="18"/>
  <c r="D433" i="18"/>
  <c r="E433" i="18"/>
  <c r="B433" i="18"/>
  <c r="C867" i="1"/>
  <c r="D867" i="1"/>
  <c r="E867" i="1"/>
  <c r="B867" i="1"/>
  <c r="C564" i="14"/>
  <c r="D564" i="14"/>
  <c r="E564" i="14"/>
  <c r="B564" i="14"/>
  <c r="C867" i="2"/>
  <c r="D867" i="2"/>
  <c r="E867" i="2"/>
  <c r="B867" i="2"/>
  <c r="C892" i="7"/>
  <c r="D892" i="7"/>
  <c r="E892" i="7"/>
  <c r="B892" i="7"/>
  <c r="C866" i="4" l="1"/>
  <c r="D866" i="4"/>
  <c r="E866" i="4"/>
  <c r="B866" i="4"/>
  <c r="C866" i="5"/>
  <c r="D866" i="5"/>
  <c r="E866" i="5"/>
  <c r="B866" i="5"/>
  <c r="C432" i="18"/>
  <c r="D432" i="18"/>
  <c r="E432" i="18"/>
  <c r="B432" i="18"/>
  <c r="C866" i="1"/>
  <c r="D866" i="1"/>
  <c r="E866" i="1"/>
  <c r="B866" i="1"/>
  <c r="C563" i="14"/>
  <c r="D563" i="14"/>
  <c r="E563" i="14"/>
  <c r="B563" i="14"/>
  <c r="C866" i="2"/>
  <c r="D866" i="2"/>
  <c r="E866" i="2"/>
  <c r="B866" i="2"/>
  <c r="C891" i="7"/>
  <c r="D891" i="7"/>
  <c r="E891" i="7"/>
  <c r="B891" i="7"/>
  <c r="C865" i="4" l="1"/>
  <c r="D865" i="4"/>
  <c r="E865" i="4"/>
  <c r="B865" i="4"/>
  <c r="C865" i="5"/>
  <c r="D865" i="5"/>
  <c r="E865" i="5"/>
  <c r="B865" i="5"/>
  <c r="C431" i="18"/>
  <c r="D431" i="18"/>
  <c r="E431" i="18"/>
  <c r="B431" i="18"/>
  <c r="C865" i="1"/>
  <c r="D865" i="1"/>
  <c r="E865" i="1"/>
  <c r="B865" i="1"/>
  <c r="C562" i="14"/>
  <c r="D562" i="14"/>
  <c r="E562" i="14"/>
  <c r="B562" i="14"/>
  <c r="C865" i="2"/>
  <c r="D865" i="2"/>
  <c r="E865" i="2"/>
  <c r="B865" i="2"/>
  <c r="C890" i="7"/>
  <c r="D890" i="7"/>
  <c r="E890" i="7"/>
  <c r="B890" i="7"/>
  <c r="D888" i="7" l="1"/>
  <c r="C864" i="4"/>
  <c r="D864" i="4"/>
  <c r="E864" i="4"/>
  <c r="B864" i="4"/>
  <c r="C864" i="5"/>
  <c r="D864" i="5"/>
  <c r="E864" i="5"/>
  <c r="B864" i="5"/>
  <c r="C430" i="18"/>
  <c r="D430" i="18"/>
  <c r="E430" i="18"/>
  <c r="B430" i="18"/>
  <c r="C864" i="1"/>
  <c r="D864" i="1"/>
  <c r="E864" i="1"/>
  <c r="B864" i="1"/>
  <c r="C561" i="14"/>
  <c r="D561" i="14"/>
  <c r="E561" i="14"/>
  <c r="B561" i="14"/>
  <c r="C864" i="2"/>
  <c r="D864" i="2"/>
  <c r="E864" i="2"/>
  <c r="B864" i="2"/>
  <c r="C889" i="7"/>
  <c r="D889" i="7"/>
  <c r="E889" i="7"/>
  <c r="B889" i="7"/>
  <c r="C534" i="15" l="1"/>
  <c r="D534" i="15"/>
  <c r="E534" i="15"/>
  <c r="B534" i="15"/>
  <c r="F866" i="4"/>
  <c r="G866" i="4"/>
  <c r="F867" i="4"/>
  <c r="G867" i="4"/>
  <c r="F868" i="4"/>
  <c r="G868" i="4"/>
  <c r="F869" i="4"/>
  <c r="G869" i="4"/>
  <c r="F870" i="4"/>
  <c r="G870" i="4"/>
  <c r="F871" i="4"/>
  <c r="G871" i="4"/>
  <c r="C863" i="4"/>
  <c r="D863" i="4"/>
  <c r="E863" i="4"/>
  <c r="B863" i="4"/>
  <c r="F866" i="5"/>
  <c r="G866" i="5"/>
  <c r="F867" i="5"/>
  <c r="G867" i="5"/>
  <c r="F868" i="5"/>
  <c r="G868" i="5"/>
  <c r="F869" i="5"/>
  <c r="G869" i="5"/>
  <c r="C863" i="5"/>
  <c r="D863" i="5"/>
  <c r="E863" i="5"/>
  <c r="B863" i="5"/>
  <c r="C429" i="18"/>
  <c r="D429" i="18"/>
  <c r="E429" i="18"/>
  <c r="B429" i="18"/>
  <c r="C863" i="1"/>
  <c r="D863" i="1"/>
  <c r="E863" i="1"/>
  <c r="B863" i="1"/>
  <c r="C560" i="14"/>
  <c r="D560" i="14"/>
  <c r="E560" i="14"/>
  <c r="B560" i="14"/>
  <c r="F864" i="2"/>
  <c r="G864" i="2"/>
  <c r="F865" i="2"/>
  <c r="G865" i="2"/>
  <c r="F866" i="2"/>
  <c r="G866" i="2"/>
  <c r="F867" i="2"/>
  <c r="G867" i="2"/>
  <c r="F868" i="2"/>
  <c r="G868" i="2"/>
  <c r="F869" i="2"/>
  <c r="G869" i="2"/>
  <c r="C863" i="2"/>
  <c r="D863" i="2"/>
  <c r="E863" i="2"/>
  <c r="B863" i="2"/>
  <c r="C888" i="7"/>
  <c r="E888" i="7"/>
  <c r="B888" i="7"/>
  <c r="H867" i="2" l="1"/>
  <c r="H869" i="5"/>
  <c r="H869" i="4"/>
  <c r="H867" i="4"/>
  <c r="H868" i="2"/>
  <c r="H868" i="5"/>
  <c r="H866" i="4"/>
  <c r="H871" i="4"/>
  <c r="H870" i="4"/>
  <c r="H869" i="2"/>
  <c r="H868" i="4"/>
  <c r="H867" i="5"/>
  <c r="H866" i="5"/>
  <c r="H866" i="2"/>
  <c r="H865" i="2"/>
  <c r="H864" i="2"/>
  <c r="E18" i="6"/>
  <c r="C533" i="15" l="1"/>
  <c r="D533" i="15"/>
  <c r="E533" i="15"/>
  <c r="B533" i="15"/>
  <c r="C862" i="4"/>
  <c r="D862" i="4"/>
  <c r="E862" i="4"/>
  <c r="B862" i="4"/>
  <c r="C862" i="5"/>
  <c r="D862" i="5"/>
  <c r="E862" i="5"/>
  <c r="B862" i="5"/>
  <c r="F429" i="18"/>
  <c r="G429" i="18"/>
  <c r="F430" i="18"/>
  <c r="G430" i="18"/>
  <c r="F431" i="18"/>
  <c r="G431" i="18"/>
  <c r="F432" i="18"/>
  <c r="G432" i="18"/>
  <c r="F433" i="18"/>
  <c r="G433" i="18"/>
  <c r="F434" i="18"/>
  <c r="G434" i="18"/>
  <c r="C428" i="18"/>
  <c r="D428" i="18"/>
  <c r="E428" i="18"/>
  <c r="B428" i="18"/>
  <c r="C862" i="1"/>
  <c r="D862" i="1"/>
  <c r="E862" i="1"/>
  <c r="B862" i="1"/>
  <c r="C559" i="14"/>
  <c r="D559" i="14"/>
  <c r="E559" i="14"/>
  <c r="B559" i="14"/>
  <c r="C862" i="2"/>
  <c r="D862" i="2"/>
  <c r="E862" i="2"/>
  <c r="B862" i="2"/>
  <c r="F889" i="7"/>
  <c r="G889" i="7"/>
  <c r="F890" i="7"/>
  <c r="G890" i="7"/>
  <c r="F891" i="7"/>
  <c r="G891" i="7"/>
  <c r="F892" i="7"/>
  <c r="G892" i="7"/>
  <c r="F893" i="7"/>
  <c r="G893" i="7"/>
  <c r="F894" i="7"/>
  <c r="G894" i="7"/>
  <c r="F895" i="7"/>
  <c r="G895" i="7"/>
  <c r="F896" i="7"/>
  <c r="J897" i="7" s="1"/>
  <c r="G896" i="7"/>
  <c r="I897" i="7" s="1"/>
  <c r="C887" i="7"/>
  <c r="E887" i="7"/>
  <c r="B887" i="7"/>
  <c r="H890" i="7" l="1"/>
  <c r="I891" i="7"/>
  <c r="I890" i="7"/>
  <c r="H894" i="7"/>
  <c r="J895" i="7"/>
  <c r="H891" i="7"/>
  <c r="I896" i="7"/>
  <c r="H896" i="7"/>
  <c r="I895" i="7"/>
  <c r="J896" i="7"/>
  <c r="H895" i="7"/>
  <c r="I894" i="7"/>
  <c r="I893" i="7"/>
  <c r="H893" i="7"/>
  <c r="J894" i="7"/>
  <c r="H892" i="7"/>
  <c r="J893" i="7"/>
  <c r="I892" i="7"/>
  <c r="J891" i="7"/>
  <c r="J892" i="7"/>
  <c r="J890" i="7"/>
  <c r="H889" i="7"/>
  <c r="C532" i="15"/>
  <c r="D532" i="15"/>
  <c r="E532" i="15"/>
  <c r="B532" i="15"/>
  <c r="C861" i="4"/>
  <c r="D861" i="4"/>
  <c r="E861" i="4"/>
  <c r="B861" i="4"/>
  <c r="F862" i="5"/>
  <c r="G862" i="5"/>
  <c r="F863" i="5"/>
  <c r="G863" i="5"/>
  <c r="F864" i="5"/>
  <c r="G864" i="5"/>
  <c r="F865" i="5"/>
  <c r="G865" i="5"/>
  <c r="C861" i="5"/>
  <c r="D861" i="5"/>
  <c r="E861" i="5"/>
  <c r="B861" i="5"/>
  <c r="C427" i="18"/>
  <c r="D427" i="18"/>
  <c r="E427" i="18"/>
  <c r="B427" i="18"/>
  <c r="C861" i="1"/>
  <c r="D861" i="1"/>
  <c r="E861" i="1"/>
  <c r="B861" i="1"/>
  <c r="C558" i="14"/>
  <c r="D558" i="14"/>
  <c r="E558" i="14"/>
  <c r="B558" i="14"/>
  <c r="C861" i="2"/>
  <c r="D861" i="2"/>
  <c r="E861" i="2"/>
  <c r="B861" i="2"/>
  <c r="C886" i="7"/>
  <c r="E886" i="7"/>
  <c r="B886" i="7"/>
  <c r="H863" i="5" l="1"/>
  <c r="H862" i="5"/>
  <c r="H865" i="5"/>
  <c r="H864" i="5"/>
  <c r="L69" i="397"/>
  <c r="L45" i="397"/>
  <c r="L43" i="397"/>
  <c r="L41" i="397"/>
  <c r="L39" i="397"/>
  <c r="L37" i="397"/>
  <c r="L35" i="397"/>
  <c r="L33" i="397"/>
  <c r="L31" i="397"/>
  <c r="L29" i="397"/>
  <c r="L27" i="397"/>
  <c r="L25" i="397"/>
  <c r="L23" i="397"/>
  <c r="L21" i="397"/>
  <c r="L19" i="397"/>
  <c r="L17" i="397"/>
  <c r="L15" i="397"/>
  <c r="L13" i="397"/>
  <c r="L11" i="397"/>
  <c r="C531" i="15"/>
  <c r="D531" i="15"/>
  <c r="E531" i="15"/>
  <c r="B531" i="15"/>
  <c r="F861" i="4"/>
  <c r="G861" i="4"/>
  <c r="F862" i="4"/>
  <c r="G862" i="4"/>
  <c r="F863" i="4"/>
  <c r="G863" i="4"/>
  <c r="F864" i="4"/>
  <c r="G864" i="4"/>
  <c r="F865" i="4"/>
  <c r="G865" i="4"/>
  <c r="C860" i="4"/>
  <c r="D860" i="4"/>
  <c r="E860" i="4"/>
  <c r="B860" i="4"/>
  <c r="C860" i="5"/>
  <c r="D860" i="5"/>
  <c r="E860" i="5"/>
  <c r="B860" i="5"/>
  <c r="C426" i="18"/>
  <c r="D426" i="18"/>
  <c r="E426" i="18"/>
  <c r="B426" i="18"/>
  <c r="C860" i="1"/>
  <c r="D860" i="1"/>
  <c r="E860" i="1"/>
  <c r="B860" i="1"/>
  <c r="F558" i="14"/>
  <c r="G558" i="14"/>
  <c r="F559" i="14"/>
  <c r="G559" i="14"/>
  <c r="F560" i="14"/>
  <c r="G560" i="14"/>
  <c r="F561" i="14"/>
  <c r="G561" i="14"/>
  <c r="F562" i="14"/>
  <c r="G562" i="14"/>
  <c r="F563" i="14"/>
  <c r="G563" i="14"/>
  <c r="F564" i="14"/>
  <c r="G564" i="14"/>
  <c r="F565" i="14"/>
  <c r="G565" i="14"/>
  <c r="F566" i="14"/>
  <c r="G566" i="14"/>
  <c r="C557" i="14"/>
  <c r="D557" i="14"/>
  <c r="E557" i="14"/>
  <c r="B557" i="14"/>
  <c r="C860" i="2"/>
  <c r="D860" i="2"/>
  <c r="E860" i="2"/>
  <c r="B860" i="2"/>
  <c r="C885" i="7"/>
  <c r="E885" i="7"/>
  <c r="B885" i="7"/>
  <c r="H565" i="14" l="1"/>
  <c r="H861" i="4"/>
  <c r="H564" i="14"/>
  <c r="H562" i="14"/>
  <c r="H560" i="14"/>
  <c r="G860" i="4"/>
  <c r="H862" i="4"/>
  <c r="F860" i="4"/>
  <c r="H864" i="4"/>
  <c r="H566" i="14"/>
  <c r="H563" i="14"/>
  <c r="H865" i="4"/>
  <c r="H561" i="14"/>
  <c r="H863" i="4"/>
  <c r="H559" i="14"/>
  <c r="H558" i="14"/>
  <c r="C530" i="15"/>
  <c r="D530" i="15"/>
  <c r="E530" i="15"/>
  <c r="B530" i="15"/>
  <c r="F860" i="3"/>
  <c r="G860" i="3"/>
  <c r="F861" i="3"/>
  <c r="G861" i="3"/>
  <c r="F862" i="3"/>
  <c r="G862" i="3"/>
  <c r="F863" i="3"/>
  <c r="G863" i="3"/>
  <c r="F864" i="3"/>
  <c r="G864" i="3"/>
  <c r="F305" i="85"/>
  <c r="G305" i="85"/>
  <c r="F306" i="85"/>
  <c r="G306" i="85"/>
  <c r="F307" i="85"/>
  <c r="G307" i="85"/>
  <c r="F308" i="85"/>
  <c r="G308" i="85"/>
  <c r="F309" i="85"/>
  <c r="G309" i="85"/>
  <c r="C859" i="4"/>
  <c r="D859" i="4"/>
  <c r="E859" i="4"/>
  <c r="B859" i="4"/>
  <c r="C859" i="5"/>
  <c r="D859" i="5"/>
  <c r="E859" i="5"/>
  <c r="B859" i="5"/>
  <c r="C425" i="18"/>
  <c r="D425" i="18"/>
  <c r="E425" i="18"/>
  <c r="B425" i="18"/>
  <c r="C859" i="1"/>
  <c r="D859" i="1"/>
  <c r="E859" i="1"/>
  <c r="B859" i="1"/>
  <c r="F861" i="1"/>
  <c r="G861" i="1"/>
  <c r="F862" i="1"/>
  <c r="G862" i="1"/>
  <c r="F863" i="1"/>
  <c r="G863" i="1"/>
  <c r="F864" i="1"/>
  <c r="G864" i="1"/>
  <c r="F865" i="1"/>
  <c r="G865" i="1"/>
  <c r="F866" i="1"/>
  <c r="G866" i="1"/>
  <c r="F867" i="1"/>
  <c r="G867" i="1"/>
  <c r="C556" i="14"/>
  <c r="D556" i="14"/>
  <c r="E556" i="14"/>
  <c r="B556" i="14"/>
  <c r="C859" i="2"/>
  <c r="D859" i="2"/>
  <c r="E859" i="2"/>
  <c r="B859" i="2"/>
  <c r="C884" i="7"/>
  <c r="E884" i="7"/>
  <c r="B884" i="7"/>
  <c r="H308" i="85" l="1"/>
  <c r="H306" i="85"/>
  <c r="H864" i="3"/>
  <c r="H862" i="3"/>
  <c r="H860" i="3"/>
  <c r="H309" i="85"/>
  <c r="H865" i="1"/>
  <c r="H867" i="1"/>
  <c r="H861" i="1"/>
  <c r="H305" i="85"/>
  <c r="H863" i="3"/>
  <c r="H861" i="3"/>
  <c r="H866" i="1"/>
  <c r="H864" i="1"/>
  <c r="H307" i="85"/>
  <c r="H863" i="1"/>
  <c r="H862" i="1"/>
  <c r="C529" i="15"/>
  <c r="D529" i="15"/>
  <c r="E529" i="15"/>
  <c r="B529" i="15"/>
  <c r="H860" i="4"/>
  <c r="C858" i="4"/>
  <c r="D858" i="4"/>
  <c r="E858" i="4"/>
  <c r="B858" i="4"/>
  <c r="C858" i="5"/>
  <c r="D858" i="5"/>
  <c r="E858" i="5"/>
  <c r="B858" i="5"/>
  <c r="C424" i="18"/>
  <c r="D424" i="18"/>
  <c r="E424" i="18"/>
  <c r="B424" i="18"/>
  <c r="C858" i="1"/>
  <c r="D858" i="1"/>
  <c r="E858" i="1"/>
  <c r="B858" i="1"/>
  <c r="C555" i="14"/>
  <c r="D555" i="14"/>
  <c r="E555" i="14"/>
  <c r="B555" i="14"/>
  <c r="C858" i="2"/>
  <c r="D858" i="2"/>
  <c r="E858" i="2"/>
  <c r="B858" i="2"/>
  <c r="F884" i="7"/>
  <c r="G884" i="7"/>
  <c r="F885" i="7"/>
  <c r="G885" i="7"/>
  <c r="F886" i="7"/>
  <c r="G886" i="7"/>
  <c r="F887" i="7"/>
  <c r="G887" i="7"/>
  <c r="F888" i="7"/>
  <c r="J889" i="7" s="1"/>
  <c r="G888" i="7"/>
  <c r="I889" i="7" s="1"/>
  <c r="C883" i="7"/>
  <c r="D883" i="7"/>
  <c r="E883" i="7"/>
  <c r="B883" i="7"/>
  <c r="H888" i="7" l="1"/>
  <c r="H887" i="7"/>
  <c r="I888" i="7"/>
  <c r="H884" i="7"/>
  <c r="J888" i="7"/>
  <c r="H886" i="7"/>
  <c r="I887" i="7"/>
  <c r="I886" i="7"/>
  <c r="J887" i="7"/>
  <c r="J886" i="7"/>
  <c r="J885" i="7"/>
  <c r="I885" i="7"/>
  <c r="H885" i="7"/>
  <c r="C528" i="15" l="1"/>
  <c r="D528" i="15"/>
  <c r="E528" i="15"/>
  <c r="B528" i="15"/>
  <c r="C857" i="4"/>
  <c r="D857" i="4"/>
  <c r="E857" i="4"/>
  <c r="B857" i="4"/>
  <c r="C857" i="5"/>
  <c r="D857" i="5"/>
  <c r="E857" i="5"/>
  <c r="B857" i="5"/>
  <c r="C423" i="18"/>
  <c r="D423" i="18"/>
  <c r="E423" i="18"/>
  <c r="B423" i="18"/>
  <c r="C857" i="1"/>
  <c r="D857" i="1"/>
  <c r="E857" i="1"/>
  <c r="B857" i="1"/>
  <c r="C554" i="14"/>
  <c r="D554" i="14"/>
  <c r="E554" i="14"/>
  <c r="B554" i="14"/>
  <c r="C857" i="2"/>
  <c r="D857" i="2"/>
  <c r="E857" i="2"/>
  <c r="B857" i="2"/>
  <c r="C882" i="7"/>
  <c r="D882" i="7"/>
  <c r="E882" i="7"/>
  <c r="B882" i="7"/>
  <c r="C856" i="3"/>
  <c r="D856" i="3"/>
  <c r="E856" i="3"/>
  <c r="B856" i="3"/>
  <c r="C527" i="15"/>
  <c r="D527" i="15"/>
  <c r="E527" i="15"/>
  <c r="B527" i="15"/>
  <c r="C856" i="4"/>
  <c r="D856" i="4"/>
  <c r="E856" i="4"/>
  <c r="B856" i="4"/>
  <c r="C856" i="5"/>
  <c r="D856" i="5"/>
  <c r="E856" i="5"/>
  <c r="B856" i="5"/>
  <c r="C422" i="18"/>
  <c r="D422" i="18"/>
  <c r="E422" i="18"/>
  <c r="B422" i="18"/>
  <c r="C856" i="1"/>
  <c r="D856" i="1"/>
  <c r="E856" i="1"/>
  <c r="B856" i="1"/>
  <c r="F858" i="1"/>
  <c r="G858" i="1"/>
  <c r="F859" i="1"/>
  <c r="G859" i="1"/>
  <c r="F860" i="1"/>
  <c r="G860" i="1"/>
  <c r="C553" i="14"/>
  <c r="D553" i="14"/>
  <c r="E553" i="14"/>
  <c r="B553" i="14"/>
  <c r="F857" i="3"/>
  <c r="G857" i="3"/>
  <c r="F858" i="3"/>
  <c r="G858" i="3"/>
  <c r="F859" i="3"/>
  <c r="G859" i="3"/>
  <c r="F300" i="85"/>
  <c r="G300" i="85"/>
  <c r="F301" i="85"/>
  <c r="G301" i="85"/>
  <c r="F302" i="85"/>
  <c r="G302" i="85"/>
  <c r="F303" i="85"/>
  <c r="G303" i="85"/>
  <c r="F304" i="85"/>
  <c r="G304" i="85"/>
  <c r="F858" i="4"/>
  <c r="G858" i="4"/>
  <c r="F859" i="4"/>
  <c r="G859" i="4"/>
  <c r="F858" i="5"/>
  <c r="G858" i="5"/>
  <c r="F859" i="5"/>
  <c r="G859" i="5"/>
  <c r="F860" i="5"/>
  <c r="G860" i="5"/>
  <c r="F861" i="5"/>
  <c r="G861" i="5"/>
  <c r="F424" i="18"/>
  <c r="G424" i="18"/>
  <c r="F425" i="18"/>
  <c r="G425" i="18"/>
  <c r="F426" i="18"/>
  <c r="G426" i="18"/>
  <c r="F427" i="18"/>
  <c r="G427" i="18"/>
  <c r="F428" i="18"/>
  <c r="G428" i="18"/>
  <c r="F555" i="14"/>
  <c r="G555" i="14"/>
  <c r="F556" i="14"/>
  <c r="G556" i="14"/>
  <c r="F557" i="14"/>
  <c r="G557" i="14"/>
  <c r="F858" i="2"/>
  <c r="G858" i="2"/>
  <c r="F859" i="2"/>
  <c r="G859" i="2"/>
  <c r="F860" i="2"/>
  <c r="G860" i="2"/>
  <c r="F861" i="2"/>
  <c r="G861" i="2"/>
  <c r="F862" i="2"/>
  <c r="G862" i="2"/>
  <c r="F863" i="2"/>
  <c r="G863" i="2"/>
  <c r="C856" i="2"/>
  <c r="D856" i="2"/>
  <c r="E856" i="2"/>
  <c r="B856" i="2"/>
  <c r="F883" i="7"/>
  <c r="J884" i="7" s="1"/>
  <c r="G883" i="7"/>
  <c r="I884" i="7" s="1"/>
  <c r="C881" i="7"/>
  <c r="E881" i="7"/>
  <c r="B881" i="7"/>
  <c r="F881" i="7" s="1"/>
  <c r="F857" i="1" l="1"/>
  <c r="F856" i="5"/>
  <c r="F856" i="3"/>
  <c r="F422" i="18"/>
  <c r="F857" i="2"/>
  <c r="F554" i="14"/>
  <c r="F856" i="1"/>
  <c r="G856" i="2"/>
  <c r="F856" i="2"/>
  <c r="G856" i="4"/>
  <c r="G423" i="18"/>
  <c r="G553" i="14"/>
  <c r="G856" i="5"/>
  <c r="G856" i="3"/>
  <c r="H856" i="3" s="1"/>
  <c r="G882" i="7"/>
  <c r="I883" i="7" s="1"/>
  <c r="G857" i="1"/>
  <c r="H857" i="1" s="1"/>
  <c r="G857" i="5"/>
  <c r="G857" i="4"/>
  <c r="F553" i="14"/>
  <c r="F423" i="18"/>
  <c r="F857" i="5"/>
  <c r="F857" i="4"/>
  <c r="H304" i="85"/>
  <c r="H302" i="85"/>
  <c r="H858" i="3"/>
  <c r="F856" i="4"/>
  <c r="G856" i="1"/>
  <c r="G422" i="18"/>
  <c r="H858" i="5"/>
  <c r="H861" i="5"/>
  <c r="H859" i="5"/>
  <c r="H863" i="2"/>
  <c r="H861" i="2"/>
  <c r="H859" i="2"/>
  <c r="H858" i="4"/>
  <c r="H303" i="85"/>
  <c r="H301" i="85"/>
  <c r="H859" i="3"/>
  <c r="H857" i="3"/>
  <c r="H860" i="1"/>
  <c r="H858" i="1"/>
  <c r="H862" i="2"/>
  <c r="H860" i="2"/>
  <c r="H858" i="2"/>
  <c r="H555" i="14"/>
  <c r="H859" i="4"/>
  <c r="G857" i="2"/>
  <c r="G554" i="14"/>
  <c r="F882" i="7"/>
  <c r="J882" i="7" s="1"/>
  <c r="G881" i="7"/>
  <c r="H881" i="7" s="1"/>
  <c r="H860" i="5"/>
  <c r="H557" i="14"/>
  <c r="H859" i="1"/>
  <c r="H556" i="14"/>
  <c r="H883" i="7"/>
  <c r="H300" i="85"/>
  <c r="H856" i="5" l="1"/>
  <c r="H554" i="14"/>
  <c r="H857" i="2"/>
  <c r="H857" i="5"/>
  <c r="H857" i="4"/>
  <c r="H856" i="1"/>
  <c r="H856" i="2"/>
  <c r="H856" i="4"/>
  <c r="H553" i="14"/>
  <c r="J883" i="7"/>
  <c r="H882" i="7"/>
  <c r="I882" i="7"/>
  <c r="N130" i="397"/>
  <c r="G13" i="6" s="1"/>
  <c r="N22" i="397"/>
  <c r="N20" i="397"/>
  <c r="G11" i="6" s="1"/>
  <c r="N18" i="397"/>
  <c r="N16" i="397"/>
  <c r="N14" i="397"/>
  <c r="N12" i="397"/>
  <c r="N10" i="397"/>
  <c r="G7" i="6" s="1"/>
  <c r="C854" i="2"/>
  <c r="D854" i="2"/>
  <c r="E854" i="2"/>
  <c r="E855" i="2"/>
  <c r="F8" i="427" l="1"/>
  <c r="G10" i="6"/>
  <c r="F7" i="427"/>
  <c r="G9" i="6"/>
  <c r="F5" i="427"/>
  <c r="F6" i="427"/>
  <c r="F9" i="427"/>
  <c r="G8" i="6"/>
  <c r="F11" i="427"/>
  <c r="D855" i="1"/>
  <c r="E855" i="1"/>
  <c r="F10" i="427" l="1"/>
  <c r="F14" i="427" s="1"/>
  <c r="G10" i="433"/>
  <c r="G14" i="433" s="1"/>
  <c r="L880" i="7"/>
  <c r="K878" i="7" l="1"/>
  <c r="L879" i="7" l="1"/>
  <c r="J524" i="15" l="1"/>
  <c r="G855" i="3"/>
  <c r="F855" i="3"/>
  <c r="I853" i="3"/>
  <c r="G299" i="85"/>
  <c r="F299" i="85"/>
  <c r="G298" i="85"/>
  <c r="F298" i="85"/>
  <c r="I297" i="85"/>
  <c r="I853" i="4"/>
  <c r="I853" i="5"/>
  <c r="I419" i="18"/>
  <c r="I550" i="14"/>
  <c r="I853" i="1"/>
  <c r="I853" i="2"/>
  <c r="E526" i="15"/>
  <c r="D526" i="15"/>
  <c r="C526" i="15"/>
  <c r="B526" i="15"/>
  <c r="E855" i="4"/>
  <c r="D855" i="4"/>
  <c r="C855" i="4"/>
  <c r="B855" i="4"/>
  <c r="E855" i="5"/>
  <c r="D855" i="5"/>
  <c r="C855" i="5"/>
  <c r="B855" i="5"/>
  <c r="E421" i="18"/>
  <c r="D421" i="18"/>
  <c r="C421" i="18"/>
  <c r="B421" i="18"/>
  <c r="E552" i="14"/>
  <c r="D552" i="14"/>
  <c r="C552" i="14"/>
  <c r="B552" i="14"/>
  <c r="C855" i="1"/>
  <c r="G855" i="1" s="1"/>
  <c r="B855" i="1"/>
  <c r="F855" i="1" s="1"/>
  <c r="D855" i="2"/>
  <c r="C855" i="2"/>
  <c r="G855" i="2" s="1"/>
  <c r="B855" i="2"/>
  <c r="E880" i="7"/>
  <c r="D880" i="7"/>
  <c r="C880" i="7"/>
  <c r="B880" i="7"/>
  <c r="E525" i="15"/>
  <c r="D525" i="15"/>
  <c r="C525" i="15"/>
  <c r="B525" i="15"/>
  <c r="E854" i="4"/>
  <c r="D854" i="4"/>
  <c r="C854" i="4"/>
  <c r="B854" i="4"/>
  <c r="E854" i="5"/>
  <c r="D854" i="5"/>
  <c r="C854" i="5"/>
  <c r="B854" i="5"/>
  <c r="E420" i="18"/>
  <c r="D420" i="18"/>
  <c r="C420" i="18"/>
  <c r="B420" i="18"/>
  <c r="E551" i="14"/>
  <c r="D551" i="14"/>
  <c r="C551" i="14"/>
  <c r="B551" i="14"/>
  <c r="E854" i="1"/>
  <c r="D854" i="1"/>
  <c r="C854" i="1"/>
  <c r="B854" i="1"/>
  <c r="B854" i="2"/>
  <c r="E879" i="7"/>
  <c r="D879" i="7"/>
  <c r="C879" i="7"/>
  <c r="B879" i="7"/>
  <c r="E524" i="15"/>
  <c r="D524" i="15"/>
  <c r="C524" i="15"/>
  <c r="B524" i="15"/>
  <c r="E853" i="3"/>
  <c r="D853" i="3"/>
  <c r="C853" i="3"/>
  <c r="B853" i="3"/>
  <c r="E297" i="85"/>
  <c r="D297" i="85"/>
  <c r="C297" i="85"/>
  <c r="B297" i="85"/>
  <c r="D853" i="4"/>
  <c r="E853" i="4"/>
  <c r="C853" i="4"/>
  <c r="B853" i="4"/>
  <c r="E853" i="5"/>
  <c r="D853" i="5"/>
  <c r="C853" i="5"/>
  <c r="B853" i="5"/>
  <c r="G418" i="18"/>
  <c r="F418" i="18"/>
  <c r="E419" i="18"/>
  <c r="D419" i="18"/>
  <c r="C419" i="18"/>
  <c r="B419" i="18"/>
  <c r="E550" i="14"/>
  <c r="D550" i="14"/>
  <c r="C550" i="14"/>
  <c r="B550" i="14"/>
  <c r="E853" i="1"/>
  <c r="D853" i="1"/>
  <c r="C853" i="1"/>
  <c r="B853" i="1"/>
  <c r="E853" i="2"/>
  <c r="D853" i="2"/>
  <c r="C853" i="2"/>
  <c r="B853" i="2"/>
  <c r="G419" i="18" l="1"/>
  <c r="G297" i="85"/>
  <c r="F854" i="1"/>
  <c r="F879" i="7"/>
  <c r="J879" i="7"/>
  <c r="G552" i="14"/>
  <c r="G421" i="18"/>
  <c r="G855" i="5"/>
  <c r="F853" i="1"/>
  <c r="F297" i="85"/>
  <c r="F855" i="5"/>
  <c r="G551" i="14"/>
  <c r="G853" i="1"/>
  <c r="G550" i="14"/>
  <c r="F551" i="14"/>
  <c r="F420" i="18"/>
  <c r="F854" i="4"/>
  <c r="H855" i="3"/>
  <c r="F550" i="14"/>
  <c r="F419" i="18"/>
  <c r="G854" i="1"/>
  <c r="H854" i="1" s="1"/>
  <c r="G420" i="18"/>
  <c r="G854" i="4"/>
  <c r="F552" i="14"/>
  <c r="F421" i="18"/>
  <c r="H855" i="1"/>
  <c r="F855" i="4"/>
  <c r="G855" i="4"/>
  <c r="F880" i="7"/>
  <c r="J881" i="7" s="1"/>
  <c r="G880" i="7"/>
  <c r="I881" i="7" s="1"/>
  <c r="H299" i="85"/>
  <c r="H298" i="85"/>
  <c r="E878" i="7"/>
  <c r="D878" i="7"/>
  <c r="C878" i="7"/>
  <c r="F18" i="6"/>
  <c r="F17" i="6"/>
  <c r="H297" i="85" l="1"/>
  <c r="H854" i="4"/>
  <c r="H552" i="14"/>
  <c r="H855" i="5"/>
  <c r="H853" i="1"/>
  <c r="H551" i="14"/>
  <c r="H855" i="4"/>
  <c r="H550" i="14"/>
  <c r="H880" i="7"/>
  <c r="J522" i="15"/>
  <c r="C522" i="15"/>
  <c r="D522" i="15"/>
  <c r="E522" i="15"/>
  <c r="B522" i="15"/>
  <c r="I851" i="3"/>
  <c r="C851" i="3"/>
  <c r="D851" i="3"/>
  <c r="E851" i="3"/>
  <c r="B851" i="3"/>
  <c r="I295" i="85"/>
  <c r="C295" i="85"/>
  <c r="D295" i="85"/>
  <c r="E295" i="85"/>
  <c r="B295" i="85"/>
  <c r="I851" i="4"/>
  <c r="C851" i="4"/>
  <c r="D851" i="4"/>
  <c r="E851" i="4"/>
  <c r="B851" i="4"/>
  <c r="I851" i="5"/>
  <c r="C851" i="5"/>
  <c r="D851" i="5"/>
  <c r="E851" i="5"/>
  <c r="B851" i="5"/>
  <c r="I417" i="18"/>
  <c r="C417" i="18"/>
  <c r="D417" i="18"/>
  <c r="E417" i="18"/>
  <c r="B417" i="18"/>
  <c r="I548" i="14"/>
  <c r="C548" i="14"/>
  <c r="D548" i="14"/>
  <c r="E548" i="14"/>
  <c r="B548" i="14"/>
  <c r="I851" i="1"/>
  <c r="C851" i="1"/>
  <c r="D851" i="1"/>
  <c r="E851" i="1"/>
  <c r="B851" i="1"/>
  <c r="I851" i="2"/>
  <c r="C851" i="2"/>
  <c r="D851" i="2"/>
  <c r="E851" i="2"/>
  <c r="B851" i="2"/>
  <c r="K876" i="7"/>
  <c r="L878" i="7" s="1"/>
  <c r="C876" i="7"/>
  <c r="D876" i="7"/>
  <c r="E876" i="7"/>
  <c r="B876" i="7"/>
  <c r="J521" i="15" l="1"/>
  <c r="C521" i="15"/>
  <c r="D521" i="15"/>
  <c r="E521" i="15"/>
  <c r="B521" i="15"/>
  <c r="I850" i="3"/>
  <c r="C850" i="3"/>
  <c r="D850" i="3"/>
  <c r="E850" i="3"/>
  <c r="B850" i="3"/>
  <c r="I294" i="85"/>
  <c r="C294" i="85"/>
  <c r="D294" i="85"/>
  <c r="E294" i="85"/>
  <c r="B294" i="85"/>
  <c r="I850" i="4"/>
  <c r="C850" i="4"/>
  <c r="D850" i="4"/>
  <c r="E850" i="4"/>
  <c r="B850" i="4"/>
  <c r="I850" i="5"/>
  <c r="C850" i="5"/>
  <c r="D850" i="5"/>
  <c r="E850" i="5"/>
  <c r="B850" i="5"/>
  <c r="I416" i="18"/>
  <c r="C416" i="18"/>
  <c r="D416" i="18"/>
  <c r="E416" i="18"/>
  <c r="B416" i="18"/>
  <c r="I547" i="14"/>
  <c r="C547" i="14"/>
  <c r="D547" i="14"/>
  <c r="E547" i="14"/>
  <c r="B547" i="14"/>
  <c r="I850" i="1"/>
  <c r="C850" i="1"/>
  <c r="D850" i="1"/>
  <c r="E850" i="1"/>
  <c r="B850" i="1"/>
  <c r="I850" i="2"/>
  <c r="F851" i="2"/>
  <c r="G851" i="2"/>
  <c r="F852" i="2"/>
  <c r="G852" i="2"/>
  <c r="F853" i="2"/>
  <c r="G853" i="2"/>
  <c r="F854" i="2"/>
  <c r="G854" i="2"/>
  <c r="F855" i="2"/>
  <c r="C850" i="2"/>
  <c r="D850" i="2"/>
  <c r="E850" i="2"/>
  <c r="B850" i="2"/>
  <c r="K875" i="7"/>
  <c r="L876" i="7" s="1"/>
  <c r="C875" i="7"/>
  <c r="D875" i="7"/>
  <c r="E875" i="7"/>
  <c r="B875" i="7"/>
  <c r="I849" i="3"/>
  <c r="I849" i="2"/>
  <c r="J520" i="15"/>
  <c r="C520" i="15"/>
  <c r="D520" i="15"/>
  <c r="E520" i="15"/>
  <c r="B520" i="15"/>
  <c r="C849" i="3"/>
  <c r="D849" i="3"/>
  <c r="E849" i="3"/>
  <c r="B849" i="3"/>
  <c r="I293" i="85"/>
  <c r="C293" i="85"/>
  <c r="D293" i="85"/>
  <c r="E293" i="85"/>
  <c r="B293" i="85"/>
  <c r="I849" i="4"/>
  <c r="C849" i="4"/>
  <c r="D849" i="4"/>
  <c r="E849" i="4"/>
  <c r="B849" i="4"/>
  <c r="I849" i="5"/>
  <c r="C849" i="5"/>
  <c r="D849" i="5"/>
  <c r="E849" i="5"/>
  <c r="B849" i="5"/>
  <c r="I415" i="18"/>
  <c r="C415" i="18"/>
  <c r="D415" i="18"/>
  <c r="E415" i="18"/>
  <c r="B415" i="18"/>
  <c r="I546" i="14"/>
  <c r="F548" i="14"/>
  <c r="G548" i="14"/>
  <c r="G549" i="14"/>
  <c r="C546" i="14"/>
  <c r="D546" i="14"/>
  <c r="E546" i="14"/>
  <c r="B546" i="14"/>
  <c r="I849" i="1"/>
  <c r="F851" i="1"/>
  <c r="G851" i="1"/>
  <c r="F852" i="1"/>
  <c r="G852" i="1"/>
  <c r="C849" i="1"/>
  <c r="D849" i="1"/>
  <c r="E849" i="1"/>
  <c r="B849" i="1"/>
  <c r="K874" i="7"/>
  <c r="C849" i="2"/>
  <c r="D849" i="2"/>
  <c r="E849" i="2"/>
  <c r="B849" i="2"/>
  <c r="F876" i="7"/>
  <c r="G876" i="7"/>
  <c r="F877" i="7"/>
  <c r="G877" i="7"/>
  <c r="F878" i="7"/>
  <c r="G878" i="7"/>
  <c r="G879" i="7"/>
  <c r="E874" i="7"/>
  <c r="C874" i="7"/>
  <c r="D874" i="7"/>
  <c r="B874" i="7"/>
  <c r="J519" i="15"/>
  <c r="C519" i="15"/>
  <c r="D519" i="15"/>
  <c r="E519" i="15"/>
  <c r="B519" i="15"/>
  <c r="F851" i="3"/>
  <c r="G851" i="3"/>
  <c r="F852" i="3"/>
  <c r="G852" i="3"/>
  <c r="F853" i="3"/>
  <c r="G853" i="3"/>
  <c r="F854" i="3"/>
  <c r="G854" i="3"/>
  <c r="I848" i="3"/>
  <c r="C848" i="3"/>
  <c r="D848" i="3"/>
  <c r="E848" i="3"/>
  <c r="B848" i="3"/>
  <c r="I292" i="85"/>
  <c r="C292" i="85"/>
  <c r="D292" i="85"/>
  <c r="E292" i="85"/>
  <c r="B292" i="85"/>
  <c r="F295" i="85"/>
  <c r="G295" i="85"/>
  <c r="F296" i="85"/>
  <c r="G296" i="85"/>
  <c r="I848" i="4"/>
  <c r="F851" i="4"/>
  <c r="G851" i="4"/>
  <c r="F852" i="4"/>
  <c r="G852" i="4"/>
  <c r="F853" i="4"/>
  <c r="G853" i="4"/>
  <c r="C848" i="4"/>
  <c r="D848" i="4"/>
  <c r="E848" i="4"/>
  <c r="B848" i="4"/>
  <c r="I848" i="5"/>
  <c r="C848" i="5"/>
  <c r="D848" i="5"/>
  <c r="E848" i="5"/>
  <c r="B848" i="5"/>
  <c r="I414" i="18"/>
  <c r="C414" i="18"/>
  <c r="D414" i="18"/>
  <c r="E414" i="18"/>
  <c r="B414" i="18"/>
  <c r="I545" i="14"/>
  <c r="C545" i="14"/>
  <c r="D545" i="14"/>
  <c r="E545" i="14"/>
  <c r="B545" i="14"/>
  <c r="I848" i="1"/>
  <c r="C848" i="1"/>
  <c r="D848" i="1"/>
  <c r="E848" i="1"/>
  <c r="B848" i="1"/>
  <c r="I848" i="2"/>
  <c r="C848" i="2"/>
  <c r="D848" i="2"/>
  <c r="E848" i="2"/>
  <c r="B848" i="2"/>
  <c r="K873" i="7"/>
  <c r="C873" i="7"/>
  <c r="D873" i="7"/>
  <c r="E873" i="7"/>
  <c r="B873" i="7"/>
  <c r="G849" i="1" l="1"/>
  <c r="H851" i="1"/>
  <c r="F849" i="4"/>
  <c r="G293" i="85"/>
  <c r="F849" i="3"/>
  <c r="G875" i="7"/>
  <c r="I876" i="7" s="1"/>
  <c r="F850" i="1"/>
  <c r="G547" i="14"/>
  <c r="F850" i="4"/>
  <c r="G294" i="85"/>
  <c r="F850" i="3"/>
  <c r="F849" i="1"/>
  <c r="H849" i="1" s="1"/>
  <c r="G546" i="14"/>
  <c r="G850" i="2"/>
  <c r="G850" i="1"/>
  <c r="G850" i="4"/>
  <c r="F294" i="85"/>
  <c r="G850" i="3"/>
  <c r="H851" i="3"/>
  <c r="F546" i="14"/>
  <c r="F850" i="2"/>
  <c r="G849" i="4"/>
  <c r="H849" i="4" s="1"/>
  <c r="F293" i="85"/>
  <c r="G849" i="3"/>
  <c r="H851" i="2"/>
  <c r="I878" i="7"/>
  <c r="G874" i="7"/>
  <c r="F874" i="7"/>
  <c r="I877" i="7"/>
  <c r="H876" i="7"/>
  <c r="I879" i="7"/>
  <c r="I880" i="7"/>
  <c r="L875" i="7"/>
  <c r="H879" i="7"/>
  <c r="J880" i="7"/>
  <c r="H877" i="7"/>
  <c r="J877" i="7"/>
  <c r="L874" i="7"/>
  <c r="J878" i="7"/>
  <c r="H878" i="7"/>
  <c r="H855" i="2"/>
  <c r="H854" i="3"/>
  <c r="H854" i="2"/>
  <c r="H852" i="4"/>
  <c r="H296" i="85"/>
  <c r="H852" i="3"/>
  <c r="H853" i="3"/>
  <c r="H853" i="4"/>
  <c r="H549" i="14"/>
  <c r="H852" i="1"/>
  <c r="H852" i="2"/>
  <c r="H853" i="2"/>
  <c r="H295" i="85"/>
  <c r="H851" i="4"/>
  <c r="H548" i="14"/>
  <c r="F547" i="14"/>
  <c r="F875" i="7"/>
  <c r="J876" i="7" s="1"/>
  <c r="J518" i="15"/>
  <c r="C518" i="15"/>
  <c r="D518" i="15"/>
  <c r="E518" i="15"/>
  <c r="B518" i="15"/>
  <c r="I847" i="3"/>
  <c r="C847" i="3"/>
  <c r="D847" i="3"/>
  <c r="E847" i="3"/>
  <c r="B847" i="3"/>
  <c r="I291" i="85"/>
  <c r="C291" i="85"/>
  <c r="D291" i="85"/>
  <c r="E291" i="85"/>
  <c r="B291" i="85"/>
  <c r="I847" i="4"/>
  <c r="C847" i="4"/>
  <c r="D847" i="4"/>
  <c r="E847" i="4"/>
  <c r="B847" i="4"/>
  <c r="I847" i="5"/>
  <c r="C847" i="5"/>
  <c r="D847" i="5"/>
  <c r="E847" i="5"/>
  <c r="B847" i="5"/>
  <c r="F848" i="5"/>
  <c r="G848" i="5"/>
  <c r="F849" i="5"/>
  <c r="G849" i="5"/>
  <c r="F850" i="5"/>
  <c r="G850" i="5"/>
  <c r="F851" i="5"/>
  <c r="G851" i="5"/>
  <c r="F852" i="5"/>
  <c r="G852" i="5"/>
  <c r="F853" i="5"/>
  <c r="G853" i="5"/>
  <c r="F854" i="5"/>
  <c r="G854" i="5"/>
  <c r="I413" i="18"/>
  <c r="C413" i="18"/>
  <c r="D413" i="18"/>
  <c r="E413" i="18"/>
  <c r="B413" i="18"/>
  <c r="I544" i="14"/>
  <c r="C544" i="14"/>
  <c r="D544" i="14"/>
  <c r="E544" i="14"/>
  <c r="B544" i="14"/>
  <c r="I847" i="1"/>
  <c r="C847" i="1"/>
  <c r="D847" i="1"/>
  <c r="E847" i="1"/>
  <c r="B847" i="1"/>
  <c r="I847" i="2"/>
  <c r="C847" i="2"/>
  <c r="D847" i="2"/>
  <c r="E847" i="2"/>
  <c r="B847" i="2"/>
  <c r="K872" i="7"/>
  <c r="C872" i="7"/>
  <c r="D872" i="7"/>
  <c r="E872" i="7"/>
  <c r="B872" i="7"/>
  <c r="H849" i="3" l="1"/>
  <c r="H850" i="1"/>
  <c r="H850" i="4"/>
  <c r="H546" i="14"/>
  <c r="H294" i="85"/>
  <c r="I875" i="7"/>
  <c r="H850" i="3"/>
  <c r="H547" i="14"/>
  <c r="H293" i="85"/>
  <c r="H850" i="2"/>
  <c r="H851" i="5"/>
  <c r="H848" i="5"/>
  <c r="H874" i="7"/>
  <c r="L873" i="7"/>
  <c r="H875" i="7"/>
  <c r="J875" i="7"/>
  <c r="H854" i="5"/>
  <c r="H852" i="5"/>
  <c r="H853" i="5"/>
  <c r="H850" i="5"/>
  <c r="H849" i="5"/>
  <c r="J517" i="15"/>
  <c r="C517" i="15"/>
  <c r="D517" i="15"/>
  <c r="E517" i="15"/>
  <c r="B517" i="15"/>
  <c r="I846" i="3"/>
  <c r="C846" i="3"/>
  <c r="D846" i="3"/>
  <c r="E846" i="3"/>
  <c r="B846" i="3"/>
  <c r="I290" i="85"/>
  <c r="C290" i="85"/>
  <c r="D290" i="85"/>
  <c r="E290" i="85"/>
  <c r="B290" i="85"/>
  <c r="I846" i="4"/>
  <c r="C846" i="4"/>
  <c r="D846" i="4"/>
  <c r="E846" i="4"/>
  <c r="B846" i="4"/>
  <c r="I846" i="5"/>
  <c r="C846" i="5"/>
  <c r="D846" i="5"/>
  <c r="E846" i="5"/>
  <c r="B846" i="5"/>
  <c r="I412" i="18"/>
  <c r="C412" i="18"/>
  <c r="D412" i="18"/>
  <c r="E412" i="18"/>
  <c r="B412" i="18"/>
  <c r="I543" i="14"/>
  <c r="E543" i="14"/>
  <c r="C543" i="14"/>
  <c r="D543" i="14"/>
  <c r="B543" i="14"/>
  <c r="I846" i="1"/>
  <c r="F847" i="1"/>
  <c r="G847" i="1"/>
  <c r="F848" i="1"/>
  <c r="G848" i="1"/>
  <c r="C846" i="1"/>
  <c r="D846" i="1"/>
  <c r="E846" i="1"/>
  <c r="B846" i="1"/>
  <c r="I846" i="2"/>
  <c r="C846" i="2"/>
  <c r="D846" i="2"/>
  <c r="E846" i="2"/>
  <c r="B846" i="2"/>
  <c r="K871" i="7"/>
  <c r="F872" i="7"/>
  <c r="G872" i="7"/>
  <c r="F873" i="7"/>
  <c r="G873" i="7"/>
  <c r="I874" i="7" s="1"/>
  <c r="C871" i="7"/>
  <c r="D871" i="7"/>
  <c r="E871" i="7"/>
  <c r="B871" i="7"/>
  <c r="L872" i="7" l="1"/>
  <c r="H847" i="1"/>
  <c r="G846" i="1"/>
  <c r="H848" i="1"/>
  <c r="F846" i="1"/>
  <c r="G871" i="7"/>
  <c r="I872" i="7" s="1"/>
  <c r="F871" i="7"/>
  <c r="H873" i="7"/>
  <c r="J874" i="7"/>
  <c r="J873" i="7"/>
  <c r="I873" i="7"/>
  <c r="H872" i="7"/>
  <c r="J516" i="15"/>
  <c r="C516" i="15"/>
  <c r="D516" i="15"/>
  <c r="E516" i="15"/>
  <c r="B516" i="15"/>
  <c r="I845" i="3"/>
  <c r="C845" i="3"/>
  <c r="D845" i="3"/>
  <c r="E845" i="3"/>
  <c r="B845" i="3"/>
  <c r="I289" i="85"/>
  <c r="C289" i="85"/>
  <c r="D289" i="85"/>
  <c r="E289" i="85"/>
  <c r="B289" i="85"/>
  <c r="I845" i="4"/>
  <c r="C845" i="4"/>
  <c r="D845" i="4"/>
  <c r="E845" i="4"/>
  <c r="B845" i="4"/>
  <c r="I845" i="5"/>
  <c r="C845" i="5"/>
  <c r="D845" i="5"/>
  <c r="E845" i="5"/>
  <c r="B845" i="5"/>
  <c r="I411" i="18"/>
  <c r="C411" i="18"/>
  <c r="D411" i="18"/>
  <c r="E411" i="18"/>
  <c r="B411" i="18"/>
  <c r="I542" i="14"/>
  <c r="C542" i="14"/>
  <c r="D542" i="14"/>
  <c r="E542" i="14"/>
  <c r="B542" i="14"/>
  <c r="I845" i="1"/>
  <c r="C845" i="1"/>
  <c r="D845" i="1"/>
  <c r="E845" i="1"/>
  <c r="B845" i="1"/>
  <c r="I845" i="2"/>
  <c r="F846" i="2"/>
  <c r="G846" i="2"/>
  <c r="F847" i="2"/>
  <c r="G847" i="2"/>
  <c r="F848" i="2"/>
  <c r="G848" i="2"/>
  <c r="F849" i="2"/>
  <c r="G849" i="2"/>
  <c r="C845" i="2"/>
  <c r="D845" i="2"/>
  <c r="E845" i="2"/>
  <c r="B845" i="2"/>
  <c r="K870" i="7"/>
  <c r="L871" i="7" s="1"/>
  <c r="C870" i="7"/>
  <c r="D870" i="7"/>
  <c r="E870" i="7"/>
  <c r="B870" i="7"/>
  <c r="F845" i="2" l="1"/>
  <c r="H846" i="1"/>
  <c r="G845" i="2"/>
  <c r="H847" i="2"/>
  <c r="H849" i="2"/>
  <c r="H848" i="2"/>
  <c r="H871" i="7"/>
  <c r="J872" i="7"/>
  <c r="H846" i="2"/>
  <c r="I844" i="4"/>
  <c r="J515" i="15"/>
  <c r="C515" i="15"/>
  <c r="D515" i="15"/>
  <c r="E515" i="15"/>
  <c r="B515" i="15"/>
  <c r="I844" i="3"/>
  <c r="C844" i="3"/>
  <c r="D844" i="3"/>
  <c r="E844" i="3"/>
  <c r="B844" i="3"/>
  <c r="I288" i="85"/>
  <c r="C288" i="85"/>
  <c r="D288" i="85"/>
  <c r="E288" i="85"/>
  <c r="B288" i="85"/>
  <c r="C844" i="4"/>
  <c r="D844" i="4"/>
  <c r="E844" i="4"/>
  <c r="B844" i="4"/>
  <c r="F845" i="4"/>
  <c r="G845" i="4"/>
  <c r="F846" i="4"/>
  <c r="G846" i="4"/>
  <c r="F847" i="4"/>
  <c r="G847" i="4"/>
  <c r="F848" i="4"/>
  <c r="G848" i="4"/>
  <c r="I844" i="5"/>
  <c r="C844" i="5"/>
  <c r="D844" i="5"/>
  <c r="E844" i="5"/>
  <c r="B844" i="5"/>
  <c r="F845" i="5"/>
  <c r="G845" i="5"/>
  <c r="F846" i="5"/>
  <c r="G846" i="5"/>
  <c r="F847" i="5"/>
  <c r="G847" i="5"/>
  <c r="I410" i="18"/>
  <c r="C410" i="18"/>
  <c r="D410" i="18"/>
  <c r="E410" i="18"/>
  <c r="B410" i="18"/>
  <c r="I541" i="14"/>
  <c r="I844" i="1"/>
  <c r="I844" i="2"/>
  <c r="K869" i="7"/>
  <c r="L870" i="7" s="1"/>
  <c r="C541" i="14"/>
  <c r="D541" i="14"/>
  <c r="E541" i="14"/>
  <c r="B541" i="14"/>
  <c r="C844" i="1"/>
  <c r="D844" i="1"/>
  <c r="E844" i="1"/>
  <c r="B844" i="1"/>
  <c r="C844" i="2"/>
  <c r="D844" i="2"/>
  <c r="E844" i="2"/>
  <c r="B844" i="2"/>
  <c r="C869" i="7"/>
  <c r="D869" i="7"/>
  <c r="E869" i="7"/>
  <c r="B869" i="7"/>
  <c r="I76" i="386"/>
  <c r="H845" i="2" l="1"/>
  <c r="H845" i="5"/>
  <c r="H846" i="5"/>
  <c r="H847" i="4"/>
  <c r="H848" i="4"/>
  <c r="H847" i="5"/>
  <c r="H846" i="4"/>
  <c r="H845" i="4"/>
  <c r="J514" i="15"/>
  <c r="C514" i="15"/>
  <c r="D514" i="15"/>
  <c r="E514" i="15"/>
  <c r="B514" i="15"/>
  <c r="I843" i="3"/>
  <c r="C843" i="3"/>
  <c r="D843" i="3"/>
  <c r="E843" i="3"/>
  <c r="B843" i="3"/>
  <c r="I287" i="85"/>
  <c r="C287" i="85"/>
  <c r="D287" i="85"/>
  <c r="E287" i="85"/>
  <c r="B287" i="85"/>
  <c r="I843" i="4"/>
  <c r="C843" i="4"/>
  <c r="D843" i="4"/>
  <c r="E843" i="4"/>
  <c r="B843" i="4"/>
  <c r="I843" i="5"/>
  <c r="C843" i="5"/>
  <c r="D843" i="5"/>
  <c r="E843" i="5"/>
  <c r="B843" i="5"/>
  <c r="I409" i="18"/>
  <c r="C409" i="18"/>
  <c r="D409" i="18"/>
  <c r="E409" i="18"/>
  <c r="B409" i="18"/>
  <c r="I540" i="14"/>
  <c r="C540" i="14"/>
  <c r="D540" i="14"/>
  <c r="E540" i="14"/>
  <c r="B540" i="14"/>
  <c r="I843" i="1"/>
  <c r="C843" i="1"/>
  <c r="D843" i="1"/>
  <c r="E843" i="1"/>
  <c r="B843" i="1"/>
  <c r="I843" i="2"/>
  <c r="C843" i="2"/>
  <c r="D843" i="2"/>
  <c r="E843" i="2"/>
  <c r="B843" i="2"/>
  <c r="K868" i="7"/>
  <c r="L869" i="7" s="1"/>
  <c r="C868" i="7"/>
  <c r="D868" i="7"/>
  <c r="E868" i="7"/>
  <c r="B868" i="7"/>
  <c r="J513" i="15" l="1"/>
  <c r="C513" i="15"/>
  <c r="D513" i="15"/>
  <c r="E513" i="15"/>
  <c r="B513" i="15"/>
  <c r="I842" i="3"/>
  <c r="C842" i="3"/>
  <c r="D842" i="3"/>
  <c r="E842" i="3"/>
  <c r="B842" i="3"/>
  <c r="I286" i="85"/>
  <c r="C286" i="85"/>
  <c r="D286" i="85"/>
  <c r="E286" i="85"/>
  <c r="B286" i="85"/>
  <c r="I842" i="4"/>
  <c r="F843" i="4"/>
  <c r="G843" i="4"/>
  <c r="F844" i="4"/>
  <c r="G844" i="4"/>
  <c r="C842" i="4"/>
  <c r="D842" i="4"/>
  <c r="E842" i="4"/>
  <c r="B842" i="4"/>
  <c r="I842" i="5"/>
  <c r="C842" i="5"/>
  <c r="D842" i="5"/>
  <c r="E842" i="5"/>
  <c r="B842" i="5"/>
  <c r="I408" i="18"/>
  <c r="C408" i="18"/>
  <c r="D408" i="18"/>
  <c r="E408" i="18"/>
  <c r="B408" i="18"/>
  <c r="I539" i="14"/>
  <c r="C539" i="14"/>
  <c r="D539" i="14"/>
  <c r="E539" i="14"/>
  <c r="B539" i="14"/>
  <c r="I842" i="1"/>
  <c r="C842" i="1"/>
  <c r="D842" i="1"/>
  <c r="E842" i="1"/>
  <c r="B842" i="1"/>
  <c r="I842" i="2"/>
  <c r="C842" i="2"/>
  <c r="D842" i="2"/>
  <c r="E842" i="2"/>
  <c r="B842" i="2"/>
  <c r="K867" i="7"/>
  <c r="C867" i="7"/>
  <c r="D867" i="7"/>
  <c r="E867" i="7"/>
  <c r="B867" i="7"/>
  <c r="F842" i="4" l="1"/>
  <c r="G842" i="4"/>
  <c r="L868" i="7"/>
  <c r="J512" i="15"/>
  <c r="C512" i="15"/>
  <c r="D512" i="15"/>
  <c r="E512" i="15"/>
  <c r="B512" i="15"/>
  <c r="I841" i="3"/>
  <c r="C841" i="3"/>
  <c r="D841" i="3"/>
  <c r="E841" i="3"/>
  <c r="B841" i="3"/>
  <c r="F842" i="3"/>
  <c r="G842" i="3"/>
  <c r="F843" i="3"/>
  <c r="G843" i="3"/>
  <c r="F844" i="3"/>
  <c r="G844" i="3"/>
  <c r="F845" i="3"/>
  <c r="G845" i="3"/>
  <c r="F846" i="3"/>
  <c r="G846" i="3"/>
  <c r="F847" i="3"/>
  <c r="G847" i="3"/>
  <c r="F848" i="3"/>
  <c r="G848" i="3"/>
  <c r="I285" i="85"/>
  <c r="C285" i="85"/>
  <c r="D285" i="85"/>
  <c r="E285" i="85"/>
  <c r="B285" i="85"/>
  <c r="F287" i="85"/>
  <c r="G287" i="85"/>
  <c r="F288" i="85"/>
  <c r="G288" i="85"/>
  <c r="F289" i="85"/>
  <c r="G289" i="85"/>
  <c r="F290" i="85"/>
  <c r="G290" i="85"/>
  <c r="F291" i="85"/>
  <c r="G291" i="85"/>
  <c r="F292" i="85"/>
  <c r="G292" i="85"/>
  <c r="I841" i="4"/>
  <c r="H843" i="4"/>
  <c r="H844" i="4"/>
  <c r="C841" i="4"/>
  <c r="D841" i="4"/>
  <c r="E841" i="4"/>
  <c r="B841" i="4"/>
  <c r="I841" i="5"/>
  <c r="C841" i="5"/>
  <c r="D841" i="5"/>
  <c r="E841" i="5"/>
  <c r="B841" i="5"/>
  <c r="I407" i="18"/>
  <c r="C407" i="18"/>
  <c r="D407" i="18"/>
  <c r="E407" i="18"/>
  <c r="B407" i="18"/>
  <c r="F408" i="18"/>
  <c r="G408" i="18"/>
  <c r="F409" i="18"/>
  <c r="G409" i="18"/>
  <c r="F410" i="18"/>
  <c r="G410" i="18"/>
  <c r="F411" i="18"/>
  <c r="G411" i="18"/>
  <c r="F412" i="18"/>
  <c r="G412" i="18"/>
  <c r="F413" i="18"/>
  <c r="G413" i="18"/>
  <c r="F414" i="18"/>
  <c r="G414" i="18"/>
  <c r="F415" i="18"/>
  <c r="G415" i="18"/>
  <c r="F416" i="18"/>
  <c r="G416" i="18"/>
  <c r="F417" i="18"/>
  <c r="G417" i="18"/>
  <c r="F539" i="14"/>
  <c r="G539" i="14"/>
  <c r="F540" i="14"/>
  <c r="G540" i="14"/>
  <c r="F541" i="14"/>
  <c r="G541" i="14"/>
  <c r="F542" i="14"/>
  <c r="G542" i="14"/>
  <c r="F543" i="14"/>
  <c r="G543" i="14"/>
  <c r="F544" i="14"/>
  <c r="G544" i="14"/>
  <c r="F545" i="14"/>
  <c r="G545" i="14"/>
  <c r="I538" i="14"/>
  <c r="C538" i="14"/>
  <c r="D538" i="14"/>
  <c r="E538" i="14"/>
  <c r="B538" i="14"/>
  <c r="I841" i="1"/>
  <c r="C841" i="1"/>
  <c r="D841" i="1"/>
  <c r="E841" i="1"/>
  <c r="B841" i="1"/>
  <c r="I841" i="2"/>
  <c r="C841" i="2"/>
  <c r="D841" i="2"/>
  <c r="E841" i="2"/>
  <c r="B841" i="2"/>
  <c r="K866" i="7"/>
  <c r="L867" i="7" s="1"/>
  <c r="F867" i="7"/>
  <c r="G867" i="7"/>
  <c r="F868" i="7"/>
  <c r="G868" i="7"/>
  <c r="F869" i="7"/>
  <c r="G869" i="7"/>
  <c r="F870" i="7"/>
  <c r="G870" i="7"/>
  <c r="I871" i="7" s="1"/>
  <c r="C866" i="7"/>
  <c r="D866" i="7"/>
  <c r="E866" i="7"/>
  <c r="B866" i="7"/>
  <c r="K865" i="7"/>
  <c r="J511" i="15"/>
  <c r="C511" i="15"/>
  <c r="D511" i="15"/>
  <c r="E511" i="15"/>
  <c r="B511" i="15"/>
  <c r="I840" i="3"/>
  <c r="C840" i="3"/>
  <c r="D840" i="3"/>
  <c r="E840" i="3"/>
  <c r="B840" i="3"/>
  <c r="I284" i="85"/>
  <c r="C284" i="85"/>
  <c r="D284" i="85"/>
  <c r="E284" i="85"/>
  <c r="B284" i="85"/>
  <c r="I840" i="4"/>
  <c r="C840" i="4"/>
  <c r="D840" i="4"/>
  <c r="E840" i="4"/>
  <c r="B840" i="4"/>
  <c r="I840" i="5"/>
  <c r="C840" i="5"/>
  <c r="D840" i="5"/>
  <c r="E840" i="5"/>
  <c r="B840" i="5"/>
  <c r="I406" i="18"/>
  <c r="C406" i="18"/>
  <c r="D406" i="18"/>
  <c r="E406" i="18"/>
  <c r="B406" i="18"/>
  <c r="I537" i="14"/>
  <c r="C537" i="14"/>
  <c r="D537" i="14"/>
  <c r="E537" i="14"/>
  <c r="B537" i="14"/>
  <c r="I840" i="1"/>
  <c r="C840" i="1"/>
  <c r="D840" i="1"/>
  <c r="E840" i="1"/>
  <c r="B840" i="1"/>
  <c r="I840" i="2"/>
  <c r="F842" i="2"/>
  <c r="G842" i="2"/>
  <c r="F843" i="2"/>
  <c r="G843" i="2"/>
  <c r="F844" i="2"/>
  <c r="G844" i="2"/>
  <c r="C840" i="2"/>
  <c r="D840" i="2"/>
  <c r="E840" i="2"/>
  <c r="B840" i="2"/>
  <c r="D865" i="7"/>
  <c r="E865" i="7"/>
  <c r="J510" i="15"/>
  <c r="C510" i="15"/>
  <c r="D510" i="15"/>
  <c r="E510" i="15"/>
  <c r="B510" i="15"/>
  <c r="I839" i="3"/>
  <c r="C839" i="3"/>
  <c r="D839" i="3"/>
  <c r="E839" i="3"/>
  <c r="B839" i="3"/>
  <c r="I283" i="85"/>
  <c r="C283" i="85"/>
  <c r="D283" i="85"/>
  <c r="E283" i="85"/>
  <c r="B283" i="85"/>
  <c r="I839" i="4"/>
  <c r="C839" i="4"/>
  <c r="D839" i="4"/>
  <c r="E839" i="4"/>
  <c r="B839" i="4"/>
  <c r="I839" i="5"/>
  <c r="C839" i="5"/>
  <c r="D839" i="5"/>
  <c r="E839" i="5"/>
  <c r="B839" i="5"/>
  <c r="I405" i="18"/>
  <c r="C405" i="18"/>
  <c r="D405" i="18"/>
  <c r="E405" i="18"/>
  <c r="B405" i="18"/>
  <c r="I536" i="14"/>
  <c r="C536" i="14"/>
  <c r="D536" i="14"/>
  <c r="E536" i="14"/>
  <c r="B536" i="14"/>
  <c r="I839" i="1"/>
  <c r="C839" i="1"/>
  <c r="D839" i="1"/>
  <c r="E839" i="1"/>
  <c r="B839" i="1"/>
  <c r="I839" i="2"/>
  <c r="C839" i="2"/>
  <c r="D839" i="2"/>
  <c r="E839" i="2"/>
  <c r="B839" i="2"/>
  <c r="K864" i="7"/>
  <c r="C864" i="7"/>
  <c r="D864" i="7"/>
  <c r="E864" i="7"/>
  <c r="B864" i="7"/>
  <c r="H842" i="4" l="1"/>
  <c r="G841" i="2"/>
  <c r="G840" i="2"/>
  <c r="F841" i="2"/>
  <c r="H842" i="3"/>
  <c r="F840" i="2"/>
  <c r="H545" i="14"/>
  <c r="H539" i="14"/>
  <c r="H844" i="2"/>
  <c r="H842" i="2"/>
  <c r="H544" i="14"/>
  <c r="H542" i="14"/>
  <c r="H540" i="14"/>
  <c r="H847" i="3"/>
  <c r="H845" i="3"/>
  <c r="H843" i="2"/>
  <c r="G866" i="7"/>
  <c r="I867" i="7" s="1"/>
  <c r="H289" i="85"/>
  <c r="H848" i="3"/>
  <c r="H844" i="3"/>
  <c r="F866" i="7"/>
  <c r="L865" i="7"/>
  <c r="H870" i="7"/>
  <c r="J871" i="7"/>
  <c r="L866" i="7"/>
  <c r="H292" i="85"/>
  <c r="H291" i="85"/>
  <c r="H846" i="3"/>
  <c r="H290" i="85"/>
  <c r="H543" i="14"/>
  <c r="J870" i="7"/>
  <c r="H288" i="85"/>
  <c r="H541" i="14"/>
  <c r="H869" i="7"/>
  <c r="J869" i="7"/>
  <c r="I870" i="7"/>
  <c r="I869" i="7"/>
  <c r="H843" i="3"/>
  <c r="H287" i="85"/>
  <c r="H868" i="7"/>
  <c r="I868" i="7"/>
  <c r="H867" i="7"/>
  <c r="J868" i="7"/>
  <c r="J509" i="15"/>
  <c r="C509" i="15"/>
  <c r="D509" i="15"/>
  <c r="E509" i="15"/>
  <c r="B509" i="15"/>
  <c r="I838" i="3"/>
  <c r="F839" i="3"/>
  <c r="G839" i="3"/>
  <c r="F840" i="3"/>
  <c r="G840" i="3"/>
  <c r="F841" i="3"/>
  <c r="G841" i="3"/>
  <c r="C838" i="3"/>
  <c r="D838" i="3"/>
  <c r="E838" i="3"/>
  <c r="B838" i="3"/>
  <c r="I282" i="85"/>
  <c r="C282" i="85"/>
  <c r="D282" i="85"/>
  <c r="E282" i="85"/>
  <c r="B282" i="85"/>
  <c r="I838" i="4"/>
  <c r="F839" i="4"/>
  <c r="G839" i="4"/>
  <c r="F840" i="4"/>
  <c r="G840" i="4"/>
  <c r="F841" i="4"/>
  <c r="G841" i="4"/>
  <c r="C838" i="4"/>
  <c r="D838" i="4"/>
  <c r="E838" i="4"/>
  <c r="B838" i="4"/>
  <c r="I838" i="5"/>
  <c r="C838" i="5"/>
  <c r="D838" i="5"/>
  <c r="E838" i="5"/>
  <c r="B838" i="5"/>
  <c r="I404" i="18"/>
  <c r="C404" i="18"/>
  <c r="D404" i="18"/>
  <c r="E404" i="18"/>
  <c r="B404" i="18"/>
  <c r="I535" i="14"/>
  <c r="F536" i="14"/>
  <c r="G536" i="14"/>
  <c r="F537" i="14"/>
  <c r="G537" i="14"/>
  <c r="F538" i="14"/>
  <c r="G538" i="14"/>
  <c r="C535" i="14"/>
  <c r="D535" i="14"/>
  <c r="E535" i="14"/>
  <c r="B535" i="14"/>
  <c r="I838" i="1"/>
  <c r="C838" i="1"/>
  <c r="D838" i="1"/>
  <c r="E838" i="1"/>
  <c r="B838" i="1"/>
  <c r="I838" i="2"/>
  <c r="C838" i="2"/>
  <c r="D838" i="2"/>
  <c r="E838" i="2"/>
  <c r="B838" i="2"/>
  <c r="K863" i="7"/>
  <c r="L864" i="7" s="1"/>
  <c r="E863" i="7"/>
  <c r="C863" i="7"/>
  <c r="B863" i="7"/>
  <c r="F863" i="7" s="1"/>
  <c r="H866" i="7" l="1"/>
  <c r="H841" i="2"/>
  <c r="F838" i="4"/>
  <c r="H840" i="2"/>
  <c r="F535" i="14"/>
  <c r="G535" i="14"/>
  <c r="F838" i="3"/>
  <c r="H536" i="14"/>
  <c r="G838" i="3"/>
  <c r="H841" i="3"/>
  <c r="G838" i="4"/>
  <c r="H838" i="4" s="1"/>
  <c r="H840" i="4"/>
  <c r="J867" i="7"/>
  <c r="H839" i="4"/>
  <c r="H841" i="4"/>
  <c r="H538" i="14"/>
  <c r="H840" i="3"/>
  <c r="H537" i="14"/>
  <c r="H839" i="3"/>
  <c r="J508" i="15"/>
  <c r="H535" i="14" l="1"/>
  <c r="H838" i="3"/>
  <c r="I837" i="5"/>
  <c r="F838" i="5"/>
  <c r="G838" i="5"/>
  <c r="F839" i="5"/>
  <c r="G839" i="5"/>
  <c r="F840" i="5"/>
  <c r="G840" i="5"/>
  <c r="F841" i="5"/>
  <c r="G841" i="5"/>
  <c r="F842" i="5"/>
  <c r="G842" i="5"/>
  <c r="F843" i="5"/>
  <c r="G843" i="5"/>
  <c r="F844" i="5"/>
  <c r="G844" i="5"/>
  <c r="C837" i="5"/>
  <c r="D837" i="5"/>
  <c r="E837" i="5"/>
  <c r="B837" i="5"/>
  <c r="C508" i="15"/>
  <c r="D508" i="15"/>
  <c r="E508" i="15"/>
  <c r="B508" i="15"/>
  <c r="I837" i="3"/>
  <c r="C837" i="3"/>
  <c r="D837" i="3"/>
  <c r="E837" i="3"/>
  <c r="B837" i="3"/>
  <c r="F286" i="85"/>
  <c r="G286" i="85"/>
  <c r="F283" i="85"/>
  <c r="G283" i="85"/>
  <c r="F284" i="85"/>
  <c r="G284" i="85"/>
  <c r="F285" i="85"/>
  <c r="G285" i="85"/>
  <c r="I281" i="85"/>
  <c r="C281" i="85"/>
  <c r="D281" i="85"/>
  <c r="E281" i="85"/>
  <c r="B281" i="85"/>
  <c r="I837" i="4"/>
  <c r="C837" i="4"/>
  <c r="D837" i="4"/>
  <c r="E837" i="4"/>
  <c r="B837" i="4"/>
  <c r="I403" i="18"/>
  <c r="C403" i="18"/>
  <c r="D403" i="18"/>
  <c r="E403" i="18"/>
  <c r="B403" i="18"/>
  <c r="I534" i="14"/>
  <c r="C534" i="14"/>
  <c r="D534" i="14"/>
  <c r="E534" i="14"/>
  <c r="B534" i="14"/>
  <c r="I837" i="1"/>
  <c r="F838" i="1"/>
  <c r="G838" i="1"/>
  <c r="F839" i="1"/>
  <c r="G839" i="1"/>
  <c r="F840" i="1"/>
  <c r="G840" i="1"/>
  <c r="F841" i="1"/>
  <c r="G841" i="1"/>
  <c r="F842" i="1"/>
  <c r="G842" i="1"/>
  <c r="F843" i="1"/>
  <c r="G843" i="1"/>
  <c r="F844" i="1"/>
  <c r="G844" i="1"/>
  <c r="F845" i="1"/>
  <c r="G845" i="1"/>
  <c r="C837" i="1"/>
  <c r="D837" i="1"/>
  <c r="E837" i="1"/>
  <c r="B837" i="1"/>
  <c r="G837" i="5" l="1"/>
  <c r="H843" i="5"/>
  <c r="H845" i="1"/>
  <c r="G837" i="1"/>
  <c r="H842" i="1"/>
  <c r="F837" i="1"/>
  <c r="H844" i="5"/>
  <c r="H842" i="5"/>
  <c r="H840" i="5"/>
  <c r="H838" i="5"/>
  <c r="F837" i="5"/>
  <c r="H283" i="85"/>
  <c r="H286" i="85"/>
  <c r="H844" i="1"/>
  <c r="H843" i="1"/>
  <c r="H285" i="85"/>
  <c r="H841" i="5"/>
  <c r="H841" i="1"/>
  <c r="H284" i="85"/>
  <c r="H840" i="1"/>
  <c r="H839" i="5"/>
  <c r="H839" i="1"/>
  <c r="H838" i="1"/>
  <c r="I837" i="2"/>
  <c r="C837" i="2"/>
  <c r="D837" i="2"/>
  <c r="E837" i="2"/>
  <c r="B837" i="2"/>
  <c r="K862" i="7"/>
  <c r="C862" i="7"/>
  <c r="D862" i="7"/>
  <c r="E862" i="7"/>
  <c r="B862" i="7"/>
  <c r="H837" i="5" l="1"/>
  <c r="H837" i="1"/>
  <c r="L863" i="7"/>
  <c r="I280" i="85"/>
  <c r="J507" i="15" l="1"/>
  <c r="C507" i="15"/>
  <c r="D507" i="15"/>
  <c r="E507" i="15"/>
  <c r="B507" i="15"/>
  <c r="I836" i="3"/>
  <c r="C836" i="3"/>
  <c r="D836" i="3"/>
  <c r="E836" i="3"/>
  <c r="B836" i="3"/>
  <c r="C280" i="85"/>
  <c r="D280" i="85"/>
  <c r="E280" i="85"/>
  <c r="B280" i="85"/>
  <c r="I836" i="4"/>
  <c r="C836" i="4"/>
  <c r="D836" i="4"/>
  <c r="E836" i="4"/>
  <c r="B836" i="4"/>
  <c r="I836" i="5"/>
  <c r="C836" i="5"/>
  <c r="D836" i="5"/>
  <c r="E836" i="5"/>
  <c r="B836" i="5"/>
  <c r="I402" i="18"/>
  <c r="C402" i="18"/>
  <c r="D402" i="18"/>
  <c r="E402" i="18"/>
  <c r="B402" i="18"/>
  <c r="I533" i="14"/>
  <c r="E532" i="14" l="1"/>
  <c r="C533" i="14"/>
  <c r="D533" i="14"/>
  <c r="E533" i="14"/>
  <c r="B533" i="14"/>
  <c r="I836" i="1"/>
  <c r="C836" i="1"/>
  <c r="D836" i="1"/>
  <c r="E836" i="1"/>
  <c r="B836" i="1"/>
  <c r="I836" i="2"/>
  <c r="C836" i="2"/>
  <c r="D836" i="2"/>
  <c r="E836" i="2"/>
  <c r="B836" i="2"/>
  <c r="K861" i="7"/>
  <c r="C861" i="7"/>
  <c r="D861" i="7"/>
  <c r="E861" i="7"/>
  <c r="B861" i="7"/>
  <c r="J506" i="15"/>
  <c r="C506" i="15"/>
  <c r="D506" i="15"/>
  <c r="E506" i="15"/>
  <c r="B506" i="15"/>
  <c r="I835" i="3"/>
  <c r="C835" i="3"/>
  <c r="D835" i="3"/>
  <c r="E835" i="3"/>
  <c r="B835" i="3"/>
  <c r="I279" i="85"/>
  <c r="C279" i="85"/>
  <c r="D279" i="85"/>
  <c r="E279" i="85"/>
  <c r="B279" i="85"/>
  <c r="F280" i="85"/>
  <c r="G280" i="85"/>
  <c r="F281" i="85"/>
  <c r="G281" i="85"/>
  <c r="F282" i="85"/>
  <c r="G282" i="85"/>
  <c r="I835" i="4"/>
  <c r="F836" i="4"/>
  <c r="G836" i="4"/>
  <c r="F837" i="4"/>
  <c r="G837" i="4"/>
  <c r="C835" i="4"/>
  <c r="D835" i="4"/>
  <c r="E835" i="4"/>
  <c r="B835" i="4"/>
  <c r="I835" i="5"/>
  <c r="C835" i="5"/>
  <c r="D835" i="5"/>
  <c r="E835" i="5"/>
  <c r="B835" i="5"/>
  <c r="I401" i="18"/>
  <c r="C401" i="18"/>
  <c r="D401" i="18"/>
  <c r="E401" i="18"/>
  <c r="B401" i="18"/>
  <c r="I532" i="14"/>
  <c r="C532" i="14"/>
  <c r="D532" i="14"/>
  <c r="B532" i="14"/>
  <c r="I835" i="1"/>
  <c r="C835" i="1"/>
  <c r="D835" i="1"/>
  <c r="E835" i="1"/>
  <c r="B835" i="1"/>
  <c r="I835" i="2"/>
  <c r="C835" i="2"/>
  <c r="D835" i="2"/>
  <c r="E835" i="2"/>
  <c r="B835" i="2"/>
  <c r="F837" i="2"/>
  <c r="G837" i="2"/>
  <c r="F838" i="2"/>
  <c r="G838" i="2"/>
  <c r="F839" i="2"/>
  <c r="G839" i="2"/>
  <c r="K860" i="7"/>
  <c r="C860" i="7"/>
  <c r="D860" i="7"/>
  <c r="E860" i="7"/>
  <c r="B860" i="7"/>
  <c r="F862" i="7"/>
  <c r="G862" i="7"/>
  <c r="G863" i="7"/>
  <c r="F864" i="7"/>
  <c r="J864" i="7" s="1"/>
  <c r="G864" i="7"/>
  <c r="F865" i="7"/>
  <c r="J866" i="7" s="1"/>
  <c r="G865" i="7"/>
  <c r="I866" i="7" s="1"/>
  <c r="F836" i="2" l="1"/>
  <c r="G861" i="7"/>
  <c r="G835" i="4"/>
  <c r="G836" i="1"/>
  <c r="H838" i="2"/>
  <c r="H281" i="85"/>
  <c r="G836" i="2"/>
  <c r="F836" i="1"/>
  <c r="G835" i="2"/>
  <c r="H837" i="2"/>
  <c r="H282" i="85"/>
  <c r="F835" i="2"/>
  <c r="F835" i="4"/>
  <c r="F861" i="7"/>
  <c r="H861" i="7" s="1"/>
  <c r="F860" i="7"/>
  <c r="H836" i="4"/>
  <c r="L861" i="7"/>
  <c r="L862" i="7"/>
  <c r="H865" i="7"/>
  <c r="H839" i="2"/>
  <c r="I865" i="7"/>
  <c r="H864" i="7"/>
  <c r="J865" i="7"/>
  <c r="H863" i="7"/>
  <c r="J863" i="7"/>
  <c r="I864" i="7"/>
  <c r="I863" i="7"/>
  <c r="H837" i="4"/>
  <c r="H280" i="85"/>
  <c r="I862" i="7"/>
  <c r="H862" i="7"/>
  <c r="H836" i="1" l="1"/>
  <c r="H836" i="2"/>
  <c r="H835" i="4"/>
  <c r="H835" i="2"/>
  <c r="J862" i="7"/>
  <c r="J505" i="15"/>
  <c r="C505" i="15"/>
  <c r="D505" i="15"/>
  <c r="E505" i="15"/>
  <c r="B505" i="15"/>
  <c r="I834" i="3"/>
  <c r="C834" i="3"/>
  <c r="D834" i="3"/>
  <c r="E834" i="3"/>
  <c r="B834" i="3"/>
  <c r="I278" i="85"/>
  <c r="C278" i="85"/>
  <c r="D278" i="85"/>
  <c r="E278" i="85"/>
  <c r="B278" i="85"/>
  <c r="I834" i="4"/>
  <c r="C834" i="4"/>
  <c r="D834" i="4"/>
  <c r="E834" i="4"/>
  <c r="B834" i="4"/>
  <c r="I834" i="5"/>
  <c r="C834" i="5"/>
  <c r="D834" i="5"/>
  <c r="E834" i="5"/>
  <c r="B834" i="5"/>
  <c r="I400" i="18"/>
  <c r="C400" i="18"/>
  <c r="D400" i="18"/>
  <c r="E400" i="18"/>
  <c r="B400" i="18"/>
  <c r="I531" i="14"/>
  <c r="C531" i="14"/>
  <c r="D531" i="14"/>
  <c r="E531" i="14"/>
  <c r="B531" i="14"/>
  <c r="I834" i="1"/>
  <c r="C834" i="1"/>
  <c r="D834" i="1"/>
  <c r="E834" i="1"/>
  <c r="B834" i="1"/>
  <c r="I834" i="2"/>
  <c r="C834" i="2"/>
  <c r="D834" i="2"/>
  <c r="E834" i="2"/>
  <c r="B834" i="2"/>
  <c r="K859" i="7"/>
  <c r="C859" i="7"/>
  <c r="D859" i="7"/>
  <c r="E859" i="7"/>
  <c r="B859" i="7"/>
  <c r="J504" i="15"/>
  <c r="C504" i="15"/>
  <c r="D504" i="15"/>
  <c r="E504" i="15"/>
  <c r="B504" i="15"/>
  <c r="I833" i="3"/>
  <c r="C833" i="3"/>
  <c r="D833" i="3"/>
  <c r="E833" i="3"/>
  <c r="B833" i="3"/>
  <c r="I833" i="5"/>
  <c r="I277" i="85"/>
  <c r="C277" i="85"/>
  <c r="D277" i="85"/>
  <c r="E277" i="85"/>
  <c r="B277" i="85"/>
  <c r="I833" i="4"/>
  <c r="C833" i="4"/>
  <c r="D833" i="4"/>
  <c r="E833" i="4"/>
  <c r="B833" i="4"/>
  <c r="C833" i="5"/>
  <c r="D833" i="5"/>
  <c r="E833" i="5"/>
  <c r="B833" i="5"/>
  <c r="I399" i="18"/>
  <c r="F401" i="18"/>
  <c r="G401" i="18"/>
  <c r="F402" i="18"/>
  <c r="G402" i="18"/>
  <c r="F403" i="18"/>
  <c r="G403" i="18"/>
  <c r="F404" i="18"/>
  <c r="G404" i="18"/>
  <c r="F405" i="18"/>
  <c r="G405" i="18"/>
  <c r="F406" i="18"/>
  <c r="G406" i="18"/>
  <c r="F407" i="18"/>
  <c r="G407" i="18"/>
  <c r="C399" i="18"/>
  <c r="D399" i="18"/>
  <c r="E399" i="18"/>
  <c r="B399" i="18"/>
  <c r="I530" i="14"/>
  <c r="F532" i="14"/>
  <c r="G532" i="14"/>
  <c r="F533" i="14"/>
  <c r="G533" i="14"/>
  <c r="F534" i="14"/>
  <c r="G534" i="14"/>
  <c r="C530" i="14"/>
  <c r="D530" i="14"/>
  <c r="E530" i="14"/>
  <c r="B530" i="14"/>
  <c r="I833" i="1"/>
  <c r="C833" i="1"/>
  <c r="D833" i="1"/>
  <c r="E833" i="1"/>
  <c r="B833" i="1"/>
  <c r="I833" i="2"/>
  <c r="C833" i="2"/>
  <c r="D833" i="2"/>
  <c r="E833" i="2"/>
  <c r="B833" i="2"/>
  <c r="K858" i="7"/>
  <c r="C858" i="7"/>
  <c r="D858" i="7"/>
  <c r="E858" i="7"/>
  <c r="B858" i="7"/>
  <c r="G860" i="7"/>
  <c r="I861" i="7" s="1"/>
  <c r="C503" i="15"/>
  <c r="D503" i="15"/>
  <c r="E503" i="15"/>
  <c r="B503" i="15"/>
  <c r="C832" i="3"/>
  <c r="D832" i="3"/>
  <c r="E832" i="3"/>
  <c r="B832" i="3"/>
  <c r="F835" i="3"/>
  <c r="G835" i="3"/>
  <c r="F836" i="3"/>
  <c r="G836" i="3"/>
  <c r="F837" i="3"/>
  <c r="G837" i="3"/>
  <c r="C276" i="85"/>
  <c r="D276" i="85"/>
  <c r="E276" i="85"/>
  <c r="B276" i="85"/>
  <c r="C832" i="4"/>
  <c r="D832" i="4"/>
  <c r="E832" i="4"/>
  <c r="B832" i="4"/>
  <c r="C832" i="5"/>
  <c r="D832" i="5"/>
  <c r="E832" i="5"/>
  <c r="B832" i="5"/>
  <c r="C398" i="18"/>
  <c r="D398" i="18"/>
  <c r="E398" i="18"/>
  <c r="B398" i="18"/>
  <c r="C529" i="14"/>
  <c r="D529" i="14"/>
  <c r="E529" i="14"/>
  <c r="B529" i="14"/>
  <c r="C832" i="1"/>
  <c r="D832" i="1"/>
  <c r="E832" i="1"/>
  <c r="B832" i="1"/>
  <c r="F835" i="1"/>
  <c r="G835" i="1"/>
  <c r="C832" i="2"/>
  <c r="D832" i="2"/>
  <c r="E832" i="2"/>
  <c r="B832" i="2"/>
  <c r="J861" i="7"/>
  <c r="C857" i="7"/>
  <c r="D857" i="7"/>
  <c r="E857" i="7"/>
  <c r="B857" i="7"/>
  <c r="F832" i="3" l="1"/>
  <c r="F530" i="14"/>
  <c r="G833" i="1"/>
  <c r="G858" i="7"/>
  <c r="G832" i="1"/>
  <c r="F399" i="18"/>
  <c r="F833" i="3"/>
  <c r="G531" i="14"/>
  <c r="F400" i="18"/>
  <c r="F834" i="3"/>
  <c r="G530" i="14"/>
  <c r="H530" i="14" s="1"/>
  <c r="G399" i="18"/>
  <c r="G833" i="3"/>
  <c r="G834" i="1"/>
  <c r="F531" i="14"/>
  <c r="G400" i="18"/>
  <c r="G834" i="3"/>
  <c r="G832" i="3"/>
  <c r="H832" i="3" s="1"/>
  <c r="F834" i="2"/>
  <c r="H837" i="3"/>
  <c r="F833" i="1"/>
  <c r="H833" i="1" s="1"/>
  <c r="F834" i="1"/>
  <c r="F858" i="7"/>
  <c r="F857" i="7"/>
  <c r="G859" i="7"/>
  <c r="G857" i="7"/>
  <c r="L859" i="7"/>
  <c r="L860" i="7"/>
  <c r="H534" i="14"/>
  <c r="H836" i="3"/>
  <c r="H533" i="14"/>
  <c r="H835" i="3"/>
  <c r="H532" i="14"/>
  <c r="H835" i="1"/>
  <c r="H860" i="7"/>
  <c r="F859" i="7"/>
  <c r="F832" i="1"/>
  <c r="H832" i="1" s="1"/>
  <c r="H834" i="3" l="1"/>
  <c r="I859" i="7"/>
  <c r="H531" i="14"/>
  <c r="H834" i="1"/>
  <c r="H833" i="3"/>
  <c r="H857" i="7"/>
  <c r="I860" i="7"/>
  <c r="J858" i="7"/>
  <c r="H858" i="7"/>
  <c r="H859" i="7"/>
  <c r="I858" i="7"/>
  <c r="J860" i="7"/>
  <c r="J859" i="7"/>
  <c r="C855" i="7"/>
  <c r="C502" i="15"/>
  <c r="D502" i="15"/>
  <c r="E502" i="15"/>
  <c r="B502" i="15"/>
  <c r="C831" i="3"/>
  <c r="D831" i="3"/>
  <c r="E831" i="3"/>
  <c r="B831" i="3"/>
  <c r="F276" i="85"/>
  <c r="G276" i="85"/>
  <c r="F277" i="85"/>
  <c r="G277" i="85"/>
  <c r="F278" i="85"/>
  <c r="G278" i="85"/>
  <c r="F279" i="85"/>
  <c r="G279" i="85"/>
  <c r="C275" i="85"/>
  <c r="D275" i="85"/>
  <c r="E275" i="85"/>
  <c r="B275" i="85"/>
  <c r="C831" i="4"/>
  <c r="D831" i="4"/>
  <c r="E831" i="4"/>
  <c r="B831" i="4"/>
  <c r="C831" i="5"/>
  <c r="D831" i="5"/>
  <c r="E831" i="5"/>
  <c r="B831" i="5"/>
  <c r="C397" i="18"/>
  <c r="D397" i="18"/>
  <c r="E397" i="18"/>
  <c r="B397" i="18"/>
  <c r="C528" i="14"/>
  <c r="D528" i="14"/>
  <c r="E528" i="14"/>
  <c r="B528" i="14"/>
  <c r="C831" i="1"/>
  <c r="D831" i="1"/>
  <c r="E831" i="1"/>
  <c r="B831" i="1"/>
  <c r="C831" i="2"/>
  <c r="D831" i="2"/>
  <c r="E831" i="2"/>
  <c r="B831" i="2"/>
  <c r="C856" i="7"/>
  <c r="D856" i="7"/>
  <c r="E856" i="7"/>
  <c r="B856" i="7"/>
  <c r="H279" i="85" l="1"/>
  <c r="G275" i="85"/>
  <c r="H278" i="85"/>
  <c r="F275" i="85"/>
  <c r="H277" i="85"/>
  <c r="H276" i="85"/>
  <c r="C501" i="15"/>
  <c r="D501" i="15"/>
  <c r="E501" i="15"/>
  <c r="B501" i="15"/>
  <c r="C830" i="3"/>
  <c r="D830" i="3"/>
  <c r="E830" i="3"/>
  <c r="B830" i="3"/>
  <c r="C274" i="85"/>
  <c r="D274" i="85"/>
  <c r="E274" i="85"/>
  <c r="B274" i="85"/>
  <c r="C830" i="4"/>
  <c r="D830" i="4"/>
  <c r="E830" i="4"/>
  <c r="B830" i="4"/>
  <c r="C830" i="5"/>
  <c r="D830" i="5"/>
  <c r="E830" i="5"/>
  <c r="B830" i="5"/>
  <c r="C396" i="18"/>
  <c r="D396" i="18"/>
  <c r="E396" i="18"/>
  <c r="B396" i="18"/>
  <c r="C527" i="14"/>
  <c r="D527" i="14"/>
  <c r="E527" i="14"/>
  <c r="B527" i="14"/>
  <c r="C830" i="1"/>
  <c r="D830" i="1"/>
  <c r="E830" i="1"/>
  <c r="B830" i="1"/>
  <c r="C830" i="2"/>
  <c r="D830" i="2"/>
  <c r="E830" i="2"/>
  <c r="B830" i="2"/>
  <c r="E855" i="7"/>
  <c r="B855" i="7"/>
  <c r="H275" i="85" l="1"/>
  <c r="C500" i="15"/>
  <c r="D500" i="15"/>
  <c r="E500" i="15"/>
  <c r="B500" i="15"/>
  <c r="C273" i="85"/>
  <c r="D273" i="85"/>
  <c r="E273" i="85"/>
  <c r="B273" i="85"/>
  <c r="C829" i="3"/>
  <c r="D829" i="3"/>
  <c r="E829" i="3"/>
  <c r="B829" i="3"/>
  <c r="C829" i="4"/>
  <c r="D829" i="4"/>
  <c r="E829" i="4"/>
  <c r="B829" i="4"/>
  <c r="C829" i="5"/>
  <c r="D829" i="5"/>
  <c r="E829" i="5"/>
  <c r="B829" i="5"/>
  <c r="F396" i="18"/>
  <c r="G396" i="18"/>
  <c r="F397" i="18"/>
  <c r="G397" i="18"/>
  <c r="F398" i="18"/>
  <c r="G398" i="18"/>
  <c r="C395" i="18"/>
  <c r="D395" i="18"/>
  <c r="E395" i="18"/>
  <c r="B395" i="18"/>
  <c r="F527" i="14"/>
  <c r="G527" i="14"/>
  <c r="F528" i="14"/>
  <c r="G528" i="14"/>
  <c r="F529" i="14"/>
  <c r="G529" i="14"/>
  <c r="C526" i="14"/>
  <c r="D526" i="14"/>
  <c r="E526" i="14"/>
  <c r="B526" i="14"/>
  <c r="F830" i="1"/>
  <c r="G830" i="1"/>
  <c r="F831" i="1"/>
  <c r="G831" i="1"/>
  <c r="C829" i="1"/>
  <c r="D829" i="1"/>
  <c r="E829" i="1"/>
  <c r="B829" i="1"/>
  <c r="C829" i="2"/>
  <c r="D829" i="2"/>
  <c r="E829" i="2"/>
  <c r="B829" i="2"/>
  <c r="C854" i="7"/>
  <c r="D854" i="7"/>
  <c r="E854" i="7"/>
  <c r="B854" i="7"/>
  <c r="F829" i="1" l="1"/>
  <c r="G395" i="18"/>
  <c r="F395" i="18"/>
  <c r="G829" i="1"/>
  <c r="H830" i="1"/>
  <c r="H527" i="14"/>
  <c r="H529" i="14"/>
  <c r="H528" i="14"/>
  <c r="H831" i="1"/>
  <c r="H829" i="1" l="1"/>
  <c r="C499" i="15"/>
  <c r="D499" i="15"/>
  <c r="E499" i="15"/>
  <c r="B499" i="15"/>
  <c r="C828" i="3"/>
  <c r="D828" i="3"/>
  <c r="E828" i="3"/>
  <c r="B828" i="3"/>
  <c r="C272" i="85"/>
  <c r="D272" i="85"/>
  <c r="E272" i="85"/>
  <c r="B272" i="85"/>
  <c r="F831" i="4"/>
  <c r="G831" i="4"/>
  <c r="F832" i="4"/>
  <c r="G832" i="4"/>
  <c r="F833" i="4"/>
  <c r="G833" i="4"/>
  <c r="F834" i="4"/>
  <c r="G834" i="4"/>
  <c r="C828" i="4"/>
  <c r="D828" i="4"/>
  <c r="E828" i="4"/>
  <c r="B828" i="4"/>
  <c r="F830" i="5"/>
  <c r="G830" i="5"/>
  <c r="F831" i="5"/>
  <c r="G831" i="5"/>
  <c r="F832" i="5"/>
  <c r="G832" i="5"/>
  <c r="F833" i="5"/>
  <c r="G833" i="5"/>
  <c r="F834" i="5"/>
  <c r="G834" i="5"/>
  <c r="F835" i="5"/>
  <c r="G835" i="5"/>
  <c r="F836" i="5"/>
  <c r="G836" i="5"/>
  <c r="C828" i="5"/>
  <c r="D828" i="5"/>
  <c r="E828" i="5"/>
  <c r="B828" i="5"/>
  <c r="C394" i="18"/>
  <c r="D394" i="18"/>
  <c r="E394" i="18"/>
  <c r="B394" i="18"/>
  <c r="C525" i="14"/>
  <c r="D525" i="14"/>
  <c r="E525" i="14"/>
  <c r="B525" i="14"/>
  <c r="C828" i="1"/>
  <c r="D828" i="1"/>
  <c r="E828" i="1"/>
  <c r="B828" i="1"/>
  <c r="C828" i="2"/>
  <c r="D828" i="2"/>
  <c r="E828" i="2"/>
  <c r="B828" i="2"/>
  <c r="C853" i="7"/>
  <c r="D853" i="7"/>
  <c r="E853" i="7"/>
  <c r="B853" i="7"/>
  <c r="H833" i="5" l="1"/>
  <c r="H835" i="5"/>
  <c r="H834" i="5"/>
  <c r="H832" i="4"/>
  <c r="H836" i="5"/>
  <c r="H834" i="4"/>
  <c r="H833" i="4"/>
  <c r="H832" i="5"/>
  <c r="H831" i="4"/>
  <c r="H831" i="5"/>
  <c r="H830" i="5"/>
  <c r="C498" i="15"/>
  <c r="D498" i="15"/>
  <c r="E498" i="15"/>
  <c r="B498" i="15"/>
  <c r="C827" i="3"/>
  <c r="D827" i="3"/>
  <c r="E827" i="3"/>
  <c r="B827" i="3"/>
  <c r="C271" i="85"/>
  <c r="D271" i="85"/>
  <c r="E271" i="85"/>
  <c r="B271" i="85"/>
  <c r="C827" i="4"/>
  <c r="D827" i="4"/>
  <c r="E827" i="4"/>
  <c r="B827" i="4"/>
  <c r="F828" i="4"/>
  <c r="G828" i="4"/>
  <c r="F829" i="4"/>
  <c r="G829" i="4"/>
  <c r="F830" i="4"/>
  <c r="G830" i="4"/>
  <c r="C827" i="5"/>
  <c r="D827" i="5"/>
  <c r="E827" i="5"/>
  <c r="B827" i="5"/>
  <c r="C393" i="18"/>
  <c r="D393" i="18"/>
  <c r="E393" i="18"/>
  <c r="B393" i="18"/>
  <c r="C524" i="14"/>
  <c r="D524" i="14"/>
  <c r="E524" i="14"/>
  <c r="B524" i="14"/>
  <c r="C827" i="1"/>
  <c r="D827" i="1"/>
  <c r="E827" i="1"/>
  <c r="B827" i="1"/>
  <c r="C827" i="2"/>
  <c r="D827" i="2"/>
  <c r="E827" i="2"/>
  <c r="B827" i="2"/>
  <c r="C852" i="7"/>
  <c r="D852" i="7"/>
  <c r="E852" i="7"/>
  <c r="B852" i="7"/>
  <c r="F853" i="7"/>
  <c r="G853" i="7"/>
  <c r="F854" i="7"/>
  <c r="G854" i="7"/>
  <c r="F855" i="7"/>
  <c r="G855" i="7"/>
  <c r="F856" i="7"/>
  <c r="G856" i="7"/>
  <c r="I857" i="7" s="1"/>
  <c r="F827" i="4" l="1"/>
  <c r="G827" i="4"/>
  <c r="G852" i="7"/>
  <c r="H829" i="4"/>
  <c r="H856" i="7"/>
  <c r="J857" i="7"/>
  <c r="I856" i="7"/>
  <c r="J856" i="7"/>
  <c r="H830" i="4"/>
  <c r="J855" i="7"/>
  <c r="I855" i="7"/>
  <c r="H854" i="7"/>
  <c r="H828" i="4"/>
  <c r="F852" i="7"/>
  <c r="H853" i="7"/>
  <c r="J854" i="7"/>
  <c r="H855" i="7"/>
  <c r="I854" i="7"/>
  <c r="H827" i="4" l="1"/>
  <c r="H852" i="7"/>
  <c r="I853" i="7"/>
  <c r="J853" i="7"/>
  <c r="C497" i="15" l="1"/>
  <c r="D497" i="15"/>
  <c r="E497" i="15"/>
  <c r="B497" i="15"/>
  <c r="C826" i="3"/>
  <c r="D826" i="3"/>
  <c r="E826" i="3"/>
  <c r="B826" i="3"/>
  <c r="C270" i="85"/>
  <c r="D270" i="85"/>
  <c r="E270" i="85"/>
  <c r="B270" i="85"/>
  <c r="C826" i="4"/>
  <c r="D826" i="4"/>
  <c r="E826" i="4"/>
  <c r="B826" i="4"/>
  <c r="C826" i="5" l="1"/>
  <c r="D826" i="5"/>
  <c r="E826" i="5"/>
  <c r="B826" i="5"/>
  <c r="C392" i="18"/>
  <c r="D392" i="18"/>
  <c r="E392" i="18"/>
  <c r="B392" i="18"/>
  <c r="F526" i="14"/>
  <c r="G526" i="14"/>
  <c r="C826" i="1" l="1"/>
  <c r="D826" i="1"/>
  <c r="E826" i="1"/>
  <c r="B826" i="1"/>
  <c r="C826" i="2"/>
  <c r="D826" i="2"/>
  <c r="E826" i="2"/>
  <c r="B826" i="2"/>
  <c r="C523" i="14" l="1"/>
  <c r="D523" i="14"/>
  <c r="E523" i="14"/>
  <c r="B523" i="14"/>
  <c r="C851" i="7"/>
  <c r="D851" i="7"/>
  <c r="E851" i="7"/>
  <c r="B851" i="7"/>
  <c r="B137" i="341"/>
  <c r="F851" i="7" l="1"/>
  <c r="J852" i="7" s="1"/>
  <c r="G851" i="7"/>
  <c r="I852" i="7" s="1"/>
  <c r="C496" i="15"/>
  <c r="D496" i="15"/>
  <c r="E496" i="15"/>
  <c r="B496" i="15"/>
  <c r="C825" i="3"/>
  <c r="D825" i="3"/>
  <c r="E825" i="3"/>
  <c r="B825" i="3"/>
  <c r="C269" i="85"/>
  <c r="D269" i="85"/>
  <c r="E269" i="85"/>
  <c r="B269" i="85"/>
  <c r="C825" i="4"/>
  <c r="D825" i="4"/>
  <c r="E825" i="4"/>
  <c r="B825" i="4"/>
  <c r="C825" i="5"/>
  <c r="D825" i="5"/>
  <c r="E825" i="5"/>
  <c r="B825" i="5"/>
  <c r="C391" i="18"/>
  <c r="D391" i="18"/>
  <c r="E391" i="18"/>
  <c r="B391" i="18"/>
  <c r="F523" i="14"/>
  <c r="G523" i="14"/>
  <c r="F524" i="14"/>
  <c r="G524" i="14"/>
  <c r="F525" i="14"/>
  <c r="G525" i="14"/>
  <c r="C522" i="14"/>
  <c r="D522" i="14"/>
  <c r="E522" i="14"/>
  <c r="B522" i="14"/>
  <c r="C825" i="1"/>
  <c r="D825" i="1"/>
  <c r="E825" i="1"/>
  <c r="B825" i="1"/>
  <c r="C825" i="2"/>
  <c r="D825" i="2"/>
  <c r="E825" i="2"/>
  <c r="B825" i="2"/>
  <c r="C850" i="7"/>
  <c r="D850" i="7"/>
  <c r="E850" i="7"/>
  <c r="B850" i="7"/>
  <c r="G522" i="14" l="1"/>
  <c r="F522" i="14"/>
  <c r="H525" i="14"/>
  <c r="H523" i="14"/>
  <c r="H851" i="7"/>
  <c r="H524" i="14"/>
  <c r="H526" i="14"/>
  <c r="C495" i="15"/>
  <c r="D495" i="15"/>
  <c r="E495" i="15"/>
  <c r="B495" i="15"/>
  <c r="C824" i="3"/>
  <c r="D824" i="3"/>
  <c r="E824" i="3"/>
  <c r="B824" i="3"/>
  <c r="C268" i="85"/>
  <c r="D268" i="85"/>
  <c r="E268" i="85"/>
  <c r="B268" i="85"/>
  <c r="C824" i="4"/>
  <c r="D824" i="4"/>
  <c r="E824" i="4"/>
  <c r="B824" i="4"/>
  <c r="C824" i="5"/>
  <c r="D824" i="5"/>
  <c r="E824" i="5"/>
  <c r="B824" i="5"/>
  <c r="C390" i="18"/>
  <c r="D390" i="18"/>
  <c r="E390" i="18"/>
  <c r="B390" i="18"/>
  <c r="C521" i="14"/>
  <c r="D521" i="14"/>
  <c r="E521" i="14"/>
  <c r="B521" i="14"/>
  <c r="F825" i="1"/>
  <c r="G825" i="1"/>
  <c r="F826" i="1"/>
  <c r="G826" i="1"/>
  <c r="F827" i="1"/>
  <c r="G827" i="1"/>
  <c r="F828" i="1"/>
  <c r="G828" i="1"/>
  <c r="C824" i="1"/>
  <c r="D824" i="1"/>
  <c r="E824" i="1"/>
  <c r="B824" i="1"/>
  <c r="C824" i="2"/>
  <c r="D824" i="2"/>
  <c r="E824" i="2"/>
  <c r="B824" i="2"/>
  <c r="C849" i="7"/>
  <c r="D849" i="7"/>
  <c r="E849" i="7"/>
  <c r="B849" i="7"/>
  <c r="G824" i="1" l="1"/>
  <c r="H522" i="14"/>
  <c r="F824" i="1"/>
  <c r="H824" i="1" s="1"/>
  <c r="H828" i="1"/>
  <c r="H826" i="1"/>
  <c r="H827" i="1"/>
  <c r="H825" i="1"/>
  <c r="C494" i="15"/>
  <c r="D494" i="15"/>
  <c r="E494" i="15"/>
  <c r="B494" i="15"/>
  <c r="C823" i="3"/>
  <c r="D823" i="3"/>
  <c r="E823" i="3"/>
  <c r="B823" i="3"/>
  <c r="F268" i="85"/>
  <c r="G268" i="85"/>
  <c r="F269" i="85"/>
  <c r="G269" i="85"/>
  <c r="F270" i="85"/>
  <c r="G270" i="85"/>
  <c r="F271" i="85"/>
  <c r="G271" i="85"/>
  <c r="F272" i="85"/>
  <c r="G272" i="85"/>
  <c r="F273" i="85"/>
  <c r="G273" i="85"/>
  <c r="F274" i="85"/>
  <c r="G274" i="85"/>
  <c r="C267" i="85"/>
  <c r="D267" i="85"/>
  <c r="E267" i="85"/>
  <c r="B267" i="85"/>
  <c r="C823" i="4"/>
  <c r="D823" i="4"/>
  <c r="E823" i="4"/>
  <c r="B823" i="4"/>
  <c r="C823" i="5"/>
  <c r="D823" i="5"/>
  <c r="E823" i="5"/>
  <c r="B823" i="5"/>
  <c r="C389" i="18"/>
  <c r="D389" i="18"/>
  <c r="E389" i="18"/>
  <c r="B389" i="18"/>
  <c r="C520" i="14"/>
  <c r="D520" i="14"/>
  <c r="E520" i="14"/>
  <c r="B520" i="14"/>
  <c r="C823" i="1"/>
  <c r="D823" i="1"/>
  <c r="E823" i="1"/>
  <c r="B823" i="1"/>
  <c r="C823" i="2"/>
  <c r="D823" i="2"/>
  <c r="E823" i="2"/>
  <c r="B823" i="2"/>
  <c r="C848" i="7"/>
  <c r="D848" i="7"/>
  <c r="E848" i="7"/>
  <c r="B848" i="7"/>
  <c r="H274" i="85" l="1"/>
  <c r="H269" i="85"/>
  <c r="H273" i="85"/>
  <c r="H272" i="85"/>
  <c r="H271" i="85"/>
  <c r="H270" i="85"/>
  <c r="H268" i="85"/>
  <c r="C493" i="15"/>
  <c r="D493" i="15"/>
  <c r="E493" i="15"/>
  <c r="B493" i="15"/>
  <c r="C822" i="3"/>
  <c r="D822" i="3"/>
  <c r="E822" i="3"/>
  <c r="B822" i="3"/>
  <c r="F823" i="3"/>
  <c r="F824" i="3"/>
  <c r="F825" i="3"/>
  <c r="F826" i="3"/>
  <c r="F827" i="3"/>
  <c r="F828" i="3"/>
  <c r="F829" i="3"/>
  <c r="F830" i="3"/>
  <c r="F831" i="3"/>
  <c r="G823" i="3"/>
  <c r="G824" i="3"/>
  <c r="G825" i="3"/>
  <c r="G826" i="3"/>
  <c r="G827" i="3"/>
  <c r="G828" i="3"/>
  <c r="G829" i="3"/>
  <c r="G830" i="3"/>
  <c r="G831" i="3"/>
  <c r="C266" i="85"/>
  <c r="D266" i="85"/>
  <c r="E266" i="85"/>
  <c r="B266" i="85"/>
  <c r="C822" i="4"/>
  <c r="D822" i="4"/>
  <c r="E822" i="4"/>
  <c r="B822" i="4"/>
  <c r="C822" i="5"/>
  <c r="D822" i="5"/>
  <c r="E822" i="5"/>
  <c r="B822" i="5"/>
  <c r="C388" i="18"/>
  <c r="D388" i="18"/>
  <c r="E388" i="18"/>
  <c r="B388" i="18"/>
  <c r="C519" i="14"/>
  <c r="D519" i="14"/>
  <c r="E519" i="14"/>
  <c r="B519" i="14"/>
  <c r="C822" i="1"/>
  <c r="D822" i="1"/>
  <c r="E822" i="1"/>
  <c r="B822" i="1"/>
  <c r="C822" i="2"/>
  <c r="D822" i="2"/>
  <c r="E822" i="2"/>
  <c r="B822" i="2"/>
  <c r="C847" i="7"/>
  <c r="D847" i="7"/>
  <c r="E847" i="7"/>
  <c r="B847" i="7"/>
  <c r="H826" i="3" l="1"/>
  <c r="H828" i="3"/>
  <c r="H824" i="3"/>
  <c r="H831" i="3"/>
  <c r="H827" i="3"/>
  <c r="H830" i="3"/>
  <c r="H829" i="3"/>
  <c r="H825" i="3"/>
  <c r="H823" i="3"/>
  <c r="C492" i="15"/>
  <c r="D492" i="15"/>
  <c r="E492" i="15"/>
  <c r="B492" i="15"/>
  <c r="C821" i="3"/>
  <c r="D821" i="3"/>
  <c r="E821" i="3"/>
  <c r="B821" i="3"/>
  <c r="C265" i="85"/>
  <c r="D265" i="85"/>
  <c r="E265" i="85"/>
  <c r="B265" i="85"/>
  <c r="F822" i="4"/>
  <c r="G822" i="4"/>
  <c r="F823" i="4"/>
  <c r="G823" i="4"/>
  <c r="F824" i="4"/>
  <c r="G824" i="4"/>
  <c r="F825" i="4"/>
  <c r="G825" i="4"/>
  <c r="F826" i="4"/>
  <c r="G826" i="4"/>
  <c r="C821" i="4"/>
  <c r="D821" i="4"/>
  <c r="E821" i="4"/>
  <c r="B821" i="4"/>
  <c r="C821" i="5"/>
  <c r="D821" i="5"/>
  <c r="E821" i="5"/>
  <c r="B821" i="5"/>
  <c r="C387" i="18"/>
  <c r="D387" i="18"/>
  <c r="E387" i="18"/>
  <c r="B387" i="18"/>
  <c r="C518" i="14"/>
  <c r="D518" i="14"/>
  <c r="E518" i="14"/>
  <c r="B518" i="14"/>
  <c r="C821" i="1"/>
  <c r="D821" i="1"/>
  <c r="E821" i="1"/>
  <c r="B821" i="1"/>
  <c r="C821" i="2"/>
  <c r="D821" i="2"/>
  <c r="E821" i="2"/>
  <c r="B821" i="2"/>
  <c r="C846" i="7"/>
  <c r="D846" i="7"/>
  <c r="E846" i="7"/>
  <c r="B846" i="7"/>
  <c r="G821" i="4" l="1"/>
  <c r="F821" i="4"/>
  <c r="H825" i="4"/>
  <c r="H823" i="4"/>
  <c r="H826" i="4"/>
  <c r="H824" i="4"/>
  <c r="H822" i="4"/>
  <c r="C491" i="15"/>
  <c r="D491" i="15"/>
  <c r="E491" i="15"/>
  <c r="B491" i="15"/>
  <c r="C820" i="3"/>
  <c r="D820" i="3"/>
  <c r="E820" i="3"/>
  <c r="B820" i="3"/>
  <c r="C264" i="85"/>
  <c r="D264" i="85"/>
  <c r="E264" i="85"/>
  <c r="B264" i="85"/>
  <c r="C820" i="4"/>
  <c r="D820" i="4"/>
  <c r="E820" i="4"/>
  <c r="B820" i="4"/>
  <c r="C820" i="5"/>
  <c r="D820" i="5"/>
  <c r="E820" i="5"/>
  <c r="B820" i="5"/>
  <c r="C386" i="18"/>
  <c r="D386" i="18"/>
  <c r="E386" i="18"/>
  <c r="B386" i="18"/>
  <c r="C517" i="14"/>
  <c r="D517" i="14"/>
  <c r="E517" i="14"/>
  <c r="B517" i="14"/>
  <c r="F388" i="18"/>
  <c r="G388" i="18"/>
  <c r="F389" i="18"/>
  <c r="G389" i="18"/>
  <c r="F390" i="18"/>
  <c r="G390" i="18"/>
  <c r="F391" i="18"/>
  <c r="G391" i="18"/>
  <c r="F392" i="18"/>
  <c r="G392" i="18"/>
  <c r="F393" i="18"/>
  <c r="G393" i="18"/>
  <c r="F394" i="18"/>
  <c r="G394" i="18"/>
  <c r="F518" i="14"/>
  <c r="G518" i="14"/>
  <c r="F519" i="14"/>
  <c r="G519" i="14"/>
  <c r="F520" i="14"/>
  <c r="G520" i="14"/>
  <c r="F521" i="14"/>
  <c r="G521" i="14"/>
  <c r="C820" i="1"/>
  <c r="D820" i="1"/>
  <c r="E820" i="1"/>
  <c r="B820" i="1"/>
  <c r="C820" i="2"/>
  <c r="D820" i="2"/>
  <c r="E820" i="2"/>
  <c r="B820" i="2"/>
  <c r="F846" i="7"/>
  <c r="G846" i="7"/>
  <c r="F847" i="7"/>
  <c r="G847" i="7"/>
  <c r="F848" i="7"/>
  <c r="G848" i="7"/>
  <c r="F849" i="7"/>
  <c r="G849" i="7"/>
  <c r="F850" i="7"/>
  <c r="G850" i="7"/>
  <c r="I851" i="7" s="1"/>
  <c r="C845" i="7"/>
  <c r="D845" i="7"/>
  <c r="E845" i="7"/>
  <c r="B845" i="7"/>
  <c r="H821" i="4" l="1"/>
  <c r="H520" i="14"/>
  <c r="H519" i="14"/>
  <c r="H846" i="7"/>
  <c r="H850" i="7"/>
  <c r="J851" i="7"/>
  <c r="H847" i="7"/>
  <c r="I850" i="7"/>
  <c r="J850" i="7"/>
  <c r="H521" i="14"/>
  <c r="I849" i="7"/>
  <c r="J849" i="7"/>
  <c r="H849" i="7"/>
  <c r="H848" i="7"/>
  <c r="I848" i="7"/>
  <c r="J848" i="7"/>
  <c r="I847" i="7"/>
  <c r="H518" i="14"/>
  <c r="J847" i="7"/>
  <c r="C490" i="15" l="1"/>
  <c r="D490" i="15"/>
  <c r="E490" i="15"/>
  <c r="B490" i="15"/>
  <c r="C819" i="3"/>
  <c r="D819" i="3"/>
  <c r="E819" i="3"/>
  <c r="B819" i="3"/>
  <c r="C263" i="85"/>
  <c r="D263" i="85"/>
  <c r="E263" i="85"/>
  <c r="B263" i="85"/>
  <c r="C819" i="4"/>
  <c r="D819" i="4"/>
  <c r="E819" i="4"/>
  <c r="B819" i="4"/>
  <c r="C819" i="5"/>
  <c r="D819" i="5"/>
  <c r="E819" i="5"/>
  <c r="B819" i="5"/>
  <c r="C385" i="18"/>
  <c r="D385" i="18"/>
  <c r="E385" i="18"/>
  <c r="B385" i="18"/>
  <c r="C516" i="14"/>
  <c r="D516" i="14"/>
  <c r="E516" i="14"/>
  <c r="B516" i="14"/>
  <c r="C819" i="1"/>
  <c r="D819" i="1"/>
  <c r="E819" i="1"/>
  <c r="B819" i="1"/>
  <c r="C819" i="2"/>
  <c r="D819" i="2"/>
  <c r="E819" i="2"/>
  <c r="B819" i="2"/>
  <c r="C844" i="7"/>
  <c r="D844" i="7"/>
  <c r="E844" i="7"/>
  <c r="B844" i="7"/>
  <c r="C489" i="15" l="1"/>
  <c r="D489" i="15"/>
  <c r="E489" i="15"/>
  <c r="B489" i="15"/>
  <c r="C818" i="3"/>
  <c r="D818" i="3"/>
  <c r="E818" i="3"/>
  <c r="B818" i="3"/>
  <c r="C262" i="85"/>
  <c r="D262" i="85"/>
  <c r="E262" i="85"/>
  <c r="B262" i="85"/>
  <c r="C818" i="4"/>
  <c r="D818" i="4"/>
  <c r="E818" i="4"/>
  <c r="B818" i="4"/>
  <c r="C818" i="5"/>
  <c r="D818" i="5"/>
  <c r="E818" i="5"/>
  <c r="B818" i="5"/>
  <c r="C384" i="18"/>
  <c r="D384" i="18"/>
  <c r="E384" i="18"/>
  <c r="B384" i="18"/>
  <c r="C515" i="14"/>
  <c r="D515" i="14"/>
  <c r="E515" i="14"/>
  <c r="B515" i="14"/>
  <c r="C818" i="1"/>
  <c r="D818" i="1"/>
  <c r="E818" i="1"/>
  <c r="B818" i="1"/>
  <c r="C818" i="2"/>
  <c r="D818" i="2"/>
  <c r="E818" i="2"/>
  <c r="B818" i="2"/>
  <c r="C843" i="7"/>
  <c r="D843" i="7"/>
  <c r="E843" i="7"/>
  <c r="B843" i="7"/>
  <c r="C488" i="15" l="1"/>
  <c r="D488" i="15"/>
  <c r="E488" i="15"/>
  <c r="B488" i="15"/>
  <c r="C817" i="3"/>
  <c r="D817" i="3"/>
  <c r="E817" i="3"/>
  <c r="B817" i="3"/>
  <c r="C261" i="85"/>
  <c r="D261" i="85"/>
  <c r="E261" i="85"/>
  <c r="B261" i="85"/>
  <c r="C817" i="4"/>
  <c r="D817" i="4"/>
  <c r="E817" i="4"/>
  <c r="B817" i="4"/>
  <c r="C817" i="5"/>
  <c r="D817" i="5"/>
  <c r="E817" i="5"/>
  <c r="B817" i="5"/>
  <c r="C383" i="18"/>
  <c r="D383" i="18"/>
  <c r="E383" i="18"/>
  <c r="B383" i="18"/>
  <c r="C514" i="14"/>
  <c r="D514" i="14"/>
  <c r="E514" i="14"/>
  <c r="B514" i="14"/>
  <c r="C817" i="1"/>
  <c r="D817" i="1"/>
  <c r="E817" i="1"/>
  <c r="B817" i="1"/>
  <c r="C817" i="2"/>
  <c r="D817" i="2"/>
  <c r="E817" i="2"/>
  <c r="B817" i="2"/>
  <c r="C842" i="7"/>
  <c r="D842" i="7"/>
  <c r="E842" i="7"/>
  <c r="B842" i="7"/>
  <c r="F818" i="1"/>
  <c r="G818" i="1"/>
  <c r="F819" i="1"/>
  <c r="G819" i="1"/>
  <c r="F820" i="1"/>
  <c r="G820" i="1"/>
  <c r="F821" i="1"/>
  <c r="G821" i="1"/>
  <c r="F822" i="1"/>
  <c r="G822" i="1"/>
  <c r="F823" i="1"/>
  <c r="G823" i="1"/>
  <c r="F818" i="2"/>
  <c r="G818" i="2"/>
  <c r="F819" i="2"/>
  <c r="G819" i="2"/>
  <c r="F820" i="2"/>
  <c r="G820" i="2"/>
  <c r="F821" i="2"/>
  <c r="G821" i="2"/>
  <c r="F822" i="2"/>
  <c r="G822" i="2"/>
  <c r="F823" i="2"/>
  <c r="G823" i="2"/>
  <c r="F824" i="2"/>
  <c r="G824" i="2"/>
  <c r="F825" i="2"/>
  <c r="G825" i="2"/>
  <c r="F826" i="2"/>
  <c r="G826" i="2"/>
  <c r="F827" i="2"/>
  <c r="G827" i="2"/>
  <c r="F828" i="2"/>
  <c r="G828" i="2"/>
  <c r="F829" i="2"/>
  <c r="G829" i="2"/>
  <c r="F830" i="2"/>
  <c r="G830" i="2"/>
  <c r="F831" i="2"/>
  <c r="G831" i="2"/>
  <c r="F832" i="2"/>
  <c r="G832" i="2"/>
  <c r="F833" i="2"/>
  <c r="G833" i="2"/>
  <c r="G834" i="2"/>
  <c r="H834" i="2" s="1"/>
  <c r="H823" i="2" l="1"/>
  <c r="H821" i="2"/>
  <c r="H823" i="1"/>
  <c r="H821" i="1"/>
  <c r="H819" i="2"/>
  <c r="H833" i="2"/>
  <c r="H832" i="2"/>
  <c r="H831" i="2"/>
  <c r="H830" i="2"/>
  <c r="H829" i="2"/>
  <c r="H828" i="2"/>
  <c r="H827" i="2"/>
  <c r="H826" i="2"/>
  <c r="H825" i="2"/>
  <c r="H824" i="2"/>
  <c r="H822" i="1"/>
  <c r="H822" i="2"/>
  <c r="H820" i="1"/>
  <c r="H820" i="2"/>
  <c r="H819" i="1"/>
  <c r="H818" i="1"/>
  <c r="H818" i="2"/>
  <c r="C487" i="15"/>
  <c r="D487" i="15"/>
  <c r="E487" i="15"/>
  <c r="B487" i="15"/>
  <c r="C816" i="3"/>
  <c r="D816" i="3"/>
  <c r="E816" i="3"/>
  <c r="B816" i="3"/>
  <c r="C260" i="85"/>
  <c r="D260" i="85"/>
  <c r="E260" i="85"/>
  <c r="B260" i="85"/>
  <c r="C816" i="4"/>
  <c r="D816" i="4"/>
  <c r="E816" i="4"/>
  <c r="B816" i="4"/>
  <c r="C816" i="5"/>
  <c r="D816" i="5"/>
  <c r="E816" i="5"/>
  <c r="B816" i="5"/>
  <c r="C382" i="18"/>
  <c r="D382" i="18"/>
  <c r="E382" i="18"/>
  <c r="B382" i="18"/>
  <c r="C513" i="14"/>
  <c r="D513" i="14"/>
  <c r="E513" i="14"/>
  <c r="B513" i="14"/>
  <c r="C816" i="1"/>
  <c r="D816" i="1"/>
  <c r="E816" i="1"/>
  <c r="B816" i="1"/>
  <c r="C816" i="2"/>
  <c r="D816" i="2"/>
  <c r="E816" i="2"/>
  <c r="B816" i="2"/>
  <c r="C841" i="7"/>
  <c r="D841" i="7"/>
  <c r="E841" i="7"/>
  <c r="B841" i="7"/>
  <c r="F817" i="3"/>
  <c r="G817" i="3"/>
  <c r="F818" i="3"/>
  <c r="G818" i="3"/>
  <c r="F819" i="3"/>
  <c r="G819" i="3"/>
  <c r="F820" i="3"/>
  <c r="G820" i="3"/>
  <c r="F821" i="3"/>
  <c r="G821" i="3"/>
  <c r="F822" i="3"/>
  <c r="G822" i="3"/>
  <c r="C815" i="3"/>
  <c r="D815" i="3"/>
  <c r="E815" i="3"/>
  <c r="B815" i="3"/>
  <c r="C486" i="15"/>
  <c r="D486" i="15"/>
  <c r="E486" i="15"/>
  <c r="B486" i="15"/>
  <c r="F261" i="85"/>
  <c r="G261" i="85"/>
  <c r="F262" i="85"/>
  <c r="G262" i="85"/>
  <c r="F263" i="85"/>
  <c r="G263" i="85"/>
  <c r="F264" i="85"/>
  <c r="G264" i="85"/>
  <c r="F265" i="85"/>
  <c r="G265" i="85"/>
  <c r="F266" i="85"/>
  <c r="G266" i="85"/>
  <c r="F267" i="85"/>
  <c r="G267" i="85"/>
  <c r="C259" i="85"/>
  <c r="D259" i="85"/>
  <c r="E259" i="85"/>
  <c r="B259" i="85"/>
  <c r="C815" i="4"/>
  <c r="D815" i="4"/>
  <c r="E815" i="4"/>
  <c r="B815" i="4"/>
  <c r="C815" i="5"/>
  <c r="D815" i="5"/>
  <c r="E815" i="5"/>
  <c r="B815" i="5"/>
  <c r="C381" i="18"/>
  <c r="D381" i="18"/>
  <c r="E381" i="18"/>
  <c r="B381" i="18"/>
  <c r="C512" i="14"/>
  <c r="D512" i="14"/>
  <c r="E512" i="14"/>
  <c r="B512" i="14"/>
  <c r="C815" i="1"/>
  <c r="D815" i="1"/>
  <c r="E815" i="1"/>
  <c r="B815" i="1"/>
  <c r="F816" i="3" l="1"/>
  <c r="F260" i="85"/>
  <c r="H266" i="85"/>
  <c r="H264" i="85"/>
  <c r="H262" i="85"/>
  <c r="H265" i="85"/>
  <c r="H263" i="85"/>
  <c r="H261" i="85"/>
  <c r="G260" i="85"/>
  <c r="H260" i="85" s="1"/>
  <c r="G816" i="3"/>
  <c r="H816" i="3" s="1"/>
  <c r="H821" i="3"/>
  <c r="H817" i="3"/>
  <c r="H820" i="3"/>
  <c r="H267" i="85"/>
  <c r="H822" i="3"/>
  <c r="H819" i="3"/>
  <c r="H818" i="3"/>
  <c r="C815" i="2"/>
  <c r="D815" i="2"/>
  <c r="E815" i="2"/>
  <c r="B815" i="2"/>
  <c r="C840" i="7"/>
  <c r="D840" i="7"/>
  <c r="E840" i="7"/>
  <c r="B840" i="7"/>
  <c r="C485" i="15" l="1"/>
  <c r="D485" i="15"/>
  <c r="E485" i="15"/>
  <c r="B485" i="15"/>
  <c r="C814" i="3"/>
  <c r="D814" i="3"/>
  <c r="E814" i="3"/>
  <c r="B814" i="3"/>
  <c r="C258" i="85"/>
  <c r="D258" i="85"/>
  <c r="E258" i="85"/>
  <c r="B258" i="85"/>
  <c r="F815" i="4"/>
  <c r="G815" i="4"/>
  <c r="F816" i="4"/>
  <c r="G816" i="4"/>
  <c r="F817" i="4"/>
  <c r="G817" i="4"/>
  <c r="F818" i="4"/>
  <c r="G818" i="4"/>
  <c r="F819" i="4"/>
  <c r="G819" i="4"/>
  <c r="F820" i="4"/>
  <c r="G820" i="4"/>
  <c r="C814" i="4"/>
  <c r="D814" i="4"/>
  <c r="E814" i="4"/>
  <c r="B814" i="4"/>
  <c r="C814" i="5"/>
  <c r="D814" i="5"/>
  <c r="E814" i="5"/>
  <c r="B814" i="5"/>
  <c r="F381" i="18"/>
  <c r="G381" i="18"/>
  <c r="F382" i="18"/>
  <c r="G382" i="18"/>
  <c r="F383" i="18"/>
  <c r="G383" i="18"/>
  <c r="F384" i="18"/>
  <c r="G384" i="18"/>
  <c r="F385" i="18"/>
  <c r="G385" i="18"/>
  <c r="F386" i="18"/>
  <c r="G386" i="18"/>
  <c r="F387" i="18"/>
  <c r="G387" i="18"/>
  <c r="C380" i="18"/>
  <c r="D380" i="18"/>
  <c r="E380" i="18"/>
  <c r="B380" i="18"/>
  <c r="C511" i="14"/>
  <c r="D511" i="14"/>
  <c r="E511" i="14"/>
  <c r="B511" i="14"/>
  <c r="C814" i="1"/>
  <c r="D814" i="1"/>
  <c r="E814" i="1"/>
  <c r="B814" i="1"/>
  <c r="C814" i="2"/>
  <c r="D814" i="2"/>
  <c r="E814" i="2"/>
  <c r="B814" i="2"/>
  <c r="C839" i="7"/>
  <c r="D839" i="7"/>
  <c r="E839" i="7"/>
  <c r="B839" i="7"/>
  <c r="F840" i="7"/>
  <c r="G840" i="7"/>
  <c r="F841" i="7"/>
  <c r="G841" i="7"/>
  <c r="F842" i="7"/>
  <c r="G842" i="7"/>
  <c r="F843" i="7"/>
  <c r="G843" i="7"/>
  <c r="F844" i="7"/>
  <c r="G844" i="7"/>
  <c r="F845" i="7"/>
  <c r="G845" i="7"/>
  <c r="I846" i="7" s="1"/>
  <c r="F814" i="4" l="1"/>
  <c r="G814" i="4"/>
  <c r="H814" i="4" s="1"/>
  <c r="H816" i="4"/>
  <c r="H815" i="4"/>
  <c r="H818" i="4"/>
  <c r="H819" i="4"/>
  <c r="H817" i="4"/>
  <c r="H845" i="7"/>
  <c r="J846" i="7"/>
  <c r="H820" i="4"/>
  <c r="I845" i="7"/>
  <c r="J844" i="7"/>
  <c r="J842" i="7"/>
  <c r="H842" i="7"/>
  <c r="H844" i="7"/>
  <c r="J843" i="7"/>
  <c r="I841" i="7"/>
  <c r="J845" i="7"/>
  <c r="I844" i="7"/>
  <c r="I843" i="7"/>
  <c r="H841" i="7"/>
  <c r="J841" i="7"/>
  <c r="H840" i="7"/>
  <c r="H843" i="7"/>
  <c r="I842" i="7"/>
  <c r="C484" i="15" l="1"/>
  <c r="D484" i="15"/>
  <c r="E484" i="15"/>
  <c r="B484" i="15"/>
  <c r="C813" i="3"/>
  <c r="D813" i="3"/>
  <c r="E813" i="3"/>
  <c r="B813" i="3"/>
  <c r="C257" i="85"/>
  <c r="D257" i="85"/>
  <c r="E257" i="85"/>
  <c r="B257" i="85"/>
  <c r="C813" i="4"/>
  <c r="D813" i="4"/>
  <c r="E813" i="4"/>
  <c r="B813" i="4"/>
  <c r="C813" i="5"/>
  <c r="D813" i="5"/>
  <c r="E813" i="5"/>
  <c r="B813" i="5"/>
  <c r="C379" i="18"/>
  <c r="D379" i="18"/>
  <c r="E379" i="18"/>
  <c r="B379" i="18"/>
  <c r="C510" i="14"/>
  <c r="D510" i="14"/>
  <c r="E510" i="14"/>
  <c r="B510" i="14"/>
  <c r="C813" i="1"/>
  <c r="D813" i="1"/>
  <c r="E813" i="1"/>
  <c r="B813" i="1"/>
  <c r="C813" i="2"/>
  <c r="D813" i="2"/>
  <c r="E813" i="2"/>
  <c r="B813" i="2"/>
  <c r="C838" i="7"/>
  <c r="D838" i="7"/>
  <c r="E838" i="7"/>
  <c r="B838" i="7"/>
  <c r="C483" i="15" l="1"/>
  <c r="D483" i="15"/>
  <c r="E483" i="15"/>
  <c r="B483" i="15"/>
  <c r="C812" i="3"/>
  <c r="D812" i="3"/>
  <c r="E812" i="3"/>
  <c r="B812" i="3"/>
  <c r="C256" i="85"/>
  <c r="D256" i="85"/>
  <c r="E256" i="85"/>
  <c r="B256" i="85"/>
  <c r="C812" i="4"/>
  <c r="D812" i="4"/>
  <c r="E812" i="4"/>
  <c r="B812" i="4"/>
  <c r="C812" i="5"/>
  <c r="D812" i="5"/>
  <c r="E812" i="5"/>
  <c r="B812" i="5"/>
  <c r="C378" i="18"/>
  <c r="D378" i="18"/>
  <c r="E378" i="18"/>
  <c r="B378" i="18"/>
  <c r="C509" i="14"/>
  <c r="D509" i="14"/>
  <c r="E509" i="14"/>
  <c r="B509" i="14"/>
  <c r="C812" i="1"/>
  <c r="D812" i="1"/>
  <c r="E812" i="1"/>
  <c r="B812" i="1"/>
  <c r="C812" i="2"/>
  <c r="D812" i="2"/>
  <c r="E812" i="2"/>
  <c r="B812" i="2"/>
  <c r="C837" i="7"/>
  <c r="D837" i="7"/>
  <c r="E837" i="7"/>
  <c r="B837" i="7"/>
  <c r="G1" i="352" l="1"/>
  <c r="F811" i="3"/>
  <c r="G811" i="3"/>
  <c r="F812" i="3"/>
  <c r="G812" i="3"/>
  <c r="F813" i="3"/>
  <c r="G813" i="3"/>
  <c r="F814" i="3"/>
  <c r="G814" i="3"/>
  <c r="F815" i="3"/>
  <c r="G815" i="3"/>
  <c r="C810" i="3"/>
  <c r="D810" i="3"/>
  <c r="E810" i="3"/>
  <c r="B810" i="3"/>
  <c r="C809" i="3"/>
  <c r="D809" i="3"/>
  <c r="E809" i="3"/>
  <c r="B809" i="3"/>
  <c r="H811" i="3" l="1"/>
  <c r="H815" i="3"/>
  <c r="H813" i="3"/>
  <c r="H812" i="3"/>
  <c r="H814" i="3"/>
  <c r="C481" i="15"/>
  <c r="D481" i="15"/>
  <c r="E481" i="15"/>
  <c r="B481" i="15"/>
  <c r="F810" i="3"/>
  <c r="G810" i="3"/>
  <c r="C254" i="85"/>
  <c r="D254" i="85"/>
  <c r="E254" i="85"/>
  <c r="B254" i="85"/>
  <c r="C810" i="4"/>
  <c r="D810" i="4"/>
  <c r="E810" i="4"/>
  <c r="B810" i="4"/>
  <c r="C810" i="5"/>
  <c r="D810" i="5"/>
  <c r="E810" i="5"/>
  <c r="B810" i="5"/>
  <c r="C376" i="18"/>
  <c r="D376" i="18"/>
  <c r="E376" i="18"/>
  <c r="B376" i="18"/>
  <c r="C507" i="14"/>
  <c r="D507" i="14"/>
  <c r="E507" i="14"/>
  <c r="B507" i="14"/>
  <c r="C810" i="1"/>
  <c r="D810" i="1"/>
  <c r="E810" i="1"/>
  <c r="B810" i="1"/>
  <c r="C810" i="2"/>
  <c r="D810" i="2"/>
  <c r="E810" i="2"/>
  <c r="B810" i="2"/>
  <c r="C835" i="7"/>
  <c r="D835" i="7"/>
  <c r="E835" i="7"/>
  <c r="B835" i="7"/>
  <c r="H810" i="3" l="1"/>
  <c r="C480" i="15"/>
  <c r="D480" i="15"/>
  <c r="E480" i="15"/>
  <c r="B480" i="15"/>
  <c r="F809" i="3"/>
  <c r="G809" i="3"/>
  <c r="C253" i="85"/>
  <c r="D253" i="85"/>
  <c r="E253" i="85"/>
  <c r="B253" i="85"/>
  <c r="C809" i="4"/>
  <c r="D809" i="4"/>
  <c r="E809" i="4"/>
  <c r="B809" i="4"/>
  <c r="C809" i="5"/>
  <c r="D809" i="5"/>
  <c r="E809" i="5"/>
  <c r="B809" i="5"/>
  <c r="C375" i="18"/>
  <c r="D375" i="18"/>
  <c r="E375" i="18"/>
  <c r="B375" i="18"/>
  <c r="F507" i="14"/>
  <c r="G507" i="14"/>
  <c r="F508" i="14"/>
  <c r="G508" i="14"/>
  <c r="F509" i="14"/>
  <c r="G509" i="14"/>
  <c r="F510" i="14"/>
  <c r="G510" i="14"/>
  <c r="F511" i="14"/>
  <c r="G511" i="14"/>
  <c r="F512" i="14"/>
  <c r="G512" i="14"/>
  <c r="F513" i="14"/>
  <c r="G513" i="14"/>
  <c r="F514" i="14"/>
  <c r="G514" i="14"/>
  <c r="F515" i="14"/>
  <c r="G515" i="14"/>
  <c r="F516" i="14"/>
  <c r="G516" i="14"/>
  <c r="F517" i="14"/>
  <c r="G517" i="14"/>
  <c r="C506" i="14"/>
  <c r="D506" i="14"/>
  <c r="E506" i="14"/>
  <c r="B506" i="14"/>
  <c r="F810" i="1"/>
  <c r="G810" i="1"/>
  <c r="F811" i="1"/>
  <c r="G811" i="1"/>
  <c r="F812" i="1"/>
  <c r="G812" i="1"/>
  <c r="F813" i="1"/>
  <c r="G813" i="1"/>
  <c r="F814" i="1"/>
  <c r="G814" i="1"/>
  <c r="F815" i="1"/>
  <c r="G815" i="1"/>
  <c r="F816" i="1"/>
  <c r="G816" i="1"/>
  <c r="F817" i="1"/>
  <c r="G817" i="1"/>
  <c r="C809" i="1"/>
  <c r="D809" i="1"/>
  <c r="E809" i="1"/>
  <c r="B809" i="1"/>
  <c r="C809" i="2"/>
  <c r="D809" i="2"/>
  <c r="E809" i="2"/>
  <c r="B809" i="2"/>
  <c r="C834" i="7"/>
  <c r="D834" i="7"/>
  <c r="E834" i="7"/>
  <c r="B834" i="7"/>
  <c r="C479" i="15"/>
  <c r="D479" i="15"/>
  <c r="E479" i="15"/>
  <c r="B479" i="15"/>
  <c r="F808" i="3"/>
  <c r="G808" i="3"/>
  <c r="C252" i="85"/>
  <c r="D252" i="85"/>
  <c r="E252" i="85"/>
  <c r="B252" i="85"/>
  <c r="C808" i="4"/>
  <c r="D808" i="4"/>
  <c r="E808" i="4"/>
  <c r="B808" i="4"/>
  <c r="C808" i="5"/>
  <c r="D808" i="5"/>
  <c r="E808" i="5"/>
  <c r="B808" i="5"/>
  <c r="C374" i="18"/>
  <c r="D374" i="18"/>
  <c r="E374" i="18"/>
  <c r="B374" i="18"/>
  <c r="C505" i="14"/>
  <c r="D505" i="14"/>
  <c r="E505" i="14"/>
  <c r="B505" i="14"/>
  <c r="C808" i="1"/>
  <c r="D808" i="1"/>
  <c r="E808" i="1"/>
  <c r="B808" i="1"/>
  <c r="C808" i="2"/>
  <c r="D808" i="2"/>
  <c r="E808" i="2"/>
  <c r="B808" i="2"/>
  <c r="C833" i="7"/>
  <c r="D833" i="7"/>
  <c r="E833" i="7"/>
  <c r="B833" i="7"/>
  <c r="H513" i="14" l="1"/>
  <c r="H511" i="14"/>
  <c r="H507" i="14"/>
  <c r="F809" i="1"/>
  <c r="G809" i="1"/>
  <c r="H510" i="14"/>
  <c r="H508" i="14"/>
  <c r="H515" i="14"/>
  <c r="H808" i="3"/>
  <c r="H816" i="1"/>
  <c r="H814" i="1"/>
  <c r="H810" i="1"/>
  <c r="H516" i="14"/>
  <c r="H817" i="1"/>
  <c r="H811" i="1"/>
  <c r="H517" i="14"/>
  <c r="H514" i="14"/>
  <c r="H512" i="14"/>
  <c r="H815" i="1"/>
  <c r="H813" i="1"/>
  <c r="H509" i="14"/>
  <c r="H812" i="1"/>
  <c r="H809" i="3"/>
  <c r="C478" i="15"/>
  <c r="D478" i="15"/>
  <c r="E478" i="15"/>
  <c r="B478" i="15"/>
  <c r="F807" i="3"/>
  <c r="G807" i="3"/>
  <c r="C251" i="85"/>
  <c r="D251" i="85"/>
  <c r="E251" i="85"/>
  <c r="B251" i="85"/>
  <c r="F808" i="4"/>
  <c r="G808" i="4"/>
  <c r="F809" i="4"/>
  <c r="G809" i="4"/>
  <c r="F810" i="4"/>
  <c r="G810" i="4"/>
  <c r="F811" i="4"/>
  <c r="G811" i="4"/>
  <c r="F812" i="4"/>
  <c r="G812" i="4"/>
  <c r="F813" i="4"/>
  <c r="G813" i="4"/>
  <c r="C807" i="4"/>
  <c r="D807" i="4"/>
  <c r="E807" i="4"/>
  <c r="B807" i="4"/>
  <c r="C807" i="5"/>
  <c r="D807" i="5"/>
  <c r="E807" i="5"/>
  <c r="B807" i="5"/>
  <c r="C373" i="18"/>
  <c r="D373" i="18"/>
  <c r="E373" i="18"/>
  <c r="B373" i="18"/>
  <c r="C504" i="14"/>
  <c r="D504" i="14"/>
  <c r="E504" i="14"/>
  <c r="B504" i="14"/>
  <c r="C807" i="1"/>
  <c r="D807" i="1"/>
  <c r="E807" i="1"/>
  <c r="B807" i="1"/>
  <c r="C807" i="2"/>
  <c r="D807" i="2"/>
  <c r="E807" i="2"/>
  <c r="B807" i="2"/>
  <c r="C832" i="7"/>
  <c r="D832" i="7"/>
  <c r="E832" i="7"/>
  <c r="B832" i="7"/>
  <c r="F835" i="7"/>
  <c r="G835" i="7"/>
  <c r="F836" i="7"/>
  <c r="G836" i="7"/>
  <c r="F837" i="7"/>
  <c r="G837" i="7"/>
  <c r="F838" i="7"/>
  <c r="G838" i="7"/>
  <c r="F839" i="7"/>
  <c r="J840" i="7" s="1"/>
  <c r="G839" i="7"/>
  <c r="I840" i="7" s="1"/>
  <c r="F833" i="7"/>
  <c r="G833" i="7"/>
  <c r="F834" i="7"/>
  <c r="G834" i="7"/>
  <c r="C477" i="15"/>
  <c r="D477" i="15"/>
  <c r="E477" i="15"/>
  <c r="B477" i="15"/>
  <c r="C250" i="85"/>
  <c r="D250" i="85"/>
  <c r="E250" i="85"/>
  <c r="B250" i="85"/>
  <c r="C806" i="4"/>
  <c r="D806" i="4"/>
  <c r="E806" i="4"/>
  <c r="B806" i="4"/>
  <c r="C806" i="5"/>
  <c r="D806" i="5"/>
  <c r="E806" i="5"/>
  <c r="B806" i="5"/>
  <c r="C372" i="18"/>
  <c r="D372" i="18"/>
  <c r="E372" i="18"/>
  <c r="B372" i="18"/>
  <c r="C503" i="14"/>
  <c r="D503" i="14"/>
  <c r="E503" i="14"/>
  <c r="B503" i="14"/>
  <c r="C806" i="1"/>
  <c r="D806" i="1"/>
  <c r="E806" i="1"/>
  <c r="B806" i="1"/>
  <c r="C806" i="2"/>
  <c r="D806" i="2"/>
  <c r="E806" i="2"/>
  <c r="B806" i="2"/>
  <c r="C831" i="7"/>
  <c r="D831" i="7"/>
  <c r="E831" i="7"/>
  <c r="B831" i="7"/>
  <c r="I835" i="7" l="1"/>
  <c r="H809" i="1"/>
  <c r="F807" i="4"/>
  <c r="H807" i="3"/>
  <c r="G807" i="4"/>
  <c r="H835" i="7"/>
  <c r="H836" i="7"/>
  <c r="H834" i="7"/>
  <c r="H837" i="7"/>
  <c r="I839" i="7"/>
  <c r="H839" i="7"/>
  <c r="J839" i="7"/>
  <c r="H813" i="4"/>
  <c r="H812" i="4"/>
  <c r="I838" i="7"/>
  <c r="J837" i="7"/>
  <c r="J838" i="7"/>
  <c r="H811" i="4"/>
  <c r="J836" i="7"/>
  <c r="I837" i="7"/>
  <c r="H810" i="4"/>
  <c r="J835" i="7"/>
  <c r="H809" i="4"/>
  <c r="J834" i="7"/>
  <c r="H808" i="4"/>
  <c r="I834" i="7"/>
  <c r="H838" i="7"/>
  <c r="I836" i="7"/>
  <c r="H833" i="7"/>
  <c r="C476" i="15"/>
  <c r="D476" i="15"/>
  <c r="E476" i="15"/>
  <c r="B476" i="15"/>
  <c r="C249" i="85"/>
  <c r="D249" i="85"/>
  <c r="E249" i="85"/>
  <c r="B249" i="85"/>
  <c r="C805" i="4"/>
  <c r="D805" i="4"/>
  <c r="E805" i="4"/>
  <c r="B805" i="4"/>
  <c r="C805" i="5"/>
  <c r="D805" i="5"/>
  <c r="E805" i="5"/>
  <c r="B805" i="5"/>
  <c r="F372" i="18"/>
  <c r="G372" i="18"/>
  <c r="F373" i="18"/>
  <c r="G373" i="18"/>
  <c r="F374" i="18"/>
  <c r="G374" i="18"/>
  <c r="F375" i="18"/>
  <c r="G375" i="18"/>
  <c r="F376" i="18"/>
  <c r="G376" i="18"/>
  <c r="F377" i="18"/>
  <c r="G377" i="18"/>
  <c r="F378" i="18"/>
  <c r="G378" i="18"/>
  <c r="F379" i="18"/>
  <c r="G379" i="18"/>
  <c r="F380" i="18"/>
  <c r="G380" i="18"/>
  <c r="C371" i="18"/>
  <c r="D371" i="18"/>
  <c r="E371" i="18"/>
  <c r="B371" i="18"/>
  <c r="C502" i="14"/>
  <c r="D502" i="14"/>
  <c r="E502" i="14"/>
  <c r="B502" i="14"/>
  <c r="C805" i="1"/>
  <c r="D805" i="1"/>
  <c r="E805" i="1"/>
  <c r="B805" i="1"/>
  <c r="C805" i="2"/>
  <c r="D805" i="2"/>
  <c r="E805" i="2"/>
  <c r="B805" i="2"/>
  <c r="F831" i="7"/>
  <c r="G831" i="7"/>
  <c r="F832" i="7"/>
  <c r="G832" i="7"/>
  <c r="I833" i="7" s="1"/>
  <c r="C830" i="7"/>
  <c r="D830" i="7"/>
  <c r="E830" i="7"/>
  <c r="B830" i="7"/>
  <c r="F371" i="18" l="1"/>
  <c r="H807" i="4"/>
  <c r="G371" i="18"/>
  <c r="G830" i="7"/>
  <c r="I831" i="7" s="1"/>
  <c r="F830" i="7"/>
  <c r="J831" i="7" s="1"/>
  <c r="H831" i="7"/>
  <c r="I832" i="7"/>
  <c r="H832" i="7"/>
  <c r="J833" i="7"/>
  <c r="J832" i="7"/>
  <c r="C475" i="15"/>
  <c r="D475" i="15"/>
  <c r="E475" i="15"/>
  <c r="B475" i="15"/>
  <c r="C248" i="85"/>
  <c r="D248" i="85"/>
  <c r="E248" i="85"/>
  <c r="B248" i="85"/>
  <c r="C804" i="4"/>
  <c r="D804" i="4"/>
  <c r="E804" i="4"/>
  <c r="B804" i="4"/>
  <c r="C804" i="5"/>
  <c r="D804" i="5"/>
  <c r="E804" i="5"/>
  <c r="B804" i="5"/>
  <c r="C370" i="18"/>
  <c r="D370" i="18"/>
  <c r="E370" i="18"/>
  <c r="B370" i="18"/>
  <c r="C501" i="14"/>
  <c r="D501" i="14"/>
  <c r="E501" i="14"/>
  <c r="B501" i="14"/>
  <c r="C804" i="1"/>
  <c r="D804" i="1"/>
  <c r="E804" i="1"/>
  <c r="B804" i="1"/>
  <c r="C804" i="2"/>
  <c r="D804" i="2"/>
  <c r="E804" i="2"/>
  <c r="B804" i="2"/>
  <c r="C829" i="7"/>
  <c r="D829" i="7"/>
  <c r="E829" i="7"/>
  <c r="B829" i="7"/>
  <c r="H830" i="7" l="1"/>
  <c r="C474" i="15"/>
  <c r="D474" i="15"/>
  <c r="E474" i="15"/>
  <c r="B474" i="15"/>
  <c r="C247" i="85"/>
  <c r="D247" i="85"/>
  <c r="E247" i="85"/>
  <c r="B247" i="85"/>
  <c r="C803" i="4"/>
  <c r="D803" i="4"/>
  <c r="E803" i="4"/>
  <c r="B803" i="4"/>
  <c r="C803" i="5"/>
  <c r="D803" i="5"/>
  <c r="E803" i="5"/>
  <c r="B803" i="5"/>
  <c r="C369" i="18"/>
  <c r="D369" i="18"/>
  <c r="E369" i="18"/>
  <c r="B369" i="18"/>
  <c r="C500" i="14"/>
  <c r="D500" i="14"/>
  <c r="E500" i="14"/>
  <c r="B500" i="14"/>
  <c r="C803" i="1"/>
  <c r="D803" i="1"/>
  <c r="E803" i="1"/>
  <c r="B803" i="1"/>
  <c r="F803" i="1" s="1"/>
  <c r="C803" i="2"/>
  <c r="D803" i="2"/>
  <c r="E803" i="2"/>
  <c r="B803" i="2"/>
  <c r="C828" i="7"/>
  <c r="D828" i="7"/>
  <c r="E828" i="7"/>
  <c r="B828" i="7"/>
  <c r="C473" i="15" l="1"/>
  <c r="D473" i="15"/>
  <c r="E473" i="15"/>
  <c r="B473" i="15"/>
  <c r="C246" i="85"/>
  <c r="D246" i="85"/>
  <c r="E246" i="85"/>
  <c r="B246" i="85"/>
  <c r="C802" i="4"/>
  <c r="D802" i="4"/>
  <c r="E802" i="4"/>
  <c r="B802" i="4"/>
  <c r="C802" i="5"/>
  <c r="D802" i="5"/>
  <c r="E802" i="5"/>
  <c r="B802" i="5"/>
  <c r="C368" i="18"/>
  <c r="D368" i="18"/>
  <c r="E368" i="18"/>
  <c r="B368" i="18"/>
  <c r="C499" i="14"/>
  <c r="D499" i="14"/>
  <c r="E499" i="14"/>
  <c r="B499" i="14"/>
  <c r="C802" i="1"/>
  <c r="D802" i="1"/>
  <c r="E802" i="1"/>
  <c r="B802" i="1"/>
  <c r="C802" i="2"/>
  <c r="D802" i="2"/>
  <c r="E802" i="2"/>
  <c r="B802" i="2"/>
  <c r="C827" i="7"/>
  <c r="D827" i="7"/>
  <c r="E827" i="7"/>
  <c r="B827" i="7"/>
  <c r="B132" i="341"/>
  <c r="C135" i="342" l="1"/>
  <c r="B135" i="342"/>
  <c r="C35" i="342"/>
  <c r="B35" i="342"/>
  <c r="C33" i="342"/>
  <c r="B33" i="342"/>
  <c r="C31" i="342"/>
  <c r="B31" i="342"/>
  <c r="C133" i="342"/>
  <c r="B133" i="342"/>
  <c r="B149" i="342"/>
  <c r="C121" i="342"/>
  <c r="B121" i="342"/>
  <c r="C119" i="342"/>
  <c r="B119" i="342"/>
  <c r="C117" i="342"/>
  <c r="B117" i="342"/>
  <c r="C115" i="342"/>
  <c r="B115" i="342"/>
  <c r="C113" i="342"/>
  <c r="B113" i="342"/>
  <c r="C111" i="342"/>
  <c r="B111" i="342"/>
  <c r="C109" i="342"/>
  <c r="B109" i="342"/>
  <c r="C107" i="342"/>
  <c r="B107" i="342"/>
  <c r="C105" i="342"/>
  <c r="C103" i="342"/>
  <c r="C101" i="342"/>
  <c r="C99" i="342"/>
  <c r="C97" i="342"/>
  <c r="C95" i="342"/>
  <c r="B105" i="342"/>
  <c r="B103" i="342"/>
  <c r="B101" i="342"/>
  <c r="B99" i="342"/>
  <c r="B97" i="342"/>
  <c r="B95" i="342"/>
  <c r="C93" i="342"/>
  <c r="B93" i="342"/>
  <c r="C91" i="342"/>
  <c r="B91" i="342"/>
  <c r="C89" i="342"/>
  <c r="C87" i="342"/>
  <c r="C85" i="342"/>
  <c r="C83" i="342"/>
  <c r="C81" i="342"/>
  <c r="B89" i="342"/>
  <c r="B87" i="342"/>
  <c r="B85" i="342"/>
  <c r="B83" i="342"/>
  <c r="B81" i="342"/>
  <c r="C79" i="342"/>
  <c r="B79" i="342"/>
  <c r="C77" i="342"/>
  <c r="B77" i="342"/>
  <c r="C75" i="342"/>
  <c r="B75" i="342"/>
  <c r="C73" i="342"/>
  <c r="B73" i="342"/>
  <c r="H69" i="342"/>
  <c r="G69" i="342"/>
  <c r="F71" i="342"/>
  <c r="E71" i="342"/>
  <c r="F69" i="342"/>
  <c r="E69" i="342"/>
  <c r="F67" i="342"/>
  <c r="E67" i="342"/>
  <c r="F65" i="342"/>
  <c r="E65" i="342"/>
  <c r="F63" i="342"/>
  <c r="E63" i="342"/>
  <c r="F61" i="342"/>
  <c r="E61" i="342"/>
  <c r="F59" i="342"/>
  <c r="E59" i="342"/>
  <c r="F57" i="342"/>
  <c r="E57" i="342"/>
  <c r="F55" i="342"/>
  <c r="E55" i="342"/>
  <c r="F53" i="342"/>
  <c r="E53" i="342"/>
  <c r="F51" i="342"/>
  <c r="E51" i="342"/>
  <c r="F49" i="342"/>
  <c r="E49" i="342"/>
  <c r="F47" i="342"/>
  <c r="E47" i="342"/>
  <c r="F45" i="342"/>
  <c r="E45" i="342"/>
  <c r="F43" i="342"/>
  <c r="E43" i="342"/>
  <c r="R17" i="342" s="1"/>
  <c r="F41" i="342"/>
  <c r="E41" i="342"/>
  <c r="F39" i="342"/>
  <c r="E39" i="342"/>
  <c r="F37" i="342"/>
  <c r="E37" i="342"/>
  <c r="F35" i="342"/>
  <c r="E35" i="342"/>
  <c r="F33" i="342"/>
  <c r="E33" i="342"/>
  <c r="F31" i="342"/>
  <c r="E31" i="342"/>
  <c r="F29" i="342"/>
  <c r="E29" i="342"/>
  <c r="F27" i="342"/>
  <c r="E27" i="342"/>
  <c r="F25" i="342"/>
  <c r="E25" i="342"/>
  <c r="F23" i="342"/>
  <c r="E23" i="342"/>
  <c r="F21" i="342"/>
  <c r="E21" i="342"/>
  <c r="F19" i="342"/>
  <c r="E19" i="342"/>
  <c r="R19" i="342" s="1"/>
  <c r="F17" i="342"/>
  <c r="E17" i="342"/>
  <c r="F15" i="342"/>
  <c r="F13" i="342"/>
  <c r="E15" i="342"/>
  <c r="R15" i="342" s="1"/>
  <c r="E13" i="342"/>
  <c r="R13" i="342" s="1"/>
  <c r="F11" i="342"/>
  <c r="E11" i="342"/>
  <c r="R11" i="342" s="1"/>
  <c r="E9" i="342"/>
  <c r="R9" i="342" s="1"/>
  <c r="F9" i="342"/>
  <c r="C53" i="342"/>
  <c r="C55" i="342"/>
  <c r="C57" i="342"/>
  <c r="C59" i="342"/>
  <c r="C61" i="342"/>
  <c r="C63" i="342"/>
  <c r="C65" i="342"/>
  <c r="C67" i="342"/>
  <c r="C69" i="342"/>
  <c r="C71" i="342"/>
  <c r="B71" i="342"/>
  <c r="B69" i="342"/>
  <c r="B67" i="342"/>
  <c r="B65" i="342"/>
  <c r="B63" i="342"/>
  <c r="B61" i="342"/>
  <c r="B59" i="342"/>
  <c r="B57" i="342"/>
  <c r="B55" i="342"/>
  <c r="B53" i="342"/>
  <c r="C51" i="342"/>
  <c r="C49" i="342"/>
  <c r="C47" i="342"/>
  <c r="C45" i="342"/>
  <c r="B51" i="342"/>
  <c r="B49" i="342"/>
  <c r="B47" i="342"/>
  <c r="B45" i="342"/>
  <c r="C43" i="342"/>
  <c r="B43" i="342"/>
  <c r="C41" i="342"/>
  <c r="B41" i="342"/>
  <c r="C39" i="342"/>
  <c r="B39" i="342"/>
  <c r="C37" i="342"/>
  <c r="C29" i="342"/>
  <c r="C27" i="342"/>
  <c r="C25" i="342"/>
  <c r="C23" i="342"/>
  <c r="C21" i="342"/>
  <c r="C19" i="342"/>
  <c r="C17" i="342"/>
  <c r="C15" i="342"/>
  <c r="C13" i="342"/>
  <c r="C11" i="342"/>
  <c r="C9" i="342"/>
  <c r="B37" i="342"/>
  <c r="B29" i="342"/>
  <c r="B27" i="342"/>
  <c r="B25" i="342"/>
  <c r="B23" i="342"/>
  <c r="B21" i="342"/>
  <c r="B19" i="342"/>
  <c r="B17" i="342"/>
  <c r="B11" i="342"/>
  <c r="B13" i="342"/>
  <c r="B15" i="342"/>
  <c r="B9" i="342"/>
  <c r="D71" i="342"/>
  <c r="D69" i="342"/>
  <c r="D67" i="342"/>
  <c r="D65" i="342"/>
  <c r="D63" i="342"/>
  <c r="D61" i="342"/>
  <c r="D59" i="342"/>
  <c r="D57" i="342"/>
  <c r="D55" i="342"/>
  <c r="D53" i="342"/>
  <c r="D51" i="342"/>
  <c r="D49" i="342"/>
  <c r="D47" i="342"/>
  <c r="D45" i="342"/>
  <c r="D43" i="342"/>
  <c r="D41" i="342"/>
  <c r="D39" i="342"/>
  <c r="D37" i="342"/>
  <c r="D35" i="342"/>
  <c r="D33" i="342"/>
  <c r="D31" i="342"/>
  <c r="D29" i="342"/>
  <c r="D27" i="342"/>
  <c r="D25" i="342"/>
  <c r="D23" i="342"/>
  <c r="D21" i="342"/>
  <c r="D19" i="342"/>
  <c r="D17" i="342"/>
  <c r="D15" i="342"/>
  <c r="D13" i="342"/>
  <c r="D11" i="342"/>
  <c r="D9" i="342"/>
  <c r="AF151" i="342"/>
  <c r="BD149" i="342"/>
  <c r="E149" i="342"/>
  <c r="BD148" i="342"/>
  <c r="AQ131" i="342"/>
  <c r="E131" i="342"/>
  <c r="F121" i="342"/>
  <c r="E121" i="342"/>
  <c r="F119" i="342"/>
  <c r="E119" i="342"/>
  <c r="F117" i="342"/>
  <c r="E117" i="342"/>
  <c r="F115" i="342"/>
  <c r="E115" i="342"/>
  <c r="F113" i="342"/>
  <c r="E113" i="342"/>
  <c r="F111" i="342"/>
  <c r="E111" i="342"/>
  <c r="F109" i="342"/>
  <c r="E109" i="342"/>
  <c r="F107" i="342"/>
  <c r="E107" i="342"/>
  <c r="F105" i="342"/>
  <c r="E105" i="342"/>
  <c r="F103" i="342"/>
  <c r="E103" i="342"/>
  <c r="F101" i="342"/>
  <c r="E101" i="342"/>
  <c r="F99" i="342"/>
  <c r="E99" i="342"/>
  <c r="F97" i="342"/>
  <c r="E97" i="342"/>
  <c r="F95" i="342"/>
  <c r="E95" i="342"/>
  <c r="F93" i="342"/>
  <c r="E93" i="342"/>
  <c r="F91" i="342"/>
  <c r="E91" i="342"/>
  <c r="F89" i="342"/>
  <c r="E89" i="342"/>
  <c r="F87" i="342"/>
  <c r="E87" i="342"/>
  <c r="F85" i="342"/>
  <c r="E85" i="342"/>
  <c r="F83" i="342"/>
  <c r="E83" i="342"/>
  <c r="F81" i="342"/>
  <c r="E81" i="342"/>
  <c r="F79" i="342"/>
  <c r="E79" i="342"/>
  <c r="DD78" i="342"/>
  <c r="F77" i="342"/>
  <c r="E77" i="342"/>
  <c r="F75" i="342"/>
  <c r="E75" i="342"/>
  <c r="F73" i="342"/>
  <c r="E73" i="342"/>
  <c r="DD71" i="342"/>
  <c r="DD50" i="342"/>
  <c r="DD36" i="342"/>
  <c r="DD28" i="342"/>
  <c r="AN28" i="342"/>
  <c r="AN27" i="342"/>
  <c r="DD26" i="342"/>
  <c r="AN26" i="342"/>
  <c r="AN25" i="342"/>
  <c r="DD24" i="342"/>
  <c r="AN24" i="342"/>
  <c r="AQ23" i="342"/>
  <c r="AN23" i="342"/>
  <c r="AN22" i="342"/>
  <c r="AQ21" i="342"/>
  <c r="AN21" i="342"/>
  <c r="AN20" i="342"/>
  <c r="AQ19" i="342"/>
  <c r="AN19" i="342"/>
  <c r="AF19" i="342"/>
  <c r="S19" i="342"/>
  <c r="AQ17" i="342"/>
  <c r="AN17" i="342"/>
  <c r="AF17" i="342"/>
  <c r="S17" i="342"/>
  <c r="AQ15" i="342"/>
  <c r="AN15" i="342"/>
  <c r="AM15" i="342"/>
  <c r="AF15" i="342"/>
  <c r="S15" i="342"/>
  <c r="AM14" i="342"/>
  <c r="AQ13" i="342"/>
  <c r="AN13" i="342"/>
  <c r="AM13" i="342"/>
  <c r="AF13" i="342"/>
  <c r="S13" i="342"/>
  <c r="AM12" i="342"/>
  <c r="AQ11" i="342"/>
  <c r="AM11" i="342"/>
  <c r="AF11" i="342"/>
  <c r="S11" i="342"/>
  <c r="BD9" i="342"/>
  <c r="AF9" i="342"/>
  <c r="S9" i="342"/>
  <c r="J472" i="15"/>
  <c r="C472" i="15"/>
  <c r="D472" i="15"/>
  <c r="E472" i="15"/>
  <c r="B472" i="15"/>
  <c r="I801" i="3"/>
  <c r="C801" i="3"/>
  <c r="D801" i="3"/>
  <c r="E801" i="3"/>
  <c r="B801" i="3"/>
  <c r="I245" i="85"/>
  <c r="C245" i="85"/>
  <c r="D245" i="85"/>
  <c r="E245" i="85"/>
  <c r="B245" i="85"/>
  <c r="I801" i="4"/>
  <c r="C801" i="4"/>
  <c r="D801" i="4"/>
  <c r="E801" i="4"/>
  <c r="B801" i="4"/>
  <c r="I498" i="14"/>
  <c r="C498" i="14"/>
  <c r="D498" i="14"/>
  <c r="E498" i="14"/>
  <c r="B498" i="14"/>
  <c r="I801" i="5"/>
  <c r="C801" i="5"/>
  <c r="D801" i="5"/>
  <c r="E801" i="5"/>
  <c r="B801" i="5"/>
  <c r="I367" i="18"/>
  <c r="C367" i="18"/>
  <c r="D367" i="18"/>
  <c r="E367" i="18"/>
  <c r="B367" i="18"/>
  <c r="I801" i="1"/>
  <c r="C801" i="1"/>
  <c r="D801" i="1"/>
  <c r="E801" i="1"/>
  <c r="B801" i="1"/>
  <c r="I801" i="2"/>
  <c r="C801" i="2"/>
  <c r="D801" i="2"/>
  <c r="E801" i="2"/>
  <c r="B801" i="2"/>
  <c r="K826" i="7"/>
  <c r="J827" i="7" s="1"/>
  <c r="C826" i="7"/>
  <c r="D826" i="7"/>
  <c r="E826" i="7"/>
  <c r="B826" i="7"/>
  <c r="J471" i="15"/>
  <c r="C471" i="15"/>
  <c r="D471" i="15"/>
  <c r="E471" i="15"/>
  <c r="B471" i="15"/>
  <c r="I800" i="3"/>
  <c r="C800" i="3"/>
  <c r="D800" i="3"/>
  <c r="E800" i="3"/>
  <c r="B800" i="3"/>
  <c r="I244" i="85"/>
  <c r="C244" i="85"/>
  <c r="D244" i="85"/>
  <c r="E244" i="85"/>
  <c r="B244" i="85"/>
  <c r="F805" i="4"/>
  <c r="G805" i="4"/>
  <c r="F806" i="4"/>
  <c r="G806" i="4"/>
  <c r="I800" i="4"/>
  <c r="C800" i="4"/>
  <c r="D800" i="4"/>
  <c r="E800" i="4"/>
  <c r="B800" i="4"/>
  <c r="I497" i="14"/>
  <c r="C497" i="14"/>
  <c r="D497" i="14"/>
  <c r="E497" i="14"/>
  <c r="B497" i="14"/>
  <c r="I800" i="5"/>
  <c r="C800" i="5"/>
  <c r="D800" i="5"/>
  <c r="E800" i="5"/>
  <c r="B800" i="5"/>
  <c r="I366" i="18"/>
  <c r="C366" i="18"/>
  <c r="D366" i="18"/>
  <c r="E366" i="18"/>
  <c r="B366" i="18"/>
  <c r="I800" i="1"/>
  <c r="F802" i="1"/>
  <c r="G802" i="1"/>
  <c r="G803" i="1"/>
  <c r="H803" i="1" s="1"/>
  <c r="F804" i="1"/>
  <c r="G804" i="1"/>
  <c r="F805" i="1"/>
  <c r="G805" i="1"/>
  <c r="F806" i="1"/>
  <c r="G806" i="1"/>
  <c r="F807" i="1"/>
  <c r="G807" i="1"/>
  <c r="F808" i="1"/>
  <c r="G808" i="1"/>
  <c r="C800" i="1"/>
  <c r="D800" i="1"/>
  <c r="E800" i="1"/>
  <c r="B800" i="1"/>
  <c r="I800" i="2"/>
  <c r="C800" i="2"/>
  <c r="D800" i="2"/>
  <c r="E800" i="2"/>
  <c r="B800" i="2"/>
  <c r="K825" i="7"/>
  <c r="C825" i="7"/>
  <c r="D825" i="7"/>
  <c r="E825" i="7"/>
  <c r="B825" i="7"/>
  <c r="Q13" i="342" l="1"/>
  <c r="Q21" i="342"/>
  <c r="Q15" i="342"/>
  <c r="F800" i="1"/>
  <c r="H802" i="1"/>
  <c r="H808" i="1"/>
  <c r="F801" i="1"/>
  <c r="Q17" i="342"/>
  <c r="H806" i="1"/>
  <c r="Q19" i="342"/>
  <c r="Q11" i="342"/>
  <c r="H804" i="1"/>
  <c r="G800" i="1"/>
  <c r="H805" i="1"/>
  <c r="H806" i="4"/>
  <c r="S149" i="342"/>
  <c r="G801" i="1"/>
  <c r="B148" i="342"/>
  <c r="B150" i="342" s="1"/>
  <c r="Q9" i="342"/>
  <c r="H807" i="1"/>
  <c r="H805" i="4"/>
  <c r="BD150" i="342"/>
  <c r="J470" i="15"/>
  <c r="C470" i="15"/>
  <c r="D470" i="15"/>
  <c r="E470" i="15"/>
  <c r="B470" i="15"/>
  <c r="I799" i="3"/>
  <c r="C799" i="3"/>
  <c r="D799" i="3"/>
  <c r="E799" i="3"/>
  <c r="B799" i="3"/>
  <c r="I243" i="85"/>
  <c r="C243" i="85"/>
  <c r="D243" i="85"/>
  <c r="E243" i="85"/>
  <c r="B243" i="85"/>
  <c r="F800" i="4"/>
  <c r="G800" i="4"/>
  <c r="F801" i="4"/>
  <c r="G801" i="4"/>
  <c r="F802" i="4"/>
  <c r="G802" i="4"/>
  <c r="F803" i="4"/>
  <c r="G803" i="4"/>
  <c r="F804" i="4"/>
  <c r="G804" i="4"/>
  <c r="I799" i="4"/>
  <c r="C799" i="4"/>
  <c r="D799" i="4"/>
  <c r="E799" i="4"/>
  <c r="B799" i="4"/>
  <c r="I496" i="14"/>
  <c r="C496" i="14"/>
  <c r="D496" i="14"/>
  <c r="E496" i="14"/>
  <c r="B496" i="14"/>
  <c r="I799" i="5"/>
  <c r="C799" i="5"/>
  <c r="D799" i="5"/>
  <c r="E799" i="5"/>
  <c r="B799" i="5"/>
  <c r="I365" i="18"/>
  <c r="C365" i="18"/>
  <c r="D365" i="18"/>
  <c r="E365" i="18"/>
  <c r="B365" i="18"/>
  <c r="I799" i="1"/>
  <c r="C799" i="1"/>
  <c r="D799" i="1"/>
  <c r="E799" i="1"/>
  <c r="B799" i="1"/>
  <c r="K824" i="7"/>
  <c r="I799" i="2"/>
  <c r="C799" i="2"/>
  <c r="D799" i="2"/>
  <c r="E799" i="2"/>
  <c r="B799" i="2"/>
  <c r="C824" i="7"/>
  <c r="D824" i="7"/>
  <c r="E824" i="7"/>
  <c r="B824" i="7"/>
  <c r="H800" i="1" l="1"/>
  <c r="H804" i="4"/>
  <c r="H800" i="4"/>
  <c r="H801" i="1"/>
  <c r="H803" i="4"/>
  <c r="H802" i="4"/>
  <c r="H801" i="4"/>
  <c r="G799" i="4"/>
  <c r="F799" i="4"/>
  <c r="H799" i="4" l="1"/>
  <c r="J469" i="15" l="1"/>
  <c r="C469" i="15"/>
  <c r="D469" i="15"/>
  <c r="E469" i="15"/>
  <c r="B469" i="15"/>
  <c r="I798" i="3"/>
  <c r="C798" i="3"/>
  <c r="D798" i="3"/>
  <c r="E798" i="3"/>
  <c r="B798" i="3"/>
  <c r="I242" i="85"/>
  <c r="C242" i="85"/>
  <c r="D242" i="85"/>
  <c r="E242" i="85"/>
  <c r="B242" i="85"/>
  <c r="I798" i="4"/>
  <c r="C798" i="4"/>
  <c r="D798" i="4"/>
  <c r="E798" i="4"/>
  <c r="B798" i="4"/>
  <c r="I495" i="14"/>
  <c r="C495" i="14"/>
  <c r="D495" i="14"/>
  <c r="E495" i="14"/>
  <c r="B495" i="14"/>
  <c r="I798" i="5"/>
  <c r="C798" i="5"/>
  <c r="D798" i="5"/>
  <c r="E798" i="5"/>
  <c r="B798" i="5"/>
  <c r="I364" i="18"/>
  <c r="C364" i="18"/>
  <c r="D364" i="18"/>
  <c r="E364" i="18"/>
  <c r="B364" i="18"/>
  <c r="I798" i="1"/>
  <c r="C798" i="1"/>
  <c r="D798" i="1"/>
  <c r="E798" i="1"/>
  <c r="B798" i="1"/>
  <c r="I798" i="2"/>
  <c r="C798" i="2"/>
  <c r="D798" i="2"/>
  <c r="E798" i="2"/>
  <c r="B798" i="2"/>
  <c r="K823" i="7"/>
  <c r="C823" i="7"/>
  <c r="D823" i="7"/>
  <c r="E823" i="7"/>
  <c r="B823" i="7"/>
  <c r="J468" i="15" l="1"/>
  <c r="C468" i="15"/>
  <c r="D468" i="15"/>
  <c r="E468" i="15"/>
  <c r="B468" i="15"/>
  <c r="I797" i="3"/>
  <c r="C797" i="3"/>
  <c r="D797" i="3"/>
  <c r="E797" i="3"/>
  <c r="B797" i="3"/>
  <c r="I241" i="85"/>
  <c r="C241" i="85"/>
  <c r="D241" i="85"/>
  <c r="E241" i="85"/>
  <c r="B241" i="85"/>
  <c r="I797" i="4"/>
  <c r="C797" i="4"/>
  <c r="D797" i="4"/>
  <c r="E797" i="4"/>
  <c r="B797" i="4"/>
  <c r="I494" i="14"/>
  <c r="C494" i="14"/>
  <c r="D494" i="14"/>
  <c r="E494" i="14"/>
  <c r="F495" i="14"/>
  <c r="G495" i="14"/>
  <c r="F496" i="14"/>
  <c r="G496" i="14"/>
  <c r="F497" i="14"/>
  <c r="G497" i="14"/>
  <c r="F498" i="14"/>
  <c r="G498" i="14"/>
  <c r="F499" i="14"/>
  <c r="G499" i="14"/>
  <c r="F500" i="14"/>
  <c r="G500" i="14"/>
  <c r="F501" i="14"/>
  <c r="G501" i="14"/>
  <c r="F502" i="14"/>
  <c r="G502" i="14"/>
  <c r="F503" i="14"/>
  <c r="G503" i="14"/>
  <c r="F504" i="14"/>
  <c r="G504" i="14"/>
  <c r="F505" i="14"/>
  <c r="G505" i="14"/>
  <c r="F506" i="14"/>
  <c r="G506" i="14"/>
  <c r="B494" i="14"/>
  <c r="I797" i="5"/>
  <c r="C797" i="5"/>
  <c r="D797" i="5"/>
  <c r="E797" i="5"/>
  <c r="B797" i="5"/>
  <c r="I363" i="18"/>
  <c r="C363" i="18"/>
  <c r="D363" i="18"/>
  <c r="E363" i="18"/>
  <c r="B363" i="18"/>
  <c r="I797" i="1"/>
  <c r="C797" i="1"/>
  <c r="D797" i="1"/>
  <c r="E797" i="1"/>
  <c r="B797" i="1"/>
  <c r="I797" i="2"/>
  <c r="C797" i="2"/>
  <c r="D797" i="2"/>
  <c r="E797" i="2"/>
  <c r="B797" i="2"/>
  <c r="K822" i="7"/>
  <c r="C822" i="7"/>
  <c r="D822" i="7"/>
  <c r="E822" i="7"/>
  <c r="B822" i="7"/>
  <c r="H496" i="14" l="1"/>
  <c r="H498" i="14"/>
  <c r="G494" i="14"/>
  <c r="F494" i="14"/>
  <c r="H495" i="14"/>
  <c r="H502" i="14"/>
  <c r="H506" i="14"/>
  <c r="H505" i="14"/>
  <c r="H504" i="14"/>
  <c r="H503" i="14"/>
  <c r="H501" i="14"/>
  <c r="H500" i="14"/>
  <c r="H499" i="14"/>
  <c r="H497" i="14"/>
  <c r="J467" i="15"/>
  <c r="C467" i="15"/>
  <c r="D467" i="15"/>
  <c r="E467" i="15"/>
  <c r="B467" i="15"/>
  <c r="I796" i="3"/>
  <c r="C796" i="3"/>
  <c r="D796" i="3"/>
  <c r="E796" i="3"/>
  <c r="B796" i="3"/>
  <c r="I240" i="85"/>
  <c r="C240" i="85"/>
  <c r="D240" i="85"/>
  <c r="E240" i="85"/>
  <c r="B240" i="85"/>
  <c r="I796" i="4"/>
  <c r="C796" i="4"/>
  <c r="D796" i="4"/>
  <c r="E796" i="4"/>
  <c r="B796" i="4"/>
  <c r="I493" i="14"/>
  <c r="C493" i="14"/>
  <c r="D493" i="14"/>
  <c r="E493" i="14"/>
  <c r="B493" i="14"/>
  <c r="I796" i="5"/>
  <c r="C796" i="5"/>
  <c r="D796" i="5"/>
  <c r="E796" i="5"/>
  <c r="B796" i="5"/>
  <c r="I362" i="18"/>
  <c r="C362" i="18"/>
  <c r="D362" i="18"/>
  <c r="E362" i="18"/>
  <c r="B362" i="18"/>
  <c r="I796" i="1"/>
  <c r="C796" i="1"/>
  <c r="D796" i="1"/>
  <c r="E796" i="1"/>
  <c r="B796" i="1"/>
  <c r="I796" i="2"/>
  <c r="C796" i="2"/>
  <c r="D796" i="2"/>
  <c r="E796" i="2"/>
  <c r="B796" i="2"/>
  <c r="K821" i="7"/>
  <c r="C821" i="7"/>
  <c r="D821" i="7"/>
  <c r="E821" i="7"/>
  <c r="B821" i="7"/>
  <c r="H494" i="14" l="1"/>
  <c r="J466" i="15"/>
  <c r="C466" i="15"/>
  <c r="D466" i="15"/>
  <c r="E466" i="15"/>
  <c r="B466" i="15"/>
  <c r="I795" i="3"/>
  <c r="C795" i="3"/>
  <c r="D795" i="3"/>
  <c r="E795" i="3"/>
  <c r="B795" i="3"/>
  <c r="I239" i="85"/>
  <c r="C239" i="85"/>
  <c r="D239" i="85"/>
  <c r="E239" i="85"/>
  <c r="B239" i="85"/>
  <c r="I795" i="4"/>
  <c r="C795" i="4"/>
  <c r="D795" i="4"/>
  <c r="E795" i="4"/>
  <c r="B795" i="4"/>
  <c r="I492" i="14"/>
  <c r="C492" i="14"/>
  <c r="D492" i="14"/>
  <c r="E492" i="14"/>
  <c r="B492" i="14"/>
  <c r="I795" i="5"/>
  <c r="C795" i="5"/>
  <c r="D795" i="5"/>
  <c r="E795" i="5"/>
  <c r="B795" i="5"/>
  <c r="I361" i="18"/>
  <c r="C361" i="18"/>
  <c r="D361" i="18"/>
  <c r="E361" i="18"/>
  <c r="B361" i="18"/>
  <c r="I795" i="1"/>
  <c r="C795" i="1"/>
  <c r="D795" i="1"/>
  <c r="E795" i="1"/>
  <c r="B795" i="1"/>
  <c r="I795" i="2"/>
  <c r="C795" i="2"/>
  <c r="D795" i="2"/>
  <c r="E795" i="2"/>
  <c r="B795" i="2"/>
  <c r="K820" i="7"/>
  <c r="C820" i="7"/>
  <c r="D820" i="7"/>
  <c r="E820" i="7"/>
  <c r="B820" i="7"/>
  <c r="J465" i="15" l="1"/>
  <c r="C465" i="15"/>
  <c r="D465" i="15"/>
  <c r="E465" i="15"/>
  <c r="B465" i="15"/>
  <c r="I794" i="3"/>
  <c r="C794" i="3"/>
  <c r="D794" i="3"/>
  <c r="E794" i="3"/>
  <c r="B794" i="3"/>
  <c r="I238" i="85"/>
  <c r="C238" i="85"/>
  <c r="D238" i="85"/>
  <c r="E238" i="85"/>
  <c r="B238" i="85"/>
  <c r="I794" i="4"/>
  <c r="C794" i="4"/>
  <c r="D794" i="4"/>
  <c r="E794" i="4"/>
  <c r="B794" i="4"/>
  <c r="I491" i="14"/>
  <c r="C491" i="14"/>
  <c r="D491" i="14"/>
  <c r="E491" i="14"/>
  <c r="B491" i="14"/>
  <c r="I794" i="5"/>
  <c r="C794" i="5"/>
  <c r="D794" i="5"/>
  <c r="E794" i="5"/>
  <c r="B794" i="5"/>
  <c r="I360" i="18"/>
  <c r="F361" i="18"/>
  <c r="G361" i="18"/>
  <c r="F362" i="18"/>
  <c r="G362" i="18"/>
  <c r="F363" i="18"/>
  <c r="G363" i="18"/>
  <c r="F364" i="18"/>
  <c r="G364" i="18"/>
  <c r="F365" i="18"/>
  <c r="G365" i="18"/>
  <c r="F366" i="18"/>
  <c r="G366" i="18"/>
  <c r="F367" i="18"/>
  <c r="G367" i="18"/>
  <c r="F368" i="18"/>
  <c r="G368" i="18"/>
  <c r="F369" i="18"/>
  <c r="G369" i="18"/>
  <c r="F370" i="18"/>
  <c r="G370" i="18"/>
  <c r="C360" i="18"/>
  <c r="D360" i="18"/>
  <c r="E360" i="18"/>
  <c r="B360" i="18"/>
  <c r="I794" i="1"/>
  <c r="C794" i="1"/>
  <c r="D794" i="1"/>
  <c r="E794" i="1"/>
  <c r="B794" i="1"/>
  <c r="I794" i="2"/>
  <c r="C794" i="2"/>
  <c r="D794" i="2"/>
  <c r="E794" i="2"/>
  <c r="B794" i="2"/>
  <c r="K819" i="7"/>
  <c r="C819" i="7"/>
  <c r="D819" i="7"/>
  <c r="E819" i="7"/>
  <c r="B819" i="7"/>
  <c r="G360" i="18" l="1"/>
  <c r="F360" i="18"/>
  <c r="J464" i="15" l="1"/>
  <c r="C464" i="15"/>
  <c r="D464" i="15"/>
  <c r="E464" i="15"/>
  <c r="B464" i="15"/>
  <c r="I793" i="3"/>
  <c r="C793" i="3"/>
  <c r="D793" i="3"/>
  <c r="E793" i="3"/>
  <c r="B793" i="3"/>
  <c r="I237" i="85"/>
  <c r="C237" i="85"/>
  <c r="D237" i="85"/>
  <c r="E237" i="85"/>
  <c r="B237" i="85"/>
  <c r="I793" i="4"/>
  <c r="C793" i="4"/>
  <c r="D793" i="4"/>
  <c r="E793" i="4"/>
  <c r="B793" i="4"/>
  <c r="I490" i="14"/>
  <c r="C490" i="14"/>
  <c r="D490" i="14"/>
  <c r="E490" i="14"/>
  <c r="B490" i="14"/>
  <c r="I793" i="5"/>
  <c r="C793" i="5"/>
  <c r="D793" i="5"/>
  <c r="E793" i="5"/>
  <c r="B793" i="5"/>
  <c r="I359" i="18"/>
  <c r="C359" i="18"/>
  <c r="D359" i="18"/>
  <c r="E359" i="18"/>
  <c r="B359" i="18"/>
  <c r="I793" i="1"/>
  <c r="C793" i="1"/>
  <c r="D793" i="1"/>
  <c r="E793" i="1"/>
  <c r="B793" i="1"/>
  <c r="I793" i="2"/>
  <c r="C793" i="2"/>
  <c r="D793" i="2"/>
  <c r="E793" i="2"/>
  <c r="B793" i="2"/>
  <c r="K818" i="7"/>
  <c r="L820" i="7"/>
  <c r="L822" i="7"/>
  <c r="L823" i="7"/>
  <c r="L824" i="7"/>
  <c r="L826" i="7"/>
  <c r="K827" i="7"/>
  <c r="L827" i="7" s="1"/>
  <c r="K828" i="7"/>
  <c r="K829" i="7"/>
  <c r="F819" i="7"/>
  <c r="G819" i="7"/>
  <c r="F820" i="7"/>
  <c r="G820" i="7"/>
  <c r="F821" i="7"/>
  <c r="G821" i="7"/>
  <c r="F822" i="7"/>
  <c r="G822" i="7"/>
  <c r="F823" i="7"/>
  <c r="G823" i="7"/>
  <c r="F824" i="7"/>
  <c r="G824" i="7"/>
  <c r="F825" i="7"/>
  <c r="G825" i="7"/>
  <c r="F826" i="7"/>
  <c r="G826" i="7"/>
  <c r="F827" i="7"/>
  <c r="G827" i="7"/>
  <c r="F828" i="7"/>
  <c r="G828" i="7"/>
  <c r="F829" i="7"/>
  <c r="G829" i="7"/>
  <c r="I830" i="7" s="1"/>
  <c r="C818" i="7"/>
  <c r="D818" i="7"/>
  <c r="E818" i="7"/>
  <c r="B818" i="7"/>
  <c r="L828" i="7" l="1"/>
  <c r="G818" i="7"/>
  <c r="I823" i="7"/>
  <c r="F818" i="7"/>
  <c r="H825" i="7"/>
  <c r="H827" i="7"/>
  <c r="H829" i="7"/>
  <c r="J830" i="7"/>
  <c r="I825" i="7"/>
  <c r="L819" i="7"/>
  <c r="H828" i="7"/>
  <c r="J826" i="7"/>
  <c r="H822" i="7"/>
  <c r="I819" i="7"/>
  <c r="I829" i="7"/>
  <c r="I828" i="7"/>
  <c r="J829" i="7"/>
  <c r="I827" i="7"/>
  <c r="J828" i="7"/>
  <c r="H826" i="7"/>
  <c r="I826" i="7"/>
  <c r="H824" i="7"/>
  <c r="J825" i="7"/>
  <c r="J824" i="7"/>
  <c r="I824" i="7"/>
  <c r="H823" i="7"/>
  <c r="I822" i="7"/>
  <c r="J822" i="7"/>
  <c r="J823" i="7"/>
  <c r="I821" i="7"/>
  <c r="H821" i="7"/>
  <c r="H820" i="7"/>
  <c r="J821" i="7"/>
  <c r="H819" i="7"/>
  <c r="I820" i="7"/>
  <c r="J819" i="7"/>
  <c r="J820" i="7"/>
  <c r="L829" i="7"/>
  <c r="L825" i="7"/>
  <c r="L821" i="7"/>
  <c r="H818" i="7" l="1"/>
  <c r="J463" i="15"/>
  <c r="C463" i="15"/>
  <c r="D463" i="15"/>
  <c r="E463" i="15"/>
  <c r="B463" i="15"/>
  <c r="I792" i="3"/>
  <c r="C792" i="3"/>
  <c r="D792" i="3"/>
  <c r="E792" i="3"/>
  <c r="B792" i="3"/>
  <c r="I236" i="85"/>
  <c r="C236" i="85"/>
  <c r="D236" i="85"/>
  <c r="E236" i="85"/>
  <c r="B236" i="85"/>
  <c r="I792" i="4"/>
  <c r="C792" i="4"/>
  <c r="D792" i="4"/>
  <c r="E792" i="4"/>
  <c r="B792" i="4"/>
  <c r="I489" i="14"/>
  <c r="C489" i="14"/>
  <c r="D489" i="14"/>
  <c r="E489" i="14"/>
  <c r="B489" i="14"/>
  <c r="I792" i="5"/>
  <c r="C792" i="5"/>
  <c r="D792" i="5"/>
  <c r="E792" i="5"/>
  <c r="B792" i="5"/>
  <c r="I358" i="18"/>
  <c r="C358" i="18"/>
  <c r="D358" i="18"/>
  <c r="E358" i="18"/>
  <c r="B358" i="18"/>
  <c r="I792" i="1"/>
  <c r="C792" i="1"/>
  <c r="D792" i="1"/>
  <c r="E792" i="1"/>
  <c r="B792" i="1"/>
  <c r="I792" i="2"/>
  <c r="C792" i="2"/>
  <c r="D792" i="2"/>
  <c r="E792" i="2"/>
  <c r="B792" i="2"/>
  <c r="K817" i="7"/>
  <c r="L818" i="7" s="1"/>
  <c r="C817" i="7"/>
  <c r="D817" i="7"/>
  <c r="E817" i="7"/>
  <c r="B817" i="7"/>
  <c r="J462" i="15" l="1"/>
  <c r="C462" i="15" l="1"/>
  <c r="D462" i="15"/>
  <c r="E462" i="15"/>
  <c r="B462" i="15"/>
  <c r="I791" i="3"/>
  <c r="C791" i="3"/>
  <c r="D791" i="3"/>
  <c r="E791" i="3"/>
  <c r="B791" i="3"/>
  <c r="I235" i="85"/>
  <c r="C235" i="85"/>
  <c r="D235" i="85"/>
  <c r="E235" i="85"/>
  <c r="B235" i="85"/>
  <c r="F236" i="85"/>
  <c r="G236" i="85"/>
  <c r="F237" i="85"/>
  <c r="G237" i="85"/>
  <c r="F238" i="85"/>
  <c r="G238" i="85"/>
  <c r="F239" i="85"/>
  <c r="G239" i="85"/>
  <c r="F240" i="85"/>
  <c r="G240" i="85"/>
  <c r="F241" i="85"/>
  <c r="G241" i="85"/>
  <c r="F242" i="85"/>
  <c r="G242" i="85"/>
  <c r="F243" i="85"/>
  <c r="G243" i="85"/>
  <c r="F244" i="85"/>
  <c r="G244" i="85"/>
  <c r="F245" i="85"/>
  <c r="G245" i="85"/>
  <c r="F246" i="85"/>
  <c r="G246" i="85"/>
  <c r="F247" i="85"/>
  <c r="G247" i="85"/>
  <c r="F248" i="85"/>
  <c r="G248" i="85"/>
  <c r="F249" i="85"/>
  <c r="G249" i="85"/>
  <c r="F250" i="85"/>
  <c r="G250" i="85"/>
  <c r="F251" i="85"/>
  <c r="G251" i="85"/>
  <c r="F252" i="85"/>
  <c r="G252" i="85"/>
  <c r="F253" i="85"/>
  <c r="G253" i="85"/>
  <c r="F254" i="85"/>
  <c r="G254" i="85"/>
  <c r="F255" i="85"/>
  <c r="G255" i="85"/>
  <c r="F256" i="85"/>
  <c r="G256" i="85"/>
  <c r="F257" i="85"/>
  <c r="G257" i="85"/>
  <c r="F258" i="85"/>
  <c r="G258" i="85"/>
  <c r="F259" i="85"/>
  <c r="G259" i="85"/>
  <c r="I791" i="4"/>
  <c r="C791" i="4"/>
  <c r="D791" i="4"/>
  <c r="E791" i="4"/>
  <c r="B791" i="4"/>
  <c r="I488" i="14"/>
  <c r="C488" i="14"/>
  <c r="D488" i="14"/>
  <c r="E488" i="14"/>
  <c r="B488" i="14"/>
  <c r="I791" i="5"/>
  <c r="C791" i="5"/>
  <c r="D791" i="5"/>
  <c r="E791" i="5"/>
  <c r="B791" i="5"/>
  <c r="I357" i="18"/>
  <c r="C357" i="18"/>
  <c r="D357" i="18"/>
  <c r="E357" i="18"/>
  <c r="B357" i="18"/>
  <c r="I791" i="1"/>
  <c r="C791" i="1"/>
  <c r="D791" i="1"/>
  <c r="E791" i="1"/>
  <c r="B791" i="1"/>
  <c r="I791" i="2"/>
  <c r="C791" i="2"/>
  <c r="D791" i="2"/>
  <c r="E791" i="2"/>
  <c r="B791" i="2"/>
  <c r="K816" i="7"/>
  <c r="L817" i="7" s="1"/>
  <c r="C816" i="7"/>
  <c r="D816" i="7"/>
  <c r="E816" i="7"/>
  <c r="B816" i="7"/>
  <c r="H251" i="85" l="1"/>
  <c r="H258" i="85"/>
  <c r="H254" i="85"/>
  <c r="H250" i="85"/>
  <c r="H246" i="85"/>
  <c r="H242" i="85"/>
  <c r="H238" i="85"/>
  <c r="H259" i="85"/>
  <c r="H255" i="85"/>
  <c r="H241" i="85"/>
  <c r="H257" i="85"/>
  <c r="H256" i="85"/>
  <c r="H253" i="85"/>
  <c r="H252" i="85"/>
  <c r="H249" i="85"/>
  <c r="H248" i="85"/>
  <c r="H247" i="85"/>
  <c r="H245" i="85"/>
  <c r="H244" i="85"/>
  <c r="H243" i="85"/>
  <c r="H240" i="85"/>
  <c r="H239" i="85"/>
  <c r="H237" i="85"/>
  <c r="H236" i="85"/>
  <c r="J461" i="15" l="1"/>
  <c r="C461" i="15"/>
  <c r="D461" i="15"/>
  <c r="E461" i="15"/>
  <c r="B461" i="15"/>
  <c r="I790" i="3"/>
  <c r="C790" i="3"/>
  <c r="D790" i="3"/>
  <c r="E790" i="3"/>
  <c r="B790" i="3"/>
  <c r="I234" i="85"/>
  <c r="C234" i="85"/>
  <c r="D234" i="85"/>
  <c r="E234" i="85"/>
  <c r="B234" i="85"/>
  <c r="I790" i="4"/>
  <c r="C790" i="4"/>
  <c r="D790" i="4"/>
  <c r="E790" i="4"/>
  <c r="B790" i="4"/>
  <c r="I487" i="14"/>
  <c r="C487" i="14"/>
  <c r="D487" i="14"/>
  <c r="E487" i="14"/>
  <c r="B487" i="14"/>
  <c r="I790" i="5"/>
  <c r="E790" i="5"/>
  <c r="C790" i="5"/>
  <c r="D790" i="5"/>
  <c r="B790" i="5"/>
  <c r="I356" i="18"/>
  <c r="C356" i="18"/>
  <c r="D356" i="18"/>
  <c r="E356" i="18"/>
  <c r="B356" i="18"/>
  <c r="I790" i="1"/>
  <c r="F791" i="1"/>
  <c r="G791" i="1"/>
  <c r="F792" i="1"/>
  <c r="G792" i="1"/>
  <c r="F793" i="1"/>
  <c r="G793" i="1"/>
  <c r="F794" i="1"/>
  <c r="G794" i="1"/>
  <c r="F795" i="1"/>
  <c r="G795" i="1"/>
  <c r="F796" i="1"/>
  <c r="G796" i="1"/>
  <c r="F797" i="1"/>
  <c r="G797" i="1"/>
  <c r="F798" i="1"/>
  <c r="G798" i="1"/>
  <c r="F799" i="1"/>
  <c r="G799" i="1"/>
  <c r="C790" i="1"/>
  <c r="D790" i="1"/>
  <c r="E790" i="1"/>
  <c r="B790" i="1"/>
  <c r="I790" i="2"/>
  <c r="C790" i="2"/>
  <c r="D790" i="2"/>
  <c r="E790" i="2"/>
  <c r="B790" i="2"/>
  <c r="K815" i="7"/>
  <c r="C815" i="7"/>
  <c r="D815" i="7"/>
  <c r="E815" i="7"/>
  <c r="B815" i="7"/>
  <c r="F790" i="1" l="1"/>
  <c r="G790" i="1"/>
  <c r="H795" i="1"/>
  <c r="H793" i="1"/>
  <c r="H791" i="1"/>
  <c r="H798" i="1"/>
  <c r="H796" i="1"/>
  <c r="H792" i="1"/>
  <c r="L816" i="7"/>
  <c r="H799" i="1"/>
  <c r="H797" i="1"/>
  <c r="H794" i="1"/>
  <c r="J460" i="15"/>
  <c r="C460" i="15"/>
  <c r="D460" i="15"/>
  <c r="E460" i="15"/>
  <c r="B460" i="15"/>
  <c r="I789" i="3"/>
  <c r="C789" i="3"/>
  <c r="D789" i="3"/>
  <c r="E789" i="3"/>
  <c r="B789" i="3"/>
  <c r="I233" i="85"/>
  <c r="C233" i="85"/>
  <c r="D233" i="85"/>
  <c r="E233" i="85"/>
  <c r="B233" i="85"/>
  <c r="I789" i="4"/>
  <c r="C789" i="4"/>
  <c r="D789" i="4"/>
  <c r="E789" i="4"/>
  <c r="B789" i="4"/>
  <c r="I486" i="14"/>
  <c r="C486" i="14"/>
  <c r="D486" i="14"/>
  <c r="E486" i="14"/>
  <c r="B486" i="14"/>
  <c r="I789" i="5"/>
  <c r="C789" i="5"/>
  <c r="D789" i="5"/>
  <c r="E789" i="5"/>
  <c r="B789" i="5"/>
  <c r="I355" i="18"/>
  <c r="C355" i="18"/>
  <c r="D355" i="18"/>
  <c r="E355" i="18"/>
  <c r="B355" i="18"/>
  <c r="I789" i="1"/>
  <c r="C789" i="1"/>
  <c r="D789" i="1"/>
  <c r="E789" i="1"/>
  <c r="B789" i="1"/>
  <c r="I789" i="2"/>
  <c r="C789" i="2"/>
  <c r="D789" i="2"/>
  <c r="E789" i="2"/>
  <c r="B789" i="2"/>
  <c r="K814" i="7"/>
  <c r="L815" i="7" s="1"/>
  <c r="C814" i="7"/>
  <c r="D814" i="7"/>
  <c r="E814" i="7"/>
  <c r="B814" i="7"/>
  <c r="H790" i="1" l="1"/>
  <c r="J459" i="15"/>
  <c r="C459" i="15"/>
  <c r="D459" i="15"/>
  <c r="E459" i="15"/>
  <c r="B459" i="15"/>
  <c r="I788" i="3"/>
  <c r="C788" i="3"/>
  <c r="D788" i="3"/>
  <c r="E788" i="3"/>
  <c r="B788" i="3"/>
  <c r="I232" i="85"/>
  <c r="C232" i="85"/>
  <c r="D232" i="85"/>
  <c r="E232" i="85"/>
  <c r="B232" i="85"/>
  <c r="I788" i="4"/>
  <c r="C788" i="4"/>
  <c r="D788" i="4"/>
  <c r="E788" i="4"/>
  <c r="B788" i="4"/>
  <c r="I485" i="14"/>
  <c r="E485" i="14"/>
  <c r="C485" i="14"/>
  <c r="D485" i="14"/>
  <c r="B485" i="14"/>
  <c r="I788" i="5"/>
  <c r="C788" i="5"/>
  <c r="D788" i="5"/>
  <c r="E788" i="5"/>
  <c r="B788" i="5"/>
  <c r="I354" i="18"/>
  <c r="C354" i="18"/>
  <c r="D354" i="18"/>
  <c r="E354" i="18"/>
  <c r="B354" i="18"/>
  <c r="I788" i="1"/>
  <c r="C788" i="1"/>
  <c r="D788" i="1"/>
  <c r="E788" i="1"/>
  <c r="B788" i="1"/>
  <c r="I788" i="2"/>
  <c r="C788" i="2"/>
  <c r="D788" i="2"/>
  <c r="E788" i="2"/>
  <c r="B788" i="2"/>
  <c r="K813" i="7"/>
  <c r="L814" i="7" s="1"/>
  <c r="C813" i="7"/>
  <c r="D813" i="7"/>
  <c r="E813" i="7"/>
  <c r="B813" i="7"/>
  <c r="F813" i="7" l="1"/>
  <c r="J458" i="15"/>
  <c r="C458" i="15"/>
  <c r="D458" i="15"/>
  <c r="E458" i="15"/>
  <c r="B458" i="15"/>
  <c r="I787" i="3"/>
  <c r="C787" i="3"/>
  <c r="D787" i="3"/>
  <c r="E787" i="3"/>
  <c r="B787" i="3"/>
  <c r="I231" i="85"/>
  <c r="F232" i="85"/>
  <c r="G232" i="85"/>
  <c r="F233" i="85"/>
  <c r="G233" i="85"/>
  <c r="F234" i="85"/>
  <c r="G234" i="85"/>
  <c r="F235" i="85"/>
  <c r="G235" i="85"/>
  <c r="C231" i="85"/>
  <c r="D231" i="85"/>
  <c r="E231" i="85"/>
  <c r="B231" i="85"/>
  <c r="I787" i="4"/>
  <c r="C787" i="4"/>
  <c r="D787" i="4"/>
  <c r="E787" i="4"/>
  <c r="B787" i="4"/>
  <c r="I484" i="14"/>
  <c r="C484" i="14"/>
  <c r="D484" i="14"/>
  <c r="E484" i="14"/>
  <c r="B484" i="14"/>
  <c r="I787" i="5"/>
  <c r="C787" i="5"/>
  <c r="D787" i="5"/>
  <c r="E787" i="5"/>
  <c r="B787" i="5"/>
  <c r="I353" i="18"/>
  <c r="C353" i="18"/>
  <c r="D353" i="18"/>
  <c r="E353" i="18"/>
  <c r="B353" i="18"/>
  <c r="I787" i="1"/>
  <c r="C787" i="1"/>
  <c r="D787" i="1"/>
  <c r="E787" i="1"/>
  <c r="B787" i="1"/>
  <c r="I787" i="2"/>
  <c r="C787" i="2"/>
  <c r="D787" i="2"/>
  <c r="E787" i="2"/>
  <c r="B787" i="2"/>
  <c r="K812" i="7"/>
  <c r="L813" i="7" s="1"/>
  <c r="C812" i="7"/>
  <c r="D812" i="7"/>
  <c r="E812" i="7"/>
  <c r="B812" i="7"/>
  <c r="F231" i="85" l="1"/>
  <c r="G231" i="85"/>
  <c r="H234" i="85"/>
  <c r="H235" i="85"/>
  <c r="H233" i="85"/>
  <c r="H232" i="85"/>
  <c r="J457" i="15"/>
  <c r="C457" i="15"/>
  <c r="D457" i="15"/>
  <c r="E457" i="15"/>
  <c r="B457" i="15"/>
  <c r="I786" i="3"/>
  <c r="C786" i="3"/>
  <c r="D786" i="3"/>
  <c r="E786" i="3"/>
  <c r="B786" i="3"/>
  <c r="I230" i="85"/>
  <c r="C230" i="85"/>
  <c r="D230" i="85"/>
  <c r="E230" i="85"/>
  <c r="B230" i="85"/>
  <c r="I786" i="4"/>
  <c r="C786" i="4"/>
  <c r="D786" i="4"/>
  <c r="E786" i="4"/>
  <c r="B786" i="4"/>
  <c r="I483" i="14"/>
  <c r="C483" i="14"/>
  <c r="D483" i="14"/>
  <c r="E483" i="14"/>
  <c r="B483" i="14"/>
  <c r="I786" i="5"/>
  <c r="C786" i="5"/>
  <c r="D786" i="5"/>
  <c r="E786" i="5"/>
  <c r="B786" i="5"/>
  <c r="I352" i="18"/>
  <c r="C352" i="18"/>
  <c r="D352" i="18"/>
  <c r="E352" i="18"/>
  <c r="B352" i="18"/>
  <c r="I786" i="1"/>
  <c r="C786" i="1"/>
  <c r="D786" i="1"/>
  <c r="E786" i="1"/>
  <c r="B786" i="1"/>
  <c r="I786" i="2"/>
  <c r="C786" i="2"/>
  <c r="D786" i="2"/>
  <c r="E786" i="2"/>
  <c r="B786" i="2"/>
  <c r="K811" i="7"/>
  <c r="L812" i="7" s="1"/>
  <c r="C811" i="7"/>
  <c r="D811" i="7"/>
  <c r="E811" i="7"/>
  <c r="B811" i="7"/>
  <c r="H231" i="85" l="1"/>
  <c r="J456" i="15"/>
  <c r="C456" i="15"/>
  <c r="D456" i="15"/>
  <c r="E456" i="15"/>
  <c r="B456" i="15"/>
  <c r="I785" i="3"/>
  <c r="C785" i="3"/>
  <c r="D785" i="3"/>
  <c r="E785" i="3"/>
  <c r="B785" i="3"/>
  <c r="I229" i="85"/>
  <c r="C229" i="85"/>
  <c r="D229" i="85"/>
  <c r="E229" i="85"/>
  <c r="B229" i="85"/>
  <c r="I785" i="4"/>
  <c r="E785" i="4"/>
  <c r="C785" i="4"/>
  <c r="D785" i="4"/>
  <c r="B785" i="4"/>
  <c r="I482" i="14"/>
  <c r="C482" i="14"/>
  <c r="D482" i="14"/>
  <c r="E482" i="14"/>
  <c r="B482" i="14"/>
  <c r="I785" i="5"/>
  <c r="C785" i="5"/>
  <c r="D785" i="5"/>
  <c r="E785" i="5"/>
  <c r="B785" i="5"/>
  <c r="I351" i="18"/>
  <c r="C351" i="18"/>
  <c r="D351" i="18"/>
  <c r="E351" i="18"/>
  <c r="B351" i="18"/>
  <c r="I785" i="1"/>
  <c r="C785" i="1"/>
  <c r="D785" i="1"/>
  <c r="E785" i="1"/>
  <c r="B785" i="1"/>
  <c r="I785" i="2"/>
  <c r="C785" i="2"/>
  <c r="D785" i="2"/>
  <c r="E785" i="2"/>
  <c r="B785" i="2"/>
  <c r="K810" i="7"/>
  <c r="L811" i="7" s="1"/>
  <c r="C810" i="7"/>
  <c r="D810" i="7"/>
  <c r="E810" i="7"/>
  <c r="B810" i="7"/>
  <c r="J455" i="15" l="1"/>
  <c r="J454" i="15"/>
  <c r="J453" i="15"/>
  <c r="I784" i="3"/>
  <c r="I783" i="3"/>
  <c r="I782" i="3"/>
  <c r="I226" i="85"/>
  <c r="I227" i="85"/>
  <c r="I784" i="4"/>
  <c r="I783" i="4"/>
  <c r="I782" i="4"/>
  <c r="I481" i="14"/>
  <c r="I480" i="14"/>
  <c r="I479" i="14"/>
  <c r="I784" i="5"/>
  <c r="I783" i="5"/>
  <c r="I782" i="5"/>
  <c r="I350" i="18"/>
  <c r="I349" i="18"/>
  <c r="I348" i="18"/>
  <c r="I782" i="1"/>
  <c r="I783" i="1"/>
  <c r="I782" i="2"/>
  <c r="I783" i="2"/>
  <c r="K809" i="7"/>
  <c r="L810" i="7" s="1"/>
  <c r="K808" i="7"/>
  <c r="K807" i="7"/>
  <c r="L808" i="7" l="1"/>
  <c r="L809" i="7"/>
  <c r="I228" i="85"/>
  <c r="I784" i="2"/>
  <c r="I784" i="1"/>
  <c r="C455" i="15" l="1"/>
  <c r="D455" i="15"/>
  <c r="E455" i="15"/>
  <c r="B455" i="15"/>
  <c r="C784" i="3"/>
  <c r="D784" i="3"/>
  <c r="E784" i="3"/>
  <c r="B784" i="3"/>
  <c r="C228" i="85"/>
  <c r="D228" i="85"/>
  <c r="E228" i="85"/>
  <c r="B228" i="85"/>
  <c r="F482" i="14"/>
  <c r="G482" i="14"/>
  <c r="F483" i="14"/>
  <c r="G483" i="14"/>
  <c r="F484" i="14"/>
  <c r="G484" i="14"/>
  <c r="F485" i="14"/>
  <c r="G485" i="14"/>
  <c r="F486" i="14"/>
  <c r="G486" i="14"/>
  <c r="F487" i="14"/>
  <c r="G487" i="14"/>
  <c r="F488" i="14"/>
  <c r="G488" i="14"/>
  <c r="F489" i="14"/>
  <c r="G489" i="14"/>
  <c r="F490" i="14"/>
  <c r="G490" i="14"/>
  <c r="F491" i="14"/>
  <c r="G491" i="14"/>
  <c r="F492" i="14"/>
  <c r="G492" i="14"/>
  <c r="F493" i="14"/>
  <c r="G493" i="1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C784" i="4"/>
  <c r="D784" i="4"/>
  <c r="E784" i="4"/>
  <c r="B784" i="4"/>
  <c r="C481" i="14"/>
  <c r="D481" i="14"/>
  <c r="E481" i="14"/>
  <c r="B481" i="14"/>
  <c r="C784" i="5"/>
  <c r="D784" i="5"/>
  <c r="E784" i="5"/>
  <c r="B784" i="5"/>
  <c r="C350" i="18"/>
  <c r="D350" i="18"/>
  <c r="E350" i="18"/>
  <c r="B350" i="18"/>
  <c r="C784" i="1"/>
  <c r="D784" i="1"/>
  <c r="E784" i="1"/>
  <c r="B784" i="1"/>
  <c r="C784" i="2"/>
  <c r="D784" i="2"/>
  <c r="E784" i="2"/>
  <c r="B784" i="2"/>
  <c r="C809" i="7"/>
  <c r="D809" i="7"/>
  <c r="E809" i="7"/>
  <c r="B809" i="7"/>
  <c r="H798" i="4" l="1"/>
  <c r="H790" i="4"/>
  <c r="H796" i="4"/>
  <c r="H490" i="14"/>
  <c r="H488" i="14"/>
  <c r="H486" i="14"/>
  <c r="H484" i="14"/>
  <c r="H786" i="4"/>
  <c r="H793" i="4"/>
  <c r="H791" i="4"/>
  <c r="H797" i="4"/>
  <c r="H493" i="14"/>
  <c r="H795" i="4"/>
  <c r="H492" i="14"/>
  <c r="H794" i="4"/>
  <c r="H491" i="14"/>
  <c r="H792" i="4"/>
  <c r="H489" i="14"/>
  <c r="H487" i="14"/>
  <c r="H789" i="4"/>
  <c r="H788" i="4"/>
  <c r="H485" i="14"/>
  <c r="H787" i="4"/>
  <c r="H483" i="14"/>
  <c r="H785" i="4"/>
  <c r="H482" i="14"/>
  <c r="F455" i="15"/>
  <c r="G455" i="15"/>
  <c r="F456" i="15"/>
  <c r="G456" i="15"/>
  <c r="F457" i="15"/>
  <c r="G457" i="15"/>
  <c r="F458" i="15"/>
  <c r="G458" i="15"/>
  <c r="F459" i="15"/>
  <c r="G459" i="15"/>
  <c r="F460" i="15"/>
  <c r="G460" i="15"/>
  <c r="F461" i="15"/>
  <c r="G461" i="15"/>
  <c r="F462" i="15"/>
  <c r="G462" i="15"/>
  <c r="F463" i="15"/>
  <c r="G463" i="15"/>
  <c r="F464" i="15"/>
  <c r="G464" i="15"/>
  <c r="F465" i="15"/>
  <c r="G465" i="15"/>
  <c r="F466" i="15"/>
  <c r="G466" i="15"/>
  <c r="F467" i="15"/>
  <c r="G467" i="15"/>
  <c r="F468" i="15"/>
  <c r="G468" i="15"/>
  <c r="F469" i="15"/>
  <c r="G469" i="15"/>
  <c r="F470" i="15"/>
  <c r="G470" i="15"/>
  <c r="F471" i="15"/>
  <c r="G471" i="15"/>
  <c r="F472" i="15"/>
  <c r="G472" i="15"/>
  <c r="F473" i="15"/>
  <c r="G473" i="15"/>
  <c r="F474" i="15"/>
  <c r="G474" i="15"/>
  <c r="F475" i="15"/>
  <c r="G475" i="15"/>
  <c r="F476" i="15"/>
  <c r="G476" i="15"/>
  <c r="F477" i="15"/>
  <c r="G477" i="15"/>
  <c r="F478" i="15"/>
  <c r="G478" i="15"/>
  <c r="F479" i="15"/>
  <c r="G479" i="15"/>
  <c r="F480" i="15"/>
  <c r="G480" i="15"/>
  <c r="F481" i="15"/>
  <c r="G481" i="15"/>
  <c r="F482" i="15"/>
  <c r="G482" i="15"/>
  <c r="F483" i="15"/>
  <c r="G483" i="15"/>
  <c r="F484" i="15"/>
  <c r="G484" i="15"/>
  <c r="F485" i="15"/>
  <c r="G485" i="15"/>
  <c r="F486" i="15"/>
  <c r="G486" i="15"/>
  <c r="F487" i="15"/>
  <c r="G487" i="15"/>
  <c r="F488" i="15"/>
  <c r="G488" i="15"/>
  <c r="F489" i="15"/>
  <c r="G489" i="15"/>
  <c r="F490" i="15"/>
  <c r="G490" i="15"/>
  <c r="F491" i="15"/>
  <c r="G491" i="15"/>
  <c r="F492" i="15"/>
  <c r="G492" i="15"/>
  <c r="F493" i="15"/>
  <c r="G493" i="15"/>
  <c r="F494" i="15"/>
  <c r="G494" i="15"/>
  <c r="F495" i="15"/>
  <c r="G495" i="15"/>
  <c r="F496" i="15"/>
  <c r="G496" i="15"/>
  <c r="F497" i="15"/>
  <c r="G497" i="15"/>
  <c r="F498" i="15"/>
  <c r="G498" i="15"/>
  <c r="F499" i="15"/>
  <c r="G499" i="15"/>
  <c r="F500" i="15"/>
  <c r="G500" i="15"/>
  <c r="F501" i="15"/>
  <c r="G501" i="15"/>
  <c r="F502" i="15"/>
  <c r="G502" i="15"/>
  <c r="F503" i="15"/>
  <c r="G503" i="15"/>
  <c r="F504" i="15"/>
  <c r="G504" i="15"/>
  <c r="F505" i="15"/>
  <c r="G505" i="15"/>
  <c r="F506" i="15"/>
  <c r="G506" i="15"/>
  <c r="F507" i="15"/>
  <c r="G507" i="15"/>
  <c r="F508" i="15"/>
  <c r="G508" i="15"/>
  <c r="F509" i="15"/>
  <c r="G509" i="15"/>
  <c r="F510" i="15"/>
  <c r="G510" i="15"/>
  <c r="F511" i="15"/>
  <c r="G511" i="15"/>
  <c r="F512" i="15"/>
  <c r="G512" i="15"/>
  <c r="F513" i="15"/>
  <c r="G513" i="15"/>
  <c r="F514" i="15"/>
  <c r="G514" i="15"/>
  <c r="F515" i="15"/>
  <c r="G515" i="15"/>
  <c r="F516" i="15"/>
  <c r="G516" i="15"/>
  <c r="F517" i="15"/>
  <c r="G517" i="15"/>
  <c r="F518" i="15"/>
  <c r="G518" i="15"/>
  <c r="F519" i="15"/>
  <c r="G519" i="15"/>
  <c r="F520" i="15"/>
  <c r="G520" i="15"/>
  <c r="F521" i="15"/>
  <c r="G521" i="15"/>
  <c r="F522" i="15"/>
  <c r="G522" i="15"/>
  <c r="F523" i="15"/>
  <c r="G523" i="15"/>
  <c r="F524" i="15"/>
  <c r="G524" i="15"/>
  <c r="F525" i="15"/>
  <c r="G525" i="15"/>
  <c r="F526" i="15"/>
  <c r="G526" i="15"/>
  <c r="F527" i="15"/>
  <c r="G527" i="15"/>
  <c r="F528" i="15"/>
  <c r="G528" i="15"/>
  <c r="F529" i="15"/>
  <c r="G529" i="15"/>
  <c r="F530" i="15"/>
  <c r="G530" i="15"/>
  <c r="F531" i="15"/>
  <c r="G531" i="15"/>
  <c r="F532" i="15"/>
  <c r="G532" i="15"/>
  <c r="F533" i="15"/>
  <c r="G533" i="15"/>
  <c r="F534" i="15"/>
  <c r="G534" i="15"/>
  <c r="F535" i="15"/>
  <c r="G535" i="15"/>
  <c r="F536" i="15"/>
  <c r="G536" i="15"/>
  <c r="F537" i="15"/>
  <c r="G537" i="15"/>
  <c r="F538" i="15"/>
  <c r="G538" i="15"/>
  <c r="F539" i="15"/>
  <c r="G539" i="15"/>
  <c r="F540" i="15"/>
  <c r="G540" i="15"/>
  <c r="F541" i="15"/>
  <c r="G541" i="15"/>
  <c r="F542" i="15"/>
  <c r="G542" i="15"/>
  <c r="F543" i="15"/>
  <c r="G543" i="15"/>
  <c r="F544" i="15"/>
  <c r="G544" i="15"/>
  <c r="C454" i="15"/>
  <c r="D454" i="15"/>
  <c r="E454" i="15"/>
  <c r="B454" i="15"/>
  <c r="C783" i="3"/>
  <c r="D783" i="3"/>
  <c r="E783" i="3"/>
  <c r="B783" i="3"/>
  <c r="C227" i="85"/>
  <c r="D227" i="85"/>
  <c r="E227" i="85"/>
  <c r="B227" i="85"/>
  <c r="C783" i="4"/>
  <c r="D783" i="4"/>
  <c r="E783" i="4"/>
  <c r="B783" i="4"/>
  <c r="C480" i="14"/>
  <c r="D480" i="14"/>
  <c r="E480" i="14"/>
  <c r="B480" i="14"/>
  <c r="C783" i="5"/>
  <c r="D783" i="5"/>
  <c r="E783" i="5"/>
  <c r="B783" i="5"/>
  <c r="C349" i="18"/>
  <c r="D349" i="18"/>
  <c r="E349" i="18"/>
  <c r="B349" i="18"/>
  <c r="C783" i="1"/>
  <c r="D783" i="1"/>
  <c r="E783" i="1"/>
  <c r="B783" i="1"/>
  <c r="C783" i="2"/>
  <c r="D783" i="2"/>
  <c r="E783" i="2"/>
  <c r="B783" i="2"/>
  <c r="C808" i="7"/>
  <c r="D808" i="7"/>
  <c r="E808" i="7"/>
  <c r="B808" i="7"/>
  <c r="C453" i="15" l="1"/>
  <c r="D453" i="15"/>
  <c r="E453" i="15"/>
  <c r="B453" i="15"/>
  <c r="C782" i="3"/>
  <c r="D782" i="3"/>
  <c r="E782" i="3"/>
  <c r="B782" i="3"/>
  <c r="C226" i="85"/>
  <c r="D226" i="85"/>
  <c r="E226" i="85"/>
  <c r="B226" i="85"/>
  <c r="C782" i="4"/>
  <c r="D782" i="4"/>
  <c r="E782" i="4"/>
  <c r="B782" i="4"/>
  <c r="C479" i="14"/>
  <c r="D479" i="14"/>
  <c r="E479" i="14"/>
  <c r="B479" i="14"/>
  <c r="C782" i="5"/>
  <c r="D782" i="5"/>
  <c r="E782" i="5"/>
  <c r="B782" i="5"/>
  <c r="C348" i="18"/>
  <c r="D348" i="18"/>
  <c r="E348" i="18"/>
  <c r="B348" i="18"/>
  <c r="C782" i="1"/>
  <c r="D782" i="1"/>
  <c r="E782" i="1"/>
  <c r="B782" i="1"/>
  <c r="C782" i="2"/>
  <c r="D782" i="2"/>
  <c r="E782" i="2"/>
  <c r="B782" i="2"/>
  <c r="C807" i="7"/>
  <c r="D807" i="7"/>
  <c r="E807" i="7"/>
  <c r="B807" i="7"/>
  <c r="C452" i="15" l="1"/>
  <c r="D452" i="15"/>
  <c r="E452" i="15"/>
  <c r="B452" i="15"/>
  <c r="C781" i="3"/>
  <c r="D781" i="3"/>
  <c r="E781" i="3"/>
  <c r="B781" i="3"/>
  <c r="C225" i="85"/>
  <c r="D225" i="85"/>
  <c r="E225" i="85"/>
  <c r="B225" i="85"/>
  <c r="C781" i="4"/>
  <c r="D781" i="4"/>
  <c r="E781" i="4"/>
  <c r="B781" i="4"/>
  <c r="C478" i="14"/>
  <c r="D478" i="14"/>
  <c r="E478" i="14"/>
  <c r="B478" i="14"/>
  <c r="C781" i="5"/>
  <c r="D781" i="5"/>
  <c r="E781" i="5"/>
  <c r="B781" i="5"/>
  <c r="C347" i="18"/>
  <c r="D347" i="18"/>
  <c r="E347" i="18"/>
  <c r="B347" i="18"/>
  <c r="C781" i="1"/>
  <c r="D781" i="1"/>
  <c r="E781" i="1"/>
  <c r="B781" i="1"/>
  <c r="C781" i="2"/>
  <c r="D781" i="2"/>
  <c r="E781" i="2"/>
  <c r="B781" i="2"/>
  <c r="C806" i="7"/>
  <c r="D806" i="7"/>
  <c r="E806" i="7"/>
  <c r="B806" i="7"/>
  <c r="C451" i="15" l="1"/>
  <c r="D451" i="15"/>
  <c r="E451" i="15"/>
  <c r="B451" i="15"/>
  <c r="C780" i="3"/>
  <c r="D780" i="3"/>
  <c r="E780" i="3"/>
  <c r="B780" i="3"/>
  <c r="C224" i="85"/>
  <c r="D224" i="85"/>
  <c r="E224" i="85"/>
  <c r="B224" i="85"/>
  <c r="C780" i="4"/>
  <c r="D780" i="4"/>
  <c r="E780" i="4"/>
  <c r="B780" i="4"/>
  <c r="C477" i="14"/>
  <c r="D477" i="14"/>
  <c r="E477" i="14"/>
  <c r="B477" i="14"/>
  <c r="C780" i="5"/>
  <c r="D780" i="5"/>
  <c r="E780" i="5"/>
  <c r="B780" i="5"/>
  <c r="C346" i="18"/>
  <c r="D346" i="18"/>
  <c r="E346" i="18"/>
  <c r="B346" i="18"/>
  <c r="C780" i="1"/>
  <c r="D780" i="1"/>
  <c r="E780" i="1"/>
  <c r="B780" i="1"/>
  <c r="C780" i="2"/>
  <c r="D780" i="2"/>
  <c r="E780" i="2"/>
  <c r="B780" i="2"/>
  <c r="C805" i="7"/>
  <c r="D805" i="7"/>
  <c r="E805" i="7"/>
  <c r="B805" i="7"/>
  <c r="C450" i="15" l="1"/>
  <c r="D450" i="15"/>
  <c r="E450" i="15"/>
  <c r="B450" i="15"/>
  <c r="C779" i="3"/>
  <c r="D779" i="3"/>
  <c r="E779" i="3"/>
  <c r="B779" i="3"/>
  <c r="C223" i="85"/>
  <c r="D223" i="85"/>
  <c r="E223" i="85"/>
  <c r="B223" i="85"/>
  <c r="C779" i="4"/>
  <c r="D779" i="4"/>
  <c r="E779" i="4"/>
  <c r="B779" i="4"/>
  <c r="C476" i="14"/>
  <c r="D476" i="14"/>
  <c r="E476" i="14"/>
  <c r="B476" i="14"/>
  <c r="C779" i="5"/>
  <c r="D779" i="5"/>
  <c r="E779" i="5"/>
  <c r="B779" i="5"/>
  <c r="F346" i="18"/>
  <c r="G346" i="18"/>
  <c r="F347" i="18"/>
  <c r="G347" i="18"/>
  <c r="F348" i="18"/>
  <c r="G348" i="18"/>
  <c r="F349" i="18"/>
  <c r="G349" i="18"/>
  <c r="F350" i="18"/>
  <c r="G350" i="18"/>
  <c r="F351" i="18"/>
  <c r="G351" i="18"/>
  <c r="F352" i="18"/>
  <c r="G352" i="18"/>
  <c r="F353" i="18"/>
  <c r="G353" i="18"/>
  <c r="F354" i="18"/>
  <c r="G354" i="18"/>
  <c r="F355" i="18"/>
  <c r="G355" i="18"/>
  <c r="F356" i="18"/>
  <c r="G356" i="18"/>
  <c r="F357" i="18"/>
  <c r="G357" i="18"/>
  <c r="F358" i="18"/>
  <c r="G358" i="18"/>
  <c r="F359" i="18"/>
  <c r="G359" i="18"/>
  <c r="C345" i="18"/>
  <c r="D345" i="18"/>
  <c r="E345" i="18"/>
  <c r="B345" i="18"/>
  <c r="C779" i="1"/>
  <c r="D779" i="1"/>
  <c r="E779" i="1"/>
  <c r="B779" i="1"/>
  <c r="C779" i="2"/>
  <c r="D779" i="2"/>
  <c r="E779" i="2"/>
  <c r="B779" i="2"/>
  <c r="C804" i="7"/>
  <c r="D804" i="7"/>
  <c r="E804" i="7"/>
  <c r="B804" i="7"/>
  <c r="C449" i="15" l="1"/>
  <c r="D449" i="15"/>
  <c r="E449" i="15"/>
  <c r="B449" i="15"/>
  <c r="C778" i="3"/>
  <c r="D778" i="3"/>
  <c r="E778" i="3"/>
  <c r="B778" i="3"/>
  <c r="C222" i="85"/>
  <c r="D222" i="85"/>
  <c r="E222" i="85"/>
  <c r="B222" i="85"/>
  <c r="C778" i="4"/>
  <c r="D778" i="4"/>
  <c r="E778" i="4"/>
  <c r="B778" i="4"/>
  <c r="C475" i="14"/>
  <c r="D475" i="14"/>
  <c r="E475" i="14"/>
  <c r="B475" i="14"/>
  <c r="C778" i="5"/>
  <c r="D778" i="5"/>
  <c r="E778" i="5"/>
  <c r="B778" i="5"/>
  <c r="C344" i="18"/>
  <c r="D344" i="18"/>
  <c r="E344" i="18"/>
  <c r="B344" i="18"/>
  <c r="C778" i="1"/>
  <c r="D778" i="1"/>
  <c r="E778" i="1"/>
  <c r="B778" i="1"/>
  <c r="C778" i="2"/>
  <c r="D778" i="2"/>
  <c r="E778" i="2"/>
  <c r="B778" i="2"/>
  <c r="F804" i="7"/>
  <c r="G804" i="7"/>
  <c r="F805" i="7"/>
  <c r="G805" i="7"/>
  <c r="F806" i="7"/>
  <c r="G806" i="7"/>
  <c r="F807" i="7"/>
  <c r="G807" i="7"/>
  <c r="F808" i="7"/>
  <c r="G808" i="7"/>
  <c r="F809" i="7"/>
  <c r="G809" i="7"/>
  <c r="F810" i="7"/>
  <c r="G810" i="7"/>
  <c r="F811" i="7"/>
  <c r="G811" i="7"/>
  <c r="F812" i="7"/>
  <c r="G812" i="7"/>
  <c r="G813" i="7"/>
  <c r="F814" i="7"/>
  <c r="G814" i="7"/>
  <c r="F815" i="7"/>
  <c r="G815" i="7"/>
  <c r="F816" i="7"/>
  <c r="G816" i="7"/>
  <c r="F817" i="7"/>
  <c r="J818" i="7" s="1"/>
  <c r="G817" i="7"/>
  <c r="I818" i="7" s="1"/>
  <c r="C803" i="7"/>
  <c r="E803" i="7"/>
  <c r="B803" i="7"/>
  <c r="F803" i="7" s="1"/>
  <c r="I807" i="7" l="1"/>
  <c r="I813" i="7"/>
  <c r="H807" i="7"/>
  <c r="G803" i="7"/>
  <c r="H803" i="7" s="1"/>
  <c r="H816" i="7"/>
  <c r="I811" i="7"/>
  <c r="H815" i="7"/>
  <c r="H805" i="7"/>
  <c r="I816" i="7"/>
  <c r="H808" i="7"/>
  <c r="I806" i="7"/>
  <c r="H817" i="7"/>
  <c r="I817" i="7"/>
  <c r="I815" i="7"/>
  <c r="J815" i="7"/>
  <c r="J816" i="7"/>
  <c r="H813" i="7"/>
  <c r="J814" i="7"/>
  <c r="J813" i="7"/>
  <c r="H812" i="7"/>
  <c r="J812" i="7"/>
  <c r="I812" i="7"/>
  <c r="H811" i="7"/>
  <c r="J811" i="7"/>
  <c r="H809" i="7"/>
  <c r="J809" i="7"/>
  <c r="I809" i="7"/>
  <c r="J808" i="7"/>
  <c r="I808" i="7"/>
  <c r="J807" i="7"/>
  <c r="J806" i="7"/>
  <c r="H804" i="7"/>
  <c r="I805" i="7"/>
  <c r="J804" i="7"/>
  <c r="J805" i="7"/>
  <c r="I814" i="7"/>
  <c r="I810" i="7"/>
  <c r="J810" i="7"/>
  <c r="J817" i="7"/>
  <c r="H814" i="7"/>
  <c r="H810" i="7"/>
  <c r="H806" i="7"/>
  <c r="I804" i="7" l="1"/>
  <c r="C448" i="15"/>
  <c r="D448" i="15"/>
  <c r="E448" i="15"/>
  <c r="B448" i="15"/>
  <c r="C777" i="3"/>
  <c r="D777" i="3"/>
  <c r="E777" i="3"/>
  <c r="B777" i="3"/>
  <c r="C221" i="85"/>
  <c r="D221" i="85"/>
  <c r="E221" i="85"/>
  <c r="B221" i="85"/>
  <c r="C777" i="4"/>
  <c r="D777" i="4"/>
  <c r="E777" i="4"/>
  <c r="B777" i="4"/>
  <c r="C474" i="14"/>
  <c r="D474" i="14"/>
  <c r="E474" i="14"/>
  <c r="B474" i="14"/>
  <c r="C777" i="5"/>
  <c r="D777" i="5"/>
  <c r="E777" i="5"/>
  <c r="B777" i="5"/>
  <c r="C343" i="18"/>
  <c r="D343" i="18"/>
  <c r="E343" i="18"/>
  <c r="B343" i="18"/>
  <c r="F778" i="1"/>
  <c r="G778" i="1"/>
  <c r="F779" i="1"/>
  <c r="G779" i="1"/>
  <c r="F780" i="1"/>
  <c r="G780" i="1"/>
  <c r="F781" i="1"/>
  <c r="G781" i="1"/>
  <c r="F782" i="1"/>
  <c r="G782" i="1"/>
  <c r="F783" i="1"/>
  <c r="G783" i="1"/>
  <c r="F784" i="1"/>
  <c r="G784" i="1"/>
  <c r="F785" i="1"/>
  <c r="G785" i="1"/>
  <c r="F786" i="1"/>
  <c r="G786" i="1"/>
  <c r="F787" i="1"/>
  <c r="G787" i="1"/>
  <c r="F788" i="1"/>
  <c r="G788" i="1"/>
  <c r="F789" i="1"/>
  <c r="G789" i="1"/>
  <c r="C777" i="1"/>
  <c r="D777" i="1"/>
  <c r="E777" i="1"/>
  <c r="B777" i="1"/>
  <c r="C777" i="2"/>
  <c r="D777" i="2"/>
  <c r="E777" i="2"/>
  <c r="B777" i="2"/>
  <c r="C802" i="7"/>
  <c r="D802" i="7"/>
  <c r="E802" i="7"/>
  <c r="B802" i="7"/>
  <c r="G777" i="1" l="1"/>
  <c r="H783" i="1"/>
  <c r="F777" i="1"/>
  <c r="H787" i="1"/>
  <c r="H779" i="1"/>
  <c r="H786" i="1"/>
  <c r="H784" i="1"/>
  <c r="H782" i="1"/>
  <c r="H778" i="1"/>
  <c r="H789" i="1"/>
  <c r="H788" i="1"/>
  <c r="H785" i="1"/>
  <c r="H781" i="1"/>
  <c r="H780" i="1"/>
  <c r="C447" i="15"/>
  <c r="D447" i="15"/>
  <c r="E447" i="15"/>
  <c r="B447" i="15"/>
  <c r="C776" i="3"/>
  <c r="D776" i="3"/>
  <c r="E776" i="3"/>
  <c r="B776" i="3"/>
  <c r="C220" i="85"/>
  <c r="D220" i="85"/>
  <c r="E220" i="85"/>
  <c r="B220" i="85"/>
  <c r="C776" i="4"/>
  <c r="D776" i="4"/>
  <c r="E776" i="4"/>
  <c r="B776" i="4"/>
  <c r="C473" i="14"/>
  <c r="D473" i="14"/>
  <c r="E473" i="14"/>
  <c r="B473" i="14"/>
  <c r="C776" i="5"/>
  <c r="D776" i="5"/>
  <c r="E776" i="5"/>
  <c r="B776" i="5"/>
  <c r="C342" i="18"/>
  <c r="D342" i="18"/>
  <c r="E342" i="18"/>
  <c r="B342" i="18"/>
  <c r="C776" i="1"/>
  <c r="D776" i="1"/>
  <c r="E776" i="1"/>
  <c r="B776" i="1"/>
  <c r="C776" i="2"/>
  <c r="D776" i="2"/>
  <c r="E776" i="2"/>
  <c r="B776" i="2"/>
  <c r="C801" i="7"/>
  <c r="D801" i="7"/>
  <c r="E801" i="7"/>
  <c r="B801" i="7"/>
  <c r="H777" i="1" l="1"/>
  <c r="C446" i="15"/>
  <c r="D446" i="15"/>
  <c r="E446" i="15"/>
  <c r="B446" i="15"/>
  <c r="F776" i="3"/>
  <c r="G776" i="3"/>
  <c r="F777" i="3"/>
  <c r="G777" i="3"/>
  <c r="F778" i="3"/>
  <c r="G778" i="3"/>
  <c r="F779" i="3"/>
  <c r="G779" i="3"/>
  <c r="F780" i="3"/>
  <c r="G780" i="3"/>
  <c r="F781" i="3"/>
  <c r="G781" i="3"/>
  <c r="F782" i="3"/>
  <c r="G782" i="3"/>
  <c r="F783" i="3"/>
  <c r="G783"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C775" i="3"/>
  <c r="D775" i="3"/>
  <c r="E775" i="3"/>
  <c r="B775" i="3"/>
  <c r="C219" i="85"/>
  <c r="D219" i="85"/>
  <c r="E219" i="85"/>
  <c r="B219" i="85"/>
  <c r="C775" i="4"/>
  <c r="D775" i="4"/>
  <c r="E775" i="4"/>
  <c r="B775" i="4"/>
  <c r="C472" i="14"/>
  <c r="D472" i="14"/>
  <c r="E472" i="14"/>
  <c r="B472" i="14"/>
  <c r="C775" i="5"/>
  <c r="D775" i="5"/>
  <c r="E775" i="5"/>
  <c r="B775" i="5"/>
  <c r="C341" i="18"/>
  <c r="D341" i="18"/>
  <c r="E341" i="18"/>
  <c r="B341" i="18"/>
  <c r="C775" i="1"/>
  <c r="D775" i="1"/>
  <c r="E775" i="1"/>
  <c r="B775" i="1"/>
  <c r="C775" i="2"/>
  <c r="D775" i="2"/>
  <c r="E775" i="2"/>
  <c r="B775" i="2"/>
  <c r="C800" i="7"/>
  <c r="D800" i="7"/>
  <c r="E800" i="7"/>
  <c r="B800" i="7"/>
  <c r="H805" i="3" l="1"/>
  <c r="G775" i="3"/>
  <c r="H803" i="3"/>
  <c r="H801" i="3"/>
  <c r="H797" i="3"/>
  <c r="H795" i="3"/>
  <c r="H793" i="3"/>
  <c r="H789" i="3"/>
  <c r="H787" i="3"/>
  <c r="H785" i="3"/>
  <c r="H783" i="3"/>
  <c r="F775" i="3"/>
  <c r="H775" i="3" s="1"/>
  <c r="H806" i="3"/>
  <c r="H804" i="3"/>
  <c r="H802" i="3"/>
  <c r="H792" i="3"/>
  <c r="H786" i="3"/>
  <c r="H784" i="3"/>
  <c r="H780" i="3"/>
  <c r="H778" i="3"/>
  <c r="H776" i="3"/>
  <c r="H782" i="3"/>
  <c r="H800" i="3"/>
  <c r="H799" i="3"/>
  <c r="H798" i="3"/>
  <c r="H796" i="3"/>
  <c r="H794" i="3"/>
  <c r="H791" i="3"/>
  <c r="H790" i="3"/>
  <c r="H788" i="3"/>
  <c r="H781" i="3"/>
  <c r="H779" i="3"/>
  <c r="H777" i="3"/>
  <c r="C445" i="15"/>
  <c r="D445" i="15"/>
  <c r="E445" i="15"/>
  <c r="B445" i="15"/>
  <c r="C774" i="3"/>
  <c r="D774" i="3"/>
  <c r="E774" i="3"/>
  <c r="B774" i="3"/>
  <c r="C218" i="85"/>
  <c r="D218" i="85"/>
  <c r="E218" i="85"/>
  <c r="B218" i="85"/>
  <c r="F775" i="4"/>
  <c r="G775" i="4"/>
  <c r="F776" i="4"/>
  <c r="G776" i="4"/>
  <c r="F777" i="4"/>
  <c r="G777" i="4"/>
  <c r="F778" i="4"/>
  <c r="G778" i="4"/>
  <c r="F779" i="4"/>
  <c r="G779" i="4"/>
  <c r="F780" i="4"/>
  <c r="G780" i="4"/>
  <c r="F781" i="4"/>
  <c r="G781" i="4"/>
  <c r="F782" i="4"/>
  <c r="G782" i="4"/>
  <c r="F783" i="4"/>
  <c r="G783" i="4"/>
  <c r="F784" i="4"/>
  <c r="G784" i="4"/>
  <c r="C774" i="4"/>
  <c r="D774" i="4"/>
  <c r="E774" i="4"/>
  <c r="B774" i="4"/>
  <c r="F472" i="14"/>
  <c r="G472" i="14"/>
  <c r="F473" i="14"/>
  <c r="G473" i="14"/>
  <c r="F474" i="14"/>
  <c r="G474" i="14"/>
  <c r="F475" i="14"/>
  <c r="G475" i="14"/>
  <c r="F476" i="14"/>
  <c r="G476" i="14"/>
  <c r="F477" i="14"/>
  <c r="G477" i="14"/>
  <c r="F478" i="14"/>
  <c r="G478" i="14"/>
  <c r="F479" i="14"/>
  <c r="G479" i="14"/>
  <c r="F480" i="14"/>
  <c r="G480" i="14"/>
  <c r="F481" i="14"/>
  <c r="G481" i="14"/>
  <c r="C471" i="14"/>
  <c r="D471" i="14"/>
  <c r="E471" i="14"/>
  <c r="B471" i="14"/>
  <c r="C774" i="5"/>
  <c r="D774" i="5"/>
  <c r="E774" i="5"/>
  <c r="B774" i="5"/>
  <c r="C340" i="18"/>
  <c r="D340" i="18"/>
  <c r="E340" i="18"/>
  <c r="B340" i="18"/>
  <c r="C774" i="1"/>
  <c r="D774" i="1"/>
  <c r="E774" i="1"/>
  <c r="B774" i="1"/>
  <c r="C774" i="2"/>
  <c r="D774" i="2"/>
  <c r="E774" i="2"/>
  <c r="B774" i="2"/>
  <c r="C799" i="7"/>
  <c r="D799" i="7"/>
  <c r="E799" i="7"/>
  <c r="B799" i="7"/>
  <c r="G471" i="14" l="1"/>
  <c r="H478" i="14"/>
  <c r="F471" i="14"/>
  <c r="H471" i="14" s="1"/>
  <c r="H480" i="14"/>
  <c r="H476" i="14"/>
  <c r="H481" i="14"/>
  <c r="H475" i="14"/>
  <c r="H783" i="4"/>
  <c r="H775" i="4"/>
  <c r="H778" i="4"/>
  <c r="H784" i="4"/>
  <c r="H782" i="4"/>
  <c r="H479" i="14"/>
  <c r="H781" i="4"/>
  <c r="H780" i="4"/>
  <c r="H477" i="14"/>
  <c r="H779" i="4"/>
  <c r="H777" i="4"/>
  <c r="H474" i="14"/>
  <c r="H776" i="4"/>
  <c r="H473" i="14"/>
  <c r="H472" i="14"/>
  <c r="B795" i="7"/>
  <c r="C444" i="15"/>
  <c r="D444" i="15"/>
  <c r="E444" i="15"/>
  <c r="B444" i="15"/>
  <c r="C773" i="3"/>
  <c r="D773" i="3"/>
  <c r="E773" i="3"/>
  <c r="B773" i="3"/>
  <c r="C217" i="85"/>
  <c r="D217" i="85"/>
  <c r="E217" i="85"/>
  <c r="B217" i="85"/>
  <c r="C773" i="4"/>
  <c r="D773" i="4"/>
  <c r="E773" i="4"/>
  <c r="B773" i="4"/>
  <c r="C470" i="14"/>
  <c r="D470" i="14"/>
  <c r="E470" i="14"/>
  <c r="B470" i="14"/>
  <c r="C773" i="5"/>
  <c r="D773" i="5"/>
  <c r="E773" i="5"/>
  <c r="B773" i="5"/>
  <c r="C339" i="18"/>
  <c r="D339" i="18"/>
  <c r="E339" i="18"/>
  <c r="B339" i="18"/>
  <c r="C773" i="1"/>
  <c r="D773" i="1"/>
  <c r="E773" i="1"/>
  <c r="B773" i="1"/>
  <c r="C773" i="2"/>
  <c r="D773" i="2"/>
  <c r="E773" i="2"/>
  <c r="B773" i="2"/>
  <c r="C798" i="7"/>
  <c r="D798" i="7"/>
  <c r="E798" i="7"/>
  <c r="B798" i="7"/>
  <c r="F445" i="15" l="1"/>
  <c r="G445" i="15"/>
  <c r="F446" i="15"/>
  <c r="G446" i="15"/>
  <c r="F447" i="15"/>
  <c r="G447" i="15"/>
  <c r="F448" i="15"/>
  <c r="G448" i="15"/>
  <c r="F449" i="15"/>
  <c r="G449" i="15"/>
  <c r="F450" i="15"/>
  <c r="G450" i="15"/>
  <c r="F451" i="15"/>
  <c r="G451" i="15"/>
  <c r="F452" i="15"/>
  <c r="G452" i="15"/>
  <c r="F453" i="15"/>
  <c r="G453" i="15"/>
  <c r="F454" i="15"/>
  <c r="G454" i="15"/>
  <c r="C443" i="15"/>
  <c r="D443" i="15"/>
  <c r="E443" i="15"/>
  <c r="B443" i="15"/>
  <c r="C772" i="3"/>
  <c r="D772" i="3"/>
  <c r="E772" i="3"/>
  <c r="B772" i="3"/>
  <c r="C216" i="85"/>
  <c r="D216" i="85"/>
  <c r="E216" i="85"/>
  <c r="B216" i="85"/>
  <c r="C772" i="4"/>
  <c r="D772" i="4"/>
  <c r="E772" i="4"/>
  <c r="B772" i="4"/>
  <c r="C469" i="14"/>
  <c r="D469" i="14"/>
  <c r="E469" i="14"/>
  <c r="B469" i="14"/>
  <c r="C772" i="5"/>
  <c r="D772" i="5"/>
  <c r="E772" i="5"/>
  <c r="B772" i="5"/>
  <c r="C338" i="18"/>
  <c r="D338" i="18"/>
  <c r="E338" i="18"/>
  <c r="B338" i="18"/>
  <c r="C772" i="1"/>
  <c r="D772" i="1"/>
  <c r="E772" i="1"/>
  <c r="B772" i="1"/>
  <c r="C772" i="2"/>
  <c r="D772" i="2"/>
  <c r="E772" i="2"/>
  <c r="B772" i="2"/>
  <c r="C797" i="7"/>
  <c r="D797" i="7"/>
  <c r="E797" i="7"/>
  <c r="B797" i="7"/>
  <c r="C442" i="15" l="1"/>
  <c r="D442" i="15"/>
  <c r="E442" i="15"/>
  <c r="B442" i="15"/>
  <c r="C771" i="3"/>
  <c r="D771" i="3"/>
  <c r="E771" i="3"/>
  <c r="B771" i="3"/>
  <c r="C215" i="85"/>
  <c r="D215" i="85"/>
  <c r="E215" i="85"/>
  <c r="B215" i="85"/>
  <c r="C771" i="4"/>
  <c r="D771" i="4"/>
  <c r="E771" i="4"/>
  <c r="B771" i="4"/>
  <c r="C468" i="14"/>
  <c r="D468" i="14"/>
  <c r="E468" i="14"/>
  <c r="B468" i="14"/>
  <c r="C771" i="5"/>
  <c r="D771" i="5"/>
  <c r="E771" i="5"/>
  <c r="B771" i="5"/>
  <c r="C337" i="18"/>
  <c r="D337" i="18"/>
  <c r="E337" i="18"/>
  <c r="B337" i="18"/>
  <c r="C771" i="1"/>
  <c r="D771" i="1"/>
  <c r="E771" i="1"/>
  <c r="B771" i="1"/>
  <c r="F772" i="1"/>
  <c r="G772" i="1"/>
  <c r="F773" i="1"/>
  <c r="G773" i="1"/>
  <c r="F774" i="1"/>
  <c r="G774" i="1"/>
  <c r="F775" i="1"/>
  <c r="G775" i="1"/>
  <c r="F776" i="1"/>
  <c r="G776" i="1"/>
  <c r="C771" i="2"/>
  <c r="D771" i="2"/>
  <c r="E771" i="2"/>
  <c r="B771" i="2"/>
  <c r="C796" i="7"/>
  <c r="E796" i="7"/>
  <c r="B796" i="7"/>
  <c r="G771" i="1" l="1"/>
  <c r="H776" i="1"/>
  <c r="H772" i="1"/>
  <c r="F771" i="1"/>
  <c r="H774" i="1"/>
  <c r="H775" i="1"/>
  <c r="H773" i="1"/>
  <c r="C441" i="15"/>
  <c r="D441" i="15"/>
  <c r="E441" i="15"/>
  <c r="B441" i="15"/>
  <c r="C770" i="3"/>
  <c r="D770" i="3"/>
  <c r="E770" i="3"/>
  <c r="B770" i="3"/>
  <c r="C214" i="85"/>
  <c r="D214" i="85"/>
  <c r="E214" i="85"/>
  <c r="B214" i="85"/>
  <c r="C770" i="4"/>
  <c r="D770" i="4"/>
  <c r="E770" i="4"/>
  <c r="B770" i="4"/>
  <c r="C467" i="14"/>
  <c r="D467" i="14"/>
  <c r="E467" i="14"/>
  <c r="B467" i="14"/>
  <c r="C770" i="5"/>
  <c r="D770" i="5"/>
  <c r="E770" i="5"/>
  <c r="B770" i="5"/>
  <c r="C336" i="18"/>
  <c r="D336" i="18"/>
  <c r="E336" i="18"/>
  <c r="B336" i="18"/>
  <c r="C770" i="1"/>
  <c r="D770" i="1"/>
  <c r="E770" i="1"/>
  <c r="B770" i="1"/>
  <c r="F771" i="2"/>
  <c r="G771" i="2"/>
  <c r="F772" i="2"/>
  <c r="G772" i="2"/>
  <c r="F773" i="2"/>
  <c r="G773" i="2"/>
  <c r="F774" i="2"/>
  <c r="G774" i="2"/>
  <c r="F775" i="2"/>
  <c r="G775" i="2"/>
  <c r="F776" i="2"/>
  <c r="G776" i="2"/>
  <c r="F777" i="2"/>
  <c r="G777" i="2"/>
  <c r="F778" i="2"/>
  <c r="G778" i="2"/>
  <c r="F779" i="2"/>
  <c r="G779" i="2"/>
  <c r="F780" i="2"/>
  <c r="G780" i="2"/>
  <c r="F781" i="2"/>
  <c r="G781" i="2"/>
  <c r="F782" i="2"/>
  <c r="G782" i="2"/>
  <c r="F783" i="2"/>
  <c r="G783" i="2"/>
  <c r="F784" i="2"/>
  <c r="G784" i="2"/>
  <c r="F785" i="2"/>
  <c r="G785" i="2"/>
  <c r="F786" i="2"/>
  <c r="G786" i="2"/>
  <c r="F787" i="2"/>
  <c r="G787" i="2"/>
  <c r="F788" i="2"/>
  <c r="G788" i="2"/>
  <c r="F789" i="2"/>
  <c r="G789" i="2"/>
  <c r="F790" i="2"/>
  <c r="G790" i="2"/>
  <c r="F791" i="2"/>
  <c r="G791" i="2"/>
  <c r="F792" i="2"/>
  <c r="G792" i="2"/>
  <c r="F793" i="2"/>
  <c r="G793" i="2"/>
  <c r="F794" i="2"/>
  <c r="G794" i="2"/>
  <c r="F795" i="2"/>
  <c r="G795" i="2"/>
  <c r="F796" i="2"/>
  <c r="G796" i="2"/>
  <c r="F797" i="2"/>
  <c r="G797" i="2"/>
  <c r="F798" i="2"/>
  <c r="G798" i="2"/>
  <c r="F799" i="2"/>
  <c r="G799" i="2"/>
  <c r="F800" i="2"/>
  <c r="G800" i="2"/>
  <c r="F801" i="2"/>
  <c r="G801" i="2"/>
  <c r="F802" i="2"/>
  <c r="G802" i="2"/>
  <c r="F803" i="2"/>
  <c r="G803" i="2"/>
  <c r="F804" i="2"/>
  <c r="G804" i="2"/>
  <c r="F805" i="2"/>
  <c r="G805" i="2"/>
  <c r="F806" i="2"/>
  <c r="G806" i="2"/>
  <c r="F807" i="2"/>
  <c r="G807" i="2"/>
  <c r="F808" i="2"/>
  <c r="G808" i="2"/>
  <c r="F809" i="2"/>
  <c r="G809" i="2"/>
  <c r="F810" i="2"/>
  <c r="G810" i="2"/>
  <c r="F811" i="2"/>
  <c r="G811" i="2"/>
  <c r="F812" i="2"/>
  <c r="G812" i="2"/>
  <c r="F813" i="2"/>
  <c r="G813" i="2"/>
  <c r="F814" i="2"/>
  <c r="G814" i="2"/>
  <c r="F815" i="2"/>
  <c r="G815" i="2"/>
  <c r="F816" i="2"/>
  <c r="G816" i="2"/>
  <c r="F817" i="2"/>
  <c r="G817" i="2"/>
  <c r="C770" i="2"/>
  <c r="D770" i="2"/>
  <c r="E770" i="2"/>
  <c r="B770" i="2"/>
  <c r="C795" i="7"/>
  <c r="D795" i="7"/>
  <c r="E795" i="7"/>
  <c r="F770" i="2" l="1"/>
  <c r="H771" i="1"/>
  <c r="H815" i="2"/>
  <c r="H811" i="2"/>
  <c r="H795" i="2"/>
  <c r="H793" i="2"/>
  <c r="H791" i="2"/>
  <c r="H789" i="2"/>
  <c r="G770" i="2"/>
  <c r="H787" i="2"/>
  <c r="H773" i="2"/>
  <c r="H814" i="2"/>
  <c r="H812" i="2"/>
  <c r="H800" i="2"/>
  <c r="H798" i="2"/>
  <c r="H782" i="2"/>
  <c r="H778" i="2"/>
  <c r="H774" i="2"/>
  <c r="H816" i="2"/>
  <c r="H817" i="2"/>
  <c r="H813" i="2"/>
  <c r="H810" i="2"/>
  <c r="H809" i="2"/>
  <c r="H808" i="2"/>
  <c r="H807" i="2"/>
  <c r="H806" i="2"/>
  <c r="H805" i="2"/>
  <c r="H804" i="2"/>
  <c r="H803" i="2"/>
  <c r="H802" i="2"/>
  <c r="H801" i="2"/>
  <c r="H799" i="2"/>
  <c r="H797" i="2"/>
  <c r="H796" i="2"/>
  <c r="H794" i="2"/>
  <c r="H792" i="2"/>
  <c r="H790" i="2"/>
  <c r="H788" i="2"/>
  <c r="H786" i="2"/>
  <c r="H785" i="2"/>
  <c r="H784" i="2"/>
  <c r="H783" i="2"/>
  <c r="H781" i="2"/>
  <c r="H780" i="2"/>
  <c r="H779" i="2"/>
  <c r="H777" i="2"/>
  <c r="H776" i="2"/>
  <c r="H775" i="2"/>
  <c r="C440" i="15"/>
  <c r="D440" i="15"/>
  <c r="E440" i="15"/>
  <c r="B440" i="15"/>
  <c r="C769" i="3"/>
  <c r="D769" i="3"/>
  <c r="E769" i="3"/>
  <c r="B769" i="3"/>
  <c r="C213" i="85"/>
  <c r="D213" i="85"/>
  <c r="E213" i="85"/>
  <c r="B213" i="85"/>
  <c r="C769" i="4"/>
  <c r="D769" i="4"/>
  <c r="E769" i="4"/>
  <c r="B769" i="4"/>
  <c r="C466" i="14"/>
  <c r="D466" i="14"/>
  <c r="E466" i="14"/>
  <c r="B466" i="14"/>
  <c r="C769" i="5"/>
  <c r="D769" i="5"/>
  <c r="E769" i="5"/>
  <c r="B769" i="5"/>
  <c r="C335" i="18"/>
  <c r="D335" i="18"/>
  <c r="E335" i="18"/>
  <c r="B335" i="18"/>
  <c r="C769" i="1"/>
  <c r="D769" i="1"/>
  <c r="E769" i="1"/>
  <c r="B769" i="1"/>
  <c r="C769" i="2"/>
  <c r="D769" i="2"/>
  <c r="E769" i="2"/>
  <c r="B769" i="2"/>
  <c r="C794" i="7"/>
  <c r="D794" i="7"/>
  <c r="E794" i="7"/>
  <c r="B794" i="7"/>
  <c r="C439" i="15" l="1"/>
  <c r="D439" i="15"/>
  <c r="E439" i="15"/>
  <c r="B439" i="15"/>
  <c r="C768" i="3"/>
  <c r="D768" i="3"/>
  <c r="E768" i="3"/>
  <c r="B768" i="3"/>
  <c r="C212" i="85"/>
  <c r="D212" i="85"/>
  <c r="E212" i="85"/>
  <c r="B212" i="85"/>
  <c r="C768" i="4"/>
  <c r="D768" i="4"/>
  <c r="E768" i="4"/>
  <c r="B768" i="4"/>
  <c r="C465" i="14"/>
  <c r="D465" i="14"/>
  <c r="E465" i="14"/>
  <c r="B465" i="14"/>
  <c r="C768" i="5"/>
  <c r="D768" i="5"/>
  <c r="E768" i="5"/>
  <c r="B768" i="5"/>
  <c r="C334" i="18"/>
  <c r="D334" i="18"/>
  <c r="E334" i="18"/>
  <c r="B334" i="18"/>
  <c r="C768" i="1"/>
  <c r="D768" i="1"/>
  <c r="E768" i="1"/>
  <c r="B768" i="1"/>
  <c r="C768" i="2"/>
  <c r="D768" i="2"/>
  <c r="E768" i="2"/>
  <c r="B768" i="2"/>
  <c r="C793" i="7"/>
  <c r="D793" i="7"/>
  <c r="E793" i="7"/>
  <c r="B793" i="7"/>
  <c r="C438" i="15" l="1"/>
  <c r="D438" i="15"/>
  <c r="E438" i="15"/>
  <c r="B438" i="15"/>
  <c r="C767" i="3"/>
  <c r="D767" i="3"/>
  <c r="E767" i="3"/>
  <c r="B767" i="3"/>
  <c r="F212" i="85"/>
  <c r="G212" i="85"/>
  <c r="F213" i="85"/>
  <c r="G213" i="85"/>
  <c r="F214" i="85"/>
  <c r="G214" i="85"/>
  <c r="F215" i="85"/>
  <c r="G215" i="85"/>
  <c r="F216" i="85"/>
  <c r="G216" i="85"/>
  <c r="F217" i="85"/>
  <c r="G217" i="85"/>
  <c r="F218" i="85"/>
  <c r="G218" i="85"/>
  <c r="F219" i="85"/>
  <c r="G219" i="85"/>
  <c r="F220" i="85"/>
  <c r="G220" i="85"/>
  <c r="F221" i="85"/>
  <c r="G221" i="85"/>
  <c r="F222" i="85"/>
  <c r="G222" i="85"/>
  <c r="F223" i="85"/>
  <c r="G223" i="85"/>
  <c r="F224" i="85"/>
  <c r="G224" i="85"/>
  <c r="F225" i="85"/>
  <c r="G225" i="85"/>
  <c r="F226" i="85"/>
  <c r="G226" i="85"/>
  <c r="F227" i="85"/>
  <c r="G227" i="85"/>
  <c r="F228" i="85"/>
  <c r="G228" i="85"/>
  <c r="F229" i="85"/>
  <c r="G229" i="85"/>
  <c r="F230" i="85"/>
  <c r="G230" i="85"/>
  <c r="C211" i="85"/>
  <c r="D211" i="85"/>
  <c r="E211" i="85"/>
  <c r="B211" i="85"/>
  <c r="C767" i="4"/>
  <c r="D767" i="4"/>
  <c r="E767" i="4"/>
  <c r="B767" i="4"/>
  <c r="C464" i="14"/>
  <c r="D464" i="14"/>
  <c r="E464" i="14"/>
  <c r="B464" i="14"/>
  <c r="C767" i="5"/>
  <c r="D767" i="5"/>
  <c r="E767" i="5"/>
  <c r="B767" i="5"/>
  <c r="C333" i="18"/>
  <c r="D333" i="18"/>
  <c r="E333" i="18"/>
  <c r="B333" i="18"/>
  <c r="C767" i="1"/>
  <c r="D767" i="1"/>
  <c r="E767" i="1"/>
  <c r="B767" i="1"/>
  <c r="C767" i="2"/>
  <c r="D767" i="2"/>
  <c r="E767" i="2"/>
  <c r="B767" i="2"/>
  <c r="C792" i="7"/>
  <c r="D792" i="7"/>
  <c r="E792" i="7"/>
  <c r="B792" i="7"/>
  <c r="H218" i="85" l="1"/>
  <c r="H227" i="85"/>
  <c r="H225" i="85"/>
  <c r="H223" i="85"/>
  <c r="H221" i="85"/>
  <c r="H219" i="85"/>
  <c r="H229" i="85"/>
  <c r="H217" i="85"/>
  <c r="H214" i="85"/>
  <c r="H216" i="85"/>
  <c r="H212" i="85"/>
  <c r="H230" i="85"/>
  <c r="H228" i="85"/>
  <c r="H226" i="85"/>
  <c r="H224" i="85"/>
  <c r="H222" i="85"/>
  <c r="H220" i="85"/>
  <c r="H215" i="85"/>
  <c r="H213" i="85"/>
  <c r="C437" i="15"/>
  <c r="D437" i="15"/>
  <c r="E437" i="15"/>
  <c r="B437" i="15"/>
  <c r="F768" i="3"/>
  <c r="G768" i="3"/>
  <c r="F769" i="3"/>
  <c r="G769" i="3"/>
  <c r="F770" i="3"/>
  <c r="G770" i="3"/>
  <c r="F771" i="3"/>
  <c r="G771" i="3"/>
  <c r="F772" i="3"/>
  <c r="G772" i="3"/>
  <c r="F773" i="3"/>
  <c r="G773" i="3"/>
  <c r="F774" i="3"/>
  <c r="G774" i="3"/>
  <c r="C766" i="3"/>
  <c r="D766" i="3"/>
  <c r="E766" i="3"/>
  <c r="B766" i="3"/>
  <c r="C210" i="85"/>
  <c r="D210" i="85"/>
  <c r="E210" i="85"/>
  <c r="B210" i="85"/>
  <c r="C766" i="4"/>
  <c r="D766" i="4"/>
  <c r="E766" i="4"/>
  <c r="B766" i="4"/>
  <c r="C463" i="14"/>
  <c r="D463" i="14"/>
  <c r="E463" i="14"/>
  <c r="B463" i="14"/>
  <c r="C766" i="5"/>
  <c r="D766" i="5"/>
  <c r="E766" i="5"/>
  <c r="B766" i="5"/>
  <c r="F333" i="18"/>
  <c r="G333" i="18"/>
  <c r="F334" i="18"/>
  <c r="G334" i="18"/>
  <c r="F335" i="18"/>
  <c r="G335" i="18"/>
  <c r="F336" i="18"/>
  <c r="G336" i="18"/>
  <c r="F337" i="18"/>
  <c r="G337" i="18"/>
  <c r="F338" i="18"/>
  <c r="G338" i="18"/>
  <c r="F339" i="18"/>
  <c r="G339" i="18"/>
  <c r="F340" i="18"/>
  <c r="G340" i="18"/>
  <c r="F341" i="18"/>
  <c r="G341" i="18"/>
  <c r="F342" i="18"/>
  <c r="G342" i="18"/>
  <c r="F343" i="18"/>
  <c r="G343" i="18"/>
  <c r="F344" i="18"/>
  <c r="G344" i="18"/>
  <c r="F345" i="18"/>
  <c r="G345" i="18"/>
  <c r="C332" i="18"/>
  <c r="D332" i="18"/>
  <c r="E332" i="18"/>
  <c r="B332" i="18"/>
  <c r="C766" i="1"/>
  <c r="D766" i="1"/>
  <c r="E766" i="1"/>
  <c r="B766" i="1"/>
  <c r="C766" i="2"/>
  <c r="D766" i="2"/>
  <c r="E766" i="2"/>
  <c r="B766" i="2"/>
  <c r="C791" i="7"/>
  <c r="D791" i="7"/>
  <c r="E791" i="7"/>
  <c r="B791" i="7"/>
  <c r="G332" i="18" l="1"/>
  <c r="H773" i="3"/>
  <c r="F332" i="18"/>
  <c r="H772" i="3"/>
  <c r="H770" i="3"/>
  <c r="H774" i="3"/>
  <c r="H771" i="3"/>
  <c r="H769" i="3"/>
  <c r="H768" i="3"/>
  <c r="C436" i="15"/>
  <c r="D436" i="15"/>
  <c r="E436" i="15"/>
  <c r="B436" i="15"/>
  <c r="C765" i="3"/>
  <c r="D765" i="3"/>
  <c r="E765" i="3"/>
  <c r="B765" i="3"/>
  <c r="C209" i="85"/>
  <c r="D209" i="85"/>
  <c r="E209" i="85"/>
  <c r="B209" i="85"/>
  <c r="C765" i="4"/>
  <c r="D765" i="4"/>
  <c r="E765" i="4"/>
  <c r="B765" i="4"/>
  <c r="C462" i="14"/>
  <c r="D462" i="14"/>
  <c r="E462" i="14"/>
  <c r="B462" i="14"/>
  <c r="C765" i="5"/>
  <c r="D765" i="5"/>
  <c r="E765" i="5"/>
  <c r="B765" i="5"/>
  <c r="C331" i="18"/>
  <c r="D331" i="18"/>
  <c r="E331" i="18"/>
  <c r="B331" i="18"/>
  <c r="C765" i="1"/>
  <c r="D765" i="1"/>
  <c r="E765" i="1"/>
  <c r="B765" i="1"/>
  <c r="C765" i="2"/>
  <c r="D765" i="2"/>
  <c r="E765" i="2"/>
  <c r="B765" i="2"/>
  <c r="F791" i="7"/>
  <c r="G791" i="7"/>
  <c r="F792" i="7"/>
  <c r="G792" i="7"/>
  <c r="F793" i="7"/>
  <c r="G793" i="7"/>
  <c r="F794" i="7"/>
  <c r="G794" i="7"/>
  <c r="F795" i="7"/>
  <c r="G795" i="7"/>
  <c r="F796" i="7"/>
  <c r="G796" i="7"/>
  <c r="F797" i="7"/>
  <c r="G797" i="7"/>
  <c r="F798" i="7"/>
  <c r="G798" i="7"/>
  <c r="F799" i="7"/>
  <c r="G799" i="7"/>
  <c r="F800" i="7"/>
  <c r="G800" i="7"/>
  <c r="F801" i="7"/>
  <c r="G801" i="7"/>
  <c r="F802" i="7"/>
  <c r="J803" i="7" s="1"/>
  <c r="G802" i="7"/>
  <c r="I803" i="7" s="1"/>
  <c r="C790" i="7"/>
  <c r="D790" i="7"/>
  <c r="E790" i="7"/>
  <c r="B790" i="7"/>
  <c r="G790" i="7" l="1"/>
  <c r="F790" i="7"/>
  <c r="I801" i="7"/>
  <c r="I793" i="7"/>
  <c r="I798" i="7"/>
  <c r="I796" i="7"/>
  <c r="H791" i="7"/>
  <c r="H802" i="7"/>
  <c r="I802" i="7"/>
  <c r="J802" i="7"/>
  <c r="H801" i="7"/>
  <c r="I800" i="7"/>
  <c r="J801" i="7"/>
  <c r="H800" i="7"/>
  <c r="I799" i="7"/>
  <c r="H799" i="7"/>
  <c r="J800" i="7"/>
  <c r="H798" i="7"/>
  <c r="J799" i="7"/>
  <c r="I797" i="7"/>
  <c r="H797" i="7"/>
  <c r="J798" i="7"/>
  <c r="H796" i="7"/>
  <c r="J797" i="7"/>
  <c r="I795" i="7"/>
  <c r="J796" i="7"/>
  <c r="H795" i="7"/>
  <c r="I794" i="7"/>
  <c r="H794" i="7"/>
  <c r="J795" i="7"/>
  <c r="H793" i="7"/>
  <c r="J794" i="7"/>
  <c r="J793" i="7"/>
  <c r="H792" i="7"/>
  <c r="C435" i="15"/>
  <c r="D435" i="15"/>
  <c r="E435" i="15"/>
  <c r="B435" i="15"/>
  <c r="C764" i="3"/>
  <c r="D764" i="3"/>
  <c r="E764" i="3"/>
  <c r="B764" i="3"/>
  <c r="C208" i="85"/>
  <c r="D208" i="85"/>
  <c r="E208" i="85"/>
  <c r="B208" i="85"/>
  <c r="C764" i="4"/>
  <c r="D764" i="4"/>
  <c r="E764" i="4"/>
  <c r="B764" i="4"/>
  <c r="F462" i="14"/>
  <c r="G462" i="14"/>
  <c r="F463" i="14"/>
  <c r="G463" i="14"/>
  <c r="F464" i="14"/>
  <c r="G464" i="14"/>
  <c r="F465" i="14"/>
  <c r="G465" i="14"/>
  <c r="F466" i="14"/>
  <c r="G466" i="14"/>
  <c r="F467" i="14"/>
  <c r="G467" i="14"/>
  <c r="F468" i="14"/>
  <c r="G468" i="14"/>
  <c r="F469" i="14"/>
  <c r="G469" i="14"/>
  <c r="F470" i="14"/>
  <c r="G470" i="14"/>
  <c r="C461" i="14"/>
  <c r="D461" i="14"/>
  <c r="E461" i="14"/>
  <c r="B461" i="14"/>
  <c r="C764" i="5"/>
  <c r="D764" i="5"/>
  <c r="E764" i="5"/>
  <c r="B764" i="5"/>
  <c r="C330" i="18"/>
  <c r="D330" i="18"/>
  <c r="E330" i="18"/>
  <c r="B330" i="18"/>
  <c r="C764" i="1"/>
  <c r="D764" i="1"/>
  <c r="E764" i="1"/>
  <c r="B764" i="1"/>
  <c r="C764" i="2"/>
  <c r="D764" i="2"/>
  <c r="E764" i="2"/>
  <c r="B764" i="2"/>
  <c r="C789" i="7"/>
  <c r="D789" i="7"/>
  <c r="E789" i="7"/>
  <c r="B789" i="7"/>
  <c r="G461" i="14" l="1"/>
  <c r="F461" i="14"/>
  <c r="H467" i="14"/>
  <c r="H463" i="14"/>
  <c r="H470" i="14"/>
  <c r="H468" i="14"/>
  <c r="H462" i="14"/>
  <c r="H790" i="7"/>
  <c r="H469" i="14"/>
  <c r="H466" i="14"/>
  <c r="H465" i="14"/>
  <c r="H464" i="14"/>
  <c r="C434" i="15"/>
  <c r="D434" i="15"/>
  <c r="E434" i="15"/>
  <c r="B434" i="15"/>
  <c r="C763" i="3"/>
  <c r="D763" i="3"/>
  <c r="E763" i="3"/>
  <c r="B763" i="3"/>
  <c r="C207" i="85"/>
  <c r="D207" i="85"/>
  <c r="E207" i="85"/>
  <c r="B207" i="85"/>
  <c r="C763" i="4"/>
  <c r="D763" i="4"/>
  <c r="E763" i="4"/>
  <c r="B763" i="4"/>
  <c r="E460" i="14"/>
  <c r="C460" i="14"/>
  <c r="D460" i="14"/>
  <c r="B460" i="14"/>
  <c r="C763" i="5"/>
  <c r="D763" i="5"/>
  <c r="E763" i="5"/>
  <c r="B763" i="5"/>
  <c r="C329" i="18"/>
  <c r="D329" i="18"/>
  <c r="E329" i="18"/>
  <c r="B329" i="18"/>
  <c r="C763" i="1"/>
  <c r="D763" i="1"/>
  <c r="E763" i="1"/>
  <c r="B763" i="1"/>
  <c r="C763" i="2"/>
  <c r="D763" i="2"/>
  <c r="E763" i="2"/>
  <c r="B763" i="2"/>
  <c r="C788" i="7"/>
  <c r="D788" i="7"/>
  <c r="E788" i="7"/>
  <c r="B788" i="7"/>
  <c r="H461" i="14" l="1"/>
  <c r="C206" i="85"/>
  <c r="D206" i="85"/>
  <c r="E206" i="85"/>
  <c r="B206" i="85"/>
  <c r="C433" i="15" l="1"/>
  <c r="D433" i="15"/>
  <c r="E433" i="15"/>
  <c r="B433" i="15"/>
  <c r="C762" i="3"/>
  <c r="D762" i="3"/>
  <c r="E762" i="3"/>
  <c r="B762" i="3"/>
  <c r="C762" i="4"/>
  <c r="D762" i="4"/>
  <c r="E762" i="4"/>
  <c r="B762" i="4"/>
  <c r="C459" i="14"/>
  <c r="D459" i="14"/>
  <c r="E459" i="14"/>
  <c r="B459" i="14"/>
  <c r="C762" i="5"/>
  <c r="D762" i="5"/>
  <c r="E762" i="5"/>
  <c r="B762" i="5"/>
  <c r="C328" i="18"/>
  <c r="D328" i="18"/>
  <c r="E328" i="18"/>
  <c r="B328" i="18"/>
  <c r="C762" i="1"/>
  <c r="D762" i="1"/>
  <c r="E762" i="1"/>
  <c r="B762" i="1"/>
  <c r="C762" i="2"/>
  <c r="D762" i="2"/>
  <c r="E762" i="2"/>
  <c r="B762" i="2"/>
  <c r="C787" i="7"/>
  <c r="D787" i="7"/>
  <c r="E787" i="7"/>
  <c r="B787" i="7"/>
  <c r="C432" i="15" l="1"/>
  <c r="D432" i="15"/>
  <c r="E432" i="15"/>
  <c r="B432" i="15"/>
  <c r="C761" i="3"/>
  <c r="D761" i="3"/>
  <c r="E761" i="3"/>
  <c r="B761" i="3"/>
  <c r="C205" i="85"/>
  <c r="D205" i="85"/>
  <c r="E205" i="85"/>
  <c r="B205" i="85"/>
  <c r="C761" i="4"/>
  <c r="D761" i="4"/>
  <c r="E761" i="4"/>
  <c r="B761" i="4"/>
  <c r="C458" i="14"/>
  <c r="D458" i="14"/>
  <c r="E458" i="14"/>
  <c r="B458" i="14"/>
  <c r="C761" i="5"/>
  <c r="D761" i="5"/>
  <c r="E761" i="5"/>
  <c r="B761" i="5"/>
  <c r="C327" i="18"/>
  <c r="D327" i="18"/>
  <c r="E327" i="18"/>
  <c r="B327" i="18"/>
  <c r="C761" i="1"/>
  <c r="D761" i="1"/>
  <c r="E761" i="1"/>
  <c r="B761" i="1"/>
  <c r="C761" i="2"/>
  <c r="D761" i="2"/>
  <c r="E761" i="2"/>
  <c r="B761" i="2"/>
  <c r="C786" i="7"/>
  <c r="D786" i="7"/>
  <c r="E786" i="7"/>
  <c r="B786" i="7"/>
  <c r="C431" i="15" l="1"/>
  <c r="D431" i="15"/>
  <c r="E431" i="15"/>
  <c r="B431" i="15"/>
  <c r="F762" i="3"/>
  <c r="G762" i="3"/>
  <c r="F763" i="3"/>
  <c r="G763" i="3"/>
  <c r="F764" i="3"/>
  <c r="G764" i="3"/>
  <c r="F765" i="3"/>
  <c r="G765" i="3"/>
  <c r="F766" i="3"/>
  <c r="G766" i="3"/>
  <c r="F767" i="3"/>
  <c r="G767" i="3"/>
  <c r="C760" i="3"/>
  <c r="D760" i="3"/>
  <c r="E760" i="3"/>
  <c r="B760" i="3"/>
  <c r="C204" i="85"/>
  <c r="D204" i="85"/>
  <c r="E204" i="85"/>
  <c r="B204" i="85"/>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C760" i="4"/>
  <c r="D760" i="4"/>
  <c r="E760" i="4"/>
  <c r="B760" i="4"/>
  <c r="C457" i="14"/>
  <c r="D457" i="14"/>
  <c r="E457" i="14"/>
  <c r="B457" i="14"/>
  <c r="C760" i="5"/>
  <c r="D760" i="5"/>
  <c r="E760" i="5"/>
  <c r="B760" i="5"/>
  <c r="C326" i="18"/>
  <c r="D326" i="18"/>
  <c r="E326" i="18"/>
  <c r="B326" i="18"/>
  <c r="C760" i="1"/>
  <c r="D760" i="1"/>
  <c r="E760" i="1"/>
  <c r="B760" i="1"/>
  <c r="C760" i="2"/>
  <c r="D760" i="2"/>
  <c r="E760" i="2"/>
  <c r="B760" i="2"/>
  <c r="C785" i="7"/>
  <c r="D785" i="7"/>
  <c r="E785" i="7"/>
  <c r="B785" i="7"/>
  <c r="H767" i="4" l="1"/>
  <c r="H765" i="3"/>
  <c r="H774" i="4"/>
  <c r="H770" i="4"/>
  <c r="H766" i="4"/>
  <c r="H762" i="4"/>
  <c r="H766" i="3"/>
  <c r="H764" i="3"/>
  <c r="H763" i="4"/>
  <c r="H773" i="4"/>
  <c r="H772" i="4"/>
  <c r="H771" i="4"/>
  <c r="H769" i="4"/>
  <c r="H768" i="4"/>
  <c r="H767" i="3"/>
  <c r="H765" i="4"/>
  <c r="H764" i="4"/>
  <c r="H763" i="3"/>
  <c r="H762" i="3"/>
  <c r="C430" i="15"/>
  <c r="D430" i="15"/>
  <c r="E430" i="15"/>
  <c r="B430" i="15"/>
  <c r="C759" i="3"/>
  <c r="D759" i="3"/>
  <c r="E759" i="3"/>
  <c r="B759" i="3"/>
  <c r="C203" i="85"/>
  <c r="D203" i="85"/>
  <c r="E203" i="85"/>
  <c r="B203" i="85"/>
  <c r="C759" i="4"/>
  <c r="D759" i="4"/>
  <c r="E759" i="4"/>
  <c r="B759" i="4"/>
  <c r="C456" i="14"/>
  <c r="D456" i="14"/>
  <c r="E456" i="14"/>
  <c r="B456" i="14"/>
  <c r="C759" i="5"/>
  <c r="D759" i="5"/>
  <c r="E759" i="5"/>
  <c r="B759" i="5"/>
  <c r="C325" i="18"/>
  <c r="D325" i="18"/>
  <c r="E325" i="18"/>
  <c r="B325" i="18"/>
  <c r="F760" i="1"/>
  <c r="G760" i="1"/>
  <c r="F761" i="1"/>
  <c r="G761" i="1"/>
  <c r="F762" i="1"/>
  <c r="G762" i="1"/>
  <c r="F763" i="1"/>
  <c r="G763" i="1"/>
  <c r="F764" i="1"/>
  <c r="G764" i="1"/>
  <c r="F765" i="1"/>
  <c r="G765" i="1"/>
  <c r="F766" i="1"/>
  <c r="G766" i="1"/>
  <c r="F767" i="1"/>
  <c r="G767" i="1"/>
  <c r="F768" i="1"/>
  <c r="G768" i="1"/>
  <c r="F769" i="1"/>
  <c r="G769" i="1"/>
  <c r="F770" i="1"/>
  <c r="G770" i="1"/>
  <c r="C759" i="1"/>
  <c r="D759" i="1"/>
  <c r="E759" i="1"/>
  <c r="B759" i="1"/>
  <c r="C759" i="2"/>
  <c r="D759" i="2"/>
  <c r="E759" i="2"/>
  <c r="B759" i="2"/>
  <c r="C784" i="7"/>
  <c r="D784" i="7"/>
  <c r="E784" i="7"/>
  <c r="B784" i="7"/>
  <c r="H765" i="1" l="1"/>
  <c r="H761" i="1"/>
  <c r="H763" i="1"/>
  <c r="H764" i="1"/>
  <c r="H760" i="1"/>
  <c r="H770" i="1"/>
  <c r="H769" i="1"/>
  <c r="H768" i="1"/>
  <c r="H767" i="1"/>
  <c r="H766" i="1"/>
  <c r="H762" i="1"/>
  <c r="C429" i="15" l="1"/>
  <c r="D429" i="15"/>
  <c r="E429" i="15"/>
  <c r="B429" i="15"/>
  <c r="C758" i="3"/>
  <c r="D758" i="3"/>
  <c r="E758" i="3"/>
  <c r="B758" i="3"/>
  <c r="C202" i="85"/>
  <c r="D202" i="85"/>
  <c r="E202" i="85"/>
  <c r="B202" i="85"/>
  <c r="C758" i="4"/>
  <c r="D758" i="4"/>
  <c r="E758" i="4"/>
  <c r="B758" i="4"/>
  <c r="C455" i="14"/>
  <c r="D455" i="14"/>
  <c r="E455" i="14"/>
  <c r="B455" i="14"/>
  <c r="C758" i="5"/>
  <c r="D758" i="5"/>
  <c r="E758" i="5"/>
  <c r="B758" i="5"/>
  <c r="C324" i="18"/>
  <c r="D324" i="18"/>
  <c r="E324" i="18"/>
  <c r="B324" i="18"/>
  <c r="C758" i="1"/>
  <c r="D758" i="1"/>
  <c r="E758" i="1"/>
  <c r="B758" i="1"/>
  <c r="H770" i="2"/>
  <c r="H771" i="2"/>
  <c r="H772" i="2"/>
  <c r="C758" i="2"/>
  <c r="D758" i="2"/>
  <c r="E758" i="2"/>
  <c r="B758" i="2"/>
  <c r="C783" i="7"/>
  <c r="D783" i="7"/>
  <c r="E783" i="7"/>
  <c r="B783" i="7"/>
  <c r="C428" i="15" l="1"/>
  <c r="D428" i="15"/>
  <c r="E428" i="15"/>
  <c r="B428" i="15"/>
  <c r="C757" i="3"/>
  <c r="D757" i="3"/>
  <c r="E757" i="3"/>
  <c r="B757" i="3"/>
  <c r="C201" i="85"/>
  <c r="D201" i="85"/>
  <c r="E201" i="85"/>
  <c r="B201" i="85"/>
  <c r="C757" i="4"/>
  <c r="D757" i="4"/>
  <c r="E757" i="4"/>
  <c r="B757" i="4"/>
  <c r="C454" i="14"/>
  <c r="D454" i="14"/>
  <c r="E454" i="14"/>
  <c r="B454" i="14"/>
  <c r="C757" i="5"/>
  <c r="D757" i="5"/>
  <c r="E757" i="5"/>
  <c r="B757" i="5"/>
  <c r="C323" i="18"/>
  <c r="D323" i="18"/>
  <c r="E323" i="18"/>
  <c r="B323" i="18"/>
  <c r="C757" i="1"/>
  <c r="D757" i="1"/>
  <c r="E757" i="1"/>
  <c r="B757" i="1"/>
  <c r="C757" i="2"/>
  <c r="D757" i="2"/>
  <c r="E757" i="2"/>
  <c r="B757" i="2"/>
  <c r="C782" i="7"/>
  <c r="D782" i="7"/>
  <c r="E782" i="7"/>
  <c r="B782" i="7"/>
  <c r="I791" i="7" l="1"/>
  <c r="J791" i="7"/>
  <c r="I792" i="7"/>
  <c r="J792" i="7"/>
  <c r="C427" i="15"/>
  <c r="D427" i="15"/>
  <c r="E427" i="15"/>
  <c r="B427" i="15"/>
  <c r="C200" i="85"/>
  <c r="D200" i="85"/>
  <c r="E200" i="85"/>
  <c r="B200" i="85"/>
  <c r="C756" i="4"/>
  <c r="D756" i="4"/>
  <c r="E756" i="4"/>
  <c r="B756" i="4"/>
  <c r="C453" i="14"/>
  <c r="D453" i="14"/>
  <c r="E453" i="14"/>
  <c r="B453" i="14"/>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C756" i="5"/>
  <c r="D756" i="5"/>
  <c r="E756" i="5"/>
  <c r="B756" i="5"/>
  <c r="C322" i="18"/>
  <c r="D322" i="18"/>
  <c r="E322" i="18"/>
  <c r="B322" i="18"/>
  <c r="C756" i="1"/>
  <c r="D756" i="1"/>
  <c r="E756" i="1"/>
  <c r="B756" i="1"/>
  <c r="C756" i="2"/>
  <c r="D756" i="2"/>
  <c r="E756" i="2"/>
  <c r="B756" i="2"/>
  <c r="C781" i="7"/>
  <c r="D781" i="7"/>
  <c r="E781" i="7"/>
  <c r="B781" i="7"/>
  <c r="H768" i="5" l="1"/>
  <c r="H764" i="5"/>
  <c r="H762" i="5"/>
  <c r="H758" i="5"/>
  <c r="H771" i="5"/>
  <c r="G427" i="15"/>
  <c r="H820" i="5"/>
  <c r="H814" i="5"/>
  <c r="H812" i="5"/>
  <c r="H810" i="5"/>
  <c r="H808" i="5"/>
  <c r="H806" i="5"/>
  <c r="H807" i="5"/>
  <c r="H827" i="5"/>
  <c r="H825" i="5"/>
  <c r="H821" i="5"/>
  <c r="H819" i="5"/>
  <c r="H817" i="5"/>
  <c r="H815" i="5"/>
  <c r="H813" i="5"/>
  <c r="H811" i="5"/>
  <c r="H809" i="5"/>
  <c r="H763" i="5"/>
  <c r="H761" i="5"/>
  <c r="H759" i="5"/>
  <c r="H805" i="5"/>
  <c r="H801" i="5"/>
  <c r="H797" i="5"/>
  <c r="H791" i="5"/>
  <c r="H789" i="5"/>
  <c r="H785" i="5"/>
  <c r="H775" i="5"/>
  <c r="H829" i="5"/>
  <c r="H828" i="5"/>
  <c r="H826" i="5"/>
  <c r="H824" i="5"/>
  <c r="H823" i="5"/>
  <c r="H822" i="5"/>
  <c r="H818" i="5"/>
  <c r="H816" i="5"/>
  <c r="H804" i="5"/>
  <c r="H803" i="5"/>
  <c r="H802" i="5"/>
  <c r="H800" i="5"/>
  <c r="H799" i="5"/>
  <c r="H798" i="5"/>
  <c r="H796" i="5"/>
  <c r="H795" i="5"/>
  <c r="H794" i="5"/>
  <c r="H793" i="5"/>
  <c r="H792" i="5"/>
  <c r="H790" i="5"/>
  <c r="H788" i="5"/>
  <c r="H787" i="5"/>
  <c r="H786" i="5"/>
  <c r="H784" i="5"/>
  <c r="H783" i="5"/>
  <c r="H782" i="5"/>
  <c r="H781" i="5"/>
  <c r="H780" i="5"/>
  <c r="H779" i="5"/>
  <c r="H778" i="5"/>
  <c r="H777" i="5"/>
  <c r="H776" i="5"/>
  <c r="H774" i="5"/>
  <c r="H773" i="5"/>
  <c r="H772" i="5"/>
  <c r="H770" i="5"/>
  <c r="H769" i="5"/>
  <c r="H767" i="5"/>
  <c r="H766" i="5"/>
  <c r="H765" i="5"/>
  <c r="H760" i="5"/>
  <c r="H757" i="5"/>
  <c r="C426" i="15" l="1"/>
  <c r="D426" i="15"/>
  <c r="E426" i="15"/>
  <c r="B426" i="15"/>
  <c r="C199" i="85"/>
  <c r="D199" i="85"/>
  <c r="E199" i="85"/>
  <c r="B199" i="85"/>
  <c r="C755" i="4"/>
  <c r="D755" i="4"/>
  <c r="E755" i="4"/>
  <c r="B755" i="4"/>
  <c r="C452" i="14"/>
  <c r="D452" i="14"/>
  <c r="E452" i="14"/>
  <c r="B452" i="14"/>
  <c r="C755" i="5"/>
  <c r="D755" i="5"/>
  <c r="E755" i="5"/>
  <c r="B755" i="5"/>
  <c r="C321" i="18"/>
  <c r="D321" i="18"/>
  <c r="E321" i="18"/>
  <c r="B321" i="18"/>
  <c r="C755" i="1"/>
  <c r="D755" i="1"/>
  <c r="E755" i="1"/>
  <c r="B755" i="1"/>
  <c r="C755" i="2"/>
  <c r="D755" i="2"/>
  <c r="E755" i="2"/>
  <c r="B755" i="2"/>
  <c r="C780" i="7"/>
  <c r="D780" i="7"/>
  <c r="E780" i="7"/>
  <c r="B780" i="7"/>
  <c r="C425" i="15" l="1"/>
  <c r="D425" i="15"/>
  <c r="E425" i="15"/>
  <c r="B425" i="15"/>
  <c r="C198" i="85"/>
  <c r="D198" i="85"/>
  <c r="E198" i="85"/>
  <c r="B198" i="85"/>
  <c r="C754" i="4"/>
  <c r="D754" i="4"/>
  <c r="E754" i="4"/>
  <c r="B754" i="4"/>
  <c r="C451" i="14"/>
  <c r="D451" i="14"/>
  <c r="E451" i="14"/>
  <c r="B451" i="14"/>
  <c r="C754" i="5"/>
  <c r="D754" i="5"/>
  <c r="E754" i="5"/>
  <c r="B754" i="5"/>
  <c r="C320" i="18"/>
  <c r="D320" i="18"/>
  <c r="E320" i="18"/>
  <c r="B320" i="18"/>
  <c r="C754" i="1"/>
  <c r="D754" i="1"/>
  <c r="E754" i="1"/>
  <c r="B754" i="1"/>
  <c r="C754" i="2"/>
  <c r="D754" i="2"/>
  <c r="E754" i="2"/>
  <c r="B754" i="2"/>
  <c r="C779" i="7"/>
  <c r="D779" i="7"/>
  <c r="E779" i="7"/>
  <c r="B779" i="7"/>
  <c r="C424" i="15" l="1"/>
  <c r="D424" i="15"/>
  <c r="E424" i="15"/>
  <c r="B424" i="15"/>
  <c r="C197" i="85"/>
  <c r="D197" i="85"/>
  <c r="E197" i="85"/>
  <c r="B197" i="85"/>
  <c r="C753" i="4"/>
  <c r="D753" i="4"/>
  <c r="E753" i="4"/>
  <c r="B753" i="4"/>
  <c r="C450" i="14"/>
  <c r="D450" i="14"/>
  <c r="E450" i="14"/>
  <c r="B450" i="14"/>
  <c r="C753" i="5"/>
  <c r="D753" i="5"/>
  <c r="E753" i="5"/>
  <c r="B753" i="5"/>
  <c r="C319" i="18"/>
  <c r="D319" i="18"/>
  <c r="E319" i="18"/>
  <c r="B319" i="18"/>
  <c r="C753" i="1"/>
  <c r="D753" i="1"/>
  <c r="E753" i="1"/>
  <c r="B753" i="1"/>
  <c r="C753" i="2"/>
  <c r="D753" i="2"/>
  <c r="E753" i="2"/>
  <c r="B753" i="2"/>
  <c r="C778" i="7"/>
  <c r="D778" i="7"/>
  <c r="E778" i="7"/>
  <c r="B778" i="7"/>
  <c r="C423" i="15" l="1"/>
  <c r="D423" i="15"/>
  <c r="E423" i="15"/>
  <c r="B423" i="15"/>
  <c r="C196" i="85"/>
  <c r="D196" i="85"/>
  <c r="E196" i="85"/>
  <c r="B196" i="85"/>
  <c r="C752" i="4"/>
  <c r="D752" i="4"/>
  <c r="E752" i="4"/>
  <c r="B752" i="4"/>
  <c r="C752" i="5"/>
  <c r="D752" i="5"/>
  <c r="E752" i="5"/>
  <c r="B752" i="5"/>
  <c r="C318" i="18"/>
  <c r="D318" i="18"/>
  <c r="E318" i="18"/>
  <c r="B318" i="18"/>
  <c r="C752" i="1"/>
  <c r="D752" i="1"/>
  <c r="E752" i="1"/>
  <c r="B752" i="1"/>
  <c r="C752" i="2"/>
  <c r="D752" i="2"/>
  <c r="E752" i="2"/>
  <c r="B752" i="2"/>
  <c r="C449" i="14"/>
  <c r="D449" i="14"/>
  <c r="E449" i="14"/>
  <c r="B449" i="14"/>
  <c r="C777" i="7" l="1"/>
  <c r="D777" i="7"/>
  <c r="E777" i="7"/>
  <c r="B777" i="7"/>
  <c r="B133" i="288" l="1"/>
  <c r="O133" i="288" s="1"/>
  <c r="B131" i="288"/>
  <c r="C121" i="288"/>
  <c r="B121" i="288"/>
  <c r="C119" i="288"/>
  <c r="B119" i="288"/>
  <c r="C117" i="288"/>
  <c r="B117" i="288"/>
  <c r="C115" i="288"/>
  <c r="B115" i="288"/>
  <c r="C113" i="288"/>
  <c r="B113" i="288"/>
  <c r="C111" i="288"/>
  <c r="B111" i="288"/>
  <c r="C109" i="288"/>
  <c r="B109" i="288"/>
  <c r="C107" i="288"/>
  <c r="B107" i="288"/>
  <c r="C105" i="288"/>
  <c r="B105" i="288"/>
  <c r="C103" i="288"/>
  <c r="B103" i="288"/>
  <c r="C101" i="288"/>
  <c r="B101" i="288"/>
  <c r="C99" i="288"/>
  <c r="B99" i="288"/>
  <c r="C97" i="288"/>
  <c r="B97" i="288"/>
  <c r="C95" i="288"/>
  <c r="B95" i="288"/>
  <c r="C93" i="288"/>
  <c r="B93" i="288"/>
  <c r="C91" i="288"/>
  <c r="B91" i="288"/>
  <c r="C89" i="288"/>
  <c r="B89" i="288"/>
  <c r="C87" i="288"/>
  <c r="B87" i="288"/>
  <c r="C85" i="288"/>
  <c r="B85" i="288"/>
  <c r="C83" i="288"/>
  <c r="B83" i="288"/>
  <c r="C81" i="288"/>
  <c r="B81" i="288"/>
  <c r="C79" i="288"/>
  <c r="C77" i="288"/>
  <c r="B79" i="288"/>
  <c r="B77" i="288"/>
  <c r="C75" i="288"/>
  <c r="B75" i="288"/>
  <c r="C73" i="288"/>
  <c r="B73" i="288"/>
  <c r="C71" i="288"/>
  <c r="B71" i="288"/>
  <c r="C69" i="288"/>
  <c r="B69" i="288"/>
  <c r="C67" i="288"/>
  <c r="B67" i="288"/>
  <c r="C65" i="288"/>
  <c r="B65" i="288"/>
  <c r="C63" i="288"/>
  <c r="B63" i="288"/>
  <c r="C61" i="288"/>
  <c r="B61" i="288"/>
  <c r="C59" i="288"/>
  <c r="B59" i="288"/>
  <c r="C57" i="288"/>
  <c r="B57" i="288"/>
  <c r="C55" i="288"/>
  <c r="B55" i="288"/>
  <c r="C53" i="288"/>
  <c r="B53" i="288"/>
  <c r="C51" i="288"/>
  <c r="B51" i="288"/>
  <c r="C49" i="288"/>
  <c r="B49" i="288"/>
  <c r="C47" i="288"/>
  <c r="B47" i="288"/>
  <c r="C45" i="288"/>
  <c r="B45" i="288"/>
  <c r="C43" i="288"/>
  <c r="B43" i="288"/>
  <c r="N17" i="288" s="1"/>
  <c r="C41" i="288"/>
  <c r="B41" i="288"/>
  <c r="C39" i="288"/>
  <c r="B39" i="288"/>
  <c r="C37" i="288"/>
  <c r="B37" i="288"/>
  <c r="C35" i="288"/>
  <c r="B35" i="288"/>
  <c r="C33" i="288"/>
  <c r="B33" i="288"/>
  <c r="C31" i="288"/>
  <c r="B31" i="288"/>
  <c r="C29" i="288"/>
  <c r="B29" i="288"/>
  <c r="C27" i="288"/>
  <c r="B27" i="288"/>
  <c r="C25" i="288"/>
  <c r="B25" i="288"/>
  <c r="C23" i="288"/>
  <c r="B23" i="288"/>
  <c r="C21" i="288"/>
  <c r="B21" i="288"/>
  <c r="C19" i="288"/>
  <c r="B19" i="288"/>
  <c r="N19" i="288" s="1"/>
  <c r="C15" i="288"/>
  <c r="C17" i="288"/>
  <c r="B17" i="288"/>
  <c r="B15" i="288"/>
  <c r="N15" i="288" s="1"/>
  <c r="C13" i="288"/>
  <c r="C11" i="288"/>
  <c r="B13" i="288"/>
  <c r="N13" i="288" s="1"/>
  <c r="B11" i="288"/>
  <c r="N11" i="288" s="1"/>
  <c r="C9" i="288"/>
  <c r="B9" i="288"/>
  <c r="N9" i="288" s="1"/>
  <c r="AB135" i="288"/>
  <c r="AZ133" i="288"/>
  <c r="AZ132" i="288"/>
  <c r="AM131" i="288"/>
  <c r="CZ78" i="288"/>
  <c r="CZ71" i="288"/>
  <c r="CZ50" i="288"/>
  <c r="CZ36" i="288"/>
  <c r="CZ28" i="288"/>
  <c r="AJ28" i="288"/>
  <c r="AJ27" i="288"/>
  <c r="CZ26" i="288"/>
  <c r="AJ26" i="288"/>
  <c r="AJ25" i="288"/>
  <c r="CZ24" i="288"/>
  <c r="AJ24" i="288"/>
  <c r="AM23" i="288"/>
  <c r="AJ23" i="288"/>
  <c r="AJ22" i="288"/>
  <c r="AM21" i="288"/>
  <c r="AJ21" i="288"/>
  <c r="AJ20" i="288"/>
  <c r="AM19" i="288"/>
  <c r="AJ19" i="288"/>
  <c r="AB19" i="288"/>
  <c r="O19" i="288"/>
  <c r="AM17" i="288"/>
  <c r="AJ17" i="288"/>
  <c r="AB17" i="288"/>
  <c r="O17" i="288"/>
  <c r="AM15" i="288"/>
  <c r="AJ15" i="288"/>
  <c r="AI15" i="288"/>
  <c r="AB15" i="288"/>
  <c r="O15" i="288"/>
  <c r="AI14" i="288"/>
  <c r="AM13" i="288"/>
  <c r="AJ13" i="288"/>
  <c r="AI13" i="288"/>
  <c r="AB13" i="288"/>
  <c r="O13" i="288"/>
  <c r="AI12" i="288"/>
  <c r="AM11" i="288"/>
  <c r="AI11" i="288"/>
  <c r="AB11" i="288"/>
  <c r="O11" i="288"/>
  <c r="AZ9" i="288"/>
  <c r="AB9" i="288"/>
  <c r="O9" i="288"/>
  <c r="M9" i="12"/>
  <c r="C422" i="15"/>
  <c r="D422" i="15"/>
  <c r="E422" i="15"/>
  <c r="B422" i="15"/>
  <c r="C448" i="14"/>
  <c r="D448" i="14"/>
  <c r="E448" i="14"/>
  <c r="B448" i="14"/>
  <c r="C195" i="85"/>
  <c r="D195" i="85"/>
  <c r="E195" i="85"/>
  <c r="B195" i="85"/>
  <c r="C751" i="4"/>
  <c r="D751" i="4"/>
  <c r="E751" i="4"/>
  <c r="B751" i="4"/>
  <c r="C317" i="18"/>
  <c r="D317" i="18"/>
  <c r="E317" i="18"/>
  <c r="B317" i="18"/>
  <c r="C751" i="5"/>
  <c r="D751" i="5"/>
  <c r="E751" i="5"/>
  <c r="B751" i="5"/>
  <c r="C751" i="1"/>
  <c r="D751" i="1"/>
  <c r="E751" i="1"/>
  <c r="B751" i="1"/>
  <c r="C751" i="2"/>
  <c r="D751" i="2"/>
  <c r="E751" i="2"/>
  <c r="B751" i="2"/>
  <c r="C776" i="7"/>
  <c r="D776" i="7"/>
  <c r="E776" i="7"/>
  <c r="B776" i="7"/>
  <c r="AZ134" i="288" l="1"/>
  <c r="G12" i="6"/>
  <c r="G16" i="6" s="1"/>
  <c r="I421" i="15" l="1"/>
  <c r="I424" i="15"/>
  <c r="C421" i="15"/>
  <c r="D421" i="15"/>
  <c r="E421" i="15"/>
  <c r="B421" i="15"/>
  <c r="C447" i="14"/>
  <c r="D447" i="14"/>
  <c r="E447" i="14"/>
  <c r="B447" i="14"/>
  <c r="C194" i="85"/>
  <c r="D194" i="85"/>
  <c r="E194" i="85"/>
  <c r="B194" i="85"/>
  <c r="E750" i="4"/>
  <c r="D750" i="4"/>
  <c r="C750" i="4"/>
  <c r="B750" i="4"/>
  <c r="C316" i="18"/>
  <c r="D316" i="18"/>
  <c r="E316" i="18"/>
  <c r="B316" i="18"/>
  <c r="C750" i="5"/>
  <c r="D750" i="5"/>
  <c r="E750" i="5"/>
  <c r="B750" i="5"/>
  <c r="C750" i="1"/>
  <c r="D750" i="1"/>
  <c r="E750" i="1"/>
  <c r="B750" i="1"/>
  <c r="C750" i="2"/>
  <c r="D750" i="2"/>
  <c r="E750" i="2"/>
  <c r="B750" i="2"/>
  <c r="C775" i="7"/>
  <c r="D775" i="7"/>
  <c r="E775" i="7"/>
  <c r="B775" i="7"/>
  <c r="G194" i="85" l="1"/>
  <c r="G775" i="7"/>
  <c r="J420" i="15"/>
  <c r="C420" i="15"/>
  <c r="D420" i="15"/>
  <c r="E420" i="15"/>
  <c r="B420" i="15"/>
  <c r="I749" i="3"/>
  <c r="C749" i="3"/>
  <c r="D749" i="3"/>
  <c r="E749" i="3"/>
  <c r="B749" i="3"/>
  <c r="I446" i="14"/>
  <c r="C446" i="14"/>
  <c r="D446" i="14"/>
  <c r="E446" i="14"/>
  <c r="B446" i="14"/>
  <c r="I193" i="85"/>
  <c r="C193" i="85"/>
  <c r="D193" i="85"/>
  <c r="E193" i="85"/>
  <c r="B193" i="85"/>
  <c r="I749" i="4"/>
  <c r="C749" i="4"/>
  <c r="D749" i="4"/>
  <c r="E749" i="4"/>
  <c r="B749" i="4"/>
  <c r="I315" i="18"/>
  <c r="F327" i="18"/>
  <c r="G327" i="18"/>
  <c r="F328" i="18"/>
  <c r="G328" i="18"/>
  <c r="F329" i="18"/>
  <c r="G329" i="18"/>
  <c r="F330" i="18"/>
  <c r="G330" i="18"/>
  <c r="F331" i="18"/>
  <c r="G331" i="18"/>
  <c r="F316" i="18"/>
  <c r="G316" i="18"/>
  <c r="F317" i="18"/>
  <c r="G317" i="18"/>
  <c r="F318" i="18"/>
  <c r="G318" i="18"/>
  <c r="F319" i="18"/>
  <c r="G319" i="18"/>
  <c r="F320" i="18"/>
  <c r="G320" i="18"/>
  <c r="F321" i="18"/>
  <c r="G321" i="18"/>
  <c r="F322" i="18"/>
  <c r="G322" i="18"/>
  <c r="F323" i="18"/>
  <c r="G323" i="18"/>
  <c r="F324" i="18"/>
  <c r="G324" i="18"/>
  <c r="F325" i="18"/>
  <c r="G325" i="18"/>
  <c r="F326" i="18"/>
  <c r="G326" i="18"/>
  <c r="C315" i="18"/>
  <c r="D315" i="18"/>
  <c r="E315" i="18"/>
  <c r="B315" i="18"/>
  <c r="I749" i="5"/>
  <c r="C749" i="5"/>
  <c r="D749" i="5"/>
  <c r="E749" i="5"/>
  <c r="B749" i="5"/>
  <c r="I749" i="1"/>
  <c r="C749" i="1"/>
  <c r="D749" i="1"/>
  <c r="E749" i="1"/>
  <c r="B749" i="1"/>
  <c r="I749" i="2"/>
  <c r="C749" i="2"/>
  <c r="D749" i="2"/>
  <c r="E749" i="2"/>
  <c r="B749" i="2"/>
  <c r="K774" i="7"/>
  <c r="J775" i="7" s="1"/>
  <c r="C774" i="7"/>
  <c r="D774" i="7"/>
  <c r="E774" i="7"/>
  <c r="B774" i="7"/>
  <c r="F446" i="14" l="1"/>
  <c r="G315" i="18"/>
  <c r="F315" i="18"/>
  <c r="B314" i="18"/>
  <c r="H315" i="18" l="1"/>
  <c r="J419" i="15"/>
  <c r="C419" i="15"/>
  <c r="D419" i="15"/>
  <c r="E419" i="15"/>
  <c r="B419" i="15"/>
  <c r="I748" i="3"/>
  <c r="C748" i="3"/>
  <c r="D748" i="3"/>
  <c r="E748" i="3"/>
  <c r="B748" i="3"/>
  <c r="I445" i="14"/>
  <c r="C445" i="14"/>
  <c r="D445" i="14"/>
  <c r="E445" i="14"/>
  <c r="B445" i="14"/>
  <c r="I192" i="85"/>
  <c r="C192" i="85"/>
  <c r="D192" i="85"/>
  <c r="E192" i="85"/>
  <c r="B192" i="85"/>
  <c r="I748" i="4"/>
  <c r="C748" i="4"/>
  <c r="D748" i="4"/>
  <c r="E748" i="4"/>
  <c r="B748" i="4"/>
  <c r="I314" i="18"/>
  <c r="C314" i="18"/>
  <c r="D314" i="18"/>
  <c r="E314" i="18"/>
  <c r="I748" i="5"/>
  <c r="C748" i="5"/>
  <c r="D748" i="5"/>
  <c r="E748" i="5"/>
  <c r="B748" i="5"/>
  <c r="I748" i="1"/>
  <c r="C748" i="1"/>
  <c r="D748" i="1"/>
  <c r="E748" i="1"/>
  <c r="B748" i="1"/>
  <c r="I748" i="2"/>
  <c r="C748" i="2"/>
  <c r="D748" i="2"/>
  <c r="E748" i="2"/>
  <c r="B748" i="2"/>
  <c r="K773" i="7"/>
  <c r="C773" i="7"/>
  <c r="D773" i="7"/>
  <c r="E773" i="7"/>
  <c r="B773" i="7"/>
  <c r="F192" i="85" l="1"/>
  <c r="L774" i="7"/>
  <c r="J418" i="15"/>
  <c r="C418" i="15"/>
  <c r="D418" i="15"/>
  <c r="E418" i="15"/>
  <c r="B418" i="15"/>
  <c r="I747" i="3"/>
  <c r="C747" i="3"/>
  <c r="D747" i="3"/>
  <c r="E747" i="3"/>
  <c r="B747" i="3"/>
  <c r="I444" i="14"/>
  <c r="C444" i="14"/>
  <c r="D444" i="14"/>
  <c r="E444" i="14"/>
  <c r="B444" i="14"/>
  <c r="I191" i="85"/>
  <c r="C191" i="85"/>
  <c r="D191" i="85"/>
  <c r="E191" i="85"/>
  <c r="B191" i="85"/>
  <c r="I747" i="4"/>
  <c r="C747" i="4"/>
  <c r="D747" i="4"/>
  <c r="E747" i="4"/>
  <c r="B747" i="4"/>
  <c r="I313" i="18"/>
  <c r="C313" i="18"/>
  <c r="D313" i="18"/>
  <c r="E313" i="18"/>
  <c r="B313" i="18"/>
  <c r="I747" i="5"/>
  <c r="C747" i="5"/>
  <c r="D747" i="5"/>
  <c r="E747" i="5"/>
  <c r="B747" i="5"/>
  <c r="I747" i="1"/>
  <c r="C747" i="1"/>
  <c r="D747" i="1"/>
  <c r="E747" i="1"/>
  <c r="B747" i="1"/>
  <c r="I747" i="2"/>
  <c r="C747" i="2"/>
  <c r="D747" i="2"/>
  <c r="E747" i="2"/>
  <c r="B747" i="2"/>
  <c r="K772" i="7"/>
  <c r="C772" i="7"/>
  <c r="D772" i="7"/>
  <c r="E772" i="7"/>
  <c r="B772" i="7"/>
  <c r="L773" i="7" l="1"/>
  <c r="I190" i="85"/>
  <c r="C190" i="85"/>
  <c r="D190" i="85"/>
  <c r="E190" i="85"/>
  <c r="B190" i="85"/>
  <c r="J417" i="15" l="1"/>
  <c r="C417" i="15"/>
  <c r="D417" i="15"/>
  <c r="E417" i="15"/>
  <c r="B417" i="15"/>
  <c r="I746" i="3"/>
  <c r="C746" i="3"/>
  <c r="D746" i="3"/>
  <c r="E746" i="3"/>
  <c r="B746" i="3"/>
  <c r="I443" i="14"/>
  <c r="C443" i="14"/>
  <c r="D443" i="14"/>
  <c r="E443" i="14"/>
  <c r="B443" i="14"/>
  <c r="I746" i="4"/>
  <c r="C746" i="4"/>
  <c r="D746" i="4"/>
  <c r="E746" i="4"/>
  <c r="B746" i="4"/>
  <c r="I312" i="18"/>
  <c r="C312" i="18"/>
  <c r="D312" i="18"/>
  <c r="E312" i="18"/>
  <c r="B312" i="18"/>
  <c r="I746" i="5"/>
  <c r="C746" i="5"/>
  <c r="D746" i="5"/>
  <c r="E746" i="5"/>
  <c r="B746" i="5"/>
  <c r="I746" i="1"/>
  <c r="C746" i="1"/>
  <c r="D746" i="1"/>
  <c r="E746" i="1"/>
  <c r="B746" i="1"/>
  <c r="I746" i="2"/>
  <c r="C746" i="2"/>
  <c r="D746" i="2"/>
  <c r="E746" i="2"/>
  <c r="B746" i="2"/>
  <c r="K771" i="7"/>
  <c r="L772" i="7" s="1"/>
  <c r="C771" i="7"/>
  <c r="D771" i="7"/>
  <c r="E771" i="7"/>
  <c r="B771" i="7"/>
  <c r="J416" i="15" l="1"/>
  <c r="C416" i="15"/>
  <c r="D416" i="15"/>
  <c r="E416" i="15"/>
  <c r="B416" i="15"/>
  <c r="I745" i="3"/>
  <c r="C745" i="3"/>
  <c r="D745" i="3"/>
  <c r="E745" i="3"/>
  <c r="B745" i="3"/>
  <c r="I442" i="14"/>
  <c r="C442" i="14"/>
  <c r="D442" i="14"/>
  <c r="E442" i="14"/>
  <c r="B442" i="14"/>
  <c r="I189" i="85"/>
  <c r="C189" i="85"/>
  <c r="D189" i="85"/>
  <c r="E189" i="85"/>
  <c r="B189" i="85"/>
  <c r="I745" i="4"/>
  <c r="C745" i="4"/>
  <c r="D745" i="4"/>
  <c r="E745" i="4"/>
  <c r="B745" i="4"/>
  <c r="I311" i="18"/>
  <c r="C311" i="18"/>
  <c r="D311" i="18"/>
  <c r="E311" i="18"/>
  <c r="B311" i="18"/>
  <c r="I745" i="5"/>
  <c r="C745" i="5"/>
  <c r="D745" i="5"/>
  <c r="E745" i="5"/>
  <c r="B745" i="5"/>
  <c r="I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C745" i="1"/>
  <c r="D745" i="1"/>
  <c r="E745" i="1"/>
  <c r="B745" i="1"/>
  <c r="I745" i="2"/>
  <c r="C745" i="2"/>
  <c r="D745" i="2"/>
  <c r="E745" i="2"/>
  <c r="B745" i="2"/>
  <c r="K770" i="7"/>
  <c r="L771" i="7" s="1"/>
  <c r="C770" i="7"/>
  <c r="D770" i="7"/>
  <c r="E770" i="7"/>
  <c r="B770" i="7"/>
  <c r="H755" i="1" l="1"/>
  <c r="H758" i="1"/>
  <c r="H756" i="1"/>
  <c r="H759" i="1"/>
  <c r="H752" i="1"/>
  <c r="H750" i="1"/>
  <c r="H746" i="1"/>
  <c r="G745" i="1"/>
  <c r="F745" i="1"/>
  <c r="H757" i="1"/>
  <c r="H754" i="1"/>
  <c r="H753" i="1"/>
  <c r="H751" i="1"/>
  <c r="H747" i="1"/>
  <c r="H749" i="1"/>
  <c r="H748" i="1"/>
  <c r="H745" i="1" l="1"/>
  <c r="J415" i="15"/>
  <c r="C415" i="15"/>
  <c r="D415" i="15"/>
  <c r="E415" i="15"/>
  <c r="B415" i="15"/>
  <c r="I744" i="3"/>
  <c r="C744" i="3"/>
  <c r="D744" i="3"/>
  <c r="E744" i="3"/>
  <c r="B744" i="3"/>
  <c r="I441" i="14"/>
  <c r="C441" i="14"/>
  <c r="D441" i="14"/>
  <c r="E441" i="14"/>
  <c r="B441" i="14"/>
  <c r="I188" i="85"/>
  <c r="C188" i="85"/>
  <c r="D188" i="85"/>
  <c r="E188" i="85"/>
  <c r="B188" i="85"/>
  <c r="I744" i="4"/>
  <c r="C744" i="4"/>
  <c r="D744" i="4"/>
  <c r="E744" i="4"/>
  <c r="B744" i="4"/>
  <c r="I310" i="18"/>
  <c r="C310" i="18"/>
  <c r="D310" i="18"/>
  <c r="E310" i="18"/>
  <c r="B310" i="18"/>
  <c r="I744" i="5"/>
  <c r="C744" i="5"/>
  <c r="D744" i="5"/>
  <c r="E744" i="5"/>
  <c r="B744" i="5"/>
  <c r="I744" i="1"/>
  <c r="C744" i="1"/>
  <c r="D744" i="1"/>
  <c r="E744" i="1"/>
  <c r="B744" i="1"/>
  <c r="I744" i="2"/>
  <c r="C744" i="2"/>
  <c r="D744" i="2"/>
  <c r="E744" i="2"/>
  <c r="B744" i="2"/>
  <c r="K769" i="7"/>
  <c r="L770" i="7" s="1"/>
  <c r="C769" i="7"/>
  <c r="D769" i="7"/>
  <c r="E769" i="7"/>
  <c r="B769" i="7"/>
  <c r="F769" i="7" l="1"/>
  <c r="J414" i="15"/>
  <c r="F415" i="15"/>
  <c r="G415" i="15"/>
  <c r="F416" i="15"/>
  <c r="G416" i="15"/>
  <c r="F417" i="15"/>
  <c r="G417" i="15"/>
  <c r="F418" i="15"/>
  <c r="G418" i="15"/>
  <c r="F419" i="15"/>
  <c r="G419" i="15"/>
  <c r="F420" i="15"/>
  <c r="G420" i="15"/>
  <c r="F421" i="15"/>
  <c r="G421" i="15"/>
  <c r="F422" i="15"/>
  <c r="G422" i="15"/>
  <c r="F423" i="15"/>
  <c r="G423" i="15"/>
  <c r="F424" i="15"/>
  <c r="G424" i="15"/>
  <c r="F425" i="15"/>
  <c r="G425" i="15"/>
  <c r="F426" i="15"/>
  <c r="G426" i="15"/>
  <c r="F427" i="15"/>
  <c r="F428" i="15"/>
  <c r="G428" i="15"/>
  <c r="F429" i="15"/>
  <c r="G429" i="15"/>
  <c r="F430" i="15"/>
  <c r="G430" i="15"/>
  <c r="F431" i="15"/>
  <c r="G431" i="15"/>
  <c r="F432" i="15"/>
  <c r="G432" i="15"/>
  <c r="F433" i="15"/>
  <c r="G433" i="15"/>
  <c r="F434" i="15"/>
  <c r="G434" i="15"/>
  <c r="F435" i="15"/>
  <c r="G435" i="15"/>
  <c r="F436" i="15"/>
  <c r="G436" i="15"/>
  <c r="F437" i="15"/>
  <c r="G437" i="15"/>
  <c r="F438" i="15"/>
  <c r="G438" i="15"/>
  <c r="F439" i="15"/>
  <c r="G439" i="15"/>
  <c r="F440" i="15"/>
  <c r="G440" i="15"/>
  <c r="F441" i="15"/>
  <c r="G441" i="15"/>
  <c r="F442" i="15"/>
  <c r="G442" i="15"/>
  <c r="F443" i="15"/>
  <c r="G443" i="15"/>
  <c r="F444" i="15"/>
  <c r="G444" i="15"/>
  <c r="C414" i="15"/>
  <c r="D414" i="15"/>
  <c r="E414" i="15"/>
  <c r="B414" i="15"/>
  <c r="I743" i="3"/>
  <c r="C743" i="3"/>
  <c r="D743" i="3"/>
  <c r="E743" i="3"/>
  <c r="B743" i="3"/>
  <c r="I440" i="14"/>
  <c r="C440" i="14"/>
  <c r="D440" i="14"/>
  <c r="E440" i="14"/>
  <c r="B440" i="14"/>
  <c r="I187" i="85"/>
  <c r="C187" i="85"/>
  <c r="D187" i="85"/>
  <c r="E187" i="85"/>
  <c r="B187" i="85"/>
  <c r="I743" i="4"/>
  <c r="C743" i="4"/>
  <c r="D743" i="4"/>
  <c r="E743" i="4"/>
  <c r="B743" i="4"/>
  <c r="I309" i="18"/>
  <c r="C309" i="18"/>
  <c r="D309" i="18"/>
  <c r="E309" i="18"/>
  <c r="B309" i="18"/>
  <c r="I743" i="5"/>
  <c r="C743" i="5"/>
  <c r="D743" i="5"/>
  <c r="E743" i="5"/>
  <c r="B743" i="5"/>
  <c r="I743" i="1"/>
  <c r="C743" i="1"/>
  <c r="D743" i="1"/>
  <c r="E743" i="1"/>
  <c r="B743" i="1"/>
  <c r="I743" i="2"/>
  <c r="C743" i="2"/>
  <c r="D743" i="2"/>
  <c r="E743" i="2"/>
  <c r="B743" i="2"/>
  <c r="K768" i="7"/>
  <c r="L769" i="7" s="1"/>
  <c r="C768" i="7"/>
  <c r="D768" i="7"/>
  <c r="E768" i="7"/>
  <c r="B768" i="7"/>
  <c r="H425" i="15" l="1"/>
  <c r="G414" i="15"/>
  <c r="F414" i="15"/>
  <c r="H424" i="15"/>
  <c r="H423" i="15"/>
  <c r="H422" i="15"/>
  <c r="H421" i="15"/>
  <c r="H420" i="15"/>
  <c r="H416" i="15"/>
  <c r="H419" i="15"/>
  <c r="H418" i="15"/>
  <c r="H417" i="15"/>
  <c r="H415" i="15"/>
  <c r="J413" i="15"/>
  <c r="C413" i="15"/>
  <c r="D413" i="15"/>
  <c r="E413" i="15"/>
  <c r="B413" i="15"/>
  <c r="I742" i="3"/>
  <c r="C742" i="3"/>
  <c r="D742" i="3"/>
  <c r="E742" i="3"/>
  <c r="B742" i="3"/>
  <c r="I439" i="14"/>
  <c r="C439" i="14"/>
  <c r="D439" i="14"/>
  <c r="E439" i="14"/>
  <c r="B439" i="14"/>
  <c r="I186" i="85"/>
  <c r="C186" i="85"/>
  <c r="D186" i="85"/>
  <c r="E186" i="85"/>
  <c r="B186" i="85"/>
  <c r="I742" i="4"/>
  <c r="C742" i="4"/>
  <c r="D742" i="4"/>
  <c r="E742" i="4"/>
  <c r="B742" i="4"/>
  <c r="I308" i="18"/>
  <c r="C308" i="18"/>
  <c r="D308" i="18"/>
  <c r="E308" i="18"/>
  <c r="B308" i="18"/>
  <c r="I742" i="5"/>
  <c r="C742" i="5"/>
  <c r="D742" i="5"/>
  <c r="E742" i="5"/>
  <c r="B742" i="5"/>
  <c r="I742" i="1"/>
  <c r="C742" i="1"/>
  <c r="D742" i="1"/>
  <c r="E742" i="1"/>
  <c r="B742" i="1"/>
  <c r="I742" i="2"/>
  <c r="C742" i="2"/>
  <c r="D742" i="2"/>
  <c r="E742" i="2"/>
  <c r="B742" i="2"/>
  <c r="K767" i="7"/>
  <c r="L768" i="7" s="1"/>
  <c r="C767" i="7"/>
  <c r="D767" i="7"/>
  <c r="E767" i="7"/>
  <c r="B767" i="7"/>
  <c r="H414" i="15" l="1"/>
  <c r="F767" i="7"/>
  <c r="I741" i="4"/>
  <c r="R52" i="276" l="1"/>
  <c r="Q52" i="276"/>
  <c r="S52" i="276"/>
  <c r="T52" i="276"/>
  <c r="U52" i="276"/>
  <c r="V52" i="276"/>
  <c r="R53" i="276"/>
  <c r="S53" i="276"/>
  <c r="T53" i="276"/>
  <c r="U53" i="276"/>
  <c r="V53" i="276"/>
  <c r="R54" i="276"/>
  <c r="S54" i="276"/>
  <c r="T54" i="276"/>
  <c r="U54" i="276"/>
  <c r="V54" i="276"/>
  <c r="R55" i="276"/>
  <c r="S55" i="276"/>
  <c r="T55" i="276"/>
  <c r="U55" i="276"/>
  <c r="V55" i="276"/>
  <c r="R56" i="276"/>
  <c r="S56" i="276"/>
  <c r="T56" i="276"/>
  <c r="U56" i="276"/>
  <c r="V56" i="276"/>
  <c r="R57" i="276"/>
  <c r="S57" i="276"/>
  <c r="T57" i="276"/>
  <c r="U57" i="276"/>
  <c r="V57" i="276"/>
  <c r="R58" i="276"/>
  <c r="S58" i="276"/>
  <c r="T58" i="276"/>
  <c r="U58" i="276"/>
  <c r="V58" i="276"/>
  <c r="R59" i="276"/>
  <c r="S59" i="276"/>
  <c r="T59" i="276"/>
  <c r="U59" i="276"/>
  <c r="V59" i="276"/>
  <c r="R60" i="276"/>
  <c r="S60" i="276"/>
  <c r="T60" i="276"/>
  <c r="U60" i="276"/>
  <c r="V60" i="276"/>
  <c r="R61" i="276"/>
  <c r="S61" i="276"/>
  <c r="T61" i="276"/>
  <c r="U61" i="276"/>
  <c r="V61" i="276"/>
  <c r="R62" i="276"/>
  <c r="S62" i="276"/>
  <c r="T62" i="276"/>
  <c r="U62" i="276"/>
  <c r="V62" i="276"/>
  <c r="R63" i="276"/>
  <c r="S63" i="276"/>
  <c r="T63" i="276"/>
  <c r="U63" i="276"/>
  <c r="V63" i="276"/>
  <c r="R64" i="276"/>
  <c r="S64" i="276"/>
  <c r="T64" i="276"/>
  <c r="U64" i="276"/>
  <c r="V64" i="276"/>
  <c r="R65" i="276"/>
  <c r="S65" i="276"/>
  <c r="T65" i="276"/>
  <c r="U65" i="276"/>
  <c r="V65" i="276"/>
  <c r="R66" i="276"/>
  <c r="S66" i="276"/>
  <c r="T66" i="276"/>
  <c r="U66" i="276"/>
  <c r="V66" i="276"/>
  <c r="R67" i="276"/>
  <c r="S67" i="276"/>
  <c r="T67" i="276"/>
  <c r="U67" i="276"/>
  <c r="V67" i="276"/>
  <c r="R68" i="276"/>
  <c r="S68" i="276"/>
  <c r="T68" i="276"/>
  <c r="U68" i="276"/>
  <c r="V68" i="276"/>
  <c r="R69" i="276"/>
  <c r="S69" i="276"/>
  <c r="T69" i="276"/>
  <c r="U69" i="276"/>
  <c r="V69" i="276"/>
  <c r="R70" i="276"/>
  <c r="S70" i="276"/>
  <c r="T70" i="276"/>
  <c r="U70" i="276"/>
  <c r="V70" i="276"/>
  <c r="R71" i="276"/>
  <c r="S71" i="276"/>
  <c r="T71" i="276"/>
  <c r="U71" i="276"/>
  <c r="V71" i="276"/>
  <c r="R72" i="276"/>
  <c r="S72" i="276"/>
  <c r="T72" i="276"/>
  <c r="U72" i="276"/>
  <c r="V72" i="276"/>
  <c r="R73" i="276"/>
  <c r="S73" i="276"/>
  <c r="T73" i="276"/>
  <c r="U73" i="276"/>
  <c r="V73" i="276"/>
  <c r="R74" i="276"/>
  <c r="S74" i="276"/>
  <c r="T74" i="276"/>
  <c r="U74" i="276"/>
  <c r="V74" i="276"/>
  <c r="R75" i="276"/>
  <c r="S75" i="276"/>
  <c r="T75" i="276"/>
  <c r="U75" i="276"/>
  <c r="V75" i="276"/>
  <c r="Q53" i="276"/>
  <c r="Q54" i="276"/>
  <c r="Q55" i="276"/>
  <c r="Q56" i="276"/>
  <c r="Q57" i="276"/>
  <c r="Q58" i="276"/>
  <c r="Q59" i="276"/>
  <c r="Q60" i="276"/>
  <c r="Q61" i="276"/>
  <c r="Q62" i="276"/>
  <c r="Q63" i="276"/>
  <c r="Q64" i="276"/>
  <c r="Q65" i="276"/>
  <c r="Q66" i="276"/>
  <c r="Q67" i="276"/>
  <c r="Q68" i="276"/>
  <c r="Q69" i="276"/>
  <c r="Q70" i="276"/>
  <c r="Q71" i="276"/>
  <c r="Q72" i="276"/>
  <c r="Q73" i="276"/>
  <c r="Q74" i="276"/>
  <c r="Q75" i="276"/>
  <c r="R43" i="276"/>
  <c r="S43" i="276"/>
  <c r="T43" i="276"/>
  <c r="U43" i="276"/>
  <c r="V43" i="276"/>
  <c r="R44" i="276"/>
  <c r="S44" i="276"/>
  <c r="T44" i="276"/>
  <c r="U44" i="276"/>
  <c r="V44" i="276"/>
  <c r="R45" i="276"/>
  <c r="S45" i="276"/>
  <c r="T45" i="276"/>
  <c r="U45" i="276"/>
  <c r="V45" i="276"/>
  <c r="R46" i="276"/>
  <c r="S46" i="276"/>
  <c r="T46" i="276"/>
  <c r="U46" i="276"/>
  <c r="V46" i="276"/>
  <c r="R47" i="276"/>
  <c r="S47" i="276"/>
  <c r="T47" i="276"/>
  <c r="U47" i="276"/>
  <c r="V47" i="276"/>
  <c r="R48" i="276"/>
  <c r="S48" i="276"/>
  <c r="T48" i="276"/>
  <c r="U48" i="276"/>
  <c r="V48" i="276"/>
  <c r="R49" i="276"/>
  <c r="S49" i="276"/>
  <c r="T49" i="276"/>
  <c r="U49" i="276"/>
  <c r="V49" i="276"/>
  <c r="R50" i="276"/>
  <c r="S50" i="276"/>
  <c r="T50" i="276"/>
  <c r="U50" i="276"/>
  <c r="V50" i="276"/>
  <c r="Q44" i="276"/>
  <c r="Q45" i="276"/>
  <c r="Q46" i="276"/>
  <c r="Q47" i="276"/>
  <c r="Q48" i="276"/>
  <c r="Q49" i="276"/>
  <c r="Q50" i="276"/>
  <c r="Q43" i="276"/>
  <c r="Q27" i="276"/>
  <c r="R27" i="276"/>
  <c r="S27" i="276"/>
  <c r="T27" i="276"/>
  <c r="U27" i="276"/>
  <c r="V27" i="276"/>
  <c r="Q28" i="276"/>
  <c r="R28" i="276"/>
  <c r="S28" i="276"/>
  <c r="T28" i="276"/>
  <c r="U28" i="276"/>
  <c r="V28" i="276"/>
  <c r="Q29" i="276"/>
  <c r="R29" i="276"/>
  <c r="S29" i="276"/>
  <c r="T29" i="276"/>
  <c r="U29" i="276"/>
  <c r="V29" i="276"/>
  <c r="Q30" i="276"/>
  <c r="R30" i="276"/>
  <c r="S30" i="276"/>
  <c r="T30" i="276"/>
  <c r="U30" i="276"/>
  <c r="V30" i="276"/>
  <c r="Q31" i="276"/>
  <c r="R31" i="276"/>
  <c r="S31" i="276"/>
  <c r="T31" i="276"/>
  <c r="U31" i="276"/>
  <c r="V31" i="276"/>
  <c r="Q32" i="276"/>
  <c r="R32" i="276"/>
  <c r="S32" i="276"/>
  <c r="T32" i="276"/>
  <c r="U32" i="276"/>
  <c r="V32" i="276"/>
  <c r="Q33" i="276"/>
  <c r="R33" i="276"/>
  <c r="S33" i="276"/>
  <c r="T33" i="276"/>
  <c r="U33" i="276"/>
  <c r="V33" i="276"/>
  <c r="Q34" i="276"/>
  <c r="R34" i="276"/>
  <c r="S34" i="276"/>
  <c r="T34" i="276"/>
  <c r="U34" i="276"/>
  <c r="V34" i="276"/>
  <c r="Q35" i="276"/>
  <c r="R35" i="276"/>
  <c r="S35" i="276"/>
  <c r="T35" i="276"/>
  <c r="U35" i="276"/>
  <c r="V35" i="276"/>
  <c r="Q36" i="276"/>
  <c r="R36" i="276"/>
  <c r="S36" i="276"/>
  <c r="T36" i="276"/>
  <c r="U36" i="276"/>
  <c r="V36" i="276"/>
  <c r="Q37" i="276"/>
  <c r="R37" i="276"/>
  <c r="S37" i="276"/>
  <c r="T37" i="276"/>
  <c r="U37" i="276"/>
  <c r="V37" i="276"/>
  <c r="Q38" i="276"/>
  <c r="R38" i="276"/>
  <c r="S38" i="276"/>
  <c r="T38" i="276"/>
  <c r="U38" i="276"/>
  <c r="V38" i="276"/>
  <c r="Q39" i="276"/>
  <c r="R39" i="276"/>
  <c r="S39" i="276"/>
  <c r="T39" i="276"/>
  <c r="U39" i="276"/>
  <c r="V39" i="276"/>
  <c r="Q40" i="276"/>
  <c r="R40" i="276"/>
  <c r="S40" i="276"/>
  <c r="T40" i="276"/>
  <c r="U40" i="276"/>
  <c r="V40" i="276"/>
  <c r="Q41" i="276"/>
  <c r="R41" i="276"/>
  <c r="S41" i="276"/>
  <c r="T41" i="276"/>
  <c r="U41" i="276"/>
  <c r="V41" i="276"/>
  <c r="R26" i="276"/>
  <c r="S26" i="276"/>
  <c r="T26" i="276"/>
  <c r="U26" i="276"/>
  <c r="V26" i="276"/>
  <c r="R24" i="276"/>
  <c r="S24" i="276"/>
  <c r="T24" i="276"/>
  <c r="U24" i="276"/>
  <c r="V24" i="276"/>
  <c r="R22" i="276"/>
  <c r="S22" i="276"/>
  <c r="T22" i="276"/>
  <c r="U22" i="276"/>
  <c r="V22" i="276"/>
  <c r="R20" i="276"/>
  <c r="S20" i="276"/>
  <c r="T20" i="276"/>
  <c r="U20" i="276"/>
  <c r="V20" i="276"/>
  <c r="Q26" i="276"/>
  <c r="Q24" i="276"/>
  <c r="Q22" i="276"/>
  <c r="Q20" i="276"/>
  <c r="R17" i="276"/>
  <c r="S17" i="276"/>
  <c r="T17" i="276"/>
  <c r="U17" i="276"/>
  <c r="V17" i="276"/>
  <c r="R18" i="276"/>
  <c r="S18" i="276"/>
  <c r="T18" i="276"/>
  <c r="U18" i="276"/>
  <c r="V18" i="276"/>
  <c r="Q18" i="276"/>
  <c r="Q17" i="276"/>
  <c r="Q13" i="276"/>
  <c r="R13" i="276"/>
  <c r="S13" i="276"/>
  <c r="T13" i="276"/>
  <c r="U13" i="276"/>
  <c r="V13" i="276"/>
  <c r="Q14" i="276"/>
  <c r="R14" i="276"/>
  <c r="S14" i="276"/>
  <c r="T14" i="276"/>
  <c r="U14" i="276"/>
  <c r="V14" i="276"/>
  <c r="Q15" i="276"/>
  <c r="R15" i="276"/>
  <c r="S15" i="276"/>
  <c r="T15" i="276"/>
  <c r="U15" i="276"/>
  <c r="V15" i="276"/>
  <c r="V12" i="276"/>
  <c r="U12" i="276"/>
  <c r="R12" i="276"/>
  <c r="S12" i="276"/>
  <c r="T12" i="276"/>
  <c r="Q12" i="276"/>
  <c r="J412" i="15" l="1"/>
  <c r="C412" i="15"/>
  <c r="D412" i="15"/>
  <c r="E412" i="15"/>
  <c r="B412" i="15"/>
  <c r="I741" i="3"/>
  <c r="C741" i="3"/>
  <c r="D741" i="3"/>
  <c r="E741" i="3"/>
  <c r="B741" i="3"/>
  <c r="I438" i="14"/>
  <c r="C438" i="14"/>
  <c r="D438" i="14"/>
  <c r="E438" i="14"/>
  <c r="B438" i="14"/>
  <c r="I185" i="85"/>
  <c r="C185" i="85"/>
  <c r="D185" i="85"/>
  <c r="E185" i="85"/>
  <c r="B185" i="85"/>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C741" i="4"/>
  <c r="D741" i="4"/>
  <c r="E741" i="4"/>
  <c r="B741" i="4"/>
  <c r="I307" i="18"/>
  <c r="C307" i="18"/>
  <c r="D307" i="18"/>
  <c r="E307" i="18"/>
  <c r="B307" i="18"/>
  <c r="I741" i="5"/>
  <c r="C741" i="5"/>
  <c r="D741" i="5"/>
  <c r="E741" i="5"/>
  <c r="B741" i="5"/>
  <c r="I741" i="1"/>
  <c r="C741" i="1"/>
  <c r="D741" i="1"/>
  <c r="E741" i="1"/>
  <c r="B741" i="1"/>
  <c r="I741" i="2"/>
  <c r="C741" i="2"/>
  <c r="D741" i="2"/>
  <c r="E741" i="2"/>
  <c r="B741" i="2"/>
  <c r="K766" i="7"/>
  <c r="C766" i="7"/>
  <c r="D766" i="7"/>
  <c r="E766" i="7"/>
  <c r="B766" i="7"/>
  <c r="F741" i="4" l="1"/>
  <c r="G741" i="4"/>
  <c r="H758" i="4"/>
  <c r="H754" i="4"/>
  <c r="H759" i="4"/>
  <c r="H755" i="4"/>
  <c r="H751" i="4"/>
  <c r="H750" i="4"/>
  <c r="H761" i="4"/>
  <c r="H756" i="4"/>
  <c r="H753" i="4"/>
  <c r="L767" i="7"/>
  <c r="H760" i="4"/>
  <c r="H757" i="4"/>
  <c r="H752" i="4"/>
  <c r="H747" i="4"/>
  <c r="H749" i="4"/>
  <c r="H748" i="4"/>
  <c r="H746" i="4"/>
  <c r="H745" i="4"/>
  <c r="H744" i="4"/>
  <c r="H743" i="4"/>
  <c r="H742" i="4"/>
  <c r="J411" i="15"/>
  <c r="C411" i="15"/>
  <c r="D411" i="15"/>
  <c r="E411" i="15"/>
  <c r="B411" i="15"/>
  <c r="I740" i="3"/>
  <c r="C740" i="3"/>
  <c r="D740" i="3"/>
  <c r="E740" i="3"/>
  <c r="B740" i="3"/>
  <c r="I437" i="14"/>
  <c r="C437" i="14"/>
  <c r="D437" i="14"/>
  <c r="E437" i="14"/>
  <c r="B437" i="14"/>
  <c r="I184" i="85"/>
  <c r="C184" i="85"/>
  <c r="D184" i="85"/>
  <c r="E184" i="85"/>
  <c r="B184" i="85"/>
  <c r="I740" i="4"/>
  <c r="C740" i="4"/>
  <c r="D740" i="4"/>
  <c r="E740" i="4"/>
  <c r="B740" i="4"/>
  <c r="I306" i="18"/>
  <c r="C306" i="18"/>
  <c r="D306" i="18"/>
  <c r="E306" i="18"/>
  <c r="B306" i="18"/>
  <c r="I740" i="5"/>
  <c r="C740" i="5"/>
  <c r="D740" i="5"/>
  <c r="E740" i="5"/>
  <c r="B740" i="5"/>
  <c r="I740" i="1"/>
  <c r="C740" i="1"/>
  <c r="D740" i="1"/>
  <c r="E740" i="1"/>
  <c r="B740" i="1"/>
  <c r="I740" i="2"/>
  <c r="C740" i="2"/>
  <c r="D740" i="2"/>
  <c r="E740" i="2"/>
  <c r="B740" i="2"/>
  <c r="K765" i="7"/>
  <c r="L766" i="7" s="1"/>
  <c r="C765" i="7"/>
  <c r="D765" i="7"/>
  <c r="E765" i="7"/>
  <c r="B765" i="7"/>
  <c r="H741" i="4" l="1"/>
  <c r="J410" i="15"/>
  <c r="C410" i="15"/>
  <c r="D410" i="15"/>
  <c r="E410" i="15"/>
  <c r="B410" i="15"/>
  <c r="I739" i="3"/>
  <c r="C739" i="3"/>
  <c r="D739" i="3"/>
  <c r="E739" i="3"/>
  <c r="B739" i="3"/>
  <c r="I436" i="14"/>
  <c r="C436" i="14"/>
  <c r="D436" i="14"/>
  <c r="E436" i="14"/>
  <c r="B436" i="14"/>
  <c r="I183" i="85"/>
  <c r="C183" i="85"/>
  <c r="D183" i="85"/>
  <c r="E183" i="85"/>
  <c r="B183" i="85"/>
  <c r="I739" i="4"/>
  <c r="C739" i="4"/>
  <c r="D739" i="4"/>
  <c r="E739" i="4"/>
  <c r="B739" i="4"/>
  <c r="I305" i="18"/>
  <c r="C305" i="18"/>
  <c r="D305" i="18"/>
  <c r="E305" i="18"/>
  <c r="B305" i="18"/>
  <c r="I739" i="5"/>
  <c r="I738" i="5"/>
  <c r="C739" i="5"/>
  <c r="D739" i="5"/>
  <c r="E739" i="5"/>
  <c r="B739" i="5"/>
  <c r="I739" i="1"/>
  <c r="C739" i="1"/>
  <c r="D739" i="1"/>
  <c r="E739" i="1"/>
  <c r="B739" i="1"/>
  <c r="I739" i="2"/>
  <c r="C739" i="2"/>
  <c r="D739" i="2"/>
  <c r="E739" i="2"/>
  <c r="B739" i="2"/>
  <c r="K764" i="7"/>
  <c r="C764" i="7"/>
  <c r="D764" i="7"/>
  <c r="E764" i="7"/>
  <c r="B764" i="7"/>
  <c r="F764" i="7" l="1"/>
  <c r="L765" i="7"/>
  <c r="J409" i="15"/>
  <c r="C409" i="15"/>
  <c r="D409" i="15"/>
  <c r="E409" i="15"/>
  <c r="B409" i="15"/>
  <c r="I738" i="3"/>
  <c r="C738" i="3"/>
  <c r="D738" i="3"/>
  <c r="E738" i="3"/>
  <c r="B738" i="3"/>
  <c r="I435" i="14"/>
  <c r="C435" i="14"/>
  <c r="D435" i="14"/>
  <c r="E435" i="14"/>
  <c r="B435" i="14"/>
  <c r="I182" i="85"/>
  <c r="C182" i="85"/>
  <c r="D182" i="85"/>
  <c r="E182" i="85"/>
  <c r="B182" i="85"/>
  <c r="I738" i="4"/>
  <c r="C738" i="4"/>
  <c r="D738" i="4"/>
  <c r="E738" i="4"/>
  <c r="B738" i="4"/>
  <c r="I304" i="18"/>
  <c r="C304" i="18"/>
  <c r="D304" i="18"/>
  <c r="E304" i="18"/>
  <c r="B304" i="18"/>
  <c r="C738" i="5"/>
  <c r="D738" i="5"/>
  <c r="E738" i="5"/>
  <c r="B738" i="5"/>
  <c r="I738" i="1"/>
  <c r="C738" i="1"/>
  <c r="D738" i="1"/>
  <c r="E738" i="1"/>
  <c r="B738" i="1"/>
  <c r="I738" i="2"/>
  <c r="C738" i="2"/>
  <c r="D738" i="2"/>
  <c r="E738" i="2"/>
  <c r="B738" i="2"/>
  <c r="K763" i="7"/>
  <c r="L764" i="7" s="1"/>
  <c r="C763" i="7"/>
  <c r="D763" i="7"/>
  <c r="E763" i="7"/>
  <c r="B763" i="7"/>
  <c r="J408" i="15" l="1"/>
  <c r="C408" i="15"/>
  <c r="D408" i="15"/>
  <c r="E408" i="15"/>
  <c r="B408" i="15"/>
  <c r="I737" i="3"/>
  <c r="C737" i="3"/>
  <c r="D737" i="3"/>
  <c r="E737" i="3"/>
  <c r="B737" i="3"/>
  <c r="I434" i="14"/>
  <c r="C434" i="14"/>
  <c r="D434" i="14"/>
  <c r="E434" i="14"/>
  <c r="B434" i="14"/>
  <c r="I181" i="85"/>
  <c r="C181" i="85"/>
  <c r="D181" i="85"/>
  <c r="E181" i="85"/>
  <c r="B181" i="85"/>
  <c r="I737" i="4"/>
  <c r="C737" i="4"/>
  <c r="D737" i="4"/>
  <c r="E737" i="4"/>
  <c r="B737" i="4"/>
  <c r="I303" i="18"/>
  <c r="C303" i="18"/>
  <c r="D303" i="18"/>
  <c r="E303" i="18"/>
  <c r="B303" i="18"/>
  <c r="I737" i="5"/>
  <c r="C737" i="5"/>
  <c r="D737" i="5"/>
  <c r="E737" i="5"/>
  <c r="B737" i="5"/>
  <c r="I737" i="1"/>
  <c r="C737" i="1"/>
  <c r="D737" i="1"/>
  <c r="E737" i="1"/>
  <c r="B737" i="1"/>
  <c r="I737" i="2"/>
  <c r="C737" i="2"/>
  <c r="D737" i="2"/>
  <c r="E737" i="2"/>
  <c r="B737" i="2"/>
  <c r="K762" i="7"/>
  <c r="L763" i="7" s="1"/>
  <c r="C762" i="7"/>
  <c r="D762" i="7"/>
  <c r="E762" i="7"/>
  <c r="B762" i="7"/>
  <c r="D760" i="7" l="1"/>
  <c r="J407" i="15" l="1"/>
  <c r="C407" i="15"/>
  <c r="D407" i="15"/>
  <c r="E407" i="15"/>
  <c r="B407" i="15"/>
  <c r="I736" i="3"/>
  <c r="C736" i="3"/>
  <c r="D736" i="3"/>
  <c r="E736" i="3"/>
  <c r="B736" i="3"/>
  <c r="I433" i="14"/>
  <c r="C433" i="14"/>
  <c r="D433" i="14"/>
  <c r="E433" i="14"/>
  <c r="B433" i="14"/>
  <c r="I180" i="85"/>
  <c r="C180" i="85"/>
  <c r="D180" i="85"/>
  <c r="E180" i="85"/>
  <c r="B180" i="85"/>
  <c r="I736" i="4"/>
  <c r="C736" i="4"/>
  <c r="D736" i="4"/>
  <c r="E736" i="4"/>
  <c r="B736" i="4"/>
  <c r="I302" i="18"/>
  <c r="B302" i="18"/>
  <c r="C302" i="18"/>
  <c r="D302" i="18"/>
  <c r="E302" i="18"/>
  <c r="I736" i="5"/>
  <c r="C736" i="5"/>
  <c r="D736" i="5"/>
  <c r="E736" i="5"/>
  <c r="B736" i="5"/>
  <c r="I736" i="1"/>
  <c r="C736" i="1"/>
  <c r="D736" i="1"/>
  <c r="E736" i="1"/>
  <c r="B736" i="1"/>
  <c r="I736" i="2"/>
  <c r="C736" i="2"/>
  <c r="D736" i="2"/>
  <c r="E736" i="2"/>
  <c r="B736" i="2"/>
  <c r="K761" i="7"/>
  <c r="L762" i="7" s="1"/>
  <c r="C761" i="7"/>
  <c r="E761" i="7"/>
  <c r="B761" i="7"/>
  <c r="F761" i="7" s="1"/>
  <c r="J406" i="15" l="1"/>
  <c r="C406" i="15"/>
  <c r="D406" i="15"/>
  <c r="E406" i="15"/>
  <c r="B406" i="15"/>
  <c r="I735" i="3"/>
  <c r="C735" i="3"/>
  <c r="D735" i="3"/>
  <c r="E735" i="3"/>
  <c r="B735" i="3"/>
  <c r="I432" i="14"/>
  <c r="C432" i="14"/>
  <c r="D432" i="14"/>
  <c r="E432" i="14"/>
  <c r="B432" i="14"/>
  <c r="I179" i="85"/>
  <c r="C179" i="85"/>
  <c r="D179" i="85"/>
  <c r="E179" i="85"/>
  <c r="B179" i="85"/>
  <c r="I735" i="4"/>
  <c r="C735" i="4"/>
  <c r="D735" i="4"/>
  <c r="E735" i="4"/>
  <c r="B735" i="4"/>
  <c r="I301" i="18"/>
  <c r="C301" i="18"/>
  <c r="D301" i="18"/>
  <c r="E301" i="18"/>
  <c r="B301" i="18"/>
  <c r="I735" i="5"/>
  <c r="C735" i="5"/>
  <c r="D735" i="5"/>
  <c r="E735" i="5"/>
  <c r="B735" i="5"/>
  <c r="I735" i="1"/>
  <c r="C735" i="1"/>
  <c r="D735" i="1"/>
  <c r="E735" i="1"/>
  <c r="B735" i="1"/>
  <c r="I735" i="2"/>
  <c r="C735" i="2"/>
  <c r="D735" i="2"/>
  <c r="E735" i="2"/>
  <c r="B735" i="2"/>
  <c r="K760" i="7"/>
  <c r="L761" i="7" s="1"/>
  <c r="C760" i="7"/>
  <c r="E760" i="7"/>
  <c r="B760" i="7"/>
  <c r="J405" i="15" l="1"/>
  <c r="C405" i="15"/>
  <c r="D405" i="15"/>
  <c r="E405" i="15"/>
  <c r="B405" i="15"/>
  <c r="I734" i="3"/>
  <c r="C734" i="3"/>
  <c r="D734" i="3"/>
  <c r="E734" i="3"/>
  <c r="B734" i="3"/>
  <c r="I431" i="14"/>
  <c r="C431" i="14"/>
  <c r="D431" i="14"/>
  <c r="E431" i="14"/>
  <c r="B431" i="14"/>
  <c r="I178" i="85"/>
  <c r="C178" i="85"/>
  <c r="D178" i="85"/>
  <c r="E178" i="85"/>
  <c r="B178" i="85"/>
  <c r="I734" i="4"/>
  <c r="C734" i="4"/>
  <c r="D734" i="4"/>
  <c r="E734" i="4"/>
  <c r="B734" i="4"/>
  <c r="I300" i="18"/>
  <c r="C300" i="18"/>
  <c r="D300" i="18"/>
  <c r="E300" i="18"/>
  <c r="B300" i="18"/>
  <c r="I734" i="5"/>
  <c r="C734" i="5"/>
  <c r="D734" i="5"/>
  <c r="E734" i="5"/>
  <c r="B734" i="5"/>
  <c r="I734" i="1"/>
  <c r="C734" i="1"/>
  <c r="D734" i="1"/>
  <c r="E734" i="1"/>
  <c r="B734" i="1"/>
  <c r="I734" i="2"/>
  <c r="C734" i="2"/>
  <c r="D734" i="2"/>
  <c r="E734" i="2"/>
  <c r="B734" i="2"/>
  <c r="K759" i="7"/>
  <c r="E759" i="7"/>
  <c r="C759" i="7"/>
  <c r="B759" i="7"/>
  <c r="F759" i="7" s="1"/>
  <c r="L760" i="7" l="1"/>
  <c r="J403" i="15" l="1"/>
  <c r="J404" i="15"/>
  <c r="C404" i="15"/>
  <c r="D404" i="15"/>
  <c r="E404" i="15"/>
  <c r="B404" i="15"/>
  <c r="I732" i="3"/>
  <c r="I733" i="3"/>
  <c r="C733" i="3"/>
  <c r="D733" i="3"/>
  <c r="E733" i="3"/>
  <c r="B733" i="3"/>
  <c r="I429" i="14"/>
  <c r="I430" i="14"/>
  <c r="C430" i="14"/>
  <c r="D430" i="14"/>
  <c r="E430" i="14"/>
  <c r="B430" i="14"/>
  <c r="I176" i="85"/>
  <c r="I177" i="85"/>
  <c r="C177" i="85"/>
  <c r="D177" i="85"/>
  <c r="E177" i="85"/>
  <c r="B177" i="85"/>
  <c r="I732" i="4"/>
  <c r="I733" i="4"/>
  <c r="C733" i="4"/>
  <c r="D733" i="4"/>
  <c r="E733" i="4"/>
  <c r="B733" i="4"/>
  <c r="I298" i="18"/>
  <c r="I299" i="18"/>
  <c r="C299" i="18"/>
  <c r="D299" i="18"/>
  <c r="E299" i="18"/>
  <c r="B299" i="18"/>
  <c r="I732" i="5"/>
  <c r="I733" i="5"/>
  <c r="C733" i="5"/>
  <c r="D733" i="5"/>
  <c r="E733" i="5"/>
  <c r="B733" i="5"/>
  <c r="I732" i="1"/>
  <c r="I733" i="1"/>
  <c r="C733" i="1"/>
  <c r="D733" i="1"/>
  <c r="E733" i="1"/>
  <c r="B733" i="1"/>
  <c r="I732" i="2"/>
  <c r="I733" i="2"/>
  <c r="C733" i="2"/>
  <c r="D733" i="2"/>
  <c r="E733" i="2"/>
  <c r="B733" i="2"/>
  <c r="K757" i="7"/>
  <c r="K758" i="7"/>
  <c r="C758" i="7"/>
  <c r="E758" i="7"/>
  <c r="B758" i="7"/>
  <c r="L759" i="7" l="1"/>
  <c r="L758" i="7"/>
  <c r="C403" i="15"/>
  <c r="D403" i="15"/>
  <c r="E403" i="15"/>
  <c r="B403" i="15"/>
  <c r="C732" i="3"/>
  <c r="D732" i="3"/>
  <c r="E732" i="3"/>
  <c r="B732" i="3"/>
  <c r="C429" i="14"/>
  <c r="D429" i="14"/>
  <c r="E429" i="14"/>
  <c r="B429" i="14"/>
  <c r="C176" i="85"/>
  <c r="D176" i="85"/>
  <c r="E176" i="85"/>
  <c r="B176" i="85"/>
  <c r="C732" i="4"/>
  <c r="D732" i="4"/>
  <c r="E732" i="4"/>
  <c r="B732" i="4"/>
  <c r="C298" i="18"/>
  <c r="D298" i="18"/>
  <c r="E298" i="18"/>
  <c r="B298" i="18"/>
  <c r="C732" i="5"/>
  <c r="D732" i="5"/>
  <c r="E732" i="5"/>
  <c r="B732" i="5"/>
  <c r="C732" i="1"/>
  <c r="D732" i="1"/>
  <c r="E732" i="1"/>
  <c r="B732" i="1"/>
  <c r="C732" i="2"/>
  <c r="D732" i="2"/>
  <c r="E732" i="2"/>
  <c r="B732" i="2"/>
  <c r="C757" i="7"/>
  <c r="E757" i="7"/>
  <c r="B757" i="7"/>
  <c r="C402" i="15" l="1"/>
  <c r="D402" i="15"/>
  <c r="E402" i="15"/>
  <c r="B402" i="15"/>
  <c r="C731" i="3"/>
  <c r="D731" i="3"/>
  <c r="E731" i="3"/>
  <c r="B731" i="3"/>
  <c r="C428" i="14"/>
  <c r="D428" i="14"/>
  <c r="E428" i="14"/>
  <c r="B428" i="14"/>
  <c r="C175" i="85"/>
  <c r="D175" i="85"/>
  <c r="E175" i="85"/>
  <c r="B175" i="85"/>
  <c r="C731" i="4"/>
  <c r="D731" i="4"/>
  <c r="E731" i="4"/>
  <c r="B731" i="4"/>
  <c r="C297" i="18"/>
  <c r="D297" i="18"/>
  <c r="E297" i="18"/>
  <c r="B297" i="18"/>
  <c r="C731" i="5"/>
  <c r="D731" i="5"/>
  <c r="E731" i="5"/>
  <c r="B731" i="5"/>
  <c r="C731" i="1"/>
  <c r="D731" i="1"/>
  <c r="E731" i="1"/>
  <c r="B731" i="1"/>
  <c r="C731" i="2"/>
  <c r="D731" i="2"/>
  <c r="E731" i="2"/>
  <c r="B731" i="2"/>
  <c r="C756" i="7"/>
  <c r="E756" i="7"/>
  <c r="B756" i="7"/>
  <c r="C401" i="15" l="1"/>
  <c r="D401" i="15"/>
  <c r="E401" i="15"/>
  <c r="B401" i="15"/>
  <c r="C730" i="3"/>
  <c r="D730" i="3"/>
  <c r="E730" i="3"/>
  <c r="B730" i="3"/>
  <c r="C427" i="14"/>
  <c r="D427" i="14"/>
  <c r="E427" i="14"/>
  <c r="B427" i="14"/>
  <c r="C174" i="85"/>
  <c r="D174" i="85"/>
  <c r="E174" i="85"/>
  <c r="B174" i="85"/>
  <c r="C730" i="4"/>
  <c r="D730" i="4"/>
  <c r="E730" i="4"/>
  <c r="B730" i="4"/>
  <c r="C296" i="18"/>
  <c r="D296" i="18"/>
  <c r="E296" i="18"/>
  <c r="B296" i="18"/>
  <c r="C730" i="5"/>
  <c r="D730" i="5"/>
  <c r="E730" i="5"/>
  <c r="B730" i="5"/>
  <c r="C730" i="1"/>
  <c r="D730" i="1"/>
  <c r="E730" i="1"/>
  <c r="B730" i="1"/>
  <c r="C730" i="2"/>
  <c r="D730" i="2"/>
  <c r="E730" i="2"/>
  <c r="B730" i="2"/>
  <c r="C755" i="7"/>
  <c r="E755" i="7"/>
  <c r="B755" i="7"/>
  <c r="C400" i="15" l="1"/>
  <c r="D400" i="15"/>
  <c r="E400" i="15"/>
  <c r="B400" i="15"/>
  <c r="C729" i="3"/>
  <c r="D729" i="3"/>
  <c r="E729" i="3"/>
  <c r="B729" i="3"/>
  <c r="C426" i="14"/>
  <c r="D426" i="14"/>
  <c r="E426" i="14"/>
  <c r="B426" i="14"/>
  <c r="C173" i="85"/>
  <c r="D173" i="85"/>
  <c r="E173" i="85"/>
  <c r="B173" i="85"/>
  <c r="C729" i="4"/>
  <c r="D729" i="4"/>
  <c r="E729" i="4"/>
  <c r="B729" i="4"/>
  <c r="C295" i="18"/>
  <c r="D295" i="18"/>
  <c r="E295" i="18"/>
  <c r="B295" i="18"/>
  <c r="C729" i="5"/>
  <c r="D729" i="5"/>
  <c r="E729" i="5"/>
  <c r="B729" i="5"/>
  <c r="C729" i="1"/>
  <c r="D729" i="1"/>
  <c r="E729" i="1"/>
  <c r="B729" i="1"/>
  <c r="C729" i="2"/>
  <c r="D729" i="2"/>
  <c r="E729" i="2"/>
  <c r="B729" i="2"/>
  <c r="C754" i="7"/>
  <c r="D754" i="7"/>
  <c r="E754" i="7"/>
  <c r="B754" i="7"/>
  <c r="C399" i="15" l="1"/>
  <c r="D399" i="15"/>
  <c r="E399" i="15"/>
  <c r="B399" i="15"/>
  <c r="C728" i="3"/>
  <c r="D728" i="3"/>
  <c r="E728" i="3"/>
  <c r="B728" i="3"/>
  <c r="C425" i="14"/>
  <c r="D425" i="14"/>
  <c r="E425" i="14"/>
  <c r="B425" i="14"/>
  <c r="C172" i="85"/>
  <c r="D172" i="85"/>
  <c r="E172" i="85"/>
  <c r="B172" i="85"/>
  <c r="C728" i="4"/>
  <c r="D728" i="4"/>
  <c r="E728" i="4"/>
  <c r="B728" i="4"/>
  <c r="C294" i="18"/>
  <c r="D294" i="18"/>
  <c r="E294" i="18"/>
  <c r="B294" i="18"/>
  <c r="C728" i="5"/>
  <c r="D728" i="5"/>
  <c r="E728" i="5"/>
  <c r="B728" i="5"/>
  <c r="C728" i="1"/>
  <c r="D728" i="1"/>
  <c r="E728" i="1"/>
  <c r="B728" i="1"/>
  <c r="C728" i="2"/>
  <c r="D728" i="2"/>
  <c r="E728" i="2"/>
  <c r="B728" i="2"/>
  <c r="C753" i="7"/>
  <c r="D753" i="7"/>
  <c r="E753" i="7"/>
  <c r="B753" i="7"/>
  <c r="F753" i="7" l="1"/>
  <c r="C398" i="15"/>
  <c r="D398" i="15"/>
  <c r="E398" i="15"/>
  <c r="B398" i="15"/>
  <c r="C727" i="3"/>
  <c r="D727" i="3"/>
  <c r="E727" i="3"/>
  <c r="B727" i="3"/>
  <c r="C424" i="14"/>
  <c r="D424" i="14"/>
  <c r="E424" i="14"/>
  <c r="B424" i="14"/>
  <c r="C171" i="85"/>
  <c r="D171" i="85"/>
  <c r="E171" i="85"/>
  <c r="B171" i="85"/>
  <c r="C727" i="4"/>
  <c r="D727" i="4"/>
  <c r="E727" i="4"/>
  <c r="B727" i="4"/>
  <c r="C293" i="18"/>
  <c r="D293" i="18"/>
  <c r="E293" i="18"/>
  <c r="B293" i="18"/>
  <c r="C727" i="5"/>
  <c r="D727" i="5"/>
  <c r="E727" i="5"/>
  <c r="B727" i="5"/>
  <c r="C727" i="1"/>
  <c r="D727" i="1"/>
  <c r="E727" i="1"/>
  <c r="B727" i="1"/>
  <c r="C727" i="2"/>
  <c r="D727" i="2"/>
  <c r="E727" i="2"/>
  <c r="B727" i="2"/>
  <c r="E752" i="7"/>
  <c r="C752" i="7"/>
  <c r="D752" i="7"/>
  <c r="B752" i="7"/>
  <c r="C397" i="15" l="1"/>
  <c r="D397" i="15"/>
  <c r="E397" i="15"/>
  <c r="B397" i="15"/>
  <c r="C726" i="3"/>
  <c r="D726" i="3"/>
  <c r="E726" i="3"/>
  <c r="B726" i="3"/>
  <c r="C423" i="14"/>
  <c r="D423" i="14"/>
  <c r="E423" i="14"/>
  <c r="B423" i="14"/>
  <c r="C170" i="85"/>
  <c r="D170" i="85"/>
  <c r="E170" i="85"/>
  <c r="B170" i="85"/>
  <c r="C726" i="4"/>
  <c r="D726" i="4"/>
  <c r="E726" i="4"/>
  <c r="B726" i="4"/>
  <c r="C292" i="18"/>
  <c r="D292" i="18"/>
  <c r="E292" i="18"/>
  <c r="B292" i="18"/>
  <c r="C726" i="5"/>
  <c r="D726" i="5"/>
  <c r="E726" i="5"/>
  <c r="B726" i="5"/>
  <c r="C726" i="1"/>
  <c r="D726" i="1"/>
  <c r="E726" i="1"/>
  <c r="B726" i="1"/>
  <c r="C726" i="2"/>
  <c r="D726" i="2"/>
  <c r="E726" i="2"/>
  <c r="B726" i="2"/>
  <c r="C751" i="7"/>
  <c r="D751" i="7"/>
  <c r="E751" i="7"/>
  <c r="B751" i="7"/>
  <c r="C750" i="7" l="1"/>
  <c r="D750" i="7"/>
  <c r="E750" i="7"/>
  <c r="B750" i="7"/>
  <c r="F750" i="7" l="1"/>
  <c r="C396" i="15"/>
  <c r="D396" i="15"/>
  <c r="E396" i="15"/>
  <c r="B396" i="15"/>
  <c r="C725" i="3"/>
  <c r="D725" i="3"/>
  <c r="E725" i="3"/>
  <c r="B725" i="3"/>
  <c r="C422" i="14"/>
  <c r="D422" i="14"/>
  <c r="E422" i="14"/>
  <c r="B422" i="14"/>
  <c r="C169" i="85"/>
  <c r="D169" i="85"/>
  <c r="E169" i="85"/>
  <c r="B169" i="85"/>
  <c r="C725" i="4"/>
  <c r="D725" i="4"/>
  <c r="E725" i="4"/>
  <c r="B725" i="4"/>
  <c r="C291" i="18"/>
  <c r="D291" i="18"/>
  <c r="E291" i="18"/>
  <c r="B291" i="18"/>
  <c r="C725" i="5"/>
  <c r="D725" i="5"/>
  <c r="E725" i="5"/>
  <c r="B725" i="5"/>
  <c r="C725" i="1"/>
  <c r="D725" i="1"/>
  <c r="E725" i="1"/>
  <c r="B725" i="1"/>
  <c r="C725" i="2" l="1"/>
  <c r="D725" i="2"/>
  <c r="E725" i="2"/>
  <c r="B725" i="2"/>
  <c r="C395" i="15" l="1"/>
  <c r="D395" i="15"/>
  <c r="E395" i="15"/>
  <c r="B395" i="15"/>
  <c r="C724" i="3"/>
  <c r="D724" i="3"/>
  <c r="E724" i="3"/>
  <c r="B724" i="3"/>
  <c r="C168" i="85"/>
  <c r="D168" i="85"/>
  <c r="E168" i="85"/>
  <c r="B168" i="85"/>
  <c r="C724" i="4"/>
  <c r="D724" i="4"/>
  <c r="E724" i="4"/>
  <c r="B724" i="4"/>
  <c r="C290" i="18"/>
  <c r="D290" i="18"/>
  <c r="E290" i="18"/>
  <c r="B290" i="18"/>
  <c r="C724" i="5"/>
  <c r="D724" i="5"/>
  <c r="E724" i="5"/>
  <c r="B724" i="5"/>
  <c r="C724" i="1"/>
  <c r="D724" i="1"/>
  <c r="E724" i="1"/>
  <c r="B724" i="1"/>
  <c r="C724" i="2"/>
  <c r="D724" i="2"/>
  <c r="E724" i="2"/>
  <c r="B724" i="2"/>
  <c r="C749" i="7"/>
  <c r="D749" i="7"/>
  <c r="E749" i="7"/>
  <c r="B749" i="7"/>
  <c r="F168" i="85" l="1"/>
  <c r="B747" i="7"/>
  <c r="C394" i="15"/>
  <c r="D394" i="15"/>
  <c r="E394" i="15"/>
  <c r="B394" i="15"/>
  <c r="C723" i="3"/>
  <c r="D723" i="3"/>
  <c r="E723" i="3"/>
  <c r="B723" i="3"/>
  <c r="C421" i="14"/>
  <c r="D421" i="14"/>
  <c r="E421" i="14"/>
  <c r="B421" i="14"/>
  <c r="C167" i="85"/>
  <c r="D167" i="85"/>
  <c r="E167" i="85"/>
  <c r="B167" i="85"/>
  <c r="C723" i="4"/>
  <c r="D723" i="4"/>
  <c r="E723" i="4"/>
  <c r="B723" i="4"/>
  <c r="C289" i="18"/>
  <c r="D289" i="18"/>
  <c r="E289" i="18"/>
  <c r="B289" i="18"/>
  <c r="C723" i="5"/>
  <c r="D723" i="5"/>
  <c r="E723" i="5"/>
  <c r="B723" i="5"/>
  <c r="C723" i="1"/>
  <c r="D723" i="1"/>
  <c r="E723" i="1"/>
  <c r="B723" i="1"/>
  <c r="C723" i="2"/>
  <c r="D723" i="2"/>
  <c r="E723" i="2"/>
  <c r="B723" i="2"/>
  <c r="C748" i="7"/>
  <c r="D748" i="7"/>
  <c r="E748" i="7"/>
  <c r="B748" i="7"/>
  <c r="C393" i="15" l="1"/>
  <c r="D393" i="15"/>
  <c r="E393" i="15"/>
  <c r="B393" i="15"/>
  <c r="F396" i="15"/>
  <c r="G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C722" i="3"/>
  <c r="D722" i="3"/>
  <c r="E722" i="3"/>
  <c r="B722" i="3"/>
  <c r="C420" i="14"/>
  <c r="D420" i="14"/>
  <c r="E420" i="14"/>
  <c r="B420" i="14"/>
  <c r="C166" i="85"/>
  <c r="D166" i="85"/>
  <c r="E166" i="85"/>
  <c r="B166" i="85"/>
  <c r="F170" i="85"/>
  <c r="G170" i="85"/>
  <c r="F171" i="85"/>
  <c r="G171" i="85"/>
  <c r="F172" i="85"/>
  <c r="G172" i="85"/>
  <c r="F173" i="85"/>
  <c r="G173" i="85"/>
  <c r="F174" i="85"/>
  <c r="G174" i="85"/>
  <c r="F175" i="85"/>
  <c r="G175" i="85"/>
  <c r="F176" i="85"/>
  <c r="G176" i="85"/>
  <c r="F177" i="85"/>
  <c r="G177" i="85"/>
  <c r="F178" i="85"/>
  <c r="G178" i="85"/>
  <c r="F179" i="85"/>
  <c r="G179" i="85"/>
  <c r="F180" i="85"/>
  <c r="G180" i="85"/>
  <c r="F181" i="85"/>
  <c r="G181" i="85"/>
  <c r="F182" i="85"/>
  <c r="G182" i="85"/>
  <c r="F183" i="85"/>
  <c r="G183" i="85"/>
  <c r="F184" i="85"/>
  <c r="G184" i="85"/>
  <c r="F185" i="85"/>
  <c r="G185" i="85"/>
  <c r="F186" i="85"/>
  <c r="G186" i="85"/>
  <c r="F187" i="85"/>
  <c r="G187" i="85"/>
  <c r="F188" i="85"/>
  <c r="G188" i="85"/>
  <c r="F189" i="85"/>
  <c r="G189" i="85"/>
  <c r="F190" i="85"/>
  <c r="G190" i="85"/>
  <c r="F191" i="85"/>
  <c r="G191" i="85"/>
  <c r="G192" i="85"/>
  <c r="F193" i="85"/>
  <c r="G193" i="85"/>
  <c r="F194" i="85"/>
  <c r="F195" i="85"/>
  <c r="G195" i="85"/>
  <c r="F196" i="85"/>
  <c r="G196" i="85"/>
  <c r="F197" i="85"/>
  <c r="G197" i="85"/>
  <c r="F198" i="85"/>
  <c r="G198" i="85"/>
  <c r="F199" i="85"/>
  <c r="G199" i="85"/>
  <c r="F200" i="85"/>
  <c r="G200" i="85"/>
  <c r="F201" i="85"/>
  <c r="G201" i="85"/>
  <c r="F202" i="85"/>
  <c r="G202" i="85"/>
  <c r="F203" i="85"/>
  <c r="G203" i="85"/>
  <c r="F204" i="85"/>
  <c r="G204" i="85"/>
  <c r="F205" i="85"/>
  <c r="G205" i="85"/>
  <c r="F206" i="85"/>
  <c r="G206" i="85"/>
  <c r="F207" i="85"/>
  <c r="G207" i="85"/>
  <c r="F208" i="85"/>
  <c r="G208" i="85"/>
  <c r="F209" i="85"/>
  <c r="G209" i="85"/>
  <c r="F210" i="85"/>
  <c r="G210" i="85"/>
  <c r="F211" i="85"/>
  <c r="G211" i="85"/>
  <c r="C722" i="4"/>
  <c r="D722" i="4"/>
  <c r="E722" i="4"/>
  <c r="B722" i="4"/>
  <c r="F729" i="4"/>
  <c r="G729" i="4"/>
  <c r="F730" i="4"/>
  <c r="G730" i="4"/>
  <c r="F731" i="4"/>
  <c r="G731" i="4"/>
  <c r="F732" i="4"/>
  <c r="G732" i="4"/>
  <c r="F733" i="4"/>
  <c r="G733" i="4"/>
  <c r="F734" i="4"/>
  <c r="G734" i="4"/>
  <c r="F735" i="4"/>
  <c r="G735" i="4"/>
  <c r="F736" i="4"/>
  <c r="G736" i="4"/>
  <c r="F737" i="4"/>
  <c r="G737" i="4"/>
  <c r="F738" i="4"/>
  <c r="G738" i="4"/>
  <c r="F739" i="4"/>
  <c r="G739" i="4"/>
  <c r="F740" i="4"/>
  <c r="G740" i="4"/>
  <c r="C288" i="18"/>
  <c r="D288" i="18"/>
  <c r="E288" i="18"/>
  <c r="B288" i="18"/>
  <c r="F289" i="18"/>
  <c r="G289" i="18"/>
  <c r="F290" i="18"/>
  <c r="G290" i="18"/>
  <c r="F291" i="18"/>
  <c r="G291" i="18"/>
  <c r="F292" i="18"/>
  <c r="G292" i="18"/>
  <c r="F293" i="18"/>
  <c r="G293" i="18"/>
  <c r="F294" i="18"/>
  <c r="G294" i="18"/>
  <c r="F295" i="18"/>
  <c r="G295" i="18"/>
  <c r="F296" i="18"/>
  <c r="G296" i="18"/>
  <c r="F297" i="18"/>
  <c r="G297" i="18"/>
  <c r="F298" i="18"/>
  <c r="G298" i="18"/>
  <c r="F299" i="18"/>
  <c r="G299" i="18"/>
  <c r="F300" i="18"/>
  <c r="G300" i="18"/>
  <c r="F301" i="18"/>
  <c r="G301" i="18"/>
  <c r="F302" i="18"/>
  <c r="G302" i="18"/>
  <c r="F303" i="18"/>
  <c r="G303" i="18"/>
  <c r="F304" i="18"/>
  <c r="G304" i="18"/>
  <c r="F305" i="18"/>
  <c r="G305" i="18"/>
  <c r="F306" i="18"/>
  <c r="G306" i="18"/>
  <c r="F307" i="18"/>
  <c r="G307" i="18"/>
  <c r="F308" i="18"/>
  <c r="G308" i="18"/>
  <c r="F309" i="18"/>
  <c r="G309" i="18"/>
  <c r="F310" i="18"/>
  <c r="G310" i="18"/>
  <c r="F311" i="18"/>
  <c r="G311" i="18"/>
  <c r="F312" i="18"/>
  <c r="G312" i="18"/>
  <c r="F313" i="18"/>
  <c r="G313" i="18"/>
  <c r="F314" i="18"/>
  <c r="G314" i="18"/>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32" i="5"/>
  <c r="G732" i="5"/>
  <c r="F733" i="5"/>
  <c r="G733" i="5"/>
  <c r="F734" i="5"/>
  <c r="G734" i="5"/>
  <c r="F735" i="5"/>
  <c r="G735" i="5"/>
  <c r="F736" i="5"/>
  <c r="G736" i="5"/>
  <c r="F737" i="5"/>
  <c r="G737" i="5"/>
  <c r="F738" i="5"/>
  <c r="G738" i="5"/>
  <c r="F739" i="5"/>
  <c r="G739" i="5"/>
  <c r="F740" i="5"/>
  <c r="G740" i="5"/>
  <c r="F741" i="5"/>
  <c r="G741" i="5"/>
  <c r="F742" i="5"/>
  <c r="G742" i="5"/>
  <c r="F743" i="5"/>
  <c r="G743" i="5"/>
  <c r="F723" i="5"/>
  <c r="F724" i="5"/>
  <c r="F725" i="5"/>
  <c r="F726" i="5"/>
  <c r="F727" i="5"/>
  <c r="F728" i="5"/>
  <c r="F729" i="5"/>
  <c r="F730" i="5"/>
  <c r="F731" i="5"/>
  <c r="C722" i="5"/>
  <c r="D722" i="5"/>
  <c r="E722" i="5"/>
  <c r="B722" i="5"/>
  <c r="C722" i="1"/>
  <c r="D722" i="1"/>
  <c r="E722" i="1"/>
  <c r="B722" i="1"/>
  <c r="C722" i="2"/>
  <c r="D722" i="2"/>
  <c r="E722" i="2"/>
  <c r="B722"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C747" i="7"/>
  <c r="E747" i="7"/>
  <c r="H301" i="18" l="1"/>
  <c r="H769" i="2"/>
  <c r="H767" i="2"/>
  <c r="H765" i="2"/>
  <c r="H759" i="2"/>
  <c r="H761" i="2"/>
  <c r="H763" i="2"/>
  <c r="H741" i="5"/>
  <c r="H733" i="5"/>
  <c r="H756" i="5"/>
  <c r="H754" i="5"/>
  <c r="H742" i="5"/>
  <c r="H740" i="5"/>
  <c r="H736" i="5"/>
  <c r="H755" i="5"/>
  <c r="H752" i="5"/>
  <c r="H764" i="2"/>
  <c r="H762" i="2"/>
  <c r="H758" i="2"/>
  <c r="H752" i="2"/>
  <c r="H750" i="2"/>
  <c r="H746" i="2"/>
  <c r="H744" i="2"/>
  <c r="H738" i="2"/>
  <c r="F288" i="18"/>
  <c r="H766" i="2"/>
  <c r="H753" i="5"/>
  <c r="H289" i="18"/>
  <c r="H750" i="5"/>
  <c r="H748" i="5"/>
  <c r="H731" i="4"/>
  <c r="G288" i="18"/>
  <c r="F722" i="5"/>
  <c r="H751" i="5"/>
  <c r="H401" i="15"/>
  <c r="H402" i="15"/>
  <c r="H400" i="15"/>
  <c r="H732" i="4"/>
  <c r="H205" i="85"/>
  <c r="H768" i="2"/>
  <c r="H760" i="2"/>
  <c r="H756" i="2"/>
  <c r="H754" i="2"/>
  <c r="H757" i="2"/>
  <c r="H755" i="2"/>
  <c r="H753" i="2"/>
  <c r="H751" i="2"/>
  <c r="H749" i="2"/>
  <c r="H747" i="2"/>
  <c r="H745" i="2"/>
  <c r="H314" i="18"/>
  <c r="H312" i="18"/>
  <c r="H310" i="18"/>
  <c r="H304" i="18"/>
  <c r="H296" i="18"/>
  <c r="H292" i="18"/>
  <c r="H290" i="18"/>
  <c r="H413" i="15"/>
  <c r="H399" i="15"/>
  <c r="H313" i="18"/>
  <c r="H307" i="18"/>
  <c r="H295" i="18"/>
  <c r="H398" i="15"/>
  <c r="H749" i="5"/>
  <c r="H748" i="2"/>
  <c r="H747" i="5"/>
  <c r="H746" i="5"/>
  <c r="H311" i="18"/>
  <c r="H745" i="5"/>
  <c r="H744" i="5"/>
  <c r="H309" i="18"/>
  <c r="H743" i="5"/>
  <c r="H743" i="2"/>
  <c r="H308" i="18"/>
  <c r="H742" i="2"/>
  <c r="H412" i="15"/>
  <c r="H741" i="2"/>
  <c r="H411" i="15"/>
  <c r="H740" i="4"/>
  <c r="H306" i="18"/>
  <c r="H740" i="2"/>
  <c r="H739" i="2"/>
  <c r="H410" i="15"/>
  <c r="H739" i="4"/>
  <c r="H305" i="18"/>
  <c r="H739" i="5"/>
  <c r="H409" i="15"/>
  <c r="H738" i="4"/>
  <c r="H738" i="5"/>
  <c r="H408" i="15"/>
  <c r="H737" i="4"/>
  <c r="H303" i="18"/>
  <c r="H737" i="5"/>
  <c r="H407" i="15"/>
  <c r="H736" i="4"/>
  <c r="H302" i="18"/>
  <c r="H406" i="15"/>
  <c r="H735" i="4"/>
  <c r="H735" i="5"/>
  <c r="H734" i="4"/>
  <c r="H405" i="15"/>
  <c r="H300" i="18"/>
  <c r="H734" i="5"/>
  <c r="H404" i="15"/>
  <c r="H733" i="4"/>
  <c r="H299" i="18"/>
  <c r="H403" i="15"/>
  <c r="H298" i="18"/>
  <c r="H297" i="18"/>
  <c r="H730" i="4"/>
  <c r="H729" i="4"/>
  <c r="H294" i="18"/>
  <c r="H293" i="18"/>
  <c r="H397" i="15"/>
  <c r="H396" i="15"/>
  <c r="H291" i="18"/>
  <c r="C392" i="15"/>
  <c r="D392" i="15"/>
  <c r="E392" i="15"/>
  <c r="B392" i="15"/>
  <c r="C721" i="3"/>
  <c r="D721" i="3"/>
  <c r="E721" i="3"/>
  <c r="B721" i="3"/>
  <c r="C419" i="14"/>
  <c r="D419" i="14"/>
  <c r="E419" i="14"/>
  <c r="B419" i="14"/>
  <c r="C418" i="14"/>
  <c r="D418" i="14"/>
  <c r="E418" i="14"/>
  <c r="B418" i="14"/>
  <c r="C165" i="85"/>
  <c r="D165" i="85"/>
  <c r="E165" i="85"/>
  <c r="B165" i="85"/>
  <c r="C721" i="4"/>
  <c r="D721" i="4"/>
  <c r="E721" i="4"/>
  <c r="B721" i="4"/>
  <c r="C287" i="18"/>
  <c r="D287" i="18"/>
  <c r="E287" i="18"/>
  <c r="B287" i="18"/>
  <c r="C721" i="5"/>
  <c r="D721" i="5"/>
  <c r="E721" i="5"/>
  <c r="B721" i="5"/>
  <c r="C721" i="1"/>
  <c r="D721" i="1"/>
  <c r="E721" i="1"/>
  <c r="B721" i="1"/>
  <c r="C721" i="2"/>
  <c r="D721" i="2"/>
  <c r="E721" i="2"/>
  <c r="B721" i="2"/>
  <c r="C746" i="7"/>
  <c r="D746" i="7"/>
  <c r="E746" i="7"/>
  <c r="B746" i="7"/>
  <c r="H288" i="18" l="1"/>
  <c r="G287" i="18"/>
  <c r="F287" i="18"/>
  <c r="F721" i="5"/>
  <c r="C391" i="15"/>
  <c r="D391" i="15"/>
  <c r="E391" i="15"/>
  <c r="B391" i="15"/>
  <c r="C720" i="3"/>
  <c r="D720" i="3"/>
  <c r="E720" i="3"/>
  <c r="B720" i="3"/>
  <c r="C417" i="14"/>
  <c r="D417" i="14"/>
  <c r="E417" i="14"/>
  <c r="B417" i="14"/>
  <c r="C164" i="85"/>
  <c r="D164" i="85"/>
  <c r="E164" i="85"/>
  <c r="B164" i="85"/>
  <c r="C720" i="4"/>
  <c r="D720" i="4"/>
  <c r="E720" i="4"/>
  <c r="B720" i="4"/>
  <c r="C286" i="18"/>
  <c r="D286" i="18"/>
  <c r="E286" i="18"/>
  <c r="B286" i="18"/>
  <c r="C720" i="5"/>
  <c r="D720" i="5"/>
  <c r="E720" i="5"/>
  <c r="B720" i="5"/>
  <c r="C720" i="1"/>
  <c r="D720" i="1"/>
  <c r="E720" i="1"/>
  <c r="B720" i="1"/>
  <c r="C720" i="2"/>
  <c r="D720" i="2"/>
  <c r="E720" i="2"/>
  <c r="B720" i="2"/>
  <c r="C745" i="7"/>
  <c r="D745" i="7"/>
  <c r="E745" i="7"/>
  <c r="B745" i="7"/>
  <c r="H287" i="18" l="1"/>
  <c r="G720" i="5"/>
  <c r="F286" i="18"/>
  <c r="F720" i="5"/>
  <c r="C390" i="15"/>
  <c r="D390" i="15"/>
  <c r="E390" i="15"/>
  <c r="B390" i="15"/>
  <c r="E719" i="3"/>
  <c r="C719" i="3"/>
  <c r="D719" i="3"/>
  <c r="B719" i="3"/>
  <c r="C416" i="14"/>
  <c r="D416" i="14"/>
  <c r="E416" i="14"/>
  <c r="B416" i="14"/>
  <c r="C163" i="85"/>
  <c r="D163" i="85"/>
  <c r="E163" i="85"/>
  <c r="B163" i="85"/>
  <c r="C719" i="4"/>
  <c r="D719" i="4"/>
  <c r="E719" i="4"/>
  <c r="B719" i="4"/>
  <c r="C285" i="18"/>
  <c r="D285" i="18"/>
  <c r="E285" i="18"/>
  <c r="B285" i="18"/>
  <c r="C719" i="5"/>
  <c r="D719" i="5"/>
  <c r="E719" i="5"/>
  <c r="B719" i="5"/>
  <c r="C719" i="1"/>
  <c r="D719" i="1"/>
  <c r="E719" i="1"/>
  <c r="B719" i="1"/>
  <c r="C719" i="2"/>
  <c r="D719" i="2"/>
  <c r="E719" i="2"/>
  <c r="B719" i="2"/>
  <c r="C744" i="7"/>
  <c r="D744" i="7"/>
  <c r="E744" i="7"/>
  <c r="B744" i="7"/>
  <c r="G744" i="7" l="1"/>
  <c r="F719" i="5"/>
  <c r="C743" i="7"/>
  <c r="C389" i="15"/>
  <c r="D389" i="15"/>
  <c r="E389" i="15"/>
  <c r="B389" i="15"/>
  <c r="C718" i="3"/>
  <c r="D718" i="3"/>
  <c r="E718" i="3"/>
  <c r="B718" i="3"/>
  <c r="C415" i="14"/>
  <c r="D415" i="14"/>
  <c r="E415" i="14"/>
  <c r="B415" i="14"/>
  <c r="F163" i="85"/>
  <c r="G163" i="85"/>
  <c r="F164" i="85"/>
  <c r="G164" i="85"/>
  <c r="F165" i="85"/>
  <c r="G165" i="85"/>
  <c r="F166" i="85"/>
  <c r="G166" i="85"/>
  <c r="F167" i="85"/>
  <c r="G167" i="85"/>
  <c r="G168" i="85"/>
  <c r="H168" i="85" s="1"/>
  <c r="F169" i="85"/>
  <c r="G169" i="85"/>
  <c r="C162" i="85"/>
  <c r="D162" i="85"/>
  <c r="E162" i="85"/>
  <c r="B162" i="85"/>
  <c r="F719" i="4"/>
  <c r="G719" i="4"/>
  <c r="F720" i="4"/>
  <c r="G720" i="4"/>
  <c r="F721" i="4"/>
  <c r="G721" i="4"/>
  <c r="F722" i="4"/>
  <c r="G722" i="4"/>
  <c r="F723" i="4"/>
  <c r="G723" i="4"/>
  <c r="F724" i="4"/>
  <c r="G724" i="4"/>
  <c r="F725" i="4"/>
  <c r="G725" i="4"/>
  <c r="F726" i="4"/>
  <c r="G726" i="4"/>
  <c r="F727" i="4"/>
  <c r="G727" i="4"/>
  <c r="F728" i="4"/>
  <c r="G728" i="4"/>
  <c r="C718" i="4"/>
  <c r="D718" i="4"/>
  <c r="E718" i="4"/>
  <c r="B718" i="4"/>
  <c r="C284" i="18"/>
  <c r="D284" i="18"/>
  <c r="E284" i="18"/>
  <c r="B284" i="18"/>
  <c r="C718" i="5"/>
  <c r="D718" i="5"/>
  <c r="E718" i="5"/>
  <c r="B718" i="5"/>
  <c r="C718" i="1"/>
  <c r="D718" i="1"/>
  <c r="E718" i="1"/>
  <c r="B718" i="1"/>
  <c r="C718" i="2"/>
  <c r="D718" i="2"/>
  <c r="E718" i="2"/>
  <c r="B718" i="2"/>
  <c r="D743" i="7"/>
  <c r="E743" i="7"/>
  <c r="B743" i="7"/>
  <c r="C388" i="15"/>
  <c r="D388" i="15"/>
  <c r="E388" i="15"/>
  <c r="B388" i="15"/>
  <c r="C717" i="3"/>
  <c r="D717" i="3"/>
  <c r="E717" i="3"/>
  <c r="B717" i="3"/>
  <c r="C414" i="14"/>
  <c r="D414" i="14"/>
  <c r="E414" i="14"/>
  <c r="B414" i="14"/>
  <c r="C161" i="85"/>
  <c r="D161" i="85"/>
  <c r="E161" i="85"/>
  <c r="B161" i="85"/>
  <c r="C717" i="4"/>
  <c r="D717" i="4"/>
  <c r="E717" i="4"/>
  <c r="B717" i="4"/>
  <c r="C283" i="18"/>
  <c r="D283" i="18"/>
  <c r="E283" i="18"/>
  <c r="B283" i="18"/>
  <c r="G719" i="5"/>
  <c r="H719" i="5" s="1"/>
  <c r="H720" i="5"/>
  <c r="G721" i="5"/>
  <c r="H721" i="5" s="1"/>
  <c r="G722" i="5"/>
  <c r="H722" i="5" s="1"/>
  <c r="G723" i="5"/>
  <c r="H723" i="5" s="1"/>
  <c r="G724" i="5"/>
  <c r="H724" i="5" s="1"/>
  <c r="G725" i="5"/>
  <c r="H725" i="5" s="1"/>
  <c r="G726" i="5"/>
  <c r="H726" i="5" s="1"/>
  <c r="G727" i="5"/>
  <c r="H727" i="5" s="1"/>
  <c r="G728" i="5"/>
  <c r="H728" i="5" s="1"/>
  <c r="G729" i="5"/>
  <c r="H729" i="5" s="1"/>
  <c r="G730" i="5"/>
  <c r="H730" i="5" s="1"/>
  <c r="G731" i="5"/>
  <c r="H731" i="5" s="1"/>
  <c r="C717" i="5"/>
  <c r="D717" i="5"/>
  <c r="E717" i="5"/>
  <c r="B717" i="5"/>
  <c r="C717" i="1"/>
  <c r="D717" i="1"/>
  <c r="E717" i="1"/>
  <c r="B717" i="1"/>
  <c r="C717" i="2"/>
  <c r="D717" i="2"/>
  <c r="E717" i="2"/>
  <c r="B717" i="2"/>
  <c r="C742" i="7"/>
  <c r="D742" i="7"/>
  <c r="E742" i="7"/>
  <c r="B742" i="7"/>
  <c r="C387" i="15"/>
  <c r="D387" i="15"/>
  <c r="E387" i="15"/>
  <c r="B387" i="15"/>
  <c r="C716" i="3"/>
  <c r="D716" i="3"/>
  <c r="E716" i="3"/>
  <c r="B716" i="3"/>
  <c r="C413" i="14"/>
  <c r="D413" i="14"/>
  <c r="E413" i="14"/>
  <c r="B413" i="14"/>
  <c r="C160" i="85"/>
  <c r="D160" i="85"/>
  <c r="E160" i="85"/>
  <c r="B160" i="85"/>
  <c r="C716" i="4"/>
  <c r="D716" i="4"/>
  <c r="E716" i="4"/>
  <c r="B716" i="4"/>
  <c r="C282" i="18"/>
  <c r="D282" i="18"/>
  <c r="E282" i="18"/>
  <c r="B282" i="18"/>
  <c r="C716" i="5"/>
  <c r="D716" i="5"/>
  <c r="E716" i="5"/>
  <c r="B716" i="5"/>
  <c r="C716" i="1"/>
  <c r="D716" i="1"/>
  <c r="E716" i="1"/>
  <c r="B716" i="1"/>
  <c r="C716" i="2"/>
  <c r="D716" i="2"/>
  <c r="E716" i="2"/>
  <c r="B716" i="2"/>
  <c r="C741" i="7"/>
  <c r="D741" i="7"/>
  <c r="E741" i="7"/>
  <c r="B741" i="7"/>
  <c r="C386" i="15"/>
  <c r="D386" i="15"/>
  <c r="E386" i="15"/>
  <c r="B386" i="15"/>
  <c r="C715" i="3"/>
  <c r="D715" i="3"/>
  <c r="E715" i="3"/>
  <c r="B715" i="3"/>
  <c r="C412" i="14"/>
  <c r="D412" i="14"/>
  <c r="E412" i="14"/>
  <c r="B412" i="14"/>
  <c r="C159" i="85"/>
  <c r="D159" i="85"/>
  <c r="E159" i="85"/>
  <c r="B159" i="85"/>
  <c r="C715" i="4"/>
  <c r="D715" i="4"/>
  <c r="E715" i="4"/>
  <c r="B715" i="4"/>
  <c r="C281" i="18"/>
  <c r="D281" i="18"/>
  <c r="E281" i="18"/>
  <c r="B281" i="18"/>
  <c r="C715" i="5"/>
  <c r="D715" i="5"/>
  <c r="E715" i="5"/>
  <c r="B715" i="5"/>
  <c r="C715" i="1"/>
  <c r="D715" i="1"/>
  <c r="E715" i="1"/>
  <c r="B715" i="1"/>
  <c r="C715" i="2"/>
  <c r="D715" i="2"/>
  <c r="E715" i="2"/>
  <c r="B715" i="2"/>
  <c r="C740" i="7"/>
  <c r="D740" i="7"/>
  <c r="E740" i="7"/>
  <c r="B740" i="7"/>
  <c r="C385" i="15"/>
  <c r="D385" i="15"/>
  <c r="E385" i="15"/>
  <c r="B385" i="15"/>
  <c r="C714" i="3"/>
  <c r="D714" i="3"/>
  <c r="E714" i="3"/>
  <c r="B714" i="3"/>
  <c r="C411" i="14"/>
  <c r="D411" i="14"/>
  <c r="E411" i="14"/>
  <c r="B411" i="14"/>
  <c r="C158" i="85"/>
  <c r="D158" i="85"/>
  <c r="E158" i="85"/>
  <c r="B158" i="85"/>
  <c r="C714" i="4"/>
  <c r="D714" i="4"/>
  <c r="E714" i="4"/>
  <c r="B714" i="4"/>
  <c r="C280" i="18"/>
  <c r="D280" i="18"/>
  <c r="E280" i="18"/>
  <c r="B280" i="18"/>
  <c r="C714" i="5"/>
  <c r="D714" i="5"/>
  <c r="E714" i="5"/>
  <c r="B714" i="5"/>
  <c r="C714" i="1"/>
  <c r="D714" i="1"/>
  <c r="E714" i="1"/>
  <c r="B714" i="1"/>
  <c r="C714" i="2"/>
  <c r="D714" i="2"/>
  <c r="E714" i="2"/>
  <c r="B714" i="2"/>
  <c r="C739" i="7"/>
  <c r="D739" i="7"/>
  <c r="E739" i="7"/>
  <c r="B739" i="7"/>
  <c r="C384" i="15"/>
  <c r="D384" i="15"/>
  <c r="E384" i="15"/>
  <c r="B384" i="15"/>
  <c r="C713" i="3"/>
  <c r="D713" i="3"/>
  <c r="E713" i="3"/>
  <c r="B713" i="3"/>
  <c r="C410" i="14"/>
  <c r="D410" i="14"/>
  <c r="E410" i="14"/>
  <c r="B410" i="14"/>
  <c r="C157" i="85"/>
  <c r="D157" i="85"/>
  <c r="E157" i="85"/>
  <c r="B157" i="85"/>
  <c r="C713" i="4"/>
  <c r="D713" i="4"/>
  <c r="E713" i="4"/>
  <c r="B713" i="4"/>
  <c r="C279" i="18"/>
  <c r="D279" i="18"/>
  <c r="E279" i="18"/>
  <c r="B279" i="18"/>
  <c r="C713" i="5"/>
  <c r="D713" i="5"/>
  <c r="E713" i="5"/>
  <c r="B713" i="5"/>
  <c r="C713" i="1"/>
  <c r="D713" i="1"/>
  <c r="E713" i="1"/>
  <c r="B713" i="1"/>
  <c r="C713" i="2"/>
  <c r="D713" i="2"/>
  <c r="E713" i="2"/>
  <c r="B713" i="2"/>
  <c r="C738" i="7"/>
  <c r="D738" i="7"/>
  <c r="E738" i="7"/>
  <c r="B738" i="7"/>
  <c r="C383" i="15"/>
  <c r="D383" i="15"/>
  <c r="E383" i="15"/>
  <c r="B383" i="15"/>
  <c r="C712" i="3"/>
  <c r="D712" i="3"/>
  <c r="E712" i="3"/>
  <c r="B712" i="3"/>
  <c r="C409" i="14"/>
  <c r="D409" i="14"/>
  <c r="E409" i="14"/>
  <c r="B409" i="14"/>
  <c r="C156" i="85"/>
  <c r="D156" i="85"/>
  <c r="E156" i="85"/>
  <c r="B156" i="85"/>
  <c r="C712" i="4"/>
  <c r="D712" i="4"/>
  <c r="E712" i="4"/>
  <c r="B712" i="4"/>
  <c r="C278" i="18"/>
  <c r="D278" i="18"/>
  <c r="E278" i="18"/>
  <c r="B278" i="18"/>
  <c r="C712" i="5"/>
  <c r="D712" i="5"/>
  <c r="E712" i="5"/>
  <c r="B712" i="5"/>
  <c r="C712" i="1"/>
  <c r="D712" i="1"/>
  <c r="E712" i="1"/>
  <c r="B712" i="1"/>
  <c r="F719" i="2"/>
  <c r="G719" i="2"/>
  <c r="F720" i="2"/>
  <c r="G720" i="2"/>
  <c r="F721" i="2"/>
  <c r="G721" i="2"/>
  <c r="F722" i="2"/>
  <c r="G722" i="2"/>
  <c r="F723" i="2"/>
  <c r="G723" i="2"/>
  <c r="F724" i="2"/>
  <c r="G724" i="2"/>
  <c r="F725" i="2"/>
  <c r="G725" i="2"/>
  <c r="C712" i="2"/>
  <c r="D712" i="2"/>
  <c r="E712" i="2"/>
  <c r="B712" i="2"/>
  <c r="C737" i="7"/>
  <c r="D737" i="7"/>
  <c r="E737" i="7"/>
  <c r="B737" i="7"/>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C382" i="15"/>
  <c r="D382" i="15"/>
  <c r="E382" i="15"/>
  <c r="B382" i="15"/>
  <c r="C711" i="3"/>
  <c r="D711" i="3"/>
  <c r="E711" i="3"/>
  <c r="B711" i="3"/>
  <c r="C408" i="14"/>
  <c r="D408" i="14"/>
  <c r="E408" i="14"/>
  <c r="B408" i="14"/>
  <c r="C155" i="85"/>
  <c r="D155" i="85"/>
  <c r="E155" i="85"/>
  <c r="B155" i="85"/>
  <c r="C711" i="4"/>
  <c r="D711" i="4"/>
  <c r="E711" i="4"/>
  <c r="B711" i="4"/>
  <c r="C277" i="18"/>
  <c r="D277" i="18"/>
  <c r="E277" i="18"/>
  <c r="B277" i="18"/>
  <c r="C711" i="5"/>
  <c r="D711" i="5"/>
  <c r="E711" i="5"/>
  <c r="B711" i="5"/>
  <c r="C711" i="1"/>
  <c r="D711" i="1"/>
  <c r="E711" i="1"/>
  <c r="B711" i="1"/>
  <c r="C711" i="2"/>
  <c r="D711" i="2"/>
  <c r="E711" i="2"/>
  <c r="B711" i="2"/>
  <c r="C736" i="7"/>
  <c r="D736" i="7"/>
  <c r="E736" i="7"/>
  <c r="B736" i="7"/>
  <c r="C735" i="7"/>
  <c r="D735" i="7"/>
  <c r="E735" i="7"/>
  <c r="B735" i="7"/>
  <c r="C381" i="15"/>
  <c r="D381" i="15"/>
  <c r="E381" i="15"/>
  <c r="B381" i="15"/>
  <c r="C710" i="3"/>
  <c r="D710" i="3"/>
  <c r="E710" i="3"/>
  <c r="B710" i="3"/>
  <c r="C407" i="14"/>
  <c r="D407" i="14"/>
  <c r="E407" i="14"/>
  <c r="B407" i="14"/>
  <c r="C154" i="85"/>
  <c r="D154" i="85"/>
  <c r="E154" i="85"/>
  <c r="B154" i="85"/>
  <c r="C710" i="4"/>
  <c r="D710" i="4"/>
  <c r="E710" i="4"/>
  <c r="B710" i="4"/>
  <c r="C276" i="18"/>
  <c r="D276" i="18"/>
  <c r="E276" i="18"/>
  <c r="B276" i="18"/>
  <c r="C710" i="5"/>
  <c r="D710" i="5"/>
  <c r="E710" i="5"/>
  <c r="B710" i="5"/>
  <c r="C710" i="1"/>
  <c r="D710" i="1"/>
  <c r="E710" i="1"/>
  <c r="B710" i="1"/>
  <c r="C710" i="2"/>
  <c r="D710" i="2"/>
  <c r="E710" i="2"/>
  <c r="B710" i="2"/>
  <c r="F66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C734" i="7"/>
  <c r="D734" i="7"/>
  <c r="E734" i="7"/>
  <c r="B734" i="7"/>
  <c r="C380" i="15"/>
  <c r="D380" i="15"/>
  <c r="E380" i="15"/>
  <c r="B380" i="15"/>
  <c r="C709" i="3"/>
  <c r="D709" i="3"/>
  <c r="E709" i="3"/>
  <c r="B709" i="3"/>
  <c r="C406" i="14"/>
  <c r="D406" i="14"/>
  <c r="E406" i="14"/>
  <c r="B406" i="14"/>
  <c r="C153" i="85"/>
  <c r="D153" i="85"/>
  <c r="E153" i="85"/>
  <c r="B153" i="85"/>
  <c r="C709" i="4"/>
  <c r="D709" i="4"/>
  <c r="E709" i="4"/>
  <c r="B709" i="4"/>
  <c r="C275" i="18"/>
  <c r="D275" i="18"/>
  <c r="E275" i="18"/>
  <c r="B275" i="18"/>
  <c r="G709" i="5"/>
  <c r="C709" i="1"/>
  <c r="D709" i="1"/>
  <c r="E709" i="1"/>
  <c r="B709" i="1"/>
  <c r="C709" i="2"/>
  <c r="D709" i="2"/>
  <c r="E709" i="2"/>
  <c r="B709" i="2"/>
  <c r="F152" i="85"/>
  <c r="G152" i="85"/>
  <c r="F708" i="4"/>
  <c r="G708" i="4"/>
  <c r="F708" i="5"/>
  <c r="G708" i="5"/>
  <c r="F708" i="2"/>
  <c r="G708" i="2"/>
  <c r="G2" i="242"/>
  <c r="A15" i="6"/>
  <c r="A13" i="6"/>
  <c r="A8" i="6"/>
  <c r="A10" i="6"/>
  <c r="A11" i="6"/>
  <c r="A9" i="6"/>
  <c r="A7" i="6"/>
  <c r="G707" i="2"/>
  <c r="G151" i="85"/>
  <c r="F151" i="85"/>
  <c r="F707" i="2"/>
  <c r="F732" i="7"/>
  <c r="G707" i="4"/>
  <c r="F707" i="4"/>
  <c r="G707" i="5"/>
  <c r="F707" i="5"/>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19" i="3"/>
  <c r="G720" i="3"/>
  <c r="G721" i="3"/>
  <c r="G722" i="3"/>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6" i="85"/>
  <c r="H207" i="85"/>
  <c r="H208" i="85"/>
  <c r="H209" i="85"/>
  <c r="H210" i="85"/>
  <c r="H211" i="85"/>
  <c r="F150" i="85"/>
  <c r="G150" i="85"/>
  <c r="F706" i="4"/>
  <c r="G706" i="4"/>
  <c r="H732" i="5"/>
  <c r="F706" i="5"/>
  <c r="G706" i="5"/>
  <c r="F706" i="2"/>
  <c r="G706" i="2"/>
  <c r="G2" i="240"/>
  <c r="F149" i="85"/>
  <c r="G149" i="85"/>
  <c r="F705" i="4"/>
  <c r="G705" i="4"/>
  <c r="F705" i="5"/>
  <c r="G705" i="5"/>
  <c r="F705" i="2"/>
  <c r="G705" i="2"/>
  <c r="F148" i="85"/>
  <c r="G148" i="85"/>
  <c r="F704" i="4"/>
  <c r="G704" i="4"/>
  <c r="F704" i="5"/>
  <c r="G704" i="5"/>
  <c r="F708" i="1"/>
  <c r="G70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04" i="2"/>
  <c r="G704" i="2"/>
  <c r="G3" i="238"/>
  <c r="F147" i="85"/>
  <c r="G147" i="85"/>
  <c r="F703" i="4"/>
  <c r="G703" i="4"/>
  <c r="F703" i="5"/>
  <c r="G703" i="5"/>
  <c r="F703" i="2"/>
  <c r="G703" i="2"/>
  <c r="G3" i="237"/>
  <c r="F146" i="85"/>
  <c r="G146" i="85"/>
  <c r="F702" i="4"/>
  <c r="G702" i="4"/>
  <c r="F702" i="5"/>
  <c r="G702" i="5"/>
  <c r="F702" i="2"/>
  <c r="G702" i="2"/>
  <c r="G2" i="236"/>
  <c r="G145" i="85"/>
  <c r="F145" i="85"/>
  <c r="H726" i="2"/>
  <c r="H727" i="2"/>
  <c r="H728" i="2"/>
  <c r="H729" i="2"/>
  <c r="H730" i="2"/>
  <c r="H731" i="2"/>
  <c r="H732" i="2"/>
  <c r="H733" i="2"/>
  <c r="H734" i="2"/>
  <c r="H735" i="2"/>
  <c r="H736" i="2"/>
  <c r="H737" i="2"/>
  <c r="G701" i="2"/>
  <c r="F701" i="2"/>
  <c r="G701" i="5"/>
  <c r="F701" i="5"/>
  <c r="G701" i="4"/>
  <c r="F701" i="4"/>
  <c r="F144" i="85"/>
  <c r="G144" i="85"/>
  <c r="F700" i="4"/>
  <c r="G700" i="4"/>
  <c r="F700" i="5"/>
  <c r="G700" i="5"/>
  <c r="F700" i="2"/>
  <c r="G700" i="2"/>
  <c r="F699" i="4"/>
  <c r="G699" i="4"/>
  <c r="F699" i="5"/>
  <c r="G699" i="5"/>
  <c r="F699" i="2"/>
  <c r="G699" i="2"/>
  <c r="M132" i="12"/>
  <c r="M19" i="12"/>
  <c r="M17" i="12"/>
  <c r="M15" i="12"/>
  <c r="M13" i="12"/>
  <c r="M11" i="12"/>
  <c r="F698" i="5"/>
  <c r="G698" i="5"/>
  <c r="F698" i="2"/>
  <c r="G698" i="2"/>
  <c r="F697" i="5"/>
  <c r="G697" i="5"/>
  <c r="F697" i="2"/>
  <c r="G697" i="2"/>
  <c r="F696" i="5"/>
  <c r="G696" i="5"/>
  <c r="F696" i="2"/>
  <c r="G696" i="2"/>
  <c r="F695" i="5"/>
  <c r="G695" i="5"/>
  <c r="F694" i="5"/>
  <c r="G694" i="5"/>
  <c r="F693" i="5"/>
  <c r="G693" i="5"/>
  <c r="F692" i="5"/>
  <c r="G692" i="5"/>
  <c r="F691" i="5"/>
  <c r="G691" i="5"/>
  <c r="F690" i="5"/>
  <c r="G690" i="5"/>
  <c r="F689" i="5"/>
  <c r="G689" i="5"/>
  <c r="F686" i="4"/>
  <c r="F686" i="2"/>
  <c r="G686" i="2"/>
  <c r="G675" i="1"/>
  <c r="F675" i="1"/>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F374" i="15"/>
  <c r="G374" i="15"/>
  <c r="F375" i="15"/>
  <c r="G375" i="15"/>
  <c r="F376" i="15"/>
  <c r="G376" i="15"/>
  <c r="F377" i="15"/>
  <c r="G377" i="15"/>
  <c r="F378" i="15"/>
  <c r="G378" i="15"/>
  <c r="F379" i="15"/>
  <c r="G379" i="15"/>
  <c r="F389" i="15"/>
  <c r="F390" i="15"/>
  <c r="G390" i="15"/>
  <c r="F391" i="15"/>
  <c r="G391" i="15"/>
  <c r="F392" i="15"/>
  <c r="G392" i="15"/>
  <c r="F393" i="15"/>
  <c r="G393" i="15"/>
  <c r="F394" i="15"/>
  <c r="G394" i="15"/>
  <c r="F395" i="15"/>
  <c r="G395" i="15"/>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F383" i="14"/>
  <c r="G383" i="14"/>
  <c r="F384" i="14"/>
  <c r="G384" i="14"/>
  <c r="F385" i="14"/>
  <c r="G385" i="14"/>
  <c r="F386" i="14"/>
  <c r="G386" i="14"/>
  <c r="F387" i="14"/>
  <c r="G387" i="14"/>
  <c r="F388" i="14"/>
  <c r="G388" i="14"/>
  <c r="F389" i="14"/>
  <c r="G389" i="14"/>
  <c r="F390" i="14"/>
  <c r="G390" i="14"/>
  <c r="F391" i="14"/>
  <c r="G391"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16" i="14"/>
  <c r="G416" i="14"/>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F429" i="14"/>
  <c r="G429" i="14"/>
  <c r="F430" i="14"/>
  <c r="G430" i="14"/>
  <c r="F431" i="14"/>
  <c r="G431" i="14"/>
  <c r="F432" i="14"/>
  <c r="G432" i="14"/>
  <c r="F433" i="14"/>
  <c r="G433" i="14"/>
  <c r="F434" i="14"/>
  <c r="G434" i="14"/>
  <c r="F435" i="14"/>
  <c r="G435" i="14"/>
  <c r="F436" i="14"/>
  <c r="G436" i="14"/>
  <c r="F437" i="14"/>
  <c r="G437" i="14"/>
  <c r="F438" i="14"/>
  <c r="G438" i="14"/>
  <c r="F439" i="14"/>
  <c r="G439" i="14"/>
  <c r="F440" i="14"/>
  <c r="G440" i="14"/>
  <c r="F441" i="14"/>
  <c r="G441" i="14"/>
  <c r="F442" i="14"/>
  <c r="G442" i="14"/>
  <c r="F443" i="14"/>
  <c r="G443" i="14"/>
  <c r="F444" i="14"/>
  <c r="G444" i="14"/>
  <c r="F445" i="14"/>
  <c r="G445" i="14"/>
  <c r="G446" i="14"/>
  <c r="F447" i="14"/>
  <c r="G447" i="14"/>
  <c r="F448" i="14"/>
  <c r="G448" i="14"/>
  <c r="F449" i="14"/>
  <c r="G449" i="14"/>
  <c r="F450" i="14"/>
  <c r="G450" i="14"/>
  <c r="F451" i="14"/>
  <c r="G451" i="14"/>
  <c r="F452" i="14"/>
  <c r="G452" i="14"/>
  <c r="F453" i="14"/>
  <c r="G453" i="14"/>
  <c r="F454" i="14"/>
  <c r="G454" i="14"/>
  <c r="F455" i="14"/>
  <c r="G455" i="14"/>
  <c r="F456" i="14"/>
  <c r="G456" i="14"/>
  <c r="F457" i="14"/>
  <c r="G457" i="14"/>
  <c r="F458" i="14"/>
  <c r="G458" i="14"/>
  <c r="F459" i="14"/>
  <c r="G459" i="14"/>
  <c r="F460" i="14"/>
  <c r="G460"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F124" i="85"/>
  <c r="G124" i="85"/>
  <c r="F125" i="85"/>
  <c r="G125" i="85"/>
  <c r="F126" i="85"/>
  <c r="G126" i="85"/>
  <c r="F127" i="85"/>
  <c r="G127" i="85"/>
  <c r="F128" i="85"/>
  <c r="G128" i="85"/>
  <c r="F129" i="85"/>
  <c r="G129" i="85"/>
  <c r="F130" i="85"/>
  <c r="G130" i="85"/>
  <c r="F131" i="85"/>
  <c r="G131" i="85"/>
  <c r="F132" i="85"/>
  <c r="G132" i="85"/>
  <c r="F133" i="85"/>
  <c r="G133" i="85"/>
  <c r="F134" i="85"/>
  <c r="G134" i="85"/>
  <c r="F135" i="85"/>
  <c r="G135" i="85"/>
  <c r="F136" i="85"/>
  <c r="G136" i="85"/>
  <c r="F137" i="85"/>
  <c r="G137" i="85"/>
  <c r="F138" i="85"/>
  <c r="G138" i="85"/>
  <c r="F139" i="85"/>
  <c r="G139" i="85"/>
  <c r="F140" i="85"/>
  <c r="G140" i="85"/>
  <c r="F141" i="85"/>
  <c r="G141" i="85"/>
  <c r="F142" i="85"/>
  <c r="G142" i="85"/>
  <c r="F143" i="85"/>
  <c r="G143" i="85"/>
  <c r="F677" i="5"/>
  <c r="G677" i="5"/>
  <c r="F678" i="5"/>
  <c r="G678" i="5"/>
  <c r="F679" i="5"/>
  <c r="G679" i="5"/>
  <c r="F680" i="5"/>
  <c r="G680" i="5"/>
  <c r="F681" i="5"/>
  <c r="G681" i="5"/>
  <c r="F682" i="5"/>
  <c r="G682" i="5"/>
  <c r="F683" i="5"/>
  <c r="G683" i="5"/>
  <c r="F684" i="5"/>
  <c r="G684" i="5"/>
  <c r="F685" i="5"/>
  <c r="G685" i="5"/>
  <c r="F686" i="5"/>
  <c r="G686" i="5"/>
  <c r="F687" i="5"/>
  <c r="G687" i="5"/>
  <c r="F688" i="5"/>
  <c r="G688" i="5"/>
  <c r="F673" i="2"/>
  <c r="G673" i="2"/>
  <c r="F674" i="2"/>
  <c r="G674" i="2"/>
  <c r="F675" i="2"/>
  <c r="G675" i="2"/>
  <c r="F676" i="2"/>
  <c r="G676" i="2"/>
  <c r="F677" i="2"/>
  <c r="G677" i="2"/>
  <c r="F678" i="2"/>
  <c r="G678" i="2"/>
  <c r="F679" i="2"/>
  <c r="G679" i="2"/>
  <c r="F680" i="2"/>
  <c r="G680" i="2"/>
  <c r="F681" i="2"/>
  <c r="G681" i="2"/>
  <c r="F682" i="2"/>
  <c r="G682" i="2"/>
  <c r="F683" i="2"/>
  <c r="G683" i="2"/>
  <c r="F684" i="2"/>
  <c r="G684" i="2"/>
  <c r="F685" i="2"/>
  <c r="G685" i="2"/>
  <c r="F687" i="2"/>
  <c r="G687" i="2"/>
  <c r="F688" i="2"/>
  <c r="G688" i="2"/>
  <c r="F689" i="2"/>
  <c r="G689" i="2"/>
  <c r="F690" i="2"/>
  <c r="G690" i="2"/>
  <c r="F691" i="2"/>
  <c r="G691" i="2"/>
  <c r="F692" i="2"/>
  <c r="G692" i="2"/>
  <c r="F693" i="2"/>
  <c r="G693" i="2"/>
  <c r="F694" i="2"/>
  <c r="G694" i="2"/>
  <c r="F695" i="2"/>
  <c r="G695" i="2"/>
  <c r="F343" i="15"/>
  <c r="G343" i="15"/>
  <c r="F344" i="15"/>
  <c r="G344" i="15"/>
  <c r="G672" i="3"/>
  <c r="F342" i="15"/>
  <c r="G342" i="15"/>
  <c r="G671" i="3"/>
  <c r="G670" i="3"/>
  <c r="F668" i="2"/>
  <c r="G668" i="2"/>
  <c r="F669" i="2"/>
  <c r="G669" i="2"/>
  <c r="F670" i="2"/>
  <c r="G670" i="2"/>
  <c r="F671" i="2"/>
  <c r="H671" i="2" s="1"/>
  <c r="G671" i="2"/>
  <c r="F672" i="2"/>
  <c r="G672" i="2"/>
  <c r="F108" i="85"/>
  <c r="G108" i="85"/>
  <c r="F109" i="85"/>
  <c r="G109" i="85"/>
  <c r="F110" i="85"/>
  <c r="G110" i="85"/>
  <c r="F111" i="85"/>
  <c r="G111" i="85"/>
  <c r="F112" i="85"/>
  <c r="G112" i="85"/>
  <c r="F113" i="85"/>
  <c r="G113" i="85"/>
  <c r="F114" i="85"/>
  <c r="G114" i="85"/>
  <c r="F115" i="85"/>
  <c r="G115" i="85"/>
  <c r="F116" i="85"/>
  <c r="G116" i="85"/>
  <c r="F117" i="85"/>
  <c r="G117" i="85"/>
  <c r="F118" i="85"/>
  <c r="G118" i="85"/>
  <c r="F119" i="85"/>
  <c r="G119" i="85"/>
  <c r="F120" i="85"/>
  <c r="G120" i="85"/>
  <c r="F121" i="85"/>
  <c r="G121" i="85"/>
  <c r="F122" i="85"/>
  <c r="G122" i="85"/>
  <c r="F123" i="85"/>
  <c r="G123" i="85"/>
  <c r="F664" i="3"/>
  <c r="G664" i="3"/>
  <c r="F665" i="3"/>
  <c r="G665" i="3"/>
  <c r="F666" i="3"/>
  <c r="G666" i="3"/>
  <c r="F667" i="3"/>
  <c r="G667" i="3"/>
  <c r="F668" i="3"/>
  <c r="G668" i="3"/>
  <c r="G669" i="3"/>
  <c r="F670" i="5"/>
  <c r="G670" i="5"/>
  <c r="F671" i="5"/>
  <c r="G671" i="5"/>
  <c r="F672" i="5"/>
  <c r="G672" i="5"/>
  <c r="F673" i="5"/>
  <c r="G673" i="5"/>
  <c r="F674" i="5"/>
  <c r="G674" i="5"/>
  <c r="F675" i="5"/>
  <c r="G675" i="5"/>
  <c r="F676" i="5"/>
  <c r="G676" i="5"/>
  <c r="F364" i="14"/>
  <c r="F365" i="14"/>
  <c r="F366" i="14"/>
  <c r="F367" i="14"/>
  <c r="F368" i="14"/>
  <c r="F369" i="14"/>
  <c r="F370" i="14"/>
  <c r="F333" i="15"/>
  <c r="G333" i="15"/>
  <c r="F334" i="15"/>
  <c r="G334" i="15"/>
  <c r="F335" i="15"/>
  <c r="G335" i="15"/>
  <c r="F336" i="15"/>
  <c r="G336" i="15"/>
  <c r="F337" i="15"/>
  <c r="G337" i="15"/>
  <c r="F338" i="15"/>
  <c r="G338" i="15"/>
  <c r="F339" i="15"/>
  <c r="G339" i="15"/>
  <c r="F340" i="15"/>
  <c r="G340" i="15"/>
  <c r="F341" i="15"/>
  <c r="G341" i="15"/>
  <c r="F663" i="2"/>
  <c r="G663" i="2"/>
  <c r="F664" i="2"/>
  <c r="G664" i="2"/>
  <c r="F665" i="2"/>
  <c r="G665" i="2"/>
  <c r="F666" i="2"/>
  <c r="G666" i="2"/>
  <c r="F667" i="2"/>
  <c r="G667" i="2"/>
  <c r="F662" i="2"/>
  <c r="G662" i="2"/>
  <c r="F662" i="3"/>
  <c r="G662" i="3"/>
  <c r="F663" i="3"/>
  <c r="G663" i="3"/>
  <c r="F663" i="5"/>
  <c r="G663" i="5"/>
  <c r="F668" i="5"/>
  <c r="G668" i="5"/>
  <c r="F669" i="5"/>
  <c r="G669" i="5"/>
  <c r="G694" i="7"/>
  <c r="F694" i="7"/>
  <c r="F332" i="15"/>
  <c r="G332" i="15"/>
  <c r="F661" i="2"/>
  <c r="G661" i="2"/>
  <c r="F357" i="14"/>
  <c r="F358" i="14"/>
  <c r="F359" i="14"/>
  <c r="F360" i="14"/>
  <c r="F361" i="14"/>
  <c r="F362" i="14"/>
  <c r="F363" i="14"/>
  <c r="F331" i="15"/>
  <c r="G331" i="15"/>
  <c r="F660" i="2"/>
  <c r="G660" i="2"/>
  <c r="F234" i="18"/>
  <c r="G234" i="18"/>
  <c r="F235" i="18"/>
  <c r="G235" i="18"/>
  <c r="F236" i="18"/>
  <c r="G236" i="18"/>
  <c r="F237" i="18"/>
  <c r="G237" i="18"/>
  <c r="F238" i="18"/>
  <c r="G238" i="18"/>
  <c r="F239" i="18"/>
  <c r="G239" i="18"/>
  <c r="F240" i="18"/>
  <c r="G240" i="18"/>
  <c r="F241" i="18"/>
  <c r="G241" i="18"/>
  <c r="F242" i="18"/>
  <c r="G242" i="18"/>
  <c r="F243" i="18"/>
  <c r="G243" i="18"/>
  <c r="F244" i="18"/>
  <c r="G244" i="18"/>
  <c r="F245" i="18"/>
  <c r="G245" i="18"/>
  <c r="F246" i="18"/>
  <c r="G246" i="18"/>
  <c r="F247" i="18"/>
  <c r="G247" i="18"/>
  <c r="F248" i="18"/>
  <c r="G248" i="18"/>
  <c r="F249" i="18"/>
  <c r="G249" i="18"/>
  <c r="F250" i="18"/>
  <c r="G250" i="18"/>
  <c r="F251" i="18"/>
  <c r="G251" i="18"/>
  <c r="F252" i="18"/>
  <c r="G252" i="18"/>
  <c r="F253" i="18"/>
  <c r="G253" i="18"/>
  <c r="F254" i="18"/>
  <c r="G254" i="18"/>
  <c r="F255" i="18"/>
  <c r="G255" i="18"/>
  <c r="F256" i="18"/>
  <c r="G256" i="18"/>
  <c r="F257" i="18"/>
  <c r="G257" i="18"/>
  <c r="F258" i="18"/>
  <c r="G258" i="18"/>
  <c r="F259" i="18"/>
  <c r="G259" i="18"/>
  <c r="F260" i="18"/>
  <c r="G260" i="18"/>
  <c r="F261" i="18"/>
  <c r="G261" i="18"/>
  <c r="F262" i="18"/>
  <c r="G262" i="18"/>
  <c r="F263" i="18"/>
  <c r="G263" i="18"/>
  <c r="F264" i="18"/>
  <c r="G264" i="18"/>
  <c r="F265" i="18"/>
  <c r="G265" i="18"/>
  <c r="F266" i="18"/>
  <c r="G266" i="18"/>
  <c r="F267" i="18"/>
  <c r="G267" i="18"/>
  <c r="F268" i="18"/>
  <c r="G268" i="18"/>
  <c r="F269" i="18"/>
  <c r="G269" i="18"/>
  <c r="F270" i="18"/>
  <c r="G270" i="18"/>
  <c r="F271" i="18"/>
  <c r="G271" i="18"/>
  <c r="F272" i="18"/>
  <c r="G272" i="18"/>
  <c r="F273" i="18"/>
  <c r="G273" i="18"/>
  <c r="F274" i="18"/>
  <c r="G274" i="18"/>
  <c r="F285" i="18"/>
  <c r="G285" i="18"/>
  <c r="G286" i="18"/>
  <c r="H286" i="18" s="1"/>
  <c r="F330" i="15"/>
  <c r="G330" i="15"/>
  <c r="F659" i="2"/>
  <c r="G659" i="2"/>
  <c r="F356" i="14"/>
  <c r="F329" i="15"/>
  <c r="G329" i="15"/>
  <c r="F658" i="2"/>
  <c r="G658" i="2"/>
  <c r="F355" i="14"/>
  <c r="F328" i="15"/>
  <c r="G328" i="15"/>
  <c r="F657" i="2"/>
  <c r="G657" i="2"/>
  <c r="F354" i="14"/>
  <c r="G327" i="15"/>
  <c r="F327" i="15"/>
  <c r="G656" i="2"/>
  <c r="F656" i="2"/>
  <c r="F353" i="14"/>
  <c r="F681" i="7"/>
  <c r="F326" i="15"/>
  <c r="G326" i="15"/>
  <c r="F655" i="2"/>
  <c r="G655" i="2"/>
  <c r="F352" i="14"/>
  <c r="F351" i="14"/>
  <c r="F325" i="15"/>
  <c r="G325" i="15"/>
  <c r="F654" i="2"/>
  <c r="G654" i="2"/>
  <c r="F324" i="15"/>
  <c r="G324" i="15"/>
  <c r="F653" i="2"/>
  <c r="G653" i="2"/>
  <c r="F323" i="15"/>
  <c r="G323" i="15"/>
  <c r="F652" i="2"/>
  <c r="G652" i="2"/>
  <c r="F322" i="15"/>
  <c r="G322" i="15"/>
  <c r="F651" i="2"/>
  <c r="G651" i="2"/>
  <c r="F216" i="18"/>
  <c r="G216" i="18"/>
  <c r="F217" i="18"/>
  <c r="G217" i="18"/>
  <c r="F218" i="18"/>
  <c r="G218" i="18"/>
  <c r="F219" i="18"/>
  <c r="G219" i="18"/>
  <c r="F220" i="18"/>
  <c r="G220" i="18"/>
  <c r="F221" i="18"/>
  <c r="G221" i="18"/>
  <c r="F222" i="18"/>
  <c r="G222" i="18"/>
  <c r="F223" i="18"/>
  <c r="G223" i="18"/>
  <c r="F224" i="18"/>
  <c r="G224" i="18"/>
  <c r="F225" i="18"/>
  <c r="G225" i="18"/>
  <c r="F226" i="18"/>
  <c r="G226" i="18"/>
  <c r="F227" i="18"/>
  <c r="G227" i="18"/>
  <c r="F228" i="18"/>
  <c r="G228" i="18"/>
  <c r="F229" i="18"/>
  <c r="G229" i="18"/>
  <c r="F230" i="18"/>
  <c r="G230" i="18"/>
  <c r="F231" i="18"/>
  <c r="G231" i="18"/>
  <c r="F232" i="18"/>
  <c r="G232" i="18"/>
  <c r="F233" i="18"/>
  <c r="G233" i="18"/>
  <c r="Z134" i="12"/>
  <c r="J671" i="7"/>
  <c r="J514" i="7"/>
  <c r="N514" i="7"/>
  <c r="F94" i="85"/>
  <c r="G94" i="85"/>
  <c r="F95" i="85"/>
  <c r="G95" i="85"/>
  <c r="F96" i="85"/>
  <c r="G96" i="85"/>
  <c r="F97" i="85"/>
  <c r="G97" i="85"/>
  <c r="F98" i="85"/>
  <c r="G98" i="85"/>
  <c r="F99" i="85"/>
  <c r="G99" i="85"/>
  <c r="F100" i="85"/>
  <c r="G100" i="85"/>
  <c r="F101" i="85"/>
  <c r="G101" i="85"/>
  <c r="F102" i="85"/>
  <c r="G102" i="85"/>
  <c r="F103" i="85"/>
  <c r="G103" i="85"/>
  <c r="F104" i="85"/>
  <c r="G104" i="85"/>
  <c r="F105" i="85"/>
  <c r="G105" i="85"/>
  <c r="F106" i="85"/>
  <c r="G106" i="85"/>
  <c r="F107" i="85"/>
  <c r="G107" i="8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4" i="5"/>
  <c r="G664" i="5"/>
  <c r="F665" i="5"/>
  <c r="G665" i="5"/>
  <c r="F666" i="5"/>
  <c r="G666" i="5"/>
  <c r="F667" i="5"/>
  <c r="G667" i="5"/>
  <c r="F209" i="18"/>
  <c r="G209" i="18"/>
  <c r="F210" i="18"/>
  <c r="G210" i="18"/>
  <c r="F211" i="18"/>
  <c r="G211" i="18"/>
  <c r="F212" i="18"/>
  <c r="G212" i="18"/>
  <c r="F213" i="18"/>
  <c r="G213" i="18"/>
  <c r="F214" i="18"/>
  <c r="G214" i="18"/>
  <c r="F215" i="18"/>
  <c r="G215" i="18"/>
  <c r="F643" i="3"/>
  <c r="G643" i="3"/>
  <c r="F644" i="3"/>
  <c r="G644" i="3"/>
  <c r="F645" i="3"/>
  <c r="G645" i="3"/>
  <c r="F646" i="3"/>
  <c r="G646" i="3"/>
  <c r="F647" i="3"/>
  <c r="G647" i="3"/>
  <c r="F648" i="3"/>
  <c r="G648" i="3"/>
  <c r="F649" i="3"/>
  <c r="G649" i="3"/>
  <c r="F650" i="3"/>
  <c r="G650" i="3"/>
  <c r="F651" i="3"/>
  <c r="G651" i="3"/>
  <c r="F652" i="3"/>
  <c r="G652" i="3"/>
  <c r="F653" i="3"/>
  <c r="G653" i="3"/>
  <c r="F654" i="3"/>
  <c r="G654" i="3"/>
  <c r="F655" i="3"/>
  <c r="G655" i="3"/>
  <c r="F656" i="3"/>
  <c r="G656" i="3"/>
  <c r="F657" i="3"/>
  <c r="G657" i="3"/>
  <c r="F658" i="3"/>
  <c r="G658" i="3"/>
  <c r="F659" i="3"/>
  <c r="G659" i="3"/>
  <c r="F660" i="3"/>
  <c r="G660" i="3"/>
  <c r="F661" i="3"/>
  <c r="G661" i="3"/>
  <c r="F340" i="14"/>
  <c r="F341" i="14"/>
  <c r="F342" i="14"/>
  <c r="F343" i="14"/>
  <c r="F344" i="14"/>
  <c r="F345" i="14"/>
  <c r="F346" i="14"/>
  <c r="F347" i="14"/>
  <c r="F348" i="14"/>
  <c r="F349" i="14"/>
  <c r="F350" i="14"/>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640" i="2"/>
  <c r="G640" i="2"/>
  <c r="F641" i="2"/>
  <c r="G641" i="2"/>
  <c r="F642" i="2"/>
  <c r="G642" i="2"/>
  <c r="F643" i="2"/>
  <c r="G643" i="2"/>
  <c r="F644" i="2"/>
  <c r="G644" i="2"/>
  <c r="F645" i="2"/>
  <c r="G645" i="2"/>
  <c r="F646" i="2"/>
  <c r="G646" i="2"/>
  <c r="F647" i="2"/>
  <c r="G647" i="2"/>
  <c r="F648" i="2"/>
  <c r="G648" i="2"/>
  <c r="F649" i="2"/>
  <c r="G649" i="2"/>
  <c r="F650" i="2"/>
  <c r="G650" i="2"/>
  <c r="F206" i="18"/>
  <c r="G206" i="18"/>
  <c r="F207" i="18"/>
  <c r="G207" i="18"/>
  <c r="F208" i="18"/>
  <c r="G208" i="18"/>
  <c r="F81" i="85"/>
  <c r="G81" i="85"/>
  <c r="F82" i="85"/>
  <c r="G82" i="85"/>
  <c r="F83" i="85"/>
  <c r="G83" i="85"/>
  <c r="F84" i="85"/>
  <c r="G84" i="85"/>
  <c r="F85" i="85"/>
  <c r="G85" i="85"/>
  <c r="F86" i="85"/>
  <c r="G86" i="85"/>
  <c r="F87" i="85"/>
  <c r="G87" i="85"/>
  <c r="F88" i="85"/>
  <c r="G88" i="85"/>
  <c r="F89" i="85"/>
  <c r="G89" i="85"/>
  <c r="F90" i="85"/>
  <c r="G90" i="85"/>
  <c r="F91" i="85"/>
  <c r="G91" i="85"/>
  <c r="F92" i="85"/>
  <c r="G92" i="85"/>
  <c r="F93" i="85"/>
  <c r="G93" i="85"/>
  <c r="F637" i="3"/>
  <c r="G637" i="3"/>
  <c r="F638" i="3"/>
  <c r="G638" i="3"/>
  <c r="F639" i="3"/>
  <c r="G639" i="3"/>
  <c r="F640" i="3"/>
  <c r="G640" i="3"/>
  <c r="F641" i="3"/>
  <c r="G641" i="3"/>
  <c r="F642" i="3"/>
  <c r="G642" i="3"/>
  <c r="F335" i="14"/>
  <c r="F336" i="14"/>
  <c r="F337" i="14"/>
  <c r="F338" i="14"/>
  <c r="F339" i="14"/>
  <c r="F307" i="15"/>
  <c r="G307" i="15"/>
  <c r="F308" i="15"/>
  <c r="G308" i="15"/>
  <c r="F309" i="15"/>
  <c r="G309" i="15"/>
  <c r="F80" i="85"/>
  <c r="G80" i="85"/>
  <c r="F636" i="3"/>
  <c r="G636" i="3"/>
  <c r="F334" i="14"/>
  <c r="F305" i="15"/>
  <c r="G305" i="15"/>
  <c r="F306" i="15"/>
  <c r="G306" i="15"/>
  <c r="F79" i="85"/>
  <c r="G79" i="85"/>
  <c r="F635" i="3"/>
  <c r="G635" i="3"/>
  <c r="F333" i="14"/>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32" i="14"/>
  <c r="F629" i="2"/>
  <c r="F627" i="3"/>
  <c r="G627" i="3"/>
  <c r="F628" i="3"/>
  <c r="G628" i="3"/>
  <c r="F629" i="3"/>
  <c r="G629" i="3"/>
  <c r="F630" i="3"/>
  <c r="G630" i="3"/>
  <c r="F631" i="3"/>
  <c r="G631" i="3"/>
  <c r="F632" i="3"/>
  <c r="G632" i="3"/>
  <c r="F633" i="3"/>
  <c r="G633" i="3"/>
  <c r="F634" i="3"/>
  <c r="G634" i="3"/>
  <c r="F192" i="18"/>
  <c r="G192" i="18"/>
  <c r="F193" i="18"/>
  <c r="G193" i="18"/>
  <c r="F194" i="18"/>
  <c r="G194" i="18"/>
  <c r="F195" i="18"/>
  <c r="G195" i="18"/>
  <c r="F196" i="18"/>
  <c r="G196" i="18"/>
  <c r="F197" i="18"/>
  <c r="G197" i="18"/>
  <c r="F198" i="18"/>
  <c r="G198" i="18"/>
  <c r="F199" i="18"/>
  <c r="G199" i="18"/>
  <c r="F200" i="18"/>
  <c r="G200" i="18"/>
  <c r="F201" i="18"/>
  <c r="G201" i="18"/>
  <c r="F202" i="18"/>
  <c r="G202" i="18"/>
  <c r="F203" i="18"/>
  <c r="G203" i="18"/>
  <c r="F204" i="18"/>
  <c r="G204" i="18"/>
  <c r="F205" i="18"/>
  <c r="G205" i="18"/>
  <c r="F651" i="7"/>
  <c r="F626" i="2"/>
  <c r="G626" i="2"/>
  <c r="F627" i="2"/>
  <c r="G627" i="2"/>
  <c r="F628" i="2"/>
  <c r="G628" i="2"/>
  <c r="G629" i="2"/>
  <c r="F630" i="2"/>
  <c r="G630" i="2"/>
  <c r="F631" i="2"/>
  <c r="G631" i="2"/>
  <c r="F632" i="2"/>
  <c r="G632" i="2"/>
  <c r="F633" i="2"/>
  <c r="G633" i="2"/>
  <c r="F634" i="2"/>
  <c r="G634" i="2"/>
  <c r="F635" i="2"/>
  <c r="G635" i="2"/>
  <c r="F636" i="2"/>
  <c r="G636" i="2"/>
  <c r="F637" i="2"/>
  <c r="G637" i="2"/>
  <c r="F638" i="2"/>
  <c r="G638" i="2"/>
  <c r="F639" i="2"/>
  <c r="G639" i="2"/>
  <c r="F323" i="14"/>
  <c r="F324" i="14"/>
  <c r="F325" i="14"/>
  <c r="F326" i="14"/>
  <c r="F327" i="14"/>
  <c r="F328" i="14"/>
  <c r="F329" i="14"/>
  <c r="F330" i="14"/>
  <c r="F331" i="14"/>
  <c r="F649" i="7"/>
  <c r="F315" i="14"/>
  <c r="F316" i="14"/>
  <c r="F317" i="14"/>
  <c r="F318" i="14"/>
  <c r="F319" i="14"/>
  <c r="F320" i="14"/>
  <c r="F321" i="14"/>
  <c r="F322" i="14"/>
  <c r="F643" i="7"/>
  <c r="F314" i="14"/>
  <c r="F616" i="2"/>
  <c r="G616" i="2"/>
  <c r="F617" i="2"/>
  <c r="G617" i="2"/>
  <c r="F618" i="2"/>
  <c r="G618" i="2"/>
  <c r="F619" i="2"/>
  <c r="G619" i="2"/>
  <c r="F620" i="2"/>
  <c r="G620" i="2"/>
  <c r="F621" i="2"/>
  <c r="G621" i="2"/>
  <c r="F622" i="2"/>
  <c r="G622" i="2"/>
  <c r="F623" i="2"/>
  <c r="G623" i="2"/>
  <c r="F624" i="2"/>
  <c r="G624" i="2"/>
  <c r="F625" i="2"/>
  <c r="G625" i="2"/>
  <c r="F182" i="18"/>
  <c r="G182" i="18"/>
  <c r="F183" i="18"/>
  <c r="G183" i="18"/>
  <c r="F184" i="18"/>
  <c r="G184" i="18"/>
  <c r="F185" i="18"/>
  <c r="G185" i="18"/>
  <c r="F186" i="18"/>
  <c r="G186" i="18"/>
  <c r="F187" i="18"/>
  <c r="G187" i="18"/>
  <c r="F188" i="18"/>
  <c r="G188" i="18"/>
  <c r="F189" i="18"/>
  <c r="G189" i="18"/>
  <c r="F190" i="18"/>
  <c r="G190" i="18"/>
  <c r="F191" i="18"/>
  <c r="G191" i="18"/>
  <c r="F616" i="3"/>
  <c r="G616" i="3"/>
  <c r="F617" i="3"/>
  <c r="G617" i="3"/>
  <c r="F618" i="3"/>
  <c r="G618" i="3"/>
  <c r="F619" i="3"/>
  <c r="G619" i="3"/>
  <c r="F620" i="3"/>
  <c r="G620" i="3"/>
  <c r="F621" i="3"/>
  <c r="G621" i="3"/>
  <c r="F622" i="3"/>
  <c r="G622" i="3"/>
  <c r="F623" i="3"/>
  <c r="G623" i="3"/>
  <c r="F624" i="3"/>
  <c r="G624" i="3"/>
  <c r="F625" i="3"/>
  <c r="G625" i="3"/>
  <c r="F626" i="3"/>
  <c r="G626" i="3"/>
  <c r="F181" i="18"/>
  <c r="G181" i="18"/>
  <c r="G287" i="15"/>
  <c r="G288" i="15"/>
  <c r="G289" i="15"/>
  <c r="G290" i="15"/>
  <c r="G291" i="15"/>
  <c r="G292" i="15"/>
  <c r="G293" i="15"/>
  <c r="G294" i="15"/>
  <c r="G295" i="15"/>
  <c r="G296" i="15"/>
  <c r="G297" i="15"/>
  <c r="G298" i="15"/>
  <c r="G299" i="15"/>
  <c r="G300" i="15"/>
  <c r="G301" i="15"/>
  <c r="G302" i="15"/>
  <c r="G303" i="15"/>
  <c r="G304" i="15"/>
  <c r="G286" i="15"/>
  <c r="F615" i="2"/>
  <c r="G615" i="2"/>
  <c r="F59" i="85"/>
  <c r="G59" i="85"/>
  <c r="F60" i="85"/>
  <c r="G60" i="85"/>
  <c r="F61" i="85"/>
  <c r="G61" i="85"/>
  <c r="F62" i="85"/>
  <c r="G62" i="85"/>
  <c r="F63" i="85"/>
  <c r="G63" i="85"/>
  <c r="F64" i="85"/>
  <c r="G64" i="85"/>
  <c r="F65" i="85"/>
  <c r="G65" i="85"/>
  <c r="F66" i="85"/>
  <c r="G66" i="85"/>
  <c r="F67" i="85"/>
  <c r="G67" i="85"/>
  <c r="F68" i="85"/>
  <c r="G68" i="85"/>
  <c r="F69" i="85"/>
  <c r="G69" i="85"/>
  <c r="F70" i="85"/>
  <c r="G70" i="85"/>
  <c r="F71" i="85"/>
  <c r="G71" i="85"/>
  <c r="F72" i="85"/>
  <c r="G72" i="85"/>
  <c r="F73" i="85"/>
  <c r="G73" i="85"/>
  <c r="F74" i="85"/>
  <c r="G74" i="85"/>
  <c r="F75" i="85"/>
  <c r="G75" i="85"/>
  <c r="F76" i="85"/>
  <c r="G76" i="85"/>
  <c r="F77" i="85"/>
  <c r="G77" i="85"/>
  <c r="F78" i="85"/>
  <c r="G78" i="85"/>
  <c r="F615" i="3"/>
  <c r="G615" i="3"/>
  <c r="G285" i="15"/>
  <c r="F614" i="2"/>
  <c r="G614" i="2"/>
  <c r="F180" i="18"/>
  <c r="G180" i="18"/>
  <c r="F58" i="85"/>
  <c r="G58" i="85"/>
  <c r="F594" i="3"/>
  <c r="F595" i="3"/>
  <c r="F596" i="3"/>
  <c r="F597" i="3"/>
  <c r="F598" i="3"/>
  <c r="F599" i="3"/>
  <c r="F600" i="3"/>
  <c r="F601" i="3"/>
  <c r="F602" i="3"/>
  <c r="F603" i="3"/>
  <c r="F604" i="3"/>
  <c r="F605" i="3"/>
  <c r="F606" i="3"/>
  <c r="F607" i="3"/>
  <c r="F608" i="3"/>
  <c r="F609" i="3"/>
  <c r="F610" i="3"/>
  <c r="F611" i="3"/>
  <c r="F612" i="3"/>
  <c r="F613" i="3"/>
  <c r="F614" i="3"/>
  <c r="G614" i="3"/>
  <c r="G284" i="15"/>
  <c r="F179" i="18"/>
  <c r="G179" i="18"/>
  <c r="F57" i="85"/>
  <c r="G57" i="85"/>
  <c r="F56" i="85"/>
  <c r="G56" i="85"/>
  <c r="F55" i="85"/>
  <c r="G55" i="85"/>
  <c r="F54" i="85"/>
  <c r="F609" i="2"/>
  <c r="F631" i="7"/>
  <c r="F632" i="7"/>
  <c r="F633" i="7"/>
  <c r="F634" i="7"/>
  <c r="G625" i="7"/>
  <c r="G624" i="7"/>
  <c r="J619" i="7"/>
  <c r="F594" i="5"/>
  <c r="G594" i="5"/>
  <c r="E87" i="16"/>
  <c r="Z19" i="12"/>
  <c r="Z17" i="12"/>
  <c r="Z15" i="12"/>
  <c r="Z13" i="12"/>
  <c r="Z11" i="12"/>
  <c r="Z9" i="12"/>
  <c r="G633" i="7"/>
  <c r="G634" i="7"/>
  <c r="F635" i="7"/>
  <c r="G635" i="7"/>
  <c r="F636" i="7"/>
  <c r="G636" i="7"/>
  <c r="F637" i="7"/>
  <c r="G637" i="7"/>
  <c r="F638" i="7"/>
  <c r="G638" i="7"/>
  <c r="F639" i="7"/>
  <c r="G639" i="7"/>
  <c r="F640" i="7"/>
  <c r="G640" i="7"/>
  <c r="F641" i="7"/>
  <c r="G641" i="7"/>
  <c r="F642" i="7"/>
  <c r="G642" i="7"/>
  <c r="G643" i="7"/>
  <c r="F644" i="7"/>
  <c r="G644" i="7"/>
  <c r="F645" i="7"/>
  <c r="G645" i="7"/>
  <c r="F646" i="7"/>
  <c r="G646" i="7"/>
  <c r="F647" i="7"/>
  <c r="G647" i="7"/>
  <c r="F648" i="7"/>
  <c r="G648" i="7"/>
  <c r="G649" i="7"/>
  <c r="F650" i="7"/>
  <c r="G650"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J668" i="7" s="1"/>
  <c r="G667" i="7"/>
  <c r="G668" i="7"/>
  <c r="H668" i="7" s="1"/>
  <c r="F669" i="7"/>
  <c r="J669" i="7" s="1"/>
  <c r="G669" i="7"/>
  <c r="F670" i="7"/>
  <c r="G670" i="7"/>
  <c r="F671" i="7"/>
  <c r="G671" i="7"/>
  <c r="F672" i="7"/>
  <c r="G672" i="7"/>
  <c r="F673" i="7"/>
  <c r="G673" i="7"/>
  <c r="F674" i="7"/>
  <c r="G674" i="7"/>
  <c r="F675" i="7"/>
  <c r="G675" i="7"/>
  <c r="F676" i="7"/>
  <c r="G676" i="7"/>
  <c r="F677" i="7"/>
  <c r="G677" i="7"/>
  <c r="F678" i="7"/>
  <c r="G678" i="7"/>
  <c r="F679" i="7"/>
  <c r="G679" i="7"/>
  <c r="F680" i="7"/>
  <c r="G680"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G732" i="7"/>
  <c r="F733" i="7"/>
  <c r="G733" i="7"/>
  <c r="F743" i="7"/>
  <c r="F744" i="7"/>
  <c r="H744" i="7" s="1"/>
  <c r="F745" i="7"/>
  <c r="G745" i="7"/>
  <c r="I745" i="7" s="1"/>
  <c r="F746" i="7"/>
  <c r="G746" i="7"/>
  <c r="F747" i="7"/>
  <c r="G747" i="7"/>
  <c r="F748" i="7"/>
  <c r="G748" i="7"/>
  <c r="F749" i="7"/>
  <c r="G749" i="7"/>
  <c r="G750" i="7"/>
  <c r="F751" i="7"/>
  <c r="G751" i="7"/>
  <c r="F752" i="7"/>
  <c r="G752" i="7"/>
  <c r="G753" i="7"/>
  <c r="H753" i="7" s="1"/>
  <c r="F754" i="7"/>
  <c r="J754" i="7" s="1"/>
  <c r="G754" i="7"/>
  <c r="F755" i="7"/>
  <c r="G755" i="7"/>
  <c r="F756" i="7"/>
  <c r="G756" i="7"/>
  <c r="F757" i="7"/>
  <c r="G757" i="7"/>
  <c r="F758" i="7"/>
  <c r="G758" i="7"/>
  <c r="G759" i="7"/>
  <c r="F760" i="7"/>
  <c r="G760" i="7"/>
  <c r="G761" i="7"/>
  <c r="H761" i="7" s="1"/>
  <c r="F762" i="7"/>
  <c r="G762" i="7"/>
  <c r="F763" i="7"/>
  <c r="J764" i="7" s="1"/>
  <c r="G763" i="7"/>
  <c r="G764" i="7"/>
  <c r="F765" i="7"/>
  <c r="G765" i="7"/>
  <c r="F766" i="7"/>
  <c r="G766" i="7"/>
  <c r="G767" i="7"/>
  <c r="F768" i="7"/>
  <c r="G768" i="7"/>
  <c r="G769" i="7"/>
  <c r="F770" i="7"/>
  <c r="J770" i="7" s="1"/>
  <c r="G770" i="7"/>
  <c r="F771" i="7"/>
  <c r="G771" i="7"/>
  <c r="F772" i="7"/>
  <c r="G772" i="7"/>
  <c r="F773" i="7"/>
  <c r="G773" i="7"/>
  <c r="F774" i="7"/>
  <c r="G774" i="7"/>
  <c r="F775" i="7"/>
  <c r="H775" i="7" s="1"/>
  <c r="F776" i="7"/>
  <c r="G776" i="7"/>
  <c r="I776" i="7" s="1"/>
  <c r="F777" i="7"/>
  <c r="G777" i="7"/>
  <c r="F778" i="7"/>
  <c r="G778" i="7"/>
  <c r="F779" i="7"/>
  <c r="G779" i="7"/>
  <c r="F780" i="7"/>
  <c r="G780" i="7"/>
  <c r="F781" i="7"/>
  <c r="G781" i="7"/>
  <c r="F782" i="7"/>
  <c r="G782" i="7"/>
  <c r="F783" i="7"/>
  <c r="G783" i="7"/>
  <c r="F784" i="7"/>
  <c r="G784" i="7"/>
  <c r="F785" i="7"/>
  <c r="G785" i="7"/>
  <c r="F786" i="7"/>
  <c r="G786" i="7"/>
  <c r="F787" i="7"/>
  <c r="G787" i="7"/>
  <c r="F788" i="7"/>
  <c r="G788" i="7"/>
  <c r="F789" i="7"/>
  <c r="J790" i="7" s="1"/>
  <c r="G789" i="7"/>
  <c r="I790" i="7" s="1"/>
  <c r="F617" i="7"/>
  <c r="H64" i="16"/>
  <c r="F606" i="7"/>
  <c r="G604" i="7"/>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4" i="1"/>
  <c r="F655" i="1"/>
  <c r="F656" i="1"/>
  <c r="F657" i="1"/>
  <c r="F658" i="1"/>
  <c r="F659" i="1"/>
  <c r="F660" i="1"/>
  <c r="F661" i="1"/>
  <c r="F662" i="1"/>
  <c r="F663" i="1"/>
  <c r="F664" i="1"/>
  <c r="F665" i="1"/>
  <c r="F666" i="1"/>
  <c r="F667" i="1"/>
  <c r="F668" i="1"/>
  <c r="F669" i="1"/>
  <c r="F670" i="1"/>
  <c r="F671" i="1"/>
  <c r="F672" i="1"/>
  <c r="F673" i="1"/>
  <c r="F674"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G273" i="15"/>
  <c r="G274" i="15"/>
  <c r="G275" i="15"/>
  <c r="G276" i="15"/>
  <c r="G277" i="15"/>
  <c r="G278" i="15"/>
  <c r="G279" i="15"/>
  <c r="G280" i="15"/>
  <c r="G281" i="15"/>
  <c r="G282" i="15"/>
  <c r="G283" i="15"/>
  <c r="F564" i="2"/>
  <c r="G564" i="2"/>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G609" i="2"/>
  <c r="F610" i="2"/>
  <c r="G610" i="2"/>
  <c r="F611" i="2"/>
  <c r="G611" i="2"/>
  <c r="F612" i="2"/>
  <c r="G612" i="2"/>
  <c r="F613" i="2"/>
  <c r="G613" i="2"/>
  <c r="F130" i="18"/>
  <c r="G130" i="18"/>
  <c r="F131" i="18"/>
  <c r="G131" i="18"/>
  <c r="F132" i="18"/>
  <c r="G132" i="18"/>
  <c r="F133" i="18"/>
  <c r="G133" i="18"/>
  <c r="F134" i="18"/>
  <c r="G134" i="18"/>
  <c r="F135" i="18"/>
  <c r="G135" i="18"/>
  <c r="F136" i="18"/>
  <c r="G136" i="18"/>
  <c r="F137" i="18"/>
  <c r="G137" i="18"/>
  <c r="F138" i="18"/>
  <c r="G138" i="18"/>
  <c r="F139" i="18"/>
  <c r="G139" i="18"/>
  <c r="F140" i="18"/>
  <c r="G140" i="18"/>
  <c r="F141" i="18"/>
  <c r="G141" i="18"/>
  <c r="F142" i="18"/>
  <c r="G142" i="18"/>
  <c r="F143" i="18"/>
  <c r="G143" i="18"/>
  <c r="F144" i="18"/>
  <c r="G144" i="18"/>
  <c r="F145" i="18"/>
  <c r="G145" i="18"/>
  <c r="F146" i="18"/>
  <c r="G146" i="18"/>
  <c r="F147" i="18"/>
  <c r="G147" i="18"/>
  <c r="F148" i="18"/>
  <c r="G148" i="18"/>
  <c r="F149" i="18"/>
  <c r="G149" i="18"/>
  <c r="F150" i="18"/>
  <c r="G150" i="18"/>
  <c r="F151" i="18"/>
  <c r="G151" i="18"/>
  <c r="F152" i="18"/>
  <c r="G152" i="18"/>
  <c r="F153" i="18"/>
  <c r="G153" i="18"/>
  <c r="F154" i="18"/>
  <c r="G154" i="18"/>
  <c r="F155" i="18"/>
  <c r="G155" i="18"/>
  <c r="F156" i="18"/>
  <c r="G156" i="18"/>
  <c r="F157" i="18"/>
  <c r="G157" i="18"/>
  <c r="F158" i="18"/>
  <c r="G158" i="18"/>
  <c r="F159" i="18"/>
  <c r="G159" i="18"/>
  <c r="F160" i="18"/>
  <c r="G160" i="18"/>
  <c r="F161" i="18"/>
  <c r="G161" i="18"/>
  <c r="F162" i="18"/>
  <c r="G162" i="18"/>
  <c r="F163" i="18"/>
  <c r="G163" i="18"/>
  <c r="F164" i="18"/>
  <c r="G164" i="18"/>
  <c r="F165" i="18"/>
  <c r="G165" i="18"/>
  <c r="F166" i="18"/>
  <c r="G166" i="18"/>
  <c r="F167" i="18"/>
  <c r="G167" i="18"/>
  <c r="F168" i="18"/>
  <c r="G168" i="18"/>
  <c r="F169" i="18"/>
  <c r="G169" i="18"/>
  <c r="F170" i="18"/>
  <c r="G170" i="18"/>
  <c r="F171" i="18"/>
  <c r="G171" i="18"/>
  <c r="F172" i="18"/>
  <c r="G172" i="18"/>
  <c r="F173" i="18"/>
  <c r="G173" i="18"/>
  <c r="F174" i="18"/>
  <c r="G174" i="18"/>
  <c r="F175" i="18"/>
  <c r="G175" i="18"/>
  <c r="F176" i="18"/>
  <c r="G176" i="18"/>
  <c r="F177" i="18"/>
  <c r="G177" i="18"/>
  <c r="F178" i="18"/>
  <c r="G178" i="18"/>
  <c r="F564" i="3"/>
  <c r="G564" i="3"/>
  <c r="F565" i="3"/>
  <c r="G565" i="3"/>
  <c r="F566" i="3"/>
  <c r="G566" i="3"/>
  <c r="F567" i="3"/>
  <c r="G567" i="3"/>
  <c r="F568" i="3"/>
  <c r="G568" i="3"/>
  <c r="F569" i="3"/>
  <c r="G569" i="3"/>
  <c r="F570" i="3"/>
  <c r="G570" i="3"/>
  <c r="F571" i="3"/>
  <c r="G571" i="3"/>
  <c r="F572" i="3"/>
  <c r="G572" i="3"/>
  <c r="F573" i="3"/>
  <c r="G573"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89" i="3"/>
  <c r="G589" i="3"/>
  <c r="F590" i="3"/>
  <c r="G590" i="3"/>
  <c r="F591" i="3"/>
  <c r="G591" i="3"/>
  <c r="F592" i="3"/>
  <c r="G592" i="3"/>
  <c r="F593" i="3"/>
  <c r="G593" i="3"/>
  <c r="G594" i="3"/>
  <c r="G595" i="3"/>
  <c r="G596" i="3"/>
  <c r="G597" i="3"/>
  <c r="G598" i="3"/>
  <c r="G599" i="3"/>
  <c r="G600" i="3"/>
  <c r="G601" i="3"/>
  <c r="G602" i="3"/>
  <c r="G603" i="3"/>
  <c r="G604" i="3"/>
  <c r="G605" i="3"/>
  <c r="G606" i="3"/>
  <c r="G607" i="3"/>
  <c r="G608" i="3"/>
  <c r="G609" i="3"/>
  <c r="G610" i="3"/>
  <c r="G611" i="3"/>
  <c r="G612" i="3"/>
  <c r="G613" i="3"/>
  <c r="G8" i="85"/>
  <c r="H8" i="85" s="1"/>
  <c r="G9" i="85"/>
  <c r="G10" i="85"/>
  <c r="G11" i="85"/>
  <c r="H11" i="85" s="1"/>
  <c r="G12" i="85"/>
  <c r="G13" i="85"/>
  <c r="G14" i="85"/>
  <c r="G15" i="85"/>
  <c r="H15" i="85" s="1"/>
  <c r="G16" i="85"/>
  <c r="H16" i="85" s="1"/>
  <c r="G17" i="85"/>
  <c r="G18" i="85"/>
  <c r="G19" i="85"/>
  <c r="G20" i="85"/>
  <c r="G21" i="85"/>
  <c r="G22" i="85"/>
  <c r="G23" i="85"/>
  <c r="H23" i="85" s="1"/>
  <c r="G24" i="85"/>
  <c r="H24" i="85" s="1"/>
  <c r="G25" i="85"/>
  <c r="H25" i="85" s="1"/>
  <c r="G26" i="85"/>
  <c r="G27" i="85"/>
  <c r="G28" i="85"/>
  <c r="H28" i="85" s="1"/>
  <c r="G29" i="85"/>
  <c r="G30" i="85"/>
  <c r="G31" i="85"/>
  <c r="H31" i="85" s="1"/>
  <c r="G32" i="85"/>
  <c r="H32" i="85" s="1"/>
  <c r="G33" i="85"/>
  <c r="H33" i="85" s="1"/>
  <c r="G34" i="85"/>
  <c r="G35" i="85"/>
  <c r="G36" i="85"/>
  <c r="H36" i="85" s="1"/>
  <c r="G37" i="85"/>
  <c r="G38" i="85"/>
  <c r="G39" i="85"/>
  <c r="G40" i="85"/>
  <c r="G41" i="85"/>
  <c r="G42" i="85"/>
  <c r="G43" i="85"/>
  <c r="H43" i="85" s="1"/>
  <c r="G44" i="85"/>
  <c r="G45" i="85"/>
  <c r="G46" i="85"/>
  <c r="G47" i="85"/>
  <c r="G48" i="85"/>
  <c r="H48" i="85" s="1"/>
  <c r="G49" i="85"/>
  <c r="G50" i="85"/>
  <c r="H50" i="85" s="1"/>
  <c r="G51" i="85"/>
  <c r="G52" i="85"/>
  <c r="H52" i="85" s="1"/>
  <c r="G53" i="85"/>
  <c r="H53" i="85" s="1"/>
  <c r="G54" i="85"/>
  <c r="F625" i="7"/>
  <c r="F626" i="7"/>
  <c r="G626" i="7"/>
  <c r="F627" i="7"/>
  <c r="G627" i="7"/>
  <c r="F628" i="7"/>
  <c r="G628" i="7"/>
  <c r="F629" i="7"/>
  <c r="G629" i="7"/>
  <c r="F630" i="7"/>
  <c r="G630" i="7"/>
  <c r="G631" i="7"/>
  <c r="G632" i="7"/>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F605" i="7"/>
  <c r="G605" i="7"/>
  <c r="G606" i="7"/>
  <c r="F607" i="7"/>
  <c r="G607" i="7"/>
  <c r="F608" i="7"/>
  <c r="G608" i="7"/>
  <c r="F609" i="7"/>
  <c r="G609" i="7"/>
  <c r="F610" i="7"/>
  <c r="G610" i="7"/>
  <c r="F611" i="7"/>
  <c r="G611" i="7"/>
  <c r="F612" i="7"/>
  <c r="G612" i="7"/>
  <c r="F613" i="7"/>
  <c r="G613" i="7"/>
  <c r="F614" i="7"/>
  <c r="G614" i="7"/>
  <c r="F615" i="7"/>
  <c r="G615" i="7"/>
  <c r="F616" i="7"/>
  <c r="G616" i="7"/>
  <c r="G617" i="7"/>
  <c r="F618" i="7"/>
  <c r="G618" i="7"/>
  <c r="F619" i="7"/>
  <c r="G619" i="7"/>
  <c r="F620" i="7"/>
  <c r="G620" i="7"/>
  <c r="F621" i="7"/>
  <c r="G621" i="7"/>
  <c r="F622" i="7"/>
  <c r="G622" i="7"/>
  <c r="F623" i="7"/>
  <c r="G623" i="7"/>
  <c r="F624" i="7"/>
  <c r="F234" i="15"/>
  <c r="G234" i="15"/>
  <c r="F563" i="2"/>
  <c r="G563" i="2"/>
  <c r="F129" i="18"/>
  <c r="G129" i="18"/>
  <c r="F563" i="3"/>
  <c r="G563" i="3"/>
  <c r="F7" i="85"/>
  <c r="G7" i="85"/>
  <c r="F260" i="14"/>
  <c r="G260" i="14"/>
  <c r="F563" i="1"/>
  <c r="F588" i="7"/>
  <c r="G588" i="7"/>
  <c r="F233" i="15"/>
  <c r="G233" i="15"/>
  <c r="F562" i="2"/>
  <c r="G562" i="2"/>
  <c r="F128" i="18"/>
  <c r="G128" i="18"/>
  <c r="F6" i="85"/>
  <c r="G6" i="85"/>
  <c r="F562" i="3"/>
  <c r="G562" i="3"/>
  <c r="F259" i="14"/>
  <c r="G259" i="14"/>
  <c r="F562" i="1"/>
  <c r="F587" i="7"/>
  <c r="G587" i="7"/>
  <c r="F5" i="85"/>
  <c r="G5" i="85"/>
  <c r="G4" i="85"/>
  <c r="F4" i="85"/>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 i="85"/>
  <c r="F232" i="15"/>
  <c r="G232" i="15"/>
  <c r="F561" i="2"/>
  <c r="G561" i="2"/>
  <c r="F127" i="18"/>
  <c r="G127" i="18"/>
  <c r="F561" i="3"/>
  <c r="G561" i="3"/>
  <c r="F258" i="14"/>
  <c r="G258" i="14"/>
  <c r="F561" i="1"/>
  <c r="F586" i="7"/>
  <c r="G586" i="7"/>
  <c r="F231" i="15"/>
  <c r="G231" i="15"/>
  <c r="F560" i="2"/>
  <c r="G560" i="2"/>
  <c r="F126" i="18"/>
  <c r="G126" i="18"/>
  <c r="F560" i="3"/>
  <c r="G560" i="3"/>
  <c r="F257" i="14"/>
  <c r="G257" i="14"/>
  <c r="F560" i="1"/>
  <c r="F585" i="7"/>
  <c r="G585" i="7"/>
  <c r="F230" i="15"/>
  <c r="G230" i="15"/>
  <c r="F559" i="2"/>
  <c r="G559" i="2"/>
  <c r="F125" i="18"/>
  <c r="G125" i="18"/>
  <c r="F559" i="3"/>
  <c r="G559" i="3"/>
  <c r="F256" i="14"/>
  <c r="G256" i="14"/>
  <c r="F559" i="1"/>
  <c r="F584" i="7"/>
  <c r="G584" i="7"/>
  <c r="F229" i="15"/>
  <c r="G229" i="15"/>
  <c r="F558" i="2"/>
  <c r="G558" i="2"/>
  <c r="F124" i="18"/>
  <c r="G124" i="18"/>
  <c r="F558" i="3"/>
  <c r="G558" i="3"/>
  <c r="F255" i="14"/>
  <c r="G255" i="14"/>
  <c r="F558" i="1"/>
  <c r="F583" i="7"/>
  <c r="G583" i="7"/>
  <c r="F228" i="15"/>
  <c r="G228" i="15"/>
  <c r="F557" i="2"/>
  <c r="G557" i="2"/>
  <c r="G123" i="18"/>
  <c r="F123" i="18"/>
  <c r="F557" i="3"/>
  <c r="G557" i="3"/>
  <c r="F254" i="14"/>
  <c r="G254" i="14"/>
  <c r="F557" i="1"/>
  <c r="F582" i="7"/>
  <c r="G582" i="7"/>
  <c r="F581" i="7"/>
  <c r="G581" i="7"/>
  <c r="F227" i="15"/>
  <c r="G227" i="15"/>
  <c r="F556" i="2"/>
  <c r="G556" i="2"/>
  <c r="F122" i="18"/>
  <c r="G122" i="18"/>
  <c r="F556" i="3"/>
  <c r="G556" i="3"/>
  <c r="F253" i="14"/>
  <c r="G253" i="14"/>
  <c r="F556" i="1"/>
  <c r="F226" i="15"/>
  <c r="G226" i="15"/>
  <c r="F555" i="2"/>
  <c r="G555" i="2"/>
  <c r="F121" i="18"/>
  <c r="G121" i="18"/>
  <c r="F555" i="3"/>
  <c r="G555" i="3"/>
  <c r="F252" i="14"/>
  <c r="G252" i="14"/>
  <c r="F555" i="1"/>
  <c r="F580" i="7"/>
  <c r="G580" i="7"/>
  <c r="F579" i="7"/>
  <c r="G579" i="7"/>
  <c r="F225" i="15"/>
  <c r="G225" i="15"/>
  <c r="F554" i="2"/>
  <c r="G554" i="2"/>
  <c r="F120" i="18"/>
  <c r="G120" i="18"/>
  <c r="F554" i="3"/>
  <c r="G554" i="3"/>
  <c r="F251" i="14"/>
  <c r="G251" i="14"/>
  <c r="F554" i="1"/>
  <c r="F224" i="15"/>
  <c r="G224" i="15"/>
  <c r="F553" i="2"/>
  <c r="G553" i="2"/>
  <c r="F119" i="18"/>
  <c r="G119" i="18"/>
  <c r="F553" i="3"/>
  <c r="G553" i="3"/>
  <c r="F250" i="14"/>
  <c r="G250" i="14"/>
  <c r="F553" i="1"/>
  <c r="F578" i="7"/>
  <c r="G578" i="7"/>
  <c r="F552" i="1"/>
  <c r="F223" i="15"/>
  <c r="G223" i="15"/>
  <c r="F552" i="2"/>
  <c r="G552" i="2"/>
  <c r="F118" i="18"/>
  <c r="G118" i="18"/>
  <c r="F552" i="3"/>
  <c r="G552" i="3"/>
  <c r="F249" i="14"/>
  <c r="G249" i="14"/>
  <c r="F577" i="7"/>
  <c r="G577" i="7"/>
  <c r="F222" i="15"/>
  <c r="G222" i="15"/>
  <c r="F551" i="2"/>
  <c r="G551" i="2"/>
  <c r="F117" i="18"/>
  <c r="G117" i="18"/>
  <c r="F551" i="3"/>
  <c r="G551" i="3"/>
  <c r="F248" i="14"/>
  <c r="G248" i="14"/>
  <c r="F551" i="1"/>
  <c r="F576" i="7"/>
  <c r="G576" i="7"/>
  <c r="F221" i="15"/>
  <c r="G221" i="15"/>
  <c r="F550" i="2"/>
  <c r="G550" i="2"/>
  <c r="F116" i="18"/>
  <c r="G116" i="18"/>
  <c r="F550" i="3"/>
  <c r="G550" i="3"/>
  <c r="F247" i="14"/>
  <c r="G247" i="14"/>
  <c r="F550" i="1"/>
  <c r="F575" i="7"/>
  <c r="G575" i="7"/>
  <c r="F220" i="15"/>
  <c r="G220" i="15"/>
  <c r="F549" i="2"/>
  <c r="G549" i="2"/>
  <c r="F115" i="18"/>
  <c r="G115" i="18"/>
  <c r="F549" i="3"/>
  <c r="G549" i="3"/>
  <c r="F246" i="14"/>
  <c r="G246" i="14"/>
  <c r="F549" i="1"/>
  <c r="F574" i="7"/>
  <c r="G574" i="7"/>
  <c r="F572" i="7"/>
  <c r="F573" i="7"/>
  <c r="G573" i="7"/>
  <c r="F219" i="15"/>
  <c r="G219" i="15"/>
  <c r="F548" i="2"/>
  <c r="G548" i="2"/>
  <c r="F114" i="18"/>
  <c r="G114" i="18"/>
  <c r="F548" i="3"/>
  <c r="G548" i="3"/>
  <c r="F245" i="14"/>
  <c r="G245" i="14"/>
  <c r="F548" i="1"/>
  <c r="G572" i="7"/>
  <c r="F218" i="15"/>
  <c r="G218" i="15"/>
  <c r="F547" i="2"/>
  <c r="G547" i="2"/>
  <c r="F113" i="18"/>
  <c r="G113" i="18"/>
  <c r="F547" i="3"/>
  <c r="G547" i="3"/>
  <c r="F244" i="14"/>
  <c r="G244" i="14"/>
  <c r="F547" i="1"/>
  <c r="F546" i="4"/>
  <c r="F571" i="7"/>
  <c r="G571" i="7"/>
  <c r="F217" i="15"/>
  <c r="G217" i="15"/>
  <c r="F546" i="2"/>
  <c r="G546" i="2"/>
  <c r="F112" i="18"/>
  <c r="G112" i="18"/>
  <c r="F546" i="3"/>
  <c r="G546" i="3"/>
  <c r="F243" i="14"/>
  <c r="G243" i="14"/>
  <c r="F546" i="1"/>
  <c r="F570" i="7"/>
  <c r="G570" i="7"/>
  <c r="F216" i="15"/>
  <c r="G216" i="15"/>
  <c r="F545" i="2"/>
  <c r="G545" i="2"/>
  <c r="F111" i="18"/>
  <c r="G111" i="18"/>
  <c r="F545" i="3"/>
  <c r="G545" i="3"/>
  <c r="F242" i="14"/>
  <c r="G242" i="14"/>
  <c r="F545" i="1"/>
  <c r="F569" i="7"/>
  <c r="G569" i="7"/>
  <c r="F215" i="15"/>
  <c r="G215" i="15"/>
  <c r="F544" i="2"/>
  <c r="G544" i="2"/>
  <c r="F110" i="18"/>
  <c r="G110" i="18"/>
  <c r="F544" i="3"/>
  <c r="G544" i="3"/>
  <c r="F241" i="14"/>
  <c r="G241" i="14"/>
  <c r="F544" i="1"/>
  <c r="F568" i="7"/>
  <c r="G568" i="7"/>
  <c r="F214" i="15"/>
  <c r="G214" i="15"/>
  <c r="F543" i="2"/>
  <c r="G543" i="2"/>
  <c r="F109" i="18"/>
  <c r="G109" i="18"/>
  <c r="F543" i="3"/>
  <c r="G543" i="3"/>
  <c r="F240" i="14"/>
  <c r="G240" i="14"/>
  <c r="F543" i="1"/>
  <c r="F567" i="7"/>
  <c r="G567" i="7"/>
  <c r="F213" i="15"/>
  <c r="G213" i="15"/>
  <c r="F542" i="2"/>
  <c r="G542" i="2"/>
  <c r="F108" i="18"/>
  <c r="G108" i="18"/>
  <c r="F542" i="3"/>
  <c r="G542" i="3"/>
  <c r="F239" i="14"/>
  <c r="G239" i="14"/>
  <c r="F542" i="1"/>
  <c r="J566" i="7"/>
  <c r="F566" i="7"/>
  <c r="G566" i="7"/>
  <c r="F212" i="15"/>
  <c r="G212" i="15"/>
  <c r="F541" i="2"/>
  <c r="G541" i="2"/>
  <c r="F107" i="18"/>
  <c r="G107" i="18"/>
  <c r="F541" i="3"/>
  <c r="G541" i="3"/>
  <c r="F238" i="14"/>
  <c r="G238" i="14"/>
  <c r="F541" i="1"/>
  <c r="F565" i="7"/>
  <c r="G565" i="7"/>
  <c r="F211" i="15"/>
  <c r="G211" i="15"/>
  <c r="F540" i="2"/>
  <c r="G540" i="2"/>
  <c r="F106" i="18"/>
  <c r="G106" i="18"/>
  <c r="F540" i="3"/>
  <c r="G540" i="3"/>
  <c r="F237" i="14"/>
  <c r="G237" i="14"/>
  <c r="F540" i="1"/>
  <c r="F564" i="7"/>
  <c r="G564" i="7"/>
  <c r="F210" i="15"/>
  <c r="G210" i="15"/>
  <c r="F539" i="2"/>
  <c r="G539" i="2"/>
  <c r="F539" i="3"/>
  <c r="G539" i="3"/>
  <c r="F105" i="18"/>
  <c r="G105" i="18"/>
  <c r="F236" i="14"/>
  <c r="G236" i="14"/>
  <c r="F539" i="1"/>
  <c r="F563" i="7"/>
  <c r="G563" i="7"/>
  <c r="F209" i="15"/>
  <c r="G209" i="15"/>
  <c r="F104" i="18"/>
  <c r="G104" i="18"/>
  <c r="F538" i="3"/>
  <c r="G538" i="3"/>
  <c r="F235" i="14"/>
  <c r="G235" i="14"/>
  <c r="F538" i="2"/>
  <c r="G538" i="2"/>
  <c r="F538" i="1"/>
  <c r="F562" i="7"/>
  <c r="G562" i="7"/>
  <c r="F208" i="15"/>
  <c r="G208" i="15"/>
  <c r="F103" i="18"/>
  <c r="G103" i="18"/>
  <c r="F537" i="3"/>
  <c r="G537" i="3"/>
  <c r="F234" i="14"/>
  <c r="G234" i="14"/>
  <c r="F537" i="2"/>
  <c r="G537" i="2"/>
  <c r="F537" i="1"/>
  <c r="F561" i="7"/>
  <c r="G561" i="7"/>
  <c r="F207" i="15"/>
  <c r="G207" i="15"/>
  <c r="F536" i="3"/>
  <c r="G536" i="3"/>
  <c r="F102" i="18"/>
  <c r="G102" i="18"/>
  <c r="F536" i="2"/>
  <c r="G536" i="2"/>
  <c r="F233" i="14"/>
  <c r="G233" i="14"/>
  <c r="F536" i="1"/>
  <c r="F560" i="7"/>
  <c r="G560" i="7"/>
  <c r="F206" i="15"/>
  <c r="G206" i="15"/>
  <c r="F535" i="3"/>
  <c r="G535" i="3"/>
  <c r="F101" i="18"/>
  <c r="G101" i="18"/>
  <c r="F535" i="2"/>
  <c r="G535" i="2"/>
  <c r="F232" i="14"/>
  <c r="G232" i="14"/>
  <c r="F535" i="1"/>
  <c r="F559" i="7"/>
  <c r="G559" i="7"/>
  <c r="F205" i="15"/>
  <c r="G205" i="15"/>
  <c r="F100" i="18"/>
  <c r="G100" i="18"/>
  <c r="F534" i="3"/>
  <c r="G534" i="3"/>
  <c r="F534" i="2"/>
  <c r="G534" i="2"/>
  <c r="F231" i="14"/>
  <c r="G231" i="14"/>
  <c r="F534" i="1"/>
  <c r="F558" i="7"/>
  <c r="G558" i="7"/>
  <c r="F204" i="15"/>
  <c r="G204" i="15"/>
  <c r="F533" i="2"/>
  <c r="G533" i="2"/>
  <c r="F99" i="18"/>
  <c r="G99" i="18"/>
  <c r="F533" i="3"/>
  <c r="G533" i="3"/>
  <c r="F230" i="14"/>
  <c r="G230" i="14"/>
  <c r="F533" i="1"/>
  <c r="F557" i="7"/>
  <c r="G557" i="7"/>
  <c r="F203" i="15"/>
  <c r="G203" i="15"/>
  <c r="F98" i="18"/>
  <c r="G98" i="18"/>
  <c r="F532" i="3"/>
  <c r="G532" i="3"/>
  <c r="F532" i="2"/>
  <c r="G532" i="2"/>
  <c r="F229" i="14"/>
  <c r="G229" i="14"/>
  <c r="F532" i="1"/>
  <c r="F556" i="7"/>
  <c r="G556" i="7"/>
  <c r="F531" i="3"/>
  <c r="G531" i="3"/>
  <c r="F97" i="18"/>
  <c r="G97" i="18"/>
  <c r="F202" i="15"/>
  <c r="G202" i="15"/>
  <c r="F228" i="14"/>
  <c r="G228" i="14"/>
  <c r="F531" i="2"/>
  <c r="G531" i="2"/>
  <c r="F531" i="1"/>
  <c r="F530" i="2"/>
  <c r="G530" i="2"/>
  <c r="F555" i="7"/>
  <c r="G555" i="7"/>
  <c r="F201" i="15"/>
  <c r="G201" i="15"/>
  <c r="F96" i="18"/>
  <c r="G96" i="18"/>
  <c r="F530" i="3"/>
  <c r="G530" i="3"/>
  <c r="F227" i="14"/>
  <c r="G227" i="14"/>
  <c r="F530" i="1"/>
  <c r="F554" i="7"/>
  <c r="G554" i="7"/>
  <c r="F200" i="15"/>
  <c r="G200" i="15"/>
  <c r="F95" i="18"/>
  <c r="G95" i="18"/>
  <c r="F529" i="3"/>
  <c r="G529" i="3"/>
  <c r="F226" i="14"/>
  <c r="G226" i="14"/>
  <c r="F529" i="2"/>
  <c r="G529" i="2"/>
  <c r="F529" i="1"/>
  <c r="F517" i="1"/>
  <c r="F518" i="1"/>
  <c r="F519" i="1"/>
  <c r="F520" i="1"/>
  <c r="F521" i="1"/>
  <c r="F522" i="1"/>
  <c r="F523" i="1"/>
  <c r="F524" i="1"/>
  <c r="F525" i="1"/>
  <c r="F526" i="1"/>
  <c r="F527" i="1"/>
  <c r="F528" i="1"/>
  <c r="F553" i="7"/>
  <c r="G553" i="7"/>
  <c r="F199" i="15"/>
  <c r="G199" i="15"/>
  <c r="F94" i="18"/>
  <c r="G94" i="18"/>
  <c r="F528" i="3"/>
  <c r="G528" i="3"/>
  <c r="F225" i="14"/>
  <c r="G225" i="14"/>
  <c r="F528" i="2"/>
  <c r="G528" i="2"/>
  <c r="F552" i="7"/>
  <c r="G552" i="7"/>
  <c r="F93" i="18"/>
  <c r="G93" i="18"/>
  <c r="F527" i="3"/>
  <c r="G527" i="3"/>
  <c r="F198" i="15"/>
  <c r="G198" i="15"/>
  <c r="F224" i="14"/>
  <c r="G224" i="14"/>
  <c r="F527" i="2"/>
  <c r="G527" i="2"/>
  <c r="F551" i="7"/>
  <c r="G551" i="7"/>
  <c r="F197" i="15"/>
  <c r="G197" i="15"/>
  <c r="F92" i="18"/>
  <c r="G92" i="18"/>
  <c r="F526" i="3"/>
  <c r="G526" i="3"/>
  <c r="F223" i="14"/>
  <c r="G223" i="14"/>
  <c r="F526" i="2"/>
  <c r="G526" i="2"/>
  <c r="F550" i="7"/>
  <c r="G550" i="7"/>
  <c r="F525" i="2"/>
  <c r="G525" i="2"/>
  <c r="F196" i="15"/>
  <c r="G196" i="15"/>
  <c r="F91" i="18"/>
  <c r="G91" i="18"/>
  <c r="F525" i="3"/>
  <c r="G525" i="3"/>
  <c r="F222" i="14"/>
  <c r="G222" i="14"/>
  <c r="F549" i="7"/>
  <c r="G549" i="7"/>
  <c r="F195" i="15"/>
  <c r="G195" i="15"/>
  <c r="F90" i="18"/>
  <c r="G90" i="18"/>
  <c r="F524" i="3"/>
  <c r="G524" i="3"/>
  <c r="F221" i="14"/>
  <c r="G221" i="14"/>
  <c r="F524" i="5"/>
  <c r="G524" i="5"/>
  <c r="F524" i="2"/>
  <c r="G524" i="2"/>
  <c r="F548" i="7"/>
  <c r="G548" i="7"/>
  <c r="F523" i="3"/>
  <c r="G523" i="3"/>
  <c r="F89" i="18"/>
  <c r="G89" i="18"/>
  <c r="F194" i="15"/>
  <c r="G194" i="15"/>
  <c r="F220" i="14"/>
  <c r="G220" i="14"/>
  <c r="F523" i="2"/>
  <c r="G523" i="2"/>
  <c r="F193" i="15"/>
  <c r="G193" i="15"/>
  <c r="F547" i="7"/>
  <c r="G547" i="7"/>
  <c r="F88" i="18"/>
  <c r="G88" i="18"/>
  <c r="F522" i="3"/>
  <c r="G522" i="3"/>
  <c r="F219" i="14"/>
  <c r="G219" i="14"/>
  <c r="F522" i="2"/>
  <c r="G522" i="2"/>
  <c r="F546" i="7"/>
  <c r="G546" i="7"/>
  <c r="F521" i="3"/>
  <c r="G521" i="3"/>
  <c r="F87" i="18"/>
  <c r="G87" i="18"/>
  <c r="F192" i="15"/>
  <c r="G192" i="15"/>
  <c r="F218" i="14"/>
  <c r="G218" i="14"/>
  <c r="F521" i="2"/>
  <c r="G521" i="2"/>
  <c r="F545" i="7"/>
  <c r="G545" i="7"/>
  <c r="F520" i="3"/>
  <c r="G520" i="3"/>
  <c r="F86" i="18"/>
  <c r="G86" i="18"/>
  <c r="F191" i="15"/>
  <c r="G191" i="15"/>
  <c r="F217" i="14"/>
  <c r="G217" i="14"/>
  <c r="F520" i="2"/>
  <c r="G520" i="2"/>
  <c r="F544" i="7"/>
  <c r="G544" i="7"/>
  <c r="F519" i="3"/>
  <c r="G519" i="3"/>
  <c r="F85" i="18"/>
  <c r="G85" i="18"/>
  <c r="F190" i="15"/>
  <c r="G190" i="15"/>
  <c r="F216" i="14"/>
  <c r="G216" i="14"/>
  <c r="F519" i="2"/>
  <c r="G519" i="2"/>
  <c r="F518" i="2"/>
  <c r="G518" i="2"/>
  <c r="F543" i="7"/>
  <c r="G543" i="7"/>
  <c r="F189" i="15"/>
  <c r="G189" i="15"/>
  <c r="F84" i="18"/>
  <c r="G84" i="18"/>
  <c r="F518" i="3"/>
  <c r="G518" i="3"/>
  <c r="F215" i="14"/>
  <c r="G215" i="14"/>
  <c r="F542" i="7"/>
  <c r="G542" i="7"/>
  <c r="F517" i="3"/>
  <c r="G517" i="3"/>
  <c r="F83" i="18"/>
  <c r="G83" i="18"/>
  <c r="F188" i="15"/>
  <c r="G188" i="15"/>
  <c r="F214" i="14"/>
  <c r="G214" i="14"/>
  <c r="F517" i="2"/>
  <c r="G517" i="2"/>
  <c r="F516" i="3"/>
  <c r="G516" i="3"/>
  <c r="F82" i="18"/>
  <c r="G82" i="18"/>
  <c r="F541" i="7"/>
  <c r="G541" i="7"/>
  <c r="F187" i="15"/>
  <c r="G187" i="15"/>
  <c r="F516" i="2"/>
  <c r="G516" i="2"/>
  <c r="F213" i="14"/>
  <c r="G213" i="14"/>
  <c r="F516" i="1"/>
  <c r="F13" i="16"/>
  <c r="H13" i="16"/>
  <c r="J13" i="16"/>
  <c r="K13" i="16"/>
  <c r="L13" i="16"/>
  <c r="M13" i="16"/>
  <c r="N13" i="16"/>
  <c r="O13" i="16"/>
  <c r="P13" i="16"/>
  <c r="Q13" i="16"/>
  <c r="R13" i="16"/>
  <c r="S13" i="16"/>
  <c r="T13" i="16"/>
  <c r="U13" i="16"/>
  <c r="H14" i="16"/>
  <c r="J14" i="16"/>
  <c r="K14" i="16"/>
  <c r="L14" i="16"/>
  <c r="M14" i="16"/>
  <c r="N14" i="16"/>
  <c r="O14" i="16"/>
  <c r="P14" i="16"/>
  <c r="Q14" i="16"/>
  <c r="R14" i="16"/>
  <c r="S14" i="16"/>
  <c r="T14" i="16"/>
  <c r="U14" i="16"/>
  <c r="H15" i="16"/>
  <c r="J15" i="16"/>
  <c r="K15" i="16"/>
  <c r="L15" i="16"/>
  <c r="M15" i="16"/>
  <c r="N15" i="16"/>
  <c r="O15" i="16"/>
  <c r="P15" i="16"/>
  <c r="Q15" i="16"/>
  <c r="R15" i="16"/>
  <c r="S15" i="16"/>
  <c r="T15" i="16"/>
  <c r="U15" i="16"/>
  <c r="H16" i="16"/>
  <c r="J16" i="16"/>
  <c r="K16" i="16"/>
  <c r="L16" i="16"/>
  <c r="M16" i="16"/>
  <c r="N16" i="16"/>
  <c r="O16" i="16"/>
  <c r="P16" i="16"/>
  <c r="Q16" i="16"/>
  <c r="R16" i="16"/>
  <c r="S16" i="16"/>
  <c r="T16" i="16"/>
  <c r="U16" i="16"/>
  <c r="H17" i="16"/>
  <c r="J17" i="16"/>
  <c r="K17" i="16"/>
  <c r="L17" i="16"/>
  <c r="M17" i="16"/>
  <c r="N17" i="16"/>
  <c r="O17" i="16"/>
  <c r="P17" i="16"/>
  <c r="Q17" i="16"/>
  <c r="R17" i="16"/>
  <c r="S17" i="16"/>
  <c r="T17" i="16"/>
  <c r="U17" i="16"/>
  <c r="H18" i="16"/>
  <c r="J18" i="16"/>
  <c r="K18" i="16"/>
  <c r="L18" i="16"/>
  <c r="M18" i="16"/>
  <c r="N18" i="16"/>
  <c r="O18" i="16"/>
  <c r="P18" i="16"/>
  <c r="Q18" i="16"/>
  <c r="R18" i="16"/>
  <c r="S18" i="16"/>
  <c r="T18" i="16"/>
  <c r="U18" i="16"/>
  <c r="H19" i="16"/>
  <c r="J19" i="16"/>
  <c r="K19" i="16"/>
  <c r="L19" i="16"/>
  <c r="M19" i="16"/>
  <c r="N19" i="16"/>
  <c r="O19" i="16"/>
  <c r="P19" i="16"/>
  <c r="Q19" i="16"/>
  <c r="R19" i="16"/>
  <c r="S19" i="16"/>
  <c r="T19" i="16"/>
  <c r="U19" i="16"/>
  <c r="H20" i="16"/>
  <c r="J20" i="16"/>
  <c r="K20" i="16"/>
  <c r="L20" i="16"/>
  <c r="M20" i="16"/>
  <c r="N20" i="16"/>
  <c r="O20" i="16"/>
  <c r="P20" i="16"/>
  <c r="Q20" i="16"/>
  <c r="R20" i="16"/>
  <c r="S20" i="16"/>
  <c r="T20" i="16"/>
  <c r="U20" i="16"/>
  <c r="H21" i="16"/>
  <c r="J21" i="16"/>
  <c r="K21" i="16"/>
  <c r="L21" i="16"/>
  <c r="M21" i="16"/>
  <c r="N21" i="16"/>
  <c r="O21" i="16"/>
  <c r="P21" i="16"/>
  <c r="Q21" i="16"/>
  <c r="R21" i="16"/>
  <c r="S21" i="16"/>
  <c r="T21" i="16"/>
  <c r="U21" i="16"/>
  <c r="H22" i="16"/>
  <c r="J22" i="16"/>
  <c r="K22" i="16"/>
  <c r="L22" i="16"/>
  <c r="M22" i="16"/>
  <c r="N22" i="16"/>
  <c r="O22" i="16"/>
  <c r="P22" i="16"/>
  <c r="Q22" i="16"/>
  <c r="R22" i="16"/>
  <c r="S22" i="16"/>
  <c r="T22" i="16"/>
  <c r="U22" i="16"/>
  <c r="H23" i="16"/>
  <c r="J23" i="16"/>
  <c r="K23" i="16"/>
  <c r="L23" i="16"/>
  <c r="M23" i="16"/>
  <c r="N23" i="16"/>
  <c r="O23" i="16"/>
  <c r="P23" i="16"/>
  <c r="Q23" i="16"/>
  <c r="R23" i="16"/>
  <c r="S23" i="16"/>
  <c r="T23" i="16"/>
  <c r="U23" i="16"/>
  <c r="H24" i="16"/>
  <c r="J24" i="16"/>
  <c r="K24" i="16"/>
  <c r="L24" i="16"/>
  <c r="M24" i="16"/>
  <c r="N24" i="16"/>
  <c r="O24" i="16"/>
  <c r="P24" i="16"/>
  <c r="Q24" i="16"/>
  <c r="R24" i="16"/>
  <c r="S24" i="16"/>
  <c r="T24" i="16"/>
  <c r="U24" i="16"/>
  <c r="H25" i="16"/>
  <c r="J25" i="16"/>
  <c r="K25" i="16"/>
  <c r="L25" i="16"/>
  <c r="M25" i="16"/>
  <c r="N25" i="16"/>
  <c r="O25" i="16"/>
  <c r="P25" i="16"/>
  <c r="Q25" i="16"/>
  <c r="R25" i="16"/>
  <c r="S25" i="16"/>
  <c r="T25" i="16"/>
  <c r="U25" i="16"/>
  <c r="H26" i="16"/>
  <c r="J26" i="16"/>
  <c r="K26" i="16"/>
  <c r="L26" i="16"/>
  <c r="M26" i="16"/>
  <c r="N26" i="16"/>
  <c r="O26" i="16"/>
  <c r="P26" i="16"/>
  <c r="Q26" i="16"/>
  <c r="R26" i="16"/>
  <c r="S26" i="16"/>
  <c r="T26" i="16"/>
  <c r="U26" i="16"/>
  <c r="H27" i="16"/>
  <c r="J27" i="16"/>
  <c r="K27" i="16"/>
  <c r="L27" i="16"/>
  <c r="M27" i="16"/>
  <c r="N27" i="16"/>
  <c r="O27" i="16"/>
  <c r="P27" i="16"/>
  <c r="Q27" i="16"/>
  <c r="R27" i="16"/>
  <c r="S27" i="16"/>
  <c r="T27" i="16"/>
  <c r="U27" i="16"/>
  <c r="H28" i="16"/>
  <c r="J28" i="16"/>
  <c r="K28" i="16"/>
  <c r="L28" i="16"/>
  <c r="M28" i="16"/>
  <c r="N28" i="16"/>
  <c r="O28" i="16"/>
  <c r="P28" i="16"/>
  <c r="Q28" i="16"/>
  <c r="R28" i="16"/>
  <c r="S28" i="16"/>
  <c r="T28" i="16"/>
  <c r="U28" i="16"/>
  <c r="H29" i="16"/>
  <c r="J29" i="16"/>
  <c r="K29" i="16"/>
  <c r="L29" i="16"/>
  <c r="M29" i="16"/>
  <c r="N29" i="16"/>
  <c r="O29" i="16"/>
  <c r="P29" i="16"/>
  <c r="Q29" i="16"/>
  <c r="R29" i="16"/>
  <c r="S29" i="16"/>
  <c r="T29" i="16"/>
  <c r="U29" i="16"/>
  <c r="H30" i="16"/>
  <c r="J30" i="16"/>
  <c r="K30" i="16"/>
  <c r="L30" i="16"/>
  <c r="M30" i="16"/>
  <c r="N30" i="16"/>
  <c r="O30" i="16"/>
  <c r="P30" i="16"/>
  <c r="Q30" i="16"/>
  <c r="R30" i="16"/>
  <c r="S30" i="16"/>
  <c r="T30" i="16"/>
  <c r="U30" i="16"/>
  <c r="H31" i="16"/>
  <c r="J31" i="16"/>
  <c r="K31" i="16"/>
  <c r="M31" i="16"/>
  <c r="O31" i="16"/>
  <c r="Q31" i="16"/>
  <c r="S31" i="16"/>
  <c r="U31" i="16"/>
  <c r="H32" i="16"/>
  <c r="J32" i="16"/>
  <c r="K32" i="16"/>
  <c r="M32" i="16"/>
  <c r="O32" i="16"/>
  <c r="Q32" i="16"/>
  <c r="S32" i="16"/>
  <c r="U32" i="16"/>
  <c r="H33" i="16"/>
  <c r="J33" i="16"/>
  <c r="K33" i="16"/>
  <c r="M33" i="16"/>
  <c r="O33" i="16"/>
  <c r="Q33" i="16"/>
  <c r="S33" i="16"/>
  <c r="U33" i="16"/>
  <c r="H34" i="16"/>
  <c r="J34" i="16"/>
  <c r="K34" i="16"/>
  <c r="M34" i="16"/>
  <c r="O34" i="16"/>
  <c r="Q34" i="16"/>
  <c r="S34" i="16"/>
  <c r="U34" i="16"/>
  <c r="H35" i="16"/>
  <c r="J35" i="16"/>
  <c r="K35" i="16"/>
  <c r="M35" i="16"/>
  <c r="O35" i="16"/>
  <c r="Q35" i="16"/>
  <c r="S35" i="16"/>
  <c r="U35" i="16"/>
  <c r="H36" i="16"/>
  <c r="J36" i="16"/>
  <c r="K36" i="16"/>
  <c r="M36" i="16"/>
  <c r="O36" i="16"/>
  <c r="Q36" i="16"/>
  <c r="S36" i="16"/>
  <c r="U36" i="16"/>
  <c r="H37" i="16"/>
  <c r="J37" i="16"/>
  <c r="K37" i="16"/>
  <c r="M37" i="16"/>
  <c r="O37" i="16"/>
  <c r="Q37" i="16"/>
  <c r="S37" i="16"/>
  <c r="U37" i="16"/>
  <c r="H38" i="16"/>
  <c r="J38" i="16"/>
  <c r="K38" i="16"/>
  <c r="M38" i="16"/>
  <c r="O38" i="16"/>
  <c r="Q38" i="16"/>
  <c r="S38" i="16"/>
  <c r="U38" i="16"/>
  <c r="H39" i="16"/>
  <c r="J39" i="16"/>
  <c r="K39" i="16"/>
  <c r="M39" i="16"/>
  <c r="O39" i="16"/>
  <c r="Q39" i="16"/>
  <c r="S39" i="16"/>
  <c r="U39" i="16"/>
  <c r="H40" i="16"/>
  <c r="J40" i="16"/>
  <c r="K40" i="16"/>
  <c r="M40" i="16"/>
  <c r="O40" i="16"/>
  <c r="Q40" i="16"/>
  <c r="S40" i="16"/>
  <c r="U40" i="16"/>
  <c r="H41" i="16"/>
  <c r="J41" i="16"/>
  <c r="K41" i="16"/>
  <c r="M41" i="16"/>
  <c r="O41" i="16"/>
  <c r="Q41" i="16"/>
  <c r="S41" i="16"/>
  <c r="U41" i="16"/>
  <c r="H42" i="16"/>
  <c r="J42" i="16"/>
  <c r="K42" i="16"/>
  <c r="M42" i="16"/>
  <c r="O42" i="16"/>
  <c r="Q42" i="16"/>
  <c r="S42" i="16"/>
  <c r="U42" i="16"/>
  <c r="H43" i="16"/>
  <c r="J43" i="16"/>
  <c r="K43" i="16"/>
  <c r="M43" i="16"/>
  <c r="O43" i="16"/>
  <c r="Q43" i="16"/>
  <c r="S43" i="16"/>
  <c r="U43" i="16"/>
  <c r="H44" i="16"/>
  <c r="J44" i="16"/>
  <c r="K44" i="16"/>
  <c r="M44" i="16"/>
  <c r="O44" i="16"/>
  <c r="Q44" i="16"/>
  <c r="S44" i="16"/>
  <c r="U44" i="16"/>
  <c r="H45" i="16"/>
  <c r="J45" i="16"/>
  <c r="K45" i="16"/>
  <c r="M45" i="16"/>
  <c r="O45" i="16"/>
  <c r="Q45" i="16"/>
  <c r="S45" i="16"/>
  <c r="U45" i="16"/>
  <c r="H46" i="16"/>
  <c r="J46" i="16"/>
  <c r="K46" i="16"/>
  <c r="M46" i="16"/>
  <c r="O46" i="16"/>
  <c r="Q46" i="16"/>
  <c r="S46" i="16"/>
  <c r="U46" i="16"/>
  <c r="H47" i="16"/>
  <c r="J47" i="16"/>
  <c r="K47" i="16"/>
  <c r="M47" i="16"/>
  <c r="O47" i="16"/>
  <c r="Q47" i="16"/>
  <c r="S47" i="16"/>
  <c r="U47" i="16"/>
  <c r="H48" i="16"/>
  <c r="J48" i="16"/>
  <c r="K48" i="16"/>
  <c r="M48" i="16"/>
  <c r="O48" i="16"/>
  <c r="Q48" i="16"/>
  <c r="S48" i="16"/>
  <c r="U48" i="16"/>
  <c r="H49" i="16"/>
  <c r="J49" i="16"/>
  <c r="K49" i="16"/>
  <c r="M49" i="16"/>
  <c r="O49" i="16"/>
  <c r="Q49" i="16"/>
  <c r="S49" i="16"/>
  <c r="U49" i="16"/>
  <c r="H50" i="16"/>
  <c r="J50" i="16"/>
  <c r="K50" i="16"/>
  <c r="M50" i="16"/>
  <c r="O50" i="16"/>
  <c r="Q50" i="16"/>
  <c r="S50" i="16"/>
  <c r="U50" i="16"/>
  <c r="H51" i="16"/>
  <c r="J51" i="16"/>
  <c r="K51" i="16"/>
  <c r="M51" i="16"/>
  <c r="O51" i="16"/>
  <c r="Q51" i="16"/>
  <c r="S51" i="16"/>
  <c r="U51" i="16"/>
  <c r="H52" i="16"/>
  <c r="J52" i="16"/>
  <c r="K52" i="16"/>
  <c r="M52" i="16"/>
  <c r="O52" i="16"/>
  <c r="Q52" i="16"/>
  <c r="S52" i="16"/>
  <c r="U52" i="16"/>
  <c r="H53" i="16"/>
  <c r="J53" i="16"/>
  <c r="K53" i="16"/>
  <c r="M53" i="16"/>
  <c r="O53" i="16"/>
  <c r="Q53" i="16"/>
  <c r="S53" i="16"/>
  <c r="U53" i="16"/>
  <c r="H54" i="16"/>
  <c r="J54" i="16"/>
  <c r="K54" i="16"/>
  <c r="M54" i="16"/>
  <c r="O54" i="16"/>
  <c r="Q54" i="16"/>
  <c r="S54" i="16"/>
  <c r="U54" i="16"/>
  <c r="H55" i="16"/>
  <c r="J55" i="16"/>
  <c r="K55" i="16"/>
  <c r="M55" i="16"/>
  <c r="O55" i="16"/>
  <c r="Q55" i="16"/>
  <c r="S55" i="16"/>
  <c r="U55" i="16"/>
  <c r="H56" i="16"/>
  <c r="J56" i="16"/>
  <c r="K56" i="16"/>
  <c r="M56" i="16"/>
  <c r="O56" i="16"/>
  <c r="Q56" i="16"/>
  <c r="S56" i="16"/>
  <c r="U56" i="16"/>
  <c r="H57" i="16"/>
  <c r="J57" i="16"/>
  <c r="K57" i="16"/>
  <c r="M57" i="16"/>
  <c r="O57" i="16"/>
  <c r="Q57" i="16"/>
  <c r="S57" i="16"/>
  <c r="U57" i="16"/>
  <c r="H58" i="16"/>
  <c r="J58" i="16"/>
  <c r="K58" i="16"/>
  <c r="M58" i="16"/>
  <c r="O58" i="16"/>
  <c r="Q58" i="16"/>
  <c r="S58" i="16"/>
  <c r="U58" i="16"/>
  <c r="H59" i="16"/>
  <c r="J59" i="16"/>
  <c r="K59" i="16"/>
  <c r="M59" i="16"/>
  <c r="O59" i="16"/>
  <c r="Q59" i="16"/>
  <c r="S59" i="16"/>
  <c r="U59" i="16"/>
  <c r="H60" i="16"/>
  <c r="J60" i="16"/>
  <c r="K60" i="16"/>
  <c r="M60" i="16"/>
  <c r="O60" i="16"/>
  <c r="Q60" i="16"/>
  <c r="S60" i="16"/>
  <c r="U60" i="16"/>
  <c r="H61" i="16"/>
  <c r="J61" i="16"/>
  <c r="K61" i="16"/>
  <c r="M61" i="16"/>
  <c r="O61" i="16"/>
  <c r="Q61" i="16"/>
  <c r="S61" i="16"/>
  <c r="U61" i="16"/>
  <c r="H62" i="16"/>
  <c r="J62" i="16"/>
  <c r="K62" i="16"/>
  <c r="M62" i="16"/>
  <c r="O62" i="16"/>
  <c r="Q62" i="16"/>
  <c r="S62" i="16"/>
  <c r="U62" i="16"/>
  <c r="H63" i="16"/>
  <c r="J63" i="16"/>
  <c r="K63" i="16"/>
  <c r="M63" i="16"/>
  <c r="O63" i="16"/>
  <c r="Q63" i="16"/>
  <c r="S63" i="16"/>
  <c r="U63" i="16"/>
  <c r="K64" i="16"/>
  <c r="M64" i="16"/>
  <c r="O64" i="16"/>
  <c r="Q64" i="16"/>
  <c r="S64" i="16"/>
  <c r="U64" i="16"/>
  <c r="AX9" i="12"/>
  <c r="AG11" i="12"/>
  <c r="AK11" i="12"/>
  <c r="AG12" i="12"/>
  <c r="AG13" i="12"/>
  <c r="AH13" i="12"/>
  <c r="AK13" i="12"/>
  <c r="AG14" i="12"/>
  <c r="AG15" i="12"/>
  <c r="AH15" i="12"/>
  <c r="AK15" i="12"/>
  <c r="AH17" i="12"/>
  <c r="AK17" i="12"/>
  <c r="AH19" i="12"/>
  <c r="AK19" i="12"/>
  <c r="AH20" i="12"/>
  <c r="AH21" i="12"/>
  <c r="AK21" i="12"/>
  <c r="AH22" i="12"/>
  <c r="AH23" i="12"/>
  <c r="AK23" i="12"/>
  <c r="AH24" i="12"/>
  <c r="CX24" i="12"/>
  <c r="AH25" i="12"/>
  <c r="AH26" i="12"/>
  <c r="CX26" i="12"/>
  <c r="AH27" i="12"/>
  <c r="AH28" i="12"/>
  <c r="CX28" i="12"/>
  <c r="CX36" i="12"/>
  <c r="CX50" i="12"/>
  <c r="CX71" i="12"/>
  <c r="CX78" i="12"/>
  <c r="AK130" i="12"/>
  <c r="AX131" i="12"/>
  <c r="AX132" i="12"/>
  <c r="A4" i="3"/>
  <c r="F4" i="3"/>
  <c r="G4" i="3"/>
  <c r="A5" i="3"/>
  <c r="F5" i="3"/>
  <c r="G5" i="3"/>
  <c r="A6" i="3"/>
  <c r="F6" i="3"/>
  <c r="G6" i="3"/>
  <c r="A7" i="3"/>
  <c r="F7" i="3"/>
  <c r="G7" i="3"/>
  <c r="A8" i="3"/>
  <c r="F8" i="3"/>
  <c r="G8" i="3"/>
  <c r="A9" i="3"/>
  <c r="F9" i="3"/>
  <c r="G9" i="3"/>
  <c r="A10" i="3"/>
  <c r="F10" i="3"/>
  <c r="G10" i="3"/>
  <c r="A11" i="3"/>
  <c r="F11" i="3"/>
  <c r="G11" i="3"/>
  <c r="A12" i="3"/>
  <c r="F12" i="3"/>
  <c r="G12" i="3"/>
  <c r="A13" i="3"/>
  <c r="F13" i="3"/>
  <c r="G13" i="3"/>
  <c r="A14" i="3"/>
  <c r="F14" i="3"/>
  <c r="G14" i="3"/>
  <c r="A15" i="3"/>
  <c r="F15" i="3"/>
  <c r="G15" i="3"/>
  <c r="A16" i="3"/>
  <c r="F16" i="3"/>
  <c r="G16" i="3"/>
  <c r="A17" i="3"/>
  <c r="F17" i="3"/>
  <c r="G17" i="3"/>
  <c r="A18" i="3"/>
  <c r="F18" i="3"/>
  <c r="G18" i="3"/>
  <c r="A19" i="3"/>
  <c r="F19" i="3"/>
  <c r="G19" i="3"/>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F20" i="3"/>
  <c r="G20" i="3"/>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F35" i="3"/>
  <c r="G35" i="3"/>
  <c r="F36" i="3"/>
  <c r="G36" i="3"/>
  <c r="F37" i="3"/>
  <c r="G37" i="3"/>
  <c r="F38" i="3"/>
  <c r="G38" i="3"/>
  <c r="F39" i="3"/>
  <c r="G39" i="3"/>
  <c r="F40" i="3"/>
  <c r="G40" i="3"/>
  <c r="F41" i="3"/>
  <c r="G41" i="3"/>
  <c r="F42" i="3"/>
  <c r="G42" i="3"/>
  <c r="F43" i="3"/>
  <c r="G43" i="3"/>
  <c r="F44" i="3"/>
  <c r="G44" i="3"/>
  <c r="F45" i="3"/>
  <c r="G45" i="3"/>
  <c r="F46" i="3"/>
  <c r="G46" i="3"/>
  <c r="F47" i="3"/>
  <c r="G47" i="3"/>
  <c r="F48" i="3"/>
  <c r="G48" i="3"/>
  <c r="F49" i="3"/>
  <c r="G49" i="3"/>
  <c r="F50" i="3"/>
  <c r="G50" i="3"/>
  <c r="F51" i="3"/>
  <c r="G51" i="3"/>
  <c r="F52" i="3"/>
  <c r="G52" i="3"/>
  <c r="F53" i="3"/>
  <c r="G53" i="3"/>
  <c r="F54" i="3"/>
  <c r="G54" i="3"/>
  <c r="F55" i="3"/>
  <c r="G55" i="3"/>
  <c r="F56" i="3"/>
  <c r="G56" i="3"/>
  <c r="F57" i="3"/>
  <c r="G57" i="3"/>
  <c r="F58" i="3"/>
  <c r="G58" i="3"/>
  <c r="F59" i="3"/>
  <c r="G59" i="3"/>
  <c r="F60" i="3"/>
  <c r="G60" i="3"/>
  <c r="F61" i="3"/>
  <c r="G61" i="3"/>
  <c r="F62" i="3"/>
  <c r="G62" i="3"/>
  <c r="F63" i="3"/>
  <c r="G63" i="3"/>
  <c r="F64" i="3"/>
  <c r="G64" i="3"/>
  <c r="F65" i="3"/>
  <c r="G65" i="3"/>
  <c r="F66" i="3"/>
  <c r="G66" i="3"/>
  <c r="F67" i="3"/>
  <c r="G67" i="3"/>
  <c r="F68" i="3"/>
  <c r="G68" i="3"/>
  <c r="F69" i="3"/>
  <c r="G69" i="3"/>
  <c r="F70" i="3"/>
  <c r="G70" i="3"/>
  <c r="F71" i="3"/>
  <c r="G71" i="3"/>
  <c r="F72" i="3"/>
  <c r="G72" i="3"/>
  <c r="F73" i="3"/>
  <c r="G73" i="3"/>
  <c r="F74" i="3"/>
  <c r="G74" i="3"/>
  <c r="F75" i="3"/>
  <c r="G75" i="3"/>
  <c r="F76" i="3"/>
  <c r="G76" i="3"/>
  <c r="F77" i="3"/>
  <c r="G77" i="3"/>
  <c r="F78" i="3"/>
  <c r="G78" i="3"/>
  <c r="F79" i="3"/>
  <c r="G79" i="3"/>
  <c r="F80" i="3"/>
  <c r="G80" i="3"/>
  <c r="F81" i="3"/>
  <c r="G81" i="3"/>
  <c r="F82" i="3"/>
  <c r="G82" i="3"/>
  <c r="F83" i="3"/>
  <c r="G83" i="3"/>
  <c r="F84" i="3"/>
  <c r="G84" i="3"/>
  <c r="F85" i="3"/>
  <c r="G85" i="3"/>
  <c r="F86" i="3"/>
  <c r="G86" i="3"/>
  <c r="F87" i="3"/>
  <c r="G87" i="3"/>
  <c r="F88" i="3"/>
  <c r="G88" i="3"/>
  <c r="F89" i="3"/>
  <c r="G89" i="3"/>
  <c r="F90" i="3"/>
  <c r="G90" i="3"/>
  <c r="F91" i="3"/>
  <c r="G91" i="3"/>
  <c r="F92" i="3"/>
  <c r="G92" i="3"/>
  <c r="F93" i="3"/>
  <c r="G93" i="3"/>
  <c r="F94" i="3"/>
  <c r="G94" i="3"/>
  <c r="F95" i="3"/>
  <c r="G95" i="3"/>
  <c r="F96" i="3"/>
  <c r="G96" i="3"/>
  <c r="F97" i="3"/>
  <c r="G97" i="3"/>
  <c r="F98" i="3"/>
  <c r="G98" i="3"/>
  <c r="F99" i="3"/>
  <c r="G99" i="3"/>
  <c r="F100" i="3"/>
  <c r="G100" i="3"/>
  <c r="F101" i="3"/>
  <c r="G101" i="3"/>
  <c r="F102" i="3"/>
  <c r="G102" i="3"/>
  <c r="F103" i="3"/>
  <c r="G103" i="3"/>
  <c r="F104" i="3"/>
  <c r="G104" i="3"/>
  <c r="F105" i="3"/>
  <c r="G105" i="3"/>
  <c r="F106" i="3"/>
  <c r="G106" i="3"/>
  <c r="F107" i="3"/>
  <c r="G107" i="3"/>
  <c r="F108" i="3"/>
  <c r="G108" i="3"/>
  <c r="F109" i="3"/>
  <c r="G109" i="3"/>
  <c r="F110" i="3"/>
  <c r="G110" i="3"/>
  <c r="F111" i="3"/>
  <c r="G111" i="3"/>
  <c r="F112" i="3"/>
  <c r="G112" i="3"/>
  <c r="F113" i="3"/>
  <c r="G113" i="3"/>
  <c r="F114" i="3"/>
  <c r="G114" i="3"/>
  <c r="F115" i="3"/>
  <c r="G115" i="3"/>
  <c r="F116" i="3"/>
  <c r="G116" i="3"/>
  <c r="F117" i="3"/>
  <c r="G117" i="3"/>
  <c r="F118" i="3"/>
  <c r="G118" i="3"/>
  <c r="F119" i="3"/>
  <c r="G119" i="3"/>
  <c r="F120" i="3"/>
  <c r="G120" i="3"/>
  <c r="F121" i="3"/>
  <c r="G121" i="3"/>
  <c r="F122" i="3"/>
  <c r="G122" i="3"/>
  <c r="F123" i="3"/>
  <c r="J123" i="3" s="1"/>
  <c r="G123" i="3"/>
  <c r="F124" i="3"/>
  <c r="G124" i="3"/>
  <c r="F125" i="3"/>
  <c r="G125" i="3"/>
  <c r="F126" i="3"/>
  <c r="G126" i="3"/>
  <c r="F127" i="3"/>
  <c r="G127" i="3"/>
  <c r="F128" i="3"/>
  <c r="G128" i="3"/>
  <c r="F129" i="3"/>
  <c r="G129" i="3"/>
  <c r="F130" i="3"/>
  <c r="G130" i="3"/>
  <c r="F131" i="3"/>
  <c r="G131" i="3"/>
  <c r="F132" i="3"/>
  <c r="G132" i="3"/>
  <c r="F133" i="3"/>
  <c r="G133" i="3"/>
  <c r="F134" i="3"/>
  <c r="G134" i="3"/>
  <c r="F135" i="3"/>
  <c r="G135" i="3"/>
  <c r="F136" i="3"/>
  <c r="G136" i="3"/>
  <c r="F137" i="3"/>
  <c r="G137" i="3"/>
  <c r="F138" i="3"/>
  <c r="G138" i="3"/>
  <c r="F139" i="3"/>
  <c r="G139" i="3"/>
  <c r="F140" i="3"/>
  <c r="G140" i="3"/>
  <c r="F141" i="3"/>
  <c r="G141" i="3"/>
  <c r="F142" i="3"/>
  <c r="G142" i="3"/>
  <c r="F143" i="3"/>
  <c r="G143" i="3"/>
  <c r="F144" i="3"/>
  <c r="G144" i="3"/>
  <c r="F145" i="3"/>
  <c r="G145" i="3"/>
  <c r="F146" i="3"/>
  <c r="G146" i="3"/>
  <c r="F147" i="3"/>
  <c r="G147" i="3"/>
  <c r="F148" i="3"/>
  <c r="G148" i="3"/>
  <c r="F149" i="3"/>
  <c r="G149" i="3"/>
  <c r="F150" i="3"/>
  <c r="G150" i="3"/>
  <c r="F151" i="3"/>
  <c r="G151" i="3"/>
  <c r="F152" i="3"/>
  <c r="G152" i="3"/>
  <c r="F153" i="3"/>
  <c r="G153"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F169" i="3"/>
  <c r="G169" i="3"/>
  <c r="F170" i="3"/>
  <c r="G170" i="3"/>
  <c r="F171" i="3"/>
  <c r="G171" i="3"/>
  <c r="F172" i="3"/>
  <c r="G172" i="3"/>
  <c r="F173" i="3"/>
  <c r="G173" i="3"/>
  <c r="F174" i="3"/>
  <c r="G174" i="3"/>
  <c r="F175" i="3"/>
  <c r="G175" i="3"/>
  <c r="F176" i="3"/>
  <c r="G176" i="3"/>
  <c r="F177" i="3"/>
  <c r="G177" i="3"/>
  <c r="F178" i="3"/>
  <c r="G178" i="3"/>
  <c r="F179" i="3"/>
  <c r="G179" i="3"/>
  <c r="F180" i="3"/>
  <c r="G180" i="3"/>
  <c r="F181" i="3"/>
  <c r="G181" i="3"/>
  <c r="F182" i="3"/>
  <c r="G182" i="3"/>
  <c r="F183" i="3"/>
  <c r="G183" i="3"/>
  <c r="F184" i="3"/>
  <c r="G184" i="3"/>
  <c r="F185" i="3"/>
  <c r="G185" i="3"/>
  <c r="F186" i="3"/>
  <c r="G186" i="3"/>
  <c r="F187" i="3"/>
  <c r="G187" i="3"/>
  <c r="F188" i="3"/>
  <c r="G188" i="3"/>
  <c r="F189" i="3"/>
  <c r="G189" i="3"/>
  <c r="F190" i="3"/>
  <c r="G190" i="3"/>
  <c r="F191" i="3"/>
  <c r="G191" i="3"/>
  <c r="F192" i="3"/>
  <c r="G192" i="3"/>
  <c r="F193" i="3"/>
  <c r="G193" i="3"/>
  <c r="F194" i="3"/>
  <c r="G194" i="3"/>
  <c r="F195" i="3"/>
  <c r="G195" i="3"/>
  <c r="F196" i="3"/>
  <c r="G196" i="3"/>
  <c r="F197" i="3"/>
  <c r="G197" i="3"/>
  <c r="F198" i="3"/>
  <c r="G198" i="3"/>
  <c r="F199" i="3"/>
  <c r="G199" i="3"/>
  <c r="F200" i="3"/>
  <c r="G200" i="3"/>
  <c r="F201" i="3"/>
  <c r="G201" i="3"/>
  <c r="F202" i="3"/>
  <c r="G202" i="3"/>
  <c r="F203" i="3"/>
  <c r="G203" i="3"/>
  <c r="F204" i="3"/>
  <c r="G204" i="3"/>
  <c r="F205" i="3"/>
  <c r="G205" i="3"/>
  <c r="F206" i="3"/>
  <c r="G206" i="3"/>
  <c r="F207" i="3"/>
  <c r="G207" i="3"/>
  <c r="F208" i="3"/>
  <c r="G208" i="3"/>
  <c r="F209" i="3"/>
  <c r="G209" i="3"/>
  <c r="F210" i="3"/>
  <c r="G210" i="3"/>
  <c r="F211" i="3"/>
  <c r="G211" i="3"/>
  <c r="F212" i="3"/>
  <c r="G212" i="3"/>
  <c r="F213" i="3"/>
  <c r="G213" i="3"/>
  <c r="F214" i="3"/>
  <c r="G214"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29" i="3"/>
  <c r="G22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44" i="3"/>
  <c r="G24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59" i="3"/>
  <c r="G259"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74" i="3"/>
  <c r="G274"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19" i="3"/>
  <c r="G319"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334" i="3"/>
  <c r="G334"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49" i="3"/>
  <c r="G349" i="3"/>
  <c r="F350" i="3"/>
  <c r="G350" i="3"/>
  <c r="F351" i="3"/>
  <c r="G351" i="3"/>
  <c r="F352" i="3"/>
  <c r="G352" i="3"/>
  <c r="F353" i="3"/>
  <c r="G353" i="3"/>
  <c r="F354" i="3"/>
  <c r="G354" i="3"/>
  <c r="F355" i="3"/>
  <c r="G355" i="3"/>
  <c r="F356" i="3"/>
  <c r="G356" i="3"/>
  <c r="F357" i="3"/>
  <c r="G357" i="3"/>
  <c r="F358" i="3"/>
  <c r="G358" i="3"/>
  <c r="F359" i="3"/>
  <c r="G359" i="3"/>
  <c r="F360" i="3"/>
  <c r="G360" i="3"/>
  <c r="G361" i="3"/>
  <c r="H361" i="3" s="1"/>
  <c r="F362" i="3"/>
  <c r="G362" i="3"/>
  <c r="F363" i="3"/>
  <c r="G363" i="3"/>
  <c r="F364" i="3"/>
  <c r="G364" i="3"/>
  <c r="F365" i="3"/>
  <c r="G365" i="3"/>
  <c r="F366" i="3"/>
  <c r="G366" i="3"/>
  <c r="F367" i="3"/>
  <c r="G367" i="3"/>
  <c r="F368" i="3"/>
  <c r="G368" i="3"/>
  <c r="F369" i="3"/>
  <c r="G369" i="3"/>
  <c r="F370" i="3"/>
  <c r="G370" i="3"/>
  <c r="F371" i="3"/>
  <c r="G371" i="3"/>
  <c r="F372" i="3"/>
  <c r="G372" i="3"/>
  <c r="F373" i="3"/>
  <c r="G373" i="3"/>
  <c r="F374" i="3"/>
  <c r="G374" i="3"/>
  <c r="F375" i="3"/>
  <c r="G375" i="3"/>
  <c r="F376" i="3"/>
  <c r="G376" i="3"/>
  <c r="F377" i="3"/>
  <c r="G377" i="3"/>
  <c r="F378" i="3"/>
  <c r="G378"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514" i="3"/>
  <c r="G514" i="3"/>
  <c r="F515" i="3"/>
  <c r="G515" i="3"/>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19" i="18"/>
  <c r="G19" i="18"/>
  <c r="F20" i="18"/>
  <c r="G20" i="18"/>
  <c r="F21" i="18"/>
  <c r="G21" i="18"/>
  <c r="F22" i="18"/>
  <c r="G22" i="18"/>
  <c r="F23" i="18"/>
  <c r="G23" i="18"/>
  <c r="F24" i="18"/>
  <c r="G24" i="18"/>
  <c r="F25" i="18"/>
  <c r="G25" i="18"/>
  <c r="F26" i="18"/>
  <c r="G26" i="18"/>
  <c r="F27" i="18"/>
  <c r="G27" i="18"/>
  <c r="F28" i="18"/>
  <c r="G28" i="18"/>
  <c r="F29" i="18"/>
  <c r="G29" i="18"/>
  <c r="F30" i="18"/>
  <c r="G30"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F44" i="18"/>
  <c r="G44" i="18"/>
  <c r="F45" i="18"/>
  <c r="G45" i="18"/>
  <c r="F46" i="18"/>
  <c r="G46" i="18"/>
  <c r="F47" i="18"/>
  <c r="G47" i="18"/>
  <c r="F48" i="18"/>
  <c r="G48" i="18"/>
  <c r="F49" i="18"/>
  <c r="G49" i="18"/>
  <c r="F50" i="18"/>
  <c r="G50" i="18"/>
  <c r="F51" i="18"/>
  <c r="G51" i="18"/>
  <c r="F52" i="18"/>
  <c r="G52" i="18"/>
  <c r="F53" i="18"/>
  <c r="G53" i="18"/>
  <c r="F54" i="18"/>
  <c r="G54" i="18"/>
  <c r="F55" i="18"/>
  <c r="G55" i="18"/>
  <c r="F56" i="18"/>
  <c r="G56" i="18"/>
  <c r="F57" i="18"/>
  <c r="G57" i="18"/>
  <c r="F58" i="18"/>
  <c r="G58" i="18"/>
  <c r="F59" i="18"/>
  <c r="G59" i="18"/>
  <c r="F60" i="18"/>
  <c r="G60" i="18"/>
  <c r="F61" i="18"/>
  <c r="G61" i="18"/>
  <c r="F62" i="18"/>
  <c r="G62" i="18"/>
  <c r="F63" i="18"/>
  <c r="G63" i="18"/>
  <c r="F64" i="18"/>
  <c r="G64" i="18"/>
  <c r="F65" i="18"/>
  <c r="G65" i="18"/>
  <c r="F66" i="18"/>
  <c r="G66" i="18"/>
  <c r="F67" i="18"/>
  <c r="G67" i="18"/>
  <c r="F68" i="18"/>
  <c r="G68" i="18"/>
  <c r="F69" i="18"/>
  <c r="G69" i="18"/>
  <c r="F70" i="18"/>
  <c r="G70" i="18"/>
  <c r="F71" i="18"/>
  <c r="G71" i="18"/>
  <c r="F72" i="18"/>
  <c r="G72" i="18"/>
  <c r="F73" i="18"/>
  <c r="G73" i="18"/>
  <c r="F74" i="18"/>
  <c r="G74" i="18"/>
  <c r="F75" i="18"/>
  <c r="G75" i="18"/>
  <c r="F76" i="18"/>
  <c r="G76" i="18"/>
  <c r="F77" i="18"/>
  <c r="G77" i="18"/>
  <c r="F78" i="18"/>
  <c r="G78" i="18"/>
  <c r="F79" i="18"/>
  <c r="G79" i="18"/>
  <c r="F80" i="18"/>
  <c r="G80" i="18"/>
  <c r="F81" i="18"/>
  <c r="G81" i="18"/>
  <c r="F4" i="15"/>
  <c r="G4"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A4" i="4"/>
  <c r="A4" i="5" s="1"/>
  <c r="F4" i="4"/>
  <c r="G4" i="4"/>
  <c r="A5" i="4"/>
  <c r="A5" i="5" s="1"/>
  <c r="F5" i="4"/>
  <c r="G5" i="4"/>
  <c r="A6" i="4"/>
  <c r="A6" i="5" s="1"/>
  <c r="F6" i="4"/>
  <c r="G6" i="4"/>
  <c r="A7" i="4"/>
  <c r="A7" i="5" s="1"/>
  <c r="F7" i="4"/>
  <c r="G7" i="4"/>
  <c r="A8" i="4"/>
  <c r="A8" i="5" s="1"/>
  <c r="F8" i="4"/>
  <c r="G8" i="4"/>
  <c r="A9" i="4"/>
  <c r="A9" i="5" s="1"/>
  <c r="F9" i="4"/>
  <c r="G9" i="4"/>
  <c r="A10" i="4"/>
  <c r="A10" i="5" s="1"/>
  <c r="F10" i="4"/>
  <c r="G10" i="4"/>
  <c r="A11" i="4"/>
  <c r="A11" i="5" s="1"/>
  <c r="F11" i="4"/>
  <c r="G11" i="4"/>
  <c r="A12" i="4"/>
  <c r="A12" i="5" s="1"/>
  <c r="F12" i="4"/>
  <c r="G12" i="4"/>
  <c r="A13" i="4"/>
  <c r="A13" i="5" s="1"/>
  <c r="F13" i="4"/>
  <c r="G13" i="4"/>
  <c r="A14" i="4"/>
  <c r="A14" i="5" s="1"/>
  <c r="F14" i="4"/>
  <c r="G14" i="4"/>
  <c r="A15" i="4"/>
  <c r="A15" i="5" s="1"/>
  <c r="F15" i="4"/>
  <c r="G15" i="4"/>
  <c r="A16" i="4"/>
  <c r="A16" i="5" s="1"/>
  <c r="F16" i="4"/>
  <c r="G16" i="4"/>
  <c r="A17" i="4"/>
  <c r="A17" i="5" s="1"/>
  <c r="F17" i="4"/>
  <c r="G17" i="4"/>
  <c r="A18" i="4"/>
  <c r="A18" i="5" s="1"/>
  <c r="F18" i="4"/>
  <c r="G18" i="4"/>
  <c r="A19" i="4"/>
  <c r="A19" i="5" s="1"/>
  <c r="F19" i="4"/>
  <c r="G19" i="4"/>
  <c r="A20" i="4"/>
  <c r="A20" i="5" s="1"/>
  <c r="F20" i="4"/>
  <c r="G20" i="4"/>
  <c r="A21" i="4"/>
  <c r="A21" i="5" s="1"/>
  <c r="F21" i="4"/>
  <c r="G21" i="4"/>
  <c r="A22" i="4"/>
  <c r="A22" i="5" s="1"/>
  <c r="F22" i="4"/>
  <c r="G22" i="4"/>
  <c r="A23" i="4"/>
  <c r="A23" i="5" s="1"/>
  <c r="F23" i="4"/>
  <c r="G23" i="4"/>
  <c r="A24" i="4"/>
  <c r="A24" i="5" s="1"/>
  <c r="F24" i="4"/>
  <c r="G24" i="4"/>
  <c r="A25" i="4"/>
  <c r="A25" i="5" s="1"/>
  <c r="F25" i="4"/>
  <c r="G25" i="4"/>
  <c r="A26" i="4"/>
  <c r="A26" i="5" s="1"/>
  <c r="F26" i="4"/>
  <c r="G26" i="4"/>
  <c r="A27" i="4"/>
  <c r="A27" i="5" s="1"/>
  <c r="F27" i="4"/>
  <c r="G27" i="4"/>
  <c r="A28" i="4"/>
  <c r="A28" i="5" s="1"/>
  <c r="F28" i="4"/>
  <c r="G28" i="4"/>
  <c r="A29" i="4"/>
  <c r="A29" i="5" s="1"/>
  <c r="F29" i="4"/>
  <c r="G29" i="4"/>
  <c r="A30" i="4"/>
  <c r="A30" i="5" s="1"/>
  <c r="F30" i="4"/>
  <c r="G30" i="4"/>
  <c r="A31" i="4"/>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J123" i="4" s="1"/>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G686" i="4"/>
  <c r="H686" i="4" s="1"/>
  <c r="F687" i="4"/>
  <c r="G687" i="4"/>
  <c r="F688" i="4"/>
  <c r="G688" i="4"/>
  <c r="F689" i="4"/>
  <c r="G689" i="4"/>
  <c r="F690" i="4"/>
  <c r="G690" i="4"/>
  <c r="F691" i="4"/>
  <c r="G691" i="4"/>
  <c r="F692" i="4"/>
  <c r="G692" i="4"/>
  <c r="F693" i="4"/>
  <c r="G693" i="4"/>
  <c r="F694" i="4"/>
  <c r="G694" i="4"/>
  <c r="F695" i="4"/>
  <c r="G695" i="4"/>
  <c r="F696" i="4"/>
  <c r="G696" i="4"/>
  <c r="F697" i="4"/>
  <c r="G697" i="4"/>
  <c r="F698" i="4"/>
  <c r="G698" i="4"/>
  <c r="F4" i="14"/>
  <c r="G4" i="14"/>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193" i="14"/>
  <c r="G193" i="14"/>
  <c r="F194" i="14"/>
  <c r="G194" i="14"/>
  <c r="F195" i="14"/>
  <c r="G195" i="14"/>
  <c r="F196" i="14"/>
  <c r="G196" i="14"/>
  <c r="F197" i="14"/>
  <c r="G197" i="14"/>
  <c r="F198" i="14"/>
  <c r="G198" i="14"/>
  <c r="F199" i="14"/>
  <c r="G199" i="14"/>
  <c r="F200" i="14"/>
  <c r="G200" i="14"/>
  <c r="F201" i="14"/>
  <c r="G201" i="14"/>
  <c r="F202" i="14"/>
  <c r="G202" i="14"/>
  <c r="F203" i="14"/>
  <c r="G203" i="14"/>
  <c r="F204" i="14"/>
  <c r="G204" i="14"/>
  <c r="F205" i="14"/>
  <c r="G205" i="14"/>
  <c r="F206" i="14"/>
  <c r="G206" i="14"/>
  <c r="F207" i="14"/>
  <c r="G207" i="14"/>
  <c r="F208" i="14"/>
  <c r="G208" i="14"/>
  <c r="F209" i="14"/>
  <c r="G209" i="14"/>
  <c r="F210" i="14"/>
  <c r="G210" i="14"/>
  <c r="F211" i="14"/>
  <c r="G211" i="14"/>
  <c r="F212" i="14"/>
  <c r="G212" i="14"/>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J123" i="5" s="1"/>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AL1" i="2"/>
  <c r="AM1" i="2"/>
  <c r="AN1" i="2"/>
  <c r="AO1" i="2"/>
  <c r="AP1" i="2"/>
  <c r="AQ1" i="2"/>
  <c r="AR1" i="2"/>
  <c r="A4" i="2"/>
  <c r="F4" i="2"/>
  <c r="G4" i="2"/>
  <c r="A5" i="2"/>
  <c r="F5" i="2"/>
  <c r="G5" i="2"/>
  <c r="A6" i="2"/>
  <c r="F6" i="2"/>
  <c r="G6" i="2"/>
  <c r="A7" i="2"/>
  <c r="F7" i="2"/>
  <c r="G7" i="2"/>
  <c r="A8" i="2"/>
  <c r="F8" i="2"/>
  <c r="G8" i="2"/>
  <c r="A9" i="2"/>
  <c r="F9" i="2"/>
  <c r="G9" i="2"/>
  <c r="A10" i="2"/>
  <c r="F10" i="2"/>
  <c r="G10" i="2"/>
  <c r="A11" i="2"/>
  <c r="F11" i="2"/>
  <c r="G11" i="2"/>
  <c r="A12" i="2"/>
  <c r="F12" i="2"/>
  <c r="G12" i="2"/>
  <c r="A13" i="2"/>
  <c r="F13" i="2"/>
  <c r="G13" i="2"/>
  <c r="A14" i="2"/>
  <c r="F14" i="2"/>
  <c r="G14" i="2"/>
  <c r="A15" i="2"/>
  <c r="F15" i="2"/>
  <c r="G15" i="2"/>
  <c r="A16" i="2"/>
  <c r="F16" i="2"/>
  <c r="G16"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J119" i="2"/>
  <c r="F120" i="2"/>
  <c r="G120" i="2"/>
  <c r="F121" i="2"/>
  <c r="G121" i="2"/>
  <c r="F122" i="2"/>
  <c r="G122" i="2"/>
  <c r="J122" i="2"/>
  <c r="F123" i="2"/>
  <c r="J123" i="2" s="1"/>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89" i="2"/>
  <c r="G389"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A73"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G390" i="1"/>
  <c r="H390" i="1" s="1"/>
  <c r="G391" i="1"/>
  <c r="H391" i="1" s="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H539" i="1" s="1"/>
  <c r="G540" i="1"/>
  <c r="G541" i="1"/>
  <c r="G542" i="1"/>
  <c r="G543" i="1"/>
  <c r="G544" i="1"/>
  <c r="G545" i="1"/>
  <c r="G546" i="1"/>
  <c r="G547" i="1"/>
  <c r="G548" i="1"/>
  <c r="G549" i="1"/>
  <c r="H549" i="1" s="1"/>
  <c r="G550" i="1"/>
  <c r="G551" i="1"/>
  <c r="G552" i="1"/>
  <c r="G553" i="1"/>
  <c r="G554" i="1"/>
  <c r="G555" i="1"/>
  <c r="G556" i="1"/>
  <c r="G557" i="1"/>
  <c r="G558" i="1"/>
  <c r="G559" i="1"/>
  <c r="G560" i="1"/>
  <c r="G561" i="1"/>
  <c r="H561" i="1" s="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H653" i="1" s="1"/>
  <c r="G654" i="1"/>
  <c r="G655" i="1"/>
  <c r="G656" i="1"/>
  <c r="G657" i="1"/>
  <c r="G658" i="1"/>
  <c r="G659" i="1"/>
  <c r="G660" i="1"/>
  <c r="G661" i="1"/>
  <c r="G662" i="1"/>
  <c r="G663" i="1"/>
  <c r="G664" i="1"/>
  <c r="G665" i="1"/>
  <c r="G666" i="1"/>
  <c r="G667" i="1"/>
  <c r="G668" i="1"/>
  <c r="G669" i="1"/>
  <c r="G670" i="1"/>
  <c r="G671" i="1"/>
  <c r="G672" i="1"/>
  <c r="G673" i="1"/>
  <c r="G674"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F4" i="7"/>
  <c r="G4" i="7"/>
  <c r="F5" i="7"/>
  <c r="G5" i="7"/>
  <c r="F6" i="7"/>
  <c r="G6" i="7"/>
  <c r="F7" i="7"/>
  <c r="G7" i="7"/>
  <c r="F8" i="7"/>
  <c r="G8" i="7"/>
  <c r="F9" i="7"/>
  <c r="G9" i="7"/>
  <c r="F10" i="7"/>
  <c r="G10" i="7"/>
  <c r="F11" i="7"/>
  <c r="G11" i="7"/>
  <c r="F12" i="7"/>
  <c r="G12" i="7"/>
  <c r="F13" i="7"/>
  <c r="G13" i="7"/>
  <c r="F14" i="7"/>
  <c r="H14" i="7" s="1"/>
  <c r="F15" i="7"/>
  <c r="G15" i="7"/>
  <c r="F16" i="7"/>
  <c r="H16" i="7" s="1"/>
  <c r="F17" i="7"/>
  <c r="H17" i="7" s="1"/>
  <c r="F18" i="7"/>
  <c r="H18" i="7" s="1"/>
  <c r="F19" i="7"/>
  <c r="H19" i="7" s="1"/>
  <c r="F20" i="7"/>
  <c r="H20" i="7" s="1"/>
  <c r="F21" i="7"/>
  <c r="H21" i="7" s="1"/>
  <c r="F22" i="7"/>
  <c r="H22" i="7" s="1"/>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K66" i="7"/>
  <c r="K67" i="7" s="1"/>
  <c r="K68" i="7" s="1"/>
  <c r="K69" i="7" s="1"/>
  <c r="K70" i="7" s="1"/>
  <c r="K71" i="7" s="1"/>
  <c r="K72" i="7" s="1"/>
  <c r="K73" i="7" s="1"/>
  <c r="K74" i="7" s="1"/>
  <c r="K75" i="7" s="1"/>
  <c r="K76" i="7" s="1"/>
  <c r="K77" i="7" s="1"/>
  <c r="K78" i="7" s="1"/>
  <c r="K79" i="7" s="1"/>
  <c r="K80" i="7" s="1"/>
  <c r="K81" i="7" s="1"/>
  <c r="K82" i="7" s="1"/>
  <c r="K83" i="7" s="1"/>
  <c r="K84" i="7" s="1"/>
  <c r="K85" i="7" s="1"/>
  <c r="K86" i="7" s="1"/>
  <c r="K87" i="7" s="1"/>
  <c r="K88" i="7" s="1"/>
  <c r="K89" i="7" s="1"/>
  <c r="K90" i="7" s="1"/>
  <c r="K91" i="7" s="1"/>
  <c r="K92" i="7" s="1"/>
  <c r="K93" i="7" s="1"/>
  <c r="K94" i="7" s="1"/>
  <c r="K95" i="7" s="1"/>
  <c r="K96" i="7" s="1"/>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L101" i="7"/>
  <c r="L102" i="7" s="1"/>
  <c r="L103" i="7" s="1"/>
  <c r="L104" i="7" s="1"/>
  <c r="L105" i="7" s="1"/>
  <c r="L106" i="7" s="1"/>
  <c r="L107" i="7" s="1"/>
  <c r="L108" i="7" s="1"/>
  <c r="L109" i="7" s="1"/>
  <c r="L110" i="7" s="1"/>
  <c r="L111" i="7" s="1"/>
  <c r="L112" i="7" s="1"/>
  <c r="L113" i="7" s="1"/>
  <c r="L114" i="7" s="1"/>
  <c r="L115" i="7" s="1"/>
  <c r="L116" i="7" s="1"/>
  <c r="L117" i="7" s="1"/>
  <c r="L118" i="7" s="1"/>
  <c r="L119" i="7" s="1"/>
  <c r="L120" i="7" s="1"/>
  <c r="L121" i="7" s="1"/>
  <c r="L122" i="7" s="1"/>
  <c r="L123" i="7" s="1"/>
  <c r="L124" i="7" s="1"/>
  <c r="L125" i="7" s="1"/>
  <c r="L126" i="7" s="1"/>
  <c r="L127" i="7" s="1"/>
  <c r="L128" i="7" s="1"/>
  <c r="L129" i="7" s="1"/>
  <c r="L130" i="7" s="1"/>
  <c r="L131" i="7" s="1"/>
  <c r="L132" i="7" s="1"/>
  <c r="L133" i="7" s="1"/>
  <c r="L134" i="7" s="1"/>
  <c r="L135" i="7" s="1"/>
  <c r="L136" i="7" s="1"/>
  <c r="L137" i="7" s="1"/>
  <c r="L138" i="7" s="1"/>
  <c r="L139" i="7" s="1"/>
  <c r="L140" i="7" s="1"/>
  <c r="L141" i="7" s="1"/>
  <c r="L142" i="7" s="1"/>
  <c r="L143" i="7" s="1"/>
  <c r="L144" i="7" s="1"/>
  <c r="L145" i="7" s="1"/>
  <c r="L146" i="7" s="1"/>
  <c r="L147" i="7" s="1"/>
  <c r="L148" i="7" s="1"/>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A115" i="7"/>
  <c r="A114" i="7" s="1"/>
  <c r="A113" i="7" s="1"/>
  <c r="A112" i="7" s="1"/>
  <c r="A111" i="7" s="1"/>
  <c r="A110" i="7" s="1"/>
  <c r="A109" i="7" s="1"/>
  <c r="A108" i="7" s="1"/>
  <c r="A107" i="7" s="1"/>
  <c r="A106" i="7" s="1"/>
  <c r="A105" i="7" s="1"/>
  <c r="A104" i="7" s="1"/>
  <c r="A103" i="7" s="1"/>
  <c r="A102" i="7" s="1"/>
  <c r="A101" i="7" s="1"/>
  <c r="A100" i="7" s="1"/>
  <c r="A99" i="7" s="1"/>
  <c r="A98" i="7" s="1"/>
  <c r="A97" i="7" s="1"/>
  <c r="A96" i="7" s="1"/>
  <c r="A95" i="7" s="1"/>
  <c r="A94" i="7" s="1"/>
  <c r="A93" i="7" s="1"/>
  <c r="A92" i="7" s="1"/>
  <c r="A91" i="7" s="1"/>
  <c r="A90" i="7" s="1"/>
  <c r="A89" i="7" s="1"/>
  <c r="A88" i="7" s="1"/>
  <c r="A87" i="7" s="1"/>
  <c r="A86" i="7" s="1"/>
  <c r="A85" i="7" s="1"/>
  <c r="A84" i="7" s="1"/>
  <c r="A83" i="7" s="1"/>
  <c r="A82" i="7" s="1"/>
  <c r="A81" i="7" s="1"/>
  <c r="A80" i="7" s="1"/>
  <c r="A79" i="7" s="1"/>
  <c r="A78" i="7" s="1"/>
  <c r="A77" i="7" s="1"/>
  <c r="A76" i="7" s="1"/>
  <c r="A75" i="7" s="1"/>
  <c r="A74" i="7" s="1"/>
  <c r="A73" i="7" s="1"/>
  <c r="A72" i="7" s="1"/>
  <c r="A71" i="7" s="1"/>
  <c r="A70" i="7" s="1"/>
  <c r="A69" i="7" s="1"/>
  <c r="A68" i="7" s="1"/>
  <c r="A67" i="7" s="1"/>
  <c r="A66" i="7" s="1"/>
  <c r="A65" i="7" s="1"/>
  <c r="A64" i="7" s="1"/>
  <c r="A63" i="7" s="1"/>
  <c r="A62" i="7" s="1"/>
  <c r="A61" i="7" s="1"/>
  <c r="A60" i="7" s="1"/>
  <c r="A59" i="7" s="1"/>
  <c r="A58" i="7" s="1"/>
  <c r="A57" i="7" s="1"/>
  <c r="A56" i="7" s="1"/>
  <c r="A55" i="7" s="1"/>
  <c r="A54" i="7" s="1"/>
  <c r="A53" i="7" s="1"/>
  <c r="A52" i="7" s="1"/>
  <c r="A51" i="7" s="1"/>
  <c r="A50" i="7" s="1"/>
  <c r="A49" i="7" s="1"/>
  <c r="A48" i="7" s="1"/>
  <c r="A47" i="7" s="1"/>
  <c r="A46" i="7" s="1"/>
  <c r="A45" i="7" s="1"/>
  <c r="A44" i="7" s="1"/>
  <c r="A43" i="7" s="1"/>
  <c r="A42" i="7" s="1"/>
  <c r="A41" i="7" s="1"/>
  <c r="A40" i="7" s="1"/>
  <c r="A39" i="7" s="1"/>
  <c r="A38" i="7" s="1"/>
  <c r="A37" i="7" s="1"/>
  <c r="A36" i="7" s="1"/>
  <c r="A35" i="7" s="1"/>
  <c r="A34" i="7" s="1"/>
  <c r="A33" i="7" s="1"/>
  <c r="A32" i="7" s="1"/>
  <c r="A31" i="7" s="1"/>
  <c r="A30" i="7" s="1"/>
  <c r="A29" i="7" s="1"/>
  <c r="A28" i="7" s="1"/>
  <c r="A27" i="7" s="1"/>
  <c r="A26" i="7" s="1"/>
  <c r="A25" i="7" s="1"/>
  <c r="A24" i="7" s="1"/>
  <c r="A23" i="7" s="1"/>
  <c r="A22" i="7" s="1"/>
  <c r="A21" i="7" s="1"/>
  <c r="A20" i="7" s="1"/>
  <c r="A19" i="7" s="1"/>
  <c r="A18" i="7" s="1"/>
  <c r="A17" i="7" s="1"/>
  <c r="A16" i="7" s="1"/>
  <c r="A15" i="7" s="1"/>
  <c r="A14" i="7" s="1"/>
  <c r="A13" i="7" s="1"/>
  <c r="A12" i="7" s="1"/>
  <c r="A11" i="7" s="1"/>
  <c r="A10" i="7" s="1"/>
  <c r="A9" i="7" s="1"/>
  <c r="A8" i="7" s="1"/>
  <c r="A7" i="7" s="1"/>
  <c r="A6" i="7" s="1"/>
  <c r="A5" i="7" s="1"/>
  <c r="A4" i="7" s="1"/>
  <c r="F115" i="7"/>
  <c r="G115" i="7"/>
  <c r="F116" i="7"/>
  <c r="G116" i="7"/>
  <c r="A117" i="7"/>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L150" i="7"/>
  <c r="L151" i="7" s="1"/>
  <c r="L152" i="7" s="1"/>
  <c r="L153" i="7" s="1"/>
  <c r="L154" i="7" s="1"/>
  <c r="L155" i="7" s="1"/>
  <c r="L156" i="7" s="1"/>
  <c r="L157" i="7" s="1"/>
  <c r="L158" i="7" s="1"/>
  <c r="L159" i="7" s="1"/>
  <c r="L160" i="7" s="1"/>
  <c r="L161" i="7" s="1"/>
  <c r="L162" i="7" s="1"/>
  <c r="L163" i="7" s="1"/>
  <c r="L164" i="7" s="1"/>
  <c r="L165" i="7" s="1"/>
  <c r="L166" i="7" s="1"/>
  <c r="L167" i="7" s="1"/>
  <c r="L168" i="7" s="1"/>
  <c r="L169" i="7" s="1"/>
  <c r="L170" i="7" s="1"/>
  <c r="L171" i="7" s="1"/>
  <c r="L172" i="7" s="1"/>
  <c r="L173" i="7" s="1"/>
  <c r="L174" i="7" s="1"/>
  <c r="L175" i="7" s="1"/>
  <c r="L176" i="7" s="1"/>
  <c r="L177" i="7" s="1"/>
  <c r="L178" i="7" s="1"/>
  <c r="L179" i="7" s="1"/>
  <c r="L180" i="7" s="1"/>
  <c r="L181" i="7" s="1"/>
  <c r="L182" i="7" s="1"/>
  <c r="L183" i="7" s="1"/>
  <c r="L184" i="7" s="1"/>
  <c r="L185" i="7" s="1"/>
  <c r="L186" i="7" s="1"/>
  <c r="L187" i="7" s="1"/>
  <c r="L188" i="7" s="1"/>
  <c r="L189" i="7" s="1"/>
  <c r="L190" i="7" s="1"/>
  <c r="L191" i="7" s="1"/>
  <c r="L192" i="7" s="1"/>
  <c r="L193" i="7" s="1"/>
  <c r="L194" i="7" s="1"/>
  <c r="L195" i="7" s="1"/>
  <c r="L196" i="7" s="1"/>
  <c r="L197" i="7" s="1"/>
  <c r="L198" i="7" s="1"/>
  <c r="L199" i="7" s="1"/>
  <c r="L200" i="7" s="1"/>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L202" i="7"/>
  <c r="L203" i="7" s="1"/>
  <c r="L204" i="7" s="1"/>
  <c r="L205" i="7" s="1"/>
  <c r="L206" i="7" s="1"/>
  <c r="L207" i="7" s="1"/>
  <c r="L208" i="7" s="1"/>
  <c r="L209" i="7" s="1"/>
  <c r="L210" i="7" s="1"/>
  <c r="L211" i="7" s="1"/>
  <c r="L212" i="7" s="1"/>
  <c r="L213" i="7" s="1"/>
  <c r="L214" i="7" s="1"/>
  <c r="L215" i="7" s="1"/>
  <c r="L216" i="7" s="1"/>
  <c r="L217" i="7" s="1"/>
  <c r="L218" i="7" s="1"/>
  <c r="L219" i="7" s="1"/>
  <c r="L220" i="7" s="1"/>
  <c r="L221" i="7" s="1"/>
  <c r="L222" i="7" s="1"/>
  <c r="L223" i="7" s="1"/>
  <c r="L224" i="7" s="1"/>
  <c r="L225" i="7" s="1"/>
  <c r="L226" i="7" s="1"/>
  <c r="L227" i="7" s="1"/>
  <c r="L228" i="7" s="1"/>
  <c r="L229" i="7" s="1"/>
  <c r="L230" i="7" s="1"/>
  <c r="L231" i="7" s="1"/>
  <c r="L232" i="7" s="1"/>
  <c r="L233" i="7" s="1"/>
  <c r="L234" i="7" s="1"/>
  <c r="L235" i="7" s="1"/>
  <c r="L236" i="7" s="1"/>
  <c r="L237" i="7" s="1"/>
  <c r="L238" i="7" s="1"/>
  <c r="L239" i="7" s="1"/>
  <c r="L240" i="7" s="1"/>
  <c r="L241" i="7" s="1"/>
  <c r="L242" i="7" s="1"/>
  <c r="L243" i="7" s="1"/>
  <c r="L244" i="7" s="1"/>
  <c r="L245" i="7" s="1"/>
  <c r="L246" i="7" s="1"/>
  <c r="L247" i="7" s="1"/>
  <c r="L248" i="7" s="1"/>
  <c r="L249" i="7" s="1"/>
  <c r="L250" i="7" s="1"/>
  <c r="L251" i="7" s="1"/>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L353" i="7"/>
  <c r="F354" i="7"/>
  <c r="G354" i="7"/>
  <c r="L354" i="7"/>
  <c r="F355" i="7"/>
  <c r="G355" i="7"/>
  <c r="L355" i="7"/>
  <c r="F356" i="7"/>
  <c r="G356" i="7"/>
  <c r="L356" i="7"/>
  <c r="F357" i="7"/>
  <c r="G357" i="7"/>
  <c r="L357" i="7"/>
  <c r="F358" i="7"/>
  <c r="E13" i="16" s="1"/>
  <c r="G358" i="7"/>
  <c r="F359" i="7"/>
  <c r="G14" i="16" s="1"/>
  <c r="G359" i="7"/>
  <c r="F360" i="7"/>
  <c r="G15" i="16" s="1"/>
  <c r="G360" i="7"/>
  <c r="F361" i="7"/>
  <c r="G361" i="7"/>
  <c r="F362" i="7"/>
  <c r="G17" i="16" s="1"/>
  <c r="G362" i="7"/>
  <c r="F363" i="7"/>
  <c r="G363" i="7"/>
  <c r="F364" i="7"/>
  <c r="G19" i="16" s="1"/>
  <c r="G364" i="7"/>
  <c r="F365" i="7"/>
  <c r="G20" i="16" s="1"/>
  <c r="G365" i="7"/>
  <c r="F366" i="7"/>
  <c r="G21" i="16" s="1"/>
  <c r="G366" i="7"/>
  <c r="F367" i="7"/>
  <c r="G22" i="16" s="1"/>
  <c r="G367" i="7"/>
  <c r="F368" i="7"/>
  <c r="G23" i="16" s="1"/>
  <c r="G368" i="7"/>
  <c r="F369" i="7"/>
  <c r="G369" i="7"/>
  <c r="F370" i="7"/>
  <c r="G25" i="16" s="1"/>
  <c r="G370" i="7"/>
  <c r="F371" i="7"/>
  <c r="G371" i="7"/>
  <c r="F372" i="7"/>
  <c r="G27" i="16" s="1"/>
  <c r="G372" i="7"/>
  <c r="F373" i="7"/>
  <c r="G28" i="16" s="1"/>
  <c r="G373" i="7"/>
  <c r="L374" i="7"/>
  <c r="F374" i="7"/>
  <c r="G29" i="16" s="1"/>
  <c r="G374" i="7"/>
  <c r="L375" i="7"/>
  <c r="F375" i="7"/>
  <c r="G30" i="16" s="1"/>
  <c r="G375" i="7"/>
  <c r="L376" i="7"/>
  <c r="F376" i="7"/>
  <c r="G376" i="7"/>
  <c r="F377" i="7"/>
  <c r="K377" i="7" s="1"/>
  <c r="G377" i="7"/>
  <c r="L377" i="7"/>
  <c r="L378" i="7"/>
  <c r="F378" i="7"/>
  <c r="G378" i="7"/>
  <c r="L379" i="7"/>
  <c r="F379" i="7"/>
  <c r="G379" i="7"/>
  <c r="L380" i="7"/>
  <c r="F380" i="7"/>
  <c r="K380" i="7" s="1"/>
  <c r="G380" i="7"/>
  <c r="L381" i="7"/>
  <c r="F381" i="7"/>
  <c r="G381" i="7"/>
  <c r="F382" i="7"/>
  <c r="G37" i="16" s="1"/>
  <c r="G382" i="7"/>
  <c r="L382" i="7"/>
  <c r="F383" i="7"/>
  <c r="G38" i="16" s="1"/>
  <c r="G383" i="7"/>
  <c r="F384" i="7"/>
  <c r="G39" i="16" s="1"/>
  <c r="G384" i="7"/>
  <c r="F385" i="7"/>
  <c r="G40" i="16" s="1"/>
  <c r="G385" i="7"/>
  <c r="F386" i="7"/>
  <c r="G386" i="7"/>
  <c r="F387" i="7"/>
  <c r="G387" i="7"/>
  <c r="F388" i="7"/>
  <c r="G43" i="16" s="1"/>
  <c r="G388" i="7"/>
  <c r="F389" i="7"/>
  <c r="G44" i="16" s="1"/>
  <c r="G389" i="7"/>
  <c r="F390" i="7"/>
  <c r="G45" i="16" s="1"/>
  <c r="G390" i="7"/>
  <c r="F391" i="7"/>
  <c r="G46" i="16" s="1"/>
  <c r="G391" i="7"/>
  <c r="F392" i="7"/>
  <c r="G47" i="16" s="1"/>
  <c r="G392" i="7"/>
  <c r="F393" i="7"/>
  <c r="G48" i="16" s="1"/>
  <c r="G393" i="7"/>
  <c r="F394" i="7"/>
  <c r="G49" i="16" s="1"/>
  <c r="G394" i="7"/>
  <c r="F395" i="7"/>
  <c r="G50" i="16" s="1"/>
  <c r="G395" i="7"/>
  <c r="F396" i="7"/>
  <c r="G51" i="16" s="1"/>
  <c r="G396" i="7"/>
  <c r="F397" i="7"/>
  <c r="G52" i="16" s="1"/>
  <c r="G397" i="7"/>
  <c r="F398" i="7"/>
  <c r="G398" i="7"/>
  <c r="F399" i="7"/>
  <c r="G399" i="7"/>
  <c r="F400" i="7"/>
  <c r="G55" i="16" s="1"/>
  <c r="G400" i="7"/>
  <c r="F401" i="7"/>
  <c r="G56" i="16" s="1"/>
  <c r="G401" i="7"/>
  <c r="F402" i="7"/>
  <c r="G402" i="7"/>
  <c r="F403" i="7"/>
  <c r="G403" i="7"/>
  <c r="F404" i="7"/>
  <c r="G59" i="16" s="1"/>
  <c r="G404" i="7"/>
  <c r="F405" i="7"/>
  <c r="G60" i="16" s="1"/>
  <c r="G405" i="7"/>
  <c r="F406" i="7"/>
  <c r="G61" i="16" s="1"/>
  <c r="G406" i="7"/>
  <c r="F407" i="7"/>
  <c r="G62" i="16" s="1"/>
  <c r="G407" i="7"/>
  <c r="F408" i="7"/>
  <c r="G63" i="16" s="1"/>
  <c r="G408" i="7"/>
  <c r="F409" i="7"/>
  <c r="G64" i="16" s="1"/>
  <c r="G409" i="7"/>
  <c r="F410" i="7"/>
  <c r="G410" i="7"/>
  <c r="J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J462" i="7" s="1"/>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H679" i="5"/>
  <c r="H682" i="5"/>
  <c r="H137" i="85"/>
  <c r="H654" i="2"/>
  <c r="H267" i="18"/>
  <c r="H252" i="18"/>
  <c r="H446" i="14"/>
  <c r="H430" i="14"/>
  <c r="F712" i="3"/>
  <c r="H750" i="3"/>
  <c r="H45" i="85" l="1"/>
  <c r="H674" i="2"/>
  <c r="H365" i="15"/>
  <c r="G153" i="85"/>
  <c r="H378" i="15"/>
  <c r="H629" i="2"/>
  <c r="H195" i="18"/>
  <c r="H667" i="3"/>
  <c r="H655" i="5"/>
  <c r="H101" i="85"/>
  <c r="H51" i="85"/>
  <c r="H29" i="85"/>
  <c r="H731" i="7"/>
  <c r="H249" i="15"/>
  <c r="H139" i="85"/>
  <c r="H360" i="15"/>
  <c r="F415" i="14"/>
  <c r="H27" i="85"/>
  <c r="H185" i="18"/>
  <c r="H617" i="2"/>
  <c r="H639" i="2"/>
  <c r="H98" i="85"/>
  <c r="J732" i="7"/>
  <c r="H727" i="7"/>
  <c r="H690" i="7"/>
  <c r="J681" i="7"/>
  <c r="H293" i="15"/>
  <c r="H670" i="2"/>
  <c r="H548" i="1"/>
  <c r="H307" i="14"/>
  <c r="H696" i="1"/>
  <c r="H615" i="2"/>
  <c r="H640" i="3"/>
  <c r="H692" i="1"/>
  <c r="H667" i="1"/>
  <c r="H653" i="7"/>
  <c r="H463" i="3"/>
  <c r="H661" i="2"/>
  <c r="I598" i="7"/>
  <c r="H49" i="85"/>
  <c r="H282" i="3"/>
  <c r="H603" i="2"/>
  <c r="H579" i="2"/>
  <c r="H567" i="2"/>
  <c r="H616" i="2"/>
  <c r="H39" i="85"/>
  <c r="H719" i="7"/>
  <c r="H189" i="18"/>
  <c r="H341" i="14"/>
  <c r="H239" i="14"/>
  <c r="H547" i="2"/>
  <c r="H68" i="85"/>
  <c r="H487" i="3"/>
  <c r="J550" i="7"/>
  <c r="J684" i="7"/>
  <c r="H22" i="85"/>
  <c r="J670" i="7"/>
  <c r="H557" i="1"/>
  <c r="H533" i="1"/>
  <c r="H17" i="85"/>
  <c r="H553" i="1"/>
  <c r="H547" i="3"/>
  <c r="H300" i="14"/>
  <c r="H85" i="85"/>
  <c r="H646" i="2"/>
  <c r="H592" i="2"/>
  <c r="H555" i="3"/>
  <c r="H234" i="15"/>
  <c r="I653" i="7"/>
  <c r="J640" i="7"/>
  <c r="G283" i="18"/>
  <c r="H527" i="1"/>
  <c r="F715" i="1"/>
  <c r="H544" i="1"/>
  <c r="H688" i="1"/>
  <c r="H663" i="1"/>
  <c r="H638" i="1"/>
  <c r="H614" i="1"/>
  <c r="H590" i="1"/>
  <c r="H566" i="1"/>
  <c r="J579" i="7"/>
  <c r="H632" i="1"/>
  <c r="H608" i="1"/>
  <c r="H584" i="1"/>
  <c r="H559" i="1"/>
  <c r="H318" i="14"/>
  <c r="H526" i="3"/>
  <c r="H529" i="1"/>
  <c r="H523" i="4"/>
  <c r="H181" i="5"/>
  <c r="H684" i="1"/>
  <c r="H659" i="1"/>
  <c r="H542" i="4"/>
  <c r="H482" i="4"/>
  <c r="H158" i="4"/>
  <c r="H50" i="4"/>
  <c r="H175" i="15"/>
  <c r="H127" i="15"/>
  <c r="H41" i="15"/>
  <c r="H354" i="3"/>
  <c r="H330" i="3"/>
  <c r="H306" i="3"/>
  <c r="H270" i="3"/>
  <c r="H258" i="3"/>
  <c r="H246" i="3"/>
  <c r="H210" i="3"/>
  <c r="H198" i="3"/>
  <c r="H174" i="3"/>
  <c r="H634" i="1"/>
  <c r="H610" i="1"/>
  <c r="H586" i="1"/>
  <c r="H282" i="15"/>
  <c r="H642" i="1"/>
  <c r="H618" i="1"/>
  <c r="H594" i="1"/>
  <c r="H570" i="1"/>
  <c r="H289" i="15"/>
  <c r="J618" i="7"/>
  <c r="J617" i="7"/>
  <c r="H239" i="15"/>
  <c r="H81" i="3"/>
  <c r="I581" i="7"/>
  <c r="H301" i="15"/>
  <c r="H180" i="3"/>
  <c r="H55" i="4"/>
  <c r="H23" i="4"/>
  <c r="H7" i="4"/>
  <c r="H70" i="15"/>
  <c r="H357" i="3"/>
  <c r="H309" i="3"/>
  <c r="H69" i="3"/>
  <c r="H303" i="15"/>
  <c r="H499" i="3"/>
  <c r="H324" i="5"/>
  <c r="H602" i="4"/>
  <c r="H47" i="18"/>
  <c r="H521" i="2"/>
  <c r="H83" i="3"/>
  <c r="H35" i="3"/>
  <c r="H609" i="2"/>
  <c r="H176" i="2"/>
  <c r="H20" i="4"/>
  <c r="H137" i="14"/>
  <c r="H344" i="15"/>
  <c r="H638" i="4"/>
  <c r="H706" i="1"/>
  <c r="H682" i="1"/>
  <c r="H657" i="1"/>
  <c r="H211" i="5"/>
  <c r="H622" i="2"/>
  <c r="H13" i="85"/>
  <c r="H573" i="1"/>
  <c r="H643" i="5"/>
  <c r="H558" i="5"/>
  <c r="H293" i="5"/>
  <c r="H269" i="5"/>
  <c r="H173" i="5"/>
  <c r="H53" i="5"/>
  <c r="H154" i="14"/>
  <c r="H142" i="14"/>
  <c r="H118" i="14"/>
  <c r="H479" i="3"/>
  <c r="H467" i="3"/>
  <c r="H443" i="3"/>
  <c r="H371" i="3"/>
  <c r="H657" i="7"/>
  <c r="H124" i="18"/>
  <c r="H353" i="14"/>
  <c r="H626" i="4"/>
  <c r="H554" i="4"/>
  <c r="H486" i="3"/>
  <c r="H751" i="3"/>
  <c r="H727" i="3"/>
  <c r="F413" i="14"/>
  <c r="F718" i="1"/>
  <c r="H333" i="14"/>
  <c r="J720" i="7"/>
  <c r="H362" i="14"/>
  <c r="H120" i="15"/>
  <c r="H431" i="3"/>
  <c r="H621" i="2"/>
  <c r="H196" i="5"/>
  <c r="H112" i="5"/>
  <c r="H100" i="5"/>
  <c r="H442" i="3"/>
  <c r="H274" i="3"/>
  <c r="H583" i="2"/>
  <c r="H262" i="15"/>
  <c r="H624" i="3"/>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H478" i="2"/>
  <c r="H418" i="2"/>
  <c r="J643" i="7"/>
  <c r="H673" i="2"/>
  <c r="H516" i="5"/>
  <c r="H589" i="5"/>
  <c r="H348" i="5"/>
  <c r="H156" i="5"/>
  <c r="H537" i="1"/>
  <c r="H183" i="18"/>
  <c r="H205" i="18"/>
  <c r="H27" i="15"/>
  <c r="H340" i="3"/>
  <c r="H316" i="3"/>
  <c r="H292" i="3"/>
  <c r="H256" i="3"/>
  <c r="H220" i="3"/>
  <c r="H208" i="3"/>
  <c r="H196" i="3"/>
  <c r="H184" i="3"/>
  <c r="H114" i="18"/>
  <c r="H650" i="7"/>
  <c r="H290" i="15"/>
  <c r="H747" i="3"/>
  <c r="H633" i="7"/>
  <c r="H662" i="3"/>
  <c r="H279" i="15"/>
  <c r="H661" i="3"/>
  <c r="H656" i="5"/>
  <c r="H179" i="15"/>
  <c r="H155" i="15"/>
  <c r="H143" i="15"/>
  <c r="H107" i="15"/>
  <c r="H95" i="15"/>
  <c r="H83" i="15"/>
  <c r="H21" i="15"/>
  <c r="H9" i="15"/>
  <c r="H358" i="3"/>
  <c r="H346" i="3"/>
  <c r="H322" i="3"/>
  <c r="H298" i="3"/>
  <c r="H262" i="3"/>
  <c r="H250" i="3"/>
  <c r="H238" i="3"/>
  <c r="H202" i="3"/>
  <c r="H190" i="3"/>
  <c r="F282" i="18"/>
  <c r="F718" i="4"/>
  <c r="H260" i="2"/>
  <c r="H117" i="2"/>
  <c r="H281" i="4"/>
  <c r="H233" i="4"/>
  <c r="H507" i="4"/>
  <c r="H483" i="4"/>
  <c r="H363" i="4"/>
  <c r="H291" i="4"/>
  <c r="H195" i="4"/>
  <c r="H123" i="4"/>
  <c r="H355" i="3"/>
  <c r="H91" i="3"/>
  <c r="H67" i="3"/>
  <c r="H43" i="3"/>
  <c r="H469" i="5"/>
  <c r="H25" i="5"/>
  <c r="H675" i="4"/>
  <c r="H506" i="4"/>
  <c r="H218" i="4"/>
  <c r="H98" i="4"/>
  <c r="H67" i="15"/>
  <c r="H29" i="15"/>
  <c r="H5" i="15"/>
  <c r="H186" i="3"/>
  <c r="H311" i="5"/>
  <c r="H287" i="5"/>
  <c r="H208" i="14"/>
  <c r="H557" i="3"/>
  <c r="H6" i="85"/>
  <c r="H294" i="14"/>
  <c r="I726" i="7"/>
  <c r="H350" i="14"/>
  <c r="H291" i="15"/>
  <c r="F713" i="2"/>
  <c r="F740" i="7"/>
  <c r="H743" i="3"/>
  <c r="H209" i="5"/>
  <c r="H185" i="5"/>
  <c r="J682" i="7"/>
  <c r="J644" i="7"/>
  <c r="H665" i="2"/>
  <c r="H668" i="2"/>
  <c r="H612" i="3"/>
  <c r="F716" i="4"/>
  <c r="F717" i="2"/>
  <c r="H166" i="1"/>
  <c r="H94" i="1"/>
  <c r="H626" i="5"/>
  <c r="H577" i="5"/>
  <c r="H565" i="5"/>
  <c r="H541" i="5"/>
  <c r="H504" i="5"/>
  <c r="H420" i="5"/>
  <c r="H408" i="5"/>
  <c r="H396" i="5"/>
  <c r="H384" i="5"/>
  <c r="H360" i="5"/>
  <c r="H336" i="5"/>
  <c r="H312" i="5"/>
  <c r="H300" i="5"/>
  <c r="H264" i="5"/>
  <c r="H252" i="5"/>
  <c r="H240" i="5"/>
  <c r="H228" i="5"/>
  <c r="H216" i="5"/>
  <c r="H204" i="5"/>
  <c r="H192" i="5"/>
  <c r="H144" i="5"/>
  <c r="H132" i="5"/>
  <c r="H120" i="5"/>
  <c r="H108" i="5"/>
  <c r="H84" i="5"/>
  <c r="H72" i="5"/>
  <c r="H60" i="5"/>
  <c r="H48" i="5"/>
  <c r="H24" i="5"/>
  <c r="H12" i="5"/>
  <c r="H197" i="14"/>
  <c r="H185" i="14"/>
  <c r="H173" i="14"/>
  <c r="H161" i="14"/>
  <c r="H113" i="14"/>
  <c r="H101" i="14"/>
  <c r="H89" i="14"/>
  <c r="H51" i="14"/>
  <c r="H15" i="14"/>
  <c r="H662" i="4"/>
  <c r="H578" i="4"/>
  <c r="H566" i="4"/>
  <c r="I644" i="7"/>
  <c r="H559" i="3"/>
  <c r="I578" i="7"/>
  <c r="H614" i="2"/>
  <c r="H639" i="3"/>
  <c r="H220" i="18"/>
  <c r="H642" i="2"/>
  <c r="H371" i="5"/>
  <c r="H269" i="3"/>
  <c r="H257" i="3"/>
  <c r="H256" i="14"/>
  <c r="H193" i="18"/>
  <c r="H336" i="4"/>
  <c r="H324" i="4"/>
  <c r="H300" i="4"/>
  <c r="H180" i="4"/>
  <c r="H156" i="4"/>
  <c r="H144" i="4"/>
  <c r="H84" i="4"/>
  <c r="H185" i="15"/>
  <c r="H149" i="15"/>
  <c r="H88" i="5"/>
  <c r="H189" i="14"/>
  <c r="I707" i="7"/>
  <c r="H491" i="5"/>
  <c r="H479" i="5"/>
  <c r="H431" i="5"/>
  <c r="H167" i="5"/>
  <c r="H602" i="2"/>
  <c r="H75" i="85"/>
  <c r="H321" i="15"/>
  <c r="H226" i="18"/>
  <c r="H122" i="1"/>
  <c r="H603" i="7"/>
  <c r="H322" i="1"/>
  <c r="H226" i="1"/>
  <c r="H101" i="2"/>
  <c r="H89" i="2"/>
  <c r="H172" i="14"/>
  <c r="H138" i="15"/>
  <c r="H509" i="3"/>
  <c r="H449" i="3"/>
  <c r="H413" i="3"/>
  <c r="H401" i="3"/>
  <c r="H377" i="3"/>
  <c r="I714" i="7"/>
  <c r="H256" i="15"/>
  <c r="H182" i="1"/>
  <c r="H70" i="2"/>
  <c r="H545" i="5"/>
  <c r="H533" i="5"/>
  <c r="H486" i="4"/>
  <c r="H450" i="4"/>
  <c r="H402" i="4"/>
  <c r="H282" i="4"/>
  <c r="H90" i="4"/>
  <c r="H6" i="4"/>
  <c r="H430" i="3"/>
  <c r="H394" i="3"/>
  <c r="I568" i="7"/>
  <c r="I579" i="7"/>
  <c r="H34" i="85"/>
  <c r="H689" i="2"/>
  <c r="H713" i="7"/>
  <c r="H704" i="1"/>
  <c r="H680" i="1"/>
  <c r="H655" i="1"/>
  <c r="H420" i="4"/>
  <c r="H77" i="15"/>
  <c r="H65" i="15"/>
  <c r="H51" i="15"/>
  <c r="I713" i="7"/>
  <c r="H630" i="1"/>
  <c r="H606" i="1"/>
  <c r="H582" i="1"/>
  <c r="H603" i="3"/>
  <c r="H531" i="1"/>
  <c r="H528" i="1"/>
  <c r="H551" i="1"/>
  <c r="H278" i="15"/>
  <c r="H63" i="1"/>
  <c r="H479" i="2"/>
  <c r="H467" i="2"/>
  <c r="H407" i="2"/>
  <c r="H357" i="2"/>
  <c r="H201" i="2"/>
  <c r="H177" i="2"/>
  <c r="H165" i="2"/>
  <c r="H153" i="2"/>
  <c r="H141" i="2"/>
  <c r="H118" i="2"/>
  <c r="H46" i="2"/>
  <c r="H34" i="2"/>
  <c r="H22" i="2"/>
  <c r="H522" i="4"/>
  <c r="H510" i="4"/>
  <c r="H498" i="4"/>
  <c r="H414" i="4"/>
  <c r="H390" i="4"/>
  <c r="H366" i="4"/>
  <c r="H198" i="4"/>
  <c r="H174" i="4"/>
  <c r="H138" i="4"/>
  <c r="H126" i="4"/>
  <c r="H114" i="4"/>
  <c r="H669" i="7"/>
  <c r="H690" i="1"/>
  <c r="H665" i="1"/>
  <c r="H302" i="15"/>
  <c r="F162" i="85"/>
  <c r="H640" i="1"/>
  <c r="H616" i="1"/>
  <c r="H592" i="1"/>
  <c r="H568" i="1"/>
  <c r="H542" i="1"/>
  <c r="H541" i="1"/>
  <c r="H160" i="2"/>
  <c r="H136" i="2"/>
  <c r="H77" i="2"/>
  <c r="H65" i="2"/>
  <c r="H17" i="2"/>
  <c r="H529" i="4"/>
  <c r="H445" i="4"/>
  <c r="H49" i="4"/>
  <c r="H37" i="4"/>
  <c r="H19" i="4"/>
  <c r="H102" i="15"/>
  <c r="H90" i="15"/>
  <c r="H28" i="15"/>
  <c r="H172" i="3"/>
  <c r="H693" i="2"/>
  <c r="H444" i="14"/>
  <c r="H348" i="15"/>
  <c r="H104" i="85"/>
  <c r="H93" i="85"/>
  <c r="H663" i="2"/>
  <c r="H385" i="5"/>
  <c r="H337" i="5"/>
  <c r="H71" i="18"/>
  <c r="J611" i="7"/>
  <c r="J676" i="7"/>
  <c r="J631" i="7"/>
  <c r="J598" i="7"/>
  <c r="H543" i="4"/>
  <c r="H495" i="4"/>
  <c r="H327" i="4"/>
  <c r="H255" i="4"/>
  <c r="H231" i="4"/>
  <c r="H87" i="4"/>
  <c r="H63" i="4"/>
  <c r="H164" i="15"/>
  <c r="H116" i="15"/>
  <c r="H92" i="15"/>
  <c r="H68" i="15"/>
  <c r="H343" i="3"/>
  <c r="H319" i="3"/>
  <c r="H271" i="3"/>
  <c r="H223" i="3"/>
  <c r="H79" i="3"/>
  <c r="H55" i="3"/>
  <c r="H31" i="3"/>
  <c r="H553" i="3"/>
  <c r="H247" i="15"/>
  <c r="H363" i="14"/>
  <c r="H740" i="3"/>
  <c r="J567" i="7"/>
  <c r="H14" i="85"/>
  <c r="H63" i="85"/>
  <c r="H12" i="85"/>
  <c r="H345" i="14"/>
  <c r="H667" i="2"/>
  <c r="H619" i="2"/>
  <c r="H46" i="85"/>
  <c r="G718" i="1"/>
  <c r="F716" i="3"/>
  <c r="F718" i="5"/>
  <c r="H676" i="2"/>
  <c r="H70" i="1"/>
  <c r="H702" i="1"/>
  <c r="H678" i="1"/>
  <c r="H652" i="1"/>
  <c r="H628" i="1"/>
  <c r="H604" i="1"/>
  <c r="H580" i="1"/>
  <c r="H526" i="1"/>
  <c r="H54" i="85"/>
  <c r="I30" i="16"/>
  <c r="H271" i="15"/>
  <c r="H627" i="2"/>
  <c r="H312" i="15"/>
  <c r="H286" i="1"/>
  <c r="H54" i="7"/>
  <c r="H69" i="1"/>
  <c r="H509" i="2"/>
  <c r="H497" i="2"/>
  <c r="H461" i="2"/>
  <c r="H351" i="2"/>
  <c r="H255" i="2"/>
  <c r="H231" i="2"/>
  <c r="H219" i="2"/>
  <c r="H135" i="2"/>
  <c r="H123" i="2"/>
  <c r="H88" i="2"/>
  <c r="H40" i="2"/>
  <c r="H28" i="2"/>
  <c r="H287" i="15"/>
  <c r="H724" i="3"/>
  <c r="H517" i="2"/>
  <c r="H349" i="14"/>
  <c r="F157" i="85"/>
  <c r="F281" i="18"/>
  <c r="F160" i="85"/>
  <c r="F717" i="1"/>
  <c r="G717" i="1"/>
  <c r="H729" i="7"/>
  <c r="H717" i="7"/>
  <c r="H705" i="7"/>
  <c r="J636" i="7"/>
  <c r="H618" i="3"/>
  <c r="H551" i="5"/>
  <c r="J663" i="7"/>
  <c r="H58" i="1"/>
  <c r="H22" i="1"/>
  <c r="H486" i="2"/>
  <c r="H388" i="2"/>
  <c r="H364" i="2"/>
  <c r="H304" i="2"/>
  <c r="H232" i="2"/>
  <c r="H59" i="18"/>
  <c r="H35" i="18"/>
  <c r="H23" i="18"/>
  <c r="H510" i="3"/>
  <c r="H474" i="3"/>
  <c r="H462" i="3"/>
  <c r="H450" i="3"/>
  <c r="H438" i="3"/>
  <c r="H426" i="3"/>
  <c r="H402" i="3"/>
  <c r="H378" i="3"/>
  <c r="H207" i="14"/>
  <c r="H692" i="7"/>
  <c r="H539" i="5"/>
  <c r="H490" i="5"/>
  <c r="H454" i="5"/>
  <c r="H442" i="5"/>
  <c r="H430" i="5"/>
  <c r="H406" i="5"/>
  <c r="H394" i="5"/>
  <c r="H370" i="5"/>
  <c r="H334" i="5"/>
  <c r="H57" i="18"/>
  <c r="H472" i="3"/>
  <c r="H188" i="15"/>
  <c r="H375" i="5"/>
  <c r="H279" i="5"/>
  <c r="H231" i="5"/>
  <c r="H200" i="14"/>
  <c r="H92" i="14"/>
  <c r="I717" i="7"/>
  <c r="H519" i="2"/>
  <c r="H587" i="5"/>
  <c r="H514" i="5"/>
  <c r="H418" i="5"/>
  <c r="I569" i="7"/>
  <c r="H622" i="7"/>
  <c r="H327" i="5"/>
  <c r="H513" i="3"/>
  <c r="H441" i="3"/>
  <c r="H393" i="3"/>
  <c r="H655" i="7"/>
  <c r="H135" i="85"/>
  <c r="H443" i="1"/>
  <c r="H322" i="5"/>
  <c r="H310" i="5"/>
  <c r="H142" i="5"/>
  <c r="H589" i="2"/>
  <c r="H648" i="3"/>
  <c r="H381" i="3"/>
  <c r="G713" i="5"/>
  <c r="I728" i="7"/>
  <c r="H600" i="3"/>
  <c r="H544" i="5"/>
  <c r="H519" i="5"/>
  <c r="H610" i="3"/>
  <c r="H285" i="15"/>
  <c r="H622" i="3"/>
  <c r="H428" i="14"/>
  <c r="G284" i="18"/>
  <c r="H299" i="15"/>
  <c r="J500" i="7"/>
  <c r="H186" i="18"/>
  <c r="H608" i="3"/>
  <c r="H173" i="2"/>
  <c r="H346" i="14"/>
  <c r="H283" i="15"/>
  <c r="H681" i="2"/>
  <c r="H161" i="2"/>
  <c r="H523" i="2"/>
  <c r="A3" i="18"/>
  <c r="H322" i="14"/>
  <c r="H55" i="85"/>
  <c r="H650" i="2"/>
  <c r="H200" i="4"/>
  <c r="I655" i="7"/>
  <c r="H549" i="7"/>
  <c r="H105" i="18"/>
  <c r="H527" i="5"/>
  <c r="H466" i="5"/>
  <c r="H633" i="2"/>
  <c r="H209" i="2"/>
  <c r="H97" i="18"/>
  <c r="H224" i="15"/>
  <c r="H478" i="5"/>
  <c r="H358" i="5"/>
  <c r="H203" i="4"/>
  <c r="H542" i="3"/>
  <c r="J614" i="7"/>
  <c r="H20" i="85"/>
  <c r="J704" i="7"/>
  <c r="H366" i="3"/>
  <c r="H674" i="5"/>
  <c r="H695" i="2"/>
  <c r="F709" i="3"/>
  <c r="H405" i="2"/>
  <c r="H104" i="2"/>
  <c r="H667" i="5"/>
  <c r="H80" i="4"/>
  <c r="H44" i="4"/>
  <c r="H108" i="85"/>
  <c r="H532" i="4"/>
  <c r="H340" i="4"/>
  <c r="H280" i="4"/>
  <c r="H172" i="4"/>
  <c r="H160" i="4"/>
  <c r="H52" i="4"/>
  <c r="H5" i="4"/>
  <c r="H177" i="15"/>
  <c r="H153" i="15"/>
  <c r="H308" i="3"/>
  <c r="H296" i="3"/>
  <c r="H284" i="3"/>
  <c r="H272" i="3"/>
  <c r="H260" i="3"/>
  <c r="H248" i="3"/>
  <c r="H236" i="3"/>
  <c r="H224" i="3"/>
  <c r="H212" i="3"/>
  <c r="H200" i="3"/>
  <c r="H20" i="3"/>
  <c r="H250" i="14"/>
  <c r="H298" i="5"/>
  <c r="H254" i="2"/>
  <c r="H194" i="2"/>
  <c r="H586" i="3"/>
  <c r="H656" i="4"/>
  <c r="H508" i="5"/>
  <c r="H496" i="5"/>
  <c r="H436" i="5"/>
  <c r="H388" i="5"/>
  <c r="H364" i="5"/>
  <c r="J680" i="7"/>
  <c r="J641" i="7"/>
  <c r="H242" i="18"/>
  <c r="H372" i="4"/>
  <c r="H346" i="5"/>
  <c r="H613" i="2"/>
  <c r="I584" i="7"/>
  <c r="H43" i="5"/>
  <c r="H457" i="3"/>
  <c r="H709" i="7"/>
  <c r="H685" i="5"/>
  <c r="H109" i="15"/>
  <c r="H664" i="3"/>
  <c r="H286" i="5"/>
  <c r="H274" i="5"/>
  <c r="H250" i="5"/>
  <c r="H238" i="5"/>
  <c r="H226" i="5"/>
  <c r="H214" i="5"/>
  <c r="H190" i="5"/>
  <c r="H178" i="5"/>
  <c r="H94" i="5"/>
  <c r="H58" i="5"/>
  <c r="H46" i="5"/>
  <c r="H22" i="5"/>
  <c r="H159" i="14"/>
  <c r="H147" i="14"/>
  <c r="H135" i="14"/>
  <c r="H111" i="14"/>
  <c r="H99" i="14"/>
  <c r="H85" i="14"/>
  <c r="H73" i="14"/>
  <c r="H61" i="14"/>
  <c r="H49" i="14"/>
  <c r="H660" i="4"/>
  <c r="I646" i="7"/>
  <c r="H169" i="15"/>
  <c r="H424" i="5"/>
  <c r="H280" i="5"/>
  <c r="H49" i="1"/>
  <c r="H506" i="5"/>
  <c r="H446" i="5"/>
  <c r="H422" i="5"/>
  <c r="H254" i="5"/>
  <c r="H158" i="5"/>
  <c r="H26" i="5"/>
  <c r="H14" i="5"/>
  <c r="H175" i="14"/>
  <c r="H115" i="14"/>
  <c r="H53" i="14"/>
  <c r="H664" i="4"/>
  <c r="H220" i="4"/>
  <c r="H124" i="4"/>
  <c r="H141" i="15"/>
  <c r="H73" i="18"/>
  <c r="H30" i="85"/>
  <c r="H218" i="18"/>
  <c r="H257" i="2"/>
  <c r="H564" i="3"/>
  <c r="H360" i="4"/>
  <c r="H546" i="2"/>
  <c r="H10" i="5"/>
  <c r="H170" i="14"/>
  <c r="H433" i="3"/>
  <c r="H536" i="4"/>
  <c r="H512" i="4"/>
  <c r="H440" i="4"/>
  <c r="H145" i="15"/>
  <c r="H85" i="15"/>
  <c r="H672" i="5"/>
  <c r="H460" i="5"/>
  <c r="H102" i="2"/>
  <c r="H542" i="2"/>
  <c r="H16" i="2"/>
  <c r="H8" i="2"/>
  <c r="H648" i="5"/>
  <c r="H636" i="5"/>
  <c r="H564" i="4"/>
  <c r="H81" i="18"/>
  <c r="H69" i="18"/>
  <c r="H496" i="3"/>
  <c r="H87" i="2"/>
  <c r="H26" i="15"/>
  <c r="H27" i="3"/>
  <c r="H125" i="18"/>
  <c r="H287" i="14"/>
  <c r="I687" i="7"/>
  <c r="I14" i="16"/>
  <c r="H555" i="1"/>
  <c r="H141" i="85"/>
  <c r="H19" i="5"/>
  <c r="H550" i="2"/>
  <c r="J607" i="7"/>
  <c r="H606" i="7"/>
  <c r="H468" i="2"/>
  <c r="J606" i="7"/>
  <c r="J679" i="7"/>
  <c r="H679" i="2"/>
  <c r="H546" i="1"/>
  <c r="H184" i="5"/>
  <c r="H117" i="14"/>
  <c r="J730" i="7"/>
  <c r="F718" i="3"/>
  <c r="H628" i="5"/>
  <c r="H604" i="5"/>
  <c r="H591" i="5"/>
  <c r="H543" i="5"/>
  <c r="H531" i="5"/>
  <c r="H494" i="5"/>
  <c r="H482" i="5"/>
  <c r="H434" i="5"/>
  <c r="H410" i="5"/>
  <c r="H398" i="5"/>
  <c r="H386" i="5"/>
  <c r="H374" i="5"/>
  <c r="H362" i="5"/>
  <c r="H350" i="5"/>
  <c r="H338" i="5"/>
  <c r="H326" i="5"/>
  <c r="H314" i="5"/>
  <c r="H302" i="5"/>
  <c r="H290" i="5"/>
  <c r="H278" i="5"/>
  <c r="H266" i="5"/>
  <c r="H230" i="5"/>
  <c r="H218" i="5"/>
  <c r="H206" i="5"/>
  <c r="H194" i="5"/>
  <c r="H182" i="5"/>
  <c r="H170" i="5"/>
  <c r="H134" i="5"/>
  <c r="H122" i="5"/>
  <c r="H110" i="5"/>
  <c r="H98" i="5"/>
  <c r="H86" i="5"/>
  <c r="H62" i="5"/>
  <c r="H50" i="5"/>
  <c r="H211" i="14"/>
  <c r="H187" i="14"/>
  <c r="H139" i="14"/>
  <c r="H127" i="14"/>
  <c r="H103" i="14"/>
  <c r="H91" i="14"/>
  <c r="H65" i="14"/>
  <c r="H41" i="14"/>
  <c r="H29" i="14"/>
  <c r="H17" i="14"/>
  <c r="H5" i="14"/>
  <c r="H628" i="4"/>
  <c r="H616" i="4"/>
  <c r="H580" i="4"/>
  <c r="H49" i="18"/>
  <c r="H37" i="18"/>
  <c r="H25" i="18"/>
  <c r="H500" i="3"/>
  <c r="H488" i="3"/>
  <c r="H440" i="3"/>
  <c r="H416" i="3"/>
  <c r="H392" i="3"/>
  <c r="H380" i="3"/>
  <c r="H368" i="3"/>
  <c r="H686" i="1"/>
  <c r="H661" i="1"/>
  <c r="H636" i="1"/>
  <c r="H612" i="1"/>
  <c r="H588" i="1"/>
  <c r="H564" i="1"/>
  <c r="J639" i="7"/>
  <c r="H535" i="1"/>
  <c r="H460" i="3"/>
  <c r="H448" i="3"/>
  <c r="H412" i="3"/>
  <c r="H400" i="3"/>
  <c r="H388" i="3"/>
  <c r="H376" i="3"/>
  <c r="H201" i="5"/>
  <c r="I47" i="4"/>
  <c r="H25" i="15"/>
  <c r="H363" i="3"/>
  <c r="H530" i="3"/>
  <c r="I596" i="7"/>
  <c r="H711" i="7"/>
  <c r="H699" i="7"/>
  <c r="H686" i="7"/>
  <c r="H661" i="7"/>
  <c r="H617" i="3"/>
  <c r="H625" i="2"/>
  <c r="H635" i="2"/>
  <c r="H297" i="15"/>
  <c r="H669" i="5"/>
  <c r="H111" i="85"/>
  <c r="H700" i="1"/>
  <c r="H676" i="1"/>
  <c r="I723" i="7"/>
  <c r="I711" i="7"/>
  <c r="H650" i="1"/>
  <c r="H626" i="1"/>
  <c r="H602" i="1"/>
  <c r="H578" i="1"/>
  <c r="H657" i="4"/>
  <c r="H573" i="4"/>
  <c r="H107" i="2"/>
  <c r="H524" i="1"/>
  <c r="H52" i="5"/>
  <c r="H40" i="5"/>
  <c r="H28" i="5"/>
  <c r="H16" i="5"/>
  <c r="H165" i="14"/>
  <c r="H274" i="15"/>
  <c r="H132" i="1"/>
  <c r="H298" i="15"/>
  <c r="H59" i="1"/>
  <c r="H66" i="2"/>
  <c r="H54" i="2"/>
  <c r="H42" i="2"/>
  <c r="H30" i="2"/>
  <c r="H546" i="3"/>
  <c r="H611" i="7"/>
  <c r="H444" i="4"/>
  <c r="H555" i="2"/>
  <c r="H123" i="18"/>
  <c r="H610" i="7"/>
  <c r="H386" i="2"/>
  <c r="H182" i="2"/>
  <c r="H158" i="2"/>
  <c r="H134" i="2"/>
  <c r="H99" i="2"/>
  <c r="H75" i="2"/>
  <c r="H63" i="2"/>
  <c r="H51" i="2"/>
  <c r="H39" i="2"/>
  <c r="H27" i="2"/>
  <c r="H183" i="14"/>
  <c r="H25" i="14"/>
  <c r="H13" i="14"/>
  <c r="H648" i="4"/>
  <c r="H552" i="4"/>
  <c r="H515" i="4"/>
  <c r="H503" i="4"/>
  <c r="H64" i="15"/>
  <c r="H50" i="15"/>
  <c r="H351" i="3"/>
  <c r="H339" i="3"/>
  <c r="H327" i="3"/>
  <c r="H303" i="3"/>
  <c r="H291" i="3"/>
  <c r="H231" i="3"/>
  <c r="H207" i="3"/>
  <c r="H159" i="3"/>
  <c r="H123" i="3"/>
  <c r="H87" i="3"/>
  <c r="H63" i="3"/>
  <c r="H39" i="3"/>
  <c r="H190" i="15"/>
  <c r="H194" i="15"/>
  <c r="H62" i="85"/>
  <c r="H676" i="5"/>
  <c r="H45" i="5"/>
  <c r="H110" i="14"/>
  <c r="H611" i="4"/>
  <c r="H587" i="4"/>
  <c r="H442" i="4"/>
  <c r="H411" i="3"/>
  <c r="H584" i="3"/>
  <c r="H697" i="7"/>
  <c r="H18" i="5"/>
  <c r="H131" i="14"/>
  <c r="H47" i="15"/>
  <c r="H260" i="14"/>
  <c r="H412" i="5"/>
  <c r="H268" i="5"/>
  <c r="H232" i="5"/>
  <c r="H553" i="7"/>
  <c r="H565" i="7"/>
  <c r="J726" i="7"/>
  <c r="J702" i="7"/>
  <c r="I676" i="7"/>
  <c r="H480" i="4"/>
  <c r="H597" i="7"/>
  <c r="H255" i="15"/>
  <c r="H411" i="2"/>
  <c r="H526" i="4"/>
  <c r="H406" i="4"/>
  <c r="H394" i="4"/>
  <c r="H358" i="4"/>
  <c r="H334" i="4"/>
  <c r="H286" i="4"/>
  <c r="H226" i="4"/>
  <c r="H214" i="4"/>
  <c r="H166" i="4"/>
  <c r="H118" i="4"/>
  <c r="H94" i="4"/>
  <c r="H25" i="4"/>
  <c r="H171" i="15"/>
  <c r="H147" i="15"/>
  <c r="H123" i="15"/>
  <c r="H99" i="15"/>
  <c r="H75" i="15"/>
  <c r="H49" i="15"/>
  <c r="H37" i="15"/>
  <c r="H13" i="15"/>
  <c r="H338" i="3"/>
  <c r="H314" i="3"/>
  <c r="H290" i="3"/>
  <c r="H266" i="3"/>
  <c r="H218" i="3"/>
  <c r="H206" i="3"/>
  <c r="H194" i="3"/>
  <c r="H107" i="18"/>
  <c r="H127" i="18"/>
  <c r="H595" i="7"/>
  <c r="H42" i="85"/>
  <c r="H18" i="85"/>
  <c r="H673" i="7"/>
  <c r="H660" i="5"/>
  <c r="H737" i="1"/>
  <c r="H133" i="3"/>
  <c r="H577" i="1"/>
  <c r="H137" i="1"/>
  <c r="H598" i="3"/>
  <c r="H344" i="4"/>
  <c r="H236" i="4"/>
  <c r="H73" i="15"/>
  <c r="I658" i="7"/>
  <c r="H663" i="3"/>
  <c r="H152" i="2"/>
  <c r="H208" i="5"/>
  <c r="H364" i="4"/>
  <c r="H134" i="18"/>
  <c r="H258" i="15"/>
  <c r="H638" i="7"/>
  <c r="H288" i="4"/>
  <c r="H252" i="4"/>
  <c r="H168" i="4"/>
  <c r="H258" i="14"/>
  <c r="H314" i="2"/>
  <c r="H302" i="2"/>
  <c r="H278" i="2"/>
  <c r="H266" i="2"/>
  <c r="H166" i="5"/>
  <c r="H154" i="5"/>
  <c r="J724" i="7"/>
  <c r="H495" i="3"/>
  <c r="H646" i="5"/>
  <c r="H622" i="5"/>
  <c r="H598" i="5"/>
  <c r="H525" i="5"/>
  <c r="H428" i="5"/>
  <c r="H380" i="5"/>
  <c r="H212" i="5"/>
  <c r="H188" i="5"/>
  <c r="H176" i="5"/>
  <c r="H56" i="5"/>
  <c r="H169" i="14"/>
  <c r="H157" i="14"/>
  <c r="H133" i="14"/>
  <c r="H109" i="14"/>
  <c r="H35" i="14"/>
  <c r="H55" i="18"/>
  <c r="H482" i="3"/>
  <c r="H521" i="3"/>
  <c r="H242" i="14"/>
  <c r="I573" i="7"/>
  <c r="H554" i="3"/>
  <c r="H599" i="2"/>
  <c r="H41" i="85"/>
  <c r="H698" i="1"/>
  <c r="H673" i="1"/>
  <c r="H175" i="5"/>
  <c r="H549" i="4"/>
  <c r="H42" i="18"/>
  <c r="H574" i="2"/>
  <c r="H659" i="7"/>
  <c r="H201" i="18"/>
  <c r="H648" i="1"/>
  <c r="H624" i="1"/>
  <c r="H600" i="1"/>
  <c r="H576" i="1"/>
  <c r="J436" i="7"/>
  <c r="J674" i="7"/>
  <c r="H522" i="1"/>
  <c r="H128" i="2"/>
  <c r="H105" i="2"/>
  <c r="H33" i="2"/>
  <c r="H105" i="14"/>
  <c r="H93" i="14"/>
  <c r="H79" i="14"/>
  <c r="H67" i="14"/>
  <c r="H55" i="14"/>
  <c r="H43" i="14"/>
  <c r="H19" i="14"/>
  <c r="H7" i="14"/>
  <c r="H654" i="4"/>
  <c r="H680" i="7"/>
  <c r="H146" i="18"/>
  <c r="H60" i="18"/>
  <c r="H78" i="2"/>
  <c r="H108" i="4"/>
  <c r="H395" i="4"/>
  <c r="H55" i="1"/>
  <c r="H31" i="1"/>
  <c r="H7" i="1"/>
  <c r="H471" i="2"/>
  <c r="H385" i="2"/>
  <c r="H349" i="2"/>
  <c r="H229" i="2"/>
  <c r="H205" i="2"/>
  <c r="H286" i="14"/>
  <c r="H274" i="14"/>
  <c r="H303" i="14"/>
  <c r="H254" i="15"/>
  <c r="H494" i="2"/>
  <c r="H372" i="2"/>
  <c r="H360" i="2"/>
  <c r="H156" i="2"/>
  <c r="H132" i="14"/>
  <c r="H645" i="4"/>
  <c r="H489" i="4"/>
  <c r="H357" i="4"/>
  <c r="H24" i="4"/>
  <c r="H349" i="3"/>
  <c r="H85" i="3"/>
  <c r="H49" i="3"/>
  <c r="H265" i="15"/>
  <c r="H57" i="85"/>
  <c r="H72" i="85"/>
  <c r="H87" i="85"/>
  <c r="H659" i="5"/>
  <c r="H143" i="14"/>
  <c r="H35" i="15"/>
  <c r="H536" i="2"/>
  <c r="H212" i="15"/>
  <c r="H221" i="15"/>
  <c r="H596" i="3"/>
  <c r="H671" i="7"/>
  <c r="H179" i="18"/>
  <c r="H222" i="18"/>
  <c r="H258" i="18"/>
  <c r="H663" i="5"/>
  <c r="H338" i="15"/>
  <c r="H400" i="14"/>
  <c r="H699" i="2"/>
  <c r="H250" i="2"/>
  <c r="J616" i="7"/>
  <c r="H400" i="4"/>
  <c r="H120" i="1"/>
  <c r="H293" i="3"/>
  <c r="H233" i="3"/>
  <c r="H221" i="3"/>
  <c r="H197" i="3"/>
  <c r="H161" i="3"/>
  <c r="H101" i="3"/>
  <c r="H89" i="3"/>
  <c r="H53" i="3"/>
  <c r="H41" i="3"/>
  <c r="H295" i="15"/>
  <c r="H305" i="14"/>
  <c r="H293" i="14"/>
  <c r="H130" i="5"/>
  <c r="H83" i="4"/>
  <c r="H335" i="14"/>
  <c r="H379" i="5"/>
  <c r="H367" i="5"/>
  <c r="H223" i="5"/>
  <c r="H127" i="5"/>
  <c r="H230" i="15"/>
  <c r="J594" i="7"/>
  <c r="H302" i="14"/>
  <c r="H671" i="1"/>
  <c r="H40" i="85"/>
  <c r="H684" i="7"/>
  <c r="H294" i="15"/>
  <c r="H559" i="5"/>
  <c r="H366" i="5"/>
  <c r="H318" i="5"/>
  <c r="H78" i="5"/>
  <c r="H372" i="3"/>
  <c r="H336" i="3"/>
  <c r="H312" i="3"/>
  <c r="H300" i="3"/>
  <c r="H264" i="3"/>
  <c r="H252" i="3"/>
  <c r="H240" i="3"/>
  <c r="H204" i="3"/>
  <c r="H38" i="85"/>
  <c r="H226" i="2"/>
  <c r="H129" i="14"/>
  <c r="H130" i="15"/>
  <c r="H63" i="18"/>
  <c r="H51" i="18"/>
  <c r="H39" i="18"/>
  <c r="H27" i="18"/>
  <c r="H478" i="3"/>
  <c r="H310" i="14"/>
  <c r="J718" i="7"/>
  <c r="H230" i="14"/>
  <c r="H129" i="18"/>
  <c r="H589" i="7"/>
  <c r="H268" i="14"/>
  <c r="H90" i="18"/>
  <c r="J691" i="7"/>
  <c r="H329" i="2"/>
  <c r="H245" i="14"/>
  <c r="H220" i="15"/>
  <c r="H612" i="7"/>
  <c r="H599" i="7"/>
  <c r="H278" i="14"/>
  <c r="H266" i="14"/>
  <c r="H577" i="3"/>
  <c r="H144" i="18"/>
  <c r="H575" i="3"/>
  <c r="J638" i="7"/>
  <c r="H64" i="7"/>
  <c r="H169" i="2"/>
  <c r="H110" i="2"/>
  <c r="H98" i="2"/>
  <c r="H86" i="2"/>
  <c r="H38" i="2"/>
  <c r="H26" i="2"/>
  <c r="H219" i="15"/>
  <c r="H552" i="3"/>
  <c r="H228" i="15"/>
  <c r="H559" i="2"/>
  <c r="H573" i="3"/>
  <c r="H121" i="2"/>
  <c r="H128" i="5"/>
  <c r="H97" i="14"/>
  <c r="J710" i="7"/>
  <c r="F718" i="2"/>
  <c r="H108" i="2"/>
  <c r="H244" i="14"/>
  <c r="H552" i="2"/>
  <c r="H646" i="1"/>
  <c r="H622" i="1"/>
  <c r="H598" i="1"/>
  <c r="H574" i="1"/>
  <c r="H76" i="1"/>
  <c r="H286" i="2"/>
  <c r="H47" i="2"/>
  <c r="H632" i="5"/>
  <c r="H608" i="5"/>
  <c r="H596" i="5"/>
  <c r="H547" i="5"/>
  <c r="H522" i="5"/>
  <c r="H498" i="5"/>
  <c r="H486" i="5"/>
  <c r="H474" i="5"/>
  <c r="H462" i="5"/>
  <c r="H294" i="5"/>
  <c r="H282" i="5"/>
  <c r="H270" i="5"/>
  <c r="H246" i="5"/>
  <c r="H222" i="5"/>
  <c r="H174" i="5"/>
  <c r="H538" i="2"/>
  <c r="H543" i="2"/>
  <c r="H554" i="2"/>
  <c r="H122" i="18"/>
  <c r="H255" i="14"/>
  <c r="H694" i="1"/>
  <c r="H644" i="1"/>
  <c r="H620" i="1"/>
  <c r="H596" i="1"/>
  <c r="H572" i="1"/>
  <c r="H547" i="1"/>
  <c r="H173" i="4"/>
  <c r="H56" i="15"/>
  <c r="H418" i="3"/>
  <c r="H285" i="3"/>
  <c r="H261" i="3"/>
  <c r="H141" i="3"/>
  <c r="H129" i="3"/>
  <c r="H33" i="3"/>
  <c r="H579" i="7"/>
  <c r="H227" i="15"/>
  <c r="H560" i="3"/>
  <c r="H74" i="18"/>
  <c r="H62" i="18"/>
  <c r="H405" i="3"/>
  <c r="H520" i="1"/>
  <c r="H248" i="15"/>
  <c r="H518" i="1"/>
  <c r="H92" i="18"/>
  <c r="H94" i="18"/>
  <c r="H569" i="2"/>
  <c r="H487" i="2"/>
  <c r="H563" i="1"/>
  <c r="H155" i="18"/>
  <c r="H540" i="4"/>
  <c r="H116" i="1"/>
  <c r="H195" i="14"/>
  <c r="H624" i="4"/>
  <c r="H612" i="4"/>
  <c r="H525" i="3"/>
  <c r="H224" i="14"/>
  <c r="H263" i="14"/>
  <c r="H304" i="14"/>
  <c r="H56" i="18"/>
  <c r="H560" i="7"/>
  <c r="H482" i="2"/>
  <c r="H422" i="2"/>
  <c r="H264" i="2"/>
  <c r="H252" i="2"/>
  <c r="H228" i="2"/>
  <c r="H180" i="2"/>
  <c r="H109" i="2"/>
  <c r="H73" i="2"/>
  <c r="H61" i="2"/>
  <c r="H49" i="2"/>
  <c r="H37" i="2"/>
  <c r="H25" i="2"/>
  <c r="H345" i="4"/>
  <c r="H177" i="4"/>
  <c r="H165" i="4"/>
  <c r="H253" i="15"/>
  <c r="H668" i="5"/>
  <c r="J630" i="7"/>
  <c r="H629" i="7"/>
  <c r="J604" i="7"/>
  <c r="H556" i="7"/>
  <c r="J701" i="7"/>
  <c r="H585" i="7"/>
  <c r="H593" i="7"/>
  <c r="I22" i="16"/>
  <c r="I660" i="7"/>
  <c r="J603" i="7"/>
  <c r="H614" i="7"/>
  <c r="J666" i="7"/>
  <c r="J502" i="7"/>
  <c r="J687" i="7"/>
  <c r="I633" i="7"/>
  <c r="I679" i="7"/>
  <c r="I622" i="7"/>
  <c r="J686" i="7"/>
  <c r="H78" i="18"/>
  <c r="H469" i="3"/>
  <c r="J378" i="7"/>
  <c r="H450" i="5"/>
  <c r="H438" i="5"/>
  <c r="H426" i="5"/>
  <c r="H414" i="5"/>
  <c r="H402" i="5"/>
  <c r="H354" i="5"/>
  <c r="H330" i="5"/>
  <c r="H210" i="5"/>
  <c r="H198" i="5"/>
  <c r="H162" i="5"/>
  <c r="H114" i="5"/>
  <c r="I732" i="7"/>
  <c r="H435" i="1"/>
  <c r="H296" i="2"/>
  <c r="H236" i="2"/>
  <c r="H666" i="4"/>
  <c r="H606" i="4"/>
  <c r="H425" i="4"/>
  <c r="H149" i="4"/>
  <c r="H41" i="4"/>
  <c r="H615" i="7"/>
  <c r="H595" i="2"/>
  <c r="H571" i="2"/>
  <c r="H231" i="18"/>
  <c r="H44" i="2"/>
  <c r="H544" i="4"/>
  <c r="H508" i="4"/>
  <c r="H484" i="4"/>
  <c r="H448" i="4"/>
  <c r="H76" i="4"/>
  <c r="H601" i="7"/>
  <c r="H276" i="1"/>
  <c r="H279" i="14"/>
  <c r="H605" i="2"/>
  <c r="H666" i="2"/>
  <c r="H132" i="18"/>
  <c r="H29" i="3"/>
  <c r="H591" i="2"/>
  <c r="H245" i="15"/>
  <c r="H142" i="18"/>
  <c r="H701" i="5"/>
  <c r="H56" i="1"/>
  <c r="H325" i="2"/>
  <c r="H253" i="2"/>
  <c r="H439" i="1"/>
  <c r="H500" i="5"/>
  <c r="H488" i="5"/>
  <c r="H476" i="5"/>
  <c r="H440" i="5"/>
  <c r="H416" i="5"/>
  <c r="H404" i="5"/>
  <c r="H392" i="5"/>
  <c r="H368" i="5"/>
  <c r="H356" i="5"/>
  <c r="H320" i="5"/>
  <c r="H296" i="5"/>
  <c r="H248" i="5"/>
  <c r="H152" i="5"/>
  <c r="H225" i="4"/>
  <c r="H81" i="4"/>
  <c r="H57" i="4"/>
  <c r="H45" i="4"/>
  <c r="H182" i="15"/>
  <c r="H134" i="15"/>
  <c r="H48" i="15"/>
  <c r="H12" i="15"/>
  <c r="H79" i="18"/>
  <c r="H31" i="18"/>
  <c r="H19" i="18"/>
  <c r="H506" i="3"/>
  <c r="H470" i="3"/>
  <c r="I672" i="7"/>
  <c r="I634" i="7"/>
  <c r="H339" i="15"/>
  <c r="H524" i="4"/>
  <c r="H476" i="4"/>
  <c r="H416" i="4"/>
  <c r="H212" i="4"/>
  <c r="H188" i="4"/>
  <c r="H92" i="4"/>
  <c r="H313" i="14"/>
  <c r="J368" i="7"/>
  <c r="H328" i="1"/>
  <c r="H382" i="2"/>
  <c r="H258" i="5"/>
  <c r="H42" i="5"/>
  <c r="H30" i="5"/>
  <c r="H203" i="14"/>
  <c r="H179" i="14"/>
  <c r="H167" i="14"/>
  <c r="H155" i="14"/>
  <c r="H107" i="14"/>
  <c r="H95" i="14"/>
  <c r="H81" i="14"/>
  <c r="H69" i="14"/>
  <c r="H57" i="14"/>
  <c r="H45" i="14"/>
  <c r="H668" i="4"/>
  <c r="H632" i="4"/>
  <c r="H608" i="4"/>
  <c r="H572" i="4"/>
  <c r="H560" i="4"/>
  <c r="H548" i="4"/>
  <c r="H331" i="4"/>
  <c r="H307" i="4"/>
  <c r="H235" i="4"/>
  <c r="H15" i="4"/>
  <c r="H132" i="15"/>
  <c r="H46" i="15"/>
  <c r="H65" i="18"/>
  <c r="H53" i="18"/>
  <c r="H29" i="18"/>
  <c r="H17" i="18"/>
  <c r="H504" i="3"/>
  <c r="H456" i="3"/>
  <c r="H444" i="3"/>
  <c r="H420" i="3"/>
  <c r="H408" i="3"/>
  <c r="H396" i="3"/>
  <c r="H384" i="3"/>
  <c r="H227" i="3"/>
  <c r="H215" i="3"/>
  <c r="H203" i="3"/>
  <c r="H191" i="3"/>
  <c r="H95" i="3"/>
  <c r="H71" i="3"/>
  <c r="H23" i="3"/>
  <c r="H582" i="3"/>
  <c r="H585" i="2"/>
  <c r="H251" i="15"/>
  <c r="I670" i="7"/>
  <c r="H657" i="5"/>
  <c r="G718" i="2"/>
  <c r="H581" i="3"/>
  <c r="H136" i="18"/>
  <c r="H138" i="85"/>
  <c r="H84" i="18"/>
  <c r="H221" i="14"/>
  <c r="H540" i="3"/>
  <c r="H216" i="15"/>
  <c r="H151" i="2"/>
  <c r="H208" i="4"/>
  <c r="J571" i="7"/>
  <c r="H643" i="2"/>
  <c r="H690" i="2"/>
  <c r="H593" i="2"/>
  <c r="H235" i="15"/>
  <c r="H229" i="18"/>
  <c r="H658" i="3"/>
  <c r="H350" i="4"/>
  <c r="H338" i="4"/>
  <c r="H278" i="4"/>
  <c r="H206" i="4"/>
  <c r="H146" i="4"/>
  <c r="H122" i="4"/>
  <c r="H551" i="2"/>
  <c r="H119" i="18"/>
  <c r="H254" i="14"/>
  <c r="F412" i="14"/>
  <c r="F387" i="15"/>
  <c r="G414" i="14"/>
  <c r="F284" i="18"/>
  <c r="G415" i="14"/>
  <c r="H415" i="14" s="1"/>
  <c r="H675" i="2"/>
  <c r="H70" i="18"/>
  <c r="H664" i="5"/>
  <c r="H477" i="1"/>
  <c r="H380" i="1"/>
  <c r="H243" i="15"/>
  <c r="H759" i="3"/>
  <c r="H514" i="4"/>
  <c r="H502" i="4"/>
  <c r="H478" i="4"/>
  <c r="H106" i="4"/>
  <c r="H82" i="4"/>
  <c r="H70" i="4"/>
  <c r="H58" i="4"/>
  <c r="J379" i="7"/>
  <c r="H205" i="3"/>
  <c r="H157" i="3"/>
  <c r="H145" i="3"/>
  <c r="H97" i="3"/>
  <c r="H73" i="3"/>
  <c r="H61" i="3"/>
  <c r="H25" i="3"/>
  <c r="H517" i="3"/>
  <c r="H519" i="3"/>
  <c r="H523" i="3"/>
  <c r="H96" i="18"/>
  <c r="H543" i="3"/>
  <c r="H620" i="7"/>
  <c r="H261" i="14"/>
  <c r="H572" i="3"/>
  <c r="H151" i="18"/>
  <c r="H575" i="2"/>
  <c r="J660" i="7"/>
  <c r="H652" i="3"/>
  <c r="H376" i="1"/>
  <c r="H292" i="1"/>
  <c r="H95" i="2"/>
  <c r="H499" i="4"/>
  <c r="H487" i="4"/>
  <c r="H439" i="4"/>
  <c r="H213" i="14"/>
  <c r="H215" i="14"/>
  <c r="H522" i="2"/>
  <c r="H524" i="2"/>
  <c r="J721" i="7"/>
  <c r="J577" i="7"/>
  <c r="H591" i="7"/>
  <c r="H270" i="14"/>
  <c r="H311" i="14"/>
  <c r="H593" i="3"/>
  <c r="H569" i="3"/>
  <c r="G717" i="4"/>
  <c r="H423" i="1"/>
  <c r="H266" i="1"/>
  <c r="H230" i="1"/>
  <c r="H38" i="1"/>
  <c r="H502" i="2"/>
  <c r="H12" i="2"/>
  <c r="H4" i="2"/>
  <c r="H642" i="5"/>
  <c r="H630" i="5"/>
  <c r="H618" i="5"/>
  <c r="H328" i="5"/>
  <c r="H545" i="4"/>
  <c r="H533" i="4"/>
  <c r="H509" i="4"/>
  <c r="H223" i="14"/>
  <c r="H298" i="14"/>
  <c r="H671" i="5"/>
  <c r="H458" i="1"/>
  <c r="H429" i="2"/>
  <c r="H355" i="2"/>
  <c r="H343" i="2"/>
  <c r="H139" i="2"/>
  <c r="H20" i="2"/>
  <c r="H11" i="2"/>
  <c r="H551" i="3"/>
  <c r="H591" i="3"/>
  <c r="H72" i="1"/>
  <c r="H60" i="1"/>
  <c r="H24" i="1"/>
  <c r="H500" i="2"/>
  <c r="H404" i="2"/>
  <c r="H354" i="2"/>
  <c r="H318" i="2"/>
  <c r="H282" i="2"/>
  <c r="H234" i="2"/>
  <c r="H198" i="2"/>
  <c r="H138" i="2"/>
  <c r="H115" i="2"/>
  <c r="H579" i="5"/>
  <c r="H582" i="7"/>
  <c r="H267" i="14"/>
  <c r="H66" i="85"/>
  <c r="H379" i="3"/>
  <c r="H35" i="1"/>
  <c r="H4" i="14"/>
  <c r="H518" i="4"/>
  <c r="H470" i="4"/>
  <c r="H74" i="4"/>
  <c r="H38" i="4"/>
  <c r="H246" i="15"/>
  <c r="H652" i="5"/>
  <c r="J675" i="7"/>
  <c r="G718" i="3"/>
  <c r="J524" i="7"/>
  <c r="J476" i="7"/>
  <c r="I674" i="7"/>
  <c r="J596" i="7"/>
  <c r="H274" i="4"/>
  <c r="H238" i="4"/>
  <c r="H190" i="4"/>
  <c r="H612" i="2"/>
  <c r="H683" i="2"/>
  <c r="H732" i="3"/>
  <c r="H169" i="85"/>
  <c r="H54" i="1"/>
  <c r="H344" i="5"/>
  <c r="H236" i="5"/>
  <c r="H116" i="5"/>
  <c r="H92" i="5"/>
  <c r="H68" i="5"/>
  <c r="H32" i="5"/>
  <c r="H8" i="5"/>
  <c r="H193" i="14"/>
  <c r="H181" i="14"/>
  <c r="H145" i="14"/>
  <c r="H121" i="14"/>
  <c r="H83" i="14"/>
  <c r="H71" i="14"/>
  <c r="H47" i="14"/>
  <c r="H11" i="14"/>
  <c r="H658" i="4"/>
  <c r="H610" i="4"/>
  <c r="H586" i="4"/>
  <c r="H574" i="4"/>
  <c r="H562" i="4"/>
  <c r="H550" i="4"/>
  <c r="H465" i="4"/>
  <c r="H417" i="4"/>
  <c r="H458" i="3"/>
  <c r="H446" i="3"/>
  <c r="H410" i="3"/>
  <c r="H386" i="3"/>
  <c r="H374" i="3"/>
  <c r="H231" i="14"/>
  <c r="H731" i="3"/>
  <c r="H16" i="4"/>
  <c r="J608" i="7"/>
  <c r="H50" i="7"/>
  <c r="H53" i="1"/>
  <c r="H131" i="2"/>
  <c r="H36" i="2"/>
  <c r="H296" i="4"/>
  <c r="H150" i="18"/>
  <c r="H138" i="18"/>
  <c r="H610" i="2"/>
  <c r="H132" i="85"/>
  <c r="H247" i="14"/>
  <c r="G154" i="85"/>
  <c r="G277" i="18"/>
  <c r="F737" i="7"/>
  <c r="F712" i="2"/>
  <c r="G712" i="5"/>
  <c r="G712" i="3"/>
  <c r="H712" i="3" s="1"/>
  <c r="G714" i="5"/>
  <c r="G280" i="18"/>
  <c r="G158" i="85"/>
  <c r="G411" i="14"/>
  <c r="G714" i="3"/>
  <c r="G385" i="15"/>
  <c r="G715" i="5"/>
  <c r="G159" i="85"/>
  <c r="G412" i="14"/>
  <c r="G715" i="3"/>
  <c r="G741" i="7"/>
  <c r="G716" i="5"/>
  <c r="G282" i="18"/>
  <c r="H282" i="18" s="1"/>
  <c r="G716" i="4"/>
  <c r="H716" i="4" s="1"/>
  <c r="G413" i="14"/>
  <c r="G716" i="3"/>
  <c r="J595" i="7"/>
  <c r="J629" i="7"/>
  <c r="J627" i="7"/>
  <c r="H670" i="5"/>
  <c r="J452" i="7"/>
  <c r="H61" i="85"/>
  <c r="H698" i="5"/>
  <c r="H746" i="3"/>
  <c r="H734" i="3"/>
  <c r="H726" i="3"/>
  <c r="G712" i="2"/>
  <c r="H17" i="3"/>
  <c r="H5" i="3"/>
  <c r="H232" i="14"/>
  <c r="H234" i="14"/>
  <c r="H108" i="18"/>
  <c r="H217" i="15"/>
  <c r="H548" i="3"/>
  <c r="I575" i="7"/>
  <c r="H249" i="14"/>
  <c r="H557" i="2"/>
  <c r="I597" i="7"/>
  <c r="H296" i="14"/>
  <c r="H701" i="1"/>
  <c r="H579" i="1"/>
  <c r="H571" i="1"/>
  <c r="H337" i="15"/>
  <c r="H692" i="5"/>
  <c r="H694" i="5"/>
  <c r="H696" i="2"/>
  <c r="G709" i="4"/>
  <c r="G276" i="18"/>
  <c r="H529" i="3"/>
  <c r="J587" i="7"/>
  <c r="J586" i="7"/>
  <c r="H586" i="7"/>
  <c r="H37" i="85"/>
  <c r="H21" i="85"/>
  <c r="H9" i="85"/>
  <c r="H686" i="3"/>
  <c r="J526" i="7"/>
  <c r="J525" i="7"/>
  <c r="J523" i="7"/>
  <c r="J519" i="7"/>
  <c r="J516" i="7"/>
  <c r="J513" i="7"/>
  <c r="J509" i="7"/>
  <c r="J506" i="7"/>
  <c r="J504" i="7"/>
  <c r="J501" i="7"/>
  <c r="J497" i="7"/>
  <c r="J493" i="7"/>
  <c r="J490" i="7"/>
  <c r="J488" i="7"/>
  <c r="J486" i="7"/>
  <c r="J484" i="7"/>
  <c r="J482" i="7"/>
  <c r="J470" i="7"/>
  <c r="J467" i="7"/>
  <c r="J465" i="7"/>
  <c r="J463" i="7"/>
  <c r="J459" i="7"/>
  <c r="J456" i="7"/>
  <c r="J454" i="7"/>
  <c r="J453" i="7"/>
  <c r="J448" i="7"/>
  <c r="J445" i="7"/>
  <c r="J437" i="7"/>
  <c r="J434" i="7"/>
  <c r="J432" i="7"/>
  <c r="J431" i="7"/>
  <c r="J429" i="7"/>
  <c r="J426" i="7"/>
  <c r="J414" i="7"/>
  <c r="J191" i="7"/>
  <c r="J185" i="7"/>
  <c r="H95" i="18"/>
  <c r="J558" i="7"/>
  <c r="H101" i="18"/>
  <c r="J562" i="7"/>
  <c r="J569" i="7"/>
  <c r="I570" i="7"/>
  <c r="J575" i="7"/>
  <c r="H121" i="18"/>
  <c r="H583" i="7"/>
  <c r="H609" i="7"/>
  <c r="H600" i="7"/>
  <c r="H598" i="7"/>
  <c r="H161" i="18"/>
  <c r="H778" i="7"/>
  <c r="H757" i="7"/>
  <c r="H755" i="7"/>
  <c r="H746" i="7"/>
  <c r="H728" i="7"/>
  <c r="H722" i="7"/>
  <c r="H716" i="7"/>
  <c r="H714" i="7"/>
  <c r="H712" i="7"/>
  <c r="H708" i="7"/>
  <c r="H706" i="7"/>
  <c r="H698" i="7"/>
  <c r="H696" i="7"/>
  <c r="H693" i="7"/>
  <c r="H689" i="7"/>
  <c r="H683" i="7"/>
  <c r="H664" i="7"/>
  <c r="H662" i="7"/>
  <c r="H654" i="7"/>
  <c r="H647" i="7"/>
  <c r="H645" i="7"/>
  <c r="H60" i="85"/>
  <c r="H190" i="18"/>
  <c r="H321" i="14"/>
  <c r="H317" i="14"/>
  <c r="H130" i="85"/>
  <c r="H146" i="85"/>
  <c r="H725" i="1"/>
  <c r="H150" i="85"/>
  <c r="J93" i="7"/>
  <c r="J82" i="7"/>
  <c r="J78" i="7"/>
  <c r="H705" i="1"/>
  <c r="H693" i="1"/>
  <c r="H689" i="1"/>
  <c r="H565" i="3"/>
  <c r="H178" i="18"/>
  <c r="H176" i="18"/>
  <c r="H174" i="18"/>
  <c r="H172" i="18"/>
  <c r="H166" i="18"/>
  <c r="H162" i="18"/>
  <c r="H160" i="18"/>
  <c r="H158" i="18"/>
  <c r="H156" i="18"/>
  <c r="I720" i="7"/>
  <c r="I705" i="7"/>
  <c r="I700" i="7"/>
  <c r="I698" i="7"/>
  <c r="H337" i="14"/>
  <c r="H653" i="5"/>
  <c r="H754" i="3"/>
  <c r="H738" i="3"/>
  <c r="F275" i="18"/>
  <c r="F381" i="15"/>
  <c r="F277" i="18"/>
  <c r="G382" i="15"/>
  <c r="H307" i="7"/>
  <c r="H641" i="7"/>
  <c r="H637" i="7"/>
  <c r="H329" i="14"/>
  <c r="H325" i="14"/>
  <c r="H361" i="14"/>
  <c r="H357" i="14"/>
  <c r="H369" i="14"/>
  <c r="H365" i="14"/>
  <c r="H684" i="2"/>
  <c r="H370" i="15"/>
  <c r="H368" i="15"/>
  <c r="H364" i="15"/>
  <c r="H358" i="15"/>
  <c r="H356" i="15"/>
  <c r="H350" i="15"/>
  <c r="H705" i="5"/>
  <c r="H722" i="3"/>
  <c r="H635" i="5"/>
  <c r="H445" i="5"/>
  <c r="H140" i="14"/>
  <c r="H592" i="7"/>
  <c r="H590" i="7"/>
  <c r="H157" i="18"/>
  <c r="H153" i="18"/>
  <c r="H147" i="18"/>
  <c r="H143" i="18"/>
  <c r="H133" i="18"/>
  <c r="H207" i="18"/>
  <c r="H213" i="18"/>
  <c r="G717" i="2"/>
  <c r="H717" i="2" s="1"/>
  <c r="H167" i="85"/>
  <c r="H165" i="85"/>
  <c r="H163" i="85"/>
  <c r="H319" i="7"/>
  <c r="H267" i="7"/>
  <c r="H301" i="14"/>
  <c r="I666" i="7"/>
  <c r="I663" i="7"/>
  <c r="F712" i="1"/>
  <c r="F278" i="18"/>
  <c r="F409" i="14"/>
  <c r="F383" i="15"/>
  <c r="F279" i="18"/>
  <c r="F384" i="15"/>
  <c r="F739" i="7"/>
  <c r="J740" i="7" s="1"/>
  <c r="F714" i="1"/>
  <c r="F159" i="85"/>
  <c r="F283" i="18"/>
  <c r="H283" i="18" s="1"/>
  <c r="F717" i="4"/>
  <c r="F161" i="85"/>
  <c r="F717" i="3"/>
  <c r="F388" i="15"/>
  <c r="G718" i="5"/>
  <c r="H718" i="5" s="1"/>
  <c r="G743" i="7"/>
  <c r="I744" i="7" s="1"/>
  <c r="H733" i="7"/>
  <c r="H675" i="1"/>
  <c r="H13" i="3"/>
  <c r="H292" i="14"/>
  <c r="H233" i="18"/>
  <c r="H223" i="18"/>
  <c r="H221" i="18"/>
  <c r="H219" i="18"/>
  <c r="H191" i="18"/>
  <c r="H165" i="18"/>
  <c r="H273" i="18"/>
  <c r="H261" i="18"/>
  <c r="H259" i="18"/>
  <c r="H253" i="18"/>
  <c r="H249" i="18"/>
  <c r="H278" i="7"/>
  <c r="H200" i="7"/>
  <c r="J133" i="7"/>
  <c r="H617" i="7"/>
  <c r="J656" i="7"/>
  <c r="J653" i="7"/>
  <c r="I642" i="7"/>
  <c r="I637" i="7"/>
  <c r="H632" i="7"/>
  <c r="J651" i="7"/>
  <c r="J642" i="7"/>
  <c r="H635" i="7"/>
  <c r="I624" i="7"/>
  <c r="H700" i="7"/>
  <c r="J722" i="7"/>
  <c r="H395" i="7"/>
  <c r="J662" i="7"/>
  <c r="H666" i="7"/>
  <c r="H642" i="7"/>
  <c r="J609" i="7"/>
  <c r="J602" i="7"/>
  <c r="J597" i="7"/>
  <c r="H577" i="7"/>
  <c r="F738" i="7"/>
  <c r="I625" i="7"/>
  <c r="J384" i="7"/>
  <c r="H691" i="7"/>
  <c r="J714" i="7"/>
  <c r="J657" i="7"/>
  <c r="J690" i="7"/>
  <c r="H652" i="7"/>
  <c r="J590" i="7"/>
  <c r="H602" i="7"/>
  <c r="J128" i="7"/>
  <c r="J111" i="7"/>
  <c r="J58" i="7"/>
  <c r="I574" i="7"/>
  <c r="I580" i="7"/>
  <c r="J610" i="7"/>
  <c r="J601" i="7"/>
  <c r="H679" i="7"/>
  <c r="J707" i="7"/>
  <c r="J727" i="7"/>
  <c r="J615" i="7"/>
  <c r="H304" i="7"/>
  <c r="H573" i="7"/>
  <c r="H575" i="7"/>
  <c r="H613" i="7"/>
  <c r="H607" i="7"/>
  <c r="J605" i="7"/>
  <c r="H628" i="7"/>
  <c r="H626" i="7"/>
  <c r="H748" i="7"/>
  <c r="H672" i="7"/>
  <c r="H726" i="7"/>
  <c r="J685" i="7"/>
  <c r="J696" i="7"/>
  <c r="J712" i="7"/>
  <c r="J728" i="7"/>
  <c r="H710" i="7"/>
  <c r="J692" i="7"/>
  <c r="J667" i="7"/>
  <c r="J633" i="7"/>
  <c r="J97" i="7"/>
  <c r="H96" i="7"/>
  <c r="H608" i="7"/>
  <c r="I608" i="7"/>
  <c r="H678" i="7"/>
  <c r="J678" i="7"/>
  <c r="H674" i="7"/>
  <c r="H640" i="7"/>
  <c r="J632" i="7"/>
  <c r="H732" i="7"/>
  <c r="H658" i="7"/>
  <c r="J658" i="7"/>
  <c r="I681" i="7"/>
  <c r="H687" i="7"/>
  <c r="J699" i="7"/>
  <c r="J715" i="7"/>
  <c r="H685" i="7"/>
  <c r="J659" i="7"/>
  <c r="H46" i="7"/>
  <c r="J613" i="7"/>
  <c r="J612" i="7"/>
  <c r="J600" i="7"/>
  <c r="J599" i="7"/>
  <c r="J729" i="7"/>
  <c r="H725" i="7"/>
  <c r="H721" i="7"/>
  <c r="J717" i="7"/>
  <c r="J711" i="7"/>
  <c r="J705" i="7"/>
  <c r="H703" i="7"/>
  <c r="H695" i="7"/>
  <c r="J665" i="7"/>
  <c r="J655" i="7"/>
  <c r="I639" i="7"/>
  <c r="J731" i="7"/>
  <c r="J693" i="7"/>
  <c r="J648" i="7"/>
  <c r="J645" i="7"/>
  <c r="J505" i="7"/>
  <c r="J419" i="7"/>
  <c r="H551" i="7"/>
  <c r="J557" i="7"/>
  <c r="H561" i="7"/>
  <c r="I583" i="7"/>
  <c r="H618" i="7"/>
  <c r="H547" i="7"/>
  <c r="H550" i="7"/>
  <c r="H624" i="7"/>
  <c r="I641" i="7"/>
  <c r="I733" i="7"/>
  <c r="I576" i="7"/>
  <c r="J624" i="7"/>
  <c r="H605" i="7"/>
  <c r="I64" i="16"/>
  <c r="J733" i="7"/>
  <c r="H694" i="7"/>
  <c r="I51" i="5"/>
  <c r="I49" i="5"/>
  <c r="I48" i="5"/>
  <c r="I46" i="5"/>
  <c r="I48" i="4"/>
  <c r="I46" i="4"/>
  <c r="I44" i="4"/>
  <c r="H216" i="3"/>
  <c r="H242" i="15"/>
  <c r="H779" i="7"/>
  <c r="H768" i="7"/>
  <c r="H763" i="7"/>
  <c r="H747" i="7"/>
  <c r="H626" i="3"/>
  <c r="H616" i="3"/>
  <c r="H184" i="18"/>
  <c r="H182" i="18"/>
  <c r="H624" i="2"/>
  <c r="H620" i="2"/>
  <c r="H202" i="18"/>
  <c r="H344" i="14"/>
  <c r="H316" i="14"/>
  <c r="H460" i="14"/>
  <c r="H403" i="14"/>
  <c r="H394" i="15"/>
  <c r="H375" i="15"/>
  <c r="H361" i="15"/>
  <c r="H675" i="3"/>
  <c r="H679" i="3"/>
  <c r="H691" i="3"/>
  <c r="H749" i="3"/>
  <c r="H733" i="3"/>
  <c r="J466" i="7"/>
  <c r="H533" i="7"/>
  <c r="H491" i="7"/>
  <c r="H475" i="7"/>
  <c r="H358" i="7"/>
  <c r="H274" i="18"/>
  <c r="H272" i="18"/>
  <c r="H270" i="18"/>
  <c r="H268" i="18"/>
  <c r="H266" i="18"/>
  <c r="H262" i="18"/>
  <c r="H256" i="18"/>
  <c r="H254" i="18"/>
  <c r="H236" i="14"/>
  <c r="H539" i="3"/>
  <c r="H210" i="15"/>
  <c r="H248" i="14"/>
  <c r="H117" i="18"/>
  <c r="J583" i="7"/>
  <c r="H619" i="1"/>
  <c r="H677" i="7"/>
  <c r="H675" i="7"/>
  <c r="H606" i="3"/>
  <c r="H643" i="7"/>
  <c r="H273" i="15"/>
  <c r="H226" i="7"/>
  <c r="H48" i="1"/>
  <c r="H20" i="1"/>
  <c r="H18" i="1"/>
  <c r="H406" i="2"/>
  <c r="H380" i="2"/>
  <c r="H368" i="2"/>
  <c r="H332" i="2"/>
  <c r="H320" i="2"/>
  <c r="H294" i="2"/>
  <c r="H274" i="2"/>
  <c r="H256" i="2"/>
  <c r="H240" i="2"/>
  <c r="H218" i="2"/>
  <c r="H162" i="2"/>
  <c r="H140" i="2"/>
  <c r="H132" i="2"/>
  <c r="H41" i="2"/>
  <c r="H31" i="2"/>
  <c r="H21" i="2"/>
  <c r="H13" i="2"/>
  <c r="H9" i="2"/>
  <c r="H5" i="2"/>
  <c r="H688" i="4"/>
  <c r="H595" i="4"/>
  <c r="H493" i="4"/>
  <c r="H477" i="4"/>
  <c r="H219" i="4"/>
  <c r="H167" i="4"/>
  <c r="H159" i="4"/>
  <c r="H136" i="15"/>
  <c r="H100" i="15"/>
  <c r="H76" i="15"/>
  <c r="H58" i="15"/>
  <c r="H24" i="15"/>
  <c r="H16" i="15"/>
  <c r="H14" i="15"/>
  <c r="H289" i="3"/>
  <c r="H253" i="3"/>
  <c r="H235" i="3"/>
  <c r="H219" i="3"/>
  <c r="H167" i="3"/>
  <c r="H165" i="3"/>
  <c r="H149" i="3"/>
  <c r="H147" i="3"/>
  <c r="H135" i="3"/>
  <c r="H125" i="3"/>
  <c r="H75" i="3"/>
  <c r="H65" i="3"/>
  <c r="H59" i="3"/>
  <c r="H21" i="3"/>
  <c r="H145" i="85"/>
  <c r="J551" i="7"/>
  <c r="H552" i="7"/>
  <c r="J552" i="7"/>
  <c r="H574" i="7"/>
  <c r="J574" i="7"/>
  <c r="H332" i="14"/>
  <c r="H336" i="14"/>
  <c r="H94" i="7"/>
  <c r="H512" i="1"/>
  <c r="H490" i="1"/>
  <c r="H478" i="1"/>
  <c r="H464" i="1"/>
  <c r="H450" i="1"/>
  <c r="H438" i="1"/>
  <c r="H436" i="1"/>
  <c r="H422" i="1"/>
  <c r="H400" i="1"/>
  <c r="H398" i="1"/>
  <c r="H385" i="1"/>
  <c r="H363" i="1"/>
  <c r="H361" i="1"/>
  <c r="H355" i="1"/>
  <c r="H347" i="1"/>
  <c r="H339" i="1"/>
  <c r="H335" i="1"/>
  <c r="H331" i="1"/>
  <c r="H329" i="1"/>
  <c r="H327" i="1"/>
  <c r="H323" i="1"/>
  <c r="H321" i="1"/>
  <c r="H309" i="1"/>
  <c r="H305" i="1"/>
  <c r="H303" i="1"/>
  <c r="H299" i="1"/>
  <c r="H291" i="1"/>
  <c r="H289" i="1"/>
  <c r="H275" i="1"/>
  <c r="H269" i="1"/>
  <c r="H261" i="1"/>
  <c r="H257" i="1"/>
  <c r="H241" i="1"/>
  <c r="H225" i="1"/>
  <c r="H219" i="1"/>
  <c r="H213" i="1"/>
  <c r="H211" i="1"/>
  <c r="H201" i="1"/>
  <c r="H197" i="1"/>
  <c r="H171" i="1"/>
  <c r="H161" i="1"/>
  <c r="H141" i="1"/>
  <c r="H139" i="1"/>
  <c r="H117" i="1"/>
  <c r="H113" i="1"/>
  <c r="H89" i="1"/>
  <c r="H75" i="1"/>
  <c r="H73" i="1"/>
  <c r="H122" i="2"/>
  <c r="H360" i="14"/>
  <c r="H368" i="14"/>
  <c r="H364" i="14"/>
  <c r="H14" i="2"/>
  <c r="H10" i="2"/>
  <c r="H649" i="5"/>
  <c r="H641" i="5"/>
  <c r="H637" i="5"/>
  <c r="H633" i="5"/>
  <c r="H631" i="5"/>
  <c r="H629" i="5"/>
  <c r="H617" i="5"/>
  <c r="H615" i="5"/>
  <c r="H603" i="5"/>
  <c r="H601" i="5"/>
  <c r="H599" i="5"/>
  <c r="H597" i="5"/>
  <c r="H584" i="5"/>
  <c r="H562" i="5"/>
  <c r="H556" i="5"/>
  <c r="H554" i="5"/>
  <c r="H546" i="5"/>
  <c r="H536" i="5"/>
  <c r="H526" i="5"/>
  <c r="H521" i="5"/>
  <c r="H515" i="5"/>
  <c r="H459" i="5"/>
  <c r="H455" i="5"/>
  <c r="H453" i="5"/>
  <c r="H447" i="5"/>
  <c r="H439" i="5"/>
  <c r="H433" i="5"/>
  <c r="H429" i="5"/>
  <c r="H423" i="5"/>
  <c r="H407" i="5"/>
  <c r="H399" i="5"/>
  <c r="H397" i="5"/>
  <c r="H387" i="5"/>
  <c r="H381" i="5"/>
  <c r="H361" i="5"/>
  <c r="H351" i="5"/>
  <c r="H345" i="5"/>
  <c r="H343" i="5"/>
  <c r="H341" i="5"/>
  <c r="H331" i="5"/>
  <c r="H317" i="5"/>
  <c r="H305" i="5"/>
  <c r="H303" i="5"/>
  <c r="H297" i="5"/>
  <c r="H277" i="5"/>
  <c r="H273" i="5"/>
  <c r="H271" i="5"/>
  <c r="H263" i="5"/>
  <c r="H261" i="5"/>
  <c r="H247" i="5"/>
  <c r="H239" i="5"/>
  <c r="H237" i="5"/>
  <c r="H233" i="5"/>
  <c r="H227" i="5"/>
  <c r="H219" i="5"/>
  <c r="H187" i="5"/>
  <c r="H165" i="5"/>
  <c r="H163" i="5"/>
  <c r="H153" i="5"/>
  <c r="H145" i="5"/>
  <c r="H139" i="5"/>
  <c r="H135" i="5"/>
  <c r="H111" i="5"/>
  <c r="H105" i="5"/>
  <c r="H103" i="5"/>
  <c r="H93" i="5"/>
  <c r="H85" i="5"/>
  <c r="H71" i="5"/>
  <c r="H55" i="5"/>
  <c r="H37" i="5"/>
  <c r="H27" i="5"/>
  <c r="H7" i="5"/>
  <c r="H5" i="5"/>
  <c r="H204" i="14"/>
  <c r="H184" i="14"/>
  <c r="H178" i="14"/>
  <c r="H176" i="14"/>
  <c r="H174" i="14"/>
  <c r="H160" i="14"/>
  <c r="H138" i="14"/>
  <c r="H136" i="14"/>
  <c r="H130" i="14"/>
  <c r="H128" i="14"/>
  <c r="H122" i="14"/>
  <c r="H112" i="14"/>
  <c r="H104" i="14"/>
  <c r="H96" i="14"/>
  <c r="H82" i="14"/>
  <c r="H80" i="14"/>
  <c r="H76" i="14"/>
  <c r="H66" i="14"/>
  <c r="H60" i="14"/>
  <c r="H34" i="14"/>
  <c r="H30" i="14"/>
  <c r="H24" i="14"/>
  <c r="H16" i="14"/>
  <c r="H12" i="14"/>
  <c r="H651" i="4"/>
  <c r="H613" i="4"/>
  <c r="H591" i="4"/>
  <c r="H579" i="4"/>
  <c r="H565" i="4"/>
  <c r="H559" i="4"/>
  <c r="H602" i="3"/>
  <c r="H594" i="3"/>
  <c r="H281" i="15"/>
  <c r="H277" i="15"/>
  <c r="H701" i="2"/>
  <c r="H703" i="5"/>
  <c r="H147" i="85"/>
  <c r="H705" i="4"/>
  <c r="H382" i="7"/>
  <c r="J354" i="7"/>
  <c r="J332" i="7"/>
  <c r="J298" i="7"/>
  <c r="H173" i="7"/>
  <c r="H167" i="7"/>
  <c r="H161" i="7"/>
  <c r="H153" i="7"/>
  <c r="J136" i="7"/>
  <c r="J135" i="7"/>
  <c r="J130" i="7"/>
  <c r="J119" i="7"/>
  <c r="H116" i="7"/>
  <c r="J55" i="7"/>
  <c r="J53" i="7"/>
  <c r="H651" i="1"/>
  <c r="H647" i="1"/>
  <c r="H643" i="1"/>
  <c r="H639" i="1"/>
  <c r="H635" i="1"/>
  <c r="H631" i="1"/>
  <c r="H627" i="1"/>
  <c r="H623" i="1"/>
  <c r="H615" i="1"/>
  <c r="H611" i="1"/>
  <c r="H607" i="1"/>
  <c r="H603" i="1"/>
  <c r="H599" i="1"/>
  <c r="H595" i="1"/>
  <c r="H591" i="1"/>
  <c r="H587" i="1"/>
  <c r="H583" i="1"/>
  <c r="H575" i="1"/>
  <c r="H567" i="1"/>
  <c r="H543" i="1"/>
  <c r="H437" i="1"/>
  <c r="H407" i="1"/>
  <c r="H374" i="1"/>
  <c r="H358" i="1"/>
  <c r="H344" i="1"/>
  <c r="H314" i="1"/>
  <c r="H312" i="1"/>
  <c r="H304" i="1"/>
  <c r="H300" i="1"/>
  <c r="H298" i="1"/>
  <c r="H222" i="1"/>
  <c r="H206" i="1"/>
  <c r="H150" i="1"/>
  <c r="H640" i="5"/>
  <c r="H620" i="5"/>
  <c r="J543" i="7"/>
  <c r="J547" i="7"/>
  <c r="I567" i="7"/>
  <c r="J582" i="7"/>
  <c r="J621" i="7"/>
  <c r="I630" i="7"/>
  <c r="I628" i="7"/>
  <c r="H356" i="14"/>
  <c r="H247" i="18"/>
  <c r="H660" i="2"/>
  <c r="H671" i="3"/>
  <c r="H707" i="3"/>
  <c r="H703" i="3"/>
  <c r="H699" i="3"/>
  <c r="H695" i="3"/>
  <c r="H687" i="3"/>
  <c r="H683" i="3"/>
  <c r="H708" i="4"/>
  <c r="G406" i="14"/>
  <c r="G709" i="3"/>
  <c r="G380" i="15"/>
  <c r="G734" i="7"/>
  <c r="G710" i="2"/>
  <c r="G710" i="1"/>
  <c r="G710" i="5"/>
  <c r="G710" i="4"/>
  <c r="G407" i="14"/>
  <c r="G710" i="3"/>
  <c r="G735" i="7"/>
  <c r="G736" i="7"/>
  <c r="G711" i="2"/>
  <c r="H280" i="7"/>
  <c r="H562" i="1"/>
  <c r="H554" i="1"/>
  <c r="H199" i="3"/>
  <c r="H193" i="3"/>
  <c r="H189" i="3"/>
  <c r="H185" i="3"/>
  <c r="H183" i="3"/>
  <c r="H179" i="3"/>
  <c r="H173" i="3"/>
  <c r="H171" i="3"/>
  <c r="H169" i="3"/>
  <c r="H153" i="3"/>
  <c r="H139" i="3"/>
  <c r="H113" i="3"/>
  <c r="H93" i="3"/>
  <c r="H715" i="7"/>
  <c r="H701" i="7"/>
  <c r="H670" i="7"/>
  <c r="H665" i="7"/>
  <c r="H646" i="7"/>
  <c r="H644" i="7"/>
  <c r="H594" i="5"/>
  <c r="H373" i="15"/>
  <c r="H371" i="15"/>
  <c r="H363" i="15"/>
  <c r="H359" i="15"/>
  <c r="H355" i="15"/>
  <c r="H353" i="15"/>
  <c r="H702" i="5"/>
  <c r="H704" i="2"/>
  <c r="F714" i="4"/>
  <c r="H456" i="7"/>
  <c r="J458" i="7"/>
  <c r="H368" i="7"/>
  <c r="H362" i="7"/>
  <c r="J346" i="7"/>
  <c r="H335" i="7"/>
  <c r="J330" i="7"/>
  <c r="H303" i="7"/>
  <c r="H299" i="7"/>
  <c r="H289" i="7"/>
  <c r="H247" i="7"/>
  <c r="H215" i="7"/>
  <c r="H150" i="7"/>
  <c r="H142" i="7"/>
  <c r="H128" i="7"/>
  <c r="H124" i="7"/>
  <c r="H120" i="7"/>
  <c r="H111" i="7"/>
  <c r="H109" i="7"/>
  <c r="H105" i="7"/>
  <c r="H103" i="7"/>
  <c r="H62" i="7"/>
  <c r="H58" i="7"/>
  <c r="H48" i="7"/>
  <c r="J47" i="7"/>
  <c r="H44" i="7"/>
  <c r="H32" i="7"/>
  <c r="H28" i="7"/>
  <c r="H12" i="7"/>
  <c r="H326" i="1"/>
  <c r="H602" i="5"/>
  <c r="J507" i="7"/>
  <c r="H434" i="7"/>
  <c r="J492" i="7"/>
  <c r="I50" i="5"/>
  <c r="J538" i="7"/>
  <c r="J520" i="7"/>
  <c r="J499" i="7"/>
  <c r="J494" i="7"/>
  <c r="J491" i="7"/>
  <c r="J489" i="7"/>
  <c r="J485" i="7"/>
  <c r="J481" i="7"/>
  <c r="J480" i="7"/>
  <c r="J471" i="7"/>
  <c r="J461" i="7"/>
  <c r="J455" i="7"/>
  <c r="J451" i="7"/>
  <c r="J449" i="7"/>
  <c r="J444" i="7"/>
  <c r="J441" i="7"/>
  <c r="J430" i="7"/>
  <c r="J428" i="7"/>
  <c r="J420" i="7"/>
  <c r="J181" i="7"/>
  <c r="J165" i="7"/>
  <c r="H224" i="5"/>
  <c r="J366" i="7"/>
  <c r="H592" i="5"/>
  <c r="H568" i="5"/>
  <c r="H542" i="5"/>
  <c r="H528" i="5"/>
  <c r="H523" i="5"/>
  <c r="H517" i="5"/>
  <c r="H513" i="5"/>
  <c r="H511" i="5"/>
  <c r="H505" i="5"/>
  <c r="H499" i="5"/>
  <c r="H485" i="5"/>
  <c r="H463" i="5"/>
  <c r="H443" i="5"/>
  <c r="H437" i="5"/>
  <c r="H435" i="5"/>
  <c r="H427" i="5"/>
  <c r="H413" i="5"/>
  <c r="H411" i="5"/>
  <c r="H409" i="5"/>
  <c r="H401" i="5"/>
  <c r="H389" i="5"/>
  <c r="H383" i="5"/>
  <c r="H357" i="5"/>
  <c r="H353" i="5"/>
  <c r="H349" i="5"/>
  <c r="H339" i="5"/>
  <c r="H335" i="5"/>
  <c r="H333" i="5"/>
  <c r="H323" i="5"/>
  <c r="H301" i="5"/>
  <c r="H299" i="5"/>
  <c r="H291" i="5"/>
  <c r="H289" i="5"/>
  <c r="H283" i="5"/>
  <c r="H259" i="5"/>
  <c r="H251" i="5"/>
  <c r="H245" i="5"/>
  <c r="H241" i="5"/>
  <c r="H235" i="5"/>
  <c r="H225" i="5"/>
  <c r="H221" i="5"/>
  <c r="H205" i="5"/>
  <c r="H203" i="5"/>
  <c r="H199" i="5"/>
  <c r="H195" i="5"/>
  <c r="H171" i="5"/>
  <c r="H151" i="5"/>
  <c r="H149" i="5"/>
  <c r="H137" i="5"/>
  <c r="H133" i="5"/>
  <c r="H131" i="5"/>
  <c r="H123" i="5"/>
  <c r="H494" i="3"/>
  <c r="H492" i="3"/>
  <c r="H436" i="3"/>
  <c r="H398" i="3"/>
  <c r="H166" i="3"/>
  <c r="H164" i="3"/>
  <c r="H162" i="3"/>
  <c r="H112" i="3"/>
  <c r="H100" i="3"/>
  <c r="H84" i="3"/>
  <c r="H58" i="3"/>
  <c r="H36" i="3"/>
  <c r="H12" i="3"/>
  <c r="H8" i="3"/>
  <c r="H516" i="2"/>
  <c r="H216" i="14"/>
  <c r="H544" i="7"/>
  <c r="H545" i="7"/>
  <c r="H218" i="14"/>
  <c r="H93" i="18"/>
  <c r="H201" i="15"/>
  <c r="H203" i="15"/>
  <c r="H100" i="18"/>
  <c r="H235" i="14"/>
  <c r="H104" i="18"/>
  <c r="H237" i="14"/>
  <c r="H109" i="18"/>
  <c r="I571" i="7"/>
  <c r="H550" i="3"/>
  <c r="H120" i="18"/>
  <c r="H580" i="7"/>
  <c r="H556" i="3"/>
  <c r="H556" i="2"/>
  <c r="H558" i="3"/>
  <c r="H257" i="14"/>
  <c r="I588" i="7"/>
  <c r="H562" i="2"/>
  <c r="H588" i="7"/>
  <c r="H623" i="7"/>
  <c r="H619" i="7"/>
  <c r="I617" i="7"/>
  <c r="H613" i="3"/>
  <c r="H609" i="3"/>
  <c r="H605" i="3"/>
  <c r="H597" i="3"/>
  <c r="H608" i="2"/>
  <c r="H606" i="2"/>
  <c r="H604" i="2"/>
  <c r="H600" i="2"/>
  <c r="H598" i="2"/>
  <c r="H594" i="2"/>
  <c r="H588" i="2"/>
  <c r="H586" i="2"/>
  <c r="H582" i="2"/>
  <c r="H576" i="2"/>
  <c r="H572" i="2"/>
  <c r="H568" i="2"/>
  <c r="H566" i="2"/>
  <c r="H270" i="15"/>
  <c r="H266" i="15"/>
  <c r="H679" i="1"/>
  <c r="H654" i="1"/>
  <c r="H649" i="1"/>
  <c r="H645" i="1"/>
  <c r="H637" i="1"/>
  <c r="H629" i="1"/>
  <c r="H617" i="1"/>
  <c r="H593" i="1"/>
  <c r="H585" i="1"/>
  <c r="H565" i="1"/>
  <c r="H35" i="85"/>
  <c r="H19" i="85"/>
  <c r="I604" i="7"/>
  <c r="J744" i="7"/>
  <c r="H328" i="14"/>
  <c r="H324" i="14"/>
  <c r="H626" i="2"/>
  <c r="H305" i="15"/>
  <c r="H100" i="85"/>
  <c r="H352" i="14"/>
  <c r="H677" i="5"/>
  <c r="H142" i="85"/>
  <c r="H704" i="3"/>
  <c r="H700" i="3"/>
  <c r="H696" i="3"/>
  <c r="H680" i="3"/>
  <c r="H676" i="3"/>
  <c r="H686" i="2"/>
  <c r="H691" i="5"/>
  <c r="H707" i="5"/>
  <c r="H707" i="2"/>
  <c r="H681" i="3"/>
  <c r="H697" i="3"/>
  <c r="H705" i="3"/>
  <c r="H669" i="3"/>
  <c r="F280" i="18"/>
  <c r="H160" i="5"/>
  <c r="J637" i="7"/>
  <c r="H618" i="2"/>
  <c r="H348" i="14"/>
  <c r="F709" i="4"/>
  <c r="F153" i="85"/>
  <c r="H153" i="85" s="1"/>
  <c r="F406" i="14"/>
  <c r="F734" i="7"/>
  <c r="J734" i="7" s="1"/>
  <c r="F710" i="2"/>
  <c r="F710" i="1"/>
  <c r="F276" i="18"/>
  <c r="F710" i="4"/>
  <c r="F154" i="85"/>
  <c r="F407" i="14"/>
  <c r="F710" i="3"/>
  <c r="F735" i="7"/>
  <c r="F736" i="7"/>
  <c r="G278" i="18"/>
  <c r="G712" i="4"/>
  <c r="G156" i="85"/>
  <c r="G409" i="14"/>
  <c r="G383" i="15"/>
  <c r="G713" i="2"/>
  <c r="G279" i="18"/>
  <c r="G157" i="85"/>
  <c r="H157" i="85" s="1"/>
  <c r="G410" i="14"/>
  <c r="H115" i="5"/>
  <c r="H101" i="5"/>
  <c r="H95" i="5"/>
  <c r="H91" i="5"/>
  <c r="H89" i="5"/>
  <c r="H79" i="5"/>
  <c r="H67" i="5"/>
  <c r="H51" i="5"/>
  <c r="H49" i="5"/>
  <c r="H33" i="5"/>
  <c r="H23" i="5"/>
  <c r="H15" i="5"/>
  <c r="H210" i="14"/>
  <c r="H206" i="14"/>
  <c r="H198" i="14"/>
  <c r="H194" i="14"/>
  <c r="H190" i="14"/>
  <c r="H186" i="14"/>
  <c r="H158" i="14"/>
  <c r="H150" i="14"/>
  <c r="H100" i="14"/>
  <c r="H98" i="14"/>
  <c r="H70" i="14"/>
  <c r="H58" i="14"/>
  <c r="H54" i="14"/>
  <c r="H44" i="14"/>
  <c r="H42" i="14"/>
  <c r="H26" i="14"/>
  <c r="H20" i="14"/>
  <c r="H14" i="14"/>
  <c r="H10" i="14"/>
  <c r="H696" i="4"/>
  <c r="H661" i="4"/>
  <c r="H607" i="4"/>
  <c r="H597" i="4"/>
  <c r="H555" i="4"/>
  <c r="H553" i="4"/>
  <c r="H551" i="4"/>
  <c r="H547" i="4"/>
  <c r="H541" i="4"/>
  <c r="H513" i="4"/>
  <c r="H511" i="4"/>
  <c r="H505" i="4"/>
  <c r="H497" i="4"/>
  <c r="H481" i="4"/>
  <c r="H479" i="4"/>
  <c r="H475" i="4"/>
  <c r="H473" i="4"/>
  <c r="H459" i="4"/>
  <c r="H447" i="4"/>
  <c r="H433" i="4"/>
  <c r="H423" i="4"/>
  <c r="H415" i="4"/>
  <c r="H413" i="4"/>
  <c r="H409" i="4"/>
  <c r="H397" i="4"/>
  <c r="H393" i="4"/>
  <c r="H391" i="4"/>
  <c r="H377" i="4"/>
  <c r="H375" i="4"/>
  <c r="H361" i="4"/>
  <c r="H359" i="4"/>
  <c r="H353" i="4"/>
  <c r="H329" i="4"/>
  <c r="H323" i="4"/>
  <c r="H321" i="4"/>
  <c r="H313" i="4"/>
  <c r="H311" i="4"/>
  <c r="H305" i="4"/>
  <c r="H299" i="4"/>
  <c r="H297" i="4"/>
  <c r="H293" i="4"/>
  <c r="H289" i="4"/>
  <c r="H285" i="4"/>
  <c r="H279" i="4"/>
  <c r="H269" i="4"/>
  <c r="H257" i="4"/>
  <c r="H247" i="4"/>
  <c r="H241" i="4"/>
  <c r="H237" i="4"/>
  <c r="H223" i="4"/>
  <c r="H217" i="4"/>
  <c r="H215" i="4"/>
  <c r="H209" i="4"/>
  <c r="H199" i="4"/>
  <c r="H193" i="4"/>
  <c r="H191" i="4"/>
  <c r="H183" i="4"/>
  <c r="H175" i="4"/>
  <c r="H161" i="4"/>
  <c r="H139" i="4"/>
  <c r="H135" i="4"/>
  <c r="H133" i="4"/>
  <c r="H129" i="4"/>
  <c r="H127" i="4"/>
  <c r="H117" i="4"/>
  <c r="H103" i="4"/>
  <c r="H89" i="4"/>
  <c r="H67" i="4"/>
  <c r="H47" i="4"/>
  <c r="H39" i="4"/>
  <c r="H35" i="4"/>
  <c r="H27" i="4"/>
  <c r="H12" i="4"/>
  <c r="H184" i="15"/>
  <c r="H180" i="15"/>
  <c r="H178" i="15"/>
  <c r="H176" i="15"/>
  <c r="H166" i="15"/>
  <c r="H162" i="15"/>
  <c r="H158" i="15"/>
  <c r="H126" i="15"/>
  <c r="H108" i="15"/>
  <c r="H66" i="15"/>
  <c r="H60" i="15"/>
  <c r="H52" i="15"/>
  <c r="H44" i="15"/>
  <c r="H42" i="15"/>
  <c r="H22" i="15"/>
  <c r="H10" i="15"/>
  <c r="H8" i="15"/>
  <c r="H4" i="15"/>
  <c r="H72" i="18"/>
  <c r="H40" i="18"/>
  <c r="H34" i="18"/>
  <c r="H24" i="18"/>
  <c r="H511" i="3"/>
  <c r="H501" i="3"/>
  <c r="H491" i="3"/>
  <c r="H471" i="3"/>
  <c r="H459" i="3"/>
  <c r="H453" i="3"/>
  <c r="H451" i="3"/>
  <c r="H437" i="3"/>
  <c r="H435" i="3"/>
  <c r="H429" i="3"/>
  <c r="H427" i="3"/>
  <c r="H415" i="3"/>
  <c r="H403" i="3"/>
  <c r="H399" i="3"/>
  <c r="H395" i="3"/>
  <c r="H387" i="3"/>
  <c r="H385" i="3"/>
  <c r="H383" i="3"/>
  <c r="H375" i="3"/>
  <c r="H367" i="3"/>
  <c r="H333" i="3"/>
  <c r="H299" i="3"/>
  <c r="H277" i="3"/>
  <c r="H275" i="3"/>
  <c r="H265" i="3"/>
  <c r="H255" i="3"/>
  <c r="H251" i="3"/>
  <c r="J561" i="7"/>
  <c r="H137" i="18"/>
  <c r="H565" i="2"/>
  <c r="H320" i="14"/>
  <c r="H340" i="14"/>
  <c r="H342" i="15"/>
  <c r="H393" i="14"/>
  <c r="H389" i="14"/>
  <c r="H697" i="2"/>
  <c r="H700" i="4"/>
  <c r="H708" i="5"/>
  <c r="H152" i="85"/>
  <c r="J572" i="7"/>
  <c r="J573" i="7"/>
  <c r="H572" i="7"/>
  <c r="I589" i="7"/>
  <c r="I613" i="7"/>
  <c r="I600" i="7"/>
  <c r="I610" i="7"/>
  <c r="I632" i="7"/>
  <c r="H616" i="7"/>
  <c r="I586" i="7"/>
  <c r="G32" i="16"/>
  <c r="I32" i="16" s="1"/>
  <c r="K378" i="7"/>
  <c r="J62" i="7"/>
  <c r="H745" i="7"/>
  <c r="J576" i="7"/>
  <c r="J585" i="7"/>
  <c r="H584" i="7"/>
  <c r="J626" i="7"/>
  <c r="J625" i="7"/>
  <c r="I627" i="7"/>
  <c r="I607" i="7"/>
  <c r="G33" i="16"/>
  <c r="I33" i="16" s="1"/>
  <c r="J143" i="7"/>
  <c r="K374" i="7"/>
  <c r="J622" i="7"/>
  <c r="H625" i="7"/>
  <c r="H587" i="7"/>
  <c r="J589" i="7"/>
  <c r="J588" i="7"/>
  <c r="J584" i="7"/>
  <c r="H331" i="14"/>
  <c r="H327" i="14"/>
  <c r="H323" i="14"/>
  <c r="J652" i="7"/>
  <c r="H651" i="7"/>
  <c r="J549" i="7"/>
  <c r="J548" i="7"/>
  <c r="J559" i="7"/>
  <c r="J560" i="7"/>
  <c r="J563" i="7"/>
  <c r="H563" i="7"/>
  <c r="H570" i="7"/>
  <c r="J570" i="7"/>
  <c r="H581" i="7"/>
  <c r="J581" i="7"/>
  <c r="H47" i="85"/>
  <c r="I615" i="7"/>
  <c r="I590" i="7"/>
  <c r="I602" i="7"/>
  <c r="I629" i="7"/>
  <c r="I616" i="7"/>
  <c r="I585" i="7"/>
  <c r="I592" i="7"/>
  <c r="I593" i="7"/>
  <c r="H621" i="7"/>
  <c r="J106" i="7"/>
  <c r="J375" i="7"/>
  <c r="H576" i="7"/>
  <c r="H556" i="1"/>
  <c r="H552" i="1"/>
  <c r="H516" i="1"/>
  <c r="H355" i="14"/>
  <c r="H531" i="7"/>
  <c r="H503" i="7"/>
  <c r="J151" i="7"/>
  <c r="H71" i="7"/>
  <c r="H707" i="1"/>
  <c r="H703" i="1"/>
  <c r="H699" i="1"/>
  <c r="H695" i="1"/>
  <c r="H691" i="1"/>
  <c r="H687" i="1"/>
  <c r="H683" i="1"/>
  <c r="H523" i="1"/>
  <c r="H519" i="1"/>
  <c r="H71" i="1"/>
  <c r="H41" i="1"/>
  <c r="H33" i="1"/>
  <c r="H27" i="1"/>
  <c r="H493" i="2"/>
  <c r="H441" i="2"/>
  <c r="H417" i="2"/>
  <c r="H379" i="2"/>
  <c r="H317" i="2"/>
  <c r="H311" i="2"/>
  <c r="H307" i="2"/>
  <c r="H299" i="2"/>
  <c r="H283" i="2"/>
  <c r="H225" i="2"/>
  <c r="H215" i="2"/>
  <c r="H211" i="2"/>
  <c r="H189" i="2"/>
  <c r="H171" i="2"/>
  <c r="H163" i="2"/>
  <c r="H157" i="2"/>
  <c r="H147" i="2"/>
  <c r="H96" i="2"/>
  <c r="H90" i="2"/>
  <c r="H76" i="2"/>
  <c r="H74" i="2"/>
  <c r="H68" i="2"/>
  <c r="H62" i="2"/>
  <c r="H60" i="2"/>
  <c r="H58" i="2"/>
  <c r="H52" i="2"/>
  <c r="H48" i="2"/>
  <c r="H32" i="2"/>
  <c r="H24" i="2"/>
  <c r="H18" i="2"/>
  <c r="H590" i="5"/>
  <c r="H588" i="5"/>
  <c r="H570" i="5"/>
  <c r="H566" i="5"/>
  <c r="H530" i="5"/>
  <c r="H497" i="5"/>
  <c r="H493" i="5"/>
  <c r="H483" i="5"/>
  <c r="H467" i="5"/>
  <c r="H441" i="5"/>
  <c r="H419" i="5"/>
  <c r="H417" i="5"/>
  <c r="H403" i="5"/>
  <c r="H393" i="5"/>
  <c r="H365" i="5"/>
  <c r="H355" i="5"/>
  <c r="H321" i="5"/>
  <c r="H315" i="5"/>
  <c r="H307" i="5"/>
  <c r="H281" i="5"/>
  <c r="H253" i="5"/>
  <c r="H243" i="5"/>
  <c r="H215" i="5"/>
  <c r="H193" i="5"/>
  <c r="H189" i="5"/>
  <c r="H179" i="5"/>
  <c r="H155" i="5"/>
  <c r="H147" i="5"/>
  <c r="H125" i="5"/>
  <c r="H119" i="5"/>
  <c r="H113" i="5"/>
  <c r="H109" i="5"/>
  <c r="H77" i="5"/>
  <c r="H57" i="5"/>
  <c r="H35" i="5"/>
  <c r="H21" i="5"/>
  <c r="H17" i="5"/>
  <c r="H86" i="14"/>
  <c r="H78" i="14"/>
  <c r="H74" i="14"/>
  <c r="H64" i="14"/>
  <c r="H62" i="14"/>
  <c r="H48" i="14"/>
  <c r="H46" i="14"/>
  <c r="H38" i="14"/>
  <c r="H32" i="14"/>
  <c r="H22" i="14"/>
  <c r="H6" i="14"/>
  <c r="H4" i="3"/>
  <c r="H529" i="2"/>
  <c r="H200" i="15"/>
  <c r="H275" i="15"/>
  <c r="J695" i="7"/>
  <c r="H645" i="3"/>
  <c r="H643" i="3"/>
  <c r="H214" i="18"/>
  <c r="H210" i="18"/>
  <c r="H665" i="5"/>
  <c r="H330" i="15"/>
  <c r="H359" i="14"/>
  <c r="H367" i="14"/>
  <c r="H122" i="85"/>
  <c r="H114" i="85"/>
  <c r="H358" i="14"/>
  <c r="H314" i="14"/>
  <c r="H397" i="14"/>
  <c r="H395" i="14"/>
  <c r="H698" i="2"/>
  <c r="H700" i="2"/>
  <c r="H704" i="5"/>
  <c r="H148" i="85"/>
  <c r="H149" i="85"/>
  <c r="H752" i="3"/>
  <c r="H748" i="3"/>
  <c r="H744" i="3"/>
  <c r="H736" i="3"/>
  <c r="H728" i="3"/>
  <c r="H670" i="3"/>
  <c r="H698" i="3"/>
  <c r="H702" i="3"/>
  <c r="H403" i="7"/>
  <c r="J145" i="7"/>
  <c r="H98" i="7"/>
  <c r="H90" i="7"/>
  <c r="H86" i="7"/>
  <c r="H84" i="7"/>
  <c r="H78" i="7"/>
  <c r="H76" i="7"/>
  <c r="H72" i="7"/>
  <c r="H674" i="1"/>
  <c r="H670" i="1"/>
  <c r="H666" i="1"/>
  <c r="H662" i="1"/>
  <c r="H658" i="1"/>
  <c r="H558" i="1"/>
  <c r="H550" i="1"/>
  <c r="H538" i="1"/>
  <c r="H534" i="1"/>
  <c r="H530" i="1"/>
  <c r="H84" i="1"/>
  <c r="H52" i="1"/>
  <c r="H42" i="1"/>
  <c r="H40" i="1"/>
  <c r="H6" i="1"/>
  <c r="H488" i="2"/>
  <c r="H462" i="2"/>
  <c r="H408" i="2"/>
  <c r="H280" i="3"/>
  <c r="H278" i="3"/>
  <c r="H276" i="3"/>
  <c r="H268" i="3"/>
  <c r="H242" i="3"/>
  <c r="H234" i="3"/>
  <c r="H228" i="3"/>
  <c r="H222" i="3"/>
  <c r="H520" i="3"/>
  <c r="J553" i="7"/>
  <c r="H226" i="14"/>
  <c r="H532" i="1"/>
  <c r="H558" i="7"/>
  <c r="H566" i="7"/>
  <c r="J568" i="7"/>
  <c r="J580" i="7"/>
  <c r="I626" i="7"/>
  <c r="H599" i="3"/>
  <c r="H595" i="3"/>
  <c r="H319" i="14"/>
  <c r="H315" i="14"/>
  <c r="H347" i="14"/>
  <c r="H244" i="18"/>
  <c r="H238" i="18"/>
  <c r="H236" i="18"/>
  <c r="H331" i="15"/>
  <c r="H720" i="3"/>
  <c r="H151" i="85"/>
  <c r="G275" i="18"/>
  <c r="G408" i="14"/>
  <c r="H724" i="2"/>
  <c r="H722" i="2"/>
  <c r="F712" i="5"/>
  <c r="F156" i="85"/>
  <c r="F713" i="5"/>
  <c r="F713" i="4"/>
  <c r="J541" i="7"/>
  <c r="H641" i="1"/>
  <c r="H633" i="1"/>
  <c r="H625" i="1"/>
  <c r="H621" i="1"/>
  <c r="H613" i="1"/>
  <c r="H609" i="1"/>
  <c r="H605" i="1"/>
  <c r="H601" i="1"/>
  <c r="H597" i="1"/>
  <c r="H589" i="1"/>
  <c r="H581" i="1"/>
  <c r="H569" i="1"/>
  <c r="H545" i="1"/>
  <c r="H170" i="3"/>
  <c r="H168" i="3"/>
  <c r="H158" i="3"/>
  <c r="H156" i="3"/>
  <c r="H154" i="3"/>
  <c r="H148" i="3"/>
  <c r="H140" i="3"/>
  <c r="H136" i="3"/>
  <c r="H134" i="3"/>
  <c r="H132" i="3"/>
  <c r="H126" i="3"/>
  <c r="H120" i="3"/>
  <c r="H118" i="3"/>
  <c r="H116" i="3"/>
  <c r="H114" i="3"/>
  <c r="H106" i="3"/>
  <c r="H102" i="3"/>
  <c r="H96" i="3"/>
  <c r="H82" i="3"/>
  <c r="H80" i="3"/>
  <c r="H68" i="3"/>
  <c r="H64" i="3"/>
  <c r="H60" i="3"/>
  <c r="H50" i="3"/>
  <c r="H46" i="3"/>
  <c r="H44" i="3"/>
  <c r="H42" i="3"/>
  <c r="H28" i="3"/>
  <c r="H26" i="3"/>
  <c r="H22" i="3"/>
  <c r="H15" i="3"/>
  <c r="H11" i="3"/>
  <c r="H7" i="3"/>
  <c r="H6" i="3"/>
  <c r="AX133" i="12"/>
  <c r="H541" i="7"/>
  <c r="H214" i="14"/>
  <c r="H518" i="3"/>
  <c r="H518" i="2"/>
  <c r="H86" i="18"/>
  <c r="H87" i="18"/>
  <c r="H219" i="14"/>
  <c r="H88" i="18"/>
  <c r="H89" i="18"/>
  <c r="H524" i="3"/>
  <c r="H195" i="15"/>
  <c r="H222" i="14"/>
  <c r="H526" i="2"/>
  <c r="H527" i="2"/>
  <c r="H528" i="3"/>
  <c r="H199" i="15"/>
  <c r="H530" i="2"/>
  <c r="H604" i="7"/>
  <c r="J628" i="7"/>
  <c r="H564" i="2"/>
  <c r="J649" i="7"/>
  <c r="H638" i="2"/>
  <c r="H630" i="2"/>
  <c r="H200" i="18"/>
  <c r="H198" i="18"/>
  <c r="H196" i="18"/>
  <c r="H300" i="15"/>
  <c r="H296" i="15"/>
  <c r="H284" i="15"/>
  <c r="H276" i="15"/>
  <c r="H80" i="85"/>
  <c r="H339" i="14"/>
  <c r="H641" i="3"/>
  <c r="H92" i="85"/>
  <c r="H90" i="85"/>
  <c r="H84" i="85"/>
  <c r="H208" i="18"/>
  <c r="H206" i="18"/>
  <c r="H641" i="2"/>
  <c r="H319" i="15"/>
  <c r="H315" i="15"/>
  <c r="H343" i="14"/>
  <c r="H97" i="85"/>
  <c r="H95" i="85"/>
  <c r="H351" i="14"/>
  <c r="H675" i="5"/>
  <c r="H673" i="5"/>
  <c r="H701" i="3"/>
  <c r="H693" i="3"/>
  <c r="H689" i="3"/>
  <c r="H685" i="3"/>
  <c r="H677" i="3"/>
  <c r="H673" i="3"/>
  <c r="H689" i="5"/>
  <c r="H696" i="5"/>
  <c r="H706" i="4"/>
  <c r="F408" i="14"/>
  <c r="F711" i="3"/>
  <c r="H721" i="2"/>
  <c r="G714" i="2"/>
  <c r="G714" i="1"/>
  <c r="F411" i="14"/>
  <c r="F714" i="3"/>
  <c r="F385" i="15"/>
  <c r="F715" i="2"/>
  <c r="H649" i="7"/>
  <c r="K382" i="7"/>
  <c r="H372" i="7"/>
  <c r="I20" i="16"/>
  <c r="I47" i="5"/>
  <c r="G13" i="16"/>
  <c r="I13" i="16" s="1"/>
  <c r="J650" i="7"/>
  <c r="H405" i="1"/>
  <c r="H382" i="1"/>
  <c r="H324" i="1"/>
  <c r="H318" i="1"/>
  <c r="H310" i="1"/>
  <c r="H308" i="1"/>
  <c r="H290" i="1"/>
  <c r="J556" i="7"/>
  <c r="J555" i="7"/>
  <c r="J578" i="7"/>
  <c r="H578" i="7"/>
  <c r="H674" i="3"/>
  <c r="H678" i="3"/>
  <c r="H682" i="3"/>
  <c r="H690" i="3"/>
  <c r="H697" i="1"/>
  <c r="H685" i="1"/>
  <c r="H681" i="1"/>
  <c r="H677" i="1"/>
  <c r="H525" i="1"/>
  <c r="H521" i="1"/>
  <c r="H517" i="1"/>
  <c r="H464" i="2"/>
  <c r="H452" i="2"/>
  <c r="H444" i="2"/>
  <c r="H442" i="2"/>
  <c r="H438" i="2"/>
  <c r="H436" i="2"/>
  <c r="H434" i="2"/>
  <c r="H424" i="2"/>
  <c r="H420" i="2"/>
  <c r="H414" i="2"/>
  <c r="H410" i="2"/>
  <c r="H352" i="2"/>
  <c r="H346" i="2"/>
  <c r="H342" i="2"/>
  <c r="H338" i="2"/>
  <c r="H334" i="2"/>
  <c r="H328" i="2"/>
  <c r="H322" i="2"/>
  <c r="H316" i="2"/>
  <c r="H310" i="2"/>
  <c r="H298" i="2"/>
  <c r="H292" i="2"/>
  <c r="H288" i="2"/>
  <c r="H186" i="2"/>
  <c r="H174" i="2"/>
  <c r="H168" i="2"/>
  <c r="H148" i="2"/>
  <c r="H144" i="2"/>
  <c r="H130" i="2"/>
  <c r="H19" i="2"/>
  <c r="H546" i="4"/>
  <c r="H432" i="4"/>
  <c r="H430" i="4"/>
  <c r="H461" i="3"/>
  <c r="H83" i="18"/>
  <c r="H85" i="18"/>
  <c r="H524" i="5"/>
  <c r="H525" i="2"/>
  <c r="H554" i="7"/>
  <c r="H544" i="3"/>
  <c r="H548" i="2"/>
  <c r="H549" i="2"/>
  <c r="H222" i="15"/>
  <c r="H118" i="18"/>
  <c r="H252" i="14"/>
  <c r="H226" i="15"/>
  <c r="H561" i="3"/>
  <c r="H561" i="2"/>
  <c r="H5" i="85"/>
  <c r="H563" i="3"/>
  <c r="H563" i="2"/>
  <c r="H596" i="7"/>
  <c r="H594" i="7"/>
  <c r="H291" i="14"/>
  <c r="H271" i="14"/>
  <c r="H269" i="14"/>
  <c r="H265" i="14"/>
  <c r="H578" i="3"/>
  <c r="H263" i="15"/>
  <c r="H257" i="15"/>
  <c r="H334" i="14"/>
  <c r="H338" i="14"/>
  <c r="H342" i="14"/>
  <c r="H370" i="14"/>
  <c r="H366" i="14"/>
  <c r="H682" i="2"/>
  <c r="H680" i="2"/>
  <c r="H384" i="14"/>
  <c r="H382" i="14"/>
  <c r="G713" i="3"/>
  <c r="H672" i="1"/>
  <c r="H668" i="1"/>
  <c r="H664" i="1"/>
  <c r="H660" i="1"/>
  <c r="H656" i="1"/>
  <c r="H560" i="1"/>
  <c r="H540" i="1"/>
  <c r="H536" i="1"/>
  <c r="H43" i="1"/>
  <c r="H280" i="15"/>
  <c r="I647" i="7"/>
  <c r="H330" i="14"/>
  <c r="H326" i="14"/>
  <c r="H761" i="3"/>
  <c r="H753" i="3"/>
  <c r="H745" i="3"/>
  <c r="H737" i="3"/>
  <c r="F709" i="2"/>
  <c r="F711" i="5"/>
  <c r="F155" i="85"/>
  <c r="F714" i="2"/>
  <c r="F714" i="5"/>
  <c r="G714" i="4"/>
  <c r="G715" i="2"/>
  <c r="H393" i="2"/>
  <c r="H373" i="2"/>
  <c r="H363" i="2"/>
  <c r="H345" i="2"/>
  <c r="H339" i="2"/>
  <c r="H335" i="2"/>
  <c r="H331" i="2"/>
  <c r="H321" i="2"/>
  <c r="H319" i="2"/>
  <c r="H313" i="2"/>
  <c r="H301" i="2"/>
  <c r="H295" i="2"/>
  <c r="H293" i="2"/>
  <c r="H289" i="2"/>
  <c r="H154" i="15"/>
  <c r="H6" i="15"/>
  <c r="H279" i="3"/>
  <c r="H267" i="3"/>
  <c r="H249" i="3"/>
  <c r="H243" i="3"/>
  <c r="H237" i="3"/>
  <c r="H229" i="3"/>
  <c r="H14" i="3"/>
  <c r="H527" i="3"/>
  <c r="H227" i="14"/>
  <c r="H535" i="2"/>
  <c r="H304" i="15"/>
  <c r="H292" i="15"/>
  <c r="H288" i="15"/>
  <c r="H646" i="3"/>
  <c r="H651" i="5"/>
  <c r="H105" i="85"/>
  <c r="H99" i="85"/>
  <c r="H354" i="14"/>
  <c r="H706" i="3"/>
  <c r="H694" i="3"/>
  <c r="J496" i="7"/>
  <c r="J468" i="7"/>
  <c r="H449" i="1"/>
  <c r="H445" i="1"/>
  <c r="H433" i="1"/>
  <c r="H431" i="1"/>
  <c r="H401" i="1"/>
  <c r="H513" i="2"/>
  <c r="H465" i="2"/>
  <c r="H455" i="2"/>
  <c r="H453" i="2"/>
  <c r="H451" i="2"/>
  <c r="H449" i="2"/>
  <c r="H447" i="2"/>
  <c r="H445" i="2"/>
  <c r="H439" i="2"/>
  <c r="H437" i="2"/>
  <c r="H435" i="2"/>
  <c r="H433" i="2"/>
  <c r="H427" i="2"/>
  <c r="H425" i="2"/>
  <c r="H421" i="2"/>
  <c r="H419" i="2"/>
  <c r="H413" i="2"/>
  <c r="H69" i="2"/>
  <c r="H23" i="2"/>
  <c r="H481" i="5"/>
  <c r="H465" i="5"/>
  <c r="H461" i="5"/>
  <c r="H457" i="5"/>
  <c r="H451" i="5"/>
  <c r="H425" i="5"/>
  <c r="H415" i="5"/>
  <c r="H405" i="5"/>
  <c r="H329" i="5"/>
  <c r="H325" i="5"/>
  <c r="H319" i="5"/>
  <c r="H313" i="5"/>
  <c r="H309" i="5"/>
  <c r="H295" i="5"/>
  <c r="H159" i="5"/>
  <c r="H87" i="5"/>
  <c r="H83" i="5"/>
  <c r="H81" i="5"/>
  <c r="H63" i="5"/>
  <c r="H61" i="5"/>
  <c r="H59" i="5"/>
  <c r="H47" i="5"/>
  <c r="H11" i="5"/>
  <c r="H168" i="14"/>
  <c r="H156" i="14"/>
  <c r="H152" i="14"/>
  <c r="H148" i="14"/>
  <c r="H144" i="14"/>
  <c r="H40" i="14"/>
  <c r="H663" i="4"/>
  <c r="H655" i="4"/>
  <c r="H621" i="4"/>
  <c r="H615" i="4"/>
  <c r="H601" i="4"/>
  <c r="H599" i="4"/>
  <c r="H593" i="4"/>
  <c r="H266" i="4"/>
  <c r="H264" i="4"/>
  <c r="H347" i="3"/>
  <c r="H341" i="3"/>
  <c r="H337" i="3"/>
  <c r="H335" i="3"/>
  <c r="H307" i="3"/>
  <c r="H557" i="7"/>
  <c r="H533" i="2"/>
  <c r="H103" i="18"/>
  <c r="H44" i="1"/>
  <c r="H243" i="2"/>
  <c r="H241" i="2"/>
  <c r="H217" i="2"/>
  <c r="H213" i="2"/>
  <c r="H207" i="2"/>
  <c r="H193" i="2"/>
  <c r="H191" i="2"/>
  <c r="H185" i="2"/>
  <c r="H179" i="2"/>
  <c r="H137" i="2"/>
  <c r="H129" i="2"/>
  <c r="H37" i="14"/>
  <c r="H618" i="4"/>
  <c r="H598" i="4"/>
  <c r="H485" i="3"/>
  <c r="H483" i="3"/>
  <c r="H425" i="3"/>
  <c r="H421" i="3"/>
  <c r="H419" i="3"/>
  <c r="H417" i="3"/>
  <c r="H409" i="3"/>
  <c r="H397" i="3"/>
  <c r="H391" i="3"/>
  <c r="H344" i="3"/>
  <c r="H324" i="3"/>
  <c r="H320" i="3"/>
  <c r="H576" i="3"/>
  <c r="H570" i="3"/>
  <c r="H568" i="3"/>
  <c r="H566" i="3"/>
  <c r="H628" i="2"/>
  <c r="H217" i="18"/>
  <c r="H257" i="18"/>
  <c r="H377" i="14"/>
  <c r="H373" i="14"/>
  <c r="H379" i="15"/>
  <c r="H345" i="15"/>
  <c r="H144" i="85"/>
  <c r="H723" i="2"/>
  <c r="G739" i="7"/>
  <c r="H229" i="14"/>
  <c r="H532" i="3"/>
  <c r="H534" i="2"/>
  <c r="H106" i="18"/>
  <c r="H596" i="2"/>
  <c r="H590" i="2"/>
  <c r="H633" i="3"/>
  <c r="H631" i="3"/>
  <c r="H629" i="3"/>
  <c r="F711" i="4"/>
  <c r="G738" i="7"/>
  <c r="G281" i="18"/>
  <c r="H281" i="18" s="1"/>
  <c r="G160" i="85"/>
  <c r="H160" i="85" s="1"/>
  <c r="G161" i="85"/>
  <c r="H61" i="1"/>
  <c r="H57" i="1"/>
  <c r="H196" i="2"/>
  <c r="H228" i="14"/>
  <c r="H536" i="3"/>
  <c r="H537" i="3"/>
  <c r="H199" i="18"/>
  <c r="H197" i="18"/>
  <c r="H634" i="3"/>
  <c r="H635" i="3"/>
  <c r="H638" i="3"/>
  <c r="H89" i="85"/>
  <c r="H81" i="85"/>
  <c r="H648" i="2"/>
  <c r="H644" i="2"/>
  <c r="H230" i="7"/>
  <c r="J108" i="7"/>
  <c r="H448" i="1"/>
  <c r="H444" i="1"/>
  <c r="H432" i="1"/>
  <c r="H430" i="1"/>
  <c r="H424" i="1"/>
  <c r="H420" i="1"/>
  <c r="H418" i="1"/>
  <c r="H416" i="1"/>
  <c r="H412" i="1"/>
  <c r="H408" i="1"/>
  <c r="H406" i="1"/>
  <c r="H404" i="1"/>
  <c r="H394" i="1"/>
  <c r="H392" i="1"/>
  <c r="H245" i="1"/>
  <c r="H231" i="1"/>
  <c r="H227" i="1"/>
  <c r="H177" i="1"/>
  <c r="H356" i="1"/>
  <c r="H336" i="1"/>
  <c r="H334" i="1"/>
  <c r="H332" i="1"/>
  <c r="H320" i="1"/>
  <c r="H316" i="1"/>
  <c r="H276" i="2"/>
  <c r="H133" i="1"/>
  <c r="H131" i="1"/>
  <c r="H115" i="1"/>
  <c r="H103" i="1"/>
  <c r="H93" i="1"/>
  <c r="H36" i="1"/>
  <c r="H30" i="1"/>
  <c r="H28" i="1"/>
  <c r="H26" i="1"/>
  <c r="H4" i="1"/>
  <c r="H492" i="2"/>
  <c r="H474" i="2"/>
  <c r="H244" i="2"/>
  <c r="H224" i="2"/>
  <c r="H220" i="2"/>
  <c r="H212" i="2"/>
  <c r="H206" i="2"/>
  <c r="H202" i="2"/>
  <c r="H200" i="2"/>
  <c r="H106" i="2"/>
  <c r="H100" i="2"/>
  <c r="H94" i="2"/>
  <c r="H92" i="2"/>
  <c r="H82" i="2"/>
  <c r="H72" i="2"/>
  <c r="H645" i="5"/>
  <c r="H492" i="5"/>
  <c r="H468" i="5"/>
  <c r="H464" i="5"/>
  <c r="H150" i="5"/>
  <c r="H118" i="5"/>
  <c r="H104" i="5"/>
  <c r="H96" i="5"/>
  <c r="H66" i="5"/>
  <c r="H54" i="5"/>
  <c r="H34" i="5"/>
  <c r="H6" i="5"/>
  <c r="H209" i="14"/>
  <c r="H36" i="14"/>
  <c r="H28" i="14"/>
  <c r="H18" i="14"/>
  <c r="H488" i="4"/>
  <c r="H466" i="4"/>
  <c r="H452" i="4"/>
  <c r="H422" i="4"/>
  <c r="H410" i="4"/>
  <c r="H404" i="4"/>
  <c r="H380" i="4"/>
  <c r="H378" i="4"/>
  <c r="H368" i="4"/>
  <c r="H352" i="4"/>
  <c r="H326" i="4"/>
  <c r="H272" i="4"/>
  <c r="H141" i="4"/>
  <c r="H65" i="4"/>
  <c r="H540" i="2"/>
  <c r="H580" i="2"/>
  <c r="H578" i="2"/>
  <c r="H570" i="2"/>
  <c r="H615" i="3"/>
  <c r="H69" i="85"/>
  <c r="H65" i="85"/>
  <c r="H181" i="18"/>
  <c r="H318" i="15"/>
  <c r="H662" i="5"/>
  <c r="H230" i="18"/>
  <c r="H248" i="18"/>
  <c r="H405" i="14"/>
  <c r="H702" i="2"/>
  <c r="H702" i="4"/>
  <c r="H703" i="2"/>
  <c r="H726" i="1"/>
  <c r="G709" i="1"/>
  <c r="G711" i="4"/>
  <c r="H719" i="2"/>
  <c r="H77" i="18"/>
  <c r="H67" i="18"/>
  <c r="H21" i="18"/>
  <c r="H15" i="18"/>
  <c r="H13" i="18"/>
  <c r="H11" i="18"/>
  <c r="H360" i="3"/>
  <c r="H350" i="3"/>
  <c r="H348" i="3"/>
  <c r="H283" i="3"/>
  <c r="H281" i="3"/>
  <c r="H47" i="3"/>
  <c r="H45" i="3"/>
  <c r="H37" i="3"/>
  <c r="H559" i="7"/>
  <c r="H233" i="14"/>
  <c r="H290" i="14"/>
  <c r="H284" i="14"/>
  <c r="H282" i="14"/>
  <c r="H260" i="15"/>
  <c r="H238" i="15"/>
  <c r="H236" i="15"/>
  <c r="H652" i="2"/>
  <c r="H665" i="3"/>
  <c r="H123" i="85"/>
  <c r="H121" i="85"/>
  <c r="H119" i="85"/>
  <c r="H387" i="14"/>
  <c r="H381" i="14"/>
  <c r="H367" i="15"/>
  <c r="H144" i="1"/>
  <c r="H114" i="1"/>
  <c r="H112" i="1"/>
  <c r="H104" i="1"/>
  <c r="H102" i="1"/>
  <c r="H100" i="1"/>
  <c r="H92" i="1"/>
  <c r="H90" i="1"/>
  <c r="H88" i="1"/>
  <c r="H82" i="1"/>
  <c r="H78" i="1"/>
  <c r="H39" i="1"/>
  <c r="H37" i="1"/>
  <c r="H29" i="1"/>
  <c r="H25" i="1"/>
  <c r="H23" i="1"/>
  <c r="H21" i="1"/>
  <c r="H13" i="1"/>
  <c r="H11" i="1"/>
  <c r="H5" i="1"/>
  <c r="H515" i="2"/>
  <c r="H507" i="2"/>
  <c r="H483" i="2"/>
  <c r="H279" i="2"/>
  <c r="H277" i="2"/>
  <c r="H126" i="2"/>
  <c r="H119" i="2"/>
  <c r="H113" i="2"/>
  <c r="H15" i="2"/>
  <c r="H611" i="5"/>
  <c r="H609" i="5"/>
  <c r="H607" i="5"/>
  <c r="H605" i="5"/>
  <c r="H595" i="5"/>
  <c r="H217" i="5"/>
  <c r="H197" i="5"/>
  <c r="H106" i="14"/>
  <c r="H72" i="14"/>
  <c r="H694" i="4"/>
  <c r="H690" i="4"/>
  <c r="H347" i="4"/>
  <c r="H333" i="4"/>
  <c r="H250" i="4"/>
  <c r="H248" i="4"/>
  <c r="H246" i="4"/>
  <c r="H222" i="4"/>
  <c r="H148" i="4"/>
  <c r="H167" i="15"/>
  <c r="H165" i="15"/>
  <c r="H58" i="18"/>
  <c r="H507" i="3"/>
  <c r="H370" i="3"/>
  <c r="H364" i="3"/>
  <c r="H362" i="3"/>
  <c r="H310" i="3"/>
  <c r="H124" i="3"/>
  <c r="H531" i="3"/>
  <c r="H567" i="7"/>
  <c r="H214" i="15"/>
  <c r="H569" i="7"/>
  <c r="H111" i="18"/>
  <c r="H116" i="18"/>
  <c r="H169" i="18"/>
  <c r="H245" i="18"/>
  <c r="H241" i="18"/>
  <c r="F715" i="4"/>
  <c r="F715" i="3"/>
  <c r="F716" i="2"/>
  <c r="F716" i="5"/>
  <c r="G717" i="3"/>
  <c r="H261" i="4"/>
  <c r="H259" i="4"/>
  <c r="H253" i="4"/>
  <c r="H243" i="4"/>
  <c r="H221" i="4"/>
  <c r="H14" i="4"/>
  <c r="H79" i="15"/>
  <c r="H71" i="15"/>
  <c r="H69" i="15"/>
  <c r="H63" i="15"/>
  <c r="H59" i="15"/>
  <c r="H57" i="15"/>
  <c r="H55" i="15"/>
  <c r="H15" i="15"/>
  <c r="H11" i="15"/>
  <c r="H373" i="3"/>
  <c r="H329" i="3"/>
  <c r="H317" i="3"/>
  <c r="H98" i="3"/>
  <c r="H92" i="3"/>
  <c r="H88" i="3"/>
  <c r="H86" i="3"/>
  <c r="H78" i="3"/>
  <c r="H56" i="3"/>
  <c r="H54" i="3"/>
  <c r="H52" i="3"/>
  <c r="H48" i="3"/>
  <c r="H34" i="3"/>
  <c r="H24" i="3"/>
  <c r="H19" i="3"/>
  <c r="H16" i="3"/>
  <c r="H118" i="85"/>
  <c r="H127" i="85"/>
  <c r="H457" i="14"/>
  <c r="H455" i="14"/>
  <c r="H453" i="14"/>
  <c r="H449" i="14"/>
  <c r="H447" i="14"/>
  <c r="G716" i="2"/>
  <c r="G716" i="1"/>
  <c r="J392" i="7"/>
  <c r="H483" i="1"/>
  <c r="H479" i="1"/>
  <c r="H473" i="1"/>
  <c r="H469" i="1"/>
  <c r="H465" i="1"/>
  <c r="H463" i="1"/>
  <c r="H461" i="1"/>
  <c r="H459" i="1"/>
  <c r="H457" i="1"/>
  <c r="H453" i="1"/>
  <c r="H451" i="1"/>
  <c r="H427" i="1"/>
  <c r="H389" i="1"/>
  <c r="H371" i="1"/>
  <c r="H367" i="1"/>
  <c r="H365" i="1"/>
  <c r="H353" i="1"/>
  <c r="H349" i="1"/>
  <c r="H343" i="1"/>
  <c r="H278" i="1"/>
  <c r="H274" i="1"/>
  <c r="H272" i="1"/>
  <c r="H270" i="1"/>
  <c r="H264" i="1"/>
  <c r="H258" i="1"/>
  <c r="H256" i="1"/>
  <c r="H254" i="1"/>
  <c r="H248" i="1"/>
  <c r="H240" i="1"/>
  <c r="H236" i="1"/>
  <c r="H234" i="1"/>
  <c r="H216" i="1"/>
  <c r="H214" i="1"/>
  <c r="H180" i="1"/>
  <c r="H172" i="1"/>
  <c r="H170" i="1"/>
  <c r="H162" i="1"/>
  <c r="H160" i="1"/>
  <c r="H146" i="1"/>
  <c r="H512" i="2"/>
  <c r="H508" i="2"/>
  <c r="H506" i="2"/>
  <c r="H504" i="2"/>
  <c r="H498" i="2"/>
  <c r="H496" i="2"/>
  <c r="H490" i="2"/>
  <c r="H484" i="2"/>
  <c r="H480" i="2"/>
  <c r="H472" i="2"/>
  <c r="H247" i="2"/>
  <c r="H221" i="2"/>
  <c r="H199" i="2"/>
  <c r="H197" i="2"/>
  <c r="H184" i="2"/>
  <c r="H514" i="1"/>
  <c r="H510" i="1"/>
  <c r="H508" i="1"/>
  <c r="H506" i="1"/>
  <c r="H502" i="1"/>
  <c r="H498" i="1"/>
  <c r="H492" i="1"/>
  <c r="H488" i="1"/>
  <c r="H484" i="1"/>
  <c r="H482" i="1"/>
  <c r="H480" i="1"/>
  <c r="H476" i="1"/>
  <c r="H472" i="1"/>
  <c r="H468" i="1"/>
  <c r="H466" i="1"/>
  <c r="H462" i="1"/>
  <c r="H460" i="1"/>
  <c r="H364" i="1"/>
  <c r="H362" i="1"/>
  <c r="H307" i="1"/>
  <c r="H293" i="1"/>
  <c r="H287" i="1"/>
  <c r="H285" i="1"/>
  <c r="H283" i="1"/>
  <c r="H277" i="1"/>
  <c r="H273" i="1"/>
  <c r="H267" i="1"/>
  <c r="H263" i="1"/>
  <c r="H259" i="1"/>
  <c r="H205" i="1"/>
  <c r="H187" i="1"/>
  <c r="H185" i="1"/>
  <c r="H165" i="1"/>
  <c r="H163" i="1"/>
  <c r="H159" i="1"/>
  <c r="H147" i="1"/>
  <c r="H109" i="1"/>
  <c r="H105" i="1"/>
  <c r="H79" i="1"/>
  <c r="H68" i="1"/>
  <c r="H64" i="1"/>
  <c r="H51" i="1"/>
  <c r="H47" i="1"/>
  <c r="H16" i="1"/>
  <c r="H505" i="2"/>
  <c r="H501" i="2"/>
  <c r="H499" i="2"/>
  <c r="H495" i="2"/>
  <c r="H491" i="2"/>
  <c r="H489" i="2"/>
  <c r="H485" i="2"/>
  <c r="H477" i="2"/>
  <c r="H475" i="2"/>
  <c r="H473" i="2"/>
  <c r="H458" i="2"/>
  <c r="H456" i="2"/>
  <c r="H450" i="2"/>
  <c r="H440" i="2"/>
  <c r="H432" i="2"/>
  <c r="H428" i="2"/>
  <c r="H403" i="2"/>
  <c r="H399" i="2"/>
  <c r="H389" i="2"/>
  <c r="H387" i="2"/>
  <c r="H383" i="2"/>
  <c r="H381" i="2"/>
  <c r="H377" i="2"/>
  <c r="H369" i="2"/>
  <c r="H367" i="2"/>
  <c r="H281" i="2"/>
  <c r="H272" i="2"/>
  <c r="H268" i="2"/>
  <c r="H262" i="2"/>
  <c r="H258" i="2"/>
  <c r="H242" i="2"/>
  <c r="H238" i="2"/>
  <c r="H230" i="2"/>
  <c r="H120" i="2"/>
  <c r="H85" i="2"/>
  <c r="H81" i="2"/>
  <c r="H71" i="2"/>
  <c r="H55" i="2"/>
  <c r="H45" i="2"/>
  <c r="H29" i="2"/>
  <c r="H470" i="2"/>
  <c r="H466" i="2"/>
  <c r="H463" i="2"/>
  <c r="H459" i="2"/>
  <c r="H443" i="2"/>
  <c r="H400" i="2"/>
  <c r="H398" i="2"/>
  <c r="H396" i="2"/>
  <c r="H394" i="2"/>
  <c r="H392" i="2"/>
  <c r="H376" i="2"/>
  <c r="H374" i="2"/>
  <c r="H370" i="2"/>
  <c r="H366" i="2"/>
  <c r="H362" i="2"/>
  <c r="H358" i="2"/>
  <c r="H356" i="2"/>
  <c r="H284" i="2"/>
  <c r="H273" i="2"/>
  <c r="H271" i="2"/>
  <c r="H269" i="2"/>
  <c r="H267" i="2"/>
  <c r="H265" i="2"/>
  <c r="H261" i="2"/>
  <c r="H259" i="2"/>
  <c r="H249" i="2"/>
  <c r="H237" i="2"/>
  <c r="H227" i="2"/>
  <c r="H190" i="2"/>
  <c r="H167" i="2"/>
  <c r="H159" i="2"/>
  <c r="H155" i="2"/>
  <c r="H149" i="2"/>
  <c r="H97" i="2"/>
  <c r="H91" i="2"/>
  <c r="H50" i="2"/>
  <c r="H229" i="5"/>
  <c r="H82" i="5"/>
  <c r="H70" i="5"/>
  <c r="H205" i="14"/>
  <c r="H201" i="14"/>
  <c r="H199" i="14"/>
  <c r="H191" i="14"/>
  <c r="H177" i="14"/>
  <c r="H171" i="14"/>
  <c r="H153" i="14"/>
  <c r="H149" i="14"/>
  <c r="H120" i="14"/>
  <c r="H114" i="14"/>
  <c r="H691" i="4"/>
  <c r="H534" i="4"/>
  <c r="H398" i="4"/>
  <c r="H386" i="4"/>
  <c r="H265" i="4"/>
  <c r="H184" i="4"/>
  <c r="H182" i="4"/>
  <c r="H178" i="4"/>
  <c r="H176" i="4"/>
  <c r="H104" i="4"/>
  <c r="H88" i="4"/>
  <c r="H68" i="4"/>
  <c r="H66" i="4"/>
  <c r="H64" i="4"/>
  <c r="H56" i="4"/>
  <c r="H48" i="4"/>
  <c r="H46" i="4"/>
  <c r="H42" i="4"/>
  <c r="H40" i="4"/>
  <c r="H17" i="4"/>
  <c r="H4" i="4"/>
  <c r="H150" i="15"/>
  <c r="H144" i="15"/>
  <c r="H98" i="15"/>
  <c r="H82" i="15"/>
  <c r="H80" i="15"/>
  <c r="H78" i="15"/>
  <c r="H32" i="15"/>
  <c r="H30" i="15"/>
  <c r="H593" i="5"/>
  <c r="H585" i="5"/>
  <c r="H583" i="5"/>
  <c r="H581" i="5"/>
  <c r="H573" i="5"/>
  <c r="H571" i="5"/>
  <c r="H569" i="5"/>
  <c r="H567" i="5"/>
  <c r="H563" i="5"/>
  <c r="H557" i="5"/>
  <c r="H555" i="5"/>
  <c r="H549" i="5"/>
  <c r="H535" i="5"/>
  <c r="H529" i="5"/>
  <c r="H520" i="5"/>
  <c r="H518" i="5"/>
  <c r="H512" i="5"/>
  <c r="H456" i="5"/>
  <c r="H400" i="5"/>
  <c r="H382" i="5"/>
  <c r="H372" i="5"/>
  <c r="H352" i="5"/>
  <c r="H332" i="5"/>
  <c r="H288" i="5"/>
  <c r="H276" i="5"/>
  <c r="H272" i="5"/>
  <c r="H186" i="5"/>
  <c r="H107" i="5"/>
  <c r="H99" i="5"/>
  <c r="H41" i="5"/>
  <c r="H202" i="14"/>
  <c r="H188" i="14"/>
  <c r="H180" i="14"/>
  <c r="H164" i="14"/>
  <c r="H141" i="14"/>
  <c r="H123" i="14"/>
  <c r="H102" i="14"/>
  <c r="H94" i="14"/>
  <c r="H84" i="14"/>
  <c r="H56" i="14"/>
  <c r="H52" i="14"/>
  <c r="H50" i="14"/>
  <c r="H33" i="14"/>
  <c r="H31" i="14"/>
  <c r="H23" i="14"/>
  <c r="H21" i="14"/>
  <c r="H588" i="4"/>
  <c r="H584" i="4"/>
  <c r="H556" i="4"/>
  <c r="H322" i="4"/>
  <c r="H316" i="4"/>
  <c r="H314" i="4"/>
  <c r="H298" i="4"/>
  <c r="H294" i="4"/>
  <c r="H292" i="4"/>
  <c r="H290" i="4"/>
  <c r="I49" i="4"/>
  <c r="I45" i="4"/>
  <c r="H80" i="18"/>
  <c r="H76" i="18"/>
  <c r="H68" i="18"/>
  <c r="H66" i="18"/>
  <c r="H64" i="18"/>
  <c r="H502" i="3"/>
  <c r="H498" i="3"/>
  <c r="H476" i="3"/>
  <c r="H464" i="3"/>
  <c r="H188" i="3"/>
  <c r="H182" i="3"/>
  <c r="H121" i="3"/>
  <c r="H119" i="3"/>
  <c r="H117" i="3"/>
  <c r="H115" i="3"/>
  <c r="H109" i="3"/>
  <c r="H107" i="3"/>
  <c r="H105" i="3"/>
  <c r="H103" i="3"/>
  <c r="H99" i="3"/>
  <c r="H580" i="5"/>
  <c r="H550" i="5"/>
  <c r="H548" i="5"/>
  <c r="H532" i="5"/>
  <c r="H509" i="5"/>
  <c r="H275" i="5"/>
  <c r="H265" i="5"/>
  <c r="H134" i="14"/>
  <c r="H77" i="14"/>
  <c r="H63" i="14"/>
  <c r="H641" i="4"/>
  <c r="H625" i="4"/>
  <c r="H623" i="4"/>
  <c r="H537" i="4"/>
  <c r="H525" i="4"/>
  <c r="H491" i="4"/>
  <c r="H485" i="4"/>
  <c r="H463" i="4"/>
  <c r="H443" i="4"/>
  <c r="H427" i="4"/>
  <c r="H315" i="4"/>
  <c r="H267" i="4"/>
  <c r="H256" i="4"/>
  <c r="H240" i="4"/>
  <c r="H234" i="4"/>
  <c r="H230" i="4"/>
  <c r="H211" i="4"/>
  <c r="H201" i="4"/>
  <c r="H171" i="4"/>
  <c r="H153" i="4"/>
  <c r="H157" i="15"/>
  <c r="H151" i="15"/>
  <c r="H125" i="15"/>
  <c r="H121" i="15"/>
  <c r="H119" i="15"/>
  <c r="H111" i="15"/>
  <c r="H19" i="15"/>
  <c r="H26" i="18"/>
  <c r="H22" i="18"/>
  <c r="H20" i="18"/>
  <c r="H18" i="18"/>
  <c r="H16" i="18"/>
  <c r="H515" i="3"/>
  <c r="H352" i="3"/>
  <c r="H321" i="3"/>
  <c r="H302" i="3"/>
  <c r="H286" i="3"/>
  <c r="H45" i="18"/>
  <c r="H9" i="3"/>
  <c r="H187" i="15"/>
  <c r="H520" i="2"/>
  <c r="H522" i="3"/>
  <c r="H99" i="18"/>
  <c r="H535" i="3"/>
  <c r="H537" i="2"/>
  <c r="H110" i="18"/>
  <c r="H246" i="14"/>
  <c r="H558" i="2"/>
  <c r="H231" i="15"/>
  <c r="H4" i="85"/>
  <c r="J623" i="7"/>
  <c r="I614" i="7"/>
  <c r="I612" i="7"/>
  <c r="I603" i="7"/>
  <c r="I601" i="7"/>
  <c r="I595" i="7"/>
  <c r="I591" i="7"/>
  <c r="H285" i="14"/>
  <c r="H283" i="14"/>
  <c r="H277" i="14"/>
  <c r="H264" i="14"/>
  <c r="H589" i="3"/>
  <c r="H587" i="3"/>
  <c r="H583" i="3"/>
  <c r="H579" i="3"/>
  <c r="H571" i="3"/>
  <c r="H170" i="18"/>
  <c r="H168" i="18"/>
  <c r="H164" i="18"/>
  <c r="H140" i="18"/>
  <c r="H607" i="2"/>
  <c r="H272" i="15"/>
  <c r="H264" i="15"/>
  <c r="H250" i="15"/>
  <c r="H623" i="3"/>
  <c r="H621" i="3"/>
  <c r="H623" i="2"/>
  <c r="H660" i="3"/>
  <c r="H644" i="3"/>
  <c r="H657" i="2"/>
  <c r="H246" i="18"/>
  <c r="H117" i="85"/>
  <c r="H115" i="85"/>
  <c r="H672" i="2"/>
  <c r="H343" i="15"/>
  <c r="H692" i="2"/>
  <c r="H688" i="2"/>
  <c r="H454" i="14"/>
  <c r="H448" i="14"/>
  <c r="H394" i="14"/>
  <c r="H385" i="14"/>
  <c r="H372" i="14"/>
  <c r="H377" i="15"/>
  <c r="H690" i="5"/>
  <c r="H707" i="4"/>
  <c r="G709" i="2"/>
  <c r="F158" i="85"/>
  <c r="F414" i="14"/>
  <c r="H414" i="14" s="1"/>
  <c r="H473" i="3"/>
  <c r="H454" i="3"/>
  <c r="H452" i="3"/>
  <c r="H308" i="14"/>
  <c r="H592" i="3"/>
  <c r="H163" i="18"/>
  <c r="H632" i="3"/>
  <c r="H630" i="3"/>
  <c r="H306" i="15"/>
  <c r="H659" i="3"/>
  <c r="H655" i="3"/>
  <c r="H649" i="3"/>
  <c r="H211" i="18"/>
  <c r="H209" i="18"/>
  <c r="H326" i="15"/>
  <c r="H656" i="2"/>
  <c r="H285" i="18"/>
  <c r="H271" i="18"/>
  <c r="H269" i="18"/>
  <c r="H255" i="18"/>
  <c r="H251" i="18"/>
  <c r="H336" i="15"/>
  <c r="H334" i="15"/>
  <c r="H691" i="2"/>
  <c r="H677" i="2"/>
  <c r="H128" i="85"/>
  <c r="H126" i="85"/>
  <c r="H124" i="85"/>
  <c r="H429" i="14"/>
  <c r="H417" i="14"/>
  <c r="H401" i="14"/>
  <c r="H390" i="14"/>
  <c r="H379" i="14"/>
  <c r="H375" i="14"/>
  <c r="H372" i="15"/>
  <c r="H705" i="2"/>
  <c r="F711" i="2"/>
  <c r="G711" i="5"/>
  <c r="G737" i="7"/>
  <c r="H720" i="2"/>
  <c r="H724" i="4"/>
  <c r="H720" i="4"/>
  <c r="H7" i="15"/>
  <c r="H48" i="18"/>
  <c r="H46" i="18"/>
  <c r="H44" i="18"/>
  <c r="H38" i="18"/>
  <c r="H36" i="18"/>
  <c r="H32" i="18"/>
  <c r="H30" i="18"/>
  <c r="H28" i="18"/>
  <c r="H512" i="3"/>
  <c r="H497" i="3"/>
  <c r="H493" i="3"/>
  <c r="H489" i="3"/>
  <c r="H455" i="3"/>
  <c r="H445" i="3"/>
  <c r="H359" i="3"/>
  <c r="H353" i="3"/>
  <c r="H334" i="3"/>
  <c r="H332" i="3"/>
  <c r="H328" i="3"/>
  <c r="H326" i="3"/>
  <c r="H301" i="3"/>
  <c r="H297" i="3"/>
  <c r="H295" i="3"/>
  <c r="H287" i="3"/>
  <c r="H213" i="3"/>
  <c r="H209" i="3"/>
  <c r="H201" i="3"/>
  <c r="H177" i="3"/>
  <c r="H175" i="3"/>
  <c r="H152" i="3"/>
  <c r="H150" i="3"/>
  <c r="H146" i="3"/>
  <c r="H144" i="3"/>
  <c r="H142" i="3"/>
  <c r="H138" i="3"/>
  <c r="H130" i="3"/>
  <c r="H128" i="3"/>
  <c r="H110" i="3"/>
  <c r="H77" i="3"/>
  <c r="H57" i="3"/>
  <c r="H189" i="15"/>
  <c r="H531" i="2"/>
  <c r="H533" i="3"/>
  <c r="H208" i="15"/>
  <c r="H539" i="2"/>
  <c r="H564" i="7"/>
  <c r="H545" i="3"/>
  <c r="H177" i="18"/>
  <c r="H173" i="18"/>
  <c r="H145" i="18"/>
  <c r="H139" i="18"/>
  <c r="H611" i="2"/>
  <c r="H194" i="18"/>
  <c r="H309" i="15"/>
  <c r="H307" i="15"/>
  <c r="H316" i="15"/>
  <c r="H314" i="15"/>
  <c r="H310" i="15"/>
  <c r="H212" i="18"/>
  <c r="H650" i="5"/>
  <c r="H94" i="85"/>
  <c r="H216" i="18"/>
  <c r="H325" i="15"/>
  <c r="H655" i="2"/>
  <c r="H724" i="1"/>
  <c r="F382" i="15"/>
  <c r="F410" i="14"/>
  <c r="F713" i="3"/>
  <c r="G717" i="5"/>
  <c r="G388" i="15"/>
  <c r="H72" i="3"/>
  <c r="J545" i="7"/>
  <c r="H280" i="14"/>
  <c r="H276" i="14"/>
  <c r="H272" i="14"/>
  <c r="H241" i="15"/>
  <c r="H180" i="18"/>
  <c r="H632" i="2"/>
  <c r="H627" i="3"/>
  <c r="H647" i="2"/>
  <c r="H260" i="18"/>
  <c r="H250" i="18"/>
  <c r="H237" i="18"/>
  <c r="H662" i="2"/>
  <c r="H664" i="2"/>
  <c r="H678" i="2"/>
  <c r="H688" i="5"/>
  <c r="H686" i="5"/>
  <c r="H684" i="5"/>
  <c r="H680" i="5"/>
  <c r="H131" i="85"/>
  <c r="H125" i="85"/>
  <c r="H416" i="14"/>
  <c r="H402" i="14"/>
  <c r="H398" i="14"/>
  <c r="H391" i="14"/>
  <c r="H378" i="14"/>
  <c r="H693" i="5"/>
  <c r="H695" i="5"/>
  <c r="G155" i="85"/>
  <c r="G713" i="1"/>
  <c r="G384" i="15"/>
  <c r="G715" i="1"/>
  <c r="H715" i="1" s="1"/>
  <c r="F717" i="5"/>
  <c r="H725" i="4"/>
  <c r="H647" i="5"/>
  <c r="H623" i="5"/>
  <c r="H621" i="5"/>
  <c r="H574" i="5"/>
  <c r="H572" i="5"/>
  <c r="H564" i="5"/>
  <c r="H552" i="5"/>
  <c r="H538" i="5"/>
  <c r="H501" i="5"/>
  <c r="H495" i="5"/>
  <c r="H489" i="5"/>
  <c r="H487" i="5"/>
  <c r="H477" i="5"/>
  <c r="H473" i="5"/>
  <c r="H471" i="5"/>
  <c r="H449" i="5"/>
  <c r="H316" i="5"/>
  <c r="H308" i="5"/>
  <c r="H306" i="5"/>
  <c r="H304" i="5"/>
  <c r="H257" i="5"/>
  <c r="H255" i="5"/>
  <c r="H200" i="5"/>
  <c r="H172" i="5"/>
  <c r="H143" i="5"/>
  <c r="H129" i="5"/>
  <c r="H121" i="5"/>
  <c r="H97" i="5"/>
  <c r="H64" i="5"/>
  <c r="H44" i="5"/>
  <c r="H678" i="5"/>
  <c r="F715" i="5"/>
  <c r="H391" i="5"/>
  <c r="H377" i="5"/>
  <c r="H373" i="5"/>
  <c r="H369" i="5"/>
  <c r="H363" i="5"/>
  <c r="H359" i="5"/>
  <c r="H73" i="5"/>
  <c r="H69" i="5"/>
  <c r="H697" i="5"/>
  <c r="H644" i="5"/>
  <c r="H510" i="5"/>
  <c r="H502" i="5"/>
  <c r="H458" i="5"/>
  <c r="H452" i="5"/>
  <c r="H444" i="5"/>
  <c r="H432" i="5"/>
  <c r="H378" i="5"/>
  <c r="H376" i="5"/>
  <c r="H262" i="5"/>
  <c r="H260" i="5"/>
  <c r="H256" i="5"/>
  <c r="H234" i="5"/>
  <c r="H213" i="5"/>
  <c r="H207" i="5"/>
  <c r="H169" i="5"/>
  <c r="H161" i="5"/>
  <c r="H148" i="5"/>
  <c r="H146" i="5"/>
  <c r="H140" i="5"/>
  <c r="H138" i="5"/>
  <c r="H136" i="5"/>
  <c r="H126" i="5"/>
  <c r="H102" i="5"/>
  <c r="H39" i="5"/>
  <c r="H29" i="5"/>
  <c r="H683" i="5"/>
  <c r="H700" i="5"/>
  <c r="H610" i="5"/>
  <c r="H606" i="5"/>
  <c r="H586" i="5"/>
  <c r="H582" i="5"/>
  <c r="H480" i="5"/>
  <c r="H472" i="5"/>
  <c r="H448" i="5"/>
  <c r="H342" i="5"/>
  <c r="H285" i="5"/>
  <c r="H220" i="5"/>
  <c r="H699" i="5"/>
  <c r="F710" i="5"/>
  <c r="H407" i="7"/>
  <c r="H401" i="7"/>
  <c r="H391" i="7"/>
  <c r="J388" i="7"/>
  <c r="J377" i="7"/>
  <c r="J355" i="7"/>
  <c r="J347" i="7"/>
  <c r="J345" i="7"/>
  <c r="J341" i="7"/>
  <c r="H336" i="7"/>
  <c r="J335" i="7"/>
  <c r="J331" i="7"/>
  <c r="J326" i="7"/>
  <c r="H316" i="7"/>
  <c r="J312" i="7"/>
  <c r="J304" i="7"/>
  <c r="H300" i="7"/>
  <c r="J297" i="7"/>
  <c r="J292" i="7"/>
  <c r="J284" i="7"/>
  <c r="J280" i="7"/>
  <c r="J276" i="7"/>
  <c r="H274" i="7"/>
  <c r="H272" i="7"/>
  <c r="H250" i="7"/>
  <c r="H218" i="7"/>
  <c r="H141" i="7"/>
  <c r="H129" i="7"/>
  <c r="J112" i="7"/>
  <c r="J109" i="7"/>
  <c r="J105" i="7"/>
  <c r="J103" i="7"/>
  <c r="J66" i="7"/>
  <c r="J64" i="7"/>
  <c r="J59" i="7"/>
  <c r="J57" i="7"/>
  <c r="J56" i="7"/>
  <c r="J50" i="7"/>
  <c r="H511" i="1"/>
  <c r="H509" i="1"/>
  <c r="H507" i="1"/>
  <c r="H503" i="1"/>
  <c r="H499" i="1"/>
  <c r="H497" i="1"/>
  <c r="H495" i="1"/>
  <c r="H493" i="1"/>
  <c r="H489" i="1"/>
  <c r="H487" i="1"/>
  <c r="H485" i="1"/>
  <c r="H481" i="1"/>
  <c r="H456" i="1"/>
  <c r="H454" i="1"/>
  <c r="H440" i="1"/>
  <c r="H434" i="1"/>
  <c r="H419" i="1"/>
  <c r="H417" i="1"/>
  <c r="H413" i="1"/>
  <c r="H409" i="1"/>
  <c r="H383" i="1"/>
  <c r="H377" i="1"/>
  <c r="H372" i="1"/>
  <c r="H370" i="1"/>
  <c r="H359" i="1"/>
  <c r="H357" i="1"/>
  <c r="H341" i="1"/>
  <c r="H337" i="1"/>
  <c r="H319" i="1"/>
  <c r="H294" i="1"/>
  <c r="H268" i="1"/>
  <c r="H260" i="1"/>
  <c r="H247" i="1"/>
  <c r="H243" i="1"/>
  <c r="H209" i="1"/>
  <c r="H202" i="1"/>
  <c r="H198" i="1"/>
  <c r="H196" i="1"/>
  <c r="H192" i="1"/>
  <c r="H188" i="1"/>
  <c r="H173" i="1"/>
  <c r="H169" i="1"/>
  <c r="H167" i="1"/>
  <c r="H155" i="1"/>
  <c r="H151" i="1"/>
  <c r="H149" i="1"/>
  <c r="H140" i="1"/>
  <c r="H136" i="1"/>
  <c r="H128" i="1"/>
  <c r="H124" i="1"/>
  <c r="H118" i="1"/>
  <c r="H97" i="1"/>
  <c r="H85" i="1"/>
  <c r="H81" i="1"/>
  <c r="H77" i="1"/>
  <c r="H14" i="1"/>
  <c r="H8" i="1"/>
  <c r="H514" i="2"/>
  <c r="H511" i="2"/>
  <c r="H503" i="2"/>
  <c r="H481" i="2"/>
  <c r="H476" i="2"/>
  <c r="H469" i="2"/>
  <c r="H460" i="2"/>
  <c r="H457" i="2"/>
  <c r="H448" i="2"/>
  <c r="H446" i="2"/>
  <c r="H430" i="2"/>
  <c r="H426" i="2"/>
  <c r="H423" i="2"/>
  <c r="H415" i="2"/>
  <c r="H409" i="2"/>
  <c r="H402" i="2"/>
  <c r="H395" i="2"/>
  <c r="H384" i="2"/>
  <c r="H378" i="2"/>
  <c r="H375" i="2"/>
  <c r="H371" i="2"/>
  <c r="H365" i="2"/>
  <c r="H361" i="2"/>
  <c r="H359" i="2"/>
  <c r="H353" i="2"/>
  <c r="H347" i="2"/>
  <c r="H341" i="2"/>
  <c r="H337" i="2"/>
  <c r="H333" i="2"/>
  <c r="H327" i="2"/>
  <c r="H323" i="2"/>
  <c r="H315" i="2"/>
  <c r="H309" i="2"/>
  <c r="H285" i="2"/>
  <c r="H270" i="2"/>
  <c r="J372" i="7"/>
  <c r="J357" i="7"/>
  <c r="H353" i="7"/>
  <c r="H349" i="7"/>
  <c r="H345" i="7"/>
  <c r="H343" i="7"/>
  <c r="H341" i="7"/>
  <c r="H301" i="7"/>
  <c r="H295" i="7"/>
  <c r="H293" i="7"/>
  <c r="H291" i="7"/>
  <c r="H281" i="7"/>
  <c r="H275" i="7"/>
  <c r="H263" i="7"/>
  <c r="H261" i="7"/>
  <c r="H259" i="7"/>
  <c r="H257" i="7"/>
  <c r="J169" i="7"/>
  <c r="H496" i="1"/>
  <c r="H486" i="1"/>
  <c r="H397" i="1"/>
  <c r="H395" i="1"/>
  <c r="H393" i="1"/>
  <c r="H369" i="1"/>
  <c r="H346" i="1"/>
  <c r="H340" i="1"/>
  <c r="H311" i="1"/>
  <c r="H301" i="1"/>
  <c r="H297" i="1"/>
  <c r="H250" i="1"/>
  <c r="H246" i="1"/>
  <c r="H176" i="1"/>
  <c r="H108" i="1"/>
  <c r="H80" i="1"/>
  <c r="H19" i="1"/>
  <c r="H510" i="2"/>
  <c r="H431" i="2"/>
  <c r="H401" i="2"/>
  <c r="H114" i="2"/>
  <c r="H519" i="7"/>
  <c r="H513" i="7"/>
  <c r="H505" i="7"/>
  <c r="H501" i="7"/>
  <c r="H495" i="7"/>
  <c r="H493" i="7"/>
  <c r="H455" i="7"/>
  <c r="H445" i="7"/>
  <c r="H443" i="7"/>
  <c r="H441" i="7"/>
  <c r="H437" i="7"/>
  <c r="H433" i="7"/>
  <c r="H413" i="7"/>
  <c r="H441" i="1"/>
  <c r="H386" i="1"/>
  <c r="H279" i="1"/>
  <c r="H265" i="1"/>
  <c r="H228" i="1"/>
  <c r="H210" i="1"/>
  <c r="H199" i="1"/>
  <c r="H195" i="1"/>
  <c r="H191" i="1"/>
  <c r="H156" i="1"/>
  <c r="H152" i="1"/>
  <c r="H148" i="1"/>
  <c r="H127" i="1"/>
  <c r="H123" i="1"/>
  <c r="H121" i="1"/>
  <c r="H96" i="1"/>
  <c r="A74" i="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H65" i="1"/>
  <c r="H454" i="2"/>
  <c r="H416" i="2"/>
  <c r="H412" i="2"/>
  <c r="H397" i="2"/>
  <c r="H350" i="2"/>
  <c r="H348" i="2"/>
  <c r="H344" i="2"/>
  <c r="H340" i="2"/>
  <c r="H336" i="2"/>
  <c r="H330" i="2"/>
  <c r="H326" i="2"/>
  <c r="H324" i="2"/>
  <c r="H312" i="2"/>
  <c r="H308" i="2"/>
  <c r="H306" i="2"/>
  <c r="H300" i="2"/>
  <c r="H290" i="2"/>
  <c r="H280" i="2"/>
  <c r="H263" i="2"/>
  <c r="H251" i="2"/>
  <c r="H246" i="2"/>
  <c r="H223" i="2"/>
  <c r="H203" i="2"/>
  <c r="H195" i="2"/>
  <c r="H188" i="2"/>
  <c r="H175" i="2"/>
  <c r="H145" i="2"/>
  <c r="H142" i="2"/>
  <c r="H125" i="2"/>
  <c r="H111" i="2"/>
  <c r="H56" i="2"/>
  <c r="D5" i="433"/>
  <c r="E5" i="433"/>
  <c r="C5" i="433"/>
  <c r="C5" i="427"/>
  <c r="D5" i="427"/>
  <c r="H638" i="5"/>
  <c r="H634" i="5"/>
  <c r="H624" i="5"/>
  <c r="H619" i="5"/>
  <c r="H613" i="5"/>
  <c r="H600" i="5"/>
  <c r="H575" i="5"/>
  <c r="H537" i="5"/>
  <c r="H484" i="5"/>
  <c r="H421" i="5"/>
  <c r="H244" i="5"/>
  <c r="H242" i="5"/>
  <c r="H202" i="5"/>
  <c r="H141" i="5"/>
  <c r="H75" i="18"/>
  <c r="H6" i="2"/>
  <c r="H561" i="5"/>
  <c r="H540" i="5"/>
  <c r="H395" i="5"/>
  <c r="H340" i="5"/>
  <c r="H180" i="5"/>
  <c r="H117" i="5"/>
  <c r="H80" i="5"/>
  <c r="H76" i="5"/>
  <c r="H74" i="5"/>
  <c r="H65" i="5"/>
  <c r="H20" i="5"/>
  <c r="H182" i="14"/>
  <c r="H163" i="14"/>
  <c r="H151" i="14"/>
  <c r="H146" i="14"/>
  <c r="H124" i="14"/>
  <c r="H90" i="14"/>
  <c r="H59" i="14"/>
  <c r="H39" i="14"/>
  <c r="H622" i="4"/>
  <c r="H592" i="4"/>
  <c r="H590" i="4"/>
  <c r="H455" i="4"/>
  <c r="H453" i="4"/>
  <c r="H369" i="4"/>
  <c r="H367" i="4"/>
  <c r="H355" i="4"/>
  <c r="H229" i="4"/>
  <c r="H227" i="4"/>
  <c r="H187" i="4"/>
  <c r="H181" i="4"/>
  <c r="H152" i="4"/>
  <c r="H130" i="4"/>
  <c r="H114" i="15"/>
  <c r="H305" i="2"/>
  <c r="H303" i="2"/>
  <c r="H297" i="2"/>
  <c r="H291" i="2"/>
  <c r="H287" i="2"/>
  <c r="H275" i="2"/>
  <c r="H248" i="2"/>
  <c r="H245" i="2"/>
  <c r="H222" i="2"/>
  <c r="H187" i="2"/>
  <c r="H178" i="2"/>
  <c r="H172" i="2"/>
  <c r="H170" i="2"/>
  <c r="H143" i="2"/>
  <c r="H133" i="2"/>
  <c r="H127" i="2"/>
  <c r="H124" i="2"/>
  <c r="H116" i="2"/>
  <c r="H103" i="2"/>
  <c r="H84" i="2"/>
  <c r="H80" i="2"/>
  <c r="H67" i="2"/>
  <c r="H59" i="2"/>
  <c r="H57" i="2"/>
  <c r="H53" i="2"/>
  <c r="H43" i="2"/>
  <c r="H35" i="2"/>
  <c r="H7" i="2"/>
  <c r="H639" i="5"/>
  <c r="H627" i="5"/>
  <c r="H625" i="5"/>
  <c r="H616" i="5"/>
  <c r="H614" i="5"/>
  <c r="H612" i="5"/>
  <c r="H578" i="5"/>
  <c r="H576" i="5"/>
  <c r="H553" i="5"/>
  <c r="H470" i="5"/>
  <c r="H267" i="5"/>
  <c r="H249" i="5"/>
  <c r="H168" i="5"/>
  <c r="H164" i="5"/>
  <c r="H157" i="5"/>
  <c r="H31" i="5"/>
  <c r="H166" i="14"/>
  <c r="H126" i="14"/>
  <c r="H116" i="14"/>
  <c r="E6" i="433"/>
  <c r="C6" i="433"/>
  <c r="D6" i="433"/>
  <c r="C6" i="427"/>
  <c r="D6" i="427"/>
  <c r="H582" i="4"/>
  <c r="H570" i="4"/>
  <c r="H224" i="4"/>
  <c r="E9" i="433"/>
  <c r="D9" i="433"/>
  <c r="C9" i="433"/>
  <c r="D9" i="427"/>
  <c r="C9" i="427"/>
  <c r="H239" i="2"/>
  <c r="H235" i="2"/>
  <c r="H233" i="2"/>
  <c r="H216" i="2"/>
  <c r="H214" i="2"/>
  <c r="H210" i="2"/>
  <c r="H208" i="2"/>
  <c r="H204" i="2"/>
  <c r="H192" i="2"/>
  <c r="H183" i="2"/>
  <c r="H181" i="2"/>
  <c r="H166" i="2"/>
  <c r="H164" i="2"/>
  <c r="H154" i="2"/>
  <c r="H150" i="2"/>
  <c r="H146" i="2"/>
  <c r="H112" i="2"/>
  <c r="H93" i="2"/>
  <c r="H83" i="2"/>
  <c r="H79" i="2"/>
  <c r="H64" i="2"/>
  <c r="H560" i="5"/>
  <c r="H534" i="5"/>
  <c r="H507" i="5"/>
  <c r="H503" i="5"/>
  <c r="H475" i="5"/>
  <c r="H390" i="5"/>
  <c r="H347" i="5"/>
  <c r="H292" i="5"/>
  <c r="H284" i="5"/>
  <c r="H191" i="5"/>
  <c r="H183" i="5"/>
  <c r="H177" i="5"/>
  <c r="H124" i="5"/>
  <c r="H106" i="5"/>
  <c r="H90" i="5"/>
  <c r="H75" i="5"/>
  <c r="H13" i="5"/>
  <c r="H212" i="14"/>
  <c r="H192" i="14"/>
  <c r="H125" i="14"/>
  <c r="H108" i="14"/>
  <c r="H8" i="14"/>
  <c r="H697" i="4"/>
  <c r="H659" i="4"/>
  <c r="H647" i="4"/>
  <c r="H581" i="4"/>
  <c r="H462" i="4"/>
  <c r="H460" i="4"/>
  <c r="H407" i="4"/>
  <c r="H405" i="4"/>
  <c r="H401" i="4"/>
  <c r="H399" i="4"/>
  <c r="H385" i="4"/>
  <c r="H244" i="4"/>
  <c r="H242" i="4"/>
  <c r="H216" i="4"/>
  <c r="H204" i="4"/>
  <c r="H196" i="4"/>
  <c r="H164" i="4"/>
  <c r="H147" i="4"/>
  <c r="H131" i="4"/>
  <c r="H125" i="4"/>
  <c r="H119" i="4"/>
  <c r="H133" i="15"/>
  <c r="H107" i="4"/>
  <c r="H97" i="4"/>
  <c r="H95" i="4"/>
  <c r="H93" i="4"/>
  <c r="H91" i="4"/>
  <c r="H77" i="4"/>
  <c r="H75" i="4"/>
  <c r="H73" i="4"/>
  <c r="H71" i="4"/>
  <c r="H69" i="4"/>
  <c r="H33" i="4"/>
  <c r="H173" i="15"/>
  <c r="H139" i="15"/>
  <c r="H137" i="15"/>
  <c r="H135" i="15"/>
  <c r="H129" i="15"/>
  <c r="H118" i="15"/>
  <c r="H97" i="15"/>
  <c r="H93" i="15"/>
  <c r="H91" i="15"/>
  <c r="H89" i="15"/>
  <c r="H87" i="15"/>
  <c r="H53" i="15"/>
  <c r="H45" i="15"/>
  <c r="H43" i="15"/>
  <c r="H39" i="15"/>
  <c r="H54" i="18"/>
  <c r="H52" i="18"/>
  <c r="H50" i="18"/>
  <c r="H14" i="18"/>
  <c r="H12" i="18"/>
  <c r="H514" i="3"/>
  <c r="H505" i="3"/>
  <c r="H503" i="3"/>
  <c r="H466" i="3"/>
  <c r="H432" i="3"/>
  <c r="H422" i="3"/>
  <c r="H389" i="3"/>
  <c r="H356" i="3"/>
  <c r="H342" i="3"/>
  <c r="H331" i="3"/>
  <c r="H313" i="3"/>
  <c r="H311" i="3"/>
  <c r="H273" i="3"/>
  <c r="H214" i="3"/>
  <c r="H187" i="3"/>
  <c r="H176" i="3"/>
  <c r="H163" i="3"/>
  <c r="H155" i="3"/>
  <c r="H151" i="3"/>
  <c r="H143" i="3"/>
  <c r="H122" i="3"/>
  <c r="H111" i="3"/>
  <c r="H108" i="3"/>
  <c r="H104" i="3"/>
  <c r="H76" i="3"/>
  <c r="H74" i="3"/>
  <c r="H51" i="3"/>
  <c r="H40" i="3"/>
  <c r="H38" i="3"/>
  <c r="H82" i="18"/>
  <c r="H28" i="4"/>
  <c r="H21" i="4"/>
  <c r="H172" i="15"/>
  <c r="H148" i="15"/>
  <c r="H140" i="15"/>
  <c r="H117" i="15"/>
  <c r="H106" i="15"/>
  <c r="H104" i="15"/>
  <c r="H86" i="15"/>
  <c r="H84" i="15"/>
  <c r="H36" i="15"/>
  <c r="H34" i="15"/>
  <c r="H61" i="18"/>
  <c r="H43" i="18"/>
  <c r="H41" i="18"/>
  <c r="H33" i="18"/>
  <c r="H10" i="18"/>
  <c r="H508" i="3"/>
  <c r="H490" i="3"/>
  <c r="H481" i="3"/>
  <c r="H477" i="3"/>
  <c r="H439" i="3"/>
  <c r="H423" i="3"/>
  <c r="H406" i="3"/>
  <c r="H369" i="3"/>
  <c r="H365" i="3"/>
  <c r="H345" i="3"/>
  <c r="H325" i="3"/>
  <c r="H323" i="3"/>
  <c r="H318" i="3"/>
  <c r="H305" i="3"/>
  <c r="H294" i="3"/>
  <c r="H288" i="3"/>
  <c r="H259" i="3"/>
  <c r="H245" i="3"/>
  <c r="H241" i="3"/>
  <c r="H239" i="3"/>
  <c r="H225" i="3"/>
  <c r="H192" i="3"/>
  <c r="H181" i="3"/>
  <c r="H160" i="3"/>
  <c r="H137" i="3"/>
  <c r="H131" i="3"/>
  <c r="H127" i="3"/>
  <c r="H94" i="3"/>
  <c r="H66" i="3"/>
  <c r="H62" i="3"/>
  <c r="H32" i="3"/>
  <c r="H30" i="3"/>
  <c r="H18" i="3"/>
  <c r="H516" i="3"/>
  <c r="H543" i="7"/>
  <c r="H217" i="14"/>
  <c r="H26" i="4"/>
  <c r="H122" i="15"/>
  <c r="H105" i="15"/>
  <c r="H103" i="15"/>
  <c r="H20" i="15"/>
  <c r="H18" i="15"/>
  <c r="H480" i="3"/>
  <c r="H232" i="3"/>
  <c r="H226" i="3"/>
  <c r="H195" i="3"/>
  <c r="J593" i="7"/>
  <c r="H289" i="14"/>
  <c r="H312" i="14"/>
  <c r="H306" i="14"/>
  <c r="H590" i="3"/>
  <c r="H588" i="3"/>
  <c r="H580" i="3"/>
  <c r="H574" i="3"/>
  <c r="H167" i="18"/>
  <c r="H159" i="18"/>
  <c r="H135" i="18"/>
  <c r="H584" i="2"/>
  <c r="H56" i="85"/>
  <c r="H620" i="3"/>
  <c r="H188" i="18"/>
  <c r="H631" i="2"/>
  <c r="H628" i="3"/>
  <c r="H645" i="2"/>
  <c r="H656" i="3"/>
  <c r="H653" i="3"/>
  <c r="H651" i="3"/>
  <c r="H647" i="3"/>
  <c r="H263" i="18"/>
  <c r="H239" i="18"/>
  <c r="H235" i="18"/>
  <c r="H129" i="85"/>
  <c r="H442" i="14"/>
  <c r="H436" i="14"/>
  <c r="H399" i="14"/>
  <c r="H396" i="14"/>
  <c r="H388" i="14"/>
  <c r="H386" i="14"/>
  <c r="H376" i="14"/>
  <c r="H374" i="14"/>
  <c r="H354" i="15"/>
  <c r="H708" i="1"/>
  <c r="H706" i="5"/>
  <c r="G711" i="1"/>
  <c r="H756" i="3"/>
  <c r="G386" i="15"/>
  <c r="H225" i="14"/>
  <c r="H538" i="3"/>
  <c r="H209" i="15"/>
  <c r="H238" i="14"/>
  <c r="H544" i="2"/>
  <c r="H243" i="14"/>
  <c r="H112" i="18"/>
  <c r="H549" i="3"/>
  <c r="H251" i="14"/>
  <c r="H225" i="15"/>
  <c r="H259" i="14"/>
  <c r="H175" i="18"/>
  <c r="H154" i="18"/>
  <c r="H261" i="15"/>
  <c r="H58" i="85"/>
  <c r="H77" i="85"/>
  <c r="H73" i="85"/>
  <c r="H59" i="85"/>
  <c r="H625" i="3"/>
  <c r="H619" i="3"/>
  <c r="H636" i="2"/>
  <c r="H634" i="2"/>
  <c r="H203" i="18"/>
  <c r="H636" i="3"/>
  <c r="H637" i="3"/>
  <c r="H86" i="85"/>
  <c r="H82" i="85"/>
  <c r="H649" i="2"/>
  <c r="H666" i="5"/>
  <c r="H661" i="5"/>
  <c r="H227" i="18"/>
  <c r="H225" i="18"/>
  <c r="H651" i="2"/>
  <c r="H653" i="2"/>
  <c r="H658" i="2"/>
  <c r="H265" i="18"/>
  <c r="H332" i="15"/>
  <c r="H685" i="2"/>
  <c r="H681" i="5"/>
  <c r="H140" i="85"/>
  <c r="H136" i="85"/>
  <c r="H706" i="2"/>
  <c r="C7" i="6"/>
  <c r="C8" i="6"/>
  <c r="H672" i="3"/>
  <c r="H684" i="3"/>
  <c r="H688" i="3"/>
  <c r="H692" i="3"/>
  <c r="H708" i="3"/>
  <c r="F711" i="1"/>
  <c r="H545" i="2"/>
  <c r="H560" i="2"/>
  <c r="H232" i="15"/>
  <c r="H281" i="14"/>
  <c r="H262" i="14"/>
  <c r="H309" i="14"/>
  <c r="H585" i="3"/>
  <c r="H152" i="18"/>
  <c r="H148" i="18"/>
  <c r="H130" i="18"/>
  <c r="H187" i="18"/>
  <c r="H640" i="2"/>
  <c r="H654" i="3"/>
  <c r="H650" i="3"/>
  <c r="H215" i="18"/>
  <c r="H232" i="18"/>
  <c r="H240" i="18"/>
  <c r="H669" i="2"/>
  <c r="H687" i="2"/>
  <c r="H439" i="14"/>
  <c r="H437" i="14"/>
  <c r="H433" i="14"/>
  <c r="H404" i="14"/>
  <c r="H392" i="14"/>
  <c r="H383" i="14"/>
  <c r="H380" i="14"/>
  <c r="H371" i="14"/>
  <c r="H708" i="2"/>
  <c r="G711" i="3"/>
  <c r="G713" i="4"/>
  <c r="H713" i="4" s="1"/>
  <c r="G387" i="15"/>
  <c r="H220" i="14"/>
  <c r="H91" i="18"/>
  <c r="H528" i="2"/>
  <c r="H532" i="2"/>
  <c r="H98" i="18"/>
  <c r="H534" i="3"/>
  <c r="H205" i="15"/>
  <c r="H541" i="3"/>
  <c r="H541" i="2"/>
  <c r="H113" i="18"/>
  <c r="H218" i="15"/>
  <c r="H553" i="2"/>
  <c r="H253" i="14"/>
  <c r="H126" i="18"/>
  <c r="H562" i="3"/>
  <c r="H128" i="18"/>
  <c r="H233" i="15"/>
  <c r="H288" i="14"/>
  <c r="H275" i="14"/>
  <c r="H273" i="14"/>
  <c r="H299" i="14"/>
  <c r="H297" i="14"/>
  <c r="H295" i="14"/>
  <c r="H567" i="3"/>
  <c r="H171" i="18"/>
  <c r="H149" i="18"/>
  <c r="H141" i="18"/>
  <c r="H131" i="18"/>
  <c r="H601" i="2"/>
  <c r="H597" i="2"/>
  <c r="H587" i="2"/>
  <c r="H581" i="2"/>
  <c r="H577" i="2"/>
  <c r="H573" i="2"/>
  <c r="H614" i="3"/>
  <c r="H78" i="85"/>
  <c r="H76" i="85"/>
  <c r="H637" i="2"/>
  <c r="H204" i="18"/>
  <c r="H192" i="18"/>
  <c r="H286" i="15"/>
  <c r="H79" i="85"/>
  <c r="H308" i="15"/>
  <c r="H642" i="3"/>
  <c r="H657" i="3"/>
  <c r="H658" i="5"/>
  <c r="H654" i="5"/>
  <c r="H106" i="85"/>
  <c r="H228" i="18"/>
  <c r="H224" i="18"/>
  <c r="H323" i="15"/>
  <c r="H659" i="2"/>
  <c r="H264" i="18"/>
  <c r="H243" i="18"/>
  <c r="H234" i="18"/>
  <c r="H341" i="15"/>
  <c r="H694" i="2"/>
  <c r="H687" i="5"/>
  <c r="H143" i="85"/>
  <c r="H376" i="15"/>
  <c r="H374" i="15"/>
  <c r="H369" i="15"/>
  <c r="C11" i="6"/>
  <c r="H757" i="3"/>
  <c r="G712" i="1"/>
  <c r="B28" i="16"/>
  <c r="B24" i="16"/>
  <c r="B20" i="16"/>
  <c r="A15" i="16"/>
  <c r="H506" i="7"/>
  <c r="H504" i="7"/>
  <c r="H476" i="7"/>
  <c r="H474" i="7"/>
  <c r="H470" i="7"/>
  <c r="H452" i="7"/>
  <c r="H438" i="7"/>
  <c r="H430" i="7"/>
  <c r="H426" i="7"/>
  <c r="H422" i="7"/>
  <c r="H420" i="7"/>
  <c r="H414" i="7"/>
  <c r="J263" i="7"/>
  <c r="J252" i="7"/>
  <c r="J246" i="7"/>
  <c r="J245" i="7"/>
  <c r="J240" i="7"/>
  <c r="J207" i="7"/>
  <c r="H186" i="7"/>
  <c r="H172" i="7"/>
  <c r="H168" i="7"/>
  <c r="H160" i="7"/>
  <c r="H154" i="7"/>
  <c r="H152" i="7"/>
  <c r="J150" i="7"/>
  <c r="J144" i="7"/>
  <c r="J140" i="7"/>
  <c r="J138" i="7"/>
  <c r="J131" i="7"/>
  <c r="J126" i="7"/>
  <c r="J121" i="7"/>
  <c r="J120" i="7"/>
  <c r="J118" i="7"/>
  <c r="H115" i="7"/>
  <c r="J115" i="7"/>
  <c r="H27" i="7"/>
  <c r="H9" i="7"/>
  <c r="J591" i="7"/>
  <c r="F741" i="7"/>
  <c r="J741" i="7" s="1"/>
  <c r="J142" i="7"/>
  <c r="J336" i="7"/>
  <c r="J301" i="7"/>
  <c r="J383" i="7"/>
  <c r="J49" i="7"/>
  <c r="J65" i="7"/>
  <c r="J262" i="7"/>
  <c r="J395" i="7"/>
  <c r="J250" i="7"/>
  <c r="I25" i="16"/>
  <c r="H405" i="7"/>
  <c r="K376" i="7"/>
  <c r="J139" i="7"/>
  <c r="J554" i="7"/>
  <c r="H548" i="7"/>
  <c r="J114" i="7"/>
  <c r="J542" i="7"/>
  <c r="J113" i="7"/>
  <c r="H262" i="7"/>
  <c r="H542" i="7"/>
  <c r="J381" i="7"/>
  <c r="H369" i="7"/>
  <c r="H363" i="7"/>
  <c r="H196" i="7"/>
  <c r="H190" i="7"/>
  <c r="H180" i="7"/>
  <c r="H178" i="7"/>
  <c r="H174" i="7"/>
  <c r="H166" i="7"/>
  <c r="H162" i="7"/>
  <c r="H158" i="7"/>
  <c r="H681" i="7"/>
  <c r="J132" i="7"/>
  <c r="H383" i="7"/>
  <c r="J244" i="7"/>
  <c r="G31" i="16"/>
  <c r="I31" i="16" s="1"/>
  <c r="J546" i="7"/>
  <c r="J396" i="7"/>
  <c r="J134" i="7"/>
  <c r="I572" i="7"/>
  <c r="I605" i="7"/>
  <c r="I680" i="7"/>
  <c r="J664" i="7"/>
  <c r="J654" i="7"/>
  <c r="J63" i="7"/>
  <c r="J275" i="7"/>
  <c r="J390" i="7"/>
  <c r="J125" i="7"/>
  <c r="G35" i="16"/>
  <c r="I35" i="16" s="1"/>
  <c r="J564" i="7"/>
  <c r="J565" i="7"/>
  <c r="H149" i="7"/>
  <c r="H135" i="7"/>
  <c r="H131" i="7"/>
  <c r="H63" i="7"/>
  <c r="H61" i="7"/>
  <c r="H57" i="7"/>
  <c r="H53" i="7"/>
  <c r="H49" i="7"/>
  <c r="H47" i="7"/>
  <c r="H45" i="7"/>
  <c r="H11" i="7"/>
  <c r="H5" i="7"/>
  <c r="I729" i="7"/>
  <c r="H723" i="7"/>
  <c r="I695" i="7"/>
  <c r="J387" i="7"/>
  <c r="I620" i="7"/>
  <c r="H127" i="7"/>
  <c r="H123" i="7"/>
  <c r="H121" i="7"/>
  <c r="H119" i="7"/>
  <c r="H117" i="7"/>
  <c r="I725" i="7"/>
  <c r="H500" i="7"/>
  <c r="H498" i="7"/>
  <c r="H496" i="7"/>
  <c r="H492" i="7"/>
  <c r="H490" i="7"/>
  <c r="H440" i="7"/>
  <c r="H380" i="7"/>
  <c r="J117" i="7"/>
  <c r="H114" i="7"/>
  <c r="J102" i="7"/>
  <c r="J91" i="7"/>
  <c r="J86" i="7"/>
  <c r="J83" i="7"/>
  <c r="J80" i="7"/>
  <c r="I697" i="7"/>
  <c r="J367" i="7"/>
  <c r="G24" i="16"/>
  <c r="I24" i="16" s="1"/>
  <c r="J401" i="7"/>
  <c r="I618" i="7"/>
  <c r="J360" i="7"/>
  <c r="J409" i="7"/>
  <c r="J407" i="7"/>
  <c r="J359" i="7"/>
  <c r="J397" i="7"/>
  <c r="G26" i="16"/>
  <c r="A26" i="16" s="1"/>
  <c r="I688" i="7"/>
  <c r="H390" i="7"/>
  <c r="J406" i="7"/>
  <c r="G740" i="7"/>
  <c r="I686" i="7"/>
  <c r="H630" i="7"/>
  <c r="H354" i="7"/>
  <c r="J408" i="7"/>
  <c r="J402" i="7"/>
  <c r="I684" i="7"/>
  <c r="H352" i="7"/>
  <c r="H350" i="7"/>
  <c r="H346" i="7"/>
  <c r="H340" i="7"/>
  <c r="H338" i="7"/>
  <c r="H376" i="7"/>
  <c r="H366" i="7"/>
  <c r="H347" i="7"/>
  <c r="H277" i="7"/>
  <c r="H251" i="7"/>
  <c r="H249" i="7"/>
  <c r="H241" i="7"/>
  <c r="H239" i="7"/>
  <c r="H237" i="7"/>
  <c r="H229" i="7"/>
  <c r="H207" i="7"/>
  <c r="H205" i="7"/>
  <c r="H203" i="7"/>
  <c r="H40" i="7"/>
  <c r="J544" i="7"/>
  <c r="H555" i="7"/>
  <c r="I678" i="7"/>
  <c r="H378" i="7"/>
  <c r="H374" i="7"/>
  <c r="H365" i="7"/>
  <c r="H361" i="7"/>
  <c r="I648" i="7"/>
  <c r="G742" i="7"/>
  <c r="H400" i="7"/>
  <c r="H360" i="7"/>
  <c r="J202" i="7"/>
  <c r="H199" i="7"/>
  <c r="H197" i="7"/>
  <c r="J195" i="7"/>
  <c r="J190" i="7"/>
  <c r="J188" i="7"/>
  <c r="H185" i="7"/>
  <c r="H183" i="7"/>
  <c r="J182" i="7"/>
  <c r="J178" i="7"/>
  <c r="J175" i="7"/>
  <c r="J174" i="7"/>
  <c r="J172" i="7"/>
  <c r="H169" i="7"/>
  <c r="J168" i="7"/>
  <c r="H165" i="7"/>
  <c r="H163" i="7"/>
  <c r="J162" i="7"/>
  <c r="J159" i="7"/>
  <c r="J157" i="7"/>
  <c r="H155" i="7"/>
  <c r="J154" i="7"/>
  <c r="J152" i="7"/>
  <c r="H99" i="7"/>
  <c r="H97" i="7"/>
  <c r="H95" i="7"/>
  <c r="H93" i="7"/>
  <c r="H89" i="7"/>
  <c r="H87" i="7"/>
  <c r="H81" i="7"/>
  <c r="H75" i="7"/>
  <c r="J67" i="7"/>
  <c r="J371" i="7"/>
  <c r="J364" i="7"/>
  <c r="H359" i="7"/>
  <c r="J356" i="7"/>
  <c r="J344" i="7"/>
  <c r="J343" i="7"/>
  <c r="J334" i="7"/>
  <c r="H330" i="7"/>
  <c r="J327" i="7"/>
  <c r="J325" i="7"/>
  <c r="J323" i="7"/>
  <c r="J321" i="7"/>
  <c r="H318" i="7"/>
  <c r="H312" i="7"/>
  <c r="H310" i="7"/>
  <c r="J305" i="7"/>
  <c r="J302" i="7"/>
  <c r="J300" i="7"/>
  <c r="J299" i="7"/>
  <c r="J296" i="7"/>
  <c r="H292" i="7"/>
  <c r="J290" i="7"/>
  <c r="H288" i="7"/>
  <c r="H282" i="7"/>
  <c r="J281" i="7"/>
  <c r="J278" i="7"/>
  <c r="J273" i="7"/>
  <c r="H268" i="7"/>
  <c r="H266" i="7"/>
  <c r="H264" i="7"/>
  <c r="H260" i="7"/>
  <c r="H258" i="7"/>
  <c r="J254" i="7"/>
  <c r="H252" i="7"/>
  <c r="J251" i="7"/>
  <c r="J249" i="7"/>
  <c r="J243" i="7"/>
  <c r="J241" i="7"/>
  <c r="J239" i="7"/>
  <c r="J236" i="7"/>
  <c r="H232" i="7"/>
  <c r="H228" i="7"/>
  <c r="H214" i="7"/>
  <c r="H212" i="7"/>
  <c r="J210" i="7"/>
  <c r="J208" i="7"/>
  <c r="H204" i="7"/>
  <c r="J61" i="7"/>
  <c r="J27" i="7"/>
  <c r="F742" i="7"/>
  <c r="J743" i="7" s="1"/>
  <c r="J536" i="7"/>
  <c r="H529" i="7"/>
  <c r="J522" i="7"/>
  <c r="H517" i="7"/>
  <c r="J510" i="7"/>
  <c r="J495" i="7"/>
  <c r="J487" i="7"/>
  <c r="J479" i="7"/>
  <c r="J475" i="7"/>
  <c r="J469" i="7"/>
  <c r="J447" i="7"/>
  <c r="J446" i="7"/>
  <c r="J411" i="7"/>
  <c r="H409" i="7"/>
  <c r="H379" i="7"/>
  <c r="H144" i="7"/>
  <c r="H140" i="7"/>
  <c r="H138" i="7"/>
  <c r="H136" i="7"/>
  <c r="H107" i="7"/>
  <c r="J386" i="7"/>
  <c r="H386" i="7"/>
  <c r="G41" i="16"/>
  <c r="I41" i="16" s="1"/>
  <c r="H306" i="7"/>
  <c r="J306" i="7"/>
  <c r="H294" i="7"/>
  <c r="J295" i="7"/>
  <c r="H286" i="7"/>
  <c r="J287" i="7"/>
  <c r="J256" i="7"/>
  <c r="H256" i="7"/>
  <c r="H179" i="7"/>
  <c r="J180" i="7"/>
  <c r="J98" i="7"/>
  <c r="J177" i="7"/>
  <c r="J84" i="7"/>
  <c r="H79" i="7"/>
  <c r="J313" i="7"/>
  <c r="J382" i="7"/>
  <c r="J342" i="7"/>
  <c r="J369" i="7"/>
  <c r="K381" i="7"/>
  <c r="J187" i="7"/>
  <c r="J99" i="7"/>
  <c r="H177" i="7"/>
  <c r="J92" i="7"/>
  <c r="H83" i="7"/>
  <c r="J160" i="7"/>
  <c r="J155" i="7"/>
  <c r="H201" i="7"/>
  <c r="J164" i="7"/>
  <c r="J76" i="7"/>
  <c r="J167" i="7"/>
  <c r="J261" i="7"/>
  <c r="G18" i="16"/>
  <c r="I18" i="16" s="1"/>
  <c r="J283" i="7"/>
  <c r="J197" i="7"/>
  <c r="J361" i="7"/>
  <c r="J116" i="7"/>
  <c r="J269" i="7"/>
  <c r="H67" i="7"/>
  <c r="J527" i="7"/>
  <c r="H527" i="7"/>
  <c r="H459" i="7"/>
  <c r="J460" i="7"/>
  <c r="J385" i="7"/>
  <c r="H384" i="7"/>
  <c r="J79" i="7"/>
  <c r="H187" i="7"/>
  <c r="J362" i="7"/>
  <c r="J96" i="7"/>
  <c r="J89" i="7"/>
  <c r="J242" i="7"/>
  <c r="J363" i="7"/>
  <c r="J365" i="7"/>
  <c r="G36" i="16"/>
  <c r="I36" i="16" s="1"/>
  <c r="H326" i="7"/>
  <c r="J189" i="7"/>
  <c r="J391" i="7"/>
  <c r="J248" i="7"/>
  <c r="J319" i="7"/>
  <c r="J90" i="7"/>
  <c r="J173" i="7"/>
  <c r="J158" i="7"/>
  <c r="J352" i="7"/>
  <c r="J293" i="7"/>
  <c r="J264" i="7"/>
  <c r="G16" i="16"/>
  <c r="A16" i="16" s="1"/>
  <c r="G58" i="16"/>
  <c r="I58" i="16" s="1"/>
  <c r="J403" i="7"/>
  <c r="G54" i="16"/>
  <c r="I54" i="16" s="1"/>
  <c r="J400" i="7"/>
  <c r="H393" i="7"/>
  <c r="J394" i="7"/>
  <c r="J393" i="7"/>
  <c r="H145" i="7"/>
  <c r="H125" i="7"/>
  <c r="H65" i="7"/>
  <c r="H39" i="7"/>
  <c r="H25" i="7"/>
  <c r="I682" i="7"/>
  <c r="J635" i="7"/>
  <c r="J634" i="7"/>
  <c r="H526" i="7"/>
  <c r="H482" i="7"/>
  <c r="J440" i="7"/>
  <c r="J439" i="7"/>
  <c r="H428" i="7"/>
  <c r="J427" i="7"/>
  <c r="J413" i="7"/>
  <c r="J373" i="7"/>
  <c r="J370" i="7"/>
  <c r="J353" i="7"/>
  <c r="J328" i="7"/>
  <c r="J322" i="7"/>
  <c r="J317" i="7"/>
  <c r="J311" i="7"/>
  <c r="J309" i="7"/>
  <c r="J279" i="7"/>
  <c r="J274" i="7"/>
  <c r="J272" i="7"/>
  <c r="J270" i="7"/>
  <c r="J267" i="7"/>
  <c r="J260" i="7"/>
  <c r="J255" i="7"/>
  <c r="J233" i="7"/>
  <c r="J227" i="7"/>
  <c r="J224" i="7"/>
  <c r="J219" i="7"/>
  <c r="J218" i="7"/>
  <c r="J215" i="7"/>
  <c r="J213" i="7"/>
  <c r="J212" i="7"/>
  <c r="J209" i="7"/>
  <c r="J200" i="7"/>
  <c r="J199" i="7"/>
  <c r="J194" i="7"/>
  <c r="J192" i="7"/>
  <c r="J184" i="7"/>
  <c r="J176" i="7"/>
  <c r="J170" i="7"/>
  <c r="J161" i="7"/>
  <c r="J156" i="7"/>
  <c r="H100" i="7"/>
  <c r="H92" i="7"/>
  <c r="J88" i="7"/>
  <c r="J85" i="7"/>
  <c r="H82" i="7"/>
  <c r="H80" i="7"/>
  <c r="J74" i="7"/>
  <c r="J73" i="7"/>
  <c r="J70" i="7"/>
  <c r="H68" i="7"/>
  <c r="J592" i="7"/>
  <c r="I781" i="7"/>
  <c r="I748" i="7"/>
  <c r="I640" i="7"/>
  <c r="I638" i="7"/>
  <c r="I636" i="7"/>
  <c r="H634" i="7"/>
  <c r="I27" i="16"/>
  <c r="H521" i="7"/>
  <c r="H515" i="7"/>
  <c r="H467" i="7"/>
  <c r="H465" i="7"/>
  <c r="H463" i="7"/>
  <c r="H447" i="7"/>
  <c r="J405" i="7"/>
  <c r="H388" i="7"/>
  <c r="H367" i="7"/>
  <c r="H355" i="7"/>
  <c r="H246" i="7"/>
  <c r="H242" i="7"/>
  <c r="H240" i="7"/>
  <c r="H238" i="7"/>
  <c r="H236" i="7"/>
  <c r="H224" i="7"/>
  <c r="H193" i="7"/>
  <c r="I606" i="7"/>
  <c r="I708" i="7"/>
  <c r="I704" i="7"/>
  <c r="D8" i="6"/>
  <c r="E8" i="6"/>
  <c r="H698" i="4"/>
  <c r="H692" i="4"/>
  <c r="H689" i="4"/>
  <c r="H687" i="4"/>
  <c r="H631" i="4"/>
  <c r="H629" i="4"/>
  <c r="H627" i="4"/>
  <c r="H469" i="4"/>
  <c r="H467" i="4"/>
  <c r="H451" i="4"/>
  <c r="H449" i="4"/>
  <c r="H437" i="4"/>
  <c r="H411" i="4"/>
  <c r="H403" i="4"/>
  <c r="H384" i="4"/>
  <c r="H351" i="4"/>
  <c r="H349" i="4"/>
  <c r="H341" i="4"/>
  <c r="H339" i="4"/>
  <c r="H337" i="4"/>
  <c r="H270" i="4"/>
  <c r="H268" i="4"/>
  <c r="H197" i="4"/>
  <c r="H185" i="4"/>
  <c r="H163" i="4"/>
  <c r="H157" i="4"/>
  <c r="H155" i="4"/>
  <c r="H140" i="4"/>
  <c r="H136" i="4"/>
  <c r="H109" i="4"/>
  <c r="H101" i="4"/>
  <c r="H8" i="4"/>
  <c r="H722" i="4"/>
  <c r="H684" i="4"/>
  <c r="H682" i="4"/>
  <c r="H680" i="4"/>
  <c r="H678" i="4"/>
  <c r="H676" i="4"/>
  <c r="H674" i="4"/>
  <c r="H672" i="4"/>
  <c r="H670" i="4"/>
  <c r="H650" i="4"/>
  <c r="H614" i="4"/>
  <c r="H596" i="4"/>
  <c r="H594" i="4"/>
  <c r="H585" i="4"/>
  <c r="H567" i="4"/>
  <c r="H563" i="4"/>
  <c r="H561" i="4"/>
  <c r="H504" i="4"/>
  <c r="H500" i="4"/>
  <c r="H496" i="4"/>
  <c r="H494" i="4"/>
  <c r="H454" i="4"/>
  <c r="H428" i="4"/>
  <c r="H387" i="4"/>
  <c r="H376" i="4"/>
  <c r="H374" i="4"/>
  <c r="H362" i="4"/>
  <c r="H354" i="4"/>
  <c r="H303" i="4"/>
  <c r="H301" i="4"/>
  <c r="H245" i="4"/>
  <c r="H228" i="4"/>
  <c r="H154" i="4"/>
  <c r="H695" i="4"/>
  <c r="H681" i="4"/>
  <c r="H677" i="4"/>
  <c r="H671" i="4"/>
  <c r="H667" i="4"/>
  <c r="H665" i="4"/>
  <c r="H642" i="4"/>
  <c r="H636" i="4"/>
  <c r="H605" i="4"/>
  <c r="H568" i="4"/>
  <c r="H538" i="4"/>
  <c r="H531" i="4"/>
  <c r="H527" i="4"/>
  <c r="H521" i="4"/>
  <c r="H474" i="4"/>
  <c r="H472" i="4"/>
  <c r="H464" i="4"/>
  <c r="H457" i="4"/>
  <c r="H446" i="4"/>
  <c r="H434" i="4"/>
  <c r="H431" i="4"/>
  <c r="H429" i="4"/>
  <c r="H418" i="4"/>
  <c r="H408" i="4"/>
  <c r="H388" i="4"/>
  <c r="H379" i="4"/>
  <c r="H348" i="4"/>
  <c r="H332" i="4"/>
  <c r="H320" i="4"/>
  <c r="H318" i="4"/>
  <c r="H310" i="4"/>
  <c r="H277" i="4"/>
  <c r="H275" i="4"/>
  <c r="H273" i="4"/>
  <c r="H260" i="4"/>
  <c r="H213" i="4"/>
  <c r="H207" i="4"/>
  <c r="H192" i="4"/>
  <c r="H179" i="4"/>
  <c r="H150" i="4"/>
  <c r="H145" i="4"/>
  <c r="H143" i="4"/>
  <c r="H116" i="4"/>
  <c r="H110" i="4"/>
  <c r="H61" i="4"/>
  <c r="H59" i="4"/>
  <c r="H30" i="4"/>
  <c r="H10" i="4"/>
  <c r="H86" i="4"/>
  <c r="H78" i="4"/>
  <c r="H53" i="4"/>
  <c r="H31" i="4"/>
  <c r="H387" i="7"/>
  <c r="G42" i="16"/>
  <c r="I42" i="16" s="1"/>
  <c r="K379" i="7"/>
  <c r="G34" i="16"/>
  <c r="I34" i="16" s="1"/>
  <c r="J380" i="7"/>
  <c r="H375" i="7"/>
  <c r="K375" i="7"/>
  <c r="J376" i="7"/>
  <c r="J349" i="7"/>
  <c r="J350" i="7"/>
  <c r="H337" i="7"/>
  <c r="J337" i="7"/>
  <c r="J285" i="7"/>
  <c r="J286" i="7"/>
  <c r="H265" i="7"/>
  <c r="J265" i="7"/>
  <c r="J226" i="7"/>
  <c r="J225" i="7"/>
  <c r="H221" i="7"/>
  <c r="J221" i="7"/>
  <c r="J389" i="7"/>
  <c r="H271" i="7"/>
  <c r="J438" i="7"/>
  <c r="H370" i="7"/>
  <c r="H321" i="7"/>
  <c r="J266" i="7"/>
  <c r="A29" i="16"/>
  <c r="H88" i="7"/>
  <c r="H525" i="7"/>
  <c r="H523" i="7"/>
  <c r="H511" i="7"/>
  <c r="H509" i="7"/>
  <c r="H499" i="7"/>
  <c r="H148" i="7"/>
  <c r="J104" i="7"/>
  <c r="H77" i="7"/>
  <c r="H36" i="7"/>
  <c r="J620" i="7"/>
  <c r="J700" i="7"/>
  <c r="J698" i="7"/>
  <c r="I696" i="7"/>
  <c r="I673" i="7"/>
  <c r="I669" i="7"/>
  <c r="J539" i="7"/>
  <c r="H536" i="7"/>
  <c r="J535" i="7"/>
  <c r="H532" i="7"/>
  <c r="J531" i="7"/>
  <c r="J528" i="7"/>
  <c r="H524" i="7"/>
  <c r="H522" i="7"/>
  <c r="H516" i="7"/>
  <c r="H514" i="7"/>
  <c r="H510" i="7"/>
  <c r="H508" i="7"/>
  <c r="H488" i="7"/>
  <c r="H435" i="7"/>
  <c r="J424" i="7"/>
  <c r="J422" i="7"/>
  <c r="H419" i="7"/>
  <c r="J417" i="7"/>
  <c r="J416" i="7"/>
  <c r="H411" i="7"/>
  <c r="H344" i="7"/>
  <c r="H342" i="7"/>
  <c r="J339" i="7"/>
  <c r="H334" i="7"/>
  <c r="J333" i="7"/>
  <c r="J329" i="7"/>
  <c r="J310" i="7"/>
  <c r="J307" i="7"/>
  <c r="J303" i="7"/>
  <c r="H296" i="7"/>
  <c r="J291" i="7"/>
  <c r="J282" i="7"/>
  <c r="H276" i="7"/>
  <c r="H270" i="7"/>
  <c r="J268" i="7"/>
  <c r="J257" i="7"/>
  <c r="H248" i="7"/>
  <c r="H191" i="7"/>
  <c r="H189" i="7"/>
  <c r="J183" i="7"/>
  <c r="J153" i="7"/>
  <c r="H112" i="7"/>
  <c r="H108" i="7"/>
  <c r="H104" i="7"/>
  <c r="J101" i="7"/>
  <c r="J100" i="7"/>
  <c r="J95" i="7"/>
  <c r="J54" i="7"/>
  <c r="J52" i="7"/>
  <c r="J51" i="7"/>
  <c r="J48" i="7"/>
  <c r="I631" i="7"/>
  <c r="I721" i="7"/>
  <c r="I719" i="7"/>
  <c r="I715" i="7"/>
  <c r="I712" i="7"/>
  <c r="I709" i="7"/>
  <c r="I703" i="7"/>
  <c r="I701" i="7"/>
  <c r="I699" i="7"/>
  <c r="J677" i="7"/>
  <c r="I662" i="7"/>
  <c r="H660" i="7"/>
  <c r="I654" i="7"/>
  <c r="I652" i="7"/>
  <c r="I635" i="7"/>
  <c r="H535" i="7"/>
  <c r="J517" i="7"/>
  <c r="J508" i="7"/>
  <c r="H468" i="7"/>
  <c r="H466" i="7"/>
  <c r="H464" i="7"/>
  <c r="H460" i="7"/>
  <c r="J457" i="7"/>
  <c r="H454" i="7"/>
  <c r="H448" i="7"/>
  <c r="H446" i="7"/>
  <c r="H444" i="7"/>
  <c r="J442" i="7"/>
  <c r="H436" i="7"/>
  <c r="H315" i="7"/>
  <c r="H311" i="7"/>
  <c r="H309" i="7"/>
  <c r="H305" i="7"/>
  <c r="H287" i="7"/>
  <c r="H285" i="7"/>
  <c r="H283" i="7"/>
  <c r="H255" i="7"/>
  <c r="H182" i="7"/>
  <c r="J127" i="7"/>
  <c r="J122" i="7"/>
  <c r="H55" i="7"/>
  <c r="H51" i="7"/>
  <c r="H43" i="7"/>
  <c r="H8" i="7"/>
  <c r="I649" i="7"/>
  <c r="E11" i="6"/>
  <c r="D11" i="6"/>
  <c r="E7" i="6"/>
  <c r="D7" i="6"/>
  <c r="F88" i="16"/>
  <c r="A19" i="16"/>
  <c r="I45" i="16"/>
  <c r="I59" i="16"/>
  <c r="I60" i="16"/>
  <c r="B23" i="16"/>
  <c r="A17" i="16"/>
  <c r="B19" i="16"/>
  <c r="F14" i="16"/>
  <c r="F15" i="16" s="1"/>
  <c r="F16" i="16" s="1"/>
  <c r="F17" i="16" s="1"/>
  <c r="F18" i="16" s="1"/>
  <c r="F19" i="16" s="1"/>
  <c r="F20" i="16" s="1"/>
  <c r="F21" i="16" s="1"/>
  <c r="F22" i="16" s="1"/>
  <c r="F23" i="16" s="1"/>
  <c r="F24" i="16" s="1"/>
  <c r="F25" i="16" s="1"/>
  <c r="F26" i="16" s="1"/>
  <c r="F27" i="16" s="1"/>
  <c r="F28" i="16" s="1"/>
  <c r="F29" i="16" s="1"/>
  <c r="H88" i="16" s="1"/>
  <c r="E88" i="16"/>
  <c r="E14" i="16" s="1"/>
  <c r="E15" i="16" s="1"/>
  <c r="E16" i="16" s="1"/>
  <c r="E17" i="16" s="1"/>
  <c r="E18" i="16" s="1"/>
  <c r="E19" i="16" s="1"/>
  <c r="E20" i="16" s="1"/>
  <c r="E21" i="16" s="1"/>
  <c r="E22" i="16" s="1"/>
  <c r="E23" i="16" s="1"/>
  <c r="E24" i="16" s="1"/>
  <c r="E25" i="16" s="1"/>
  <c r="E26" i="16" s="1"/>
  <c r="E27" i="16" s="1"/>
  <c r="E28" i="16" s="1"/>
  <c r="E29" i="16" s="1"/>
  <c r="G88" i="16" s="1"/>
  <c r="F87" i="16"/>
  <c r="A23" i="16"/>
  <c r="B15" i="16"/>
  <c r="A28" i="16"/>
  <c r="H235" i="7"/>
  <c r="J235" i="7"/>
  <c r="H231" i="7"/>
  <c r="J232" i="7"/>
  <c r="J530" i="7"/>
  <c r="J423" i="7"/>
  <c r="J203" i="7"/>
  <c r="H534" i="7"/>
  <c r="J540" i="7"/>
  <c r="J75" i="7"/>
  <c r="H198" i="7"/>
  <c r="J201" i="7"/>
  <c r="H74" i="7"/>
  <c r="J229" i="7"/>
  <c r="H213" i="7"/>
  <c r="H217" i="7"/>
  <c r="H520" i="7"/>
  <c r="H518" i="7"/>
  <c r="H502" i="7"/>
  <c r="H324" i="7"/>
  <c r="J324" i="7"/>
  <c r="J314" i="7"/>
  <c r="H314" i="7"/>
  <c r="H308" i="7"/>
  <c r="J308" i="7"/>
  <c r="J288" i="7"/>
  <c r="J289" i="7"/>
  <c r="J258" i="7"/>
  <c r="J259" i="7"/>
  <c r="H244" i="7"/>
  <c r="J425" i="7"/>
  <c r="H425" i="7"/>
  <c r="J216" i="7"/>
  <c r="J204" i="7"/>
  <c r="J418" i="7"/>
  <c r="H528" i="7"/>
  <c r="H421" i="7"/>
  <c r="J415" i="7"/>
  <c r="J421" i="7"/>
  <c r="J71" i="7"/>
  <c r="J237" i="7"/>
  <c r="J529" i="7"/>
  <c r="J69" i="7"/>
  <c r="J222" i="7"/>
  <c r="J534" i="7"/>
  <c r="J537" i="7"/>
  <c r="H209" i="7"/>
  <c r="J214" i="7"/>
  <c r="J198" i="7"/>
  <c r="H233" i="7"/>
  <c r="J211" i="7"/>
  <c r="J228" i="7"/>
  <c r="H432" i="7"/>
  <c r="H151" i="7"/>
  <c r="H415" i="7"/>
  <c r="J72" i="7"/>
  <c r="H70" i="7"/>
  <c r="J206" i="7"/>
  <c r="J231" i="7"/>
  <c r="J238" i="7"/>
  <c r="J68" i="7"/>
  <c r="J533" i="7"/>
  <c r="J503" i="7"/>
  <c r="H328" i="7"/>
  <c r="J483" i="7"/>
  <c r="H483" i="7"/>
  <c r="H417" i="7"/>
  <c r="H402" i="7"/>
  <c r="G57" i="16"/>
  <c r="I57" i="16" s="1"/>
  <c r="J398" i="7"/>
  <c r="H398" i="7"/>
  <c r="H392" i="7"/>
  <c r="H351" i="7"/>
  <c r="J247" i="7"/>
  <c r="H188" i="7"/>
  <c r="H184" i="7"/>
  <c r="H132" i="7"/>
  <c r="J77" i="7"/>
  <c r="H26" i="7"/>
  <c r="H24" i="7"/>
  <c r="H13" i="7"/>
  <c r="I731" i="7"/>
  <c r="H724" i="7"/>
  <c r="H718" i="7"/>
  <c r="J706" i="7"/>
  <c r="I677" i="7"/>
  <c r="I675" i="7"/>
  <c r="I667" i="7"/>
  <c r="I665" i="7"/>
  <c r="I664" i="7"/>
  <c r="I659" i="7"/>
  <c r="I657" i="7"/>
  <c r="I643" i="7"/>
  <c r="H639" i="7"/>
  <c r="H539" i="7"/>
  <c r="H537" i="7"/>
  <c r="H507" i="7"/>
  <c r="H486" i="7"/>
  <c r="H479" i="7"/>
  <c r="H477" i="7"/>
  <c r="J473" i="7"/>
  <c r="J472" i="7"/>
  <c r="H451" i="7"/>
  <c r="H449" i="7"/>
  <c r="H431" i="7"/>
  <c r="H418" i="7"/>
  <c r="H416" i="7"/>
  <c r="H397" i="7"/>
  <c r="H377" i="7"/>
  <c r="H373" i="7"/>
  <c r="H339" i="7"/>
  <c r="H327" i="7"/>
  <c r="H325" i="7"/>
  <c r="H317" i="7"/>
  <c r="J316" i="7"/>
  <c r="H279" i="7"/>
  <c r="H273" i="7"/>
  <c r="H253" i="7"/>
  <c r="H243" i="7"/>
  <c r="J230" i="7"/>
  <c r="J193" i="7"/>
  <c r="J166" i="7"/>
  <c r="J163" i="7"/>
  <c r="H147" i="7"/>
  <c r="H143" i="7"/>
  <c r="H137" i="7"/>
  <c r="H126" i="7"/>
  <c r="J124" i="7"/>
  <c r="H122" i="7"/>
  <c r="H113" i="7"/>
  <c r="H73" i="7"/>
  <c r="H69" i="7"/>
  <c r="H66" i="7"/>
  <c r="H56" i="7"/>
  <c r="H52" i="7"/>
  <c r="H35" i="7"/>
  <c r="H29" i="7"/>
  <c r="H15" i="7"/>
  <c r="I582" i="7"/>
  <c r="J661" i="7"/>
  <c r="H540" i="7"/>
  <c r="H538" i="7"/>
  <c r="J521" i="7"/>
  <c r="H480" i="7"/>
  <c r="H478" i="7"/>
  <c r="J433" i="7"/>
  <c r="H385" i="7"/>
  <c r="H357" i="7"/>
  <c r="H332" i="7"/>
  <c r="H302" i="7"/>
  <c r="H298" i="7"/>
  <c r="H227" i="7"/>
  <c r="H194" i="7"/>
  <c r="J186" i="7"/>
  <c r="J129" i="7"/>
  <c r="H6" i="7"/>
  <c r="I623" i="7"/>
  <c r="I621" i="7"/>
  <c r="I611" i="7"/>
  <c r="I730" i="7"/>
  <c r="H648" i="7"/>
  <c r="H636" i="7"/>
  <c r="I577" i="7"/>
  <c r="I594" i="7"/>
  <c r="H631" i="7"/>
  <c r="H627" i="7"/>
  <c r="H704" i="7"/>
  <c r="I702" i="7"/>
  <c r="H688" i="7"/>
  <c r="H656" i="7"/>
  <c r="J646" i="7"/>
  <c r="O89" i="16"/>
  <c r="A14" i="16"/>
  <c r="J518" i="7"/>
  <c r="J443" i="7"/>
  <c r="H512" i="7"/>
  <c r="H485" i="7"/>
  <c r="J478" i="7"/>
  <c r="J450" i="7"/>
  <c r="H427" i="7"/>
  <c r="H333" i="7"/>
  <c r="H329" i="7"/>
  <c r="H313" i="7"/>
  <c r="I17" i="16"/>
  <c r="J477" i="7"/>
  <c r="J511" i="7"/>
  <c r="J435" i="7"/>
  <c r="J532" i="7"/>
  <c r="J515" i="7"/>
  <c r="H497" i="7"/>
  <c r="H484" i="7"/>
  <c r="J474" i="7"/>
  <c r="H457" i="7"/>
  <c r="H450" i="7"/>
  <c r="H439" i="7"/>
  <c r="H394" i="7"/>
  <c r="H364" i="7"/>
  <c r="J340" i="7"/>
  <c r="H473" i="7"/>
  <c r="J464" i="7"/>
  <c r="H471" i="7"/>
  <c r="H462" i="7"/>
  <c r="H442" i="7"/>
  <c r="J320" i="7"/>
  <c r="H412" i="7"/>
  <c r="H410" i="7"/>
  <c r="H396" i="7"/>
  <c r="H389" i="7"/>
  <c r="H322" i="7"/>
  <c r="H320" i="7"/>
  <c r="H290" i="7"/>
  <c r="H284" i="7"/>
  <c r="H254" i="7"/>
  <c r="H245" i="7"/>
  <c r="H225" i="7"/>
  <c r="H223" i="7"/>
  <c r="H219" i="7"/>
  <c r="H211" i="7"/>
  <c r="H195" i="7"/>
  <c r="H176" i="7"/>
  <c r="H170" i="7"/>
  <c r="H164" i="7"/>
  <c r="H156" i="7"/>
  <c r="H118" i="7"/>
  <c r="J87" i="7"/>
  <c r="H59" i="7"/>
  <c r="H42" i="7"/>
  <c r="H37" i="7"/>
  <c r="H33" i="7"/>
  <c r="H31" i="7"/>
  <c r="H23" i="7"/>
  <c r="H10" i="7"/>
  <c r="H4" i="7"/>
  <c r="H562" i="7"/>
  <c r="I599" i="7"/>
  <c r="H781" i="7"/>
  <c r="J781" i="7"/>
  <c r="I706" i="7"/>
  <c r="H667" i="7"/>
  <c r="H424" i="7"/>
  <c r="H406" i="7"/>
  <c r="H356" i="7"/>
  <c r="H331" i="7"/>
  <c r="H323" i="7"/>
  <c r="H297" i="7"/>
  <c r="J294" i="7"/>
  <c r="H269" i="7"/>
  <c r="H222" i="7"/>
  <c r="H220" i="7"/>
  <c r="H216" i="7"/>
  <c r="H210" i="7"/>
  <c r="H208" i="7"/>
  <c r="H206" i="7"/>
  <c r="J205" i="7"/>
  <c r="H202" i="7"/>
  <c r="J196" i="7"/>
  <c r="H181" i="7"/>
  <c r="J179" i="7"/>
  <c r="H175" i="7"/>
  <c r="H171" i="7"/>
  <c r="H159" i="7"/>
  <c r="H157" i="7"/>
  <c r="H146" i="7"/>
  <c r="J141" i="7"/>
  <c r="H139" i="7"/>
  <c r="J137" i="7"/>
  <c r="H133" i="7"/>
  <c r="H130" i="7"/>
  <c r="H106" i="7"/>
  <c r="H102" i="7"/>
  <c r="H101" i="7"/>
  <c r="J94" i="7"/>
  <c r="H91" i="7"/>
  <c r="H85" i="7"/>
  <c r="H60" i="7"/>
  <c r="J46" i="7"/>
  <c r="H41" i="7"/>
  <c r="H38" i="7"/>
  <c r="H34" i="7"/>
  <c r="H30" i="7"/>
  <c r="H7" i="7"/>
  <c r="I789" i="7"/>
  <c r="I787" i="7"/>
  <c r="H765" i="7"/>
  <c r="J725" i="7"/>
  <c r="J713" i="7"/>
  <c r="H702" i="7"/>
  <c r="J688" i="7"/>
  <c r="I685" i="7"/>
  <c r="I683" i="7"/>
  <c r="J673" i="7"/>
  <c r="H663" i="7"/>
  <c r="I661" i="7"/>
  <c r="I656" i="7"/>
  <c r="I645" i="7"/>
  <c r="J351" i="7"/>
  <c r="J348" i="7"/>
  <c r="J338" i="7"/>
  <c r="J318" i="7"/>
  <c r="J271" i="7"/>
  <c r="H192" i="7"/>
  <c r="H134" i="7"/>
  <c r="J81" i="7"/>
  <c r="H546" i="7"/>
  <c r="H568" i="7"/>
  <c r="I609" i="7"/>
  <c r="I767" i="7"/>
  <c r="H730" i="7"/>
  <c r="I727" i="7"/>
  <c r="I722" i="7"/>
  <c r="I718" i="7"/>
  <c r="I716" i="7"/>
  <c r="I710" i="7"/>
  <c r="J709" i="7"/>
  <c r="H707" i="7"/>
  <c r="J703" i="7"/>
  <c r="J697" i="7"/>
  <c r="J683" i="7"/>
  <c r="H676" i="7"/>
  <c r="I651" i="7"/>
  <c r="J647" i="7"/>
  <c r="I19" i="16"/>
  <c r="H7" i="85"/>
  <c r="H91" i="85"/>
  <c r="H102" i="85"/>
  <c r="H113" i="85"/>
  <c r="H109" i="85"/>
  <c r="H44" i="85"/>
  <c r="H71" i="85"/>
  <c r="H67" i="85"/>
  <c r="H83" i="85"/>
  <c r="H96" i="85"/>
  <c r="H120" i="85"/>
  <c r="H88" i="85"/>
  <c r="H116" i="85"/>
  <c r="H112" i="85"/>
  <c r="H110" i="85"/>
  <c r="H134" i="85"/>
  <c r="H26" i="85"/>
  <c r="H10" i="85"/>
  <c r="H74" i="85"/>
  <c r="H70" i="85"/>
  <c r="H64" i="85"/>
  <c r="H107" i="85"/>
  <c r="H103" i="85"/>
  <c r="H133" i="85"/>
  <c r="G162" i="85"/>
  <c r="H162" i="85" s="1"/>
  <c r="B29" i="16"/>
  <c r="B25" i="16"/>
  <c r="B21" i="16"/>
  <c r="B17" i="16"/>
  <c r="B13" i="16"/>
  <c r="B16" i="16"/>
  <c r="B30" i="16"/>
  <c r="B26" i="16"/>
  <c r="B22" i="16"/>
  <c r="B18" i="16"/>
  <c r="B14" i="16"/>
  <c r="A30" i="16"/>
  <c r="A25" i="16"/>
  <c r="I48" i="16"/>
  <c r="I49" i="16"/>
  <c r="I29" i="16"/>
  <c r="I21" i="16"/>
  <c r="A22" i="16"/>
  <c r="I51" i="16"/>
  <c r="I52" i="16"/>
  <c r="I55" i="16"/>
  <c r="H513" i="1"/>
  <c r="H505" i="1"/>
  <c r="H501" i="1"/>
  <c r="H494" i="1"/>
  <c r="H491" i="1"/>
  <c r="H475" i="1"/>
  <c r="H471" i="1"/>
  <c r="H467" i="1"/>
  <c r="H455" i="1"/>
  <c r="H338" i="1"/>
  <c r="H244" i="1"/>
  <c r="H168" i="1"/>
  <c r="H74" i="1"/>
  <c r="H15" i="1"/>
  <c r="H515" i="1"/>
  <c r="H504" i="1"/>
  <c r="H500" i="1"/>
  <c r="H474" i="1"/>
  <c r="H470" i="1"/>
  <c r="H447" i="1"/>
  <c r="H442" i="1"/>
  <c r="H429" i="1"/>
  <c r="H425" i="1"/>
  <c r="H421" i="1"/>
  <c r="H415" i="1"/>
  <c r="H411" i="1"/>
  <c r="H402" i="1"/>
  <c r="H399" i="1"/>
  <c r="H387" i="1"/>
  <c r="H381" i="1"/>
  <c r="H379" i="1"/>
  <c r="H375" i="1"/>
  <c r="H373" i="1"/>
  <c r="H368" i="1"/>
  <c r="H366" i="1"/>
  <c r="H352" i="1"/>
  <c r="H348" i="1"/>
  <c r="H342" i="1"/>
  <c r="H330" i="1"/>
  <c r="H313" i="1"/>
  <c r="H302" i="1"/>
  <c r="H296" i="1"/>
  <c r="H252" i="1"/>
  <c r="H239" i="1"/>
  <c r="H235" i="1"/>
  <c r="H232" i="1"/>
  <c r="H220" i="1"/>
  <c r="H212" i="1"/>
  <c r="H207" i="1"/>
  <c r="H200" i="1"/>
  <c r="H194" i="1"/>
  <c r="H184" i="1"/>
  <c r="H175" i="1"/>
  <c r="H164" i="1"/>
  <c r="H158" i="1"/>
  <c r="H154" i="1"/>
  <c r="H135" i="1"/>
  <c r="H130" i="1"/>
  <c r="H107" i="1"/>
  <c r="H101" i="1"/>
  <c r="H98" i="1"/>
  <c r="H91" i="1"/>
  <c r="H87" i="1"/>
  <c r="H83" i="1"/>
  <c r="H67" i="1"/>
  <c r="H50" i="1"/>
  <c r="H45" i="1"/>
  <c r="H12" i="1"/>
  <c r="H9" i="1"/>
  <c r="H741" i="1"/>
  <c r="H739" i="1"/>
  <c r="H735" i="1"/>
  <c r="H731" i="1"/>
  <c r="H729" i="1"/>
  <c r="H727" i="1"/>
  <c r="H723" i="1"/>
  <c r="H721" i="1"/>
  <c r="H717" i="1"/>
  <c r="F709" i="1"/>
  <c r="F713" i="1"/>
  <c r="H742" i="1"/>
  <c r="H722" i="1"/>
  <c r="H452" i="1"/>
  <c r="H446" i="1"/>
  <c r="H428" i="1"/>
  <c r="H426" i="1"/>
  <c r="H414" i="1"/>
  <c r="H410" i="1"/>
  <c r="H403" i="1"/>
  <c r="H396" i="1"/>
  <c r="H388" i="1"/>
  <c r="H384" i="1"/>
  <c r="H378" i="1"/>
  <c r="H360" i="1"/>
  <c r="H351" i="1"/>
  <c r="H345" i="1"/>
  <c r="H333" i="1"/>
  <c r="H325" i="1"/>
  <c r="H317" i="1"/>
  <c r="H315" i="1"/>
  <c r="H306" i="1"/>
  <c r="H282" i="1"/>
  <c r="H280" i="1"/>
  <c r="H253" i="1"/>
  <c r="H249" i="1"/>
  <c r="H242" i="1"/>
  <c r="H238" i="1"/>
  <c r="H229" i="1"/>
  <c r="H223" i="1"/>
  <c r="H221" i="1"/>
  <c r="H217" i="1"/>
  <c r="H215" i="1"/>
  <c r="H208" i="1"/>
  <c r="H203" i="1"/>
  <c r="H193" i="1"/>
  <c r="H189" i="1"/>
  <c r="H183" i="1"/>
  <c r="H181" i="1"/>
  <c r="H178" i="1"/>
  <c r="H174" i="1"/>
  <c r="H157" i="1"/>
  <c r="H153" i="1"/>
  <c r="H145" i="1"/>
  <c r="H142" i="1"/>
  <c r="H138" i="1"/>
  <c r="H134" i="1"/>
  <c r="H129" i="1"/>
  <c r="H125" i="1"/>
  <c r="H119" i="1"/>
  <c r="H110" i="1"/>
  <c r="H106" i="1"/>
  <c r="H86" i="1"/>
  <c r="H66" i="1"/>
  <c r="H62" i="1"/>
  <c r="H46" i="1"/>
  <c r="H34" i="1"/>
  <c r="H32" i="1"/>
  <c r="H17" i="1"/>
  <c r="H10" i="1"/>
  <c r="F716" i="1"/>
  <c r="A4" i="18"/>
  <c r="H789" i="7"/>
  <c r="J789" i="7"/>
  <c r="I788" i="7"/>
  <c r="H459" i="14"/>
  <c r="J787" i="7"/>
  <c r="H787" i="7"/>
  <c r="J788" i="7"/>
  <c r="H458" i="14"/>
  <c r="I786" i="7"/>
  <c r="J786" i="7"/>
  <c r="H785" i="7"/>
  <c r="H760" i="3"/>
  <c r="I785" i="7"/>
  <c r="J785" i="7"/>
  <c r="H456" i="14"/>
  <c r="I784" i="7"/>
  <c r="H758" i="3"/>
  <c r="H783" i="7"/>
  <c r="J784" i="7"/>
  <c r="I783" i="7"/>
  <c r="I782" i="7"/>
  <c r="J783" i="7"/>
  <c r="J782" i="7"/>
  <c r="H755" i="3"/>
  <c r="H452" i="14"/>
  <c r="H451" i="14"/>
  <c r="I780" i="7"/>
  <c r="H450" i="14"/>
  <c r="J779" i="7"/>
  <c r="I778" i="7"/>
  <c r="I775" i="7"/>
  <c r="A359" i="7"/>
  <c r="D13" i="16"/>
  <c r="A440" i="3"/>
  <c r="A5" i="18"/>
  <c r="J498" i="7"/>
  <c r="H489" i="7"/>
  <c r="H469" i="7"/>
  <c r="H461" i="7"/>
  <c r="H453" i="7"/>
  <c r="H423" i="7"/>
  <c r="J234" i="7"/>
  <c r="H234" i="7"/>
  <c r="J217" i="7"/>
  <c r="J171" i="7"/>
  <c r="J315" i="7"/>
  <c r="J374" i="7"/>
  <c r="H348" i="7"/>
  <c r="J123" i="7"/>
  <c r="J223" i="7"/>
  <c r="J512" i="7"/>
  <c r="H530" i="7"/>
  <c r="H487" i="7"/>
  <c r="H472" i="7"/>
  <c r="H429" i="7"/>
  <c r="H399" i="7"/>
  <c r="J277" i="7"/>
  <c r="J220" i="7"/>
  <c r="J107" i="7"/>
  <c r="J399" i="7"/>
  <c r="J412" i="7"/>
  <c r="G53" i="16"/>
  <c r="I53" i="16" s="1"/>
  <c r="J60" i="7"/>
  <c r="H494" i="7"/>
  <c r="H481" i="7"/>
  <c r="H458" i="7"/>
  <c r="H408" i="7"/>
  <c r="J404" i="7"/>
  <c r="H404" i="7"/>
  <c r="H381" i="7"/>
  <c r="H371" i="7"/>
  <c r="J110" i="7"/>
  <c r="H110" i="7"/>
  <c r="H350" i="1"/>
  <c r="H295" i="1"/>
  <c r="H288" i="1"/>
  <c r="H284" i="1"/>
  <c r="H281" i="1"/>
  <c r="H262" i="1"/>
  <c r="H251" i="1"/>
  <c r="H237" i="1"/>
  <c r="H224" i="1"/>
  <c r="H218" i="1"/>
  <c r="H190" i="1"/>
  <c r="H126" i="1"/>
  <c r="H99" i="1"/>
  <c r="H354" i="1"/>
  <c r="H271" i="1"/>
  <c r="H255" i="1"/>
  <c r="H233" i="1"/>
  <c r="H204" i="1"/>
  <c r="H186" i="1"/>
  <c r="H179" i="1"/>
  <c r="H143" i="1"/>
  <c r="H111" i="1"/>
  <c r="H95" i="1"/>
  <c r="H38" i="5"/>
  <c r="H36" i="5"/>
  <c r="H4" i="5"/>
  <c r="H196" i="14"/>
  <c r="H119" i="14"/>
  <c r="H68" i="14"/>
  <c r="H9" i="14"/>
  <c r="H9" i="5"/>
  <c r="H162" i="14"/>
  <c r="H75" i="14"/>
  <c r="H27" i="14"/>
  <c r="H685" i="4"/>
  <c r="H653" i="4"/>
  <c r="H620" i="4"/>
  <c r="H617" i="4"/>
  <c r="H576" i="4"/>
  <c r="H557" i="4"/>
  <c r="H492" i="4"/>
  <c r="H435" i="4"/>
  <c r="H412" i="4"/>
  <c r="H382" i="4"/>
  <c r="H371" i="4"/>
  <c r="H365" i="4"/>
  <c r="H343" i="4"/>
  <c r="H335" i="4"/>
  <c r="H330" i="4"/>
  <c r="H328" i="4"/>
  <c r="H325" i="4"/>
  <c r="H312" i="4"/>
  <c r="H100" i="4"/>
  <c r="H142" i="4"/>
  <c r="H693" i="4"/>
  <c r="H644" i="4"/>
  <c r="H634" i="4"/>
  <c r="H519" i="4"/>
  <c r="H438" i="4"/>
  <c r="H436" i="4"/>
  <c r="H426" i="4"/>
  <c r="H424" i="4"/>
  <c r="H419" i="4"/>
  <c r="H392" i="4"/>
  <c r="H370" i="4"/>
  <c r="H342" i="4"/>
  <c r="H317" i="4"/>
  <c r="H263" i="4"/>
  <c r="H251" i="4"/>
  <c r="H202" i="4"/>
  <c r="H186" i="4"/>
  <c r="H170" i="4"/>
  <c r="H151" i="4"/>
  <c r="H105" i="4"/>
  <c r="H85" i="4"/>
  <c r="H29" i="4"/>
  <c r="H643" i="4"/>
  <c r="H639" i="4"/>
  <c r="H635" i="4"/>
  <c r="H633" i="4"/>
  <c r="H619" i="4"/>
  <c r="H603" i="4"/>
  <c r="H589" i="4"/>
  <c r="H577" i="4"/>
  <c r="H575" i="4"/>
  <c r="H569" i="4"/>
  <c r="H535" i="4"/>
  <c r="H516" i="4"/>
  <c r="H471" i="4"/>
  <c r="H461" i="4"/>
  <c r="H421" i="4"/>
  <c r="H396" i="4"/>
  <c r="H356" i="4"/>
  <c r="H346" i="4"/>
  <c r="H319" i="4"/>
  <c r="H309" i="4"/>
  <c r="H283" i="4"/>
  <c r="H262" i="4"/>
  <c r="H120" i="4"/>
  <c r="H186" i="15"/>
  <c r="H170" i="15"/>
  <c r="H168" i="15"/>
  <c r="H161" i="15"/>
  <c r="H159" i="15"/>
  <c r="H115" i="15"/>
  <c r="H113" i="15"/>
  <c r="H101" i="15"/>
  <c r="H23" i="15"/>
  <c r="H475" i="3"/>
  <c r="H465" i="3"/>
  <c r="H447" i="3"/>
  <c r="H434" i="3"/>
  <c r="H428" i="3"/>
  <c r="H424" i="3"/>
  <c r="H407" i="3"/>
  <c r="H390" i="3"/>
  <c r="H382" i="3"/>
  <c r="H254" i="3"/>
  <c r="H244" i="3"/>
  <c r="H230" i="3"/>
  <c r="H211" i="3"/>
  <c r="H178" i="3"/>
  <c r="H90" i="3"/>
  <c r="H62" i="4"/>
  <c r="H36" i="4"/>
  <c r="H74" i="15"/>
  <c r="H54" i="15"/>
  <c r="H33" i="15"/>
  <c r="H17" i="15"/>
  <c r="H484" i="3"/>
  <c r="H468" i="3"/>
  <c r="H414" i="3"/>
  <c r="H404" i="3"/>
  <c r="H315" i="3"/>
  <c r="H304" i="3"/>
  <c r="H263" i="3"/>
  <c r="H247" i="3"/>
  <c r="H217" i="3"/>
  <c r="H70" i="3"/>
  <c r="H683" i="4"/>
  <c r="H679" i="4"/>
  <c r="H673" i="4"/>
  <c r="H669" i="4"/>
  <c r="H649" i="4"/>
  <c r="H630" i="4"/>
  <c r="H600" i="4"/>
  <c r="H583" i="4"/>
  <c r="H558" i="4"/>
  <c r="H539" i="4"/>
  <c r="H530" i="4"/>
  <c r="H528" i="4"/>
  <c r="H501" i="4"/>
  <c r="H490" i="4"/>
  <c r="H468" i="4"/>
  <c r="H458" i="4"/>
  <c r="H456" i="4"/>
  <c r="H441" i="4"/>
  <c r="H389" i="4"/>
  <c r="H383" i="4"/>
  <c r="H381" i="4"/>
  <c r="H373" i="4"/>
  <c r="H308" i="4"/>
  <c r="H306" i="4"/>
  <c r="H304" i="4"/>
  <c r="H254" i="4"/>
  <c r="H115" i="4"/>
  <c r="H113" i="4"/>
  <c r="H111" i="4"/>
  <c r="I50" i="4"/>
  <c r="H183" i="15"/>
  <c r="H181" i="15"/>
  <c r="H174" i="15"/>
  <c r="H156" i="15"/>
  <c r="H142" i="15"/>
  <c r="H131" i="15"/>
  <c r="H124" i="15"/>
  <c r="H112" i="15"/>
  <c r="H96" i="15"/>
  <c r="H94" i="15"/>
  <c r="H88" i="15"/>
  <c r="H81" i="15"/>
  <c r="H40" i="15"/>
  <c r="H38" i="15"/>
  <c r="H31" i="15"/>
  <c r="I50" i="3"/>
  <c r="H102" i="18"/>
  <c r="H241" i="14"/>
  <c r="H10" i="3"/>
  <c r="H240" i="14"/>
  <c r="H115" i="18"/>
  <c r="H192" i="15"/>
  <c r="H193" i="15"/>
  <c r="H196" i="15"/>
  <c r="H197" i="15"/>
  <c r="H198" i="15"/>
  <c r="H204" i="15"/>
  <c r="H215" i="15"/>
  <c r="I587" i="7"/>
  <c r="I56" i="16"/>
  <c r="I46" i="16"/>
  <c r="I44" i="16"/>
  <c r="I23" i="16"/>
  <c r="H202" i="15"/>
  <c r="H211" i="15"/>
  <c r="H571" i="7"/>
  <c r="H229" i="15"/>
  <c r="H206" i="15"/>
  <c r="H207" i="15"/>
  <c r="H213" i="15"/>
  <c r="H223" i="15"/>
  <c r="H267" i="15"/>
  <c r="H240" i="15"/>
  <c r="I779" i="7"/>
  <c r="I777" i="7"/>
  <c r="I773" i="7"/>
  <c r="I770" i="7"/>
  <c r="I768" i="7"/>
  <c r="I760" i="7"/>
  <c r="H777" i="7"/>
  <c r="J777" i="7"/>
  <c r="H601" i="3"/>
  <c r="H252" i="15"/>
  <c r="H244" i="15"/>
  <c r="J768" i="7"/>
  <c r="J769" i="7"/>
  <c r="J766" i="7"/>
  <c r="J767" i="7"/>
  <c r="H749" i="7"/>
  <c r="I724" i="7"/>
  <c r="J719" i="7"/>
  <c r="J716" i="7"/>
  <c r="H682" i="7"/>
  <c r="J672" i="7"/>
  <c r="I668" i="7"/>
  <c r="H604" i="3"/>
  <c r="H268" i="15"/>
  <c r="H259" i="15"/>
  <c r="H237" i="15"/>
  <c r="H788" i="7"/>
  <c r="H786" i="7"/>
  <c r="H784" i="7"/>
  <c r="H782" i="7"/>
  <c r="H780" i="7"/>
  <c r="J780" i="7"/>
  <c r="J778" i="7"/>
  <c r="H776" i="7"/>
  <c r="J776" i="7"/>
  <c r="H767" i="7"/>
  <c r="H754" i="7"/>
  <c r="I749" i="7"/>
  <c r="I746" i="7"/>
  <c r="H720" i="7"/>
  <c r="J708" i="7"/>
  <c r="H611" i="3"/>
  <c r="H607" i="3"/>
  <c r="H320" i="15"/>
  <c r="H322" i="15"/>
  <c r="H327" i="15"/>
  <c r="H328" i="15"/>
  <c r="I650" i="7"/>
  <c r="H329" i="15"/>
  <c r="H335" i="15"/>
  <c r="H333" i="15"/>
  <c r="H317" i="15"/>
  <c r="H313" i="15"/>
  <c r="H311" i="15"/>
  <c r="H324" i="15"/>
  <c r="H340" i="15"/>
  <c r="H668" i="3"/>
  <c r="H666" i="3"/>
  <c r="H427" i="14"/>
  <c r="H425" i="14"/>
  <c r="H423" i="14"/>
  <c r="H421" i="14"/>
  <c r="H729" i="3"/>
  <c r="H725" i="3"/>
  <c r="H721" i="3"/>
  <c r="H719" i="1"/>
  <c r="F380" i="15"/>
  <c r="H443" i="14"/>
  <c r="H424" i="14"/>
  <c r="H422" i="14"/>
  <c r="H420" i="14"/>
  <c r="H391" i="15"/>
  <c r="H352" i="15"/>
  <c r="H699" i="4"/>
  <c r="H701" i="4"/>
  <c r="G381" i="15"/>
  <c r="H735" i="3"/>
  <c r="H723" i="3"/>
  <c r="F712" i="4"/>
  <c r="G715" i="4"/>
  <c r="F386" i="15"/>
  <c r="H164" i="85"/>
  <c r="G389" i="15"/>
  <c r="H389" i="15" s="1"/>
  <c r="H346" i="15"/>
  <c r="H703" i="4"/>
  <c r="H740" i="1"/>
  <c r="H736" i="1"/>
  <c r="H732" i="1"/>
  <c r="H720" i="1"/>
  <c r="H704" i="4"/>
  <c r="G718" i="4"/>
  <c r="H718" i="4" s="1"/>
  <c r="I774" i="7"/>
  <c r="H774" i="7"/>
  <c r="H445" i="14"/>
  <c r="H773" i="7"/>
  <c r="J774" i="7"/>
  <c r="I772" i="7"/>
  <c r="H772" i="7"/>
  <c r="J773" i="7"/>
  <c r="J772" i="7"/>
  <c r="I771" i="7"/>
  <c r="J771" i="7"/>
  <c r="H441" i="14"/>
  <c r="H744" i="1"/>
  <c r="H769" i="7"/>
  <c r="I769" i="7"/>
  <c r="H440" i="14"/>
  <c r="H743" i="1"/>
  <c r="H742" i="3"/>
  <c r="I43" i="16"/>
  <c r="I47" i="16"/>
  <c r="I61" i="16"/>
  <c r="A20" i="16"/>
  <c r="I50" i="16"/>
  <c r="I28" i="16"/>
  <c r="A21" i="16"/>
  <c r="I62" i="16"/>
  <c r="H771" i="7"/>
  <c r="I37" i="16"/>
  <c r="I40" i="16"/>
  <c r="I15" i="16"/>
  <c r="I38" i="16"/>
  <c r="A27" i="16"/>
  <c r="I39" i="16"/>
  <c r="I63" i="16"/>
  <c r="H741" i="3"/>
  <c r="H438" i="14"/>
  <c r="H766" i="7"/>
  <c r="I766" i="7"/>
  <c r="I765" i="7"/>
  <c r="I764" i="7"/>
  <c r="H764" i="7"/>
  <c r="H739" i="3"/>
  <c r="H770" i="7"/>
  <c r="J765" i="7"/>
  <c r="J763" i="7"/>
  <c r="H435" i="14"/>
  <c r="H738" i="1"/>
  <c r="I763" i="7"/>
  <c r="H434" i="14"/>
  <c r="J762" i="7"/>
  <c r="H762" i="7"/>
  <c r="O88" i="16"/>
  <c r="K88" i="16"/>
  <c r="M88" i="16"/>
  <c r="I761" i="7"/>
  <c r="I762" i="7"/>
  <c r="J760" i="7"/>
  <c r="J761" i="7"/>
  <c r="H432" i="14"/>
  <c r="H760" i="7"/>
  <c r="H734" i="1"/>
  <c r="H431" i="14"/>
  <c r="H759" i="7"/>
  <c r="I759" i="7"/>
  <c r="J759" i="7"/>
  <c r="J755" i="7"/>
  <c r="B27" i="16"/>
  <c r="H646" i="4"/>
  <c r="H640" i="4"/>
  <c r="H604" i="4"/>
  <c r="H517" i="4"/>
  <c r="H652" i="4"/>
  <c r="H637" i="4"/>
  <c r="H609" i="4"/>
  <c r="H571" i="4"/>
  <c r="H520" i="4"/>
  <c r="H302" i="4"/>
  <c r="H295" i="4"/>
  <c r="H284" i="4"/>
  <c r="H271" i="4"/>
  <c r="H249" i="4"/>
  <c r="H232" i="4"/>
  <c r="H205" i="4"/>
  <c r="H189" i="4"/>
  <c r="H134" i="4"/>
  <c r="H132" i="4"/>
  <c r="H121" i="4"/>
  <c r="H96" i="4"/>
  <c r="H72" i="4"/>
  <c r="H60" i="4"/>
  <c r="H51" i="4"/>
  <c r="H34" i="4"/>
  <c r="H11" i="4"/>
  <c r="H9" i="4"/>
  <c r="H287" i="4"/>
  <c r="H276" i="4"/>
  <c r="H258" i="4"/>
  <c r="H239" i="4"/>
  <c r="H210" i="4"/>
  <c r="H194" i="4"/>
  <c r="H169" i="4"/>
  <c r="H162" i="4"/>
  <c r="H137" i="4"/>
  <c r="H128" i="4"/>
  <c r="H112" i="4"/>
  <c r="H102" i="4"/>
  <c r="H99" i="4"/>
  <c r="H79" i="4"/>
  <c r="H54" i="4"/>
  <c r="H43" i="4"/>
  <c r="H32" i="4"/>
  <c r="H22" i="4"/>
  <c r="H18" i="4"/>
  <c r="H13" i="4"/>
  <c r="H727" i="4"/>
  <c r="H728" i="4"/>
  <c r="H726" i="4"/>
  <c r="H721" i="4"/>
  <c r="F709" i="5"/>
  <c r="H709" i="5" s="1"/>
  <c r="H733" i="1"/>
  <c r="I758" i="7"/>
  <c r="H758" i="7"/>
  <c r="J758" i="7"/>
  <c r="I757" i="7"/>
  <c r="J757" i="7"/>
  <c r="I756" i="7"/>
  <c r="J756" i="7"/>
  <c r="H756" i="7"/>
  <c r="H730" i="3"/>
  <c r="H730" i="1"/>
  <c r="I755" i="7"/>
  <c r="H426" i="14"/>
  <c r="I754" i="7"/>
  <c r="H728" i="1"/>
  <c r="I753" i="7"/>
  <c r="J753" i="7"/>
  <c r="I752" i="7"/>
  <c r="J752" i="7"/>
  <c r="H752" i="7"/>
  <c r="H751" i="7"/>
  <c r="I751" i="7"/>
  <c r="I750" i="7"/>
  <c r="J751" i="7"/>
  <c r="J750" i="7"/>
  <c r="H725" i="2"/>
  <c r="H750" i="7"/>
  <c r="H395" i="15"/>
  <c r="J749" i="7"/>
  <c r="H723" i="4"/>
  <c r="J748" i="7"/>
  <c r="H393" i="15"/>
  <c r="H166" i="85"/>
  <c r="I747" i="7"/>
  <c r="J747" i="7"/>
  <c r="H392" i="15"/>
  <c r="H163" i="15"/>
  <c r="H152" i="15"/>
  <c r="H110" i="15"/>
  <c r="H160" i="15"/>
  <c r="H146" i="15"/>
  <c r="H128" i="15"/>
  <c r="H72" i="15"/>
  <c r="H191" i="15"/>
  <c r="H269" i="15"/>
  <c r="H357" i="15"/>
  <c r="H366" i="15"/>
  <c r="H362" i="15"/>
  <c r="H351" i="15"/>
  <c r="H349" i="15"/>
  <c r="H347" i="15"/>
  <c r="H419" i="14"/>
  <c r="H418" i="14"/>
  <c r="J746" i="7"/>
  <c r="J745" i="7"/>
  <c r="H390" i="15"/>
  <c r="H719" i="3"/>
  <c r="H719" i="4"/>
  <c r="H713" i="2" l="1"/>
  <c r="H381" i="15"/>
  <c r="H413" i="14"/>
  <c r="I743" i="7"/>
  <c r="H737" i="7"/>
  <c r="H380" i="15"/>
  <c r="H382" i="15"/>
  <c r="H384" i="15"/>
  <c r="H710" i="4"/>
  <c r="H716" i="3"/>
  <c r="H714" i="3"/>
  <c r="H411" i="14"/>
  <c r="H161" i="85"/>
  <c r="H716" i="1"/>
  <c r="H717" i="5"/>
  <c r="H718" i="1"/>
  <c r="H383" i="15"/>
  <c r="H284" i="18"/>
  <c r="H275" i="18"/>
  <c r="H713" i="5"/>
  <c r="H709" i="4"/>
  <c r="H388" i="15"/>
  <c r="H712" i="5"/>
  <c r="H718" i="3"/>
  <c r="H158" i="85"/>
  <c r="H406" i="14"/>
  <c r="H709" i="3"/>
  <c r="H712" i="4"/>
  <c r="H412" i="14"/>
  <c r="J737" i="7"/>
  <c r="H718" i="2"/>
  <c r="H715" i="5"/>
  <c r="H715" i="3"/>
  <c r="H712" i="1"/>
  <c r="I738" i="7"/>
  <c r="H387" i="15"/>
  <c r="H710" i="5"/>
  <c r="H385" i="15"/>
  <c r="H711" i="3"/>
  <c r="H279" i="18"/>
  <c r="J735" i="7"/>
  <c r="H714" i="4"/>
  <c r="H710" i="2"/>
  <c r="H716" i="5"/>
  <c r="J736" i="7"/>
  <c r="H712" i="2"/>
  <c r="H280" i="18"/>
  <c r="H276" i="18"/>
  <c r="H714" i="5"/>
  <c r="H709" i="1"/>
  <c r="H711" i="2"/>
  <c r="H717" i="3"/>
  <c r="H408" i="14"/>
  <c r="H735" i="7"/>
  <c r="H156" i="85"/>
  <c r="H714" i="1"/>
  <c r="H154" i="85"/>
  <c r="A24" i="16"/>
  <c r="H717" i="4"/>
  <c r="H741" i="7"/>
  <c r="H736" i="7"/>
  <c r="J739" i="7"/>
  <c r="H715" i="2"/>
  <c r="H710" i="1"/>
  <c r="I26" i="16"/>
  <c r="H711" i="4"/>
  <c r="K141" i="7"/>
  <c r="H710" i="3"/>
  <c r="H407" i="14"/>
  <c r="E9" i="6"/>
  <c r="K135" i="7"/>
  <c r="K133" i="7"/>
  <c r="H159" i="85"/>
  <c r="H277" i="18"/>
  <c r="H278" i="18"/>
  <c r="H739" i="7"/>
  <c r="H409" i="14"/>
  <c r="A13" i="16"/>
  <c r="J738" i="7"/>
  <c r="K122" i="7"/>
  <c r="H714" i="2"/>
  <c r="H410" i="14"/>
  <c r="H711" i="5"/>
  <c r="K121" i="7"/>
  <c r="H743" i="7"/>
  <c r="H711" i="1"/>
  <c r="I735" i="7"/>
  <c r="K114" i="7"/>
  <c r="H738" i="7"/>
  <c r="I734" i="7"/>
  <c r="H734" i="7"/>
  <c r="I737" i="7"/>
  <c r="K132" i="7"/>
  <c r="K145" i="7"/>
  <c r="K109" i="7"/>
  <c r="K138" i="7"/>
  <c r="I736" i="7"/>
  <c r="H713" i="1"/>
  <c r="H386" i="15"/>
  <c r="I739" i="7"/>
  <c r="H709" i="2"/>
  <c r="H716" i="2"/>
  <c r="H715" i="4"/>
  <c r="I16" i="16"/>
  <c r="K120" i="7"/>
  <c r="K115" i="7"/>
  <c r="C9" i="6"/>
  <c r="K134" i="7"/>
  <c r="K106" i="7"/>
  <c r="D9" i="6"/>
  <c r="H155" i="85"/>
  <c r="H713" i="3"/>
  <c r="K117" i="7"/>
  <c r="K136" i="7"/>
  <c r="D7" i="427"/>
  <c r="K105" i="7"/>
  <c r="K116" i="7"/>
  <c r="E9" i="427"/>
  <c r="E6" i="427"/>
  <c r="E7" i="433"/>
  <c r="F6" i="433"/>
  <c r="E5" i="427"/>
  <c r="F5" i="433"/>
  <c r="C7" i="433"/>
  <c r="F9" i="433"/>
  <c r="C7" i="427"/>
  <c r="D7" i="433"/>
  <c r="K144" i="7"/>
  <c r="H740" i="7"/>
  <c r="I740" i="7"/>
  <c r="K103" i="7"/>
  <c r="I741" i="7"/>
  <c r="I742" i="7"/>
  <c r="A18" i="16"/>
  <c r="K118" i="7"/>
  <c r="K140" i="7"/>
  <c r="K119" i="7"/>
  <c r="K104" i="7"/>
  <c r="K130" i="7"/>
  <c r="K102" i="7"/>
  <c r="H742" i="7"/>
  <c r="J742" i="7"/>
  <c r="K128" i="7"/>
  <c r="K131" i="7"/>
  <c r="K129" i="7"/>
  <c r="J147" i="7"/>
  <c r="K127" i="7"/>
  <c r="F30" i="16"/>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J146" i="7"/>
  <c r="K101" i="7"/>
  <c r="J149" i="7"/>
  <c r="F7" i="6"/>
  <c r="F8" i="6"/>
  <c r="F11" i="6"/>
  <c r="E30" i="16"/>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J148" i="7"/>
  <c r="K139" i="7"/>
  <c r="K137" i="7"/>
  <c r="K143" i="7"/>
  <c r="K142" i="7"/>
  <c r="A441" i="3"/>
  <c r="A6" i="18"/>
  <c r="K112" i="7"/>
  <c r="K111" i="7"/>
  <c r="K113" i="7"/>
  <c r="K123" i="7"/>
  <c r="K126" i="7"/>
  <c r="K125" i="7"/>
  <c r="K124" i="7"/>
  <c r="K107" i="7"/>
  <c r="K108" i="7"/>
  <c r="K110" i="7"/>
  <c r="D14" i="16"/>
  <c r="A360" i="7"/>
  <c r="F9" i="6" l="1"/>
  <c r="K151" i="7"/>
  <c r="E7" i="427"/>
  <c r="F7" i="433"/>
  <c r="K148" i="7"/>
  <c r="K147" i="7"/>
  <c r="K146" i="7"/>
  <c r="K149" i="7"/>
  <c r="K150" i="7"/>
  <c r="A361" i="7"/>
  <c r="D15" i="16"/>
  <c r="A7" i="18"/>
  <c r="A442" i="3"/>
  <c r="A362" i="7" l="1"/>
  <c r="D16" i="16"/>
  <c r="A8" i="18"/>
  <c r="A443" i="3"/>
  <c r="A9" i="18" l="1"/>
  <c r="A444" i="3"/>
  <c r="D17" i="16"/>
  <c r="A363" i="7"/>
  <c r="D18" i="16" l="1"/>
  <c r="A364" i="7"/>
  <c r="A445" i="3"/>
  <c r="A10" i="18"/>
  <c r="D19" i="16" l="1"/>
  <c r="A365" i="7"/>
  <c r="A11" i="18"/>
  <c r="A446" i="3"/>
  <c r="A447" i="3" l="1"/>
  <c r="A12" i="18"/>
  <c r="D20" i="16"/>
  <c r="A366" i="7"/>
  <c r="A367" i="7" l="1"/>
  <c r="D21" i="16"/>
  <c r="A13" i="18"/>
  <c r="A448" i="3"/>
  <c r="A449" i="3" l="1"/>
  <c r="A14" i="18"/>
  <c r="A368" i="7"/>
  <c r="D22" i="16"/>
  <c r="D23" i="16" l="1"/>
  <c r="A369" i="7"/>
  <c r="A450" i="3"/>
  <c r="A15" i="18"/>
  <c r="A451" i="3" l="1"/>
  <c r="A16" i="18"/>
  <c r="A370" i="7"/>
  <c r="D24" i="16"/>
  <c r="A371" i="7" l="1"/>
  <c r="D25" i="16"/>
  <c r="A17" i="18"/>
  <c r="A452" i="3"/>
  <c r="A18" i="18" l="1"/>
  <c r="A453" i="3"/>
  <c r="A372" i="7"/>
  <c r="D26" i="16"/>
  <c r="A373" i="7" l="1"/>
  <c r="D27" i="16"/>
  <c r="A454" i="3"/>
  <c r="A19" i="18"/>
  <c r="A455" i="3" l="1"/>
  <c r="A20" i="18"/>
  <c r="D28" i="16"/>
  <c r="A374" i="7"/>
  <c r="D29" i="16" l="1"/>
  <c r="A375" i="7"/>
  <c r="A21" i="18"/>
  <c r="A456" i="3"/>
  <c r="A457" i="3" l="1"/>
  <c r="A22" i="18"/>
  <c r="A376" i="7"/>
  <c r="D30" i="16"/>
  <c r="D31" i="16" l="1"/>
  <c r="A377" i="7"/>
  <c r="A23" i="18"/>
  <c r="A458" i="3"/>
  <c r="A459" i="3" l="1"/>
  <c r="A24" i="18"/>
  <c r="A378" i="7"/>
  <c r="D32" i="16"/>
  <c r="A379" i="7" l="1"/>
  <c r="D33" i="16"/>
  <c r="A460" i="3"/>
  <c r="A25" i="18"/>
  <c r="A26" i="18" l="1"/>
  <c r="A461" i="3"/>
  <c r="A380" i="7"/>
  <c r="D34" i="16"/>
  <c r="A381" i="7" l="1"/>
  <c r="D35" i="16"/>
  <c r="A462" i="3"/>
  <c r="A27" i="18"/>
  <c r="A28" i="18" l="1"/>
  <c r="A463" i="3"/>
  <c r="A382" i="7"/>
  <c r="D36" i="16"/>
  <c r="D37" i="16" l="1"/>
  <c r="A383" i="7"/>
  <c r="A464" i="3"/>
  <c r="A29" i="18"/>
  <c r="A465" i="3" l="1"/>
  <c r="A30" i="18"/>
  <c r="A384" i="7"/>
  <c r="D38" i="16"/>
  <c r="A385" i="7" l="1"/>
  <c r="D39" i="16"/>
  <c r="A31" i="18"/>
  <c r="A466" i="3"/>
  <c r="A467" i="3" l="1"/>
  <c r="A32" i="18"/>
  <c r="D40" i="16"/>
  <c r="A386" i="7"/>
  <c r="A387" i="7" l="1"/>
  <c r="D41" i="16"/>
  <c r="A33" i="18"/>
  <c r="A468" i="3"/>
  <c r="A469" i="3" l="1"/>
  <c r="A34" i="18"/>
  <c r="D42" i="16"/>
  <c r="A388" i="7"/>
  <c r="A389" i="7" l="1"/>
  <c r="D43" i="16"/>
  <c r="A35" i="18"/>
  <c r="A470" i="3"/>
  <c r="A471" i="3" l="1"/>
  <c r="A36" i="18"/>
  <c r="A390" i="7"/>
  <c r="D44" i="16"/>
  <c r="D45" i="16" l="1"/>
  <c r="A391" i="7"/>
  <c r="A37" i="18"/>
  <c r="A472" i="3"/>
  <c r="A38" i="18" l="1"/>
  <c r="A473" i="3"/>
  <c r="A392" i="7"/>
  <c r="D46" i="16"/>
  <c r="D47" i="16" l="1"/>
  <c r="A393" i="7"/>
  <c r="A39" i="18"/>
  <c r="A474" i="3"/>
  <c r="A40" i="18" l="1"/>
  <c r="A475" i="3"/>
  <c r="D48" i="16"/>
  <c r="A394" i="7"/>
  <c r="A395" i="7" l="1"/>
  <c r="D49" i="16"/>
  <c r="A476" i="3"/>
  <c r="A41" i="18"/>
  <c r="A42" i="18" l="1"/>
  <c r="A477" i="3"/>
  <c r="D50" i="16"/>
  <c r="A396" i="7"/>
  <c r="D51" i="16" l="1"/>
  <c r="A397" i="7"/>
  <c r="A478" i="3"/>
  <c r="A43" i="18"/>
  <c r="D52" i="16" l="1"/>
  <c r="A398" i="7"/>
  <c r="A44" i="18"/>
  <c r="A479" i="3"/>
  <c r="A399" i="7" l="1"/>
  <c r="D53" i="16"/>
  <c r="A480" i="3"/>
  <c r="A45" i="18"/>
  <c r="A46" i="18" l="1"/>
  <c r="A481" i="3"/>
  <c r="D54" i="16"/>
  <c r="A400" i="7"/>
  <c r="A401" i="7" l="1"/>
  <c r="D55" i="16"/>
  <c r="A47" i="18"/>
  <c r="A482" i="3"/>
  <c r="A483" i="3" l="1"/>
  <c r="A48" i="18"/>
  <c r="D56" i="16"/>
  <c r="A402" i="7"/>
  <c r="A403" i="7" l="1"/>
  <c r="D57" i="16"/>
  <c r="A49" i="18"/>
  <c r="A484" i="3"/>
  <c r="A50" i="18" l="1"/>
  <c r="A485" i="3"/>
  <c r="A404" i="7"/>
  <c r="D58" i="16"/>
  <c r="A486" i="3" l="1"/>
  <c r="A51" i="18"/>
  <c r="A405" i="7"/>
  <c r="D59" i="16"/>
  <c r="D60" i="16" l="1"/>
  <c r="A406" i="7"/>
  <c r="A52" i="18"/>
  <c r="A487" i="3"/>
  <c r="A53" i="18" l="1"/>
  <c r="A488" i="3"/>
  <c r="D61" i="16"/>
  <c r="A407" i="7"/>
  <c r="A489" i="3" l="1"/>
  <c r="A54" i="18"/>
  <c r="A408" i="7"/>
  <c r="D62" i="16"/>
  <c r="A409" i="7" l="1"/>
  <c r="D63" i="16"/>
  <c r="A490" i="3"/>
  <c r="A55" i="18"/>
  <c r="A56" i="18" l="1"/>
  <c r="A491" i="3"/>
  <c r="D64" i="16"/>
  <c r="A410" i="7"/>
  <c r="A411" i="7" l="1"/>
  <c r="D65" i="16"/>
  <c r="A57" i="18"/>
  <c r="A492" i="3"/>
  <c r="A493" i="3" l="1"/>
  <c r="A58" i="18"/>
  <c r="A412" i="7"/>
  <c r="D66" i="16"/>
  <c r="D67" i="16" l="1"/>
  <c r="A413" i="7"/>
  <c r="A494" i="3"/>
  <c r="A59" i="18"/>
  <c r="A495" i="3" l="1"/>
  <c r="A60" i="18"/>
  <c r="D68" i="16"/>
  <c r="A414" i="7"/>
  <c r="A415" i="7" l="1"/>
  <c r="D69" i="16"/>
  <c r="A496" i="3"/>
  <c r="A61" i="18"/>
  <c r="A497" i="3" l="1"/>
  <c r="A62" i="18"/>
  <c r="A416" i="7"/>
  <c r="D70" i="16"/>
  <c r="D71" i="16" l="1"/>
  <c r="A417" i="7"/>
  <c r="A63" i="18"/>
  <c r="A498" i="3"/>
  <c r="A499" i="3" l="1"/>
  <c r="A64" i="18"/>
  <c r="D72" i="16"/>
  <c r="A418" i="7"/>
  <c r="A419" i="7" l="1"/>
  <c r="D73" i="16"/>
  <c r="A65" i="18"/>
  <c r="A500" i="3"/>
  <c r="A66" i="18" l="1"/>
  <c r="A501" i="3"/>
  <c r="D74" i="16"/>
  <c r="A420" i="7"/>
  <c r="D75" i="16" l="1"/>
  <c r="A421" i="7"/>
  <c r="A502" i="3"/>
  <c r="A67" i="18"/>
  <c r="D76" i="16" l="1"/>
  <c r="A422" i="7"/>
  <c r="A68" i="18"/>
  <c r="A503" i="3"/>
  <c r="D77" i="16" l="1"/>
  <c r="A423" i="7"/>
  <c r="A69" i="18"/>
  <c r="A504" i="3"/>
  <c r="D78" i="16" l="1"/>
  <c r="A424" i="7"/>
  <c r="A505" i="3"/>
  <c r="A70" i="18"/>
  <c r="A506" i="3" l="1"/>
  <c r="A71" i="18"/>
  <c r="D79" i="16"/>
  <c r="A425" i="7"/>
  <c r="D80" i="16" l="1"/>
  <c r="A426" i="7"/>
  <c r="A72" i="18"/>
  <c r="A507" i="3"/>
  <c r="A73" i="18" l="1"/>
  <c r="A508" i="3"/>
  <c r="A427" i="7"/>
  <c r="D81" i="16"/>
  <c r="D82" i="16" l="1"/>
  <c r="A428" i="7"/>
  <c r="A509" i="3"/>
  <c r="A74" i="18"/>
  <c r="A429" i="7" l="1"/>
  <c r="D83" i="16"/>
  <c r="A510" i="3"/>
  <c r="A75" i="18"/>
  <c r="A511" i="3" l="1"/>
  <c r="A76" i="18"/>
  <c r="D84" i="16"/>
  <c r="A430" i="7"/>
  <c r="D85" i="16" l="1"/>
  <c r="A431" i="7"/>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77" i="18"/>
  <c r="A512" i="3"/>
  <c r="D13" i="427" l="1"/>
  <c r="A934" i="7"/>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D15" i="6"/>
  <c r="C13" i="427"/>
  <c r="D13" i="433"/>
  <c r="D11" i="433"/>
  <c r="C11" i="433"/>
  <c r="C12" i="433" s="1"/>
  <c r="D11" i="427"/>
  <c r="D12" i="427" s="1"/>
  <c r="C13" i="6"/>
  <c r="C14" i="6" s="1"/>
  <c r="E13" i="433"/>
  <c r="E11" i="433"/>
  <c r="E12" i="433" s="1"/>
  <c r="C13" i="433"/>
  <c r="C11" i="427"/>
  <c r="C15" i="6"/>
  <c r="E13" i="6"/>
  <c r="D13" i="6"/>
  <c r="E15" i="6"/>
  <c r="A513" i="3"/>
  <c r="A78" i="18"/>
  <c r="E11" i="427" l="1"/>
  <c r="C12" i="427"/>
  <c r="F11" i="433"/>
  <c r="D12" i="433"/>
  <c r="D14" i="6"/>
  <c r="F13" i="6"/>
  <c r="E14" i="6"/>
  <c r="A514" i="3"/>
  <c r="A79" i="18"/>
  <c r="A515" i="3" l="1"/>
  <c r="A80" i="18"/>
  <c r="A81" i="18" l="1"/>
  <c r="A516" i="3"/>
  <c r="A517" i="3" l="1"/>
  <c r="A82" i="18"/>
  <c r="A83" i="18" l="1"/>
  <c r="A518" i="3"/>
  <c r="A519" i="3" l="1"/>
  <c r="A84" i="18"/>
  <c r="A520" i="3" l="1"/>
  <c r="A85" i="18"/>
  <c r="A86" i="18" l="1"/>
  <c r="A521" i="3"/>
  <c r="A87" i="18" l="1"/>
  <c r="A522" i="3"/>
  <c r="A523" i="3" l="1"/>
  <c r="A88" i="18"/>
  <c r="A89" i="18" l="1"/>
  <c r="A524" i="3"/>
  <c r="A525" i="3" l="1"/>
  <c r="A90" i="18"/>
  <c r="A526" i="3" l="1"/>
  <c r="A91" i="18"/>
  <c r="A92" i="18" l="1"/>
  <c r="A527" i="3"/>
  <c r="A528" i="3" l="1"/>
  <c r="A93" i="18"/>
  <c r="A529" i="3" l="1"/>
  <c r="A94" i="18"/>
  <c r="A530" i="3" l="1"/>
  <c r="A95" i="18"/>
  <c r="A96" i="18" l="1"/>
  <c r="A531" i="3"/>
  <c r="A97" i="18" l="1"/>
  <c r="A532" i="3"/>
  <c r="A533" i="3" l="1"/>
  <c r="A98" i="18"/>
  <c r="A534" i="3" l="1"/>
  <c r="A99" i="18"/>
  <c r="A535" i="3" l="1"/>
  <c r="A100" i="18"/>
  <c r="A536" i="3" l="1"/>
  <c r="A101" i="18"/>
  <c r="A537" i="3" l="1"/>
  <c r="A102" i="18"/>
  <c r="A103" i="18" l="1"/>
  <c r="A538" i="3"/>
  <c r="A104" i="18" l="1"/>
  <c r="A539" i="3"/>
  <c r="A105" i="18" l="1"/>
  <c r="A540" i="3"/>
  <c r="A106" i="18" l="1"/>
  <c r="A541" i="3"/>
  <c r="A542" i="3" l="1"/>
  <c r="A107" i="18"/>
  <c r="A108" i="18" l="1"/>
  <c r="A543" i="3"/>
  <c r="A109" i="18" l="1"/>
  <c r="A544" i="3"/>
  <c r="A110" i="18" l="1"/>
  <c r="A545" i="3"/>
  <c r="A111" i="18" l="1"/>
  <c r="A546" i="3"/>
  <c r="A112" i="18" l="1"/>
  <c r="A547" i="3"/>
  <c r="A548" i="3" l="1"/>
  <c r="A113" i="18"/>
  <c r="A549" i="3" l="1"/>
  <c r="A114" i="18"/>
  <c r="A115" i="18" l="1"/>
  <c r="A550" i="3"/>
  <c r="A116" i="18" l="1"/>
  <c r="A551" i="3"/>
  <c r="A552" i="3" l="1"/>
  <c r="A117" i="18"/>
  <c r="A553" i="3" l="1"/>
  <c r="A118" i="18"/>
  <c r="A554" i="3" l="1"/>
  <c r="A119" i="18"/>
  <c r="A555" i="3" l="1"/>
  <c r="A120" i="18"/>
  <c r="A121" i="18" l="1"/>
  <c r="A556" i="3"/>
  <c r="A122" i="18" l="1"/>
  <c r="A557" i="3"/>
  <c r="A558" i="3" l="1"/>
  <c r="A123" i="18"/>
  <c r="A124" i="18" l="1"/>
  <c r="A559" i="3"/>
  <c r="A125" i="18" l="1"/>
  <c r="A560" i="3"/>
  <c r="A561" i="3" l="1"/>
  <c r="A126" i="18"/>
  <c r="A562" i="3" l="1"/>
  <c r="A127" i="18"/>
  <c r="A128" i="18" l="1"/>
  <c r="A563" i="3"/>
  <c r="A564" i="3" l="1"/>
  <c r="A129" i="18"/>
  <c r="A565" i="3" l="1"/>
  <c r="A130" i="18"/>
  <c r="A566" i="3" l="1"/>
  <c r="A131" i="18"/>
  <c r="A567" i="3" l="1"/>
  <c r="A132" i="18"/>
  <c r="A133" i="18" l="1"/>
  <c r="A568" i="3"/>
  <c r="A569" i="3" l="1"/>
  <c r="A134" i="18"/>
  <c r="A135" i="18" l="1"/>
  <c r="A570" i="3"/>
  <c r="A571" i="3" l="1"/>
  <c r="A136" i="18"/>
  <c r="A572" i="3" l="1"/>
  <c r="A137" i="18"/>
  <c r="A138" i="18" l="1"/>
  <c r="A573" i="3"/>
  <c r="A574" i="3" l="1"/>
  <c r="A139" i="18"/>
  <c r="A575" i="3" l="1"/>
  <c r="A140" i="18"/>
  <c r="A141" i="18" l="1"/>
  <c r="A576" i="3"/>
  <c r="A577" i="3" l="1"/>
  <c r="A142" i="18"/>
  <c r="A143" i="18" l="1"/>
  <c r="A578" i="3"/>
  <c r="A144" i="18" l="1"/>
  <c r="A579" i="3"/>
  <c r="A580" i="3" l="1"/>
  <c r="A145" i="18"/>
  <c r="A581" i="3" l="1"/>
  <c r="A146" i="18"/>
  <c r="A147" i="18" l="1"/>
  <c r="A582" i="3"/>
  <c r="A583" i="3" l="1"/>
  <c r="A148" i="18"/>
  <c r="A584" i="3" l="1"/>
  <c r="A149" i="18"/>
  <c r="A585" i="3" l="1"/>
  <c r="A150" i="18"/>
  <c r="A151" i="18" l="1"/>
  <c r="A586" i="3"/>
  <c r="A152" i="18" l="1"/>
  <c r="A587" i="3"/>
  <c r="A588" i="3" l="1"/>
  <c r="A153" i="18"/>
  <c r="A589" i="3" l="1"/>
  <c r="A154" i="18"/>
  <c r="A155" i="18" l="1"/>
  <c r="A590" i="3"/>
  <c r="A156" i="18" l="1"/>
  <c r="A591" i="3"/>
  <c r="A157" i="18" l="1"/>
  <c r="A592" i="3"/>
  <c r="A158" i="18" l="1"/>
  <c r="A593" i="3"/>
  <c r="A159" i="18" l="1"/>
  <c r="A594" i="3"/>
  <c r="A160" i="18" l="1"/>
  <c r="A595" i="3"/>
  <c r="A161" i="18" l="1"/>
  <c r="A596" i="3"/>
  <c r="A597" i="3" l="1"/>
  <c r="A162" i="18"/>
  <c r="A163" i="18" l="1"/>
  <c r="A598" i="3"/>
  <c r="A164" i="18" l="1"/>
  <c r="A599" i="3"/>
  <c r="A165" i="18" l="1"/>
  <c r="A600" i="3"/>
  <c r="A166" i="18" l="1"/>
  <c r="A601" i="3"/>
  <c r="A167" i="18" l="1"/>
  <c r="A602" i="3"/>
  <c r="A603" i="3" l="1"/>
  <c r="A168" i="18"/>
  <c r="A169" i="18" l="1"/>
  <c r="A604" i="3"/>
  <c r="A605" i="3" l="1"/>
  <c r="A170" i="18"/>
  <c r="A171" i="18" l="1"/>
  <c r="A606" i="3"/>
  <c r="A607" i="3" l="1"/>
  <c r="A172" i="18"/>
  <c r="A608" i="3" l="1"/>
  <c r="A173" i="18"/>
  <c r="A174" i="18" l="1"/>
  <c r="A609" i="3"/>
  <c r="A175" i="18" l="1"/>
  <c r="A610" i="3"/>
  <c r="A176" i="18" l="1"/>
  <c r="A611" i="3"/>
  <c r="A177" i="18" l="1"/>
  <c r="A612" i="3"/>
  <c r="A613" i="3" l="1"/>
  <c r="A178" i="18"/>
  <c r="A614" i="3" l="1"/>
  <c r="A179" i="18"/>
  <c r="A180" i="18" l="1"/>
  <c r="A615" i="3"/>
  <c r="A616" i="3" l="1"/>
  <c r="A181" i="18"/>
  <c r="A617" i="3" l="1"/>
  <c r="A182" i="18"/>
  <c r="A183" i="18" l="1"/>
  <c r="A618" i="3"/>
  <c r="A619" i="3" l="1"/>
  <c r="A184" i="18"/>
  <c r="A185" i="18" l="1"/>
  <c r="A620" i="3"/>
  <c r="A186" i="18" l="1"/>
  <c r="A621" i="3"/>
  <c r="A622" i="3" l="1"/>
  <c r="A187" i="18"/>
  <c r="A623" i="3" l="1"/>
  <c r="A188" i="18"/>
  <c r="A624" i="3" l="1"/>
  <c r="A189" i="18"/>
  <c r="A190" i="18" l="1"/>
  <c r="A625" i="3"/>
  <c r="A191" i="18" l="1"/>
  <c r="A626" i="3"/>
  <c r="A627" i="3" l="1"/>
  <c r="A192" i="18"/>
  <c r="A628" i="3" l="1"/>
  <c r="A193" i="18"/>
  <c r="A194" i="18" l="1"/>
  <c r="A629" i="3"/>
  <c r="A195" i="18" l="1"/>
  <c r="A630" i="3"/>
  <c r="A631" i="3" l="1"/>
  <c r="A196" i="18"/>
  <c r="A197" i="18" l="1"/>
  <c r="A632" i="3"/>
  <c r="A633" i="3" l="1"/>
  <c r="A198" i="18"/>
  <c r="A199" i="18" l="1"/>
  <c r="A634" i="3"/>
  <c r="A200" i="18" l="1"/>
  <c r="A635" i="3"/>
  <c r="A636" i="3" l="1"/>
  <c r="A201" i="18"/>
  <c r="A202" i="18" l="1"/>
  <c r="A637" i="3"/>
  <c r="A203" i="18" l="1"/>
  <c r="A638" i="3"/>
  <c r="A204" i="18" l="1"/>
  <c r="A639" i="3"/>
  <c r="A205" i="18" l="1"/>
  <c r="A640" i="3"/>
  <c r="A641" i="3" l="1"/>
  <c r="A206" i="18"/>
  <c r="A642" i="3" l="1"/>
  <c r="A207" i="18"/>
  <c r="A208" i="18" l="1"/>
  <c r="A643" i="3"/>
  <c r="A209" i="18" l="1"/>
  <c r="A644" i="3"/>
  <c r="A645" i="3" l="1"/>
  <c r="A210" i="18"/>
  <c r="A646" i="3" l="1"/>
  <c r="A211" i="18"/>
  <c r="A212" i="18" l="1"/>
  <c r="A647" i="3"/>
  <c r="A213" i="18" l="1"/>
  <c r="A648" i="3"/>
  <c r="A649" i="3" l="1"/>
  <c r="A214" i="18"/>
  <c r="A215" i="18" l="1"/>
  <c r="A650" i="3"/>
  <c r="A216" i="18" l="1"/>
  <c r="A651" i="3"/>
  <c r="A217" i="18" l="1"/>
  <c r="A652" i="3"/>
  <c r="A218" i="18" l="1"/>
  <c r="A653" i="3"/>
  <c r="A654" i="3" l="1"/>
  <c r="A219" i="18"/>
  <c r="A655" i="3" l="1"/>
  <c r="A220" i="18"/>
  <c r="A656" i="3" l="1"/>
  <c r="A221" i="18"/>
  <c r="A657" i="3" l="1"/>
  <c r="A222" i="18"/>
  <c r="A223" i="18" l="1"/>
  <c r="A658" i="3"/>
  <c r="A224" i="18" l="1"/>
  <c r="A659" i="3"/>
  <c r="A660" i="3" l="1"/>
  <c r="A225" i="18"/>
  <c r="A661" i="3" l="1"/>
  <c r="A226" i="18"/>
  <c r="A227" i="18" l="1"/>
  <c r="A662" i="3"/>
  <c r="A663" i="3" l="1"/>
  <c r="A228" i="18"/>
  <c r="A664" i="3" l="1"/>
  <c r="A229" i="18"/>
  <c r="A665" i="3" l="1"/>
  <c r="A230" i="18"/>
  <c r="A666" i="3" l="1"/>
  <c r="A231" i="18"/>
  <c r="A667" i="3" l="1"/>
  <c r="A232" i="18"/>
  <c r="A233" i="18" l="1"/>
  <c r="A668" i="3"/>
  <c r="A234" i="18" l="1"/>
  <c r="A669" i="3"/>
  <c r="A235" i="18" l="1"/>
  <c r="A670" i="3"/>
  <c r="A671" i="3" l="1"/>
  <c r="A236" i="18"/>
  <c r="A672" i="3" l="1"/>
  <c r="A237" i="18"/>
  <c r="A238" i="18" l="1"/>
  <c r="A673" i="3"/>
  <c r="A239" i="18" l="1"/>
  <c r="A674" i="3"/>
  <c r="A240" i="18" l="1"/>
  <c r="A675" i="3"/>
  <c r="A676" i="3" l="1"/>
  <c r="A241" i="18"/>
  <c r="A677" i="3" l="1"/>
  <c r="A242" i="18"/>
  <c r="A243" i="18" l="1"/>
  <c r="A678" i="3"/>
  <c r="A679" i="3" l="1"/>
  <c r="A244" i="18"/>
  <c r="A245" i="18" l="1"/>
  <c r="A680" i="3"/>
  <c r="A246" i="18" l="1"/>
  <c r="A681" i="3"/>
  <c r="A682" i="3" l="1"/>
  <c r="A247" i="18"/>
  <c r="A248" i="18" l="1"/>
  <c r="A683" i="3"/>
  <c r="A249" i="18" l="1"/>
  <c r="A684" i="3"/>
  <c r="A250" i="18" l="1"/>
  <c r="A685" i="3"/>
  <c r="A251" i="18" l="1"/>
  <c r="A686" i="3"/>
  <c r="A687" i="3" l="1"/>
  <c r="A252" i="18"/>
  <c r="A688" i="3" l="1"/>
  <c r="A253" i="18"/>
  <c r="A689" i="3" l="1"/>
  <c r="A254" i="18"/>
  <c r="A255" i="18" l="1"/>
  <c r="A690" i="3"/>
  <c r="A256" i="18" l="1"/>
  <c r="A691" i="3"/>
  <c r="A692" i="3" l="1"/>
  <c r="A257" i="18"/>
  <c r="A693" i="3" l="1"/>
  <c r="A258" i="18"/>
  <c r="A694" i="3" l="1"/>
  <c r="A259" i="18"/>
  <c r="A695" i="3" l="1"/>
  <c r="A260" i="18"/>
  <c r="A261" i="18" l="1"/>
  <c r="A696" i="3"/>
  <c r="A697" i="3" l="1"/>
  <c r="A262" i="18"/>
  <c r="A263" i="18" l="1"/>
  <c r="A698" i="3"/>
  <c r="A699" i="3" l="1"/>
  <c r="A264" i="18"/>
  <c r="A265" i="18" l="1"/>
  <c r="A700" i="3"/>
  <c r="A266" i="18" l="1"/>
  <c r="A701" i="3"/>
  <c r="A267" i="18" l="1"/>
  <c r="A702" i="3"/>
  <c r="A703" i="3" l="1"/>
  <c r="A268" i="18"/>
  <c r="A704" i="3" l="1"/>
  <c r="A269" i="18"/>
  <c r="A705" i="3" l="1"/>
  <c r="A270" i="18"/>
  <c r="A706" i="3" l="1"/>
  <c r="A271" i="18"/>
  <c r="A707" i="3" l="1"/>
  <c r="A272" i="18"/>
  <c r="A708" i="3" l="1"/>
  <c r="A273" i="18"/>
  <c r="A274" i="18" l="1"/>
  <c r="A709" i="3"/>
  <c r="A275" i="18" l="1"/>
  <c r="A710" i="3"/>
  <c r="A711" i="3" l="1"/>
  <c r="A276" i="18"/>
  <c r="A277" i="18" l="1"/>
  <c r="A712" i="3"/>
  <c r="A713" i="3" l="1"/>
  <c r="A278" i="18"/>
  <c r="A279" i="18" l="1"/>
  <c r="A714" i="3"/>
  <c r="A715" i="3" l="1"/>
  <c r="A280" i="18"/>
  <c r="A281" i="18" l="1"/>
  <c r="A716" i="3"/>
  <c r="A282" i="18" l="1"/>
  <c r="A717" i="3"/>
  <c r="A718" i="3" l="1"/>
  <c r="A283" i="18"/>
  <c r="A284" i="18" l="1"/>
  <c r="A719" i="3"/>
  <c r="A285" i="18" l="1"/>
  <c r="A720" i="3"/>
  <c r="A286" i="18" l="1"/>
  <c r="A721" i="3"/>
  <c r="A722" i="3" l="1"/>
  <c r="A287" i="18"/>
  <c r="A723" i="3" l="1"/>
  <c r="A288" i="18"/>
  <c r="A289" i="18" l="1"/>
  <c r="A724" i="3"/>
  <c r="A290" i="18" l="1"/>
  <c r="A725" i="3"/>
  <c r="A291" i="18" l="1"/>
  <c r="A726" i="3"/>
  <c r="A292" i="18" l="1"/>
  <c r="A727" i="3"/>
  <c r="A293" i="18" l="1"/>
  <c r="A728" i="3"/>
  <c r="A294" i="18" l="1"/>
  <c r="A729" i="3"/>
  <c r="A295" i="18" l="1"/>
  <c r="A730" i="3"/>
  <c r="A296" i="18" l="1"/>
  <c r="A731" i="3"/>
  <c r="A297" i="18" l="1"/>
  <c r="A732" i="3"/>
  <c r="A298" i="18" l="1"/>
  <c r="A733" i="3"/>
  <c r="A299" i="18" l="1"/>
  <c r="A734" i="3"/>
  <c r="A300" i="18" l="1"/>
  <c r="A735" i="3"/>
  <c r="A301" i="18" l="1"/>
  <c r="A736" i="3"/>
  <c r="A302" i="18" l="1"/>
  <c r="A737" i="3"/>
  <c r="A303" i="18" l="1"/>
  <c r="A738" i="3"/>
  <c r="A304" i="18" l="1"/>
  <c r="A739" i="3"/>
  <c r="A305" i="18" l="1"/>
  <c r="A740" i="3"/>
  <c r="A306" i="18" l="1"/>
  <c r="A741" i="3"/>
  <c r="A307" i="18" l="1"/>
  <c r="A742" i="3"/>
  <c r="A308" i="18" l="1"/>
  <c r="A743" i="3"/>
  <c r="A309" i="18" l="1"/>
  <c r="A744" i="3"/>
  <c r="A310" i="18" l="1"/>
  <c r="A745" i="3"/>
  <c r="A311" i="18" l="1"/>
  <c r="A746" i="3"/>
  <c r="A312" i="18" l="1"/>
  <c r="A747" i="3"/>
  <c r="A313" i="18" l="1"/>
  <c r="A748" i="3"/>
  <c r="A314" i="18" l="1"/>
  <c r="A749" i="3"/>
  <c r="A315" i="18" l="1"/>
  <c r="A750" i="3"/>
  <c r="A316" i="18" l="1"/>
  <c r="A751" i="3"/>
  <c r="A317" i="18" l="1"/>
  <c r="A752" i="3"/>
  <c r="A318" i="18" l="1"/>
  <c r="A753" i="3"/>
  <c r="A319" i="18" l="1"/>
  <c r="A754" i="3"/>
  <c r="A320" i="18" l="1"/>
  <c r="A755" i="3"/>
  <c r="A321" i="18" l="1"/>
  <c r="A756" i="3"/>
  <c r="A322" i="18" l="1"/>
  <c r="A757" i="3"/>
  <c r="A323" i="18" l="1"/>
  <c r="A758" i="3"/>
  <c r="A324" i="18" l="1"/>
  <c r="A759" i="3"/>
  <c r="A325" i="18" l="1"/>
  <c r="A760" i="3"/>
  <c r="A326" i="18" l="1"/>
  <c r="A761" i="3"/>
  <c r="A327" i="18" l="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762" i="3"/>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C8" i="433" l="1"/>
  <c r="C10" i="433" s="1"/>
  <c r="C14" i="433" s="1"/>
  <c r="C10" i="6"/>
  <c r="C12" i="6" s="1"/>
  <c r="C16" i="6" s="1"/>
  <c r="C8" i="427"/>
  <c r="C10" i="427" s="1"/>
  <c r="D8" i="433"/>
  <c r="D10" i="433" s="1"/>
  <c r="E10" i="6"/>
  <c r="E12" i="6" s="1"/>
  <c r="E16" i="6" s="1"/>
  <c r="D8" i="427"/>
  <c r="E8" i="433"/>
  <c r="D10" i="6"/>
  <c r="F8" i="433" l="1"/>
  <c r="E10" i="433"/>
  <c r="E14" i="433" s="1"/>
  <c r="D14" i="433"/>
  <c r="D12" i="6"/>
  <c r="F10" i="6"/>
  <c r="E8" i="427"/>
  <c r="D10" i="427"/>
  <c r="D14" i="427" s="1"/>
  <c r="C14" i="427"/>
  <c r="F10" i="433" l="1"/>
  <c r="F12" i="6"/>
  <c r="D16" i="6"/>
  <c r="E10" i="4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tc={B9501875-6219-4AB0-A526-F41BCC2FCFC1}</author>
    <author>tc={55C3AE6C-714C-4776-B12B-B5A2E541BE4C}</author>
  </authors>
  <commentList>
    <comment ref="J877" authorId="0" shapeId="0" xr:uid="{B9501875-6219-4AB0-A526-F41BCC2FCFC1}">
      <text>
        <t>[Threaded comment]
Your version of Excel allows you to read this threaded comment; however, any edits to it will get removed if the file is opened in a newer version of Excel. Learn more: https://go.microsoft.com/fwlink/?linkid=870924
Comment:
    There was no data for 8/18, so skipped and used 8/25</t>
      </text>
    </comment>
    <comment ref="J879" authorId="1" shapeId="0" xr:uid="{55C3AE6C-714C-4776-B12B-B5A2E541BE4C}">
      <text>
        <t>[Threaded comment]
Your version of Excel allows you to read this threaded comment; however, any edits to it will get removed if the file is opened in a newer version of Excel. Learn more: https://go.microsoft.com/fwlink/?linkid=870924
Comment:
    Need to change the last number (-2978.1) which is the carryover sales. I just copied this from last year.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4" background="1">
    <dbPr connection="Provider=Microsoft.Mashup.OleDb.1;Data Source=$Workbook$;Location=Document;Extended Properties=&quot;&quot;" command="SELECT * FROM [Document]"/>
  </connection>
</connections>
</file>

<file path=xl/sharedStrings.xml><?xml version="1.0" encoding="utf-8"?>
<sst xmlns="http://schemas.openxmlformats.org/spreadsheetml/2006/main" count="33243" uniqueCount="983">
  <si>
    <t>Japan</t>
  </si>
  <si>
    <t>Accumulated Exports</t>
  </si>
  <si>
    <t>Total Commitments</t>
  </si>
  <si>
    <t>Mexico</t>
  </si>
  <si>
    <t>% change</t>
  </si>
  <si>
    <t>Unshipped Balance</t>
  </si>
  <si>
    <t>Korea</t>
  </si>
  <si>
    <t xml:space="preserve">Weekly </t>
  </si>
  <si>
    <t>Change</t>
  </si>
  <si>
    <t>from last yr</t>
  </si>
  <si>
    <t>Current</t>
  </si>
  <si>
    <t>Last</t>
  </si>
  <si>
    <t>next</t>
  </si>
  <si>
    <t>crop year</t>
  </si>
  <si>
    <t>Next Crop year</t>
  </si>
  <si>
    <t>Next</t>
  </si>
  <si>
    <t>Marketing Year</t>
  </si>
  <si>
    <t>Year</t>
  </si>
  <si>
    <t>curr</t>
  </si>
  <si>
    <t>last</t>
  </si>
  <si>
    <t>(Canceled sales?)</t>
  </si>
  <si>
    <t>Total</t>
  </si>
  <si>
    <t>from last MY</t>
  </si>
  <si>
    <t>Top 5 importers' share of U.S. corn export sales</t>
  </si>
  <si>
    <t>CORN - UNMILLED</t>
  </si>
  <si>
    <t>-</t>
  </si>
  <si>
    <t>--------</t>
  </si>
  <si>
    <t>:</t>
  </si>
  <si>
    <t>DESTINATION</t>
  </si>
  <si>
    <t>SPAIN</t>
  </si>
  <si>
    <t>U KING</t>
  </si>
  <si>
    <t>OTHER EUROPE</t>
  </si>
  <si>
    <t>TURKEY</t>
  </si>
  <si>
    <t>RUSSIA</t>
  </si>
  <si>
    <t>JAPAN</t>
  </si>
  <si>
    <t>TAIWAN</t>
  </si>
  <si>
    <t>CHINA</t>
  </si>
  <si>
    <t>HG KONG</t>
  </si>
  <si>
    <t>INDNSIA</t>
  </si>
  <si>
    <t>IRAN</t>
  </si>
  <si>
    <t>ISRAEL</t>
  </si>
  <si>
    <t>JORDAN</t>
  </si>
  <si>
    <t>KOR REP</t>
  </si>
  <si>
    <t>LEBANON</t>
  </si>
  <si>
    <t>MALAYSA</t>
  </si>
  <si>
    <t>S ARAB</t>
  </si>
  <si>
    <t>SINGAPR</t>
  </si>
  <si>
    <t>SYRIA</t>
  </si>
  <si>
    <t>U AR EM</t>
  </si>
  <si>
    <t>VIETNAM</t>
  </si>
  <si>
    <t>AFRICA</t>
  </si>
  <si>
    <t>ALGERIA</t>
  </si>
  <si>
    <t>EGYPT</t>
  </si>
  <si>
    <t>GUIN-BIS</t>
  </si>
  <si>
    <t>LIBYA</t>
  </si>
  <si>
    <t>MOROCCO</t>
  </si>
  <si>
    <t>SENEGAL</t>
  </si>
  <si>
    <t>TUNISIA</t>
  </si>
  <si>
    <t>BARBADO</t>
  </si>
  <si>
    <t>C RICA</t>
  </si>
  <si>
    <t>CANADA</t>
  </si>
  <si>
    <t>CHILE</t>
  </si>
  <si>
    <t>COLOMB</t>
  </si>
  <si>
    <t>CUBA</t>
  </si>
  <si>
    <t>DOM REP</t>
  </si>
  <si>
    <t>ECUADOR</t>
  </si>
  <si>
    <t>F W IND</t>
  </si>
  <si>
    <t>GUATMAL</t>
  </si>
  <si>
    <t>HONDURA</t>
  </si>
  <si>
    <t>JAMAICA</t>
  </si>
  <si>
    <t>LW WW I</t>
  </si>
  <si>
    <t>MEXICO</t>
  </si>
  <si>
    <t>NICARAG</t>
  </si>
  <si>
    <t>PANAMA</t>
  </si>
  <si>
    <t>PERU</t>
  </si>
  <si>
    <t>SALVADR</t>
  </si>
  <si>
    <t>SURINAM</t>
  </si>
  <si>
    <t>TRINID</t>
  </si>
  <si>
    <t>CONGO DR</t>
  </si>
  <si>
    <t>GUYANA</t>
  </si>
  <si>
    <t>VENEZ</t>
  </si>
  <si>
    <t>ALBANIA</t>
  </si>
  <si>
    <t>ICELAND</t>
  </si>
  <si>
    <t>GEORGIA</t>
  </si>
  <si>
    <t>OMAN</t>
  </si>
  <si>
    <t>OPAC IS</t>
  </si>
  <si>
    <t>YEMEN</t>
  </si>
  <si>
    <t>GERMANY</t>
  </si>
  <si>
    <t>BULGAR</t>
  </si>
  <si>
    <t>TOTAL KNOWN</t>
  </si>
  <si>
    <t>TOTAL UNKNOWN</t>
  </si>
  <si>
    <t>OPTIONAL ORIGIN</t>
  </si>
  <si>
    <t>ANGOLA</t>
  </si>
  <si>
    <t>CO BRAZ</t>
  </si>
  <si>
    <t>BELIZE</t>
  </si>
  <si>
    <t>AUSTRIA</t>
  </si>
  <si>
    <t>GHANA</t>
  </si>
  <si>
    <t>SWITZLD</t>
  </si>
  <si>
    <t>ROMANIA</t>
  </si>
  <si>
    <t>AN</t>
  </si>
  <si>
    <t>D ACCUMU</t>
  </si>
  <si>
    <t>MA</t>
  </si>
  <si>
    <t>RKETING</t>
  </si>
  <si>
    <t>---</t>
  </si>
  <si>
    <t>CARRYOV</t>
  </si>
  <si>
    <t>BAHRAIN</t>
  </si>
  <si>
    <t>PHIL</t>
  </si>
  <si>
    <t>KENYA</t>
  </si>
  <si>
    <t>---------</t>
  </si>
  <si>
    <t>-----------</t>
  </si>
  <si>
    <t>COUNTRY</t>
  </si>
  <si>
    <t>EXPORTS</t>
  </si>
  <si>
    <t>RANK</t>
  </si>
  <si>
    <t>-----</t>
  </si>
  <si>
    <t>TNZANIA</t>
  </si>
  <si>
    <t>NAMIBIA</t>
  </si>
  <si>
    <t>PORTUGL</t>
  </si>
  <si>
    <t>TOTAL</t>
  </si>
  <si>
    <t>----------</t>
  </si>
  <si>
    <t>LATED EXPOR</t>
  </si>
  <si>
    <t>TS BY COUNTRY AN</t>
  </si>
  <si>
    <t>D REGION</t>
  </si>
  <si>
    <t>YEAR ENDING</t>
  </si>
  <si>
    <t>----------------</t>
  </si>
  <si>
    <t>----</t>
  </si>
  <si>
    <t>ER SALES</t>
  </si>
  <si>
    <t>: ACCUMULATED</t>
  </si>
  <si>
    <t>S</t>
  </si>
  <si>
    <t>2010/11</t>
  </si>
  <si>
    <t>--</t>
  </si>
  <si>
    <t>------</t>
  </si>
  <si>
    <t>ACCUM</t>
  </si>
  <si>
    <t>ULATED EX</t>
  </si>
  <si>
    <t>PORTS</t>
  </si>
  <si>
    <t>OF CORN</t>
  </si>
  <si>
    <t>BY CO</t>
  </si>
  <si>
    <t>UNTRY</t>
  </si>
  <si>
    <t>RANKED</t>
  </si>
  <si>
    <t>IN DE</t>
  </si>
  <si>
    <t>SCENDING</t>
  </si>
  <si>
    <t>ORDER</t>
  </si>
  <si>
    <t>FOR MARK</t>
  </si>
  <si>
    <t>ETING</t>
  </si>
  <si>
    <t>YEAR 200</t>
  </si>
  <si>
    <t>COMPA</t>
  </si>
  <si>
    <t>RED WITH</t>
  </si>
  <si>
    <t>4 PRE</t>
  </si>
  <si>
    <t>VIOUS MAR</t>
  </si>
  <si>
    <t>KETIN</t>
  </si>
  <si>
    <t>G YEARS</t>
  </si>
  <si>
    <t>(1</t>
  </si>
  <si>
    <t>,000</t>
  </si>
  <si>
    <t>Metric To</t>
  </si>
  <si>
    <t>ns)</t>
  </si>
  <si>
    <t>2009/</t>
  </si>
  <si>
    <t>2008/</t>
  </si>
  <si>
    <t>2007/</t>
  </si>
  <si>
    <t>2006/</t>
  </si>
  <si>
    <t>2005/</t>
  </si>
  <si>
    <t>2011/12</t>
  </si>
  <si>
    <t>*</t>
  </si>
  <si>
    <t>IRELAND</t>
  </si>
  <si>
    <t>NETHLDS</t>
  </si>
  <si>
    <t>HAITI</t>
  </si>
  <si>
    <t>ITALY</t>
  </si>
  <si>
    <t>--------------</t>
  </si>
  <si>
    <t>2009/10</t>
  </si>
  <si>
    <t>THAILND</t>
  </si>
  <si>
    <t>FRANCE</t>
  </si>
  <si>
    <t>BELGIUM</t>
  </si>
  <si>
    <t>FINLAND</t>
  </si>
  <si>
    <t>GREECE</t>
  </si>
  <si>
    <t>BANGLADH</t>
  </si>
  <si>
    <t>BRAZIL</t>
  </si>
  <si>
    <t>_x000C_</t>
  </si>
  <si>
    <t>-------------</t>
  </si>
  <si>
    <t>: 2010/11</t>
  </si>
  <si>
    <t>BY COU</t>
  </si>
  <si>
    <t>NTRY</t>
  </si>
  <si>
    <t>YEAR 201</t>
  </si>
  <si>
    <t>KETING</t>
  </si>
  <si>
    <t>YEARS</t>
  </si>
  <si>
    <t>2011/</t>
  </si>
  <si>
    <t>2010/</t>
  </si>
  <si>
    <t>OF SORGH</t>
  </si>
  <si>
    <t>UMS BY</t>
  </si>
  <si>
    <t>ERITREA</t>
  </si>
  <si>
    <t>DENMARK</t>
  </si>
  <si>
    <t>NORWAY</t>
  </si>
  <si>
    <t>REP SAF</t>
  </si>
  <si>
    <t>POLAND</t>
  </si>
  <si>
    <t>OF SOYBE</t>
  </si>
  <si>
    <t>ANS BY</t>
  </si>
  <si>
    <t>CARRYOVER</t>
  </si>
  <si>
    <t>EXPORT SALES</t>
  </si>
  <si>
    <t>1000 METRIC TON</t>
  </si>
  <si>
    <t>---------------</t>
  </si>
  <si>
    <t>: 2011/12  :</t>
  </si>
  <si>
    <t>EUROPEAN UNION</t>
  </si>
  <si>
    <t>OTHER ASIA AND</t>
  </si>
  <si>
    <t>OCEANIA</t>
  </si>
  <si>
    <t>WESTERN HEMISPH</t>
  </si>
  <si>
    <t>ERE</t>
  </si>
  <si>
    <t>TOTAL KNOWN &amp; U</t>
  </si>
  <si>
    <t>NKNOWN</t>
  </si>
  <si>
    <t>EXPORTS FOR OWN</t>
  </si>
  <si>
    <t>ACCT</t>
  </si>
  <si>
    <t>Weekly Pace Needed</t>
  </si>
  <si>
    <t>2012-13</t>
  </si>
  <si>
    <t>Shipped</t>
  </si>
  <si>
    <t>Unshipped</t>
  </si>
  <si>
    <t>Miss Gulf</t>
  </si>
  <si>
    <t>3-yr Ave</t>
  </si>
  <si>
    <t>PNW</t>
  </si>
  <si>
    <t>3-Yr Ave</t>
  </si>
  <si>
    <t>Inspections (Mill Bushels)</t>
  </si>
  <si>
    <t>Inspections (Metric Tons)</t>
  </si>
  <si>
    <t>2012-13 Corn Exports</t>
  </si>
  <si>
    <t>Date</t>
  </si>
  <si>
    <t>Export Sales</t>
  </si>
  <si>
    <t xml:space="preserve">Weeks </t>
  </si>
  <si>
    <t>Remaining</t>
  </si>
  <si>
    <t>Weekly pace</t>
  </si>
  <si>
    <t>Cumulative Weekly Inspections</t>
  </si>
  <si>
    <t>avg annual pace</t>
  </si>
  <si>
    <t>Sales Needed to Meet WASDE</t>
  </si>
  <si>
    <t>Shipments Needed to Meet WASDE</t>
  </si>
  <si>
    <t>Actual Export Sales</t>
  </si>
  <si>
    <t>2012/2013</t>
  </si>
  <si>
    <t>3-yr sls</t>
  </si>
  <si>
    <t>3-yr shipped</t>
  </si>
  <si>
    <t>Sales % of Projected exports</t>
  </si>
  <si>
    <t>Shipped % of projected</t>
  </si>
  <si>
    <t>2013/14</t>
  </si>
  <si>
    <t>net sales</t>
  </si>
  <si>
    <t>N ZEAL</t>
  </si>
  <si>
    <t>2014/15</t>
  </si>
  <si>
    <t>NIGERIA</t>
  </si>
  <si>
    <t>2010-2012</t>
  </si>
  <si>
    <t>Rank</t>
  </si>
  <si>
    <t>2011-2013</t>
  </si>
  <si>
    <t>3-yr average</t>
  </si>
  <si>
    <t>(1000 metric tons)</t>
  </si>
  <si>
    <t>2012/13</t>
  </si>
  <si>
    <t>TOTAL ACCUM</t>
  </si>
  <si>
    <t>ULAT</t>
  </si>
  <si>
    <t>ED EXPORTS</t>
  </si>
  <si>
    <t>OF</t>
  </si>
  <si>
    <t>CORN BY CO</t>
  </si>
  <si>
    <t>RANKED I</t>
  </si>
  <si>
    <t>N DE</t>
  </si>
  <si>
    <t>SCENDING O</t>
  </si>
  <si>
    <t>RDE</t>
  </si>
  <si>
    <t>R FOR MARKE</t>
  </si>
  <si>
    <t>TING</t>
  </si>
  <si>
    <t>C</t>
  </si>
  <si>
    <t>OMPA</t>
  </si>
  <si>
    <t>RED WITH 4</t>
  </si>
  <si>
    <t>PR</t>
  </si>
  <si>
    <t>EVIOUS MARK</t>
  </si>
  <si>
    <t>(1,</t>
  </si>
  <si>
    <t>Metric Ton</t>
  </si>
  <si>
    <t>s)</t>
  </si>
  <si>
    <t>K  EXPORTS</t>
  </si>
  <si>
    <t>------------</t>
  </si>
  <si>
    <t>3-year</t>
  </si>
  <si>
    <t>average</t>
  </si>
  <si>
    <t xml:space="preserve"> </t>
  </si>
  <si>
    <t>EUROPEAN UNION - 27   :</t>
  </si>
  <si>
    <t>U KING             :</t>
  </si>
  <si>
    <t>JAPAN                 :</t>
  </si>
  <si>
    <t>TAIWAN                :</t>
  </si>
  <si>
    <t>CHINA                 :</t>
  </si>
  <si>
    <t>OTHER ASIA AND OCEANIA:</t>
  </si>
  <si>
    <t>HG KONG            :</t>
  </si>
  <si>
    <t>KOR REP            :</t>
  </si>
  <si>
    <t>MALAYSA            :</t>
  </si>
  <si>
    <t>OMAN               :</t>
  </si>
  <si>
    <t>OPAC IS            :</t>
  </si>
  <si>
    <t>PHIL               :</t>
  </si>
  <si>
    <t>QATAR              :</t>
  </si>
  <si>
    <t>S ARAB             :</t>
  </si>
  <si>
    <t>VIETNAM            :</t>
  </si>
  <si>
    <t>AFRICA                :</t>
  </si>
  <si>
    <t>EGYPT              :</t>
  </si>
  <si>
    <t>MOROCCO            :</t>
  </si>
  <si>
    <t>WESTERN HEMISPHERE    :</t>
  </si>
  <si>
    <t>BARBADO            :</t>
  </si>
  <si>
    <t>C RICA             :</t>
  </si>
  <si>
    <t>CANADA             :</t>
  </si>
  <si>
    <t>COLOMB             :</t>
  </si>
  <si>
    <t>DOM REP            :</t>
  </si>
  <si>
    <t>F W IND            :</t>
  </si>
  <si>
    <t>GUATMAL            :</t>
  </si>
  <si>
    <t>HAITI              :</t>
  </si>
  <si>
    <t>HONDURA            :</t>
  </si>
  <si>
    <t>JAMAICA            :</t>
  </si>
  <si>
    <t>LW WW I            :</t>
  </si>
  <si>
    <t>MEXICO             :</t>
  </si>
  <si>
    <t>NICARAG            :</t>
  </si>
  <si>
    <t>PANAMA             :</t>
  </si>
  <si>
    <t>PERU               :</t>
  </si>
  <si>
    <t>SALVADR            :</t>
  </si>
  <si>
    <t>TRINID             :</t>
  </si>
  <si>
    <t>VENEZ              :</t>
  </si>
  <si>
    <t>TOTAL KNOWN           :</t>
  </si>
  <si>
    <t>TOTAL UNKNOWN         :</t>
  </si>
  <si>
    <t>TOTAL KNOWN &amp; UNKNOWN :</t>
  </si>
  <si>
    <t>EXPORTS FOR OWN ACCT  :</t>
  </si>
  <si>
    <t>OPTIONAL ORIGIN       :</t>
  </si>
  <si>
    <t>CHILE              :</t>
  </si>
  <si>
    <t>NIGERIA            :</t>
  </si>
  <si>
    <t>Next Year</t>
  </si>
  <si>
    <t>new crop</t>
  </si>
  <si>
    <t>old crop</t>
  </si>
  <si>
    <t>2016/17</t>
  </si>
  <si>
    <t>2015/16</t>
  </si>
  <si>
    <t>carryover</t>
  </si>
  <si>
    <t>net sales (-carryover)</t>
  </si>
  <si>
    <t>MEXICO   :</t>
  </si>
  <si>
    <t>JAPAN    :</t>
  </si>
  <si>
    <t>COLOMB   :</t>
  </si>
  <si>
    <t>KOR REP  :</t>
  </si>
  <si>
    <t>PERU     :</t>
  </si>
  <si>
    <t>TAIWAN   :</t>
  </si>
  <si>
    <t>S ARAB   :</t>
  </si>
  <si>
    <t>EGYPT    :</t>
  </si>
  <si>
    <t>VENEZ    :</t>
  </si>
  <si>
    <t>GUATMAL  :</t>
  </si>
  <si>
    <t>ALGERIA  :</t>
  </si>
  <si>
    <t>SALVADR  :</t>
  </si>
  <si>
    <t>C RICA   :</t>
  </si>
  <si>
    <t>HONDURA  :</t>
  </si>
  <si>
    <t>MOROCCO  :</t>
  </si>
  <si>
    <t>CHILE    :</t>
  </si>
  <si>
    <t>ISRAEL   :</t>
  </si>
  <si>
    <t>VIETNAM  :</t>
  </si>
  <si>
    <t>CANADA   :</t>
  </si>
  <si>
    <t>PANAMA   :</t>
  </si>
  <si>
    <t>JAMAICA  :</t>
  </si>
  <si>
    <t>DOM REP  :</t>
  </si>
  <si>
    <t>NICARAG  :</t>
  </si>
  <si>
    <t>CHINA    :</t>
  </si>
  <si>
    <t>INDNSIA  :</t>
  </si>
  <si>
    <t>TUNISIA  :</t>
  </si>
  <si>
    <t>IRELAND  :</t>
  </si>
  <si>
    <t>PORTUGL  :</t>
  </si>
  <si>
    <t>BANGLADH :</t>
  </si>
  <si>
    <t>TRINID   :</t>
  </si>
  <si>
    <t>CUBA     :</t>
  </si>
  <si>
    <t>MOZAMBQ  :</t>
  </si>
  <si>
    <t>REP SAF  :</t>
  </si>
  <si>
    <t>PHIL     :</t>
  </si>
  <si>
    <t>SPAIN    :</t>
  </si>
  <si>
    <t>NIGERIA  :</t>
  </si>
  <si>
    <t>NETHLDS  :</t>
  </si>
  <si>
    <t>N ZEAL   :</t>
  </si>
  <si>
    <t>U AR EM  :</t>
  </si>
  <si>
    <t>MALAYSA  :</t>
  </si>
  <si>
    <t>JORDAN   :</t>
  </si>
  <si>
    <t>BARBADO  :</t>
  </si>
  <si>
    <t>SENEGAL  :</t>
  </si>
  <si>
    <t>GUYANA   :</t>
  </si>
  <si>
    <t>HG KONG  :</t>
  </si>
  <si>
    <t>LW WW I  :</t>
  </si>
  <si>
    <t>SURINAM  :</t>
  </si>
  <si>
    <t>HAITI    :</t>
  </si>
  <si>
    <t>OPAC IS  :</t>
  </si>
  <si>
    <t>U KING   :</t>
  </si>
  <si>
    <t>OMAN     :</t>
  </si>
  <si>
    <t>IRAN     :</t>
  </si>
  <si>
    <t>GHANA    :</t>
  </si>
  <si>
    <t>ANGOLA   :</t>
  </si>
  <si>
    <t>SINGAPR  :</t>
  </si>
  <si>
    <t>LEBANON  :</t>
  </si>
  <si>
    <t>ECUADOR  :</t>
  </si>
  <si>
    <t>TOTAL    :</t>
  </si>
  <si>
    <t>EXPORT SALES, EGYPT</t>
  </si>
  <si>
    <t>DATE</t>
  </si>
  <si>
    <t>EXPORT SALES, TOTAL</t>
  </si>
  <si>
    <t>EXPRTR SALES, Tawain</t>
  </si>
  <si>
    <t>EXPORT SALES, COLOMBIA</t>
  </si>
  <si>
    <t>EXPORT SALES, MEXICO</t>
  </si>
  <si>
    <t>EXPORT SALES, VENEZUELA</t>
  </si>
  <si>
    <t>GUYANA             :</t>
  </si>
  <si>
    <t>SURINAM            :</t>
  </si>
  <si>
    <t xml:space="preserve">Percentage change from last week: </t>
  </si>
  <si>
    <t>MARKETING</t>
  </si>
  <si>
    <t>YEAR 09/01</t>
  </si>
  <si>
    <t>COUNTRY,</t>
  </si>
  <si>
    <t>YEAR</t>
  </si>
  <si>
    <t>ING YEAR</t>
  </si>
  <si>
    <t>D EXPORTS:</t>
  </si>
  <si>
    <t>EXPRTR SALES, Peru</t>
  </si>
  <si>
    <t>U.S. TOTAL</t>
  </si>
  <si>
    <t xml:space="preserve">EXPORT SALES, </t>
  </si>
  <si>
    <t>KOREA</t>
  </si>
  <si>
    <t>current</t>
  </si>
  <si>
    <t>OUTSTANDING EXPORT SA</t>
  </si>
  <si>
    <t>1000 METRIC TONS       A</t>
  </si>
  <si>
    <t>------------------------</t>
  </si>
  <si>
    <t>:O</t>
  </si>
  <si>
    <t>DESTINATION        :T</t>
  </si>
  <si>
    <t>NAMIBIA  :</t>
  </si>
  <si>
    <t>CONGO DR :</t>
  </si>
  <si>
    <t>2017/18</t>
  </si>
  <si>
    <t>INDNSIA            :</t>
  </si>
  <si>
    <t>OUTSTANDIN</t>
  </si>
  <si>
    <t>G SALES</t>
  </si>
  <si>
    <t>THIRD YR</t>
  </si>
  <si>
    <t>CCUMULATE</t>
  </si>
  <si>
    <t>HIS WEEK:</t>
  </si>
  <si>
    <t>FRANCE             :</t>
  </si>
  <si>
    <t>ISRAEL             :</t>
  </si>
  <si>
    <t>TUNISIA            :</t>
  </si>
  <si>
    <t>DER</t>
  </si>
  <si>
    <t>2018/19</t>
  </si>
  <si>
    <t>LES AND E</t>
  </si>
  <si>
    <t>XPORTS BY</t>
  </si>
  <si>
    <t>UTSTANDIN</t>
  </si>
  <si>
    <t>G SALES:A</t>
  </si>
  <si>
    <t>YR AGO:T</t>
  </si>
  <si>
    <t>TING YEAR</t>
  </si>
  <si>
    <t>2019/20</t>
  </si>
  <si>
    <t>CURR</t>
  </si>
  <si>
    <t>ENT MARKE</t>
  </si>
  <si>
    <t>OUTSTANDING EXPORT SAL</t>
  </si>
  <si>
    <t>1000 METRIC TONS       AS</t>
  </si>
  <si>
    <t>-------------------------</t>
  </si>
  <si>
    <t>:OU</t>
  </si>
  <si>
    <t>DESTINATION        :TH</t>
  </si>
  <si>
    <t xml:space="preserve">Next </t>
  </si>
  <si>
    <t>Marketing Yr</t>
  </si>
  <si>
    <t>Government</t>
  </si>
  <si>
    <t>Shutdown</t>
  </si>
  <si>
    <t>THIS WEEK:</t>
  </si>
  <si>
    <t>MARKETING Y</t>
  </si>
  <si>
    <t>EAR 09/01 -</t>
  </si>
  <si>
    <t>LES AND</t>
  </si>
  <si>
    <t>EXPORTS BY</t>
  </si>
  <si>
    <t>REGION AND</t>
  </si>
  <si>
    <t>EAR</t>
  </si>
  <si>
    <t>ptember 5 2</t>
  </si>
  <si>
    <t>-------</t>
  </si>
  <si>
    <t>UTSTAND</t>
  </si>
  <si>
    <t>ING SALES:A</t>
  </si>
  <si>
    <t>D EXPORTS: O</t>
  </si>
  <si>
    <t>UTSTANDING</t>
  </si>
  <si>
    <t>SALES</t>
  </si>
  <si>
    <t>HIS WEE</t>
  </si>
  <si>
    <t>K: YR AGO:T</t>
  </si>
  <si>
    <t>YR AGO  :SE</t>
  </si>
  <si>
    <t>COND YR: TH</t>
  </si>
  <si>
    <t>IRD YR</t>
  </si>
  <si>
    <t>S OF   Se</t>
  </si>
  <si>
    <t>carryover = 734</t>
  </si>
  <si>
    <t>YEAR 09/01 -</t>
  </si>
  <si>
    <t>ES AND</t>
  </si>
  <si>
    <t>OF Sep</t>
  </si>
  <si>
    <t>tember 12</t>
  </si>
  <si>
    <t>CUR</t>
  </si>
  <si>
    <t>RENT MARKE</t>
  </si>
  <si>
    <t>:N</t>
  </si>
  <si>
    <t>EXT MARKETIN</t>
  </si>
  <si>
    <t>G YEAR</t>
  </si>
  <si>
    <t>TSTANDI</t>
  </si>
  <si>
    <t>NG SALES:A</t>
  </si>
  <si>
    <t>OUTSTANDING</t>
  </si>
  <si>
    <t>IS WEEK</t>
  </si>
  <si>
    <t>: YR AGO:T</t>
  </si>
  <si>
    <t>YR AGO  :S</t>
  </si>
  <si>
    <t>ECOND YR: TH</t>
  </si>
  <si>
    <t>TOTAL A</t>
  </si>
  <si>
    <t>CCUM</t>
  </si>
  <si>
    <t>ULATED EXPO</t>
  </si>
  <si>
    <t>RTS</t>
  </si>
  <si>
    <t>OF CORN B</t>
  </si>
  <si>
    <t>Y COU</t>
  </si>
  <si>
    <t>SCENDING OR</t>
  </si>
  <si>
    <t>FOR MARKE</t>
  </si>
  <si>
    <t>YEAR 2018</t>
  </si>
  <si>
    <t>/201</t>
  </si>
  <si>
    <t>PRE</t>
  </si>
  <si>
    <t>VIOUS MARK</t>
  </si>
  <si>
    <t>(1,0</t>
  </si>
  <si>
    <t>EXPORTS R</t>
  </si>
  <si>
    <t>ANK</t>
  </si>
  <si>
    <t>GUIN-BIS :</t>
  </si>
  <si>
    <t>QATAR    :</t>
  </si>
  <si>
    <t>S OF Sept</t>
  </si>
  <si>
    <t>ember 19</t>
  </si>
  <si>
    <t>:NE</t>
  </si>
  <si>
    <t>XT MARKETIN</t>
  </si>
  <si>
    <t>THAILND            :</t>
  </si>
  <si>
    <t>Total U.S. corn export sales</t>
  </si>
  <si>
    <t>EAR 09/01</t>
  </si>
  <si>
    <t>EXPORTS B</t>
  </si>
  <si>
    <t>Y COUNTRY,</t>
  </si>
  <si>
    <t>S OF Oct</t>
  </si>
  <si>
    <t>UTSTANDI</t>
  </si>
  <si>
    <t>NG SALES:</t>
  </si>
  <si>
    <t>ACCUMULATE</t>
  </si>
  <si>
    <t>HIS WEEK</t>
  </si>
  <si>
    <t>: YR AGO:</t>
  </si>
  <si>
    <t>COND YR: T</t>
  </si>
  <si>
    <t>HIRD YR</t>
  </si>
  <si>
    <t>ober 3 2019</t>
  </si>
  <si>
    <t>XPORTS BY C</t>
  </si>
  <si>
    <t>OUNTRY,</t>
  </si>
  <si>
    <t>S OF Octo</t>
  </si>
  <si>
    <t>ber 10 2019</t>
  </si>
  <si>
    <t>ENT MARKETI</t>
  </si>
  <si>
    <t>NG YEAR</t>
  </si>
  <si>
    <t>EXT MARKET</t>
  </si>
  <si>
    <t>G SALES:ACC</t>
  </si>
  <si>
    <t>UMULATE</t>
  </si>
  <si>
    <t>YR AGO:THI</t>
  </si>
  <si>
    <t>S WEEK:</t>
  </si>
  <si>
    <t>ECOND YR:</t>
  </si>
  <si>
    <r>
      <t>Top 5 importers</t>
    </r>
    <r>
      <rPr>
        <b/>
        <vertAlign val="superscript"/>
        <sz val="10"/>
        <rFont val="Times New Roman"/>
        <family val="1"/>
      </rPr>
      <t>1</t>
    </r>
    <r>
      <rPr>
        <b/>
        <sz val="11"/>
        <rFont val="Times New Roman"/>
        <family val="1"/>
      </rPr>
      <t xml:space="preserve"> of U.S. corn</t>
    </r>
  </si>
  <si>
    <r>
      <t>Change from prior week</t>
    </r>
    <r>
      <rPr>
        <vertAlign val="superscript"/>
        <sz val="10"/>
        <rFont val="Times New Roman"/>
        <family val="1"/>
      </rPr>
      <t>2</t>
    </r>
  </si>
  <si>
    <t>EXT MARKETI</t>
  </si>
  <si>
    <t>ECOND YR: T</t>
  </si>
  <si>
    <t>ober 17 2019</t>
  </si>
  <si>
    <t>ober 24 2019</t>
  </si>
  <si>
    <t>REGION AN</t>
  </si>
  <si>
    <t>D MARKETING</t>
  </si>
  <si>
    <t>S OF Oc</t>
  </si>
  <si>
    <t>CU</t>
  </si>
  <si>
    <t>RRENT MARKE</t>
  </si>
  <si>
    <t>NEXT MARKETI</t>
  </si>
  <si>
    <t>YR AGO  :</t>
  </si>
  <si>
    <t>SECOND YR: T</t>
  </si>
  <si>
    <t>tober 31 2019</t>
  </si>
  <si>
    <t>MARKETING YEAR 09/01 - 08/31</t>
  </si>
  <si>
    <t>OUTSTANDING EXPORT</t>
  </si>
  <si>
    <t>SALES AND EXPORTS BY COUNTRY,</t>
  </si>
  <si>
    <t>REGION AND MARKETING YEAR</t>
  </si>
  <si>
    <t>1000 METRIC TONS</t>
  </si>
  <si>
    <t>AS OF NOVEMBER 07, 2019</t>
  </si>
  <si>
    <t>----------------------</t>
  </si>
  <si>
    <t>-----------------------------</t>
  </si>
  <si>
    <t>:      CURRENT MARKETING YEAR</t>
  </si>
  <si>
    <t>:NEXT MARKETING YEAR</t>
  </si>
  <si>
    <t>----------------------------</t>
  </si>
  <si>
    <t>EUROPEAN UNION - 27</t>
  </si>
  <si>
    <t>OTHER ASIA AND OCEANIA</t>
  </si>
  <si>
    <t>QATAR</t>
  </si>
  <si>
    <t>WESTERN HEMISPHERE</t>
  </si>
  <si>
    <t>TOTAL KNOWN &amp; UNKNOWN</t>
  </si>
  <si>
    <t>EXPORTS FOR OWN ACCT</t>
  </si>
  <si>
    <t>:THIS WEEK:</t>
  </si>
  <si>
    <t>YR AGO:</t>
  </si>
  <si>
    <t>THIS WEEK</t>
  </si>
  <si>
    <t>YEAR AGO</t>
  </si>
  <si>
    <t>SECOND YR</t>
  </si>
  <si>
    <t>OUTSTANDING SALES</t>
  </si>
  <si>
    <t>ACCUMULATED EXPORTS</t>
  </si>
  <si>
    <t xml:space="preserve"> OUTSTANDING SALES</t>
  </si>
  <si>
    <t>S OF Nov</t>
  </si>
  <si>
    <t>ember 14</t>
  </si>
  <si>
    <t>RENT MARK</t>
  </si>
  <si>
    <t>ETING YEAR</t>
  </si>
  <si>
    <t>CUBA               :</t>
  </si>
  <si>
    <t>CORN - UNMILLED                                     MARKETING YEAR 09/01 - 08/31</t>
  </si>
  <si>
    <t xml:space="preserve">   OUTSTANDING EXPORT SALES AND EXPORTS BY COUNTRY, REGION AND MARKETING YEAR</t>
  </si>
  <si>
    <t>1000 METRIC TONS       AS OF NOVEMBER 21, 2019</t>
  </si>
  <si>
    <t>--------------------------------------------------------------------------------</t>
  </si>
  <si>
    <t xml:space="preserve">                      :      CURRENT MARKETING YEAR         :NEXT MARKETING YEAR</t>
  </si>
  <si>
    <t xml:space="preserve">                       ---------------------------------------------------------</t>
  </si>
  <si>
    <t xml:space="preserve">                      :OUTSTANDING SALES:ACCUMULATED EXPORTS: OUTSTANDING SALES </t>
  </si>
  <si>
    <t>DESTINATION        :</t>
  </si>
  <si>
    <t>SECOND YR:</t>
  </si>
  <si>
    <t>-----------------------</t>
  </si>
  <si>
    <t>N ZEAL             :</t>
  </si>
  <si>
    <t>GUIN-BIS           :</t>
  </si>
  <si>
    <t>1000 METRIC TONS       AS OF NOVEMBER 28, 2019</t>
  </si>
  <si>
    <t xml:space="preserve">   DESTINATION        :THIS WEEK: YR AGO:THIS WEEK: YR AGO  :SECOND YR: THIRD YR</t>
  </si>
  <si>
    <t xml:space="preserve">                      :</t>
  </si>
  <si>
    <t>1000 METRIC TONS       AS OF DECEMBER 05, 2019</t>
  </si>
  <si>
    <t>1000 METRIC TONS       AS OF DECEMBER 12, 2019</t>
  </si>
  <si>
    <t xml:space="preserve">RYE - UNMILLED                                      MARKETING YEAR </t>
  </si>
  <si>
    <t>SPAIN              :</t>
  </si>
  <si>
    <t>OUTSTANDING SALES:</t>
  </si>
  <si>
    <t>ACCUMULATED EXPORTS:</t>
  </si>
  <si>
    <t>1000 METRIC TONS       AS OF DECEMBER 19, 2019</t>
  </si>
  <si>
    <t>JORDAN             :</t>
  </si>
  <si>
    <t>1000 METRIC TONS       AS OF DECEMBER 26, 2019</t>
  </si>
  <si>
    <t>YR AGO</t>
  </si>
  <si>
    <t>1000 METRIC TONS       AS OF JANUARY 02, 2020</t>
  </si>
  <si>
    <t>1000 METRIC TONS       AS OF JANUARY 09, 2020</t>
  </si>
  <si>
    <t>ECUADOR            :</t>
  </si>
  <si>
    <t>1000 METRIC TONS       AS OF JANUARY 16, 2020</t>
  </si>
  <si>
    <t>1000 METRIC TONS       AS OF JANUARY 23, 2020</t>
  </si>
  <si>
    <t>KUWAIT             :</t>
  </si>
  <si>
    <t>Top 5 importers</t>
  </si>
  <si>
    <t>Source: USDA, Foreign Agricultural Service.</t>
  </si>
  <si>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</si>
  <si>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</si>
  <si>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</si>
  <si>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</si>
  <si>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ITALY              :</t>
  </si>
  <si>
    <t>1000 METRIC TONS       AS OF FEBRUARY 13, 2020</t>
  </si>
  <si>
    <t>1000 METRIC TONS       AS OF FEBRUARY 20, 2020</t>
  </si>
  <si>
    <t>1000 METRIC TONS       AS OF FEBRUARY 27, 2020</t>
  </si>
  <si>
    <t>1000 METRIC TONS       AS OF MARCH 05, 2020</t>
  </si>
  <si>
    <t>1000 METRIC TONS       AS OF MARCH 12, 2020</t>
  </si>
  <si>
    <t>1000 METRIC TONS       AS OF MARCH 19, 2020</t>
  </si>
  <si>
    <t>YR</t>
  </si>
  <si>
    <t>AGO  :</t>
  </si>
  <si>
    <t xml:space="preserve">OUTSTANDING SALES:ACCUMULATED EXPORTS: OUTSTANDING SALES </t>
  </si>
  <si>
    <t>1000 METRIC TONS       AS OF MARCH 26, 2020</t>
  </si>
  <si>
    <t>1000 METRIC TONS       AS OF APRIL 02, 2020</t>
  </si>
  <si>
    <t>:SECOND YR:</t>
  </si>
  <si>
    <t>ALGERIA            :</t>
  </si>
  <si>
    <t>1000 METRIC TONS       AS OF APRIL 09, 2020</t>
  </si>
  <si>
    <t>1000 METRIC TONS       AS OF APRIL 16, 2020</t>
  </si>
  <si>
    <t>SENEGAL            :</t>
  </si>
  <si>
    <t>1000 METRIC TONS       AS OF APRIL 23, 2020</t>
  </si>
  <si>
    <t>FORMER SOVIET UNION-12:</t>
  </si>
  <si>
    <t>TAJIKIS            :</t>
  </si>
  <si>
    <t>1000 METRIC TONS       AS OF APRIL 30, 2020</t>
  </si>
  <si>
    <t>CURRENT MARKETING YEAR         :NEXT MARKETING YEAR</t>
  </si>
  <si>
    <t>1000 METRIC TONS       AS OF MAY 07, 2020</t>
  </si>
  <si>
    <t>1000 METRIC TONS       AS OF MAY 14, 2020</t>
  </si>
  <si>
    <t>U AR EM            :</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</si>
  <si>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</si>
  <si>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</si>
  <si>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</si>
  <si>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</si>
  <si>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</si>
  <si>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</si>
  <si>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</si>
  <si>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</si>
  <si>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1000 METRIC TONS       AS OF JULY 16, 2020</t>
  </si>
  <si>
    <t>1000 METRIC TONS       AS OF JULY 23, 2020</t>
  </si>
  <si>
    <t>https://grains.org/chart-of-note-u-s-corn-sales-to-china-show-continued-activity-following-phase-1-trade-deal/</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</si>
  <si>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</si>
  <si>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</si>
  <si>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</si>
  <si>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</si>
  <si>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</si>
  <si>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</si>
  <si>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n/a</t>
  </si>
  <si>
    <t>1000 METRIC TONS       AS OF SEPTEMBER 10, 2020</t>
  </si>
  <si>
    <t>TOTAL ACCUMULATED EXPORTS OF CORN BY COUNTRY</t>
  </si>
  <si>
    <t xml:space="preserve">            RANKED IN DESCENDING ORDER FOR MARKETING YEAR 2019/2020</t>
  </si>
  <si>
    <t xml:space="preserve">                   COMPARED WITH 4 PREVIOUS MARKETING YEARS                    </t>
  </si>
  <si>
    <t xml:space="preserve">                               (1,000 Metric Tons)                             </t>
  </si>
  <si>
    <t>THAILND  :</t>
  </si>
  <si>
    <t>2019/2020</t>
  </si>
  <si>
    <t>2018/2019</t>
  </si>
  <si>
    <t>2017/2018</t>
  </si>
  <si>
    <t>2016/2017</t>
  </si>
  <si>
    <t>2015/2016</t>
  </si>
  <si>
    <t>2018-19</t>
  </si>
  <si>
    <t>2019-20</t>
  </si>
  <si>
    <t>Columbia</t>
  </si>
  <si>
    <t>China</t>
  </si>
  <si>
    <t>1000 METRIC TONS       AS OF SEPTEMBER 17, 2020</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</si>
  <si>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</si>
  <si>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</si>
  <si>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</si>
  <si>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</si>
  <si>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</si>
  <si>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</si>
  <si>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OPTIONAL ORIGIN       :  1327.6    557.9         -        -       0.0       0.0</t>
  </si>
  <si>
    <t>1000 METRIC TONS       AS OF NOVEMBER 05, 2020</t>
  </si>
  <si>
    <t>1000 METRIC TONS       AS OF NOVEMBER 12, 2020</t>
  </si>
  <si>
    <t>1000 METRIC TONS       AS OF NOVEMBER 19, 2020</t>
  </si>
  <si>
    <t>1000 METRIC TONS       AS OF NOVEMBER 26, 2020</t>
  </si>
  <si>
    <t>OPTIONAL ORIGIN       :  1483.4    534.9         -        -       0.0       0.0</t>
  </si>
  <si>
    <t>1000 METRIC TONS       AS OF DECEMBER 03, 2020</t>
  </si>
  <si>
    <t>1000 METRIC TONS       AS OF DECEMBER 10, 2020</t>
  </si>
  <si>
    <t>1000 METRIC TONS       AS OF DECEMBER 17, 2020</t>
  </si>
  <si>
    <t>1000 METRIC TONS       AS OF DECEMBER 24, 2020</t>
  </si>
  <si>
    <t>1000 METRIC TONS       AS OF DECEMBER 31, 2020</t>
  </si>
  <si>
    <t>1000 METRIC TONS       AS OF JANUARY 07, 2021</t>
  </si>
  <si>
    <t>1000 METRIC TONS       AS OF JANUARY 14, 2021</t>
  </si>
  <si>
    <t>1000 METRIC TONS       AS OF JANUARY 21, 2021</t>
  </si>
  <si>
    <t>YEMEN              :</t>
  </si>
  <si>
    <t>1000 METRIC TONS       AS OF JANUARY 28, 2021</t>
  </si>
  <si>
    <t>1000 METRIC TONS       AS OF FEBRUARY 04, 2021</t>
  </si>
  <si>
    <t>1000 METRIC TONS       AS OF FEBRUARY 11, 2021</t>
  </si>
  <si>
    <t>1000 METRIC TONS       AS OF FEBRUARY 18, 2021</t>
  </si>
  <si>
    <t>1000 METRIC TONS       AS OF FEBRUARY 25, 2021</t>
  </si>
  <si>
    <t>OPTIONAL ORIGIN       :  1174.4    779.0         -        -       0.0       0.0</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</si>
  <si>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</si>
  <si>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</si>
  <si>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</si>
  <si>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</si>
  <si>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</si>
  <si>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</si>
  <si>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</si>
  <si>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</si>
  <si>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</si>
  <si>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</si>
  <si>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</si>
  <si>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</si>
  <si>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</si>
  <si>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</si>
  <si>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</si>
  <si>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</si>
  <si>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</si>
  <si>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</si>
  <si>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</si>
  <si>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</si>
  <si>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</si>
  <si>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</si>
  <si>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</si>
  <si>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</si>
  <si>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</si>
  <si>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</si>
  <si>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 xml:space="preserve">         TOTAL ACCUMULATED EXPORTS OF CORN BY COUNTRY</t>
  </si>
  <si>
    <t xml:space="preserve">            RANKED IN DESCENDING ORDER FOR MARKETING YEAR 2020/2021</t>
  </si>
  <si>
    <t>KUWAIT   :</t>
  </si>
  <si>
    <t>YEMEN    :</t>
  </si>
  <si>
    <t>2020/2021</t>
  </si>
  <si>
    <t>2020/21</t>
  </si>
  <si>
    <t>2020-21</t>
  </si>
  <si>
    <t>1000 METRIC TONS       AS OF SEPTEMBER 02, 2021</t>
  </si>
  <si>
    <t>na</t>
  </si>
  <si>
    <t>1,000 mt -</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</si>
  <si>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</si>
  <si>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</si>
  <si>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</si>
  <si>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</si>
  <si>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</si>
  <si>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</si>
  <si>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</si>
  <si>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</si>
  <si>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OUTSTANDING EXPORT S</t>
  </si>
  <si>
    <t>ALES AND EX</t>
  </si>
  <si>
    <t>PORTS B</t>
  </si>
  <si>
    <t>1000 METRIC TONS       AS OF NOVEMBER 4, 2021</t>
  </si>
  <si>
    <t>1000 METRIC TONS       AS OF NOVEMBER 11, 2021</t>
  </si>
  <si>
    <t>1000 METRIC TONS       AS OF NOVEMBER 18, 2021</t>
  </si>
  <si>
    <t>1000 METRIC TONS       AS OF NOVEMBER 25, 2021</t>
  </si>
  <si>
    <t>1000 METRIC TONS       AS OF DECEMBER 02, 2021</t>
  </si>
  <si>
    <t>IRELAND            :</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</si>
  <si>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</si>
  <si>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</si>
  <si>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</si>
  <si>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</si>
  <si>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</si>
  <si>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</si>
  <si>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23017.1  2</t>
  </si>
  <si>
    <t>1000 METRIC TONS       AS OF JANUARY 20, 2022</t>
  </si>
  <si>
    <t>BAHRAIN            :</t>
  </si>
  <si>
    <t>1000 METRIC TONS       AS OF JANUARY 27, 2022</t>
  </si>
  <si>
    <t>1000 METRIC TONS       AS OF FEBRUARY 03, 2022</t>
  </si>
  <si>
    <t>1000 METRIC TONS       AS OF FEBRUARY 10, 2022</t>
  </si>
  <si>
    <t>1000 METRIC TONS       AS OF FEBRUARY 17, 2022</t>
  </si>
  <si>
    <t>1000 METRIC TONS       AS OF FEBRUARY 24, 2022</t>
  </si>
  <si>
    <t>1000 METRIC TONS       AS OF MARCH 03, 2022</t>
  </si>
  <si>
    <t>1000 METRIC TONS       AS OF MARCH 10, 2022</t>
  </si>
  <si>
    <t>LEBANON            :</t>
  </si>
  <si>
    <t>1000 METRIC TONS       AS OF MARCH 17, 2022</t>
  </si>
  <si>
    <t>1000 METRIC TONS       AS OF MARCH 24, 2022</t>
  </si>
  <si>
    <t>1000 METRIC TONS       AS OF MARCH 31, 2022</t>
  </si>
  <si>
    <t>1000 METRIC TONS       AS OF APRIL 07, 2022</t>
  </si>
  <si>
    <t>NETHLDS            :</t>
  </si>
  <si>
    <t>1000 METRIC TONS       AS OF APRIL 14, 2022</t>
  </si>
  <si>
    <t>1000 METRIC TONS       AS OF APRIL 21, 2022</t>
  </si>
  <si>
    <t>1000 METRIC TONS       AS OF APRIL 28, 2022</t>
  </si>
  <si>
    <t>1000 METRIC TONS       AS OF MAY 05, 2022</t>
  </si>
  <si>
    <t>1000 METRIC TONS       AS OF MAY 12, 2022</t>
  </si>
  <si>
    <t>1000 METRIC TONS       AS OF MAY 19, 2022</t>
  </si>
  <si>
    <t>1000 METRIC TONS       AS OF MAY 26, 2022</t>
  </si>
  <si>
    <t>11620.4  1</t>
  </si>
  <si>
    <t>12941.4  1</t>
  </si>
  <si>
    <t>1000 METRIC TONS       AS OF JUNE 02, 2022</t>
  </si>
  <si>
    <t>1000 METRIC TONS       AS OF JUNE 09, 2022</t>
  </si>
  <si>
    <t>1000 METRIC TONS       AS OF JUNE 16, 2022</t>
  </si>
  <si>
    <t>9011.9  1</t>
  </si>
  <si>
    <t>1000 METRIC TONS       AS OF JUNE 23, 2022</t>
  </si>
  <si>
    <t>7989.4  1</t>
  </si>
  <si>
    <t>1000 METRIC TONS       AS OF JUNE 30, 2022</t>
  </si>
  <si>
    <t>1000 METRIC TONS       AS OF JULY 07, 2022</t>
  </si>
  <si>
    <t>1000 METRIC TONS       AS OF JULY 14, 2022</t>
  </si>
  <si>
    <t>1000 METRIC TONS       AS OF JULY 21, 2022</t>
  </si>
  <si>
    <t>1000 METRIC TONS       AS OF JULY 28, 2022</t>
  </si>
  <si>
    <t>ROMANIA            :</t>
  </si>
  <si>
    <t>1000 METRIC TONS       AS OF AUGUST 04, 2022</t>
  </si>
  <si>
    <t>1000 METRIC TONS       AS OF AUGUST 11, 2022</t>
  </si>
  <si>
    <t>1000 METRIC TONS       AS OF AUGUST 25, 2022</t>
  </si>
  <si>
    <t>1000 METRIC TONS       AS OF SEPTEMBER 01, 2022</t>
  </si>
  <si>
    <t>Data</t>
  </si>
  <si>
    <t>Combined</t>
  </si>
  <si>
    <t>1000 METRIC TONS       AS OF SEPTEMBER 08, 2022</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</si>
  <si>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</si>
  <si>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</si>
  <si>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</si>
  <si>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CORN BY COUNTRY</t>
  </si>
  <si>
    <t xml:space="preserve">            RANKED IN DESCENDING ORDER FOR MARKETING YEAR 2021/2022</t>
  </si>
  <si>
    <t>ITALY    :</t>
  </si>
  <si>
    <t>ROMANIA  :</t>
  </si>
  <si>
    <t>BAHRAIN  :</t>
  </si>
  <si>
    <t>2017/</t>
  </si>
  <si>
    <t>2021/22</t>
  </si>
  <si>
    <t>3-year average</t>
  </si>
  <si>
    <t>1000 METRIC TONS       AS OF SEPTEMBER 15, 2022</t>
  </si>
  <si>
    <t>:OUTSTANDING SALES:</t>
  </si>
  <si>
    <r>
      <t>1</t>
    </r>
    <r>
      <rPr>
        <sz val="7"/>
        <rFont val="Times New Roman"/>
        <family val="1"/>
      </rPr>
      <t>Based on USDA, Foreign Agricultural Service (FAS) marketing year ranking reports for 2021/22;  marketing year (MY) = Sep 1 - Aug 31.</t>
    </r>
  </si>
  <si>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</si>
  <si>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</si>
  <si>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</si>
  <si>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</si>
  <si>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</si>
  <si>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</si>
  <si>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</si>
  <si>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12</t>
  </si>
  <si>
    <t>1000 METRIC TONS       AS OF NOVEMBER 10, 2022</t>
  </si>
  <si>
    <t>1000 METRIC TONS       AS OF NOVEMBER 17, 2022</t>
  </si>
  <si>
    <t>1000 METRIC TONS       AS OF NOVEMBER 24, 2022</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</si>
  <si>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</si>
  <si>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</si>
  <si>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</si>
  <si>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</si>
  <si>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</si>
  <si>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</si>
  <si>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</si>
  <si>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</si>
  <si>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AUSTRIA            :</t>
  </si>
  <si>
    <t>1000 METRIC TONS       AS OF JANUARY 26, 2023</t>
  </si>
  <si>
    <t>1000 METRIC TONS       AS OF FEBRUARY 02, 2023</t>
  </si>
  <si>
    <t>1000 METRIC TONS       AS OF FEBRUARY 09, 2023</t>
  </si>
  <si>
    <t>:OUTSTANDING SALESA</t>
  </si>
  <si>
    <t>1000 METRIC TONS       AS OF FEBRUARY 16, 2023</t>
  </si>
  <si>
    <t>1000 METRIC TONS       AS OF FEBRUARY 23, 2023</t>
  </si>
  <si>
    <t>1000 METRIC TONS       AS OF MARCH 02, 2023</t>
  </si>
  <si>
    <t>1000 METRIC TONS       AS OF MARCH 09, 2023</t>
  </si>
  <si>
    <t>1000 METRIC TONS       AS OF MARCH 16, 2023</t>
  </si>
  <si>
    <t xml:space="preserve"> YTD MY 2022/23</t>
  </si>
  <si>
    <r>
      <t>3</t>
    </r>
    <r>
      <rPr>
        <sz val="7"/>
        <rFont val="Times New Roman"/>
        <family val="1"/>
      </rPr>
      <t>FAS marketing year ranking reports (carryover plus accumulated export); yr. = year; avg. = average; YTD = year to date.</t>
    </r>
  </si>
  <si>
    <t>1000 METRIC TONS       AS OF MARCH 23, 2023</t>
  </si>
  <si>
    <t>THIS WEE</t>
  </si>
  <si>
    <t>K: YR AGO:</t>
  </si>
  <si>
    <t>GERMANY            :</t>
  </si>
  <si>
    <r>
      <t xml:space="preserve">                                                  Total commitments</t>
    </r>
    <r>
      <rPr>
        <b/>
        <vertAlign val="superscript"/>
        <sz val="10"/>
        <rFont val="Times New Roman"/>
        <family val="1"/>
      </rPr>
      <t>2</t>
    </r>
  </si>
  <si>
    <t xml:space="preserve">        2022/23</t>
  </si>
  <si>
    <t>current MY</t>
  </si>
  <si>
    <t>3-yr. avg.</t>
  </si>
  <si>
    <t xml:space="preserve">      current MY</t>
  </si>
  <si>
    <t>last MY</t>
  </si>
  <si>
    <t>2019-21</t>
  </si>
  <si>
    <t>-1,000 mt -</t>
  </si>
  <si>
    <t>1000 METRIC TONS       AS OF MARCH 30, 2023</t>
  </si>
  <si>
    <t>1000 METRIC TONS       AS OF APRIL 06, 2023</t>
  </si>
  <si>
    <t>Top 5 importers of U.S. corn</t>
  </si>
  <si>
    <t>% of YTD current month’s export projection</t>
  </si>
  <si>
    <t>Change from prior week</t>
  </si>
  <si>
    <r>
      <t xml:space="preserve">     Exports</t>
    </r>
    <r>
      <rPr>
        <b/>
        <vertAlign val="superscript"/>
        <sz val="10"/>
        <rFont val="Times New Roman"/>
        <family val="1"/>
      </rPr>
      <t>3</t>
    </r>
  </si>
  <si>
    <t>1000 METRIC TONS       AS OF APRIL 13, 2023</t>
  </si>
  <si>
    <t>IRAQ               :</t>
  </si>
  <si>
    <t>1000 METRIC TONS       AS OF APRIL 20, 2023</t>
  </si>
  <si>
    <t>12703.8  1</t>
  </si>
  <si>
    <t>1000 METRIC TONS       AS OF APRIL 27, 2023</t>
  </si>
  <si>
    <t xml:space="preserve">        2023/24</t>
  </si>
  <si>
    <t xml:space="preserve"> YTD MY 2023/24</t>
  </si>
  <si>
    <t>1000 METRIC TONS       AS OF MAY 04, 2023</t>
  </si>
  <si>
    <t>1000 METRIC TONS       AS OF MAY 11, 2023</t>
  </si>
  <si>
    <t>BANGLADH           :</t>
  </si>
  <si>
    <t>8758.4  1</t>
  </si>
  <si>
    <t xml:space="preserve">     next MY</t>
  </si>
  <si>
    <t>1000 METRIC TONS       AS OF MAY 18, 2023</t>
  </si>
  <si>
    <t>% change current MY from last MY</t>
  </si>
  <si>
    <t>Table 13</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</si>
  <si>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</si>
  <si>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</si>
  <si>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</si>
  <si>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</si>
  <si>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</si>
  <si>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</si>
  <si>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</si>
  <si>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</si>
  <si>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</si>
  <si>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</si>
  <si>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1000 METRIC TONS       AS OF AUGUST 03, 2023</t>
  </si>
  <si>
    <t>USDA forecast August 2023</t>
  </si>
  <si>
    <t>Corn use for ethanol USDA forecast, August 2023</t>
  </si>
  <si>
    <t>1000 METRIC TONS       AS OF AUGUST 10, 2023</t>
  </si>
  <si>
    <t>For the week ending 8/10/2023</t>
  </si>
  <si>
    <t>Total commitments (1,000 mt)</t>
  </si>
  <si>
    <t>1000 METRIC TONS       AS OF AUGUST 17, 2023</t>
  </si>
  <si>
    <t>1000 METRIC TONS       AS OF AUGUST 24, 2023</t>
  </si>
  <si>
    <t xml:space="preserve">       TOTAL ACCUMULATED EXPORTS OF CORN BY COUNTRY</t>
  </si>
  <si>
    <t xml:space="preserve">            RANKED IN DESCENDING ORDER FOR MARKETING YEAR 2022/2023</t>
  </si>
  <si>
    <t>IRAQ     :</t>
  </si>
  <si>
    <t>GERMANY  :</t>
  </si>
  <si>
    <t>AUSTRIA  :</t>
  </si>
  <si>
    <t>3 year-average</t>
  </si>
  <si>
    <t>Colombia</t>
  </si>
  <si>
    <t>Guatamala</t>
  </si>
  <si>
    <t>Exports 3-year average 2020-22 (1,000 mt)</t>
  </si>
  <si>
    <t>1000 METRIC TONS       AS OF AUGUST 31, 2023</t>
  </si>
  <si>
    <t xml:space="preserve">                      :  CARRYOVER SALES:ACCUMULATED EXPORTS: OUTSTANDING SALES </t>
  </si>
  <si>
    <t xml:space="preserve">                       ------------------------------------------1/-------------</t>
  </si>
  <si>
    <t>PAKISTN            :</t>
  </si>
  <si>
    <t>1/ INCLUDES CARRYOVER S</t>
  </si>
  <si>
    <t>ALES.</t>
  </si>
  <si>
    <t>Taiwan</t>
  </si>
  <si>
    <t>1000 METRIC TONS       AS OF SEPTEMBER 07, 2023</t>
  </si>
  <si>
    <t>1000 METRIC TONS       AS OF SEPTEMBER 14, 2023</t>
  </si>
  <si>
    <t>1000 METRIC TONS       AS OF September 21 2023</t>
  </si>
  <si>
    <t>1000 METRIC TONS       AS OF SEPTEMBER 28, 2023</t>
  </si>
  <si>
    <t>1000 METRIC TONS       AS OF OCTOBER 05, 2023</t>
  </si>
  <si>
    <t>1000 METRIC TONS       AS OF OCTOBER 12, 2023</t>
  </si>
  <si>
    <t>1000 METRIC TONS       AS OF OCTOBER 19, 2023</t>
  </si>
  <si>
    <t>1000 METRIC TONS       AS OF OCTOBER 26, 2023</t>
  </si>
  <si>
    <t>ALES AND</t>
  </si>
  <si>
    <t>MARKETING YE</t>
  </si>
  <si>
    <t>AR</t>
  </si>
  <si>
    <t>AS OF Nov</t>
  </si>
  <si>
    <t>ember 2 2</t>
  </si>
  <si>
    <t>XT MARKETING</t>
  </si>
  <si>
    <t>OUTSTANDI</t>
  </si>
  <si>
    <t>UTSTANDING S</t>
  </si>
  <si>
    <t>ALES</t>
  </si>
  <si>
    <t>COND YR: THI</t>
  </si>
  <si>
    <t>RD YR</t>
  </si>
  <si>
    <t>MARKETI</t>
  </si>
  <si>
    <t>NG YEAR 09/</t>
  </si>
  <si>
    <t>BY COUNTRY</t>
  </si>
  <si>
    <t>, REGION</t>
  </si>
  <si>
    <t>AND MARKETI</t>
  </si>
  <si>
    <t>AS OF No</t>
  </si>
  <si>
    <t>vember 9</t>
  </si>
  <si>
    <t>RRENT MAR</t>
  </si>
  <si>
    <t>KETING YEA</t>
  </si>
  <si>
    <t>R</t>
  </si>
  <si>
    <t>:NEXT MARK</t>
  </si>
  <si>
    <t>OUTSTAND</t>
  </si>
  <si>
    <t>ING SALES</t>
  </si>
  <si>
    <t>:ACCUMULAT</t>
  </si>
  <si>
    <t>ED EXPORT</t>
  </si>
  <si>
    <t>S: OUTSTAND</t>
  </si>
  <si>
    <t>K: YR AGO</t>
  </si>
  <si>
    <t>:THIS WEEK</t>
  </si>
  <si>
    <t>: YR AGO</t>
  </si>
  <si>
    <t>:SECOND YR</t>
  </si>
  <si>
    <t>: THIRD YR</t>
  </si>
  <si>
    <t>1000 METRIC TONS       AS OF NOVEMBER 16, 2023</t>
  </si>
  <si>
    <t>PORTUGL            :</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</si>
  <si>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</si>
  <si>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</si>
  <si>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</si>
  <si>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</si>
  <si>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</si>
  <si>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</si>
  <si>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</si>
  <si>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</si>
  <si>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</si>
  <si>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</si>
  <si>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</si>
  <si>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</si>
  <si>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</si>
  <si>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</si>
  <si>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</si>
  <si>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1000 METRIC TONS       AS OF MARCH 07, 2024</t>
  </si>
  <si>
    <t>2022/2023</t>
  </si>
  <si>
    <t>2021/2022</t>
  </si>
  <si>
    <t>1000 METRIC TONS       AS OF MARCH 14, 2024</t>
  </si>
  <si>
    <t>1000 METRIC TONS       AS OF MARCH 21, 2024</t>
  </si>
  <si>
    <t>% change current MY
from last MY</t>
  </si>
  <si>
    <t>Exports 3-year average
2020-22 (1,000 mt)</t>
  </si>
  <si>
    <t>1000 METRIC TONS       AS OF MARCH 28, 2024</t>
  </si>
  <si>
    <t>1000 METRIC TONS       AS OF APRIL 04, 2024</t>
  </si>
  <si>
    <t>USDA forecast April 2024</t>
  </si>
  <si>
    <t>Corn use for ethanol USDA forecast, April 2024</t>
  </si>
  <si>
    <t>S OF Apr</t>
  </si>
  <si>
    <t>il 11 2024</t>
  </si>
  <si>
    <t>1000 METRIC TONS       AS OF APRIL 18, 2024</t>
  </si>
  <si>
    <t>1000 METRIC TONS       AS OF APRIL 25, 2024</t>
  </si>
  <si>
    <t>1000 METRIC TONS       AS OF MAY 02, 2024</t>
  </si>
  <si>
    <t>For the week ending 5/2/2024</t>
  </si>
  <si>
    <t xml:space="preserve"> YTD MY 2024/25</t>
  </si>
  <si>
    <t>USDA forecast May 2024</t>
  </si>
  <si>
    <t>Corn use for ethanol USDA forecast, May 2024</t>
  </si>
  <si>
    <t>1000 METRIC TONS       AS OF MAY 09, 2024</t>
  </si>
  <si>
    <t>1000 METRIC TONS       AS OF MAY 16, 2024</t>
  </si>
  <si>
    <t>For the week ending 5/23/2024</t>
  </si>
  <si>
    <t>1000 METRIC TONS       AS OF MAY 23,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</si>
</sst>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_);_(* \(#,##0.0\);_(* &quot;-&quot;??_);_(@_)"/>
    <numFmt numFmtId="165" formatCode="_(* #,##0_);_(* \(#,##0\);_(* &quot;-&quot;??_);_(@_)"/>
    <numFmt numFmtId="166" formatCode="0.0"/>
    <numFmt numFmtId="167" formatCode="mm/dd/yy;@"/>
    <numFmt numFmtId="168" formatCode="#,##0.0"/>
    <numFmt numFmtId="169" formatCode="#,##0.00000"/>
    <numFmt numFmtId="170" formatCode="#,##0.00000000"/>
    <numFmt numFmtId="171" formatCode="0.0;[Red]0.0"/>
    <numFmt numFmtId="172" formatCode="_(* #,##0.000_);_(* \(#,##0.000\);_(* &quot;-&quot;??_);_(@_)"/>
    <numFmt numFmtId="173" formatCode="_(* #,##0.0_);_(* \(#,##0.0\);_(* &quot;-&quot;_);_(@_)"/>
    <numFmt numFmtId="174" formatCode="0.0_);\(0.0\)"/>
    <numFmt numFmtId="175" formatCode="#,##0.0;[Red]#,##0.0"/>
    <numFmt numFmtId="176" formatCode="_(* #,##0.0000_);_(* \(#,##0.0000\);_(* &quot;-&quot;????_);_(@_)"/>
    <numFmt numFmtId="177" formatCode="#,##0.0_);[Red]\(#,##0.0\)"/>
    <numFmt numFmtId="178" formatCode="0.0_);[Red]\(0.0\)"/>
    <numFmt numFmtId="179" formatCode="#,##0.000_);[Red]\(#,##0.000\)"/>
    <numFmt numFmtId="180" formatCode="m/d;@"/>
    <numFmt numFmtId="181" formatCode="0.0%"/>
    <numFmt numFmtId="182" formatCode="#,##0.000"/>
  </numFmts>
  <fonts count="59"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sz val="12"/>
      <name val="Times New Roman"/>
      <family val="1"/>
    </font>
    <font>
      <sz val="9"/>
      <name val="Times New Roman"/>
      <family val="1"/>
    </font>
    <font>
      <b/>
      <sz val="11"/>
      <name val="Times New Roman"/>
      <family val="1"/>
    </font>
    <font>
      <b/>
      <vertAlign val="superscript"/>
      <sz val="10"/>
      <name val="Times New Roman"/>
      <family val="1"/>
    </font>
    <font>
      <vertAlign val="superscript"/>
      <sz val="8"/>
      <name val="Times New Roman"/>
      <family val="1"/>
    </font>
    <font>
      <sz val="10"/>
      <color indexed="10"/>
      <name val="Arial"/>
      <family val="2"/>
    </font>
    <font>
      <b/>
      <sz val="10"/>
      <color indexed="10"/>
      <name val="Arial"/>
      <family val="2"/>
    </font>
    <font>
      <sz val="8"/>
      <name val="Courier New"/>
      <family val="3"/>
    </font>
    <font>
      <sz val="10"/>
      <name val="Arial"/>
      <family val="2"/>
    </font>
    <font>
      <u/>
      <sz val="10"/>
      <name val="Arial"/>
      <family val="2"/>
    </font>
    <font>
      <sz val="10"/>
      <name val="Arial Unicode MS"/>
      <family val="2"/>
    </font>
    <font>
      <sz val="9"/>
      <name val="Courier New"/>
      <family val="3"/>
    </font>
    <font>
      <sz val="10"/>
      <name val="Arial"/>
      <family val="2"/>
    </font>
    <font>
      <sz val="10"/>
      <name val="Arial"/>
      <family val="2"/>
    </font>
    <font>
      <sz val="10"/>
      <name val="Arial"/>
      <family val="2"/>
    </font>
    <font>
      <sz val="10"/>
      <name val="Arial"/>
      <family val="2"/>
    </font>
    <font>
      <b/>
      <u/>
      <sz val="10"/>
      <name val="Arial"/>
      <family val="2"/>
    </font>
    <font>
      <sz val="11"/>
      <name val="Calibri"/>
      <family val="2"/>
    </font>
    <font>
      <sz val="10"/>
      <name val="Arial"/>
      <family val="2"/>
    </font>
    <font>
      <sz val="10"/>
      <name val="Arial"/>
      <family val="2"/>
    </font>
    <font>
      <sz val="9"/>
      <name val="Arial"/>
      <family val="2"/>
    </font>
    <font>
      <sz val="10"/>
      <name val="Arial"/>
      <family val="2"/>
    </font>
    <font>
      <sz val="10"/>
      <name val="Arial"/>
      <family val="2"/>
    </font>
    <font>
      <b/>
      <sz val="12"/>
      <name val="Times New Roman"/>
      <family val="1"/>
    </font>
    <font>
      <sz val="10"/>
      <name val="Arial"/>
      <family val="2"/>
    </font>
    <font>
      <b/>
      <u/>
      <sz val="10"/>
      <name val="Times New Roman"/>
      <family val="1"/>
    </font>
    <font>
      <b/>
      <sz val="11"/>
      <name val="Arial"/>
      <family val="2"/>
    </font>
    <font>
      <sz val="11"/>
      <name val="Arial"/>
      <family val="2"/>
    </font>
    <font>
      <vertAlign val="superscript"/>
      <sz val="10"/>
      <name val="Times New Roman"/>
      <family val="1"/>
    </font>
    <font>
      <sz val="10"/>
      <name val="Arial"/>
      <family val="2"/>
    </font>
    <font>
      <sz val="10"/>
      <name val="Arial"/>
      <family val="2"/>
    </font>
    <font>
      <sz val="10"/>
      <name val="Arial Unicode MS"/>
      <family val="2"/>
    </font>
    <font>
      <sz val="10"/>
      <name val="Arial"/>
      <family val="2"/>
    </font>
    <font>
      <u/>
      <sz val="10"/>
      <color theme="10"/>
      <name val="Arial"/>
      <family val="2"/>
    </font>
    <font>
      <sz val="10"/>
      <color rgb="FFFF0000"/>
      <name val="Arial"/>
      <family val="2"/>
    </font>
    <font>
      <sz val="10"/>
      <color theme="1"/>
      <name val="Arial"/>
      <family val="2"/>
    </font>
    <font>
      <b/>
      <sz val="7"/>
      <color rgb="FF4D4D4D"/>
      <name val="Verdana"/>
      <family val="2"/>
    </font>
    <font>
      <sz val="7"/>
      <color rgb="FF000000"/>
      <name val="Verdana"/>
      <family val="2"/>
    </font>
    <font>
      <b/>
      <sz val="10"/>
      <color rgb="FFFF0000"/>
      <name val="Times New Roman"/>
      <family val="1"/>
    </font>
    <font>
      <b/>
      <sz val="10"/>
      <color rgb="FFFF0000"/>
      <name val="Arial"/>
      <family val="2"/>
    </font>
    <font>
      <sz val="10"/>
      <color rgb="FF000000"/>
      <name val="Arial Unicode MS"/>
      <family val="2"/>
    </font>
    <font>
      <b/>
      <sz val="10"/>
      <color rgb="FF000000"/>
      <name val="Arial Unicode MS"/>
      <family val="2"/>
    </font>
    <font>
      <sz val="10"/>
      <color rgb="FFFF0000"/>
      <name val="Arial Unicode MS"/>
      <family val="2"/>
    </font>
    <font>
      <sz val="10"/>
      <color theme="1"/>
      <name val="Times New Roman"/>
      <family val="1"/>
    </font>
    <font>
      <vertAlign val="superscript"/>
      <sz val="7"/>
      <name val="Times New Roman"/>
      <family val="1"/>
    </font>
    <font>
      <sz val="7"/>
      <name val="Times New Roman"/>
      <family val="1"/>
    </font>
    <font>
      <sz val="7"/>
      <color indexed="10"/>
      <name val="Times New Roman"/>
      <family val="1"/>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5">
    <fill>
      <patternFill patternType="none"/>
    </fill>
    <fill>
      <patternFill patternType="gray125"/>
    </fill>
    <fill>
      <patternFill patternType="solid">
        <fgColor indexed="13"/>
        <bgColor indexed="64"/>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65"/>
        <bgColor indexed="9"/>
      </patternFill>
    </fill>
    <fill>
      <patternFill patternType="solid">
        <fgColor indexed="9"/>
        <bgColor indexed="9"/>
      </patternFill>
    </fill>
    <fill>
      <patternFill patternType="solid">
        <fgColor indexed="42"/>
        <bgColor indexed="9"/>
      </patternFill>
    </fill>
    <fill>
      <patternFill patternType="solid">
        <fgColor theme="9"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99FFCC"/>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CC"/>
      </patternFill>
    </fill>
  </fills>
  <borders count="22">
    <border>
      <left/>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43" fontId="1" fillId="0" borderId="0" applyFon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1" fillId="24" borderId="18" applyNumberFormat="0" applyFont="0" applyAlignment="0" applyProtection="0"/>
  </cellStyleXfs>
  <cellXfs count="404">
    <xf numFmtId="0" fontId="0" fillId="0" borderId="0" xfId="0"/>
    <xf numFmtId="9" fontId="0" fillId="0" borderId="0" xfId="3" applyFont="1"/>
    <xf numFmtId="165" fontId="0" fillId="0" borderId="0" xfId="1" applyNumberFormat="1" applyFont="1"/>
    <xf numFmtId="0" fontId="3" fillId="0" borderId="0" xfId="0" applyFont="1"/>
    <xf numFmtId="165" fontId="0" fillId="0" borderId="0" xfId="0" applyNumberFormat="1"/>
    <xf numFmtId="43" fontId="0" fillId="0" borderId="0" xfId="0" applyNumberFormat="1"/>
    <xf numFmtId="0" fontId="0" fillId="0" borderId="1" xfId="0" applyBorder="1"/>
    <xf numFmtId="0" fontId="0" fillId="0" borderId="2" xfId="0" applyBorder="1"/>
    <xf numFmtId="0" fontId="3" fillId="0" borderId="1" xfId="0" applyFont="1" applyBorder="1"/>
    <xf numFmtId="15" fontId="3" fillId="0" borderId="1" xfId="0" applyNumberFormat="1" applyFont="1" applyBorder="1"/>
    <xf numFmtId="15" fontId="0" fillId="0" borderId="0" xfId="0" applyNumberFormat="1"/>
    <xf numFmtId="0" fontId="0" fillId="3" borderId="0" xfId="0" applyFill="1"/>
    <xf numFmtId="0" fontId="0" fillId="0" borderId="0" xfId="3" applyNumberFormat="1" applyFont="1"/>
    <xf numFmtId="1" fontId="0" fillId="0" borderId="0" xfId="3" applyNumberFormat="1" applyFont="1"/>
    <xf numFmtId="0" fontId="4" fillId="4" borderId="0" xfId="0" applyFont="1" applyFill="1"/>
    <xf numFmtId="3" fontId="4" fillId="5" borderId="0" xfId="0" applyNumberFormat="1" applyFont="1" applyFill="1"/>
    <xf numFmtId="165" fontId="1" fillId="0" borderId="0" xfId="1" applyNumberFormat="1"/>
    <xf numFmtId="0" fontId="1" fillId="0" borderId="0" xfId="3" applyNumberFormat="1"/>
    <xf numFmtId="0" fontId="13" fillId="0" borderId="0" xfId="0" applyFont="1"/>
    <xf numFmtId="0" fontId="14" fillId="0" borderId="0" xfId="0" applyFont="1"/>
    <xf numFmtId="15" fontId="0" fillId="6" borderId="0" xfId="0" applyNumberFormat="1" applyFill="1"/>
    <xf numFmtId="0" fontId="0" fillId="6" borderId="0" xfId="0" applyFill="1"/>
    <xf numFmtId="165" fontId="0" fillId="6" borderId="0" xfId="1" applyNumberFormat="1" applyFont="1" applyFill="1"/>
    <xf numFmtId="0" fontId="0" fillId="6" borderId="0" xfId="3" applyNumberFormat="1" applyFont="1" applyFill="1"/>
    <xf numFmtId="0" fontId="15" fillId="0" borderId="0" xfId="0" applyFont="1"/>
    <xf numFmtId="0" fontId="16" fillId="0" borderId="0" xfId="0" applyFont="1"/>
    <xf numFmtId="164" fontId="0" fillId="0" borderId="0" xfId="1" applyNumberFormat="1" applyFont="1"/>
    <xf numFmtId="164" fontId="0" fillId="0" borderId="0" xfId="0" applyNumberFormat="1"/>
    <xf numFmtId="15" fontId="0" fillId="2" borderId="0" xfId="0" applyNumberFormat="1" applyFill="1"/>
    <xf numFmtId="3" fontId="0" fillId="0" borderId="0" xfId="0" applyNumberFormat="1"/>
    <xf numFmtId="0" fontId="18" fillId="0" borderId="0" xfId="0" applyFont="1"/>
    <xf numFmtId="165" fontId="0" fillId="7" borderId="0" xfId="0" applyNumberFormat="1" applyFill="1"/>
    <xf numFmtId="168" fontId="0" fillId="0" borderId="0" xfId="0" applyNumberFormat="1"/>
    <xf numFmtId="16" fontId="0" fillId="0" borderId="0" xfId="0" applyNumberFormat="1"/>
    <xf numFmtId="0" fontId="0" fillId="8" borderId="0" xfId="0" applyFill="1"/>
    <xf numFmtId="0" fontId="10" fillId="9" borderId="3" xfId="0" applyFont="1" applyFill="1" applyBorder="1"/>
    <xf numFmtId="0" fontId="8" fillId="9" borderId="3" xfId="0" applyFont="1" applyFill="1" applyBorder="1"/>
    <xf numFmtId="15" fontId="8" fillId="9" borderId="3" xfId="0" applyNumberFormat="1" applyFont="1" applyFill="1" applyBorder="1"/>
    <xf numFmtId="0" fontId="5" fillId="9" borderId="0" xfId="0" applyFont="1" applyFill="1"/>
    <xf numFmtId="0" fontId="7" fillId="9" borderId="0" xfId="0" quotePrefix="1" applyFont="1" applyFill="1"/>
    <xf numFmtId="0" fontId="4" fillId="9" borderId="3" xfId="0" applyFont="1" applyFill="1" applyBorder="1"/>
    <xf numFmtId="0" fontId="4" fillId="9" borderId="5" xfId="0" applyFont="1" applyFill="1" applyBorder="1" applyAlignment="1">
      <alignment wrapText="1"/>
    </xf>
    <xf numFmtId="0" fontId="5" fillId="9" borderId="3" xfId="0" applyFont="1" applyFill="1" applyBorder="1" applyAlignment="1">
      <alignment wrapText="1"/>
    </xf>
    <xf numFmtId="0" fontId="4" fillId="9" borderId="3" xfId="0" applyFont="1" applyFill="1" applyBorder="1" applyAlignment="1">
      <alignment wrapText="1"/>
    </xf>
    <xf numFmtId="3" fontId="4" fillId="9" borderId="0" xfId="0" applyNumberFormat="1" applyFont="1" applyFill="1"/>
    <xf numFmtId="0" fontId="5" fillId="9" borderId="0" xfId="0" applyFont="1" applyFill="1" applyAlignment="1">
      <alignment horizontal="left"/>
    </xf>
    <xf numFmtId="0" fontId="6" fillId="9" borderId="0" xfId="0" quotePrefix="1" applyFont="1" applyFill="1" applyAlignment="1">
      <alignment wrapText="1"/>
    </xf>
    <xf numFmtId="170" fontId="0" fillId="0" borderId="0" xfId="0" applyNumberFormat="1"/>
    <xf numFmtId="0" fontId="1" fillId="0" borderId="0" xfId="0" applyFont="1"/>
    <xf numFmtId="0" fontId="15" fillId="0" borderId="0" xfId="0" applyFont="1" applyAlignment="1">
      <alignment vertical="center"/>
    </xf>
    <xf numFmtId="0" fontId="12" fillId="5" borderId="0" xfId="0" applyFont="1" applyFill="1" applyAlignment="1">
      <alignment vertical="center" wrapText="1"/>
    </xf>
    <xf numFmtId="15" fontId="0" fillId="11" borderId="0" xfId="0" applyNumberFormat="1" applyFill="1"/>
    <xf numFmtId="0" fontId="0" fillId="0" borderId="0" xfId="0" applyAlignment="1">
      <alignment vertical="center"/>
    </xf>
    <xf numFmtId="0" fontId="18" fillId="0" borderId="0" xfId="0" applyFont="1" applyAlignment="1">
      <alignment vertical="center"/>
    </xf>
    <xf numFmtId="17" fontId="0" fillId="0" borderId="0" xfId="0" applyNumberFormat="1"/>
    <xf numFmtId="0" fontId="19" fillId="0" borderId="0" xfId="0" applyFont="1"/>
    <xf numFmtId="0" fontId="0" fillId="12" borderId="0" xfId="0" applyFill="1"/>
    <xf numFmtId="0" fontId="6" fillId="13" borderId="0" xfId="0" quotePrefix="1" applyFont="1" applyFill="1" applyAlignment="1">
      <alignment wrapText="1"/>
    </xf>
    <xf numFmtId="3" fontId="0" fillId="12" borderId="0" xfId="0" applyNumberFormat="1" applyFill="1"/>
    <xf numFmtId="3" fontId="4" fillId="12" borderId="0" xfId="0" applyNumberFormat="1" applyFont="1" applyFill="1"/>
    <xf numFmtId="0" fontId="7" fillId="12" borderId="0" xfId="0" applyFont="1" applyFill="1"/>
    <xf numFmtId="43" fontId="22" fillId="12" borderId="0" xfId="1" applyFont="1" applyFill="1"/>
    <xf numFmtId="9" fontId="22" fillId="12" borderId="0" xfId="3" applyFont="1" applyFill="1"/>
    <xf numFmtId="169" fontId="0" fillId="12" borderId="0" xfId="0" applyNumberFormat="1" applyFill="1"/>
    <xf numFmtId="9" fontId="4" fillId="13" borderId="0" xfId="3" applyFont="1" applyFill="1"/>
    <xf numFmtId="165" fontId="21" fillId="0" borderId="0" xfId="1" applyNumberFormat="1" applyFont="1"/>
    <xf numFmtId="165" fontId="20" fillId="0" borderId="0" xfId="1" applyNumberFormat="1" applyFont="1"/>
    <xf numFmtId="166" fontId="0" fillId="0" borderId="0" xfId="0" applyNumberFormat="1"/>
    <xf numFmtId="164" fontId="1" fillId="0" borderId="0" xfId="1" applyNumberFormat="1"/>
    <xf numFmtId="164" fontId="18" fillId="0" borderId="0" xfId="1" applyNumberFormat="1" applyFont="1"/>
    <xf numFmtId="166" fontId="0" fillId="0" borderId="0" xfId="1" applyNumberFormat="1" applyFont="1"/>
    <xf numFmtId="165" fontId="23" fillId="0" borderId="0" xfId="1" applyNumberFormat="1" applyFont="1"/>
    <xf numFmtId="0" fontId="1" fillId="0" borderId="0" xfId="0" quotePrefix="1" applyFont="1"/>
    <xf numFmtId="15" fontId="3" fillId="0" borderId="0" xfId="0" applyNumberFormat="1" applyFont="1"/>
    <xf numFmtId="15" fontId="42" fillId="0" borderId="0" xfId="0" applyNumberFormat="1" applyFont="1"/>
    <xf numFmtId="43" fontId="42" fillId="0" borderId="0" xfId="0" applyNumberFormat="1" applyFont="1"/>
    <xf numFmtId="0" fontId="1" fillId="0" borderId="8" xfId="0" applyFont="1" applyBorder="1" applyAlignment="1">
      <alignment wrapText="1"/>
    </xf>
    <xf numFmtId="0" fontId="1" fillId="0" borderId="8" xfId="0" applyFont="1" applyBorder="1"/>
    <xf numFmtId="15" fontId="1" fillId="0" borderId="0" xfId="0" applyNumberFormat="1" applyFont="1"/>
    <xf numFmtId="3" fontId="3" fillId="0" borderId="0" xfId="0" applyNumberFormat="1" applyFont="1"/>
    <xf numFmtId="43" fontId="3" fillId="14" borderId="0" xfId="0" applyNumberFormat="1" applyFont="1" applyFill="1"/>
    <xf numFmtId="37" fontId="0" fillId="0" borderId="0" xfId="0" applyNumberFormat="1"/>
    <xf numFmtId="172" fontId="0" fillId="0" borderId="0" xfId="1" applyNumberFormat="1" applyFont="1"/>
    <xf numFmtId="0" fontId="0" fillId="15" borderId="8" xfId="0" applyFill="1" applyBorder="1" applyAlignment="1">
      <alignment horizontal="right" wrapText="1"/>
    </xf>
    <xf numFmtId="0" fontId="0" fillId="11" borderId="8" xfId="0" applyFill="1" applyBorder="1" applyAlignment="1">
      <alignment horizontal="right" wrapText="1"/>
    </xf>
    <xf numFmtId="0" fontId="0" fillId="16" borderId="8" xfId="0" applyFill="1" applyBorder="1" applyAlignment="1">
      <alignment horizontal="right" wrapText="1"/>
    </xf>
    <xf numFmtId="0" fontId="3" fillId="16" borderId="8" xfId="0" applyFont="1" applyFill="1" applyBorder="1" applyAlignment="1">
      <alignment horizontal="right" wrapText="1"/>
    </xf>
    <xf numFmtId="0" fontId="3" fillId="15" borderId="8" xfId="0" applyFont="1" applyFill="1" applyBorder="1" applyAlignment="1">
      <alignment horizontal="right" wrapText="1"/>
    </xf>
    <xf numFmtId="0" fontId="3" fillId="0" borderId="3" xfId="0" applyFont="1" applyBorder="1"/>
    <xf numFmtId="164" fontId="3" fillId="0" borderId="0" xfId="1" applyNumberFormat="1" applyFont="1"/>
    <xf numFmtId="0" fontId="0" fillId="14" borderId="0" xfId="0" applyFill="1"/>
    <xf numFmtId="2" fontId="1" fillId="0" borderId="0" xfId="3" applyNumberFormat="1"/>
    <xf numFmtId="2" fontId="0" fillId="0" borderId="0" xfId="0" applyNumberFormat="1"/>
    <xf numFmtId="0" fontId="25" fillId="0" borderId="0" xfId="0" applyFont="1" applyAlignment="1">
      <alignment vertical="center"/>
    </xf>
    <xf numFmtId="0" fontId="15" fillId="14" borderId="0" xfId="0" applyFont="1" applyFill="1" applyAlignment="1">
      <alignment vertical="center"/>
    </xf>
    <xf numFmtId="15" fontId="0" fillId="14" borderId="0" xfId="0" applyNumberFormat="1" applyFill="1"/>
    <xf numFmtId="165" fontId="0" fillId="14" borderId="0" xfId="0" applyNumberFormat="1" applyFill="1"/>
    <xf numFmtId="0" fontId="18" fillId="14" borderId="0" xfId="0" applyFont="1" applyFill="1" applyAlignment="1">
      <alignment vertical="center"/>
    </xf>
    <xf numFmtId="171" fontId="0" fillId="0" borderId="0" xfId="1" applyNumberFormat="1" applyFont="1" applyProtection="1">
      <protection locked="0"/>
    </xf>
    <xf numFmtId="0" fontId="0" fillId="0" borderId="0" xfId="0" applyProtection="1">
      <protection locked="0"/>
    </xf>
    <xf numFmtId="0" fontId="0" fillId="0" borderId="1" xfId="0" applyBorder="1" applyProtection="1">
      <protection locked="0"/>
    </xf>
    <xf numFmtId="15" fontId="3" fillId="0" borderId="1" xfId="0" applyNumberFormat="1" applyFont="1" applyBorder="1" applyProtection="1">
      <protection locked="0"/>
    </xf>
    <xf numFmtId="15" fontId="3" fillId="0" borderId="0" xfId="0" applyNumberFormat="1" applyFont="1" applyProtection="1">
      <protection locked="0"/>
    </xf>
    <xf numFmtId="165" fontId="0" fillId="0" borderId="0" xfId="1" applyNumberFormat="1" applyFont="1" applyProtection="1">
      <protection locked="0"/>
    </xf>
    <xf numFmtId="0" fontId="0" fillId="0" borderId="0" xfId="3" applyNumberFormat="1" applyFont="1" applyProtection="1">
      <protection locked="0"/>
    </xf>
    <xf numFmtId="9" fontId="0" fillId="0" borderId="0" xfId="3" applyFont="1" applyProtection="1">
      <protection locked="0"/>
    </xf>
    <xf numFmtId="165" fontId="0" fillId="6" borderId="0" xfId="1" applyNumberFormat="1" applyFont="1" applyFill="1" applyProtection="1">
      <protection locked="0"/>
    </xf>
    <xf numFmtId="9" fontId="0" fillId="6" borderId="0" xfId="3" applyFont="1" applyFill="1" applyProtection="1">
      <protection locked="0"/>
    </xf>
    <xf numFmtId="165" fontId="0" fillId="0" borderId="0" xfId="3" applyNumberFormat="1" applyFont="1" applyProtection="1">
      <protection locked="0"/>
    </xf>
    <xf numFmtId="1" fontId="0" fillId="0" borderId="0" xfId="3" applyNumberFormat="1" applyFont="1" applyProtection="1">
      <protection locked="0"/>
    </xf>
    <xf numFmtId="168" fontId="0" fillId="0" borderId="0" xfId="1" applyNumberFormat="1" applyFont="1" applyProtection="1">
      <protection locked="0"/>
    </xf>
    <xf numFmtId="0" fontId="15" fillId="0" borderId="0" xfId="0" applyFont="1" applyProtection="1">
      <protection locked="0"/>
    </xf>
    <xf numFmtId="166" fontId="0" fillId="0" borderId="0" xfId="0" applyNumberFormat="1" applyProtection="1">
      <protection locked="0"/>
    </xf>
    <xf numFmtId="166" fontId="1" fillId="0" borderId="0" xfId="0" applyNumberFormat="1" applyFont="1" applyProtection="1">
      <protection locked="0"/>
    </xf>
    <xf numFmtId="171" fontId="1" fillId="0" borderId="0" xfId="1" applyNumberFormat="1" applyProtection="1">
      <protection locked="0"/>
    </xf>
    <xf numFmtId="0" fontId="19" fillId="0" borderId="0" xfId="0" applyFont="1" applyProtection="1">
      <protection locked="0"/>
    </xf>
    <xf numFmtId="164" fontId="0" fillId="0" borderId="0" xfId="1" applyNumberFormat="1" applyFont="1" applyProtection="1">
      <protection locked="0"/>
    </xf>
    <xf numFmtId="166" fontId="3" fillId="0" borderId="0" xfId="0" applyNumberFormat="1" applyFont="1" applyProtection="1">
      <protection locked="0"/>
    </xf>
    <xf numFmtId="171" fontId="3" fillId="0" borderId="0" xfId="1" applyNumberFormat="1" applyFont="1" applyProtection="1">
      <protection locked="0"/>
    </xf>
    <xf numFmtId="0" fontId="1" fillId="0" borderId="0" xfId="0" quotePrefix="1" applyFont="1" applyProtection="1">
      <protection locked="0"/>
    </xf>
    <xf numFmtId="0" fontId="1" fillId="14" borderId="0" xfId="0" applyFont="1" applyFill="1"/>
    <xf numFmtId="0" fontId="0" fillId="0" borderId="0" xfId="0" applyAlignment="1">
      <alignment horizontal="center"/>
    </xf>
    <xf numFmtId="164" fontId="42" fillId="0" borderId="0" xfId="0" applyNumberFormat="1" applyFont="1"/>
    <xf numFmtId="173" fontId="0" fillId="0" borderId="0" xfId="1" applyNumberFormat="1" applyFont="1"/>
    <xf numFmtId="165" fontId="1" fillId="0" borderId="0" xfId="0" applyNumberFormat="1" applyFont="1"/>
    <xf numFmtId="0" fontId="42" fillId="0" borderId="0" xfId="0" applyFont="1"/>
    <xf numFmtId="0" fontId="28" fillId="0" borderId="0" xfId="0" applyFont="1"/>
    <xf numFmtId="174" fontId="0" fillId="0" borderId="0" xfId="0" applyNumberFormat="1"/>
    <xf numFmtId="174" fontId="0" fillId="0" borderId="0" xfId="1" applyNumberFormat="1" applyFont="1"/>
    <xf numFmtId="174" fontId="1" fillId="0" borderId="0" xfId="0" applyNumberFormat="1" applyFont="1"/>
    <xf numFmtId="0" fontId="2" fillId="0" borderId="0" xfId="0" applyFont="1"/>
    <xf numFmtId="0" fontId="0" fillId="17" borderId="0" xfId="0" applyFill="1"/>
    <xf numFmtId="174" fontId="29" fillId="0" borderId="0" xfId="1" applyNumberFormat="1" applyFont="1"/>
    <xf numFmtId="0" fontId="5" fillId="3" borderId="0" xfId="0" applyFont="1" applyFill="1"/>
    <xf numFmtId="164" fontId="43" fillId="0" borderId="0" xfId="0" applyNumberFormat="1" applyFont="1"/>
    <xf numFmtId="0" fontId="42" fillId="18" borderId="0" xfId="0" applyFont="1" applyFill="1"/>
    <xf numFmtId="164" fontId="0" fillId="14" borderId="0" xfId="0" applyNumberFormat="1" applyFill="1"/>
    <xf numFmtId="165" fontId="26" fillId="0" borderId="0" xfId="1" applyNumberFormat="1" applyFont="1"/>
    <xf numFmtId="1" fontId="26" fillId="0" borderId="0" xfId="3" applyNumberFormat="1" applyFont="1"/>
    <xf numFmtId="164" fontId="1" fillId="0" borderId="0" xfId="0" applyNumberFormat="1" applyFont="1"/>
    <xf numFmtId="166" fontId="1" fillId="0" borderId="0" xfId="0" applyNumberFormat="1" applyFont="1"/>
    <xf numFmtId="0" fontId="10" fillId="0" borderId="3" xfId="0" applyFont="1" applyBorder="1"/>
    <xf numFmtId="0" fontId="10" fillId="0" borderId="2" xfId="0" applyFont="1" applyBorder="1"/>
    <xf numFmtId="0" fontId="10" fillId="0" borderId="7" xfId="0" applyFont="1" applyBorder="1"/>
    <xf numFmtId="0" fontId="10" fillId="0" borderId="9" xfId="0" applyFont="1" applyBorder="1"/>
    <xf numFmtId="0" fontId="10" fillId="14" borderId="2" xfId="0" applyFont="1" applyFill="1" applyBorder="1"/>
    <xf numFmtId="0" fontId="31" fillId="0" borderId="0" xfId="0" applyFont="1"/>
    <xf numFmtId="0" fontId="31" fillId="0" borderId="10" xfId="0" applyFont="1" applyBorder="1"/>
    <xf numFmtId="0" fontId="8" fillId="0" borderId="0" xfId="0" applyFont="1"/>
    <xf numFmtId="175" fontId="0" fillId="0" borderId="0" xfId="1" applyNumberFormat="1" applyFont="1"/>
    <xf numFmtId="164" fontId="32" fillId="19" borderId="0" xfId="1" applyNumberFormat="1" applyFont="1" applyFill="1"/>
    <xf numFmtId="165" fontId="0" fillId="19" borderId="0" xfId="0" applyNumberFormat="1" applyFill="1"/>
    <xf numFmtId="165" fontId="32" fillId="19" borderId="0" xfId="1" applyNumberFormat="1" applyFont="1" applyFill="1"/>
    <xf numFmtId="164" fontId="1" fillId="14" borderId="0" xfId="1" applyNumberFormat="1" applyFill="1"/>
    <xf numFmtId="0" fontId="0" fillId="17" borderId="0" xfId="0" applyFill="1" applyAlignment="1">
      <alignment horizontal="center"/>
    </xf>
    <xf numFmtId="165" fontId="30" fillId="0" borderId="0" xfId="1" applyNumberFormat="1" applyFont="1"/>
    <xf numFmtId="38" fontId="33" fillId="0" borderId="0" xfId="0" applyNumberFormat="1" applyFont="1" applyAlignment="1">
      <alignment horizontal="right"/>
    </xf>
    <xf numFmtId="38" fontId="4" fillId="14" borderId="0" xfId="0" applyNumberFormat="1" applyFont="1" applyFill="1" applyAlignment="1">
      <alignment horizontal="right"/>
    </xf>
    <xf numFmtId="1" fontId="42" fillId="0" borderId="0" xfId="0" applyNumberFormat="1" applyFont="1"/>
    <xf numFmtId="1" fontId="0" fillId="0" borderId="0" xfId="0" applyNumberFormat="1"/>
    <xf numFmtId="0" fontId="42" fillId="20" borderId="0" xfId="0" applyFont="1" applyFill="1"/>
    <xf numFmtId="0" fontId="3" fillId="0" borderId="10" xfId="0" applyFont="1" applyBorder="1"/>
    <xf numFmtId="0" fontId="3" fillId="0" borderId="9" xfId="0" applyFont="1" applyBorder="1"/>
    <xf numFmtId="0" fontId="3" fillId="0" borderId="2" xfId="0" applyFont="1" applyBorder="1"/>
    <xf numFmtId="0" fontId="3" fillId="0" borderId="0" xfId="0" applyFont="1" applyAlignment="1">
      <alignment horizontal="center"/>
    </xf>
    <xf numFmtId="38" fontId="4" fillId="0" borderId="0" xfId="0" applyNumberFormat="1" applyFont="1" applyAlignment="1">
      <alignment horizontal="right"/>
    </xf>
    <xf numFmtId="0" fontId="4" fillId="4" borderId="0" xfId="0" applyFont="1" applyFill="1" applyAlignment="1">
      <alignment horizontal="right" wrapText="1"/>
    </xf>
    <xf numFmtId="167" fontId="4" fillId="4" borderId="0" xfId="0" applyNumberFormat="1" applyFont="1" applyFill="1" applyAlignment="1">
      <alignment horizontal="left"/>
    </xf>
    <xf numFmtId="0" fontId="17" fillId="0" borderId="0" xfId="0" applyFont="1"/>
    <xf numFmtId="0" fontId="6" fillId="0" borderId="0" xfId="0" applyFont="1"/>
    <xf numFmtId="0" fontId="24" fillId="0" borderId="0" xfId="0" applyFont="1"/>
    <xf numFmtId="0" fontId="41" fillId="0" borderId="0" xfId="2" applyAlignment="1">
      <alignment horizontal="right" vertical="center" wrapText="1"/>
    </xf>
    <xf numFmtId="0" fontId="44" fillId="0" borderId="0" xfId="0" applyFont="1" applyAlignment="1">
      <alignment horizontal="center" vertical="center" wrapText="1"/>
    </xf>
    <xf numFmtId="0" fontId="45" fillId="0" borderId="0" xfId="0" applyFont="1" applyAlignment="1">
      <alignment horizontal="left" vertical="center" wrapText="1"/>
    </xf>
    <xf numFmtId="3" fontId="45" fillId="0" borderId="0" xfId="0" applyNumberFormat="1" applyFont="1" applyAlignment="1">
      <alignment horizontal="right" vertical="center" wrapText="1"/>
    </xf>
    <xf numFmtId="0" fontId="45" fillId="0" borderId="0" xfId="0" applyFont="1" applyAlignment="1">
      <alignment horizontal="right" vertical="center" wrapText="1"/>
    </xf>
    <xf numFmtId="0" fontId="5" fillId="0" borderId="0" xfId="0" applyFont="1"/>
    <xf numFmtId="3" fontId="5" fillId="0" borderId="0" xfId="0" applyNumberFormat="1" applyFont="1"/>
    <xf numFmtId="3" fontId="4" fillId="0" borderId="0" xfId="0" applyNumberFormat="1" applyFont="1"/>
    <xf numFmtId="0" fontId="4" fillId="0" borderId="0" xfId="0" applyFont="1"/>
    <xf numFmtId="0" fontId="34" fillId="0" borderId="0" xfId="0" applyFont="1" applyProtection="1">
      <protection locked="0"/>
    </xf>
    <xf numFmtId="0" fontId="34" fillId="0" borderId="10" xfId="0" applyFont="1" applyBorder="1" applyProtection="1">
      <protection locked="0"/>
    </xf>
    <xf numFmtId="0" fontId="34" fillId="0" borderId="3" xfId="0" applyFont="1" applyBorder="1" applyProtection="1">
      <protection locked="0"/>
    </xf>
    <xf numFmtId="0" fontId="34" fillId="0" borderId="2" xfId="0" applyFont="1" applyBorder="1" applyProtection="1">
      <protection locked="0"/>
    </xf>
    <xf numFmtId="0" fontId="34" fillId="0" borderId="7" xfId="0" applyFont="1" applyBorder="1" applyProtection="1">
      <protection locked="0"/>
    </xf>
    <xf numFmtId="0" fontId="34" fillId="0" borderId="9" xfId="0" applyFont="1" applyBorder="1" applyProtection="1">
      <protection locked="0"/>
    </xf>
    <xf numFmtId="0" fontId="35" fillId="0" borderId="1" xfId="0" applyFont="1" applyBorder="1" applyProtection="1">
      <protection locked="0"/>
    </xf>
    <xf numFmtId="0" fontId="35" fillId="0" borderId="0" xfId="0" applyFont="1" applyProtection="1">
      <protection locked="0"/>
    </xf>
    <xf numFmtId="0" fontId="34" fillId="0" borderId="0" xfId="0" applyFont="1"/>
    <xf numFmtId="0" fontId="34" fillId="0" borderId="10" xfId="0" applyFont="1" applyBorder="1"/>
    <xf numFmtId="0" fontId="34" fillId="0" borderId="3" xfId="0" applyFont="1" applyBorder="1"/>
    <xf numFmtId="0" fontId="34" fillId="0" borderId="9" xfId="0" applyFont="1" applyBorder="1"/>
    <xf numFmtId="0" fontId="34" fillId="0" borderId="2" xfId="0" applyFont="1" applyBorder="1"/>
    <xf numFmtId="0" fontId="34" fillId="0" borderId="1" xfId="0" applyFont="1" applyBorder="1"/>
    <xf numFmtId="15" fontId="34" fillId="0" borderId="1" xfId="0" applyNumberFormat="1" applyFont="1" applyBorder="1"/>
    <xf numFmtId="14" fontId="0" fillId="0" borderId="0" xfId="0" applyNumberFormat="1" applyAlignment="1">
      <alignment horizontal="left"/>
    </xf>
    <xf numFmtId="15" fontId="0" fillId="0" borderId="0" xfId="0" applyNumberFormat="1" applyAlignment="1">
      <alignment horizontal="left"/>
    </xf>
    <xf numFmtId="15" fontId="1" fillId="6" borderId="0" xfId="0" applyNumberFormat="1" applyFont="1" applyFill="1"/>
    <xf numFmtId="15" fontId="1" fillId="2" borderId="0" xfId="0" applyNumberFormat="1" applyFont="1" applyFill="1"/>
    <xf numFmtId="38" fontId="46" fillId="0" borderId="0" xfId="0" applyNumberFormat="1" applyFont="1" applyAlignment="1">
      <alignment horizontal="right"/>
    </xf>
    <xf numFmtId="0" fontId="10" fillId="17" borderId="3" xfId="0" applyFont="1" applyFill="1" applyBorder="1"/>
    <xf numFmtId="164" fontId="27" fillId="0" borderId="0" xfId="1" applyNumberFormat="1" applyFont="1"/>
    <xf numFmtId="164" fontId="42" fillId="0" borderId="0" xfId="1" applyNumberFormat="1" applyFont="1"/>
    <xf numFmtId="165" fontId="42" fillId="0" borderId="0" xfId="0" applyNumberFormat="1" applyFont="1"/>
    <xf numFmtId="0" fontId="42" fillId="0" borderId="0" xfId="0" applyFont="1" applyProtection="1">
      <protection locked="0"/>
    </xf>
    <xf numFmtId="14" fontId="1" fillId="0" borderId="0" xfId="0" applyNumberFormat="1" applyFont="1" applyAlignment="1" applyProtection="1">
      <alignment horizontal="left"/>
      <protection locked="0"/>
    </xf>
    <xf numFmtId="14" fontId="1" fillId="6" borderId="0" xfId="0" applyNumberFormat="1" applyFont="1" applyFill="1" applyAlignment="1" applyProtection="1">
      <alignment horizontal="left"/>
      <protection locked="0"/>
    </xf>
    <xf numFmtId="14" fontId="1" fillId="2" borderId="0" xfId="0" applyNumberFormat="1" applyFont="1" applyFill="1" applyAlignment="1" applyProtection="1">
      <alignment horizontal="left"/>
      <protection locked="0"/>
    </xf>
    <xf numFmtId="0" fontId="1" fillId="0" borderId="0" xfId="0" applyFont="1" applyProtection="1">
      <protection locked="0"/>
    </xf>
    <xf numFmtId="0" fontId="34" fillId="0" borderId="3" xfId="0" applyFont="1" applyBorder="1" applyAlignment="1">
      <alignment horizontal="center"/>
    </xf>
    <xf numFmtId="0" fontId="43" fillId="0" borderId="0" xfId="0" applyFont="1"/>
    <xf numFmtId="166" fontId="42" fillId="0" borderId="0" xfId="0" applyNumberFormat="1" applyFont="1" applyProtection="1">
      <protection locked="0"/>
    </xf>
    <xf numFmtId="166" fontId="42" fillId="0" borderId="0" xfId="0" applyNumberFormat="1" applyFont="1"/>
    <xf numFmtId="176" fontId="1" fillId="0" borderId="0" xfId="0" applyNumberFormat="1" applyFont="1"/>
    <xf numFmtId="10" fontId="0" fillId="0" borderId="0" xfId="0" applyNumberFormat="1"/>
    <xf numFmtId="15" fontId="1" fillId="0" borderId="0" xfId="0" applyNumberFormat="1" applyFont="1" applyAlignment="1">
      <alignment horizontal="left"/>
    </xf>
    <xf numFmtId="0" fontId="5" fillId="13" borderId="0" xfId="0" applyFont="1" applyFill="1"/>
    <xf numFmtId="0" fontId="3" fillId="0" borderId="0" xfId="0" applyFont="1" applyProtection="1">
      <protection locked="0"/>
    </xf>
    <xf numFmtId="0" fontId="3" fillId="0" borderId="12" xfId="0" applyFont="1" applyBorder="1"/>
    <xf numFmtId="0" fontId="34" fillId="0" borderId="9" xfId="0" applyFont="1" applyBorder="1" applyAlignment="1">
      <alignment horizontal="center"/>
    </xf>
    <xf numFmtId="0" fontId="10" fillId="17" borderId="7" xfId="0" applyFont="1" applyFill="1" applyBorder="1"/>
    <xf numFmtId="15" fontId="47" fillId="14" borderId="0" xfId="0" applyNumberFormat="1" applyFont="1" applyFill="1"/>
    <xf numFmtId="43" fontId="47" fillId="14" borderId="0" xfId="0" applyNumberFormat="1" applyFont="1" applyFill="1"/>
    <xf numFmtId="38" fontId="46" fillId="21" borderId="0" xfId="0" applyNumberFormat="1" applyFont="1" applyFill="1" applyAlignment="1">
      <alignment horizontal="right"/>
    </xf>
    <xf numFmtId="0" fontId="3" fillId="22" borderId="0" xfId="0" applyFont="1" applyFill="1"/>
    <xf numFmtId="0" fontId="0" fillId="22" borderId="0" xfId="0" applyFill="1"/>
    <xf numFmtId="165" fontId="47" fillId="0" borderId="0" xfId="1" applyNumberFormat="1" applyFont="1"/>
    <xf numFmtId="165" fontId="1" fillId="0" borderId="0" xfId="1" applyNumberFormat="1" applyAlignment="1">
      <alignment horizontal="center"/>
    </xf>
    <xf numFmtId="0" fontId="4" fillId="12" borderId="3" xfId="0" applyFont="1" applyFill="1" applyBorder="1"/>
    <xf numFmtId="0" fontId="4" fillId="12" borderId="3" xfId="0" applyFont="1" applyFill="1" applyBorder="1" applyAlignment="1">
      <alignment wrapText="1"/>
    </xf>
    <xf numFmtId="0" fontId="42" fillId="14" borderId="0" xfId="0" applyFont="1" applyFill="1"/>
    <xf numFmtId="166" fontId="0" fillId="0" borderId="0" xfId="0" applyNumberFormat="1" applyAlignment="1">
      <alignment horizontal="center"/>
    </xf>
    <xf numFmtId="171" fontId="0" fillId="0" borderId="0" xfId="1" applyNumberFormat="1" applyFont="1"/>
    <xf numFmtId="174" fontId="42" fillId="14" borderId="0" xfId="0" applyNumberFormat="1" applyFont="1" applyFill="1"/>
    <xf numFmtId="171" fontId="0" fillId="0" borderId="0" xfId="0" applyNumberFormat="1" applyAlignment="1">
      <alignment horizontal="right"/>
    </xf>
    <xf numFmtId="171" fontId="0" fillId="0" borderId="0" xfId="1" applyNumberFormat="1" applyFont="1" applyAlignment="1">
      <alignment horizontal="right"/>
    </xf>
    <xf numFmtId="171" fontId="1" fillId="0" borderId="0" xfId="0" applyNumberFormat="1" applyFont="1"/>
    <xf numFmtId="171" fontId="1" fillId="0" borderId="0" xfId="1" applyNumberFormat="1"/>
    <xf numFmtId="175" fontId="0" fillId="0" borderId="0" xfId="1" applyNumberFormat="1" applyFont="1" applyAlignment="1">
      <alignment horizontal="right"/>
    </xf>
    <xf numFmtId="0" fontId="3" fillId="14" borderId="0" xfId="0" applyFont="1" applyFill="1"/>
    <xf numFmtId="166" fontId="0" fillId="22" borderId="0" xfId="0" applyNumberFormat="1" applyFill="1"/>
    <xf numFmtId="166" fontId="42" fillId="22" borderId="0" xfId="0" applyNumberFormat="1" applyFont="1" applyFill="1"/>
    <xf numFmtId="0" fontId="48" fillId="0" borderId="0" xfId="0" applyFont="1" applyAlignment="1">
      <alignment vertical="center"/>
    </xf>
    <xf numFmtId="165" fontId="37" fillId="0" borderId="0" xfId="1" applyNumberFormat="1" applyFont="1"/>
    <xf numFmtId="164" fontId="37" fillId="0" borderId="0" xfId="1" applyNumberFormat="1" applyFont="1"/>
    <xf numFmtId="165" fontId="43" fillId="0" borderId="0" xfId="1" applyNumberFormat="1" applyFont="1"/>
    <xf numFmtId="177" fontId="1" fillId="0" borderId="0" xfId="0" applyNumberFormat="1" applyFont="1"/>
    <xf numFmtId="166" fontId="1" fillId="22" borderId="0" xfId="0" applyNumberFormat="1" applyFont="1" applyFill="1"/>
    <xf numFmtId="174" fontId="1" fillId="22" borderId="0" xfId="0" applyNumberFormat="1" applyFont="1" applyFill="1"/>
    <xf numFmtId="174" fontId="29" fillId="22" borderId="0" xfId="1" applyNumberFormat="1" applyFont="1" applyFill="1"/>
    <xf numFmtId="1" fontId="38" fillId="22" borderId="0" xfId="3" applyNumberFormat="1" applyFont="1" applyFill="1"/>
    <xf numFmtId="1" fontId="1" fillId="22" borderId="0" xfId="0" applyNumberFormat="1" applyFont="1" applyFill="1"/>
    <xf numFmtId="164" fontId="1" fillId="22" borderId="0" xfId="0" applyNumberFormat="1" applyFont="1" applyFill="1"/>
    <xf numFmtId="0" fontId="42" fillId="22" borderId="0" xfId="0" applyFont="1" applyFill="1"/>
    <xf numFmtId="177" fontId="3" fillId="0" borderId="0" xfId="0" applyNumberFormat="1" applyFont="1"/>
    <xf numFmtId="1" fontId="0" fillId="0" borderId="0" xfId="0" applyNumberFormat="1" applyProtection="1">
      <protection locked="0"/>
    </xf>
    <xf numFmtId="0" fontId="49" fillId="14" borderId="0" xfId="0" applyFont="1" applyFill="1" applyAlignment="1">
      <alignment vertical="center"/>
    </xf>
    <xf numFmtId="38" fontId="5" fillId="9" borderId="4" xfId="0" applyNumberFormat="1" applyFont="1" applyFill="1" applyBorder="1" applyAlignment="1">
      <alignment horizontal="center"/>
    </xf>
    <xf numFmtId="0" fontId="49" fillId="0" borderId="0" xfId="0" applyFont="1" applyAlignment="1">
      <alignment vertical="center"/>
    </xf>
    <xf numFmtId="0" fontId="42" fillId="0" borderId="0" xfId="0" applyFont="1" applyAlignment="1">
      <alignment vertical="center"/>
    </xf>
    <xf numFmtId="0" fontId="50" fillId="0" borderId="0" xfId="0" applyFont="1" applyAlignment="1">
      <alignment vertical="center"/>
    </xf>
    <xf numFmtId="1" fontId="42" fillId="0" borderId="0" xfId="0" applyNumberFormat="1" applyFont="1" applyAlignment="1">
      <alignment horizontal="center"/>
    </xf>
    <xf numFmtId="1" fontId="0" fillId="0" borderId="0" xfId="0" applyNumberFormat="1" applyAlignment="1">
      <alignment horizontal="center"/>
    </xf>
    <xf numFmtId="1" fontId="47" fillId="0" borderId="0" xfId="0" applyNumberFormat="1" applyFont="1" applyAlignment="1">
      <alignment horizontal="center"/>
    </xf>
    <xf numFmtId="0" fontId="39" fillId="0" borderId="0" xfId="0" applyFont="1"/>
    <xf numFmtId="0" fontId="39" fillId="0" borderId="0" xfId="0" applyFont="1" applyAlignment="1">
      <alignment vertical="center"/>
    </xf>
    <xf numFmtId="40" fontId="3" fillId="0" borderId="0" xfId="0" applyNumberFormat="1" applyFont="1"/>
    <xf numFmtId="165" fontId="0" fillId="12" borderId="0" xfId="0" applyNumberFormat="1" applyFill="1"/>
    <xf numFmtId="0" fontId="40" fillId="12" borderId="0" xfId="3" applyNumberFormat="1" applyFont="1" applyFill="1"/>
    <xf numFmtId="0" fontId="52" fillId="9" borderId="0" xfId="0" applyFont="1" applyFill="1" applyAlignment="1">
      <alignment horizontal="left"/>
    </xf>
    <xf numFmtId="0" fontId="54" fillId="9" borderId="0" xfId="0" applyFont="1" applyFill="1"/>
    <xf numFmtId="14" fontId="0" fillId="0" borderId="0" xfId="0" applyNumberFormat="1"/>
    <xf numFmtId="10" fontId="4" fillId="14" borderId="0" xfId="0" applyNumberFormat="1" applyFont="1" applyFill="1" applyAlignment="1">
      <alignment horizontal="right"/>
    </xf>
    <xf numFmtId="0" fontId="4" fillId="14" borderId="0" xfId="0" applyFont="1" applyFill="1"/>
    <xf numFmtId="178" fontId="0" fillId="0" borderId="0" xfId="0" applyNumberFormat="1"/>
    <xf numFmtId="179" fontId="46" fillId="21" borderId="0" xfId="0" applyNumberFormat="1" applyFont="1" applyFill="1" applyAlignment="1">
      <alignment horizontal="right"/>
    </xf>
    <xf numFmtId="0" fontId="1" fillId="0" borderId="0" xfId="0" applyFont="1" applyAlignment="1">
      <alignment horizontal="center"/>
    </xf>
    <xf numFmtId="1" fontId="47" fillId="14" borderId="0" xfId="0" applyNumberFormat="1" applyFont="1" applyFill="1" applyAlignment="1">
      <alignment horizontal="center"/>
    </xf>
    <xf numFmtId="174" fontId="1" fillId="14" borderId="0" xfId="0" applyNumberFormat="1" applyFont="1" applyFill="1"/>
    <xf numFmtId="165" fontId="0" fillId="14" borderId="0" xfId="1" applyNumberFormat="1" applyFont="1" applyFill="1"/>
    <xf numFmtId="166" fontId="0" fillId="14" borderId="0" xfId="0" applyNumberFormat="1" applyFill="1"/>
    <xf numFmtId="9" fontId="0" fillId="12" borderId="0" xfId="0" applyNumberFormat="1" applyFill="1"/>
    <xf numFmtId="0" fontId="0" fillId="0" borderId="0" xfId="0" applyAlignment="1">
      <alignment horizontal="right"/>
    </xf>
    <xf numFmtId="0" fontId="0" fillId="23" borderId="0" xfId="0" applyFill="1"/>
    <xf numFmtId="0" fontId="0" fillId="23" borderId="0" xfId="0" applyFill="1" applyAlignment="1">
      <alignment horizontal="right"/>
    </xf>
    <xf numFmtId="9" fontId="4" fillId="13" borderId="0" xfId="0" applyNumberFormat="1" applyFont="1" applyFill="1"/>
    <xf numFmtId="9" fontId="4" fillId="12" borderId="0" xfId="0" applyNumberFormat="1" applyFont="1" applyFill="1"/>
    <xf numFmtId="178" fontId="1" fillId="0" borderId="0" xfId="0" applyNumberFormat="1" applyFont="1" applyAlignment="1">
      <alignment horizontal="right"/>
    </xf>
    <xf numFmtId="15" fontId="0" fillId="3" borderId="0" xfId="0" applyNumberFormat="1" applyFill="1"/>
    <xf numFmtId="0" fontId="5" fillId="3" borderId="0" xfId="0" applyFont="1" applyFill="1" applyAlignment="1">
      <alignment vertical="center"/>
    </xf>
    <xf numFmtId="38" fontId="5" fillId="9" borderId="2" xfId="0" applyNumberFormat="1" applyFont="1" applyFill="1" applyBorder="1" applyAlignment="1">
      <alignment horizontal="center"/>
    </xf>
    <xf numFmtId="174" fontId="29" fillId="14" borderId="0" xfId="1" applyNumberFormat="1" applyFont="1" applyFill="1"/>
    <xf numFmtId="1" fontId="0" fillId="14" borderId="0" xfId="3" applyNumberFormat="1" applyFont="1" applyFill="1"/>
    <xf numFmtId="1" fontId="0" fillId="0" borderId="0" xfId="3" applyNumberFormat="1" applyFont="1" applyFill="1"/>
    <xf numFmtId="9" fontId="0" fillId="0" borderId="0" xfId="0" applyNumberFormat="1"/>
    <xf numFmtId="0" fontId="4" fillId="17" borderId="2" xfId="0" applyFont="1" applyFill="1" applyBorder="1" applyAlignment="1">
      <alignment horizontal="center" vertical="center"/>
    </xf>
    <xf numFmtId="9" fontId="5" fillId="13" borderId="8" xfId="3" applyFont="1" applyFill="1" applyBorder="1"/>
    <xf numFmtId="9" fontId="5" fillId="13" borderId="9" xfId="3" applyFont="1" applyFill="1" applyBorder="1"/>
    <xf numFmtId="38" fontId="5" fillId="9" borderId="19" xfId="0" applyNumberFormat="1" applyFont="1" applyFill="1" applyBorder="1" applyAlignment="1">
      <alignment horizontal="center"/>
    </xf>
    <xf numFmtId="165" fontId="4" fillId="9" borderId="21" xfId="0" applyNumberFormat="1" applyFont="1" applyFill="1" applyBorder="1" applyAlignment="1">
      <alignment horizontal="center"/>
    </xf>
    <xf numFmtId="165" fontId="5" fillId="9" borderId="9" xfId="0" applyNumberFormat="1" applyFont="1" applyFill="1" applyBorder="1" applyAlignment="1">
      <alignment horizontal="center"/>
    </xf>
    <xf numFmtId="0" fontId="5" fillId="9" borderId="9" xfId="0" applyFont="1" applyFill="1" applyBorder="1" applyAlignment="1">
      <alignment horizontal="center" wrapText="1"/>
    </xf>
    <xf numFmtId="0" fontId="5" fillId="5" borderId="0" xfId="0" applyFont="1" applyFill="1" applyAlignment="1">
      <alignment readingOrder="1"/>
    </xf>
    <xf numFmtId="167" fontId="4" fillId="17" borderId="0" xfId="0" applyNumberFormat="1" applyFont="1" applyFill="1" applyAlignment="1">
      <alignment horizontal="left"/>
    </xf>
    <xf numFmtId="167" fontId="4" fillId="17" borderId="0" xfId="0" applyNumberFormat="1" applyFont="1" applyFill="1" applyAlignment="1">
      <alignment horizontal="center" vertical="center"/>
    </xf>
    <xf numFmtId="0" fontId="4" fillId="4" borderId="4" xfId="0" applyFont="1" applyFill="1" applyBorder="1" applyAlignment="1">
      <alignment horizontal="center" vertical="center" wrapText="1"/>
    </xf>
    <xf numFmtId="0" fontId="4" fillId="17" borderId="0" xfId="0" applyFont="1" applyFill="1"/>
    <xf numFmtId="0" fontId="4" fillId="4" borderId="4" xfId="0" applyFont="1" applyFill="1" applyBorder="1" applyAlignment="1">
      <alignment horizontal="center" vertical="center"/>
    </xf>
    <xf numFmtId="0" fontId="58" fillId="17" borderId="3" xfId="0" applyFont="1" applyFill="1" applyBorder="1"/>
    <xf numFmtId="0" fontId="4" fillId="4" borderId="2" xfId="0" applyFont="1" applyFill="1" applyBorder="1" applyAlignment="1">
      <alignment horizontal="center" vertical="center"/>
    </xf>
    <xf numFmtId="0" fontId="0" fillId="5" borderId="0" xfId="0" applyFill="1"/>
    <xf numFmtId="0" fontId="7" fillId="12" borderId="6" xfId="0" quotePrefix="1" applyFont="1" applyFill="1" applyBorder="1" applyAlignment="1">
      <alignment horizontal="center"/>
    </xf>
    <xf numFmtId="0" fontId="7" fillId="12" borderId="19" xfId="0" quotePrefix="1" applyFont="1" applyFill="1" applyBorder="1" applyAlignment="1">
      <alignment horizontal="center"/>
    </xf>
    <xf numFmtId="0" fontId="57" fillId="17" borderId="0" xfId="0" applyFont="1" applyFill="1" applyAlignment="1">
      <alignment horizontal="center" vertical="center"/>
    </xf>
    <xf numFmtId="3" fontId="51" fillId="9" borderId="21" xfId="0" applyNumberFormat="1" applyFont="1" applyFill="1" applyBorder="1" applyAlignment="1">
      <alignment horizontal="center" vertical="center"/>
    </xf>
    <xf numFmtId="3" fontId="51" fillId="13" borderId="2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165" fontId="4" fillId="9" borderId="20" xfId="1" applyNumberFormat="1" applyFont="1" applyFill="1" applyBorder="1" applyAlignment="1">
      <alignment horizontal="center" vertical="center"/>
    </xf>
    <xf numFmtId="165" fontId="5" fillId="9" borderId="7" xfId="1" applyNumberFormat="1" applyFont="1" applyFill="1" applyBorder="1" applyAlignment="1">
      <alignment horizontal="center" vertical="center"/>
    </xf>
    <xf numFmtId="9" fontId="5" fillId="9" borderId="7" xfId="3" applyFont="1" applyFill="1" applyBorder="1" applyAlignment="1">
      <alignment horizontal="center" vertical="center"/>
    </xf>
    <xf numFmtId="0" fontId="4" fillId="4" borderId="19" xfId="0" applyFont="1" applyFill="1" applyBorder="1" applyAlignment="1">
      <alignment horizontal="left" vertical="top" wrapText="1"/>
    </xf>
    <xf numFmtId="0" fontId="4" fillId="4" borderId="21" xfId="0" applyFont="1" applyFill="1" applyBorder="1" applyAlignment="1">
      <alignment horizontal="center" vertical="top" wrapText="1"/>
    </xf>
    <xf numFmtId="0" fontId="4" fillId="17" borderId="9" xfId="0" applyFont="1" applyFill="1" applyBorder="1" applyAlignment="1">
      <alignment horizontal="center" vertical="top"/>
    </xf>
    <xf numFmtId="9" fontId="1" fillId="0" borderId="0" xfId="0" applyNumberFormat="1" applyFont="1"/>
    <xf numFmtId="38" fontId="5" fillId="9" borderId="0" xfId="0" applyNumberFormat="1" applyFont="1" applyFill="1" applyAlignment="1">
      <alignment horizontal="center"/>
    </xf>
    <xf numFmtId="9" fontId="5" fillId="13" borderId="0" xfId="3" applyFont="1" applyFill="1" applyBorder="1"/>
    <xf numFmtId="0" fontId="7" fillId="12" borderId="0" xfId="0" applyFont="1" applyFill="1" applyAlignment="1">
      <alignment wrapText="1"/>
    </xf>
    <xf numFmtId="0" fontId="53" fillId="9" borderId="0" xfId="0" applyFont="1" applyFill="1" applyAlignment="1">
      <alignment horizontal="left"/>
    </xf>
    <xf numFmtId="180" fontId="1" fillId="0" borderId="0" xfId="0" applyNumberFormat="1" applyFont="1"/>
    <xf numFmtId="0" fontId="7" fillId="12" borderId="5" xfId="0" quotePrefix="1" applyFont="1" applyFill="1" applyBorder="1" applyAlignment="1">
      <alignment horizontal="center" vertical="center"/>
    </xf>
    <xf numFmtId="3" fontId="5" fillId="9" borderId="0" xfId="0" applyNumberFormat="1" applyFont="1" applyFill="1" applyAlignment="1">
      <alignment horizontal="center" vertical="center"/>
    </xf>
    <xf numFmtId="3" fontId="4" fillId="13" borderId="3" xfId="0" applyNumberFormat="1" applyFont="1" applyFill="1" applyBorder="1" applyAlignment="1">
      <alignment horizontal="center" vertical="center"/>
    </xf>
    <xf numFmtId="0" fontId="4" fillId="4" borderId="0" xfId="0" applyFont="1" applyFill="1" applyAlignment="1">
      <alignment horizontal="center" vertical="center"/>
    </xf>
    <xf numFmtId="0" fontId="4" fillId="17" borderId="3" xfId="0" applyFont="1" applyFill="1" applyBorder="1" applyAlignment="1">
      <alignment horizontal="center" vertical="center"/>
    </xf>
    <xf numFmtId="3" fontId="51" fillId="12" borderId="0" xfId="1" applyNumberFormat="1" applyFont="1" applyFill="1" applyAlignment="1">
      <alignment horizontal="center" vertical="center"/>
    </xf>
    <xf numFmtId="3" fontId="4" fillId="12" borderId="0" xfId="0" applyNumberFormat="1" applyFont="1" applyFill="1" applyAlignment="1">
      <alignment horizontal="center" vertical="center"/>
    </xf>
    <xf numFmtId="9" fontId="9" fillId="12" borderId="0" xfId="3" applyFont="1" applyFill="1" applyAlignment="1">
      <alignment horizontal="center" vertical="center"/>
    </xf>
    <xf numFmtId="38" fontId="4" fillId="12" borderId="3" xfId="1" applyNumberFormat="1" applyFont="1" applyFill="1" applyBorder="1" applyAlignment="1">
      <alignment horizontal="center" vertical="center"/>
    </xf>
    <xf numFmtId="9" fontId="5" fillId="13" borderId="3" xfId="3" applyFont="1" applyFill="1" applyBorder="1" applyAlignment="1">
      <alignment horizontal="center" vertical="center"/>
    </xf>
    <xf numFmtId="3" fontId="4" fillId="12" borderId="13" xfId="0" applyNumberFormat="1" applyFont="1" applyFill="1" applyBorder="1" applyAlignment="1">
      <alignment horizontal="center" vertical="center"/>
    </xf>
    <xf numFmtId="0" fontId="4" fillId="17" borderId="8" xfId="0" applyFont="1" applyFill="1" applyBorder="1" applyAlignment="1">
      <alignment horizontal="center" vertical="center"/>
    </xf>
    <xf numFmtId="3" fontId="5" fillId="9" borderId="0" xfId="0" applyNumberFormat="1" applyFont="1" applyFill="1" applyAlignment="1">
      <alignment horizontal="center"/>
    </xf>
    <xf numFmtId="3" fontId="51" fillId="12" borderId="0" xfId="1" applyNumberFormat="1" applyFont="1" applyFill="1" applyAlignment="1">
      <alignment horizontal="center"/>
    </xf>
    <xf numFmtId="3" fontId="4" fillId="13" borderId="3" xfId="0" applyNumberFormat="1" applyFont="1" applyFill="1" applyBorder="1" applyAlignment="1">
      <alignment horizontal="center"/>
    </xf>
    <xf numFmtId="3" fontId="4" fillId="12" borderId="0" xfId="0" applyNumberFormat="1" applyFont="1" applyFill="1" applyAlignment="1">
      <alignment horizontal="center"/>
    </xf>
    <xf numFmtId="9" fontId="9" fillId="12" borderId="0" xfId="3" applyFont="1" applyFill="1" applyAlignment="1">
      <alignment horizontal="center"/>
    </xf>
    <xf numFmtId="38" fontId="4" fillId="12" borderId="3" xfId="1" applyNumberFormat="1" applyFont="1" applyFill="1" applyBorder="1" applyAlignment="1">
      <alignment horizontal="center"/>
    </xf>
    <xf numFmtId="9" fontId="5" fillId="13" borderId="3" xfId="3" applyFont="1" applyFill="1" applyBorder="1" applyAlignment="1">
      <alignment horizontal="center"/>
    </xf>
    <xf numFmtId="3" fontId="4" fillId="12" borderId="13" xfId="0" applyNumberFormat="1" applyFont="1" applyFill="1" applyBorder="1" applyAlignment="1">
      <alignment horizontal="center"/>
    </xf>
    <xf numFmtId="9" fontId="5" fillId="13" borderId="8" xfId="3" applyFont="1" applyFill="1" applyBorder="1" applyAlignment="1">
      <alignment horizontal="center" vertical="center"/>
    </xf>
    <xf numFmtId="9" fontId="5" fillId="13" borderId="9" xfId="3" applyFont="1" applyFill="1" applyBorder="1" applyAlignment="1">
      <alignment horizontal="center" vertical="center"/>
    </xf>
    <xf numFmtId="3" fontId="51" fillId="12" borderId="0" xfId="1" applyNumberFormat="1" applyFont="1" applyFill="1" applyAlignment="1">
      <alignment horizontal="center" vertical="top"/>
    </xf>
    <xf numFmtId="1" fontId="5" fillId="9" borderId="4" xfId="0" applyNumberFormat="1" applyFont="1" applyFill="1" applyBorder="1" applyAlignment="1">
      <alignment horizontal="center"/>
    </xf>
    <xf numFmtId="1" fontId="5" fillId="9" borderId="2" xfId="0" applyNumberFormat="1" applyFont="1" applyFill="1" applyBorder="1" applyAlignment="1">
      <alignment horizontal="center"/>
    </xf>
    <xf numFmtId="1" fontId="5" fillId="9" borderId="19" xfId="0" applyNumberFormat="1" applyFont="1" applyFill="1" applyBorder="1" applyAlignment="1">
      <alignment horizontal="center"/>
    </xf>
    <xf numFmtId="1" fontId="4" fillId="9" borderId="21" xfId="0" applyNumberFormat="1" applyFont="1" applyFill="1" applyBorder="1" applyAlignment="1">
      <alignment horizontal="center"/>
    </xf>
    <xf numFmtId="1" fontId="5" fillId="9" borderId="9" xfId="0" applyNumberFormat="1" applyFont="1" applyFill="1" applyBorder="1" applyAlignment="1">
      <alignment horizontal="center"/>
    </xf>
    <xf numFmtId="1" fontId="5" fillId="9" borderId="9" xfId="0" applyNumberFormat="1" applyFont="1" applyFill="1" applyBorder="1" applyAlignment="1">
      <alignment horizontal="center" wrapText="1"/>
    </xf>
    <xf numFmtId="3" fontId="4" fillId="12" borderId="3" xfId="1" applyNumberFormat="1" applyFont="1" applyFill="1" applyBorder="1" applyAlignment="1">
      <alignment horizontal="center"/>
    </xf>
    <xf numFmtId="9" fontId="4" fillId="9" borderId="0" xfId="0" applyNumberFormat="1" applyFont="1" applyFill="1"/>
    <xf numFmtId="181" fontId="1" fillId="0" borderId="0" xfId="0" applyNumberFormat="1" applyFont="1"/>
    <xf numFmtId="182" fontId="46" fillId="21" borderId="0" xfId="0" applyNumberFormat="1" applyFont="1" applyFill="1" applyAlignment="1">
      <alignment horizontal="right"/>
    </xf>
    <xf numFmtId="0" fontId="1" fillId="0" borderId="0" xfId="1" applyNumberFormat="1"/>
    <xf numFmtId="0" fontId="12" fillId="5" borderId="0" xfId="0" applyFont="1" applyFill="1" applyAlignment="1">
      <alignment horizontal="left" wrapText="1"/>
    </xf>
    <xf numFmtId="0" fontId="6" fillId="5" borderId="0" xfId="0" applyFont="1" applyFill="1" applyAlignment="1">
      <alignment horizontal="left" wrapText="1"/>
    </xf>
    <xf numFmtId="0" fontId="12" fillId="12" borderId="0" xfId="0" applyFont="1" applyFill="1" applyAlignment="1">
      <alignment horizontal="left" wrapText="1"/>
    </xf>
    <xf numFmtId="0" fontId="56" fillId="9" borderId="0" xfId="0" applyFont="1" applyFill="1" applyAlignment="1">
      <alignment horizontal="left" wrapText="1"/>
    </xf>
    <xf numFmtId="0" fontId="4" fillId="0" borderId="0" xfId="0" applyFont="1" applyAlignment="1">
      <alignment horizontal="left" wrapText="1"/>
    </xf>
    <xf numFmtId="0" fontId="52" fillId="9" borderId="0" xfId="0" applyFont="1" applyFill="1" applyAlignment="1">
      <alignment horizontal="left" wrapText="1"/>
    </xf>
    <xf numFmtId="0" fontId="53" fillId="9" borderId="0" xfId="0" applyFont="1" applyFill="1" applyAlignment="1">
      <alignment horizontal="left" wrapText="1"/>
    </xf>
    <xf numFmtId="0" fontId="52" fillId="9" borderId="0" xfId="0" applyFont="1" applyFill="1" applyAlignment="1">
      <alignment horizontal="left" vertical="center" wrapText="1"/>
    </xf>
    <xf numFmtId="0" fontId="53" fillId="5" borderId="0" xfId="0" applyFont="1" applyFill="1" applyAlignment="1">
      <alignment shrinkToFit="1"/>
    </xf>
    <xf numFmtId="0" fontId="53" fillId="9" borderId="0" xfId="0" applyFont="1" applyFill="1" applyAlignment="1">
      <alignment horizontal="left" vertical="center" wrapText="1"/>
    </xf>
    <xf numFmtId="0" fontId="4" fillId="10" borderId="19" xfId="0" applyFont="1" applyFill="1" applyBorder="1" applyAlignment="1">
      <alignment horizontal="center" vertical="center" wrapText="1"/>
    </xf>
    <xf numFmtId="0" fontId="0" fillId="0" borderId="9" xfId="0" applyBorder="1" applyAlignment="1">
      <alignment horizontal="center" vertical="center"/>
    </xf>
    <xf numFmtId="167" fontId="4" fillId="17" borderId="17" xfId="0" applyNumberFormat="1" applyFont="1" applyFill="1" applyBorder="1" applyAlignment="1">
      <alignment horizontal="left" vertical="center"/>
    </xf>
    <xf numFmtId="0" fontId="0" fillId="0" borderId="20" xfId="0" applyBorder="1" applyAlignment="1">
      <alignment vertical="center"/>
    </xf>
    <xf numFmtId="167" fontId="4" fillId="17" borderId="16" xfId="0" applyNumberFormat="1"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31" fillId="0" borderId="14" xfId="0" applyFont="1" applyBorder="1" applyAlignment="1">
      <alignment horizontal="center"/>
    </xf>
    <xf numFmtId="0" fontId="31" fillId="0" borderId="15" xfId="0" applyFont="1" applyBorder="1" applyAlignment="1">
      <alignment horizontal="center"/>
    </xf>
    <xf numFmtId="0" fontId="0" fillId="0" borderId="0" xfId="0" applyAlignment="1">
      <alignment horizontal="center"/>
    </xf>
    <xf numFmtId="0" fontId="45" fillId="0" borderId="0" xfId="0" applyFont="1" applyAlignment="1">
      <alignment vertical="center" wrapText="1"/>
    </xf>
    <xf numFmtId="0" fontId="48" fillId="0" borderId="0" xfId="0" applyFont="1" applyAlignment="1">
      <alignment vertical="center"/>
    </xf>
    <xf numFmtId="0" fontId="0" fillId="0" borderId="0" xfId="0"/>
    <xf numFmtId="0" fontId="1" fillId="0" borderId="0" xfId="0" applyFont="1"/>
    <xf numFmtId="0" fontId="34" fillId="0" borderId="14" xfId="0" applyFont="1" applyBorder="1" applyAlignment="1">
      <alignment horizontal="center"/>
    </xf>
    <xf numFmtId="0" fontId="34" fillId="0" borderId="15" xfId="0" applyFont="1" applyBorder="1" applyAlignment="1">
      <alignment horizontal="center"/>
    </xf>
    <xf numFmtId="0" fontId="34" fillId="0" borderId="14" xfId="0" applyFont="1" applyBorder="1" applyAlignment="1" applyProtection="1">
      <alignment horizontal="center"/>
      <protection locked="0"/>
    </xf>
    <xf numFmtId="0" fontId="34" fillId="0" borderId="15" xfId="0" applyFont="1" applyBorder="1" applyAlignment="1" applyProtection="1">
      <alignment horizontal="center"/>
      <protection locked="0"/>
    </xf>
    <xf numFmtId="0" fontId="3" fillId="0" borderId="14" xfId="0" applyFont="1" applyBorder="1" applyAlignment="1">
      <alignment horizontal="center"/>
    </xf>
    <xf numFmtId="0" fontId="3" fillId="0" borderId="15" xfId="0" applyFont="1" applyBorder="1" applyAlignment="1">
      <alignment horizontal="center"/>
    </xf>
    <xf numFmtId="0" fontId="34" fillId="0" borderId="10" xfId="0" applyFont="1" applyBorder="1" applyAlignment="1">
      <alignment horizontal="center"/>
    </xf>
    <xf numFmtId="0" fontId="18" fillId="0" borderId="0" xfId="0" applyFont="1" applyAlignment="1">
      <alignment horizontal="center" vertical="center"/>
    </xf>
    <xf numFmtId="0" fontId="1" fillId="11" borderId="8" xfId="0" applyFont="1" applyFill="1" applyBorder="1" applyAlignment="1">
      <alignment horizontal="center" wrapText="1"/>
    </xf>
    <xf numFmtId="0" fontId="1" fillId="16" borderId="8" xfId="0" applyFont="1" applyFill="1" applyBorder="1" applyAlignment="1">
      <alignment horizontal="center" wrapText="1"/>
    </xf>
    <xf numFmtId="0" fontId="1" fillId="15" borderId="16" xfId="0" applyFont="1" applyFill="1" applyBorder="1" applyAlignment="1">
      <alignment horizontal="center"/>
    </xf>
    <xf numFmtId="0" fontId="1" fillId="15" borderId="13" xfId="0" applyFont="1" applyFill="1" applyBorder="1" applyAlignment="1">
      <alignment horizontal="center"/>
    </xf>
    <xf numFmtId="0" fontId="0" fillId="15" borderId="13" xfId="0" applyFill="1" applyBorder="1" applyAlignment="1">
      <alignment horizontal="center"/>
    </xf>
    <xf numFmtId="0" fontId="0" fillId="15" borderId="11" xfId="0" applyFill="1" applyBorder="1" applyAlignment="1">
      <alignment horizontal="center"/>
    </xf>
    <xf numFmtId="0" fontId="1" fillId="0" borderId="16" xfId="0" applyFont="1" applyBorder="1" applyAlignment="1">
      <alignment horizontal="center"/>
    </xf>
    <xf numFmtId="0" fontId="0" fillId="0" borderId="11" xfId="0" applyBorder="1" applyAlignment="1">
      <alignment horizontal="center"/>
    </xf>
  </cellXfs>
  <cellStyles count="5">
    <cellStyle name="Comma" xfId="1" builtinId="3"/>
    <cellStyle name="Hyperlink" xfId="2" builtinId="8"/>
    <cellStyle name="Normal" xfId="0" builtinId="0"/>
    <cellStyle name="Note 2" xfId="4" xr:uid="{BEC48A6B-0B0F-4BF2-8CAE-DF694CA892A0}"/>
    <cellStyle name="Percent" xfId="3"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customXml" Target="../customXml/item3.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chartsheet" Target="chartsheets/sheet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externalLink" Target="externalLinks/externalLink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theme" Target="theme/theme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onnections" Target="connection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microsoft.com/office/2017/10/relationships/person" Target="persons/person.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customXml" Target="../customXml/item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Corn Exports Sales and Shipments vs. 3-yr Average</a:t>
            </a:r>
          </a:p>
        </c:rich>
      </c:tx>
      <c:overlay val="1"/>
    </c:title>
    <c:autoTitleDeleted val="0"/>
    <c:plotArea>
      <c:layout>
        <c:manualLayout>
          <c:layoutTarget val="inner"/>
          <c:xMode val="edge"/>
          <c:yMode val="edge"/>
          <c:x val="9.4853360179458251E-2"/>
          <c:y val="0.11997948968522811"/>
          <c:w val="0.81475658936905149"/>
          <c:h val="0.66944127986075808"/>
        </c:manualLayout>
      </c:layout>
      <c:lineChart>
        <c:grouping val="standard"/>
        <c:varyColors val="0"/>
        <c:ser>
          <c:idx val="0"/>
          <c:order val="0"/>
          <c:tx>
            <c:strRef>
              <c:f>'River Analysis'!$E$12</c:f>
              <c:strCache>
                <c:ptCount val="1"/>
                <c:pt idx="0">
                  <c:v>Sales Needed to Meet WASDE</c:v>
                </c:pt>
              </c:strCache>
            </c:strRef>
          </c:tx>
          <c:spPr>
            <a:ln>
              <a:solidFill>
                <a:srgbClr val="FF000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Analysis'!$E$13:$E$64</c:f>
              <c:numCache>
                <c:formatCode>_(* #,##0.00_);_(* \(#,##0.00\);_(* "-"??_);_(@_)</c:formatCode>
                <c:ptCount val="52"/>
                <c:pt idx="0" formatCode="_(* #,##0_);_(* \(#,##0\);_(* &quot;-&quot;??_);_(@_)">
                  <c:v>10032.4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CFCD-4871-8D52-51DA0B8C03AD}"/>
            </c:ext>
          </c:extLst>
        </c:ser>
        <c:ser>
          <c:idx val="2"/>
          <c:order val="1"/>
          <c:tx>
            <c:strRef>
              <c:f>'River Analysis'!$F$12</c:f>
              <c:strCache>
                <c:ptCount val="1"/>
                <c:pt idx="0">
                  <c:v>Shipments Needed to Meet WASDE</c:v>
                </c:pt>
              </c:strCache>
            </c:strRef>
          </c:tx>
          <c:spPr>
            <a:ln>
              <a:solidFill>
                <a:srgbClr val="7030A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Analysis'!$F$13:$F$64</c:f>
              <c:numCache>
                <c:formatCode>_(* #,##0.00_);_(* \(#,##0.00\);_(* "-"??_);_(@_)</c:formatCode>
                <c:ptCount val="52"/>
                <c:pt idx="0" formatCode="_(* #,##0_);_(* \(#,##0\);_(* &quot;-&quot;??_);_(@_)">
                  <c:v>249.4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CFCD-4871-8D52-51DA0B8C03AD}"/>
            </c:ext>
          </c:extLst>
        </c:ser>
        <c:ser>
          <c:idx val="1"/>
          <c:order val="2"/>
          <c:tx>
            <c:strRef>
              <c:f>'River Analysis'!$G$12</c:f>
              <c:strCache>
                <c:ptCount val="1"/>
                <c:pt idx="0">
                  <c:v>Actual Export Sales</c:v>
                </c:pt>
              </c:strCache>
            </c:strRef>
          </c:tx>
          <c:spPr>
            <a:ln>
              <a:solidFill>
                <a:srgbClr val="FF0000"/>
              </a:solidFill>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Analysis'!$G$13:$G$64</c:f>
              <c:numCache>
                <c:formatCode>_(* #,##0_);_(* \(#,##0\);_(* "-"??_);_(@_)</c:formatCode>
                <c:ptCount val="52"/>
                <c:pt idx="0">
                  <c:v>10032.4</c:v>
                </c:pt>
                <c:pt idx="1">
                  <c:v>10102.299999999999</c:v>
                </c:pt>
                <c:pt idx="2">
                  <c:v>10102.400000000001</c:v>
                </c:pt>
                <c:pt idx="3">
                  <c:v>10429.200000000001</c:v>
                </c:pt>
                <c:pt idx="4">
                  <c:v>10433.5</c:v>
                </c:pt>
                <c:pt idx="5">
                  <c:v>10600.3</c:v>
                </c:pt>
                <c:pt idx="6">
                  <c:v>10742.5</c:v>
                </c:pt>
                <c:pt idx="7">
                  <c:v>10910.5</c:v>
                </c:pt>
                <c:pt idx="8">
                  <c:v>11068.1</c:v>
                </c:pt>
                <c:pt idx="9">
                  <c:v>11171.900000000001</c:v>
                </c:pt>
                <c:pt idx="10">
                  <c:v>11941.7</c:v>
                </c:pt>
                <c:pt idx="11">
                  <c:v>12177.8</c:v>
                </c:pt>
                <c:pt idx="12">
                  <c:v>12229.4</c:v>
                </c:pt>
                <c:pt idx="13">
                  <c:v>12488.3</c:v>
                </c:pt>
                <c:pt idx="14">
                  <c:v>12602.7</c:v>
                </c:pt>
                <c:pt idx="15">
                  <c:v>12707</c:v>
                </c:pt>
                <c:pt idx="16">
                  <c:v>12756.2</c:v>
                </c:pt>
                <c:pt idx="17">
                  <c:v>12768.8</c:v>
                </c:pt>
                <c:pt idx="18">
                  <c:v>13162.099999999999</c:v>
                </c:pt>
                <c:pt idx="19">
                  <c:v>13300.599999999999</c:v>
                </c:pt>
                <c:pt idx="20">
                  <c:v>13487.400000000001</c:v>
                </c:pt>
                <c:pt idx="21">
                  <c:v>13656.400000000001</c:v>
                </c:pt>
                <c:pt idx="22">
                  <c:v>13881.8</c:v>
                </c:pt>
                <c:pt idx="23">
                  <c:v>14243.599999999999</c:v>
                </c:pt>
                <c:pt idx="24">
                  <c:v>14546.2</c:v>
                </c:pt>
                <c:pt idx="25">
                  <c:v>14496.4</c:v>
                </c:pt>
                <c:pt idx="26">
                  <c:v>14778.7</c:v>
                </c:pt>
                <c:pt idx="27">
                  <c:v>14870.8</c:v>
                </c:pt>
                <c:pt idx="28">
                  <c:v>15166.699999999999</c:v>
                </c:pt>
                <c:pt idx="29">
                  <c:v>15520.3</c:v>
                </c:pt>
                <c:pt idx="30">
                  <c:v>15705.5</c:v>
                </c:pt>
                <c:pt idx="31">
                  <c:v>16105.8</c:v>
                </c:pt>
                <c:pt idx="32">
                  <c:v>16420.599999999999</c:v>
                </c:pt>
                <c:pt idx="33">
                  <c:v>16749.8</c:v>
                </c:pt>
                <c:pt idx="34">
                  <c:v>16865.7</c:v>
                </c:pt>
                <c:pt idx="35">
                  <c:v>17085.599999999999</c:v>
                </c:pt>
                <c:pt idx="36">
                  <c:v>17190.099999999999</c:v>
                </c:pt>
                <c:pt idx="37">
                  <c:v>17275.899999999998</c:v>
                </c:pt>
                <c:pt idx="38">
                  <c:v>17383.099999999999</c:v>
                </c:pt>
                <c:pt idx="39">
                  <c:v>17464.599999999999</c:v>
                </c:pt>
                <c:pt idx="40">
                  <c:v>17598</c:v>
                </c:pt>
                <c:pt idx="41">
                  <c:v>17934.599999999999</c:v>
                </c:pt>
                <c:pt idx="42">
                  <c:v>18167.7</c:v>
                </c:pt>
                <c:pt idx="43">
                  <c:v>18559.7</c:v>
                </c:pt>
                <c:pt idx="44">
                  <c:v>18712.599999999999</c:v>
                </c:pt>
                <c:pt idx="45">
                  <c:v>18684.7</c:v>
                </c:pt>
                <c:pt idx="46">
                  <c:v>18818.7</c:v>
                </c:pt>
                <c:pt idx="47">
                  <c:v>19108.7</c:v>
                </c:pt>
                <c:pt idx="48">
                  <c:v>19049.7</c:v>
                </c:pt>
                <c:pt idx="49">
                  <c:v>19107.899999999998</c:v>
                </c:pt>
                <c:pt idx="50">
                  <c:v>19092.8</c:v>
                </c:pt>
                <c:pt idx="51">
                  <c:v>18979.599999999999</c:v>
                </c:pt>
              </c:numCache>
            </c:numRef>
          </c:val>
          <c:smooth val="0"/>
          <c:extLst>
            <c:ext xmlns:c16="http://schemas.microsoft.com/office/drawing/2014/chart" uri="{C3380CC4-5D6E-409C-BE32-E72D297353CC}">
              <c16:uniqueId val="{00000002-CFCD-4871-8D52-51DA0B8C03AD}"/>
            </c:ext>
          </c:extLst>
        </c:ser>
        <c:ser>
          <c:idx val="3"/>
          <c:order val="3"/>
          <c:tx>
            <c:strRef>
              <c:f>'River Analysis'!$T$12</c:f>
              <c:strCache>
                <c:ptCount val="1"/>
                <c:pt idx="0">
                  <c:v>Cumulative Weekly Inspections</c:v>
                </c:pt>
              </c:strCache>
            </c:strRef>
          </c:tx>
          <c:spPr>
            <a:ln w="38100"/>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Analysis'!$T$13:$T$64</c:f>
              <c:numCache>
                <c:formatCode>#,##0_);\(#,##0\)</c:formatCode>
                <c:ptCount val="52"/>
                <c:pt idx="0">
                  <c:v>258.39694656488552</c:v>
                </c:pt>
                <c:pt idx="1">
                  <c:v>978.19338422391866</c:v>
                </c:pt>
                <c:pt idx="2">
                  <c:v>1610.025445292621</c:v>
                </c:pt>
                <c:pt idx="3">
                  <c:v>2123.6895674300258</c:v>
                </c:pt>
                <c:pt idx="4">
                  <c:v>2566.0559796437665</c:v>
                </c:pt>
                <c:pt idx="5">
                  <c:v>3005.7506361323162</c:v>
                </c:pt>
                <c:pt idx="6">
                  <c:v>3271.2213740458023</c:v>
                </c:pt>
                <c:pt idx="7">
                  <c:v>3667.2519083969473</c:v>
                </c:pt>
                <c:pt idx="8">
                  <c:v>4059.8727735368966</c:v>
                </c:pt>
                <c:pt idx="9">
                  <c:v>4300.6615776081435</c:v>
                </c:pt>
                <c:pt idx="10">
                  <c:v>4667.7099236641234</c:v>
                </c:pt>
                <c:pt idx="11">
                  <c:v>5079.0585241730296</c:v>
                </c:pt>
                <c:pt idx="12">
                  <c:v>5346.5394402035636</c:v>
                </c:pt>
                <c:pt idx="13">
                  <c:v>5551.5521628498736</c:v>
                </c:pt>
                <c:pt idx="14">
                  <c:v>5971.5776081424947</c:v>
                </c:pt>
                <c:pt idx="15">
                  <c:v>6324.5547073791358</c:v>
                </c:pt>
                <c:pt idx="16">
                  <c:v>6528.2697201017818</c:v>
                </c:pt>
                <c:pt idx="17">
                  <c:v>6677.4809160305349</c:v>
                </c:pt>
              </c:numCache>
            </c:numRef>
          </c:val>
          <c:smooth val="0"/>
          <c:extLst>
            <c:ext xmlns:c16="http://schemas.microsoft.com/office/drawing/2014/chart" uri="{C3380CC4-5D6E-409C-BE32-E72D297353CC}">
              <c16:uniqueId val="{00000003-CFCD-4871-8D52-51DA0B8C03AD}"/>
            </c:ext>
          </c:extLst>
        </c:ser>
        <c:ser>
          <c:idx val="4"/>
          <c:order val="4"/>
          <c:tx>
            <c:v>Total!#REF!</c:v>
          </c:tx>
          <c:spPr>
            <a:ln>
              <a:solidFill>
                <a:srgbClr val="008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4-CFCD-4871-8D52-51DA0B8C03AD}"/>
            </c:ext>
          </c:extLst>
        </c:ser>
        <c:ser>
          <c:idx val="5"/>
          <c:order val="5"/>
          <c:tx>
            <c:v>Total!#REF!</c:v>
          </c:tx>
          <c:spPr>
            <a:ln>
              <a:solidFill>
                <a:srgbClr val="00B0F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5-CFCD-4871-8D52-51DA0B8C03AD}"/>
            </c:ext>
          </c:extLst>
        </c:ser>
        <c:dLbls>
          <c:showLegendKey val="0"/>
          <c:showVal val="0"/>
          <c:showCatName val="0"/>
          <c:showSerName val="0"/>
          <c:showPercent val="0"/>
          <c:showBubbleSize val="0"/>
        </c:dLbls>
        <c:smooth val="0"/>
        <c:axId val="304972944"/>
        <c:axId val="1"/>
      </c:lineChart>
      <c:dateAx>
        <c:axId val="304972944"/>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4972944"/>
        <c:crosses val="autoZero"/>
        <c:crossBetween val="between"/>
      </c:valAx>
      <c:spPr>
        <a:noFill/>
        <a:ln w="25400">
          <a:noFill/>
        </a:ln>
      </c:spPr>
    </c:plotArea>
    <c:legend>
      <c:legendPos val="r"/>
      <c:layout>
        <c:manualLayout>
          <c:xMode val="edge"/>
          <c:yMode val="edge"/>
          <c:x val="9.5419980899334136E-2"/>
          <c:y val="1.0245901639344262E-2"/>
          <c:w val="0.50508972637962246"/>
          <c:h val="0.50819672131147542"/>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spPr>
            <a:solidFill>
              <a:srgbClr val="4F81B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Mexico!$B$2:$B$834</c:f>
              <c:numCache>
                <c:formatCode>General</c:formatCode>
                <c:ptCount val="833"/>
                <c:pt idx="0">
                  <c:v>0</c:v>
                </c:pt>
                <c:pt idx="1">
                  <c:v>0</c:v>
                </c:pt>
                <c:pt idx="2">
                  <c:v>847</c:v>
                </c:pt>
                <c:pt idx="3">
                  <c:v>790.6</c:v>
                </c:pt>
                <c:pt idx="4">
                  <c:v>730.9</c:v>
                </c:pt>
                <c:pt idx="5">
                  <c:v>746.6</c:v>
                </c:pt>
                <c:pt idx="6">
                  <c:v>768.7</c:v>
                </c:pt>
                <c:pt idx="7">
                  <c:v>820.1</c:v>
                </c:pt>
                <c:pt idx="8">
                  <c:v>891.4</c:v>
                </c:pt>
                <c:pt idx="9">
                  <c:v>905.7</c:v>
                </c:pt>
                <c:pt idx="10">
                  <c:v>789.1</c:v>
                </c:pt>
                <c:pt idx="11">
                  <c:v>887.2</c:v>
                </c:pt>
                <c:pt idx="12">
                  <c:v>1058.2</c:v>
                </c:pt>
                <c:pt idx="13">
                  <c:v>1000.9</c:v>
                </c:pt>
                <c:pt idx="14">
                  <c:v>851.8</c:v>
                </c:pt>
                <c:pt idx="15">
                  <c:v>896</c:v>
                </c:pt>
                <c:pt idx="16">
                  <c:v>455.6</c:v>
                </c:pt>
                <c:pt idx="17">
                  <c:v>382.9</c:v>
                </c:pt>
                <c:pt idx="18">
                  <c:v>1800.8</c:v>
                </c:pt>
                <c:pt idx="19">
                  <c:v>2019.9</c:v>
                </c:pt>
                <c:pt idx="20">
                  <c:v>1917.1</c:v>
                </c:pt>
                <c:pt idx="21">
                  <c:v>2013.2</c:v>
                </c:pt>
                <c:pt idx="22">
                  <c:v>1953.3</c:v>
                </c:pt>
                <c:pt idx="23">
                  <c:v>1924.7</c:v>
                </c:pt>
                <c:pt idx="24">
                  <c:v>2202.4</c:v>
                </c:pt>
                <c:pt idx="25">
                  <c:v>2146.6</c:v>
                </c:pt>
                <c:pt idx="26">
                  <c:v>2202.1999999999998</c:v>
                </c:pt>
                <c:pt idx="27">
                  <c:v>2226.6999999999998</c:v>
                </c:pt>
                <c:pt idx="28">
                  <c:v>2121.1999999999998</c:v>
                </c:pt>
                <c:pt idx="29">
                  <c:v>2066.9</c:v>
                </c:pt>
                <c:pt idx="30">
                  <c:v>1906.5</c:v>
                </c:pt>
                <c:pt idx="31">
                  <c:v>1744.5</c:v>
                </c:pt>
                <c:pt idx="32">
                  <c:v>1625.6</c:v>
                </c:pt>
                <c:pt idx="33">
                  <c:v>1426.7</c:v>
                </c:pt>
                <c:pt idx="34">
                  <c:v>1203.9000000000001</c:v>
                </c:pt>
                <c:pt idx="35">
                  <c:v>1376.1</c:v>
                </c:pt>
                <c:pt idx="36">
                  <c:v>1452.4</c:v>
                </c:pt>
                <c:pt idx="37">
                  <c:v>1632.6</c:v>
                </c:pt>
                <c:pt idx="38">
                  <c:v>1659.2</c:v>
                </c:pt>
                <c:pt idx="39">
                  <c:v>1846.6</c:v>
                </c:pt>
                <c:pt idx="40">
                  <c:v>1943.6</c:v>
                </c:pt>
                <c:pt idx="41">
                  <c:v>2252.8000000000002</c:v>
                </c:pt>
                <c:pt idx="42">
                  <c:v>2146.5</c:v>
                </c:pt>
                <c:pt idx="43">
                  <c:v>2524.8000000000002</c:v>
                </c:pt>
                <c:pt idx="44">
                  <c:v>2472.1</c:v>
                </c:pt>
                <c:pt idx="45">
                  <c:v>2347.6999999999998</c:v>
                </c:pt>
                <c:pt idx="46">
                  <c:v>2482</c:v>
                </c:pt>
                <c:pt idx="47">
                  <c:v>2412.1</c:v>
                </c:pt>
                <c:pt idx="48">
                  <c:v>2684.1</c:v>
                </c:pt>
                <c:pt idx="49">
                  <c:v>2703.4</c:v>
                </c:pt>
                <c:pt idx="50">
                  <c:v>2642.9</c:v>
                </c:pt>
                <c:pt idx="51">
                  <c:v>2582.4</c:v>
                </c:pt>
                <c:pt idx="52">
                  <c:v>2545.1999999999998</c:v>
                </c:pt>
                <c:pt idx="53">
                  <c:v>2357.6</c:v>
                </c:pt>
                <c:pt idx="54">
                  <c:v>2054.4</c:v>
                </c:pt>
                <c:pt idx="55">
                  <c:v>1851</c:v>
                </c:pt>
                <c:pt idx="56">
                  <c:v>1628.6</c:v>
                </c:pt>
                <c:pt idx="57">
                  <c:v>1657.8</c:v>
                </c:pt>
                <c:pt idx="58">
                  <c:v>1639.8</c:v>
                </c:pt>
                <c:pt idx="59">
                  <c:v>1494.2</c:v>
                </c:pt>
                <c:pt idx="60">
                  <c:v>1512.8</c:v>
                </c:pt>
                <c:pt idx="61">
                  <c:v>1507.5</c:v>
                </c:pt>
                <c:pt idx="62">
                  <c:v>1475.2</c:v>
                </c:pt>
                <c:pt idx="63">
                  <c:v>1437.8</c:v>
                </c:pt>
                <c:pt idx="64">
                  <c:v>1380.3</c:v>
                </c:pt>
                <c:pt idx="65">
                  <c:v>1335.9</c:v>
                </c:pt>
                <c:pt idx="66">
                  <c:v>1321.1</c:v>
                </c:pt>
                <c:pt idx="67">
                  <c:v>1083.9000000000001</c:v>
                </c:pt>
                <c:pt idx="68">
                  <c:v>892.2</c:v>
                </c:pt>
                <c:pt idx="69">
                  <c:v>731.7</c:v>
                </c:pt>
                <c:pt idx="70">
                  <c:v>2891.7</c:v>
                </c:pt>
                <c:pt idx="71">
                  <c:v>3548.2</c:v>
                </c:pt>
                <c:pt idx="72">
                  <c:v>3728.8</c:v>
                </c:pt>
                <c:pt idx="73">
                  <c:v>3492.1</c:v>
                </c:pt>
                <c:pt idx="74">
                  <c:v>3555</c:v>
                </c:pt>
                <c:pt idx="75">
                  <c:v>3671.7</c:v>
                </c:pt>
                <c:pt idx="76">
                  <c:v>3590.1</c:v>
                </c:pt>
                <c:pt idx="77">
                  <c:v>3443.3</c:v>
                </c:pt>
                <c:pt idx="78">
                  <c:v>3370.7</c:v>
                </c:pt>
                <c:pt idx="79">
                  <c:v>3192.7</c:v>
                </c:pt>
                <c:pt idx="80">
                  <c:v>3112.7</c:v>
                </c:pt>
                <c:pt idx="81">
                  <c:v>2995.7</c:v>
                </c:pt>
                <c:pt idx="82">
                  <c:v>2827.1</c:v>
                </c:pt>
                <c:pt idx="83">
                  <c:v>3093.1</c:v>
                </c:pt>
                <c:pt idx="84">
                  <c:v>3093.1</c:v>
                </c:pt>
                <c:pt idx="85">
                  <c:v>3099.4</c:v>
                </c:pt>
                <c:pt idx="86">
                  <c:v>3009.1</c:v>
                </c:pt>
                <c:pt idx="87">
                  <c:v>3024.4</c:v>
                </c:pt>
                <c:pt idx="88">
                  <c:v>2938.6</c:v>
                </c:pt>
                <c:pt idx="89">
                  <c:v>2910.5</c:v>
                </c:pt>
                <c:pt idx="90">
                  <c:v>2908.4</c:v>
                </c:pt>
                <c:pt idx="91">
                  <c:v>2781.5</c:v>
                </c:pt>
                <c:pt idx="92">
                  <c:v>2685.6</c:v>
                </c:pt>
                <c:pt idx="93">
                  <c:v>2623.4</c:v>
                </c:pt>
                <c:pt idx="94">
                  <c:v>2504.8000000000002</c:v>
                </c:pt>
                <c:pt idx="95">
                  <c:v>2418</c:v>
                </c:pt>
                <c:pt idx="96">
                  <c:v>2418</c:v>
                </c:pt>
                <c:pt idx="97">
                  <c:v>2363.6</c:v>
                </c:pt>
                <c:pt idx="98">
                  <c:v>2241.3000000000002</c:v>
                </c:pt>
                <c:pt idx="99">
                  <c:v>2146.3000000000002</c:v>
                </c:pt>
                <c:pt idx="100">
                  <c:v>2054</c:v>
                </c:pt>
                <c:pt idx="101">
                  <c:v>2040.3</c:v>
                </c:pt>
                <c:pt idx="102">
                  <c:v>2033.1</c:v>
                </c:pt>
                <c:pt idx="103">
                  <c:v>2100.4</c:v>
                </c:pt>
                <c:pt idx="104">
                  <c:v>2051.6</c:v>
                </c:pt>
                <c:pt idx="105">
                  <c:v>1917.7</c:v>
                </c:pt>
                <c:pt idx="106">
                  <c:v>1951.6</c:v>
                </c:pt>
                <c:pt idx="107">
                  <c:v>1873.3</c:v>
                </c:pt>
                <c:pt idx="108">
                  <c:v>1696.8</c:v>
                </c:pt>
                <c:pt idx="109">
                  <c:v>1583.6</c:v>
                </c:pt>
                <c:pt idx="110">
                  <c:v>1490.9</c:v>
                </c:pt>
                <c:pt idx="111">
                  <c:v>1418.3</c:v>
                </c:pt>
                <c:pt idx="112">
                  <c:v>1289.9000000000001</c:v>
                </c:pt>
                <c:pt idx="113">
                  <c:v>1212.3</c:v>
                </c:pt>
                <c:pt idx="114">
                  <c:v>1151.5999999999999</c:v>
                </c:pt>
                <c:pt idx="115">
                  <c:v>1112.9000000000001</c:v>
                </c:pt>
                <c:pt idx="116">
                  <c:v>1074.5999999999999</c:v>
                </c:pt>
                <c:pt idx="117">
                  <c:v>982.6</c:v>
                </c:pt>
                <c:pt idx="118">
                  <c:v>760.1</c:v>
                </c:pt>
                <c:pt idx="119">
                  <c:v>630.70000000000005</c:v>
                </c:pt>
                <c:pt idx="120">
                  <c:v>588.5</c:v>
                </c:pt>
                <c:pt idx="121">
                  <c:v>523.5</c:v>
                </c:pt>
                <c:pt idx="122">
                  <c:v>2504.5</c:v>
                </c:pt>
                <c:pt idx="123">
                  <c:v>2572</c:v>
                </c:pt>
                <c:pt idx="124">
                  <c:v>2674.8</c:v>
                </c:pt>
                <c:pt idx="125" formatCode="#,##0.0">
                  <c:v>2582.9</c:v>
                </c:pt>
                <c:pt idx="126">
                  <c:v>2660.9</c:v>
                </c:pt>
                <c:pt idx="127">
                  <c:v>2760.4</c:v>
                </c:pt>
                <c:pt idx="128">
                  <c:v>2599.4</c:v>
                </c:pt>
                <c:pt idx="129">
                  <c:v>2520.1</c:v>
                </c:pt>
                <c:pt idx="130">
                  <c:v>2393.1999999999998</c:v>
                </c:pt>
                <c:pt idx="131">
                  <c:v>2310.1</c:v>
                </c:pt>
                <c:pt idx="132">
                  <c:v>2231.3000000000002</c:v>
                </c:pt>
                <c:pt idx="133">
                  <c:v>2041.2</c:v>
                </c:pt>
                <c:pt idx="134">
                  <c:v>1985.7</c:v>
                </c:pt>
                <c:pt idx="135">
                  <c:v>2386.8000000000002</c:v>
                </c:pt>
                <c:pt idx="136">
                  <c:v>2262.4</c:v>
                </c:pt>
                <c:pt idx="137">
                  <c:v>2224.3000000000002</c:v>
                </c:pt>
                <c:pt idx="138">
                  <c:v>2196.6999999999998</c:v>
                </c:pt>
                <c:pt idx="139">
                  <c:v>2110.6999999999998</c:v>
                </c:pt>
                <c:pt idx="140">
                  <c:v>1967.1</c:v>
                </c:pt>
                <c:pt idx="141">
                  <c:v>1989.8</c:v>
                </c:pt>
                <c:pt idx="142">
                  <c:v>2052.1999999999998</c:v>
                </c:pt>
                <c:pt idx="143">
                  <c:v>1988.1</c:v>
                </c:pt>
                <c:pt idx="144">
                  <c:v>1883.1</c:v>
                </c:pt>
                <c:pt idx="145">
                  <c:v>1997.9</c:v>
                </c:pt>
                <c:pt idx="146">
                  <c:v>1996</c:v>
                </c:pt>
                <c:pt idx="147">
                  <c:v>1795.9</c:v>
                </c:pt>
                <c:pt idx="148">
                  <c:v>1711.9</c:v>
                </c:pt>
                <c:pt idx="149">
                  <c:v>1619.9</c:v>
                </c:pt>
                <c:pt idx="150">
                  <c:v>1541.2</c:v>
                </c:pt>
                <c:pt idx="151">
                  <c:v>1545.7</c:v>
                </c:pt>
                <c:pt idx="152">
                  <c:v>1531.3</c:v>
                </c:pt>
                <c:pt idx="153">
                  <c:v>1515</c:v>
                </c:pt>
                <c:pt idx="154">
                  <c:v>1558.6</c:v>
                </c:pt>
                <c:pt idx="155">
                  <c:v>1495</c:v>
                </c:pt>
                <c:pt idx="156">
                  <c:v>1495.4</c:v>
                </c:pt>
                <c:pt idx="157">
                  <c:v>1358.7</c:v>
                </c:pt>
                <c:pt idx="158">
                  <c:v>1294</c:v>
                </c:pt>
                <c:pt idx="159">
                  <c:v>1287</c:v>
                </c:pt>
                <c:pt idx="160">
                  <c:v>1284.4000000000001</c:v>
                </c:pt>
                <c:pt idx="161">
                  <c:v>1253.8</c:v>
                </c:pt>
                <c:pt idx="162">
                  <c:v>1192.8</c:v>
                </c:pt>
                <c:pt idx="163">
                  <c:v>1065.7</c:v>
                </c:pt>
                <c:pt idx="164">
                  <c:v>1052.5</c:v>
                </c:pt>
                <c:pt idx="165">
                  <c:v>973.9</c:v>
                </c:pt>
                <c:pt idx="166">
                  <c:v>1047.4000000000001</c:v>
                </c:pt>
                <c:pt idx="167">
                  <c:v>952.3</c:v>
                </c:pt>
                <c:pt idx="168">
                  <c:v>831.3</c:v>
                </c:pt>
                <c:pt idx="169">
                  <c:v>694.5</c:v>
                </c:pt>
                <c:pt idx="170">
                  <c:v>634.4</c:v>
                </c:pt>
                <c:pt idx="171">
                  <c:v>479</c:v>
                </c:pt>
                <c:pt idx="172">
                  <c:v>358.8</c:v>
                </c:pt>
                <c:pt idx="173">
                  <c:v>228.9</c:v>
                </c:pt>
                <c:pt idx="174">
                  <c:v>1822.9</c:v>
                </c:pt>
                <c:pt idx="175">
                  <c:v>1839.6</c:v>
                </c:pt>
                <c:pt idx="176">
                  <c:v>2108.8000000000002</c:v>
                </c:pt>
                <c:pt idx="177">
                  <c:v>2162.8000000000002</c:v>
                </c:pt>
                <c:pt idx="178">
                  <c:v>2140.5</c:v>
                </c:pt>
                <c:pt idx="179">
                  <c:v>2149.1</c:v>
                </c:pt>
                <c:pt idx="180">
                  <c:v>2096.6999999999998</c:v>
                </c:pt>
                <c:pt idx="181">
                  <c:v>2101.9</c:v>
                </c:pt>
                <c:pt idx="182">
                  <c:v>2037.1</c:v>
                </c:pt>
                <c:pt idx="183">
                  <c:v>1922.8</c:v>
                </c:pt>
                <c:pt idx="184">
                  <c:v>1811.8</c:v>
                </c:pt>
                <c:pt idx="185">
                  <c:v>2354.1</c:v>
                </c:pt>
                <c:pt idx="186">
                  <c:v>2204.8000000000002</c:v>
                </c:pt>
                <c:pt idx="187">
                  <c:v>2124.4</c:v>
                </c:pt>
                <c:pt idx="188">
                  <c:v>2308.5</c:v>
                </c:pt>
                <c:pt idx="189">
                  <c:v>2769</c:v>
                </c:pt>
                <c:pt idx="190">
                  <c:v>2903.1</c:v>
                </c:pt>
                <c:pt idx="191">
                  <c:v>2937.1</c:v>
                </c:pt>
                <c:pt idx="192">
                  <c:v>2840.4</c:v>
                </c:pt>
                <c:pt idx="193">
                  <c:v>2805.6</c:v>
                </c:pt>
                <c:pt idx="194">
                  <c:v>2765.4</c:v>
                </c:pt>
                <c:pt idx="195">
                  <c:v>2960.7</c:v>
                </c:pt>
                <c:pt idx="196">
                  <c:v>2951</c:v>
                </c:pt>
                <c:pt idx="197">
                  <c:v>2988.8</c:v>
                </c:pt>
                <c:pt idx="198">
                  <c:v>2768</c:v>
                </c:pt>
                <c:pt idx="199">
                  <c:v>2722.3</c:v>
                </c:pt>
                <c:pt idx="200">
                  <c:v>2589.4</c:v>
                </c:pt>
                <c:pt idx="201">
                  <c:v>2539.8000000000002</c:v>
                </c:pt>
                <c:pt idx="202">
                  <c:v>2416.5</c:v>
                </c:pt>
                <c:pt idx="203">
                  <c:v>2320.1</c:v>
                </c:pt>
                <c:pt idx="204">
                  <c:v>2391.1</c:v>
                </c:pt>
                <c:pt idx="205">
                  <c:v>2316.4</c:v>
                </c:pt>
                <c:pt idx="206">
                  <c:v>2215.1999999999998</c:v>
                </c:pt>
                <c:pt idx="207">
                  <c:v>2216.8000000000002</c:v>
                </c:pt>
                <c:pt idx="208">
                  <c:v>2072.4</c:v>
                </c:pt>
                <c:pt idx="209">
                  <c:v>2004.9</c:v>
                </c:pt>
                <c:pt idx="210">
                  <c:v>1746.7</c:v>
                </c:pt>
                <c:pt idx="211">
                  <c:v>1609.6</c:v>
                </c:pt>
                <c:pt idx="212">
                  <c:v>1508.1</c:v>
                </c:pt>
                <c:pt idx="213">
                  <c:v>1407.9</c:v>
                </c:pt>
                <c:pt idx="214">
                  <c:v>1306.0999999999999</c:v>
                </c:pt>
                <c:pt idx="215">
                  <c:v>1228.5999999999999</c:v>
                </c:pt>
                <c:pt idx="216">
                  <c:v>1094</c:v>
                </c:pt>
                <c:pt idx="217">
                  <c:v>1014.3</c:v>
                </c:pt>
                <c:pt idx="218">
                  <c:v>948.5</c:v>
                </c:pt>
                <c:pt idx="219">
                  <c:v>850</c:v>
                </c:pt>
                <c:pt idx="220">
                  <c:v>854.3</c:v>
                </c:pt>
                <c:pt idx="221">
                  <c:v>830.5</c:v>
                </c:pt>
                <c:pt idx="222">
                  <c:v>715.7</c:v>
                </c:pt>
                <c:pt idx="223">
                  <c:v>627.79999999999995</c:v>
                </c:pt>
                <c:pt idx="224">
                  <c:v>508.3</c:v>
                </c:pt>
                <c:pt idx="225">
                  <c:v>347</c:v>
                </c:pt>
                <c:pt idx="226">
                  <c:v>2283</c:v>
                </c:pt>
                <c:pt idx="227">
                  <c:v>2171.9</c:v>
                </c:pt>
                <c:pt idx="228">
                  <c:v>2109.9</c:v>
                </c:pt>
                <c:pt idx="229">
                  <c:v>1991</c:v>
                </c:pt>
                <c:pt idx="230">
                  <c:v>1895.9</c:v>
                </c:pt>
                <c:pt idx="231">
                  <c:v>2387.1</c:v>
                </c:pt>
                <c:pt idx="232">
                  <c:v>2276</c:v>
                </c:pt>
                <c:pt idx="233">
                  <c:v>2289</c:v>
                </c:pt>
                <c:pt idx="234">
                  <c:v>2157.1999999999998</c:v>
                </c:pt>
                <c:pt idx="235">
                  <c:v>2112</c:v>
                </c:pt>
                <c:pt idx="236">
                  <c:v>2047.6</c:v>
                </c:pt>
                <c:pt idx="237">
                  <c:v>1929.5</c:v>
                </c:pt>
                <c:pt idx="238">
                  <c:v>1934</c:v>
                </c:pt>
                <c:pt idx="239">
                  <c:v>1871.9</c:v>
                </c:pt>
                <c:pt idx="240">
                  <c:v>2224.5</c:v>
                </c:pt>
                <c:pt idx="241">
                  <c:v>2257.1</c:v>
                </c:pt>
                <c:pt idx="242">
                  <c:v>2165.8000000000002</c:v>
                </c:pt>
                <c:pt idx="243">
                  <c:v>2251.1</c:v>
                </c:pt>
                <c:pt idx="244">
                  <c:v>2217.4</c:v>
                </c:pt>
                <c:pt idx="245">
                  <c:v>2200.6999999999998</c:v>
                </c:pt>
                <c:pt idx="246">
                  <c:v>2076.5</c:v>
                </c:pt>
                <c:pt idx="247">
                  <c:v>2052.5</c:v>
                </c:pt>
                <c:pt idx="248">
                  <c:v>2077.5</c:v>
                </c:pt>
                <c:pt idx="249">
                  <c:v>2637</c:v>
                </c:pt>
                <c:pt idx="250">
                  <c:v>3001.5</c:v>
                </c:pt>
                <c:pt idx="251">
                  <c:v>3239.9</c:v>
                </c:pt>
                <c:pt idx="252">
                  <c:v>3179.3</c:v>
                </c:pt>
                <c:pt idx="253">
                  <c:v>3232.9</c:v>
                </c:pt>
                <c:pt idx="254">
                  <c:v>3087.1</c:v>
                </c:pt>
                <c:pt idx="255">
                  <c:v>2916</c:v>
                </c:pt>
                <c:pt idx="256">
                  <c:v>2718.7</c:v>
                </c:pt>
                <c:pt idx="257">
                  <c:v>2633.3</c:v>
                </c:pt>
                <c:pt idx="258">
                  <c:v>2499.4</c:v>
                </c:pt>
                <c:pt idx="259">
                  <c:v>2323.8000000000002</c:v>
                </c:pt>
                <c:pt idx="260">
                  <c:v>2184.8000000000002</c:v>
                </c:pt>
                <c:pt idx="261">
                  <c:v>1971.3</c:v>
                </c:pt>
                <c:pt idx="262">
                  <c:v>1887.1</c:v>
                </c:pt>
                <c:pt idx="263">
                  <c:v>1773.9</c:v>
                </c:pt>
                <c:pt idx="264">
                  <c:v>1634.6</c:v>
                </c:pt>
                <c:pt idx="265">
                  <c:v>1376.7</c:v>
                </c:pt>
                <c:pt idx="266">
                  <c:v>1253.2</c:v>
                </c:pt>
                <c:pt idx="267">
                  <c:v>1038.2</c:v>
                </c:pt>
                <c:pt idx="268">
                  <c:v>1045.5</c:v>
                </c:pt>
                <c:pt idx="269">
                  <c:v>902.9</c:v>
                </c:pt>
                <c:pt idx="270">
                  <c:v>853.4</c:v>
                </c:pt>
                <c:pt idx="271">
                  <c:v>746.1</c:v>
                </c:pt>
                <c:pt idx="272">
                  <c:v>623.70000000000005</c:v>
                </c:pt>
                <c:pt idx="273">
                  <c:v>529.29999999999995</c:v>
                </c:pt>
                <c:pt idx="274">
                  <c:v>397.3</c:v>
                </c:pt>
                <c:pt idx="275">
                  <c:v>280</c:v>
                </c:pt>
                <c:pt idx="276">
                  <c:v>252.1</c:v>
                </c:pt>
                <c:pt idx="277">
                  <c:v>186.4</c:v>
                </c:pt>
                <c:pt idx="278">
                  <c:v>2453.1999999999998</c:v>
                </c:pt>
                <c:pt idx="279">
                  <c:v>2370.3000000000002</c:v>
                </c:pt>
                <c:pt idx="280">
                  <c:v>2404</c:v>
                </c:pt>
                <c:pt idx="281">
                  <c:v>2384</c:v>
                </c:pt>
                <c:pt idx="282">
                  <c:v>2482.6</c:v>
                </c:pt>
                <c:pt idx="283">
                  <c:v>2793.2</c:v>
                </c:pt>
                <c:pt idx="284">
                  <c:v>2948</c:v>
                </c:pt>
                <c:pt idx="285">
                  <c:v>2808.6</c:v>
                </c:pt>
                <c:pt idx="286">
                  <c:v>2672.1</c:v>
                </c:pt>
                <c:pt idx="287">
                  <c:v>2690.6</c:v>
                </c:pt>
                <c:pt idx="288">
                  <c:v>2541.6</c:v>
                </c:pt>
                <c:pt idx="289">
                  <c:v>2445.1999999999998</c:v>
                </c:pt>
                <c:pt idx="290">
                  <c:v>2313.1</c:v>
                </c:pt>
                <c:pt idx="291">
                  <c:v>2552.4</c:v>
                </c:pt>
                <c:pt idx="292">
                  <c:v>2743.3</c:v>
                </c:pt>
                <c:pt idx="293">
                  <c:v>2806.6</c:v>
                </c:pt>
                <c:pt idx="294">
                  <c:v>2767.3</c:v>
                </c:pt>
                <c:pt idx="295">
                  <c:v>2746.1</c:v>
                </c:pt>
                <c:pt idx="296">
                  <c:v>2771.2</c:v>
                </c:pt>
                <c:pt idx="297">
                  <c:v>2915.4</c:v>
                </c:pt>
                <c:pt idx="298">
                  <c:v>2986.2</c:v>
                </c:pt>
                <c:pt idx="299">
                  <c:v>3285</c:v>
                </c:pt>
                <c:pt idx="300">
                  <c:v>3263.5</c:v>
                </c:pt>
                <c:pt idx="301">
                  <c:v>3493.6</c:v>
                </c:pt>
                <c:pt idx="302">
                  <c:v>3383.2</c:v>
                </c:pt>
                <c:pt idx="303">
                  <c:v>3247.4</c:v>
                </c:pt>
                <c:pt idx="304">
                  <c:v>3037.2</c:v>
                </c:pt>
                <c:pt idx="305">
                  <c:v>2930.7</c:v>
                </c:pt>
                <c:pt idx="306">
                  <c:v>2859.1</c:v>
                </c:pt>
                <c:pt idx="307">
                  <c:v>2662.1</c:v>
                </c:pt>
                <c:pt idx="308">
                  <c:v>2713.7</c:v>
                </c:pt>
                <c:pt idx="309">
                  <c:v>2773.1</c:v>
                </c:pt>
                <c:pt idx="310">
                  <c:v>2576.5</c:v>
                </c:pt>
                <c:pt idx="311">
                  <c:v>2387.6</c:v>
                </c:pt>
                <c:pt idx="312">
                  <c:v>2160.1</c:v>
                </c:pt>
                <c:pt idx="313">
                  <c:v>2059.6999999999998</c:v>
                </c:pt>
                <c:pt idx="314">
                  <c:v>1838</c:v>
                </c:pt>
                <c:pt idx="315">
                  <c:v>1691.3</c:v>
                </c:pt>
                <c:pt idx="316">
                  <c:v>1503.4</c:v>
                </c:pt>
                <c:pt idx="317">
                  <c:v>1384.2</c:v>
                </c:pt>
                <c:pt idx="318">
                  <c:v>1183.5</c:v>
                </c:pt>
                <c:pt idx="319">
                  <c:v>1018.3</c:v>
                </c:pt>
                <c:pt idx="320">
                  <c:v>950.3</c:v>
                </c:pt>
                <c:pt idx="321">
                  <c:v>852.3</c:v>
                </c:pt>
                <c:pt idx="322">
                  <c:v>735.7</c:v>
                </c:pt>
                <c:pt idx="323">
                  <c:v>631.4</c:v>
                </c:pt>
                <c:pt idx="324">
                  <c:v>562.6</c:v>
                </c:pt>
                <c:pt idx="325">
                  <c:v>468.8</c:v>
                </c:pt>
                <c:pt idx="326">
                  <c:v>412.5</c:v>
                </c:pt>
                <c:pt idx="327">
                  <c:v>316.60000000000002</c:v>
                </c:pt>
                <c:pt idx="328">
                  <c:v>243</c:v>
                </c:pt>
                <c:pt idx="329">
                  <c:v>170.5</c:v>
                </c:pt>
                <c:pt idx="330">
                  <c:v>90</c:v>
                </c:pt>
                <c:pt idx="331">
                  <c:v>2369.5</c:v>
                </c:pt>
                <c:pt idx="332">
                  <c:v>2288</c:v>
                </c:pt>
                <c:pt idx="333">
                  <c:v>2197</c:v>
                </c:pt>
                <c:pt idx="334">
                  <c:v>2135.3000000000002</c:v>
                </c:pt>
                <c:pt idx="335">
                  <c:v>2082</c:v>
                </c:pt>
                <c:pt idx="336">
                  <c:v>2041.8</c:v>
                </c:pt>
                <c:pt idx="337">
                  <c:v>2020.3</c:v>
                </c:pt>
                <c:pt idx="338">
                  <c:v>2004.6</c:v>
                </c:pt>
                <c:pt idx="339">
                  <c:v>1912.3</c:v>
                </c:pt>
                <c:pt idx="340">
                  <c:v>1791.7</c:v>
                </c:pt>
                <c:pt idx="341">
                  <c:v>1678.9</c:v>
                </c:pt>
                <c:pt idx="342">
                  <c:v>1660.3</c:v>
                </c:pt>
                <c:pt idx="343">
                  <c:v>1591.3</c:v>
                </c:pt>
                <c:pt idx="344">
                  <c:v>1589.5</c:v>
                </c:pt>
                <c:pt idx="345">
                  <c:v>1554.6</c:v>
                </c:pt>
                <c:pt idx="346">
                  <c:v>1547.7</c:v>
                </c:pt>
                <c:pt idx="347">
                  <c:v>1500.6</c:v>
                </c:pt>
                <c:pt idx="348">
                  <c:v>1478.6</c:v>
                </c:pt>
                <c:pt idx="349">
                  <c:v>1543.7</c:v>
                </c:pt>
                <c:pt idx="350">
                  <c:v>1545.2</c:v>
                </c:pt>
                <c:pt idx="351">
                  <c:v>1495.8</c:v>
                </c:pt>
                <c:pt idx="352">
                  <c:v>1441.9</c:v>
                </c:pt>
                <c:pt idx="353">
                  <c:v>1453.4</c:v>
                </c:pt>
                <c:pt idx="354">
                  <c:v>1421.7</c:v>
                </c:pt>
                <c:pt idx="355">
                  <c:v>1503.4</c:v>
                </c:pt>
                <c:pt idx="356">
                  <c:v>1423.5</c:v>
                </c:pt>
                <c:pt idx="357">
                  <c:v>1399.1</c:v>
                </c:pt>
                <c:pt idx="358">
                  <c:v>1334.1</c:v>
                </c:pt>
                <c:pt idx="359">
                  <c:v>1269.5999999999999</c:v>
                </c:pt>
                <c:pt idx="360">
                  <c:v>1328.6</c:v>
                </c:pt>
                <c:pt idx="361">
                  <c:v>1320.7</c:v>
                </c:pt>
                <c:pt idx="362">
                  <c:v>1285.7</c:v>
                </c:pt>
                <c:pt idx="363">
                  <c:v>1251.5</c:v>
                </c:pt>
                <c:pt idx="364">
                  <c:v>1206.5</c:v>
                </c:pt>
                <c:pt idx="365">
                  <c:v>1146.2</c:v>
                </c:pt>
                <c:pt idx="366">
                  <c:v>1202.9000000000001</c:v>
                </c:pt>
                <c:pt idx="367">
                  <c:v>1101</c:v>
                </c:pt>
                <c:pt idx="368">
                  <c:v>1088.0999999999999</c:v>
                </c:pt>
                <c:pt idx="369">
                  <c:v>988.2</c:v>
                </c:pt>
                <c:pt idx="370">
                  <c:v>927</c:v>
                </c:pt>
                <c:pt idx="371">
                  <c:v>841.3</c:v>
                </c:pt>
                <c:pt idx="372">
                  <c:v>806.3</c:v>
                </c:pt>
                <c:pt idx="373">
                  <c:v>744.9</c:v>
                </c:pt>
                <c:pt idx="374">
                  <c:v>742.5</c:v>
                </c:pt>
                <c:pt idx="375">
                  <c:v>760.7</c:v>
                </c:pt>
                <c:pt idx="376">
                  <c:v>711.9</c:v>
                </c:pt>
                <c:pt idx="377">
                  <c:v>608.5</c:v>
                </c:pt>
                <c:pt idx="378">
                  <c:v>549.5</c:v>
                </c:pt>
                <c:pt idx="379">
                  <c:v>484.8</c:v>
                </c:pt>
                <c:pt idx="380">
                  <c:v>416.9</c:v>
                </c:pt>
                <c:pt idx="381">
                  <c:v>318.5</c:v>
                </c:pt>
                <c:pt idx="382">
                  <c:v>159.9</c:v>
                </c:pt>
                <c:pt idx="383">
                  <c:v>3190.8</c:v>
                </c:pt>
                <c:pt idx="384">
                  <c:v>3130.9</c:v>
                </c:pt>
                <c:pt idx="385">
                  <c:v>3331.9</c:v>
                </c:pt>
                <c:pt idx="386">
                  <c:v>3444.2</c:v>
                </c:pt>
                <c:pt idx="387">
                  <c:v>3410.8</c:v>
                </c:pt>
                <c:pt idx="390">
                  <c:v>4391.8</c:v>
                </c:pt>
                <c:pt idx="391">
                  <c:v>4317.5</c:v>
                </c:pt>
                <c:pt idx="392">
                  <c:v>4484.2</c:v>
                </c:pt>
                <c:pt idx="393">
                  <c:v>4549.1000000000004</c:v>
                </c:pt>
                <c:pt idx="394" formatCode="0.0">
                  <c:v>4466</c:v>
                </c:pt>
                <c:pt idx="395">
                  <c:v>4355.6000000000004</c:v>
                </c:pt>
                <c:pt idx="396">
                  <c:v>4597.3</c:v>
                </c:pt>
                <c:pt idx="397">
                  <c:v>4616.7</c:v>
                </c:pt>
                <c:pt idx="398">
                  <c:v>4573.8999999999996</c:v>
                </c:pt>
                <c:pt idx="399">
                  <c:v>4483.3</c:v>
                </c:pt>
                <c:pt idx="400">
                  <c:v>4402.8999999999996</c:v>
                </c:pt>
                <c:pt idx="401">
                  <c:v>4449.7</c:v>
                </c:pt>
                <c:pt idx="402">
                  <c:v>4349.7</c:v>
                </c:pt>
                <c:pt idx="403">
                  <c:v>4144.5</c:v>
                </c:pt>
                <c:pt idx="404">
                  <c:v>4051.6</c:v>
                </c:pt>
                <c:pt idx="405">
                  <c:v>3974.9</c:v>
                </c:pt>
                <c:pt idx="406">
                  <c:v>3845.3</c:v>
                </c:pt>
                <c:pt idx="407">
                  <c:v>3703.6</c:v>
                </c:pt>
                <c:pt idx="408">
                  <c:v>3916.8</c:v>
                </c:pt>
                <c:pt idx="409">
                  <c:v>3899.5</c:v>
                </c:pt>
                <c:pt idx="410">
                  <c:v>3796.6</c:v>
                </c:pt>
                <c:pt idx="411" formatCode="0.0">
                  <c:v>3683</c:v>
                </c:pt>
                <c:pt idx="412">
                  <c:v>3535.5</c:v>
                </c:pt>
                <c:pt idx="413">
                  <c:v>3284.3</c:v>
                </c:pt>
                <c:pt idx="414">
                  <c:v>3135.5</c:v>
                </c:pt>
                <c:pt idx="415">
                  <c:v>2986.4</c:v>
                </c:pt>
                <c:pt idx="416">
                  <c:v>3001.5</c:v>
                </c:pt>
                <c:pt idx="417">
                  <c:v>2808.9</c:v>
                </c:pt>
                <c:pt idx="418">
                  <c:v>2664.5</c:v>
                </c:pt>
                <c:pt idx="419">
                  <c:v>2635.3</c:v>
                </c:pt>
                <c:pt idx="420">
                  <c:v>2607.5</c:v>
                </c:pt>
                <c:pt idx="421">
                  <c:v>2474.6</c:v>
                </c:pt>
                <c:pt idx="422">
                  <c:v>2397.5</c:v>
                </c:pt>
                <c:pt idx="423">
                  <c:v>2157.9</c:v>
                </c:pt>
                <c:pt idx="424">
                  <c:v>1895.6</c:v>
                </c:pt>
                <c:pt idx="425">
                  <c:v>1890.3</c:v>
                </c:pt>
                <c:pt idx="426">
                  <c:v>1695.5</c:v>
                </c:pt>
                <c:pt idx="427">
                  <c:v>1502</c:v>
                </c:pt>
                <c:pt idx="428">
                  <c:v>1412.8</c:v>
                </c:pt>
                <c:pt idx="429">
                  <c:v>1305.2</c:v>
                </c:pt>
                <c:pt idx="430">
                  <c:v>1175.7</c:v>
                </c:pt>
                <c:pt idx="431">
                  <c:v>1020.2</c:v>
                </c:pt>
                <c:pt idx="432">
                  <c:v>821.5</c:v>
                </c:pt>
                <c:pt idx="433">
                  <c:v>574.1</c:v>
                </c:pt>
                <c:pt idx="434">
                  <c:v>295.39999999999998</c:v>
                </c:pt>
                <c:pt idx="435">
                  <c:v>2871.8</c:v>
                </c:pt>
                <c:pt idx="436">
                  <c:v>2801</c:v>
                </c:pt>
                <c:pt idx="437">
                  <c:v>2949.4</c:v>
                </c:pt>
                <c:pt idx="438">
                  <c:v>2966.3</c:v>
                </c:pt>
                <c:pt idx="439">
                  <c:v>2774.2</c:v>
                </c:pt>
                <c:pt idx="440">
                  <c:v>3758.7</c:v>
                </c:pt>
                <c:pt idx="441">
                  <c:v>3565.4</c:v>
                </c:pt>
                <c:pt idx="442">
                  <c:v>3480.8</c:v>
                </c:pt>
                <c:pt idx="443">
                  <c:v>3437.3</c:v>
                </c:pt>
                <c:pt idx="444">
                  <c:v>3324.6</c:v>
                </c:pt>
                <c:pt idx="445">
                  <c:v>3389.4</c:v>
                </c:pt>
                <c:pt idx="446">
                  <c:v>3259.7</c:v>
                </c:pt>
                <c:pt idx="447">
                  <c:v>3381.3</c:v>
                </c:pt>
                <c:pt idx="448">
                  <c:v>3530.7</c:v>
                </c:pt>
                <c:pt idx="449">
                  <c:v>3470.8</c:v>
                </c:pt>
                <c:pt idx="450">
                  <c:v>3558.6</c:v>
                </c:pt>
                <c:pt idx="451">
                  <c:v>3497</c:v>
                </c:pt>
                <c:pt idx="452">
                  <c:v>3650</c:v>
                </c:pt>
                <c:pt idx="453">
                  <c:v>3710.4</c:v>
                </c:pt>
                <c:pt idx="454">
                  <c:v>3667.2</c:v>
                </c:pt>
                <c:pt idx="455">
                  <c:v>3679</c:v>
                </c:pt>
                <c:pt idx="456">
                  <c:v>3840.6</c:v>
                </c:pt>
                <c:pt idx="457">
                  <c:v>4020.6</c:v>
                </c:pt>
                <c:pt idx="458">
                  <c:v>4014.7</c:v>
                </c:pt>
                <c:pt idx="459">
                  <c:v>4060</c:v>
                </c:pt>
                <c:pt idx="460">
                  <c:v>4046.8</c:v>
                </c:pt>
                <c:pt idx="461">
                  <c:v>3859.2</c:v>
                </c:pt>
                <c:pt idx="462">
                  <c:v>3835.6</c:v>
                </c:pt>
                <c:pt idx="463">
                  <c:v>3632.2</c:v>
                </c:pt>
                <c:pt idx="464">
                  <c:v>3719.3</c:v>
                </c:pt>
                <c:pt idx="465">
                  <c:v>3630</c:v>
                </c:pt>
                <c:pt idx="466">
                  <c:v>3502.7</c:v>
                </c:pt>
                <c:pt idx="467">
                  <c:v>3440.1</c:v>
                </c:pt>
                <c:pt idx="468">
                  <c:v>3188.4</c:v>
                </c:pt>
                <c:pt idx="469">
                  <c:v>3185.6</c:v>
                </c:pt>
                <c:pt idx="470">
                  <c:v>3090.4</c:v>
                </c:pt>
                <c:pt idx="471">
                  <c:v>2864.7</c:v>
                </c:pt>
                <c:pt idx="472">
                  <c:v>2723.9</c:v>
                </c:pt>
                <c:pt idx="473">
                  <c:v>2506.1999999999998</c:v>
                </c:pt>
                <c:pt idx="474">
                  <c:v>2323.8000000000002</c:v>
                </c:pt>
                <c:pt idx="475">
                  <c:v>2176.8000000000002</c:v>
                </c:pt>
                <c:pt idx="476">
                  <c:v>2011.3</c:v>
                </c:pt>
                <c:pt idx="477">
                  <c:v>1879.6</c:v>
                </c:pt>
                <c:pt idx="478">
                  <c:v>1719.9</c:v>
                </c:pt>
                <c:pt idx="479">
                  <c:v>1547.7</c:v>
                </c:pt>
                <c:pt idx="480">
                  <c:v>1406.1</c:v>
                </c:pt>
                <c:pt idx="481">
                  <c:v>1257.7</c:v>
                </c:pt>
                <c:pt idx="482">
                  <c:v>1074.3</c:v>
                </c:pt>
                <c:pt idx="483">
                  <c:v>882.6</c:v>
                </c:pt>
                <c:pt idx="484">
                  <c:v>735.5</c:v>
                </c:pt>
                <c:pt idx="485">
                  <c:v>582.5</c:v>
                </c:pt>
                <c:pt idx="486">
                  <c:v>263.5</c:v>
                </c:pt>
                <c:pt idx="487" formatCode="0.0">
                  <c:v>3059</c:v>
                </c:pt>
                <c:pt idx="488">
                  <c:v>3093.7</c:v>
                </c:pt>
                <c:pt idx="489">
                  <c:v>2971.7</c:v>
                </c:pt>
                <c:pt idx="490">
                  <c:v>3377.1</c:v>
                </c:pt>
                <c:pt idx="491">
                  <c:v>3531.3</c:v>
                </c:pt>
                <c:pt idx="492">
                  <c:v>3530.5</c:v>
                </c:pt>
                <c:pt idx="493">
                  <c:v>3334.6</c:v>
                </c:pt>
                <c:pt idx="494">
                  <c:v>3945.2</c:v>
                </c:pt>
                <c:pt idx="495">
                  <c:v>3369.8</c:v>
                </c:pt>
                <c:pt idx="496">
                  <c:v>3318.3</c:v>
                </c:pt>
                <c:pt idx="497">
                  <c:v>3432.6</c:v>
                </c:pt>
                <c:pt idx="498">
                  <c:v>4263.3</c:v>
                </c:pt>
                <c:pt idx="499">
                  <c:v>4377.3</c:v>
                </c:pt>
                <c:pt idx="500">
                  <c:v>4430.2</c:v>
                </c:pt>
                <c:pt idx="501">
                  <c:v>4268.1000000000004</c:v>
                </c:pt>
                <c:pt idx="502">
                  <c:v>4427.2</c:v>
                </c:pt>
                <c:pt idx="503">
                  <c:v>4325.6000000000004</c:v>
                </c:pt>
                <c:pt idx="504">
                  <c:v>4326.1000000000004</c:v>
                </c:pt>
                <c:pt idx="505">
                  <c:v>4257.2</c:v>
                </c:pt>
                <c:pt idx="506">
                  <c:v>4425.7</c:v>
                </c:pt>
                <c:pt idx="507">
                  <c:v>4631.2</c:v>
                </c:pt>
                <c:pt idx="508">
                  <c:v>4737.1000000000004</c:v>
                </c:pt>
                <c:pt idx="509">
                  <c:v>4584.3</c:v>
                </c:pt>
                <c:pt idx="510">
                  <c:v>4490.7</c:v>
                </c:pt>
                <c:pt idx="511">
                  <c:v>4256.3</c:v>
                </c:pt>
                <c:pt idx="512">
                  <c:v>4275.5</c:v>
                </c:pt>
                <c:pt idx="513">
                  <c:v>4382.7</c:v>
                </c:pt>
                <c:pt idx="514">
                  <c:v>4381.5</c:v>
                </c:pt>
                <c:pt idx="515">
                  <c:v>4111.3</c:v>
                </c:pt>
                <c:pt idx="516" formatCode="0.0">
                  <c:v>3875</c:v>
                </c:pt>
                <c:pt idx="517">
                  <c:v>3842.5</c:v>
                </c:pt>
                <c:pt idx="518">
                  <c:v>3646.6</c:v>
                </c:pt>
                <c:pt idx="519" formatCode="0.0">
                  <c:v>3563</c:v>
                </c:pt>
                <c:pt idx="520" formatCode="0.0">
                  <c:v>3550</c:v>
                </c:pt>
                <c:pt idx="521">
                  <c:v>3290.2</c:v>
                </c:pt>
                <c:pt idx="522">
                  <c:v>3143.7</c:v>
                </c:pt>
                <c:pt idx="523" formatCode="0.0">
                  <c:v>3014</c:v>
                </c:pt>
                <c:pt idx="524">
                  <c:v>2745.3</c:v>
                </c:pt>
                <c:pt idx="525" formatCode="0.0">
                  <c:v>2646</c:v>
                </c:pt>
                <c:pt idx="526">
                  <c:v>2433.5</c:v>
                </c:pt>
                <c:pt idx="527">
                  <c:v>2294.4</c:v>
                </c:pt>
                <c:pt idx="528">
                  <c:v>2178.3000000000002</c:v>
                </c:pt>
                <c:pt idx="529">
                  <c:v>1933.6</c:v>
                </c:pt>
                <c:pt idx="530">
                  <c:v>1796.6</c:v>
                </c:pt>
                <c:pt idx="531">
                  <c:v>1586.7</c:v>
                </c:pt>
                <c:pt idx="532">
                  <c:v>1450.9</c:v>
                </c:pt>
                <c:pt idx="533">
                  <c:v>1251.5999999999999</c:v>
                </c:pt>
                <c:pt idx="534">
                  <c:v>1170.2</c:v>
                </c:pt>
                <c:pt idx="535" formatCode="0.0">
                  <c:v>1004</c:v>
                </c:pt>
                <c:pt idx="536">
                  <c:v>826.7</c:v>
                </c:pt>
                <c:pt idx="537" formatCode="0.0">
                  <c:v>728</c:v>
                </c:pt>
                <c:pt idx="538" formatCode="0.0">
                  <c:v>728</c:v>
                </c:pt>
                <c:pt idx="539">
                  <c:v>4123.1000000000004</c:v>
                </c:pt>
                <c:pt idx="540">
                  <c:v>3953.1</c:v>
                </c:pt>
                <c:pt idx="541">
                  <c:v>4117.2</c:v>
                </c:pt>
                <c:pt idx="542">
                  <c:v>4036.9</c:v>
                </c:pt>
                <c:pt idx="543">
                  <c:v>5121.6000000000004</c:v>
                </c:pt>
                <c:pt idx="544">
                  <c:v>4893.3</c:v>
                </c:pt>
                <c:pt idx="545">
                  <c:v>4811.8</c:v>
                </c:pt>
                <c:pt idx="546">
                  <c:v>5176.8</c:v>
                </c:pt>
                <c:pt idx="547">
                  <c:v>5219.1000000000004</c:v>
                </c:pt>
                <c:pt idx="548">
                  <c:v>5619.5</c:v>
                </c:pt>
                <c:pt idx="549">
                  <c:v>5544.6</c:v>
                </c:pt>
                <c:pt idx="550">
                  <c:v>5747.4</c:v>
                </c:pt>
                <c:pt idx="551">
                  <c:v>5638.4</c:v>
                </c:pt>
                <c:pt idx="552">
                  <c:v>5600.6</c:v>
                </c:pt>
                <c:pt idx="553">
                  <c:v>5744.8</c:v>
                </c:pt>
                <c:pt idx="554">
                  <c:v>5922.9</c:v>
                </c:pt>
                <c:pt idx="555" formatCode="0.0">
                  <c:v>6117</c:v>
                </c:pt>
                <c:pt idx="556" formatCode="0.0">
                  <c:v>5940.8</c:v>
                </c:pt>
                <c:pt idx="557" formatCode="0.0">
                  <c:v>5783</c:v>
                </c:pt>
                <c:pt idx="558" formatCode="0.0">
                  <c:v>5728</c:v>
                </c:pt>
                <c:pt idx="559">
                  <c:v>5571.7</c:v>
                </c:pt>
                <c:pt idx="560">
                  <c:v>5489.9</c:v>
                </c:pt>
                <c:pt idx="561">
                  <c:v>5431.4</c:v>
                </c:pt>
                <c:pt idx="562">
                  <c:v>5266.8</c:v>
                </c:pt>
                <c:pt idx="563">
                  <c:v>5092.5</c:v>
                </c:pt>
                <c:pt idx="564">
                  <c:v>4976.3999999999996</c:v>
                </c:pt>
                <c:pt idx="565">
                  <c:v>4895.1000000000004</c:v>
                </c:pt>
                <c:pt idx="566">
                  <c:v>4964.3999999999996</c:v>
                </c:pt>
                <c:pt idx="567" formatCode="0.0">
                  <c:v>4868</c:v>
                </c:pt>
                <c:pt idx="568">
                  <c:v>4829.3</c:v>
                </c:pt>
                <c:pt idx="569">
                  <c:v>4867.2</c:v>
                </c:pt>
                <c:pt idx="570" formatCode="0.0">
                  <c:v>4782.1000000000004</c:v>
                </c:pt>
                <c:pt idx="571" formatCode="0.0">
                  <c:v>4400.8999999999996</c:v>
                </c:pt>
                <c:pt idx="572" formatCode="0.0">
                  <c:v>4230</c:v>
                </c:pt>
                <c:pt idx="573" formatCode="0.0">
                  <c:v>4153.6000000000004</c:v>
                </c:pt>
                <c:pt idx="574">
                  <c:v>3960.1</c:v>
                </c:pt>
                <c:pt idx="575">
                  <c:v>3749.5</c:v>
                </c:pt>
                <c:pt idx="576">
                  <c:v>3469.5</c:v>
                </c:pt>
                <c:pt idx="577">
                  <c:v>3360.1</c:v>
                </c:pt>
                <c:pt idx="578">
                  <c:v>3150.1</c:v>
                </c:pt>
                <c:pt idx="579">
                  <c:v>3073.6</c:v>
                </c:pt>
                <c:pt idx="580">
                  <c:v>2779.7</c:v>
                </c:pt>
                <c:pt idx="581">
                  <c:v>2539.9</c:v>
                </c:pt>
                <c:pt idx="582">
                  <c:v>2372.6</c:v>
                </c:pt>
                <c:pt idx="583">
                  <c:v>2214.1</c:v>
                </c:pt>
                <c:pt idx="584" formatCode="0.0">
                  <c:v>2069</c:v>
                </c:pt>
                <c:pt idx="585">
                  <c:v>1878.4</c:v>
                </c:pt>
                <c:pt idx="586" formatCode="0.0">
                  <c:v>1646</c:v>
                </c:pt>
                <c:pt idx="587">
                  <c:v>1488.2</c:v>
                </c:pt>
                <c:pt idx="588">
                  <c:v>1231.0999999999999</c:v>
                </c:pt>
                <c:pt idx="589">
                  <c:v>996.2</c:v>
                </c:pt>
                <c:pt idx="590">
                  <c:v>658.1</c:v>
                </c:pt>
                <c:pt idx="591">
                  <c:v>499.5</c:v>
                </c:pt>
                <c:pt idx="592">
                  <c:v>4502.8</c:v>
                </c:pt>
                <c:pt idx="593">
                  <c:v>4400.8</c:v>
                </c:pt>
                <c:pt idx="594">
                  <c:v>4228.3999999999996</c:v>
                </c:pt>
                <c:pt idx="595">
                  <c:v>4017.4</c:v>
                </c:pt>
                <c:pt idx="596">
                  <c:v>4682.6000000000004</c:v>
                </c:pt>
                <c:pt idx="597">
                  <c:v>5026.5</c:v>
                </c:pt>
                <c:pt idx="598">
                  <c:v>4982.1000000000004</c:v>
                </c:pt>
                <c:pt idx="599">
                  <c:v>4822.5</c:v>
                </c:pt>
                <c:pt idx="600">
                  <c:v>5816.8</c:v>
                </c:pt>
                <c:pt idx="601">
                  <c:v>5634.1</c:v>
                </c:pt>
                <c:pt idx="602">
                  <c:v>5428.8</c:v>
                </c:pt>
                <c:pt idx="603" formatCode="0.0">
                  <c:v>5365</c:v>
                </c:pt>
                <c:pt idx="604">
                  <c:v>5311.8</c:v>
                </c:pt>
                <c:pt idx="605">
                  <c:v>5060.6000000000004</c:v>
                </c:pt>
                <c:pt idx="606">
                  <c:v>5130.6000000000004</c:v>
                </c:pt>
                <c:pt idx="607">
                  <c:v>5345.7</c:v>
                </c:pt>
                <c:pt idx="608">
                  <c:v>5214.3999999999996</c:v>
                </c:pt>
                <c:pt idx="609" formatCode="0.0">
                  <c:v>5002</c:v>
                </c:pt>
                <c:pt idx="610">
                  <c:v>4883.8999999999996</c:v>
                </c:pt>
                <c:pt idx="611">
                  <c:v>4770.2</c:v>
                </c:pt>
                <c:pt idx="612">
                  <c:v>4899.8999999999996</c:v>
                </c:pt>
                <c:pt idx="613" formatCode="0.0">
                  <c:v>4828</c:v>
                </c:pt>
                <c:pt idx="614">
                  <c:v>4846.8</c:v>
                </c:pt>
                <c:pt idx="615">
                  <c:v>4795.5</c:v>
                </c:pt>
                <c:pt idx="616">
                  <c:v>4768.7</c:v>
                </c:pt>
                <c:pt idx="617">
                  <c:v>4840.6000000000004</c:v>
                </c:pt>
                <c:pt idx="618">
                  <c:v>4719.3999999999996</c:v>
                </c:pt>
                <c:pt idx="619" formatCode="0.0">
                  <c:v>4703</c:v>
                </c:pt>
                <c:pt idx="620">
                  <c:v>4616.5</c:v>
                </c:pt>
                <c:pt idx="621">
                  <c:v>4644.3999999999996</c:v>
                </c:pt>
                <c:pt idx="622">
                  <c:v>4426.7</c:v>
                </c:pt>
                <c:pt idx="623">
                  <c:v>4231.8</c:v>
                </c:pt>
                <c:pt idx="624">
                  <c:v>4281.2</c:v>
                </c:pt>
                <c:pt idx="625">
                  <c:v>4226.3999999999996</c:v>
                </c:pt>
                <c:pt idx="626" formatCode="0.0">
                  <c:v>3971</c:v>
                </c:pt>
                <c:pt idx="627">
                  <c:v>3698.7</c:v>
                </c:pt>
                <c:pt idx="628">
                  <c:v>3477.8</c:v>
                </c:pt>
                <c:pt idx="629">
                  <c:v>3447.2</c:v>
                </c:pt>
                <c:pt idx="630">
                  <c:v>3407.9</c:v>
                </c:pt>
                <c:pt idx="631">
                  <c:v>3144.6</c:v>
                </c:pt>
                <c:pt idx="632">
                  <c:v>3020.5</c:v>
                </c:pt>
                <c:pt idx="633">
                  <c:v>2940.7</c:v>
                </c:pt>
                <c:pt idx="634">
                  <c:v>2691.2</c:v>
                </c:pt>
                <c:pt idx="635">
                  <c:v>2574.5</c:v>
                </c:pt>
                <c:pt idx="636">
                  <c:v>2362.1</c:v>
                </c:pt>
                <c:pt idx="637">
                  <c:v>2134.3000000000002</c:v>
                </c:pt>
                <c:pt idx="638">
                  <c:v>1838.9</c:v>
                </c:pt>
                <c:pt idx="639">
                  <c:v>1642.1</c:v>
                </c:pt>
                <c:pt idx="640">
                  <c:v>1240.3</c:v>
                </c:pt>
                <c:pt idx="641">
                  <c:v>1067.2</c:v>
                </c:pt>
                <c:pt idx="642" formatCode="0.0">
                  <c:v>931</c:v>
                </c:pt>
                <c:pt idx="643">
                  <c:v>628.1</c:v>
                </c:pt>
                <c:pt idx="644">
                  <c:v>4386.3999999999996</c:v>
                </c:pt>
                <c:pt idx="645">
                  <c:v>4332.1000000000004</c:v>
                </c:pt>
                <c:pt idx="646">
                  <c:v>4612.6000000000004</c:v>
                </c:pt>
                <c:pt idx="647">
                  <c:v>4749.3999999999996</c:v>
                </c:pt>
                <c:pt idx="648">
                  <c:v>4661.7</c:v>
                </c:pt>
                <c:pt idx="649">
                  <c:v>4372.1000000000004</c:v>
                </c:pt>
                <c:pt idx="650">
                  <c:v>4242.8999999999996</c:v>
                </c:pt>
                <c:pt idx="651">
                  <c:v>4125.6000000000004</c:v>
                </c:pt>
                <c:pt idx="652">
                  <c:v>4074.1</c:v>
                </c:pt>
                <c:pt idx="653">
                  <c:v>4070.9</c:v>
                </c:pt>
                <c:pt idx="654">
                  <c:v>4110.1000000000004</c:v>
                </c:pt>
                <c:pt idx="655">
                  <c:v>3975.5</c:v>
                </c:pt>
                <c:pt idx="656">
                  <c:v>3919.8</c:v>
                </c:pt>
                <c:pt idx="657" formatCode="0.0">
                  <c:v>3770</c:v>
                </c:pt>
                <c:pt idx="658">
                  <c:v>4775.8</c:v>
                </c:pt>
                <c:pt idx="659">
                  <c:v>5287.9</c:v>
                </c:pt>
                <c:pt idx="660">
                  <c:v>5185.2</c:v>
                </c:pt>
                <c:pt idx="661">
                  <c:v>5108.5</c:v>
                </c:pt>
                <c:pt idx="662">
                  <c:v>0</c:v>
                </c:pt>
                <c:pt idx="663">
                  <c:v>0</c:v>
                </c:pt>
                <c:pt idx="664">
                  <c:v>0</c:v>
                </c:pt>
                <c:pt idx="665">
                  <c:v>0</c:v>
                </c:pt>
                <c:pt idx="666">
                  <c:v>0</c:v>
                </c:pt>
                <c:pt idx="667">
                  <c:v>4887.6000000000004</c:v>
                </c:pt>
                <c:pt idx="668">
                  <c:v>4991.7</c:v>
                </c:pt>
                <c:pt idx="669">
                  <c:v>5180.3</c:v>
                </c:pt>
                <c:pt idx="670">
                  <c:v>4934.7</c:v>
                </c:pt>
                <c:pt idx="671">
                  <c:v>4923.8</c:v>
                </c:pt>
                <c:pt idx="672">
                  <c:v>4880.7</c:v>
                </c:pt>
                <c:pt idx="673">
                  <c:v>4713.5</c:v>
                </c:pt>
                <c:pt idx="674">
                  <c:v>4526.2</c:v>
                </c:pt>
                <c:pt idx="675">
                  <c:v>4501.8999999999996</c:v>
                </c:pt>
                <c:pt idx="676">
                  <c:v>4367.1000000000004</c:v>
                </c:pt>
                <c:pt idx="677">
                  <c:v>4231.8</c:v>
                </c:pt>
                <c:pt idx="678">
                  <c:v>3772.4</c:v>
                </c:pt>
                <c:pt idx="679">
                  <c:v>3614.4</c:v>
                </c:pt>
                <c:pt idx="680">
                  <c:v>3355.1</c:v>
                </c:pt>
                <c:pt idx="681">
                  <c:v>3293.9</c:v>
                </c:pt>
                <c:pt idx="682">
                  <c:v>2990.2</c:v>
                </c:pt>
                <c:pt idx="683">
                  <c:v>2730.9</c:v>
                </c:pt>
                <c:pt idx="684">
                  <c:v>2441.3000000000002</c:v>
                </c:pt>
                <c:pt idx="685" formatCode="0.0">
                  <c:v>2383</c:v>
                </c:pt>
                <c:pt idx="686">
                  <c:v>2277.1</c:v>
                </c:pt>
                <c:pt idx="687" formatCode="0.0">
                  <c:v>2086</c:v>
                </c:pt>
                <c:pt idx="688">
                  <c:v>1793.6</c:v>
                </c:pt>
                <c:pt idx="689">
                  <c:v>1649.9</c:v>
                </c:pt>
                <c:pt idx="690">
                  <c:v>1496.9</c:v>
                </c:pt>
                <c:pt idx="691" formatCode="0.0">
                  <c:v>1286</c:v>
                </c:pt>
                <c:pt idx="692">
                  <c:v>987.2</c:v>
                </c:pt>
                <c:pt idx="693">
                  <c:v>761.1</c:v>
                </c:pt>
                <c:pt idx="694">
                  <c:v>572.9</c:v>
                </c:pt>
                <c:pt idx="695">
                  <c:v>379.8</c:v>
                </c:pt>
                <c:pt idx="696">
                  <c:v>3407.4</c:v>
                </c:pt>
                <c:pt idx="697">
                  <c:v>4328.3999999999996</c:v>
                </c:pt>
                <c:pt idx="698">
                  <c:v>4355.6000000000004</c:v>
                </c:pt>
                <c:pt idx="699">
                  <c:v>4444.1000000000004</c:v>
                </c:pt>
                <c:pt idx="700">
                  <c:v>4263.8</c:v>
                </c:pt>
                <c:pt idx="701">
                  <c:v>4099.8</c:v>
                </c:pt>
                <c:pt idx="702">
                  <c:v>4237.7</c:v>
                </c:pt>
                <c:pt idx="703">
                  <c:v>4330.5</c:v>
                </c:pt>
                <c:pt idx="704">
                  <c:v>4291.3</c:v>
                </c:pt>
                <c:pt idx="705">
                  <c:v>4034.1</c:v>
                </c:pt>
                <c:pt idx="706">
                  <c:v>4045.6</c:v>
                </c:pt>
                <c:pt idx="707">
                  <c:v>3811.2</c:v>
                </c:pt>
                <c:pt idx="708">
                  <c:v>3567.4</c:v>
                </c:pt>
                <c:pt idx="709">
                  <c:v>3823.7</c:v>
                </c:pt>
                <c:pt idx="710">
                  <c:v>4680.7</c:v>
                </c:pt>
                <c:pt idx="711">
                  <c:v>4742.3999999999996</c:v>
                </c:pt>
                <c:pt idx="712">
                  <c:v>4813.5</c:v>
                </c:pt>
                <c:pt idx="713">
                  <c:v>4506.6000000000004</c:v>
                </c:pt>
                <c:pt idx="714">
                  <c:v>4430.8</c:v>
                </c:pt>
                <c:pt idx="715">
                  <c:v>4539.6000000000004</c:v>
                </c:pt>
                <c:pt idx="716">
                  <c:v>4452.1000000000004</c:v>
                </c:pt>
                <c:pt idx="717">
                  <c:v>4613</c:v>
                </c:pt>
                <c:pt idx="718">
                  <c:v>4436.8999999999996</c:v>
                </c:pt>
                <c:pt idx="719">
                  <c:v>4477.8999999999996</c:v>
                </c:pt>
                <c:pt idx="720">
                  <c:v>4361.5</c:v>
                </c:pt>
                <c:pt idx="721">
                  <c:v>4332</c:v>
                </c:pt>
                <c:pt idx="722">
                  <c:v>4127.6000000000004</c:v>
                </c:pt>
                <c:pt idx="723">
                  <c:v>4078.2</c:v>
                </c:pt>
                <c:pt idx="724">
                  <c:v>4066</c:v>
                </c:pt>
                <c:pt idx="725">
                  <c:v>4081.3</c:v>
                </c:pt>
                <c:pt idx="726">
                  <c:v>3945.6</c:v>
                </c:pt>
                <c:pt idx="727">
                  <c:v>3803.3</c:v>
                </c:pt>
                <c:pt idx="728">
                  <c:v>3739.3</c:v>
                </c:pt>
                <c:pt idx="729">
                  <c:v>4093.9</c:v>
                </c:pt>
                <c:pt idx="730">
                  <c:v>3841.3</c:v>
                </c:pt>
                <c:pt idx="731">
                  <c:v>3694</c:v>
                </c:pt>
                <c:pt idx="732">
                  <c:v>3546.1</c:v>
                </c:pt>
                <c:pt idx="733">
                  <c:v>3305.4</c:v>
                </c:pt>
                <c:pt idx="734">
                  <c:v>3148.7</c:v>
                </c:pt>
                <c:pt idx="735">
                  <c:v>2945.3</c:v>
                </c:pt>
                <c:pt idx="736">
                  <c:v>2769.7</c:v>
                </c:pt>
                <c:pt idx="737">
                  <c:v>2668.1</c:v>
                </c:pt>
                <c:pt idx="738">
                  <c:v>2553</c:v>
                </c:pt>
                <c:pt idx="739">
                  <c:v>2285.1</c:v>
                </c:pt>
                <c:pt idx="740">
                  <c:v>2056.6999999999998</c:v>
                </c:pt>
                <c:pt idx="741">
                  <c:v>1895.1</c:v>
                </c:pt>
                <c:pt idx="742">
                  <c:v>1490.1</c:v>
                </c:pt>
                <c:pt idx="743">
                  <c:v>1388.6</c:v>
                </c:pt>
                <c:pt idx="744">
                  <c:v>1178.7</c:v>
                </c:pt>
                <c:pt idx="745">
                  <c:v>891.4</c:v>
                </c:pt>
                <c:pt idx="746">
                  <c:v>698.4</c:v>
                </c:pt>
                <c:pt idx="747">
                  <c:v>518.20000000000005</c:v>
                </c:pt>
                <c:pt idx="748">
                  <c:v>3453.1</c:v>
                </c:pt>
                <c:pt idx="749">
                  <c:v>3346.9</c:v>
                </c:pt>
                <c:pt idx="750">
                  <c:v>3469.1</c:v>
                </c:pt>
                <c:pt idx="751">
                  <c:v>3680.2</c:v>
                </c:pt>
                <c:pt idx="752">
                  <c:v>3737.5</c:v>
                </c:pt>
                <c:pt idx="753">
                  <c:v>3634.9</c:v>
                </c:pt>
                <c:pt idx="754">
                  <c:v>3843.9</c:v>
                </c:pt>
                <c:pt idx="755">
                  <c:v>4087.6</c:v>
                </c:pt>
                <c:pt idx="756">
                  <c:v>4941.6000000000004</c:v>
                </c:pt>
                <c:pt idx="757">
                  <c:v>4984.7</c:v>
                </c:pt>
                <c:pt idx="758">
                  <c:v>5023.7</c:v>
                </c:pt>
                <c:pt idx="759">
                  <c:v>5239.5</c:v>
                </c:pt>
                <c:pt idx="760">
                  <c:v>5584</c:v>
                </c:pt>
                <c:pt idx="761">
                  <c:v>5731</c:v>
                </c:pt>
                <c:pt idx="762">
                  <c:v>6148.6</c:v>
                </c:pt>
                <c:pt idx="763">
                  <c:v>6002.6</c:v>
                </c:pt>
                <c:pt idx="764">
                  <c:v>5807.6</c:v>
                </c:pt>
                <c:pt idx="765">
                  <c:v>5601.4</c:v>
                </c:pt>
                <c:pt idx="766">
                  <c:v>5425.2</c:v>
                </c:pt>
                <c:pt idx="767">
                  <c:v>5815.5</c:v>
                </c:pt>
                <c:pt idx="768">
                  <c:v>5727.4</c:v>
                </c:pt>
                <c:pt idx="769">
                  <c:v>5940.2</c:v>
                </c:pt>
                <c:pt idx="770">
                  <c:v>6108.6</c:v>
                </c:pt>
                <c:pt idx="771">
                  <c:v>6088</c:v>
                </c:pt>
                <c:pt idx="772">
                  <c:v>5852.6</c:v>
                </c:pt>
                <c:pt idx="773">
                  <c:v>5773.5</c:v>
                </c:pt>
                <c:pt idx="774">
                  <c:v>5679.3</c:v>
                </c:pt>
                <c:pt idx="775">
                  <c:v>5574.7</c:v>
                </c:pt>
                <c:pt idx="776">
                  <c:v>5300.6</c:v>
                </c:pt>
                <c:pt idx="777">
                  <c:v>5086.3</c:v>
                </c:pt>
                <c:pt idx="778">
                  <c:v>4680.3999999999996</c:v>
                </c:pt>
                <c:pt idx="779">
                  <c:v>4369.2</c:v>
                </c:pt>
                <c:pt idx="780">
                  <c:v>4414.3999999999996</c:v>
                </c:pt>
                <c:pt idx="781">
                  <c:v>4423.8999999999996</c:v>
                </c:pt>
                <c:pt idx="782">
                  <c:v>4272.5</c:v>
                </c:pt>
                <c:pt idx="783">
                  <c:v>4133.1000000000004</c:v>
                </c:pt>
                <c:pt idx="784">
                  <c:v>3960.1</c:v>
                </c:pt>
                <c:pt idx="785">
                  <c:v>3959.4</c:v>
                </c:pt>
                <c:pt idx="786">
                  <c:v>3723.9</c:v>
                </c:pt>
                <c:pt idx="787">
                  <c:v>3376</c:v>
                </c:pt>
                <c:pt idx="788">
                  <c:v>3063.6</c:v>
                </c:pt>
                <c:pt idx="789">
                  <c:v>2833.6</c:v>
                </c:pt>
                <c:pt idx="790">
                  <c:v>2675.8</c:v>
                </c:pt>
                <c:pt idx="791">
                  <c:v>2482.5</c:v>
                </c:pt>
                <c:pt idx="792">
                  <c:v>2306.5</c:v>
                </c:pt>
                <c:pt idx="793">
                  <c:v>2061.8000000000002</c:v>
                </c:pt>
                <c:pt idx="794">
                  <c:v>1798.8</c:v>
                </c:pt>
                <c:pt idx="795">
                  <c:v>1738.1</c:v>
                </c:pt>
                <c:pt idx="796">
                  <c:v>1545.4</c:v>
                </c:pt>
                <c:pt idx="797">
                  <c:v>1443</c:v>
                </c:pt>
                <c:pt idx="798">
                  <c:v>1309.3</c:v>
                </c:pt>
                <c:pt idx="799">
                  <c:v>1083.5999999999999</c:v>
                </c:pt>
                <c:pt idx="800">
                  <c:v>4952.3999999999996</c:v>
                </c:pt>
                <c:pt idx="801">
                  <c:v>4929.2</c:v>
                </c:pt>
                <c:pt idx="802">
                  <c:v>4809.3</c:v>
                </c:pt>
                <c:pt idx="803">
                  <c:v>4649.6000000000004</c:v>
                </c:pt>
                <c:pt idx="804">
                  <c:v>5101.8999999999996</c:v>
                </c:pt>
                <c:pt idx="805">
                  <c:v>5526.3</c:v>
                </c:pt>
                <c:pt idx="806">
                  <c:v>5455.8</c:v>
                </c:pt>
                <c:pt idx="807">
                  <c:v>5673.3</c:v>
                </c:pt>
                <c:pt idx="808">
                  <c:v>6022.3</c:v>
                </c:pt>
                <c:pt idx="809">
                  <c:v>5980.8</c:v>
                </c:pt>
                <c:pt idx="810">
                  <c:v>5786.9</c:v>
                </c:pt>
                <c:pt idx="811">
                  <c:v>6131.1</c:v>
                </c:pt>
                <c:pt idx="812">
                  <c:v>6172.6</c:v>
                </c:pt>
                <c:pt idx="813">
                  <c:v>5849.3</c:v>
                </c:pt>
                <c:pt idx="814">
                  <c:v>6821.4</c:v>
                </c:pt>
                <c:pt idx="815">
                  <c:v>6729.6</c:v>
                </c:pt>
                <c:pt idx="816">
                  <c:v>6600.4</c:v>
                </c:pt>
                <c:pt idx="817">
                  <c:v>6505</c:v>
                </c:pt>
                <c:pt idx="818">
                  <c:v>6436</c:v>
                </c:pt>
                <c:pt idx="819">
                  <c:v>6360.2</c:v>
                </c:pt>
                <c:pt idx="820">
                  <c:v>6255.2</c:v>
                </c:pt>
                <c:pt idx="821">
                  <c:v>6119</c:v>
                </c:pt>
                <c:pt idx="822">
                  <c:v>6324.5</c:v>
                </c:pt>
                <c:pt idx="823">
                  <c:v>5950.4</c:v>
                </c:pt>
                <c:pt idx="824">
                  <c:v>5777.1</c:v>
                </c:pt>
                <c:pt idx="825">
                  <c:v>5627.3</c:v>
                </c:pt>
                <c:pt idx="826">
                  <c:v>5545.8</c:v>
                </c:pt>
                <c:pt idx="827">
                  <c:v>5501.5</c:v>
                </c:pt>
                <c:pt idx="828">
                  <c:v>5506</c:v>
                </c:pt>
                <c:pt idx="829">
                  <c:v>5257.5</c:v>
                </c:pt>
                <c:pt idx="830">
                  <c:v>5190.3999999999996</c:v>
                </c:pt>
                <c:pt idx="831">
                  <c:v>5210.2</c:v>
                </c:pt>
                <c:pt idx="832">
                  <c:v>5009.8</c:v>
                </c:pt>
              </c:numCache>
            </c:numRef>
          </c:val>
          <c:extLst>
            <c:ext xmlns:c16="http://schemas.microsoft.com/office/drawing/2014/chart" uri="{C3380CC4-5D6E-409C-BE32-E72D297353CC}">
              <c16:uniqueId val="{00000000-C177-4377-8C4B-8BFE7BC2D956}"/>
            </c:ext>
          </c:extLst>
        </c:ser>
        <c:ser>
          <c:idx val="1"/>
          <c:order val="1"/>
          <c:spPr>
            <a:solidFill>
              <a:srgbClr val="C0504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Mexico!$C$2:$C$834</c:f>
              <c:numCache>
                <c:formatCode>General</c:formatCode>
                <c:ptCount val="833"/>
                <c:pt idx="1">
                  <c:v>0</c:v>
                </c:pt>
                <c:pt idx="2">
                  <c:v>697</c:v>
                </c:pt>
                <c:pt idx="3">
                  <c:v>631.5</c:v>
                </c:pt>
                <c:pt idx="4">
                  <c:v>692.3</c:v>
                </c:pt>
                <c:pt idx="5">
                  <c:v>682.2</c:v>
                </c:pt>
                <c:pt idx="6">
                  <c:v>617.79999999999995</c:v>
                </c:pt>
                <c:pt idx="7">
                  <c:v>654.20000000000005</c:v>
                </c:pt>
                <c:pt idx="8">
                  <c:v>643.9</c:v>
                </c:pt>
                <c:pt idx="9">
                  <c:v>516.4</c:v>
                </c:pt>
                <c:pt idx="10">
                  <c:v>552.29999999999995</c:v>
                </c:pt>
                <c:pt idx="11">
                  <c:v>565.5</c:v>
                </c:pt>
                <c:pt idx="12">
                  <c:v>513.29999999999995</c:v>
                </c:pt>
                <c:pt idx="13">
                  <c:v>581.79999999999995</c:v>
                </c:pt>
                <c:pt idx="14">
                  <c:v>702.3</c:v>
                </c:pt>
                <c:pt idx="15">
                  <c:v>710.1</c:v>
                </c:pt>
                <c:pt idx="16">
                  <c:v>600.20000000000005</c:v>
                </c:pt>
                <c:pt idx="17">
                  <c:v>516.70000000000005</c:v>
                </c:pt>
                <c:pt idx="18">
                  <c:v>1402.3</c:v>
                </c:pt>
                <c:pt idx="19">
                  <c:v>1451.8</c:v>
                </c:pt>
                <c:pt idx="20">
                  <c:v>1456.2</c:v>
                </c:pt>
                <c:pt idx="21">
                  <c:v>1437.2</c:v>
                </c:pt>
                <c:pt idx="22">
                  <c:v>1372.8</c:v>
                </c:pt>
                <c:pt idx="23">
                  <c:v>1239.9000000000001</c:v>
                </c:pt>
                <c:pt idx="24">
                  <c:v>1244.2</c:v>
                </c:pt>
                <c:pt idx="25">
                  <c:v>1299.4000000000001</c:v>
                </c:pt>
                <c:pt idx="26">
                  <c:v>1293.0999999999999</c:v>
                </c:pt>
                <c:pt idx="27">
                  <c:v>1299.3</c:v>
                </c:pt>
                <c:pt idx="28">
                  <c:v>1310</c:v>
                </c:pt>
                <c:pt idx="29">
                  <c:v>1211.5</c:v>
                </c:pt>
                <c:pt idx="30">
                  <c:v>1170.8</c:v>
                </c:pt>
                <c:pt idx="31">
                  <c:v>1004</c:v>
                </c:pt>
                <c:pt idx="32">
                  <c:v>824.3</c:v>
                </c:pt>
                <c:pt idx="33">
                  <c:v>646.29999999999995</c:v>
                </c:pt>
                <c:pt idx="34">
                  <c:v>426.4</c:v>
                </c:pt>
                <c:pt idx="35">
                  <c:v>386.9</c:v>
                </c:pt>
                <c:pt idx="36">
                  <c:v>386.5</c:v>
                </c:pt>
                <c:pt idx="37">
                  <c:v>455.6</c:v>
                </c:pt>
                <c:pt idx="38">
                  <c:v>531.1</c:v>
                </c:pt>
                <c:pt idx="39">
                  <c:v>711.4</c:v>
                </c:pt>
                <c:pt idx="40">
                  <c:v>812</c:v>
                </c:pt>
                <c:pt idx="41">
                  <c:v>991.1</c:v>
                </c:pt>
                <c:pt idx="42">
                  <c:v>988.5</c:v>
                </c:pt>
                <c:pt idx="43">
                  <c:v>1200.9000000000001</c:v>
                </c:pt>
                <c:pt idx="44">
                  <c:v>1284</c:v>
                </c:pt>
                <c:pt idx="45">
                  <c:v>1271.8</c:v>
                </c:pt>
                <c:pt idx="46">
                  <c:v>1218.0999999999999</c:v>
                </c:pt>
                <c:pt idx="47">
                  <c:v>1122.8</c:v>
                </c:pt>
                <c:pt idx="48">
                  <c:v>1137.2</c:v>
                </c:pt>
                <c:pt idx="49">
                  <c:v>1190.5999999999999</c:v>
                </c:pt>
                <c:pt idx="50">
                  <c:v>1011.7</c:v>
                </c:pt>
                <c:pt idx="51">
                  <c:v>831.8</c:v>
                </c:pt>
                <c:pt idx="52">
                  <c:v>835.6</c:v>
                </c:pt>
                <c:pt idx="53">
                  <c:v>910.9</c:v>
                </c:pt>
                <c:pt idx="54">
                  <c:v>847</c:v>
                </c:pt>
                <c:pt idx="55">
                  <c:v>790.6</c:v>
                </c:pt>
                <c:pt idx="56">
                  <c:v>730.9</c:v>
                </c:pt>
                <c:pt idx="57">
                  <c:v>746.6</c:v>
                </c:pt>
                <c:pt idx="58">
                  <c:v>768.7</c:v>
                </c:pt>
                <c:pt idx="59">
                  <c:v>820.1</c:v>
                </c:pt>
                <c:pt idx="60">
                  <c:v>891.4</c:v>
                </c:pt>
                <c:pt idx="61">
                  <c:v>905.7</c:v>
                </c:pt>
                <c:pt idx="62">
                  <c:v>789.1</c:v>
                </c:pt>
                <c:pt idx="63">
                  <c:v>887.2</c:v>
                </c:pt>
                <c:pt idx="64">
                  <c:v>1058.2</c:v>
                </c:pt>
                <c:pt idx="65">
                  <c:v>1000.9</c:v>
                </c:pt>
                <c:pt idx="66">
                  <c:v>851.8</c:v>
                </c:pt>
                <c:pt idx="67">
                  <c:v>896</c:v>
                </c:pt>
                <c:pt idx="68">
                  <c:v>455.6</c:v>
                </c:pt>
                <c:pt idx="69">
                  <c:v>382.9</c:v>
                </c:pt>
                <c:pt idx="70">
                  <c:v>1800.8</c:v>
                </c:pt>
                <c:pt idx="71">
                  <c:v>2019.9</c:v>
                </c:pt>
                <c:pt idx="72">
                  <c:v>1917.1</c:v>
                </c:pt>
                <c:pt idx="73">
                  <c:v>2013.2</c:v>
                </c:pt>
                <c:pt idx="74">
                  <c:v>1953.3</c:v>
                </c:pt>
                <c:pt idx="75">
                  <c:v>1924.7</c:v>
                </c:pt>
                <c:pt idx="76">
                  <c:v>2202.4</c:v>
                </c:pt>
                <c:pt idx="77">
                  <c:v>2146.6</c:v>
                </c:pt>
                <c:pt idx="78">
                  <c:v>2202.1999999999998</c:v>
                </c:pt>
                <c:pt idx="79">
                  <c:v>2226.6999999999998</c:v>
                </c:pt>
                <c:pt idx="80">
                  <c:v>2121.1999999999998</c:v>
                </c:pt>
                <c:pt idx="81">
                  <c:v>2066.9</c:v>
                </c:pt>
                <c:pt idx="82">
                  <c:v>1906.5</c:v>
                </c:pt>
                <c:pt idx="83">
                  <c:v>1744.5</c:v>
                </c:pt>
                <c:pt idx="84">
                  <c:v>1625.6</c:v>
                </c:pt>
                <c:pt idx="85">
                  <c:v>1426.7</c:v>
                </c:pt>
                <c:pt idx="86">
                  <c:v>1203.9000000000001</c:v>
                </c:pt>
                <c:pt idx="87">
                  <c:v>1376.1</c:v>
                </c:pt>
                <c:pt idx="88">
                  <c:v>1452.4</c:v>
                </c:pt>
                <c:pt idx="89">
                  <c:v>1632.6</c:v>
                </c:pt>
                <c:pt idx="90">
                  <c:v>1659.2</c:v>
                </c:pt>
                <c:pt idx="91">
                  <c:v>1846.6</c:v>
                </c:pt>
                <c:pt idx="92">
                  <c:v>1943.6</c:v>
                </c:pt>
                <c:pt idx="93">
                  <c:v>2252.8000000000002</c:v>
                </c:pt>
                <c:pt idx="94">
                  <c:v>2146.5</c:v>
                </c:pt>
                <c:pt idx="95">
                  <c:v>2524.8000000000002</c:v>
                </c:pt>
                <c:pt idx="96">
                  <c:v>2524.8000000000002</c:v>
                </c:pt>
                <c:pt idx="97">
                  <c:v>2347.6999999999998</c:v>
                </c:pt>
                <c:pt idx="98">
                  <c:v>2482</c:v>
                </c:pt>
                <c:pt idx="99">
                  <c:v>2412.1</c:v>
                </c:pt>
                <c:pt idx="100">
                  <c:v>2684.1</c:v>
                </c:pt>
                <c:pt idx="101">
                  <c:v>2703.4</c:v>
                </c:pt>
                <c:pt idx="102">
                  <c:v>2642.9</c:v>
                </c:pt>
                <c:pt idx="103">
                  <c:v>2582.4</c:v>
                </c:pt>
                <c:pt idx="104">
                  <c:v>2545.1999999999998</c:v>
                </c:pt>
                <c:pt idx="105">
                  <c:v>2357.6</c:v>
                </c:pt>
                <c:pt idx="106">
                  <c:v>2054.4</c:v>
                </c:pt>
                <c:pt idx="107">
                  <c:v>1851</c:v>
                </c:pt>
                <c:pt idx="108">
                  <c:v>1628.6</c:v>
                </c:pt>
                <c:pt idx="109">
                  <c:v>1657.8</c:v>
                </c:pt>
                <c:pt idx="110">
                  <c:v>1639.8</c:v>
                </c:pt>
                <c:pt idx="111">
                  <c:v>1494.2</c:v>
                </c:pt>
                <c:pt idx="112">
                  <c:v>1512.8</c:v>
                </c:pt>
                <c:pt idx="113">
                  <c:v>1507.5</c:v>
                </c:pt>
                <c:pt idx="114">
                  <c:v>1475.2</c:v>
                </c:pt>
                <c:pt idx="115">
                  <c:v>1437.8</c:v>
                </c:pt>
                <c:pt idx="116">
                  <c:v>1380.3</c:v>
                </c:pt>
                <c:pt idx="117">
                  <c:v>1335.9</c:v>
                </c:pt>
                <c:pt idx="118">
                  <c:v>1321.1</c:v>
                </c:pt>
                <c:pt idx="119">
                  <c:v>1083.9000000000001</c:v>
                </c:pt>
                <c:pt idx="120">
                  <c:v>892.2</c:v>
                </c:pt>
                <c:pt idx="121">
                  <c:v>731.7</c:v>
                </c:pt>
                <c:pt idx="122">
                  <c:v>2891.7</c:v>
                </c:pt>
                <c:pt idx="123">
                  <c:v>3548.2</c:v>
                </c:pt>
                <c:pt idx="124">
                  <c:v>3728.8</c:v>
                </c:pt>
                <c:pt idx="125" formatCode="#,##0.0">
                  <c:v>3492.1</c:v>
                </c:pt>
                <c:pt idx="126">
                  <c:v>3555</c:v>
                </c:pt>
                <c:pt idx="127">
                  <c:v>3671.7</c:v>
                </c:pt>
                <c:pt idx="128">
                  <c:v>3590.1</c:v>
                </c:pt>
                <c:pt idx="129">
                  <c:v>3443.3</c:v>
                </c:pt>
                <c:pt idx="130">
                  <c:v>3370.7</c:v>
                </c:pt>
                <c:pt idx="131">
                  <c:v>3192.7</c:v>
                </c:pt>
                <c:pt idx="132">
                  <c:v>3112.7</c:v>
                </c:pt>
                <c:pt idx="133">
                  <c:v>2995.7</c:v>
                </c:pt>
                <c:pt idx="134">
                  <c:v>2827.1</c:v>
                </c:pt>
                <c:pt idx="135">
                  <c:v>3093.1</c:v>
                </c:pt>
                <c:pt idx="136">
                  <c:v>3093.1</c:v>
                </c:pt>
                <c:pt idx="137">
                  <c:v>3099.4</c:v>
                </c:pt>
                <c:pt idx="138">
                  <c:v>3009.1</c:v>
                </c:pt>
                <c:pt idx="139">
                  <c:v>3024.4</c:v>
                </c:pt>
                <c:pt idx="140">
                  <c:v>2938.6</c:v>
                </c:pt>
                <c:pt idx="141">
                  <c:v>2910.5</c:v>
                </c:pt>
                <c:pt idx="142">
                  <c:v>2908.4</c:v>
                </c:pt>
                <c:pt idx="143">
                  <c:v>2781.5</c:v>
                </c:pt>
                <c:pt idx="144">
                  <c:v>2685.6</c:v>
                </c:pt>
                <c:pt idx="145">
                  <c:v>2623.4</c:v>
                </c:pt>
                <c:pt idx="146">
                  <c:v>2504.8000000000002</c:v>
                </c:pt>
                <c:pt idx="147">
                  <c:v>2418</c:v>
                </c:pt>
                <c:pt idx="148">
                  <c:v>2417.3000000000002</c:v>
                </c:pt>
                <c:pt idx="149">
                  <c:v>2363.6</c:v>
                </c:pt>
                <c:pt idx="150">
                  <c:v>2241.3000000000002</c:v>
                </c:pt>
                <c:pt idx="151">
                  <c:v>2146.3000000000002</c:v>
                </c:pt>
                <c:pt idx="152">
                  <c:v>2054</c:v>
                </c:pt>
                <c:pt idx="153">
                  <c:v>2040.3</c:v>
                </c:pt>
                <c:pt idx="154">
                  <c:v>2033.1</c:v>
                </c:pt>
                <c:pt idx="155">
                  <c:v>2100.4</c:v>
                </c:pt>
                <c:pt idx="156">
                  <c:v>2051.6</c:v>
                </c:pt>
                <c:pt idx="157">
                  <c:v>1917.7</c:v>
                </c:pt>
                <c:pt idx="158">
                  <c:v>1951.6</c:v>
                </c:pt>
                <c:pt idx="159">
                  <c:v>1873.3</c:v>
                </c:pt>
                <c:pt idx="160">
                  <c:v>1696.8</c:v>
                </c:pt>
                <c:pt idx="161">
                  <c:v>1583.6</c:v>
                </c:pt>
                <c:pt idx="162">
                  <c:v>1490.9</c:v>
                </c:pt>
                <c:pt idx="163">
                  <c:v>1418.3</c:v>
                </c:pt>
                <c:pt idx="164">
                  <c:v>1289.9000000000001</c:v>
                </c:pt>
                <c:pt idx="165">
                  <c:v>1212.3</c:v>
                </c:pt>
                <c:pt idx="166">
                  <c:v>1151.5999999999999</c:v>
                </c:pt>
                <c:pt idx="167">
                  <c:v>1112.9000000000001</c:v>
                </c:pt>
                <c:pt idx="168">
                  <c:v>1074.5999999999999</c:v>
                </c:pt>
                <c:pt idx="169">
                  <c:v>982.6</c:v>
                </c:pt>
                <c:pt idx="170">
                  <c:v>760.1</c:v>
                </c:pt>
                <c:pt idx="171">
                  <c:v>630.70000000000005</c:v>
                </c:pt>
                <c:pt idx="172">
                  <c:v>588.5</c:v>
                </c:pt>
                <c:pt idx="173">
                  <c:v>523.5</c:v>
                </c:pt>
                <c:pt idx="174">
                  <c:v>2504.5</c:v>
                </c:pt>
                <c:pt idx="175">
                  <c:v>2572</c:v>
                </c:pt>
                <c:pt idx="176">
                  <c:v>2674.8</c:v>
                </c:pt>
                <c:pt idx="177">
                  <c:v>2582.9</c:v>
                </c:pt>
                <c:pt idx="178">
                  <c:v>2660.9</c:v>
                </c:pt>
                <c:pt idx="179">
                  <c:v>2760.4</c:v>
                </c:pt>
                <c:pt idx="180">
                  <c:v>2599.4</c:v>
                </c:pt>
                <c:pt idx="181">
                  <c:v>2520.1</c:v>
                </c:pt>
                <c:pt idx="182">
                  <c:v>2393.1999999999998</c:v>
                </c:pt>
                <c:pt idx="183">
                  <c:v>2231.3000000000002</c:v>
                </c:pt>
                <c:pt idx="184">
                  <c:v>2231.3000000000002</c:v>
                </c:pt>
                <c:pt idx="185">
                  <c:v>2041.2</c:v>
                </c:pt>
                <c:pt idx="186">
                  <c:v>1985.7</c:v>
                </c:pt>
                <c:pt idx="187">
                  <c:v>2386.8000000000002</c:v>
                </c:pt>
                <c:pt idx="188">
                  <c:v>2262.4</c:v>
                </c:pt>
                <c:pt idx="189">
                  <c:v>2224.3000000000002</c:v>
                </c:pt>
                <c:pt idx="190">
                  <c:v>2196.6999999999998</c:v>
                </c:pt>
                <c:pt idx="191">
                  <c:v>2110.6999999999998</c:v>
                </c:pt>
                <c:pt idx="192">
                  <c:v>1967.1</c:v>
                </c:pt>
                <c:pt idx="193">
                  <c:v>1989.8</c:v>
                </c:pt>
                <c:pt idx="194">
                  <c:v>2052.1999999999998</c:v>
                </c:pt>
                <c:pt idx="195">
                  <c:v>1988.1</c:v>
                </c:pt>
                <c:pt idx="196">
                  <c:v>1883.1</c:v>
                </c:pt>
                <c:pt idx="197">
                  <c:v>1997.9</c:v>
                </c:pt>
                <c:pt idx="198">
                  <c:v>1996</c:v>
                </c:pt>
                <c:pt idx="199">
                  <c:v>1795.9</c:v>
                </c:pt>
                <c:pt idx="200">
                  <c:v>1711.9</c:v>
                </c:pt>
                <c:pt idx="201">
                  <c:v>1619.9</c:v>
                </c:pt>
                <c:pt idx="202">
                  <c:v>1541.2</c:v>
                </c:pt>
                <c:pt idx="203">
                  <c:v>1545.7</c:v>
                </c:pt>
                <c:pt idx="204">
                  <c:v>1531.3</c:v>
                </c:pt>
                <c:pt idx="205">
                  <c:v>1515</c:v>
                </c:pt>
                <c:pt idx="206">
                  <c:v>1558.6</c:v>
                </c:pt>
                <c:pt idx="207">
                  <c:v>1495</c:v>
                </c:pt>
                <c:pt idx="208">
                  <c:v>1495.4</c:v>
                </c:pt>
                <c:pt idx="209">
                  <c:v>1358.7</c:v>
                </c:pt>
                <c:pt idx="210">
                  <c:v>1294</c:v>
                </c:pt>
                <c:pt idx="211">
                  <c:v>1287</c:v>
                </c:pt>
                <c:pt idx="212">
                  <c:v>1284.4000000000001</c:v>
                </c:pt>
                <c:pt idx="213">
                  <c:v>1253.8</c:v>
                </c:pt>
                <c:pt idx="214">
                  <c:v>1192.8</c:v>
                </c:pt>
                <c:pt idx="215">
                  <c:v>1065.7</c:v>
                </c:pt>
                <c:pt idx="216">
                  <c:v>1052.5</c:v>
                </c:pt>
                <c:pt idx="217">
                  <c:v>973.9</c:v>
                </c:pt>
                <c:pt idx="218">
                  <c:v>1047.4000000000001</c:v>
                </c:pt>
                <c:pt idx="219">
                  <c:v>952.3</c:v>
                </c:pt>
                <c:pt idx="220">
                  <c:v>831.3</c:v>
                </c:pt>
                <c:pt idx="221">
                  <c:v>694.5</c:v>
                </c:pt>
                <c:pt idx="222">
                  <c:v>634.4</c:v>
                </c:pt>
                <c:pt idx="223">
                  <c:v>479</c:v>
                </c:pt>
                <c:pt idx="224">
                  <c:v>358.8</c:v>
                </c:pt>
                <c:pt idx="225">
                  <c:v>228.9</c:v>
                </c:pt>
                <c:pt idx="226">
                  <c:v>1822.9</c:v>
                </c:pt>
                <c:pt idx="227">
                  <c:v>1839.6</c:v>
                </c:pt>
                <c:pt idx="228">
                  <c:v>2108.8000000000002</c:v>
                </c:pt>
                <c:pt idx="229">
                  <c:v>2162.8000000000002</c:v>
                </c:pt>
                <c:pt idx="230">
                  <c:v>2140.5</c:v>
                </c:pt>
                <c:pt idx="231">
                  <c:v>2149.1</c:v>
                </c:pt>
                <c:pt idx="232">
                  <c:v>2096.6999999999998</c:v>
                </c:pt>
                <c:pt idx="233">
                  <c:v>2101.9</c:v>
                </c:pt>
                <c:pt idx="234">
                  <c:v>2037.1</c:v>
                </c:pt>
                <c:pt idx="235">
                  <c:v>1922.8</c:v>
                </c:pt>
                <c:pt idx="236">
                  <c:v>1811.8</c:v>
                </c:pt>
                <c:pt idx="237">
                  <c:v>2354.1</c:v>
                </c:pt>
                <c:pt idx="238">
                  <c:v>2204.8000000000002</c:v>
                </c:pt>
                <c:pt idx="239">
                  <c:v>2124.4</c:v>
                </c:pt>
                <c:pt idx="240">
                  <c:v>2308.5</c:v>
                </c:pt>
                <c:pt idx="241">
                  <c:v>2769</c:v>
                </c:pt>
                <c:pt idx="242">
                  <c:v>2903.1</c:v>
                </c:pt>
                <c:pt idx="243">
                  <c:v>2937.1</c:v>
                </c:pt>
                <c:pt idx="244">
                  <c:v>2840.4</c:v>
                </c:pt>
                <c:pt idx="245">
                  <c:v>2805.6</c:v>
                </c:pt>
                <c:pt idx="246">
                  <c:v>2765.4</c:v>
                </c:pt>
                <c:pt idx="247">
                  <c:v>2960.7</c:v>
                </c:pt>
                <c:pt idx="248">
                  <c:v>2951</c:v>
                </c:pt>
                <c:pt idx="249">
                  <c:v>2988.8</c:v>
                </c:pt>
                <c:pt idx="250">
                  <c:v>2768</c:v>
                </c:pt>
                <c:pt idx="251">
                  <c:v>2722.3</c:v>
                </c:pt>
                <c:pt idx="252">
                  <c:v>2589.4</c:v>
                </c:pt>
                <c:pt idx="253">
                  <c:v>2539.8000000000002</c:v>
                </c:pt>
                <c:pt idx="254">
                  <c:v>2416.5</c:v>
                </c:pt>
                <c:pt idx="255">
                  <c:v>2320.1</c:v>
                </c:pt>
                <c:pt idx="256">
                  <c:v>2391.1999999999998</c:v>
                </c:pt>
                <c:pt idx="257">
                  <c:v>2316.4</c:v>
                </c:pt>
                <c:pt idx="258">
                  <c:v>2215.1999999999998</c:v>
                </c:pt>
                <c:pt idx="259">
                  <c:v>2216.8000000000002</c:v>
                </c:pt>
                <c:pt idx="260">
                  <c:v>2072.4</c:v>
                </c:pt>
                <c:pt idx="261">
                  <c:v>2004.9</c:v>
                </c:pt>
                <c:pt idx="262">
                  <c:v>1746.7</c:v>
                </c:pt>
                <c:pt idx="263">
                  <c:v>1609.6</c:v>
                </c:pt>
                <c:pt idx="264">
                  <c:v>1508.1</c:v>
                </c:pt>
                <c:pt idx="265">
                  <c:v>1407.9</c:v>
                </c:pt>
                <c:pt idx="266">
                  <c:v>1306.0999999999999</c:v>
                </c:pt>
                <c:pt idx="267">
                  <c:v>1228.5999999999999</c:v>
                </c:pt>
                <c:pt idx="268">
                  <c:v>1094</c:v>
                </c:pt>
                <c:pt idx="269">
                  <c:v>1014.3</c:v>
                </c:pt>
                <c:pt idx="270">
                  <c:v>948.5</c:v>
                </c:pt>
                <c:pt idx="271">
                  <c:v>850</c:v>
                </c:pt>
                <c:pt idx="272">
                  <c:v>854.3</c:v>
                </c:pt>
                <c:pt idx="273">
                  <c:v>830.5</c:v>
                </c:pt>
                <c:pt idx="274">
                  <c:v>715.7</c:v>
                </c:pt>
                <c:pt idx="275">
                  <c:v>627.79999999999995</c:v>
                </c:pt>
                <c:pt idx="276">
                  <c:v>508.3</c:v>
                </c:pt>
                <c:pt idx="277">
                  <c:v>347</c:v>
                </c:pt>
                <c:pt idx="278">
                  <c:v>2283</c:v>
                </c:pt>
                <c:pt idx="279">
                  <c:v>2171.9</c:v>
                </c:pt>
                <c:pt idx="280">
                  <c:v>2110</c:v>
                </c:pt>
                <c:pt idx="281">
                  <c:v>1991</c:v>
                </c:pt>
                <c:pt idx="282">
                  <c:v>1895.9</c:v>
                </c:pt>
                <c:pt idx="283">
                  <c:v>2387.1</c:v>
                </c:pt>
                <c:pt idx="284">
                  <c:v>2276</c:v>
                </c:pt>
                <c:pt idx="285">
                  <c:v>2289</c:v>
                </c:pt>
                <c:pt idx="286">
                  <c:v>2157.1999999999998</c:v>
                </c:pt>
                <c:pt idx="287">
                  <c:v>2112</c:v>
                </c:pt>
                <c:pt idx="288">
                  <c:v>2047.6</c:v>
                </c:pt>
                <c:pt idx="289">
                  <c:v>1929.5</c:v>
                </c:pt>
                <c:pt idx="290">
                  <c:v>1934</c:v>
                </c:pt>
                <c:pt idx="291">
                  <c:v>1871.9</c:v>
                </c:pt>
                <c:pt idx="292">
                  <c:v>2224.5</c:v>
                </c:pt>
                <c:pt idx="293">
                  <c:v>2257.1</c:v>
                </c:pt>
                <c:pt idx="294">
                  <c:v>2165.8000000000002</c:v>
                </c:pt>
                <c:pt idx="295">
                  <c:v>2251.1</c:v>
                </c:pt>
                <c:pt idx="296">
                  <c:v>2217.4</c:v>
                </c:pt>
                <c:pt idx="297">
                  <c:v>2200.6999999999998</c:v>
                </c:pt>
                <c:pt idx="298">
                  <c:v>2076.5</c:v>
                </c:pt>
                <c:pt idx="299">
                  <c:v>2052.5</c:v>
                </c:pt>
                <c:pt idx="300">
                  <c:v>2077.5</c:v>
                </c:pt>
                <c:pt idx="301">
                  <c:v>2637</c:v>
                </c:pt>
                <c:pt idx="302">
                  <c:v>3001.5</c:v>
                </c:pt>
                <c:pt idx="303">
                  <c:v>3239.9</c:v>
                </c:pt>
                <c:pt idx="304">
                  <c:v>3179.3</c:v>
                </c:pt>
                <c:pt idx="305">
                  <c:v>3232.9</c:v>
                </c:pt>
                <c:pt idx="306">
                  <c:v>3087.1</c:v>
                </c:pt>
                <c:pt idx="307">
                  <c:v>2916</c:v>
                </c:pt>
                <c:pt idx="308">
                  <c:v>2718.7</c:v>
                </c:pt>
                <c:pt idx="309">
                  <c:v>2633.3</c:v>
                </c:pt>
                <c:pt idx="310">
                  <c:v>2499.4</c:v>
                </c:pt>
                <c:pt idx="311">
                  <c:v>2323.8000000000002</c:v>
                </c:pt>
                <c:pt idx="312">
                  <c:v>2184.8000000000002</c:v>
                </c:pt>
                <c:pt idx="313">
                  <c:v>1971.3</c:v>
                </c:pt>
                <c:pt idx="314">
                  <c:v>1887.1</c:v>
                </c:pt>
                <c:pt idx="315">
                  <c:v>1773.9</c:v>
                </c:pt>
                <c:pt idx="316">
                  <c:v>1634.6</c:v>
                </c:pt>
                <c:pt idx="317">
                  <c:v>1376.7</c:v>
                </c:pt>
                <c:pt idx="318">
                  <c:v>1253.2</c:v>
                </c:pt>
                <c:pt idx="319">
                  <c:v>1038.2</c:v>
                </c:pt>
                <c:pt idx="320">
                  <c:v>1045.5</c:v>
                </c:pt>
                <c:pt idx="321">
                  <c:v>902.9</c:v>
                </c:pt>
                <c:pt idx="322">
                  <c:v>853.4</c:v>
                </c:pt>
                <c:pt idx="323">
                  <c:v>746.1</c:v>
                </c:pt>
                <c:pt idx="324">
                  <c:v>623.70000000000005</c:v>
                </c:pt>
                <c:pt idx="325">
                  <c:v>529.29999999999995</c:v>
                </c:pt>
                <c:pt idx="326">
                  <c:v>397.3</c:v>
                </c:pt>
                <c:pt idx="327">
                  <c:v>280</c:v>
                </c:pt>
                <c:pt idx="328">
                  <c:v>252.1</c:v>
                </c:pt>
                <c:pt idx="329">
                  <c:v>186.4</c:v>
                </c:pt>
                <c:pt idx="330">
                  <c:v>2453.1999999999998</c:v>
                </c:pt>
                <c:pt idx="331">
                  <c:v>2453.1999999999998</c:v>
                </c:pt>
                <c:pt idx="332">
                  <c:v>2404.1999999999998</c:v>
                </c:pt>
                <c:pt idx="333">
                  <c:v>2384</c:v>
                </c:pt>
                <c:pt idx="334">
                  <c:v>2482.6</c:v>
                </c:pt>
                <c:pt idx="335">
                  <c:v>2793.2</c:v>
                </c:pt>
                <c:pt idx="336">
                  <c:v>2948</c:v>
                </c:pt>
                <c:pt idx="337">
                  <c:v>2808.6</c:v>
                </c:pt>
                <c:pt idx="338">
                  <c:v>2672.1</c:v>
                </c:pt>
                <c:pt idx="339">
                  <c:v>2690.6</c:v>
                </c:pt>
                <c:pt idx="340">
                  <c:v>2541.6</c:v>
                </c:pt>
                <c:pt idx="341">
                  <c:v>2445.1999999999998</c:v>
                </c:pt>
                <c:pt idx="342">
                  <c:v>2313.1</c:v>
                </c:pt>
                <c:pt idx="343">
                  <c:v>2552.4</c:v>
                </c:pt>
                <c:pt idx="344">
                  <c:v>2743.3</c:v>
                </c:pt>
                <c:pt idx="345">
                  <c:v>2806.6</c:v>
                </c:pt>
                <c:pt idx="346">
                  <c:v>2767.3</c:v>
                </c:pt>
                <c:pt idx="347">
                  <c:v>2746.1</c:v>
                </c:pt>
                <c:pt idx="348">
                  <c:v>2771.2</c:v>
                </c:pt>
                <c:pt idx="349">
                  <c:v>2915.4</c:v>
                </c:pt>
                <c:pt idx="350">
                  <c:v>2986.2</c:v>
                </c:pt>
                <c:pt idx="351">
                  <c:v>3285</c:v>
                </c:pt>
                <c:pt idx="352">
                  <c:v>3263.5</c:v>
                </c:pt>
                <c:pt idx="353">
                  <c:v>3493.6</c:v>
                </c:pt>
                <c:pt idx="354">
                  <c:v>3383.2</c:v>
                </c:pt>
                <c:pt idx="355">
                  <c:v>3247.4</c:v>
                </c:pt>
                <c:pt idx="356">
                  <c:v>3037.2</c:v>
                </c:pt>
                <c:pt idx="357">
                  <c:v>2930.7</c:v>
                </c:pt>
                <c:pt idx="358">
                  <c:v>2859.1</c:v>
                </c:pt>
                <c:pt idx="359">
                  <c:v>2662.1</c:v>
                </c:pt>
                <c:pt idx="360">
                  <c:v>2713.7</c:v>
                </c:pt>
                <c:pt idx="361">
                  <c:v>2773.1</c:v>
                </c:pt>
                <c:pt idx="362">
                  <c:v>2576.5</c:v>
                </c:pt>
                <c:pt idx="363">
                  <c:v>2387.6</c:v>
                </c:pt>
                <c:pt idx="364">
                  <c:v>2160.1</c:v>
                </c:pt>
                <c:pt idx="365">
                  <c:v>2059.6999999999998</c:v>
                </c:pt>
                <c:pt idx="366">
                  <c:v>1838</c:v>
                </c:pt>
                <c:pt idx="367">
                  <c:v>1691.3</c:v>
                </c:pt>
                <c:pt idx="368">
                  <c:v>1503.4</c:v>
                </c:pt>
                <c:pt idx="369">
                  <c:v>1384.2</c:v>
                </c:pt>
                <c:pt idx="370">
                  <c:v>1183.5</c:v>
                </c:pt>
                <c:pt idx="371">
                  <c:v>1018.3</c:v>
                </c:pt>
                <c:pt idx="372">
                  <c:v>950.3</c:v>
                </c:pt>
                <c:pt idx="373">
                  <c:v>852.3</c:v>
                </c:pt>
                <c:pt idx="374">
                  <c:v>735.7</c:v>
                </c:pt>
                <c:pt idx="375">
                  <c:v>631.4</c:v>
                </c:pt>
                <c:pt idx="376">
                  <c:v>562.6</c:v>
                </c:pt>
                <c:pt idx="377">
                  <c:v>468.8</c:v>
                </c:pt>
                <c:pt idx="378">
                  <c:v>412.5</c:v>
                </c:pt>
                <c:pt idx="379">
                  <c:v>316.60000000000002</c:v>
                </c:pt>
                <c:pt idx="380">
                  <c:v>243</c:v>
                </c:pt>
                <c:pt idx="381">
                  <c:v>170.5</c:v>
                </c:pt>
                <c:pt idx="382">
                  <c:v>90</c:v>
                </c:pt>
                <c:pt idx="383">
                  <c:v>2369.5</c:v>
                </c:pt>
                <c:pt idx="384">
                  <c:v>2288</c:v>
                </c:pt>
                <c:pt idx="385">
                  <c:v>2197</c:v>
                </c:pt>
                <c:pt idx="386">
                  <c:v>2135.3000000000002</c:v>
                </c:pt>
                <c:pt idx="387">
                  <c:v>2082</c:v>
                </c:pt>
                <c:pt idx="390">
                  <c:v>2004.6</c:v>
                </c:pt>
                <c:pt idx="391">
                  <c:v>1912.3</c:v>
                </c:pt>
                <c:pt idx="392">
                  <c:v>1791.7</c:v>
                </c:pt>
                <c:pt idx="393">
                  <c:v>1678.9</c:v>
                </c:pt>
                <c:pt idx="394" formatCode="0.0">
                  <c:v>1660.3</c:v>
                </c:pt>
                <c:pt idx="395">
                  <c:v>1591.3</c:v>
                </c:pt>
                <c:pt idx="396">
                  <c:v>1589.5</c:v>
                </c:pt>
                <c:pt idx="397">
                  <c:v>1554.6</c:v>
                </c:pt>
                <c:pt idx="398">
                  <c:v>1547.7</c:v>
                </c:pt>
                <c:pt idx="399">
                  <c:v>1500.6</c:v>
                </c:pt>
                <c:pt idx="400">
                  <c:v>1478.6</c:v>
                </c:pt>
                <c:pt idx="401">
                  <c:v>1543.7</c:v>
                </c:pt>
                <c:pt idx="402">
                  <c:v>1545.2</c:v>
                </c:pt>
                <c:pt idx="403">
                  <c:v>1495.8</c:v>
                </c:pt>
                <c:pt idx="404">
                  <c:v>1441.9</c:v>
                </c:pt>
                <c:pt idx="405">
                  <c:v>1453.4</c:v>
                </c:pt>
                <c:pt idx="406">
                  <c:v>1421.7</c:v>
                </c:pt>
                <c:pt idx="407">
                  <c:v>1503.4</c:v>
                </c:pt>
                <c:pt idx="408">
                  <c:v>1423.5</c:v>
                </c:pt>
                <c:pt idx="409">
                  <c:v>1399.1</c:v>
                </c:pt>
                <c:pt idx="410">
                  <c:v>1334.1</c:v>
                </c:pt>
                <c:pt idx="411">
                  <c:v>1269.5999999999999</c:v>
                </c:pt>
                <c:pt idx="412">
                  <c:v>1328.6</c:v>
                </c:pt>
                <c:pt idx="413">
                  <c:v>1320.7</c:v>
                </c:pt>
                <c:pt idx="414">
                  <c:v>1285.7</c:v>
                </c:pt>
                <c:pt idx="415">
                  <c:v>1251.5</c:v>
                </c:pt>
                <c:pt idx="416">
                  <c:v>1206.5</c:v>
                </c:pt>
                <c:pt idx="417">
                  <c:v>1146.2</c:v>
                </c:pt>
                <c:pt idx="418">
                  <c:v>1202.9000000000001</c:v>
                </c:pt>
                <c:pt idx="419">
                  <c:v>1101</c:v>
                </c:pt>
                <c:pt idx="420">
                  <c:v>1088.0999999999999</c:v>
                </c:pt>
                <c:pt idx="421">
                  <c:v>988.2</c:v>
                </c:pt>
                <c:pt idx="422">
                  <c:v>927</c:v>
                </c:pt>
                <c:pt idx="423">
                  <c:v>841.3</c:v>
                </c:pt>
                <c:pt idx="424">
                  <c:v>806.3</c:v>
                </c:pt>
                <c:pt idx="425">
                  <c:v>744.9</c:v>
                </c:pt>
                <c:pt idx="426">
                  <c:v>742.5</c:v>
                </c:pt>
                <c:pt idx="427">
                  <c:v>760.7</c:v>
                </c:pt>
                <c:pt idx="428">
                  <c:v>711.9</c:v>
                </c:pt>
                <c:pt idx="429">
                  <c:v>608.5</c:v>
                </c:pt>
                <c:pt idx="430">
                  <c:v>549.5</c:v>
                </c:pt>
                <c:pt idx="431">
                  <c:v>484.8</c:v>
                </c:pt>
                <c:pt idx="432">
                  <c:v>416.9</c:v>
                </c:pt>
                <c:pt idx="433">
                  <c:v>318.5</c:v>
                </c:pt>
                <c:pt idx="434">
                  <c:v>159.9</c:v>
                </c:pt>
                <c:pt idx="435">
                  <c:v>3190.8</c:v>
                </c:pt>
                <c:pt idx="436">
                  <c:v>3130.9</c:v>
                </c:pt>
                <c:pt idx="437">
                  <c:v>3331.9</c:v>
                </c:pt>
                <c:pt idx="438">
                  <c:v>3444.2</c:v>
                </c:pt>
                <c:pt idx="439">
                  <c:v>3410.8</c:v>
                </c:pt>
                <c:pt idx="440">
                  <c:v>3410.8</c:v>
                </c:pt>
                <c:pt idx="441">
                  <c:v>3410.8</c:v>
                </c:pt>
                <c:pt idx="442">
                  <c:v>4391.8</c:v>
                </c:pt>
                <c:pt idx="443">
                  <c:v>4317.5</c:v>
                </c:pt>
                <c:pt idx="444">
                  <c:v>4484.2</c:v>
                </c:pt>
                <c:pt idx="445">
                  <c:v>4549.1000000000004</c:v>
                </c:pt>
                <c:pt idx="446">
                  <c:v>4466</c:v>
                </c:pt>
                <c:pt idx="447">
                  <c:v>4355.6000000000004</c:v>
                </c:pt>
                <c:pt idx="448">
                  <c:v>4597.3</c:v>
                </c:pt>
                <c:pt idx="449">
                  <c:v>4616.7</c:v>
                </c:pt>
                <c:pt idx="450">
                  <c:v>4573.8999999999996</c:v>
                </c:pt>
                <c:pt idx="451">
                  <c:v>4483.3</c:v>
                </c:pt>
                <c:pt idx="452">
                  <c:v>4402.8999999999996</c:v>
                </c:pt>
                <c:pt idx="453">
                  <c:v>4449.7</c:v>
                </c:pt>
                <c:pt idx="454">
                  <c:v>4349.7</c:v>
                </c:pt>
                <c:pt idx="455">
                  <c:v>4144.5</c:v>
                </c:pt>
                <c:pt idx="456">
                  <c:v>4051.6</c:v>
                </c:pt>
                <c:pt idx="457">
                  <c:v>3974.9</c:v>
                </c:pt>
                <c:pt idx="458">
                  <c:v>3845.3</c:v>
                </c:pt>
                <c:pt idx="459">
                  <c:v>3703.6</c:v>
                </c:pt>
                <c:pt idx="460">
                  <c:v>3916.8</c:v>
                </c:pt>
                <c:pt idx="461">
                  <c:v>3899.5</c:v>
                </c:pt>
                <c:pt idx="462">
                  <c:v>3796.6</c:v>
                </c:pt>
                <c:pt idx="463">
                  <c:v>3683</c:v>
                </c:pt>
                <c:pt idx="464">
                  <c:v>3535.5</c:v>
                </c:pt>
                <c:pt idx="465">
                  <c:v>3284.3</c:v>
                </c:pt>
                <c:pt idx="466">
                  <c:v>3135.5</c:v>
                </c:pt>
                <c:pt idx="467">
                  <c:v>2986.4</c:v>
                </c:pt>
                <c:pt idx="468">
                  <c:v>3001.5</c:v>
                </c:pt>
                <c:pt idx="469">
                  <c:v>2808.9</c:v>
                </c:pt>
                <c:pt idx="470">
                  <c:v>2664.5</c:v>
                </c:pt>
                <c:pt idx="471">
                  <c:v>2635.3</c:v>
                </c:pt>
                <c:pt idx="472">
                  <c:v>2607.5</c:v>
                </c:pt>
                <c:pt idx="473">
                  <c:v>2474.6</c:v>
                </c:pt>
                <c:pt idx="474">
                  <c:v>2397.5</c:v>
                </c:pt>
                <c:pt idx="475">
                  <c:v>2157.9</c:v>
                </c:pt>
                <c:pt idx="476">
                  <c:v>1895.6</c:v>
                </c:pt>
                <c:pt idx="477">
                  <c:v>1890.3</c:v>
                </c:pt>
                <c:pt idx="478">
                  <c:v>1695.5</c:v>
                </c:pt>
                <c:pt idx="479" formatCode="0.0">
                  <c:v>1502</c:v>
                </c:pt>
                <c:pt idx="480">
                  <c:v>1412.8</c:v>
                </c:pt>
                <c:pt idx="481">
                  <c:v>1305.2</c:v>
                </c:pt>
                <c:pt idx="482">
                  <c:v>1175.7</c:v>
                </c:pt>
                <c:pt idx="483">
                  <c:v>1020.2</c:v>
                </c:pt>
                <c:pt idx="484">
                  <c:v>821.5</c:v>
                </c:pt>
                <c:pt idx="485">
                  <c:v>574.1</c:v>
                </c:pt>
                <c:pt idx="486">
                  <c:v>295.39999999999998</c:v>
                </c:pt>
                <c:pt idx="487">
                  <c:v>2871.8</c:v>
                </c:pt>
                <c:pt idx="488" formatCode="0.0">
                  <c:v>2801</c:v>
                </c:pt>
                <c:pt idx="489">
                  <c:v>2949.4</c:v>
                </c:pt>
                <c:pt idx="490">
                  <c:v>2966.3</c:v>
                </c:pt>
                <c:pt idx="491">
                  <c:v>2774.2</c:v>
                </c:pt>
                <c:pt idx="492">
                  <c:v>3758.7</c:v>
                </c:pt>
                <c:pt idx="493">
                  <c:v>3565.4</c:v>
                </c:pt>
                <c:pt idx="494">
                  <c:v>3480.2</c:v>
                </c:pt>
                <c:pt idx="495">
                  <c:v>3437.3</c:v>
                </c:pt>
                <c:pt idx="496" formatCode="0.0">
                  <c:v>3324.6</c:v>
                </c:pt>
                <c:pt idx="497" formatCode="0.0">
                  <c:v>3389.4</c:v>
                </c:pt>
                <c:pt idx="498" formatCode="0.0">
                  <c:v>3259.7</c:v>
                </c:pt>
                <c:pt idx="499" formatCode="0.0">
                  <c:v>3381.3</c:v>
                </c:pt>
                <c:pt idx="500" formatCode="0.0">
                  <c:v>3530.7</c:v>
                </c:pt>
                <c:pt idx="501" formatCode="0.0">
                  <c:v>3470.8</c:v>
                </c:pt>
                <c:pt idx="502" formatCode="0.0">
                  <c:v>3558.6</c:v>
                </c:pt>
                <c:pt idx="503" formatCode="0.0">
                  <c:v>3497</c:v>
                </c:pt>
                <c:pt idx="504" formatCode="0.0">
                  <c:v>3650</c:v>
                </c:pt>
                <c:pt idx="505" formatCode="0.0">
                  <c:v>3710.4</c:v>
                </c:pt>
                <c:pt idx="506" formatCode="0.0">
                  <c:v>3667.2</c:v>
                </c:pt>
                <c:pt idx="507" formatCode="0.0">
                  <c:v>3679</c:v>
                </c:pt>
                <c:pt idx="508" formatCode="0.0">
                  <c:v>3840.6</c:v>
                </c:pt>
                <c:pt idx="509" formatCode="0.0">
                  <c:v>4020.6</c:v>
                </c:pt>
                <c:pt idx="510" formatCode="0.0">
                  <c:v>4014.7</c:v>
                </c:pt>
                <c:pt idx="511" formatCode="0.0">
                  <c:v>4060</c:v>
                </c:pt>
                <c:pt idx="512" formatCode="0.0">
                  <c:v>4046.8</c:v>
                </c:pt>
                <c:pt idx="513" formatCode="0.0">
                  <c:v>3859.2</c:v>
                </c:pt>
                <c:pt idx="514" formatCode="0.0">
                  <c:v>3835.6</c:v>
                </c:pt>
                <c:pt idx="515" formatCode="0.0">
                  <c:v>3632.2</c:v>
                </c:pt>
                <c:pt idx="516" formatCode="0.0">
                  <c:v>3719.3</c:v>
                </c:pt>
                <c:pt idx="517" formatCode="0.0">
                  <c:v>3630</c:v>
                </c:pt>
                <c:pt idx="518">
                  <c:v>3502.7</c:v>
                </c:pt>
                <c:pt idx="519">
                  <c:v>3440.1</c:v>
                </c:pt>
                <c:pt idx="520">
                  <c:v>3188.4</c:v>
                </c:pt>
                <c:pt idx="521">
                  <c:v>3185.6</c:v>
                </c:pt>
                <c:pt idx="522">
                  <c:v>3090.4</c:v>
                </c:pt>
                <c:pt idx="523">
                  <c:v>2864.7</c:v>
                </c:pt>
                <c:pt idx="524">
                  <c:v>2723.9</c:v>
                </c:pt>
                <c:pt idx="525">
                  <c:v>2506.1999999999998</c:v>
                </c:pt>
                <c:pt idx="526">
                  <c:v>2323.8000000000002</c:v>
                </c:pt>
                <c:pt idx="527">
                  <c:v>2176.8000000000002</c:v>
                </c:pt>
                <c:pt idx="528">
                  <c:v>2011.3</c:v>
                </c:pt>
                <c:pt idx="529">
                  <c:v>1879.6</c:v>
                </c:pt>
                <c:pt idx="530">
                  <c:v>1719.9</c:v>
                </c:pt>
                <c:pt idx="531">
                  <c:v>1547.7</c:v>
                </c:pt>
                <c:pt idx="532">
                  <c:v>1406.1</c:v>
                </c:pt>
                <c:pt idx="533">
                  <c:v>1257.7</c:v>
                </c:pt>
                <c:pt idx="534">
                  <c:v>1074.3</c:v>
                </c:pt>
                <c:pt idx="535">
                  <c:v>882.6</c:v>
                </c:pt>
                <c:pt idx="536">
                  <c:v>735.5</c:v>
                </c:pt>
                <c:pt idx="537">
                  <c:v>582.5</c:v>
                </c:pt>
                <c:pt idx="538">
                  <c:v>582.5</c:v>
                </c:pt>
                <c:pt idx="539" formatCode="0.0">
                  <c:v>3059</c:v>
                </c:pt>
                <c:pt idx="540">
                  <c:v>3093.7</c:v>
                </c:pt>
                <c:pt idx="541">
                  <c:v>2971.7</c:v>
                </c:pt>
                <c:pt idx="542">
                  <c:v>3377.1</c:v>
                </c:pt>
                <c:pt idx="543">
                  <c:v>3531.3</c:v>
                </c:pt>
                <c:pt idx="544">
                  <c:v>3531</c:v>
                </c:pt>
                <c:pt idx="545">
                  <c:v>3334.6</c:v>
                </c:pt>
                <c:pt idx="546">
                  <c:v>3495.2</c:v>
                </c:pt>
                <c:pt idx="547">
                  <c:v>3369.8</c:v>
                </c:pt>
                <c:pt idx="548">
                  <c:v>3318.3</c:v>
                </c:pt>
                <c:pt idx="549">
                  <c:v>3432.6</c:v>
                </c:pt>
                <c:pt idx="550">
                  <c:v>4263.3</c:v>
                </c:pt>
                <c:pt idx="551">
                  <c:v>4377.3</c:v>
                </c:pt>
                <c:pt idx="552">
                  <c:v>4430.2</c:v>
                </c:pt>
                <c:pt idx="553">
                  <c:v>4268.1000000000004</c:v>
                </c:pt>
                <c:pt idx="554">
                  <c:v>4427.2</c:v>
                </c:pt>
                <c:pt idx="555">
                  <c:v>4325.6000000000004</c:v>
                </c:pt>
                <c:pt idx="556">
                  <c:v>4326.1000000000004</c:v>
                </c:pt>
                <c:pt idx="557">
                  <c:v>4326.1000000000004</c:v>
                </c:pt>
                <c:pt idx="558">
                  <c:v>4425.7</c:v>
                </c:pt>
                <c:pt idx="559">
                  <c:v>4631.2</c:v>
                </c:pt>
                <c:pt idx="560">
                  <c:v>4737.1000000000004</c:v>
                </c:pt>
                <c:pt idx="561">
                  <c:v>4584.3</c:v>
                </c:pt>
                <c:pt idx="562">
                  <c:v>4490.7</c:v>
                </c:pt>
                <c:pt idx="563">
                  <c:v>4256.3</c:v>
                </c:pt>
                <c:pt idx="564">
                  <c:v>4275.5</c:v>
                </c:pt>
                <c:pt idx="565">
                  <c:v>4382.7</c:v>
                </c:pt>
                <c:pt idx="566">
                  <c:v>4381.5</c:v>
                </c:pt>
                <c:pt idx="567">
                  <c:v>4111.3</c:v>
                </c:pt>
                <c:pt idx="568">
                  <c:v>3875</c:v>
                </c:pt>
                <c:pt idx="569">
                  <c:v>3842.5</c:v>
                </c:pt>
                <c:pt idx="570" formatCode="0.0">
                  <c:v>3646.6</c:v>
                </c:pt>
                <c:pt idx="571" formatCode="0.0">
                  <c:v>3563</c:v>
                </c:pt>
                <c:pt idx="572" formatCode="0.0">
                  <c:v>3550</c:v>
                </c:pt>
                <c:pt idx="573" formatCode="0.0">
                  <c:v>3290.2</c:v>
                </c:pt>
                <c:pt idx="574">
                  <c:v>3143.7</c:v>
                </c:pt>
                <c:pt idx="575" formatCode="0.0">
                  <c:v>3014</c:v>
                </c:pt>
                <c:pt idx="576">
                  <c:v>2745.3</c:v>
                </c:pt>
                <c:pt idx="577">
                  <c:v>2646</c:v>
                </c:pt>
                <c:pt idx="578">
                  <c:v>2433.5</c:v>
                </c:pt>
                <c:pt idx="579">
                  <c:v>2294.4</c:v>
                </c:pt>
                <c:pt idx="580">
                  <c:v>2178.3000000000002</c:v>
                </c:pt>
                <c:pt idx="581">
                  <c:v>1796.6</c:v>
                </c:pt>
                <c:pt idx="582">
                  <c:v>1796.6</c:v>
                </c:pt>
                <c:pt idx="583">
                  <c:v>1586.7</c:v>
                </c:pt>
                <c:pt idx="584">
                  <c:v>1450.9</c:v>
                </c:pt>
                <c:pt idx="585">
                  <c:v>1251.5999999999999</c:v>
                </c:pt>
                <c:pt idx="586">
                  <c:v>1170.2</c:v>
                </c:pt>
                <c:pt idx="587" formatCode="0.0">
                  <c:v>1004</c:v>
                </c:pt>
                <c:pt idx="588" formatCode="0.0">
                  <c:v>826.7</c:v>
                </c:pt>
                <c:pt idx="589" formatCode="0.0">
                  <c:v>728</c:v>
                </c:pt>
                <c:pt idx="590">
                  <c:v>453.2</c:v>
                </c:pt>
                <c:pt idx="591">
                  <c:v>270.5</c:v>
                </c:pt>
                <c:pt idx="592">
                  <c:v>3953.1</c:v>
                </c:pt>
                <c:pt idx="593">
                  <c:v>4117.2</c:v>
                </c:pt>
                <c:pt idx="594">
                  <c:v>4036.9</c:v>
                </c:pt>
                <c:pt idx="595">
                  <c:v>5121.6000000000004</c:v>
                </c:pt>
                <c:pt idx="596">
                  <c:v>4893.3</c:v>
                </c:pt>
                <c:pt idx="597">
                  <c:v>4811.8</c:v>
                </c:pt>
                <c:pt idx="598">
                  <c:v>5176.8</c:v>
                </c:pt>
                <c:pt idx="599">
                  <c:v>5219.1000000000004</c:v>
                </c:pt>
                <c:pt idx="600">
                  <c:v>5619.5</c:v>
                </c:pt>
                <c:pt idx="601">
                  <c:v>5544.6</c:v>
                </c:pt>
                <c:pt idx="602">
                  <c:v>5747.4</c:v>
                </c:pt>
                <c:pt idx="603">
                  <c:v>5638.4</c:v>
                </c:pt>
                <c:pt idx="604">
                  <c:v>5600.6</c:v>
                </c:pt>
                <c:pt idx="605">
                  <c:v>5744.8</c:v>
                </c:pt>
                <c:pt idx="606">
                  <c:v>5922.9</c:v>
                </c:pt>
                <c:pt idx="607" formatCode="0.0">
                  <c:v>6117</c:v>
                </c:pt>
                <c:pt idx="608">
                  <c:v>5940.8</c:v>
                </c:pt>
                <c:pt idx="609" formatCode="0.0">
                  <c:v>5783</c:v>
                </c:pt>
                <c:pt idx="610" formatCode="0.0">
                  <c:v>5728</c:v>
                </c:pt>
                <c:pt idx="611">
                  <c:v>5571.7</c:v>
                </c:pt>
                <c:pt idx="612">
                  <c:v>5489.9</c:v>
                </c:pt>
                <c:pt idx="613">
                  <c:v>5431.4</c:v>
                </c:pt>
                <c:pt idx="614">
                  <c:v>5266.8</c:v>
                </c:pt>
                <c:pt idx="615">
                  <c:v>5092.5</c:v>
                </c:pt>
                <c:pt idx="616">
                  <c:v>4976.3999999999996</c:v>
                </c:pt>
                <c:pt idx="617">
                  <c:v>4895.1000000000004</c:v>
                </c:pt>
                <c:pt idx="618">
                  <c:v>4964.3999999999996</c:v>
                </c:pt>
                <c:pt idx="619" formatCode="0.0">
                  <c:v>4868</c:v>
                </c:pt>
                <c:pt idx="620">
                  <c:v>4829.3</c:v>
                </c:pt>
                <c:pt idx="621">
                  <c:v>4867.2</c:v>
                </c:pt>
                <c:pt idx="622">
                  <c:v>4782.1000000000004</c:v>
                </c:pt>
                <c:pt idx="623">
                  <c:v>4400.8999999999996</c:v>
                </c:pt>
                <c:pt idx="624">
                  <c:v>4230</c:v>
                </c:pt>
                <c:pt idx="625">
                  <c:v>4153.6000000000004</c:v>
                </c:pt>
                <c:pt idx="626">
                  <c:v>3960.1</c:v>
                </c:pt>
                <c:pt idx="627">
                  <c:v>3749.5</c:v>
                </c:pt>
                <c:pt idx="628">
                  <c:v>3469.5</c:v>
                </c:pt>
                <c:pt idx="629">
                  <c:v>3360.1</c:v>
                </c:pt>
                <c:pt idx="630">
                  <c:v>3150.1</c:v>
                </c:pt>
                <c:pt idx="631">
                  <c:v>3073.6</c:v>
                </c:pt>
                <c:pt idx="632">
                  <c:v>2779.7</c:v>
                </c:pt>
                <c:pt idx="633">
                  <c:v>2539.9</c:v>
                </c:pt>
                <c:pt idx="634">
                  <c:v>2372.6</c:v>
                </c:pt>
                <c:pt idx="635">
                  <c:v>2214.1</c:v>
                </c:pt>
                <c:pt idx="636" formatCode="0.0">
                  <c:v>2069</c:v>
                </c:pt>
                <c:pt idx="637">
                  <c:v>1878.4</c:v>
                </c:pt>
                <c:pt idx="638" formatCode="0.0">
                  <c:v>1646</c:v>
                </c:pt>
                <c:pt idx="639">
                  <c:v>1488.2</c:v>
                </c:pt>
                <c:pt idx="640">
                  <c:v>1231.0999999999999</c:v>
                </c:pt>
                <c:pt idx="641">
                  <c:v>996.2</c:v>
                </c:pt>
                <c:pt idx="642">
                  <c:v>658.1</c:v>
                </c:pt>
                <c:pt idx="643">
                  <c:v>499.5</c:v>
                </c:pt>
                <c:pt idx="644">
                  <c:v>4502.8</c:v>
                </c:pt>
                <c:pt idx="645">
                  <c:v>4400.8</c:v>
                </c:pt>
                <c:pt idx="646">
                  <c:v>4228.3999999999996</c:v>
                </c:pt>
                <c:pt idx="647">
                  <c:v>4017.4</c:v>
                </c:pt>
                <c:pt idx="648">
                  <c:v>4682.6000000000004</c:v>
                </c:pt>
                <c:pt idx="649">
                  <c:v>5026.5</c:v>
                </c:pt>
                <c:pt idx="650">
                  <c:v>4982.1000000000004</c:v>
                </c:pt>
                <c:pt idx="651">
                  <c:v>4822.5</c:v>
                </c:pt>
                <c:pt idx="652">
                  <c:v>5816.8</c:v>
                </c:pt>
                <c:pt idx="653">
                  <c:v>5634.1</c:v>
                </c:pt>
                <c:pt idx="654">
                  <c:v>5428.8</c:v>
                </c:pt>
                <c:pt idx="655">
                  <c:v>5365</c:v>
                </c:pt>
                <c:pt idx="656">
                  <c:v>5311.8</c:v>
                </c:pt>
                <c:pt idx="657">
                  <c:v>5060.6000000000004</c:v>
                </c:pt>
                <c:pt idx="658">
                  <c:v>5130.6000000000004</c:v>
                </c:pt>
                <c:pt idx="659">
                  <c:v>5345.7</c:v>
                </c:pt>
                <c:pt idx="660">
                  <c:v>5214.3999999999996</c:v>
                </c:pt>
                <c:pt idx="661">
                  <c:v>5002</c:v>
                </c:pt>
                <c:pt idx="662">
                  <c:v>4883.8999999999996</c:v>
                </c:pt>
                <c:pt idx="663">
                  <c:v>4770.2</c:v>
                </c:pt>
                <c:pt idx="664">
                  <c:v>4899.8999999999996</c:v>
                </c:pt>
                <c:pt idx="665" formatCode="0.0">
                  <c:v>4828</c:v>
                </c:pt>
                <c:pt idx="666">
                  <c:v>4846.8</c:v>
                </c:pt>
                <c:pt idx="667">
                  <c:v>4795.5</c:v>
                </c:pt>
                <c:pt idx="668">
                  <c:v>4768.7</c:v>
                </c:pt>
                <c:pt idx="669">
                  <c:v>4840.6000000000004</c:v>
                </c:pt>
                <c:pt idx="670">
                  <c:v>4719.3999999999996</c:v>
                </c:pt>
                <c:pt idx="671">
                  <c:v>4703</c:v>
                </c:pt>
                <c:pt idx="672">
                  <c:v>4616.5</c:v>
                </c:pt>
                <c:pt idx="673">
                  <c:v>4644.3999999999996</c:v>
                </c:pt>
                <c:pt idx="674">
                  <c:v>4426.7</c:v>
                </c:pt>
                <c:pt idx="675">
                  <c:v>4231.8</c:v>
                </c:pt>
                <c:pt idx="676">
                  <c:v>4281.2</c:v>
                </c:pt>
                <c:pt idx="677">
                  <c:v>4226.3999999999996</c:v>
                </c:pt>
                <c:pt idx="678">
                  <c:v>3971</c:v>
                </c:pt>
                <c:pt idx="679">
                  <c:v>3698.7</c:v>
                </c:pt>
                <c:pt idx="680">
                  <c:v>3477.8</c:v>
                </c:pt>
                <c:pt idx="681">
                  <c:v>3447.2</c:v>
                </c:pt>
                <c:pt idx="682">
                  <c:v>3407.9</c:v>
                </c:pt>
                <c:pt idx="683">
                  <c:v>3144.6</c:v>
                </c:pt>
                <c:pt idx="684">
                  <c:v>3020.5</c:v>
                </c:pt>
                <c:pt idx="685">
                  <c:v>2940.7</c:v>
                </c:pt>
                <c:pt idx="686">
                  <c:v>2691.2</c:v>
                </c:pt>
                <c:pt idx="687">
                  <c:v>2574.5</c:v>
                </c:pt>
                <c:pt idx="688">
                  <c:v>2362.1</c:v>
                </c:pt>
                <c:pt idx="689">
                  <c:v>2134.3000000000002</c:v>
                </c:pt>
                <c:pt idx="690">
                  <c:v>1838.9</c:v>
                </c:pt>
                <c:pt idx="691">
                  <c:v>1642.1</c:v>
                </c:pt>
                <c:pt idx="692">
                  <c:v>1240.3</c:v>
                </c:pt>
                <c:pt idx="693">
                  <c:v>1067.2</c:v>
                </c:pt>
                <c:pt idx="694">
                  <c:v>931</c:v>
                </c:pt>
                <c:pt idx="695">
                  <c:v>628.1</c:v>
                </c:pt>
                <c:pt idx="696">
                  <c:v>4386.3999999999996</c:v>
                </c:pt>
                <c:pt idx="697">
                  <c:v>4332.1000000000004</c:v>
                </c:pt>
                <c:pt idx="698">
                  <c:v>4612.6000000000004</c:v>
                </c:pt>
                <c:pt idx="699">
                  <c:v>4749.3999999999996</c:v>
                </c:pt>
                <c:pt idx="700">
                  <c:v>4661.7</c:v>
                </c:pt>
                <c:pt idx="701">
                  <c:v>4372.1000000000004</c:v>
                </c:pt>
                <c:pt idx="702">
                  <c:v>4242.8999999999996</c:v>
                </c:pt>
                <c:pt idx="703">
                  <c:v>4125.6000000000004</c:v>
                </c:pt>
                <c:pt idx="704">
                  <c:v>4074.1</c:v>
                </c:pt>
                <c:pt idx="705">
                  <c:v>4070.9</c:v>
                </c:pt>
                <c:pt idx="706">
                  <c:v>4110.1000000000004</c:v>
                </c:pt>
                <c:pt idx="707">
                  <c:v>3975.5</c:v>
                </c:pt>
                <c:pt idx="708">
                  <c:v>3919.8</c:v>
                </c:pt>
                <c:pt idx="709">
                  <c:v>3770</c:v>
                </c:pt>
                <c:pt idx="710">
                  <c:v>4775.8</c:v>
                </c:pt>
                <c:pt idx="711">
                  <c:v>5287.9</c:v>
                </c:pt>
                <c:pt idx="712">
                  <c:v>5185.2</c:v>
                </c:pt>
                <c:pt idx="713">
                  <c:v>5108.5</c:v>
                </c:pt>
                <c:pt idx="714">
                  <c:v>5108.5</c:v>
                </c:pt>
                <c:pt idx="715">
                  <c:v>5108.5</c:v>
                </c:pt>
                <c:pt idx="716">
                  <c:v>5108.5</c:v>
                </c:pt>
                <c:pt idx="717">
                  <c:v>5108.5</c:v>
                </c:pt>
                <c:pt idx="718">
                  <c:v>5108.5</c:v>
                </c:pt>
                <c:pt idx="719">
                  <c:v>4887.6000000000004</c:v>
                </c:pt>
                <c:pt idx="720">
                  <c:v>4991.7</c:v>
                </c:pt>
                <c:pt idx="721">
                  <c:v>5180.3</c:v>
                </c:pt>
                <c:pt idx="722">
                  <c:v>4934.7</c:v>
                </c:pt>
                <c:pt idx="723">
                  <c:v>4923.8</c:v>
                </c:pt>
                <c:pt idx="724">
                  <c:v>4880.7</c:v>
                </c:pt>
                <c:pt idx="725">
                  <c:v>4713.5</c:v>
                </c:pt>
                <c:pt idx="726">
                  <c:v>4526.2</c:v>
                </c:pt>
                <c:pt idx="727">
                  <c:v>4501.8999999999996</c:v>
                </c:pt>
                <c:pt idx="728">
                  <c:v>4367.1000000000004</c:v>
                </c:pt>
                <c:pt idx="729">
                  <c:v>4231.8</c:v>
                </c:pt>
                <c:pt idx="730">
                  <c:v>3772.4</c:v>
                </c:pt>
                <c:pt idx="731">
                  <c:v>3614.4</c:v>
                </c:pt>
                <c:pt idx="732">
                  <c:v>3355.1</c:v>
                </c:pt>
                <c:pt idx="733">
                  <c:v>3293.9</c:v>
                </c:pt>
                <c:pt idx="734">
                  <c:v>2990.2</c:v>
                </c:pt>
                <c:pt idx="735">
                  <c:v>2730.9</c:v>
                </c:pt>
                <c:pt idx="736">
                  <c:v>2441.3000000000002</c:v>
                </c:pt>
                <c:pt idx="737">
                  <c:v>2383</c:v>
                </c:pt>
                <c:pt idx="738">
                  <c:v>2277.1</c:v>
                </c:pt>
                <c:pt idx="739">
                  <c:v>2086</c:v>
                </c:pt>
                <c:pt idx="740">
                  <c:v>1793.6</c:v>
                </c:pt>
                <c:pt idx="741">
                  <c:v>1649.9</c:v>
                </c:pt>
                <c:pt idx="742">
                  <c:v>1496.9</c:v>
                </c:pt>
                <c:pt idx="743">
                  <c:v>1286</c:v>
                </c:pt>
                <c:pt idx="744">
                  <c:v>987.2</c:v>
                </c:pt>
                <c:pt idx="745">
                  <c:v>761.1</c:v>
                </c:pt>
                <c:pt idx="746">
                  <c:v>572.9</c:v>
                </c:pt>
                <c:pt idx="747">
                  <c:v>379.8</c:v>
                </c:pt>
                <c:pt idx="748">
                  <c:v>3407.4</c:v>
                </c:pt>
                <c:pt idx="749">
                  <c:v>4328.3999999999996</c:v>
                </c:pt>
                <c:pt idx="750">
                  <c:v>4355.6000000000004</c:v>
                </c:pt>
                <c:pt idx="751">
                  <c:v>4441.1000000000004</c:v>
                </c:pt>
                <c:pt idx="752">
                  <c:v>4263.8</c:v>
                </c:pt>
                <c:pt idx="753">
                  <c:v>4099.8</c:v>
                </c:pt>
                <c:pt idx="754">
                  <c:v>4237.7</c:v>
                </c:pt>
                <c:pt idx="755">
                  <c:v>4330.5</c:v>
                </c:pt>
                <c:pt idx="756">
                  <c:v>4291.3</c:v>
                </c:pt>
                <c:pt idx="757">
                  <c:v>4034.1</c:v>
                </c:pt>
                <c:pt idx="758">
                  <c:v>4045.6</c:v>
                </c:pt>
                <c:pt idx="759">
                  <c:v>3811.2</c:v>
                </c:pt>
                <c:pt idx="760">
                  <c:v>3567.4</c:v>
                </c:pt>
                <c:pt idx="761">
                  <c:v>3823.7</c:v>
                </c:pt>
                <c:pt idx="762">
                  <c:v>4680.7</c:v>
                </c:pt>
                <c:pt idx="763">
                  <c:v>4742.3999999999996</c:v>
                </c:pt>
                <c:pt idx="764">
                  <c:v>4813.5</c:v>
                </c:pt>
                <c:pt idx="765">
                  <c:v>4506.6000000000004</c:v>
                </c:pt>
                <c:pt idx="766">
                  <c:v>4430.8</c:v>
                </c:pt>
                <c:pt idx="767">
                  <c:v>4539.6000000000004</c:v>
                </c:pt>
                <c:pt idx="768">
                  <c:v>4452.1000000000004</c:v>
                </c:pt>
                <c:pt idx="769">
                  <c:v>4613</c:v>
                </c:pt>
                <c:pt idx="770">
                  <c:v>4436.8999999999996</c:v>
                </c:pt>
                <c:pt idx="771">
                  <c:v>4477.8999999999996</c:v>
                </c:pt>
                <c:pt idx="772">
                  <c:v>4361.5</c:v>
                </c:pt>
                <c:pt idx="773">
                  <c:v>4332</c:v>
                </c:pt>
                <c:pt idx="774">
                  <c:v>4127.6000000000004</c:v>
                </c:pt>
                <c:pt idx="775">
                  <c:v>4078.2</c:v>
                </c:pt>
                <c:pt idx="776">
                  <c:v>4066</c:v>
                </c:pt>
                <c:pt idx="777">
                  <c:v>4081.3</c:v>
                </c:pt>
                <c:pt idx="778">
                  <c:v>3945.6</c:v>
                </c:pt>
                <c:pt idx="779">
                  <c:v>3803.3</c:v>
                </c:pt>
                <c:pt idx="780">
                  <c:v>3739.3</c:v>
                </c:pt>
                <c:pt idx="781">
                  <c:v>4093.9</c:v>
                </c:pt>
                <c:pt idx="782">
                  <c:v>3841.3</c:v>
                </c:pt>
                <c:pt idx="783">
                  <c:v>3694</c:v>
                </c:pt>
                <c:pt idx="784">
                  <c:v>3546.1</c:v>
                </c:pt>
                <c:pt idx="785">
                  <c:v>3305.4</c:v>
                </c:pt>
                <c:pt idx="786">
                  <c:v>3148.7</c:v>
                </c:pt>
                <c:pt idx="787">
                  <c:v>2945.3</c:v>
                </c:pt>
                <c:pt idx="788">
                  <c:v>2769.7</c:v>
                </c:pt>
                <c:pt idx="789">
                  <c:v>2668.1</c:v>
                </c:pt>
                <c:pt idx="790">
                  <c:v>2553</c:v>
                </c:pt>
                <c:pt idx="791">
                  <c:v>2285.1</c:v>
                </c:pt>
                <c:pt idx="792">
                  <c:v>2056.6999999999998</c:v>
                </c:pt>
                <c:pt idx="793">
                  <c:v>1895.1</c:v>
                </c:pt>
                <c:pt idx="794">
                  <c:v>1490.1</c:v>
                </c:pt>
                <c:pt idx="795">
                  <c:v>1388.6</c:v>
                </c:pt>
                <c:pt idx="796">
                  <c:v>1178.7</c:v>
                </c:pt>
                <c:pt idx="797">
                  <c:v>891.4</c:v>
                </c:pt>
                <c:pt idx="798">
                  <c:v>698.4</c:v>
                </c:pt>
                <c:pt idx="799">
                  <c:v>518.20000000000005</c:v>
                </c:pt>
                <c:pt idx="800">
                  <c:v>3453.1</c:v>
                </c:pt>
                <c:pt idx="801">
                  <c:v>3346.9</c:v>
                </c:pt>
                <c:pt idx="802">
                  <c:v>3469.1</c:v>
                </c:pt>
                <c:pt idx="803">
                  <c:v>3680.2</c:v>
                </c:pt>
                <c:pt idx="804">
                  <c:v>3737.5</c:v>
                </c:pt>
                <c:pt idx="805">
                  <c:v>3634.9</c:v>
                </c:pt>
                <c:pt idx="806">
                  <c:v>3843.9</c:v>
                </c:pt>
                <c:pt idx="807">
                  <c:v>4087.6</c:v>
                </c:pt>
                <c:pt idx="808">
                  <c:v>4941.6000000000004</c:v>
                </c:pt>
                <c:pt idx="809">
                  <c:v>4984.7</c:v>
                </c:pt>
                <c:pt idx="810">
                  <c:v>5023.7</c:v>
                </c:pt>
                <c:pt idx="811">
                  <c:v>5239.5</c:v>
                </c:pt>
                <c:pt idx="812">
                  <c:v>5584</c:v>
                </c:pt>
                <c:pt idx="813">
                  <c:v>5731</c:v>
                </c:pt>
                <c:pt idx="814">
                  <c:v>6148.6</c:v>
                </c:pt>
                <c:pt idx="815">
                  <c:v>6002.6</c:v>
                </c:pt>
                <c:pt idx="816">
                  <c:v>5807.6</c:v>
                </c:pt>
                <c:pt idx="817">
                  <c:v>5601.4</c:v>
                </c:pt>
                <c:pt idx="818">
                  <c:v>5425.2</c:v>
                </c:pt>
                <c:pt idx="819">
                  <c:v>5815.5</c:v>
                </c:pt>
                <c:pt idx="820">
                  <c:v>5727.4</c:v>
                </c:pt>
                <c:pt idx="821">
                  <c:v>5940.2</c:v>
                </c:pt>
                <c:pt idx="822">
                  <c:v>6108.6</c:v>
                </c:pt>
                <c:pt idx="823">
                  <c:v>6088</c:v>
                </c:pt>
                <c:pt idx="824">
                  <c:v>5852.6</c:v>
                </c:pt>
                <c:pt idx="825">
                  <c:v>5773.5</c:v>
                </c:pt>
                <c:pt idx="826">
                  <c:v>5679.3</c:v>
                </c:pt>
                <c:pt idx="827">
                  <c:v>5574.7</c:v>
                </c:pt>
                <c:pt idx="828">
                  <c:v>5300.6</c:v>
                </c:pt>
                <c:pt idx="829">
                  <c:v>5086.3</c:v>
                </c:pt>
                <c:pt idx="830">
                  <c:v>4680.3999999999996</c:v>
                </c:pt>
                <c:pt idx="831">
                  <c:v>4369.2</c:v>
                </c:pt>
                <c:pt idx="832">
                  <c:v>4414.3999999999996</c:v>
                </c:pt>
              </c:numCache>
            </c:numRef>
          </c:val>
          <c:extLst>
            <c:ext xmlns:c16="http://schemas.microsoft.com/office/drawing/2014/chart" uri="{C3380CC4-5D6E-409C-BE32-E72D297353CC}">
              <c16:uniqueId val="{00000001-C177-4377-8C4B-8BFE7BC2D956}"/>
            </c:ext>
          </c:extLst>
        </c:ser>
        <c:ser>
          <c:idx val="2"/>
          <c:order val="2"/>
          <c:spPr>
            <a:solidFill>
              <a:srgbClr val="9BBB59"/>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Mexico!$D$2:$D$834</c:f>
              <c:numCache>
                <c:formatCode>General</c:formatCode>
                <c:ptCount val="833"/>
                <c:pt idx="0">
                  <c:v>0</c:v>
                </c:pt>
                <c:pt idx="1">
                  <c:v>0</c:v>
                </c:pt>
                <c:pt idx="2">
                  <c:v>4948</c:v>
                </c:pt>
                <c:pt idx="3">
                  <c:v>5114</c:v>
                </c:pt>
                <c:pt idx="4">
                  <c:v>5272.7</c:v>
                </c:pt>
                <c:pt idx="5">
                  <c:v>5397.4</c:v>
                </c:pt>
                <c:pt idx="6">
                  <c:v>5562.3</c:v>
                </c:pt>
                <c:pt idx="7">
                  <c:v>5623.1</c:v>
                </c:pt>
                <c:pt idx="8">
                  <c:v>5701.1</c:v>
                </c:pt>
                <c:pt idx="9">
                  <c:v>5770.1</c:v>
                </c:pt>
                <c:pt idx="10">
                  <c:v>5896.9</c:v>
                </c:pt>
                <c:pt idx="11">
                  <c:v>5953.5</c:v>
                </c:pt>
                <c:pt idx="12">
                  <c:v>5990.2</c:v>
                </c:pt>
                <c:pt idx="13">
                  <c:v>6143.8</c:v>
                </c:pt>
                <c:pt idx="14">
                  <c:v>6230.5</c:v>
                </c:pt>
                <c:pt idx="15">
                  <c:v>6319.9</c:v>
                </c:pt>
                <c:pt idx="16">
                  <c:v>6550.2</c:v>
                </c:pt>
                <c:pt idx="17">
                  <c:v>6653.1</c:v>
                </c:pt>
                <c:pt idx="18">
                  <c:v>225.1</c:v>
                </c:pt>
                <c:pt idx="19">
                  <c:v>416.5</c:v>
                </c:pt>
                <c:pt idx="20">
                  <c:v>619.29999999999995</c:v>
                </c:pt>
                <c:pt idx="21">
                  <c:v>856.5</c:v>
                </c:pt>
                <c:pt idx="22">
                  <c:v>1109.9000000000001</c:v>
                </c:pt>
                <c:pt idx="23">
                  <c:v>1254.9000000000001</c:v>
                </c:pt>
                <c:pt idx="24">
                  <c:v>1410.2</c:v>
                </c:pt>
                <c:pt idx="25">
                  <c:v>1623.1</c:v>
                </c:pt>
                <c:pt idx="26">
                  <c:v>1871.7</c:v>
                </c:pt>
                <c:pt idx="27">
                  <c:v>2102.1</c:v>
                </c:pt>
                <c:pt idx="28">
                  <c:v>2328.6</c:v>
                </c:pt>
                <c:pt idx="29">
                  <c:v>2489.1</c:v>
                </c:pt>
                <c:pt idx="30">
                  <c:v>2753.7</c:v>
                </c:pt>
                <c:pt idx="31">
                  <c:v>3074.6</c:v>
                </c:pt>
                <c:pt idx="32">
                  <c:v>3306.6</c:v>
                </c:pt>
                <c:pt idx="33">
                  <c:v>3667.1</c:v>
                </c:pt>
                <c:pt idx="34">
                  <c:v>4022.1</c:v>
                </c:pt>
                <c:pt idx="35">
                  <c:v>4131.1000000000004</c:v>
                </c:pt>
                <c:pt idx="36">
                  <c:v>4202.5</c:v>
                </c:pt>
                <c:pt idx="37">
                  <c:v>4232.6000000000004</c:v>
                </c:pt>
                <c:pt idx="38">
                  <c:v>4322</c:v>
                </c:pt>
                <c:pt idx="39">
                  <c:v>4448.7</c:v>
                </c:pt>
                <c:pt idx="40">
                  <c:v>4537.3</c:v>
                </c:pt>
                <c:pt idx="41">
                  <c:v>4615.1000000000004</c:v>
                </c:pt>
                <c:pt idx="42">
                  <c:v>4778.3999999999996</c:v>
                </c:pt>
                <c:pt idx="43">
                  <c:v>5031.1000000000004</c:v>
                </c:pt>
                <c:pt idx="44">
                  <c:v>5256.1</c:v>
                </c:pt>
                <c:pt idx="45">
                  <c:v>5450.1</c:v>
                </c:pt>
                <c:pt idx="46">
                  <c:v>5644.5</c:v>
                </c:pt>
                <c:pt idx="47">
                  <c:v>5894.7</c:v>
                </c:pt>
                <c:pt idx="48">
                  <c:v>6026</c:v>
                </c:pt>
                <c:pt idx="49">
                  <c:v>6233.5</c:v>
                </c:pt>
                <c:pt idx="50">
                  <c:v>6445.6</c:v>
                </c:pt>
                <c:pt idx="51">
                  <c:v>6692.4</c:v>
                </c:pt>
                <c:pt idx="52">
                  <c:v>6833.5</c:v>
                </c:pt>
                <c:pt idx="53">
                  <c:v>7064.3</c:v>
                </c:pt>
                <c:pt idx="54">
                  <c:v>7234.8</c:v>
                </c:pt>
                <c:pt idx="55">
                  <c:v>7491.1</c:v>
                </c:pt>
                <c:pt idx="56">
                  <c:v>7721.4</c:v>
                </c:pt>
                <c:pt idx="57">
                  <c:v>7784.5</c:v>
                </c:pt>
                <c:pt idx="58">
                  <c:v>7858.9</c:v>
                </c:pt>
                <c:pt idx="59">
                  <c:v>7937.2</c:v>
                </c:pt>
                <c:pt idx="60">
                  <c:v>8067.1</c:v>
                </c:pt>
                <c:pt idx="61">
                  <c:v>8109</c:v>
                </c:pt>
                <c:pt idx="62">
                  <c:v>8232</c:v>
                </c:pt>
                <c:pt idx="63">
                  <c:v>8288.4</c:v>
                </c:pt>
                <c:pt idx="64">
                  <c:v>8408.2999999999993</c:v>
                </c:pt>
                <c:pt idx="65">
                  <c:v>8549.2999999999993</c:v>
                </c:pt>
                <c:pt idx="66">
                  <c:v>8583.6</c:v>
                </c:pt>
                <c:pt idx="67">
                  <c:v>8759.2999999999993</c:v>
                </c:pt>
                <c:pt idx="68">
                  <c:v>8873.7000000000007</c:v>
                </c:pt>
                <c:pt idx="69">
                  <c:v>9071.9</c:v>
                </c:pt>
                <c:pt idx="70">
                  <c:v>123.3</c:v>
                </c:pt>
                <c:pt idx="71">
                  <c:v>232.8</c:v>
                </c:pt>
                <c:pt idx="72">
                  <c:v>474.7</c:v>
                </c:pt>
                <c:pt idx="73">
                  <c:v>712.1</c:v>
                </c:pt>
                <c:pt idx="74">
                  <c:v>941.4</c:v>
                </c:pt>
                <c:pt idx="75">
                  <c:v>1109</c:v>
                </c:pt>
                <c:pt idx="76">
                  <c:v>1290.0999999999999</c:v>
                </c:pt>
                <c:pt idx="77">
                  <c:v>1500.7</c:v>
                </c:pt>
                <c:pt idx="78">
                  <c:v>1762.4</c:v>
                </c:pt>
                <c:pt idx="79">
                  <c:v>1965.1</c:v>
                </c:pt>
                <c:pt idx="80">
                  <c:v>2095.5</c:v>
                </c:pt>
                <c:pt idx="81">
                  <c:v>2296.6</c:v>
                </c:pt>
                <c:pt idx="82">
                  <c:v>2512.1</c:v>
                </c:pt>
                <c:pt idx="83">
                  <c:v>2658.3</c:v>
                </c:pt>
                <c:pt idx="84">
                  <c:v>2799.9</c:v>
                </c:pt>
                <c:pt idx="85">
                  <c:v>2980.1</c:v>
                </c:pt>
                <c:pt idx="86">
                  <c:v>3139.4</c:v>
                </c:pt>
                <c:pt idx="87">
                  <c:v>3262.6</c:v>
                </c:pt>
                <c:pt idx="88">
                  <c:v>3396.4</c:v>
                </c:pt>
                <c:pt idx="89">
                  <c:v>3606.3</c:v>
                </c:pt>
                <c:pt idx="90">
                  <c:v>3807.9</c:v>
                </c:pt>
                <c:pt idx="91">
                  <c:v>4002.8</c:v>
                </c:pt>
                <c:pt idx="92">
                  <c:v>4148.2</c:v>
                </c:pt>
                <c:pt idx="93">
                  <c:v>4387.8999999999996</c:v>
                </c:pt>
                <c:pt idx="94">
                  <c:v>4515.6000000000004</c:v>
                </c:pt>
                <c:pt idx="95">
                  <c:v>4725.3</c:v>
                </c:pt>
                <c:pt idx="96">
                  <c:v>4725.3</c:v>
                </c:pt>
                <c:pt idx="97">
                  <c:v>5060.3999999999996</c:v>
                </c:pt>
                <c:pt idx="98">
                  <c:v>5264</c:v>
                </c:pt>
                <c:pt idx="99">
                  <c:v>5391.6</c:v>
                </c:pt>
                <c:pt idx="100">
                  <c:v>5507.8</c:v>
                </c:pt>
                <c:pt idx="101">
                  <c:v>5637.5</c:v>
                </c:pt>
                <c:pt idx="102">
                  <c:v>5821.8</c:v>
                </c:pt>
                <c:pt idx="103">
                  <c:v>5947.3</c:v>
                </c:pt>
                <c:pt idx="104">
                  <c:v>6098.4</c:v>
                </c:pt>
                <c:pt idx="105">
                  <c:v>6348</c:v>
                </c:pt>
                <c:pt idx="106">
                  <c:v>6480.6</c:v>
                </c:pt>
                <c:pt idx="107">
                  <c:v>6633.9</c:v>
                </c:pt>
                <c:pt idx="108">
                  <c:v>6834.5</c:v>
                </c:pt>
                <c:pt idx="109">
                  <c:v>7019.3</c:v>
                </c:pt>
                <c:pt idx="110">
                  <c:v>7123.6</c:v>
                </c:pt>
                <c:pt idx="111">
                  <c:v>7249</c:v>
                </c:pt>
                <c:pt idx="112">
                  <c:v>7401.1</c:v>
                </c:pt>
                <c:pt idx="113">
                  <c:v>7507.8</c:v>
                </c:pt>
                <c:pt idx="114">
                  <c:v>7588.9</c:v>
                </c:pt>
                <c:pt idx="115">
                  <c:v>7674.6</c:v>
                </c:pt>
                <c:pt idx="116">
                  <c:v>7826.7</c:v>
                </c:pt>
                <c:pt idx="117">
                  <c:v>7936.2</c:v>
                </c:pt>
                <c:pt idx="118">
                  <c:v>8199</c:v>
                </c:pt>
                <c:pt idx="119">
                  <c:v>8397.7000000000007</c:v>
                </c:pt>
                <c:pt idx="120">
                  <c:v>8503.2999999999993</c:v>
                </c:pt>
                <c:pt idx="121">
                  <c:v>8640.6</c:v>
                </c:pt>
                <c:pt idx="122">
                  <c:v>58.4</c:v>
                </c:pt>
                <c:pt idx="123">
                  <c:v>178.1</c:v>
                </c:pt>
                <c:pt idx="124">
                  <c:v>305</c:v>
                </c:pt>
                <c:pt idx="125" formatCode="#,##0.0">
                  <c:v>492.8</c:v>
                </c:pt>
                <c:pt idx="126">
                  <c:v>606.1</c:v>
                </c:pt>
                <c:pt idx="127">
                  <c:v>762.8</c:v>
                </c:pt>
                <c:pt idx="128">
                  <c:v>989.2</c:v>
                </c:pt>
                <c:pt idx="129">
                  <c:v>1154.5</c:v>
                </c:pt>
                <c:pt idx="130">
                  <c:v>1334</c:v>
                </c:pt>
                <c:pt idx="131">
                  <c:v>1533.1</c:v>
                </c:pt>
                <c:pt idx="132">
                  <c:v>1639.3</c:v>
                </c:pt>
                <c:pt idx="133">
                  <c:v>1877.2</c:v>
                </c:pt>
                <c:pt idx="134">
                  <c:v>1988.3</c:v>
                </c:pt>
                <c:pt idx="135">
                  <c:v>2173.4</c:v>
                </c:pt>
                <c:pt idx="136">
                  <c:v>2306.5</c:v>
                </c:pt>
                <c:pt idx="137">
                  <c:v>2425.6</c:v>
                </c:pt>
                <c:pt idx="138">
                  <c:v>2506.6</c:v>
                </c:pt>
                <c:pt idx="139">
                  <c:v>2606.1</c:v>
                </c:pt>
                <c:pt idx="140">
                  <c:v>2780.3</c:v>
                </c:pt>
                <c:pt idx="141">
                  <c:v>2852.5</c:v>
                </c:pt>
                <c:pt idx="142">
                  <c:v>2972.9</c:v>
                </c:pt>
                <c:pt idx="143">
                  <c:v>3122.2</c:v>
                </c:pt>
                <c:pt idx="144">
                  <c:v>3258.5</c:v>
                </c:pt>
                <c:pt idx="145">
                  <c:v>3397</c:v>
                </c:pt>
                <c:pt idx="146">
                  <c:v>3487.7</c:v>
                </c:pt>
                <c:pt idx="147">
                  <c:v>3745.1</c:v>
                </c:pt>
                <c:pt idx="148">
                  <c:v>3883.8</c:v>
                </c:pt>
                <c:pt idx="149">
                  <c:v>3998.2</c:v>
                </c:pt>
                <c:pt idx="150">
                  <c:v>4126.3</c:v>
                </c:pt>
                <c:pt idx="151">
                  <c:v>4261.5</c:v>
                </c:pt>
                <c:pt idx="152">
                  <c:v>4371</c:v>
                </c:pt>
                <c:pt idx="153">
                  <c:v>4511.8</c:v>
                </c:pt>
                <c:pt idx="154">
                  <c:v>4609.2</c:v>
                </c:pt>
                <c:pt idx="155">
                  <c:v>4768.3999999999996</c:v>
                </c:pt>
                <c:pt idx="156">
                  <c:v>4883.5</c:v>
                </c:pt>
                <c:pt idx="157">
                  <c:v>5041.8999999999996</c:v>
                </c:pt>
                <c:pt idx="158">
                  <c:v>5191</c:v>
                </c:pt>
                <c:pt idx="159">
                  <c:v>5279.3</c:v>
                </c:pt>
                <c:pt idx="160">
                  <c:v>5443.8</c:v>
                </c:pt>
                <c:pt idx="161">
                  <c:v>5569.8</c:v>
                </c:pt>
                <c:pt idx="162">
                  <c:v>5734.5</c:v>
                </c:pt>
                <c:pt idx="163">
                  <c:v>5866.3</c:v>
                </c:pt>
                <c:pt idx="164">
                  <c:v>5968.2</c:v>
                </c:pt>
                <c:pt idx="165">
                  <c:v>6099.2</c:v>
                </c:pt>
                <c:pt idx="166">
                  <c:v>6226</c:v>
                </c:pt>
                <c:pt idx="167">
                  <c:v>6369.2</c:v>
                </c:pt>
                <c:pt idx="168">
                  <c:v>6565.4</c:v>
                </c:pt>
                <c:pt idx="169">
                  <c:v>6738.5</c:v>
                </c:pt>
                <c:pt idx="170">
                  <c:v>6832.9</c:v>
                </c:pt>
                <c:pt idx="171">
                  <c:v>7035.8</c:v>
                </c:pt>
                <c:pt idx="172">
                  <c:v>7185.9</c:v>
                </c:pt>
                <c:pt idx="173">
                  <c:v>7359</c:v>
                </c:pt>
                <c:pt idx="174">
                  <c:v>80.099999999999994</c:v>
                </c:pt>
                <c:pt idx="175">
                  <c:v>223.7</c:v>
                </c:pt>
                <c:pt idx="176">
                  <c:v>404.6</c:v>
                </c:pt>
                <c:pt idx="177">
                  <c:v>535.6</c:v>
                </c:pt>
                <c:pt idx="178">
                  <c:v>672.6</c:v>
                </c:pt>
                <c:pt idx="179">
                  <c:v>734.6</c:v>
                </c:pt>
                <c:pt idx="180">
                  <c:v>873.5</c:v>
                </c:pt>
                <c:pt idx="181">
                  <c:v>958.6</c:v>
                </c:pt>
                <c:pt idx="182">
                  <c:v>1086.8</c:v>
                </c:pt>
                <c:pt idx="183">
                  <c:v>1229.9000000000001</c:v>
                </c:pt>
                <c:pt idx="184">
                  <c:v>1371.5</c:v>
                </c:pt>
                <c:pt idx="185">
                  <c:v>1493.6</c:v>
                </c:pt>
                <c:pt idx="186">
                  <c:v>1671.2</c:v>
                </c:pt>
                <c:pt idx="187">
                  <c:v>1855.2</c:v>
                </c:pt>
                <c:pt idx="188">
                  <c:v>1962.9</c:v>
                </c:pt>
                <c:pt idx="189">
                  <c:v>2056.1</c:v>
                </c:pt>
                <c:pt idx="190">
                  <c:v>2184.6999999999998</c:v>
                </c:pt>
                <c:pt idx="191">
                  <c:v>2316.3000000000002</c:v>
                </c:pt>
                <c:pt idx="192">
                  <c:v>2391.1999999999998</c:v>
                </c:pt>
                <c:pt idx="193">
                  <c:v>2539.6</c:v>
                </c:pt>
                <c:pt idx="194">
                  <c:v>2651.4</c:v>
                </c:pt>
                <c:pt idx="195">
                  <c:v>2832.9</c:v>
                </c:pt>
                <c:pt idx="196">
                  <c:v>2973.5</c:v>
                </c:pt>
                <c:pt idx="197">
                  <c:v>3121.8</c:v>
                </c:pt>
                <c:pt idx="198">
                  <c:v>3370.7</c:v>
                </c:pt>
                <c:pt idx="199">
                  <c:v>3530.1</c:v>
                </c:pt>
                <c:pt idx="200">
                  <c:v>3687.1</c:v>
                </c:pt>
                <c:pt idx="201">
                  <c:v>3846.8</c:v>
                </c:pt>
                <c:pt idx="202">
                  <c:v>4112.2</c:v>
                </c:pt>
                <c:pt idx="203">
                  <c:v>4313.2</c:v>
                </c:pt>
                <c:pt idx="204">
                  <c:v>4409.6000000000004</c:v>
                </c:pt>
                <c:pt idx="205">
                  <c:v>4697.6000000000004</c:v>
                </c:pt>
                <c:pt idx="206">
                  <c:v>4932.6000000000004</c:v>
                </c:pt>
                <c:pt idx="207">
                  <c:v>5098.8999999999996</c:v>
                </c:pt>
                <c:pt idx="208">
                  <c:v>5374.9</c:v>
                </c:pt>
                <c:pt idx="209">
                  <c:v>5525.6</c:v>
                </c:pt>
                <c:pt idx="210">
                  <c:v>5740.8</c:v>
                </c:pt>
                <c:pt idx="211">
                  <c:v>5953.3</c:v>
                </c:pt>
                <c:pt idx="212">
                  <c:v>6089.3</c:v>
                </c:pt>
                <c:pt idx="213">
                  <c:v>6262.3</c:v>
                </c:pt>
                <c:pt idx="214">
                  <c:v>6455</c:v>
                </c:pt>
                <c:pt idx="215">
                  <c:v>6566.1</c:v>
                </c:pt>
                <c:pt idx="216">
                  <c:v>6748.8</c:v>
                </c:pt>
                <c:pt idx="217">
                  <c:v>6853.1</c:v>
                </c:pt>
                <c:pt idx="218">
                  <c:v>6987.7</c:v>
                </c:pt>
                <c:pt idx="219">
                  <c:v>7140.5</c:v>
                </c:pt>
                <c:pt idx="220">
                  <c:v>7255.1</c:v>
                </c:pt>
                <c:pt idx="221">
                  <c:v>7332</c:v>
                </c:pt>
                <c:pt idx="222">
                  <c:v>7526.2</c:v>
                </c:pt>
                <c:pt idx="223">
                  <c:v>7630.4</c:v>
                </c:pt>
                <c:pt idx="224">
                  <c:v>7734.3</c:v>
                </c:pt>
                <c:pt idx="225">
                  <c:v>7895.9</c:v>
                </c:pt>
                <c:pt idx="226">
                  <c:v>30.2</c:v>
                </c:pt>
                <c:pt idx="227">
                  <c:v>154.1</c:v>
                </c:pt>
                <c:pt idx="228">
                  <c:v>321.2</c:v>
                </c:pt>
                <c:pt idx="229">
                  <c:v>463.7</c:v>
                </c:pt>
                <c:pt idx="230">
                  <c:v>592</c:v>
                </c:pt>
                <c:pt idx="231">
                  <c:v>662.5</c:v>
                </c:pt>
                <c:pt idx="232">
                  <c:v>727.7</c:v>
                </c:pt>
                <c:pt idx="233">
                  <c:v>775.2</c:v>
                </c:pt>
                <c:pt idx="234">
                  <c:v>903.7</c:v>
                </c:pt>
                <c:pt idx="235">
                  <c:v>1015.6</c:v>
                </c:pt>
                <c:pt idx="236">
                  <c:v>1110.0999999999999</c:v>
                </c:pt>
                <c:pt idx="237">
                  <c:v>1229.5999999999999</c:v>
                </c:pt>
                <c:pt idx="238">
                  <c:v>1418</c:v>
                </c:pt>
                <c:pt idx="239">
                  <c:v>1490.5</c:v>
                </c:pt>
                <c:pt idx="240">
                  <c:v>1530.7</c:v>
                </c:pt>
                <c:pt idx="241">
                  <c:v>1583.4</c:v>
                </c:pt>
                <c:pt idx="242">
                  <c:v>1780.1</c:v>
                </c:pt>
                <c:pt idx="243">
                  <c:v>1822.8</c:v>
                </c:pt>
                <c:pt idx="244">
                  <c:v>1883.8</c:v>
                </c:pt>
                <c:pt idx="245">
                  <c:v>1951.1</c:v>
                </c:pt>
                <c:pt idx="246">
                  <c:v>2061</c:v>
                </c:pt>
                <c:pt idx="247">
                  <c:v>2156.4</c:v>
                </c:pt>
                <c:pt idx="248">
                  <c:v>2223.3000000000002</c:v>
                </c:pt>
                <c:pt idx="249">
                  <c:v>2304.4</c:v>
                </c:pt>
                <c:pt idx="250">
                  <c:v>2445.1</c:v>
                </c:pt>
                <c:pt idx="251">
                  <c:v>2560.1</c:v>
                </c:pt>
                <c:pt idx="252">
                  <c:v>2782.3</c:v>
                </c:pt>
                <c:pt idx="253">
                  <c:v>2907.2</c:v>
                </c:pt>
                <c:pt idx="254">
                  <c:v>3109.6</c:v>
                </c:pt>
                <c:pt idx="255">
                  <c:v>3334.9</c:v>
                </c:pt>
                <c:pt idx="256">
                  <c:v>3573.7</c:v>
                </c:pt>
                <c:pt idx="257">
                  <c:v>3783.7</c:v>
                </c:pt>
                <c:pt idx="258">
                  <c:v>3978.3</c:v>
                </c:pt>
                <c:pt idx="259">
                  <c:v>4135.5</c:v>
                </c:pt>
                <c:pt idx="260">
                  <c:v>4303.6000000000004</c:v>
                </c:pt>
                <c:pt idx="261">
                  <c:v>4518.6000000000004</c:v>
                </c:pt>
                <c:pt idx="262">
                  <c:v>4665.2</c:v>
                </c:pt>
                <c:pt idx="263">
                  <c:v>4813.3</c:v>
                </c:pt>
                <c:pt idx="264">
                  <c:v>4940.7</c:v>
                </c:pt>
                <c:pt idx="265">
                  <c:v>5235.8</c:v>
                </c:pt>
                <c:pt idx="266">
                  <c:v>5385.4</c:v>
                </c:pt>
                <c:pt idx="267">
                  <c:v>5641.6</c:v>
                </c:pt>
                <c:pt idx="268">
                  <c:v>5734.7</c:v>
                </c:pt>
                <c:pt idx="269">
                  <c:v>5916.3</c:v>
                </c:pt>
                <c:pt idx="270">
                  <c:v>6014</c:v>
                </c:pt>
                <c:pt idx="271">
                  <c:v>6160.9</c:v>
                </c:pt>
                <c:pt idx="272">
                  <c:v>6297.4</c:v>
                </c:pt>
                <c:pt idx="273">
                  <c:v>6447.9</c:v>
                </c:pt>
                <c:pt idx="274">
                  <c:v>6580.8</c:v>
                </c:pt>
                <c:pt idx="275">
                  <c:v>6750.6</c:v>
                </c:pt>
                <c:pt idx="276">
                  <c:v>6847.1</c:v>
                </c:pt>
                <c:pt idx="277">
                  <c:v>6934.7</c:v>
                </c:pt>
                <c:pt idx="278">
                  <c:v>25.6</c:v>
                </c:pt>
                <c:pt idx="279">
                  <c:v>140</c:v>
                </c:pt>
                <c:pt idx="280">
                  <c:v>274</c:v>
                </c:pt>
                <c:pt idx="281">
                  <c:v>413</c:v>
                </c:pt>
                <c:pt idx="282">
                  <c:v>554</c:v>
                </c:pt>
                <c:pt idx="283">
                  <c:v>692.2</c:v>
                </c:pt>
                <c:pt idx="284">
                  <c:v>772.9</c:v>
                </c:pt>
                <c:pt idx="285">
                  <c:v>1004.7</c:v>
                </c:pt>
                <c:pt idx="286">
                  <c:v>1157.2</c:v>
                </c:pt>
                <c:pt idx="287">
                  <c:v>1291.8</c:v>
                </c:pt>
                <c:pt idx="288">
                  <c:v>1584.7</c:v>
                </c:pt>
                <c:pt idx="289">
                  <c:v>1765.1</c:v>
                </c:pt>
                <c:pt idx="290">
                  <c:v>1973.7</c:v>
                </c:pt>
                <c:pt idx="291">
                  <c:v>2133.8000000000002</c:v>
                </c:pt>
                <c:pt idx="292">
                  <c:v>2258.3000000000002</c:v>
                </c:pt>
                <c:pt idx="293">
                  <c:v>2563.1999999999998</c:v>
                </c:pt>
                <c:pt idx="294">
                  <c:v>2728.2</c:v>
                </c:pt>
                <c:pt idx="295">
                  <c:v>2877.5</c:v>
                </c:pt>
                <c:pt idx="296">
                  <c:v>3096.3</c:v>
                </c:pt>
                <c:pt idx="297">
                  <c:v>3341</c:v>
                </c:pt>
                <c:pt idx="298">
                  <c:v>3534.3</c:v>
                </c:pt>
                <c:pt idx="299">
                  <c:v>3677.7</c:v>
                </c:pt>
                <c:pt idx="300">
                  <c:v>3931.3</c:v>
                </c:pt>
                <c:pt idx="301">
                  <c:v>4116.5</c:v>
                </c:pt>
                <c:pt idx="302">
                  <c:v>4362.1000000000004</c:v>
                </c:pt>
                <c:pt idx="303">
                  <c:v>4641.5</c:v>
                </c:pt>
                <c:pt idx="304">
                  <c:v>4926</c:v>
                </c:pt>
                <c:pt idx="305">
                  <c:v>5255.2</c:v>
                </c:pt>
                <c:pt idx="306">
                  <c:v>5454.3</c:v>
                </c:pt>
                <c:pt idx="307">
                  <c:v>5699.5</c:v>
                </c:pt>
                <c:pt idx="308">
                  <c:v>5915.1</c:v>
                </c:pt>
                <c:pt idx="309">
                  <c:v>6151.5</c:v>
                </c:pt>
                <c:pt idx="310">
                  <c:v>6410.6</c:v>
                </c:pt>
                <c:pt idx="311">
                  <c:v>6647.3</c:v>
                </c:pt>
                <c:pt idx="312">
                  <c:v>6979.3</c:v>
                </c:pt>
                <c:pt idx="313">
                  <c:v>7194.8</c:v>
                </c:pt>
                <c:pt idx="314">
                  <c:v>7452.3</c:v>
                </c:pt>
                <c:pt idx="315">
                  <c:v>7653.9</c:v>
                </c:pt>
                <c:pt idx="316">
                  <c:v>7853.4</c:v>
                </c:pt>
                <c:pt idx="317">
                  <c:v>8043.6</c:v>
                </c:pt>
                <c:pt idx="318">
                  <c:v>8242.5</c:v>
                </c:pt>
                <c:pt idx="319">
                  <c:v>8427.6</c:v>
                </c:pt>
                <c:pt idx="320">
                  <c:v>8572.5</c:v>
                </c:pt>
                <c:pt idx="321">
                  <c:v>8669.2000000000007</c:v>
                </c:pt>
                <c:pt idx="322">
                  <c:v>8805.7000000000007</c:v>
                </c:pt>
                <c:pt idx="323">
                  <c:v>8906.7000000000007</c:v>
                </c:pt>
                <c:pt idx="324">
                  <c:v>8981.4</c:v>
                </c:pt>
                <c:pt idx="325">
                  <c:v>9090.7000000000007</c:v>
                </c:pt>
                <c:pt idx="326">
                  <c:v>9159.2999999999993</c:v>
                </c:pt>
                <c:pt idx="327">
                  <c:v>9279</c:v>
                </c:pt>
                <c:pt idx="328">
                  <c:v>9372.5</c:v>
                </c:pt>
                <c:pt idx="329">
                  <c:v>9449.2999999999993</c:v>
                </c:pt>
                <c:pt idx="330">
                  <c:v>9526.2999999999993</c:v>
                </c:pt>
                <c:pt idx="331">
                  <c:v>45.5</c:v>
                </c:pt>
                <c:pt idx="332">
                  <c:v>182.5</c:v>
                </c:pt>
                <c:pt idx="333">
                  <c:v>290.8</c:v>
                </c:pt>
                <c:pt idx="334">
                  <c:v>378.9</c:v>
                </c:pt>
                <c:pt idx="335">
                  <c:v>460.5</c:v>
                </c:pt>
                <c:pt idx="336">
                  <c:v>546.29999999999995</c:v>
                </c:pt>
                <c:pt idx="337">
                  <c:v>594</c:v>
                </c:pt>
                <c:pt idx="338">
                  <c:v>672.6</c:v>
                </c:pt>
                <c:pt idx="339">
                  <c:v>832.7</c:v>
                </c:pt>
                <c:pt idx="340">
                  <c:v>924</c:v>
                </c:pt>
                <c:pt idx="341">
                  <c:v>1056.7</c:v>
                </c:pt>
                <c:pt idx="342">
                  <c:v>1115.7</c:v>
                </c:pt>
                <c:pt idx="343">
                  <c:v>1162.9000000000001</c:v>
                </c:pt>
                <c:pt idx="344">
                  <c:v>1247.4000000000001</c:v>
                </c:pt>
                <c:pt idx="345">
                  <c:v>1294.7</c:v>
                </c:pt>
                <c:pt idx="346">
                  <c:v>1362.5</c:v>
                </c:pt>
                <c:pt idx="347">
                  <c:v>1415.1</c:v>
                </c:pt>
                <c:pt idx="348">
                  <c:v>1437.1</c:v>
                </c:pt>
                <c:pt idx="349">
                  <c:v>1485</c:v>
                </c:pt>
                <c:pt idx="350">
                  <c:v>1531.7</c:v>
                </c:pt>
                <c:pt idx="351">
                  <c:v>1629.3</c:v>
                </c:pt>
                <c:pt idx="352">
                  <c:v>1680.9</c:v>
                </c:pt>
                <c:pt idx="353">
                  <c:v>1722.9</c:v>
                </c:pt>
                <c:pt idx="354">
                  <c:v>1822.4</c:v>
                </c:pt>
                <c:pt idx="355">
                  <c:v>1839.4</c:v>
                </c:pt>
                <c:pt idx="356">
                  <c:v>1928.1</c:v>
                </c:pt>
                <c:pt idx="357">
                  <c:v>2004.9</c:v>
                </c:pt>
                <c:pt idx="358">
                  <c:v>2123.5</c:v>
                </c:pt>
                <c:pt idx="359">
                  <c:v>2187.6</c:v>
                </c:pt>
                <c:pt idx="360">
                  <c:v>2291.6999999999998</c:v>
                </c:pt>
                <c:pt idx="361">
                  <c:v>2381.6999999999998</c:v>
                </c:pt>
                <c:pt idx="362">
                  <c:v>2468.5</c:v>
                </c:pt>
                <c:pt idx="363">
                  <c:v>2555.5</c:v>
                </c:pt>
                <c:pt idx="364">
                  <c:v>2694.3</c:v>
                </c:pt>
                <c:pt idx="365">
                  <c:v>2777.5</c:v>
                </c:pt>
                <c:pt idx="366">
                  <c:v>2857.5</c:v>
                </c:pt>
                <c:pt idx="367">
                  <c:v>2999.7</c:v>
                </c:pt>
                <c:pt idx="368">
                  <c:v>3058.4</c:v>
                </c:pt>
                <c:pt idx="369">
                  <c:v>3165.7</c:v>
                </c:pt>
                <c:pt idx="370">
                  <c:v>3243.7</c:v>
                </c:pt>
                <c:pt idx="371">
                  <c:v>3362</c:v>
                </c:pt>
                <c:pt idx="372">
                  <c:v>3408.4</c:v>
                </c:pt>
                <c:pt idx="373">
                  <c:v>3468.9</c:v>
                </c:pt>
                <c:pt idx="374">
                  <c:v>3586.3</c:v>
                </c:pt>
                <c:pt idx="375">
                  <c:v>3637</c:v>
                </c:pt>
                <c:pt idx="376">
                  <c:v>3702.1</c:v>
                </c:pt>
                <c:pt idx="377">
                  <c:v>3820.9</c:v>
                </c:pt>
                <c:pt idx="378">
                  <c:v>3887.9</c:v>
                </c:pt>
                <c:pt idx="379">
                  <c:v>3981.4</c:v>
                </c:pt>
                <c:pt idx="380">
                  <c:v>4085</c:v>
                </c:pt>
                <c:pt idx="381">
                  <c:v>4184.1000000000004</c:v>
                </c:pt>
                <c:pt idx="382">
                  <c:v>4358.8</c:v>
                </c:pt>
                <c:pt idx="383">
                  <c:v>54.8</c:v>
                </c:pt>
                <c:pt idx="384">
                  <c:v>251.2</c:v>
                </c:pt>
                <c:pt idx="385">
                  <c:v>440.9</c:v>
                </c:pt>
                <c:pt idx="386">
                  <c:v>599.70000000000005</c:v>
                </c:pt>
                <c:pt idx="387">
                  <c:v>762.6</c:v>
                </c:pt>
                <c:pt idx="390">
                  <c:v>1470.9</c:v>
                </c:pt>
                <c:pt idx="391">
                  <c:v>1766.3</c:v>
                </c:pt>
                <c:pt idx="392">
                  <c:v>1901.1</c:v>
                </c:pt>
                <c:pt idx="393" formatCode="0.0">
                  <c:v>2112</c:v>
                </c:pt>
                <c:pt idx="394" formatCode="0.0">
                  <c:v>2282.1999999999998</c:v>
                </c:pt>
                <c:pt idx="395">
                  <c:v>2460.6</c:v>
                </c:pt>
                <c:pt idx="396">
                  <c:v>2738.7</c:v>
                </c:pt>
                <c:pt idx="397">
                  <c:v>2854.4</c:v>
                </c:pt>
                <c:pt idx="398">
                  <c:v>3144.1</c:v>
                </c:pt>
                <c:pt idx="399">
                  <c:v>3264.7</c:v>
                </c:pt>
                <c:pt idx="400">
                  <c:v>3415.7</c:v>
                </c:pt>
                <c:pt idx="401">
                  <c:v>3564.6</c:v>
                </c:pt>
                <c:pt idx="402">
                  <c:v>3777.4</c:v>
                </c:pt>
                <c:pt idx="403">
                  <c:v>4007.6</c:v>
                </c:pt>
                <c:pt idx="404">
                  <c:v>4129.3</c:v>
                </c:pt>
                <c:pt idx="405">
                  <c:v>4350.3</c:v>
                </c:pt>
                <c:pt idx="406" formatCode="0.0">
                  <c:v>4497</c:v>
                </c:pt>
                <c:pt idx="407">
                  <c:v>4683.3999999999996</c:v>
                </c:pt>
                <c:pt idx="408">
                  <c:v>1423.5</c:v>
                </c:pt>
                <c:pt idx="409">
                  <c:v>5026.3999999999996</c:v>
                </c:pt>
                <c:pt idx="410">
                  <c:v>5173.8</c:v>
                </c:pt>
                <c:pt idx="411" formatCode="0.0">
                  <c:v>5527</c:v>
                </c:pt>
                <c:pt idx="412">
                  <c:v>5734.6</c:v>
                </c:pt>
                <c:pt idx="413">
                  <c:v>5984.7</c:v>
                </c:pt>
                <c:pt idx="414" formatCode="0.0">
                  <c:v>6214</c:v>
                </c:pt>
                <c:pt idx="415">
                  <c:v>6384.3</c:v>
                </c:pt>
                <c:pt idx="416" formatCode="0.0">
                  <c:v>6567</c:v>
                </c:pt>
                <c:pt idx="417">
                  <c:v>6787.8</c:v>
                </c:pt>
                <c:pt idx="418">
                  <c:v>6985.4</c:v>
                </c:pt>
                <c:pt idx="419">
                  <c:v>7172.7</c:v>
                </c:pt>
                <c:pt idx="420">
                  <c:v>7450</c:v>
                </c:pt>
                <c:pt idx="421">
                  <c:v>7602.8</c:v>
                </c:pt>
                <c:pt idx="422">
                  <c:v>7800.4</c:v>
                </c:pt>
                <c:pt idx="423">
                  <c:v>8059.2</c:v>
                </c:pt>
                <c:pt idx="424">
                  <c:v>8351.7999999999993</c:v>
                </c:pt>
                <c:pt idx="425">
                  <c:v>8486.9</c:v>
                </c:pt>
                <c:pt idx="426">
                  <c:v>8720</c:v>
                </c:pt>
                <c:pt idx="427">
                  <c:v>8951.2000000000007</c:v>
                </c:pt>
                <c:pt idx="428">
                  <c:v>9090.7000000000007</c:v>
                </c:pt>
                <c:pt idx="429">
                  <c:v>9259.6</c:v>
                </c:pt>
                <c:pt idx="430">
                  <c:v>9450.9</c:v>
                </c:pt>
                <c:pt idx="431">
                  <c:v>9663.2000000000007</c:v>
                </c:pt>
                <c:pt idx="432">
                  <c:v>9917.1</c:v>
                </c:pt>
                <c:pt idx="433">
                  <c:v>10149.6</c:v>
                </c:pt>
                <c:pt idx="434">
                  <c:v>10406.799999999999</c:v>
                </c:pt>
                <c:pt idx="435">
                  <c:v>196.7</c:v>
                </c:pt>
                <c:pt idx="436">
                  <c:v>372</c:v>
                </c:pt>
                <c:pt idx="437">
                  <c:v>684.7</c:v>
                </c:pt>
                <c:pt idx="438">
                  <c:v>832.6</c:v>
                </c:pt>
                <c:pt idx="439">
                  <c:v>1085.8</c:v>
                </c:pt>
                <c:pt idx="440">
                  <c:v>1173.2</c:v>
                </c:pt>
                <c:pt idx="441">
                  <c:v>1367.6</c:v>
                </c:pt>
                <c:pt idx="442">
                  <c:v>1534.4</c:v>
                </c:pt>
                <c:pt idx="443">
                  <c:v>1647</c:v>
                </c:pt>
                <c:pt idx="444">
                  <c:v>1847.9</c:v>
                </c:pt>
                <c:pt idx="445">
                  <c:v>1942.8</c:v>
                </c:pt>
                <c:pt idx="446">
                  <c:v>2091.9</c:v>
                </c:pt>
                <c:pt idx="447">
                  <c:v>2274.6999999999998</c:v>
                </c:pt>
                <c:pt idx="448">
                  <c:v>2369.6999999999998</c:v>
                </c:pt>
                <c:pt idx="449">
                  <c:v>2589.5</c:v>
                </c:pt>
                <c:pt idx="450">
                  <c:v>2770.6</c:v>
                </c:pt>
                <c:pt idx="451">
                  <c:v>2951.4</c:v>
                </c:pt>
                <c:pt idx="452">
                  <c:v>3049.8</c:v>
                </c:pt>
                <c:pt idx="453">
                  <c:v>3179.7</c:v>
                </c:pt>
                <c:pt idx="454">
                  <c:v>3396.4</c:v>
                </c:pt>
                <c:pt idx="455">
                  <c:v>3606.4</c:v>
                </c:pt>
                <c:pt idx="456">
                  <c:v>3741.8</c:v>
                </c:pt>
                <c:pt idx="457">
                  <c:v>3989.7</c:v>
                </c:pt>
                <c:pt idx="458">
                  <c:v>4143.8</c:v>
                </c:pt>
                <c:pt idx="459">
                  <c:v>4270.7</c:v>
                </c:pt>
                <c:pt idx="460">
                  <c:v>4501.8999999999996</c:v>
                </c:pt>
                <c:pt idx="461">
                  <c:v>4781.3999999999996</c:v>
                </c:pt>
                <c:pt idx="462">
                  <c:v>4874.2</c:v>
                </c:pt>
                <c:pt idx="463">
                  <c:v>5169.8999999999996</c:v>
                </c:pt>
                <c:pt idx="464">
                  <c:v>5317.3</c:v>
                </c:pt>
                <c:pt idx="465">
                  <c:v>5607</c:v>
                </c:pt>
                <c:pt idx="466">
                  <c:v>5785.8</c:v>
                </c:pt>
                <c:pt idx="467">
                  <c:v>6004.4</c:v>
                </c:pt>
                <c:pt idx="468">
                  <c:v>6345.5</c:v>
                </c:pt>
                <c:pt idx="469">
                  <c:v>6551.6</c:v>
                </c:pt>
                <c:pt idx="470">
                  <c:v>6768.7</c:v>
                </c:pt>
                <c:pt idx="471">
                  <c:v>7036.5</c:v>
                </c:pt>
                <c:pt idx="472">
                  <c:v>7267.9</c:v>
                </c:pt>
                <c:pt idx="473">
                  <c:v>7619.4</c:v>
                </c:pt>
                <c:pt idx="474">
                  <c:v>7861.1</c:v>
                </c:pt>
                <c:pt idx="475">
                  <c:v>8144.5</c:v>
                </c:pt>
                <c:pt idx="476">
                  <c:v>8349.2000000000007</c:v>
                </c:pt>
                <c:pt idx="477">
                  <c:v>8638.7000000000007</c:v>
                </c:pt>
                <c:pt idx="478">
                  <c:v>8780.4</c:v>
                </c:pt>
                <c:pt idx="479">
                  <c:v>9014.6</c:v>
                </c:pt>
                <c:pt idx="480">
                  <c:v>9232.7999999999993</c:v>
                </c:pt>
                <c:pt idx="481">
                  <c:v>9396.2999999999993</c:v>
                </c:pt>
                <c:pt idx="482">
                  <c:v>9709.1</c:v>
                </c:pt>
                <c:pt idx="483">
                  <c:v>9927.9</c:v>
                </c:pt>
                <c:pt idx="484">
                  <c:v>10163.9</c:v>
                </c:pt>
                <c:pt idx="485">
                  <c:v>10363.9</c:v>
                </c:pt>
                <c:pt idx="486">
                  <c:v>10687.9</c:v>
                </c:pt>
                <c:pt idx="487">
                  <c:v>121.5</c:v>
                </c:pt>
                <c:pt idx="488" formatCode="0.0">
                  <c:v>468</c:v>
                </c:pt>
                <c:pt idx="489">
                  <c:v>749.5</c:v>
                </c:pt>
                <c:pt idx="490">
                  <c:v>982.7</c:v>
                </c:pt>
                <c:pt idx="491">
                  <c:v>1166.8</c:v>
                </c:pt>
                <c:pt idx="492">
                  <c:v>1351.5</c:v>
                </c:pt>
                <c:pt idx="493">
                  <c:v>1588.2</c:v>
                </c:pt>
                <c:pt idx="494">
                  <c:v>1727.6</c:v>
                </c:pt>
                <c:pt idx="495">
                  <c:v>1955.8</c:v>
                </c:pt>
                <c:pt idx="496" formatCode="0.0">
                  <c:v>2109</c:v>
                </c:pt>
                <c:pt idx="497" formatCode="0.0">
                  <c:v>2228.1999999999998</c:v>
                </c:pt>
                <c:pt idx="498" formatCode="0.0">
                  <c:v>2509.6</c:v>
                </c:pt>
                <c:pt idx="499" formatCode="0.0">
                  <c:v>2612.5</c:v>
                </c:pt>
                <c:pt idx="500" formatCode="0.0">
                  <c:v>2863</c:v>
                </c:pt>
                <c:pt idx="501" formatCode="0.0">
                  <c:v>3057.3</c:v>
                </c:pt>
                <c:pt idx="502" formatCode="0.0">
                  <c:v>3221.8</c:v>
                </c:pt>
                <c:pt idx="503" formatCode="0.0">
                  <c:v>3497.2</c:v>
                </c:pt>
                <c:pt idx="504" formatCode="0.0">
                  <c:v>3614.6</c:v>
                </c:pt>
                <c:pt idx="505" formatCode="0.0">
                  <c:v>3829</c:v>
                </c:pt>
                <c:pt idx="506" formatCode="0.0">
                  <c:v>4127.3999999999996</c:v>
                </c:pt>
                <c:pt idx="507">
                  <c:v>4226.7</c:v>
                </c:pt>
                <c:pt idx="508">
                  <c:v>4422.3</c:v>
                </c:pt>
                <c:pt idx="509" formatCode="0.0">
                  <c:v>4622.2</c:v>
                </c:pt>
                <c:pt idx="510">
                  <c:v>4946.7</c:v>
                </c:pt>
                <c:pt idx="511">
                  <c:v>5299.9</c:v>
                </c:pt>
                <c:pt idx="512">
                  <c:v>5482.6</c:v>
                </c:pt>
                <c:pt idx="513">
                  <c:v>5714.5</c:v>
                </c:pt>
                <c:pt idx="514">
                  <c:v>5999.6</c:v>
                </c:pt>
                <c:pt idx="515">
                  <c:v>6296.9</c:v>
                </c:pt>
                <c:pt idx="516" formatCode="0.0">
                  <c:v>6588.9</c:v>
                </c:pt>
                <c:pt idx="517">
                  <c:v>6960.4</c:v>
                </c:pt>
                <c:pt idx="518">
                  <c:v>7317.8</c:v>
                </c:pt>
                <c:pt idx="519">
                  <c:v>7597.7</c:v>
                </c:pt>
                <c:pt idx="520">
                  <c:v>7878.3</c:v>
                </c:pt>
                <c:pt idx="521">
                  <c:v>8252</c:v>
                </c:pt>
                <c:pt idx="522">
                  <c:v>8515.7000000000007</c:v>
                </c:pt>
                <c:pt idx="523">
                  <c:v>8781.6</c:v>
                </c:pt>
                <c:pt idx="524">
                  <c:v>9097.7000000000007</c:v>
                </c:pt>
                <c:pt idx="525">
                  <c:v>9357.5</c:v>
                </c:pt>
                <c:pt idx="526">
                  <c:v>9619.5</c:v>
                </c:pt>
                <c:pt idx="527">
                  <c:v>9815.1</c:v>
                </c:pt>
                <c:pt idx="528">
                  <c:v>10093.6</c:v>
                </c:pt>
                <c:pt idx="529">
                  <c:v>10377.1</c:v>
                </c:pt>
                <c:pt idx="530">
                  <c:v>10550.2</c:v>
                </c:pt>
                <c:pt idx="531">
                  <c:v>10835.5</c:v>
                </c:pt>
                <c:pt idx="532">
                  <c:v>11104.1</c:v>
                </c:pt>
                <c:pt idx="533">
                  <c:v>11376.7</c:v>
                </c:pt>
                <c:pt idx="534">
                  <c:v>11517.1</c:v>
                </c:pt>
                <c:pt idx="535">
                  <c:v>11772.1</c:v>
                </c:pt>
                <c:pt idx="536">
                  <c:v>11967</c:v>
                </c:pt>
                <c:pt idx="537">
                  <c:v>12088.4</c:v>
                </c:pt>
                <c:pt idx="538">
                  <c:v>12088.4</c:v>
                </c:pt>
                <c:pt idx="539">
                  <c:v>79.5</c:v>
                </c:pt>
                <c:pt idx="540">
                  <c:v>272.39999999999998</c:v>
                </c:pt>
                <c:pt idx="541">
                  <c:v>522.1</c:v>
                </c:pt>
                <c:pt idx="542">
                  <c:v>888.6</c:v>
                </c:pt>
                <c:pt idx="543">
                  <c:v>1055</c:v>
                </c:pt>
                <c:pt idx="544">
                  <c:v>1402.2</c:v>
                </c:pt>
                <c:pt idx="545">
                  <c:v>1527</c:v>
                </c:pt>
                <c:pt idx="546">
                  <c:v>1707.3</c:v>
                </c:pt>
                <c:pt idx="547">
                  <c:v>1871.1</c:v>
                </c:pt>
                <c:pt idx="548">
                  <c:v>2179.9</c:v>
                </c:pt>
                <c:pt idx="549">
                  <c:v>2419.3000000000002</c:v>
                </c:pt>
                <c:pt idx="550">
                  <c:v>2705.8</c:v>
                </c:pt>
                <c:pt idx="551">
                  <c:v>2892.5</c:v>
                </c:pt>
                <c:pt idx="552">
                  <c:v>3149.2</c:v>
                </c:pt>
                <c:pt idx="553">
                  <c:v>3347.8</c:v>
                </c:pt>
                <c:pt idx="554">
                  <c:v>3541.9</c:v>
                </c:pt>
                <c:pt idx="555">
                  <c:v>3828.7</c:v>
                </c:pt>
                <c:pt idx="556">
                  <c:v>3976.6</c:v>
                </c:pt>
                <c:pt idx="557">
                  <c:v>4143.8999999999996</c:v>
                </c:pt>
                <c:pt idx="558">
                  <c:v>4334.7</c:v>
                </c:pt>
                <c:pt idx="559">
                  <c:v>4660.8</c:v>
                </c:pt>
                <c:pt idx="560">
                  <c:v>4811.7</c:v>
                </c:pt>
                <c:pt idx="561">
                  <c:v>5019.8999999999996</c:v>
                </c:pt>
                <c:pt idx="562">
                  <c:v>5253.6</c:v>
                </c:pt>
                <c:pt idx="563">
                  <c:v>5458.8</c:v>
                </c:pt>
                <c:pt idx="564">
                  <c:v>5835.1</c:v>
                </c:pt>
                <c:pt idx="565">
                  <c:v>6081.4</c:v>
                </c:pt>
                <c:pt idx="566">
                  <c:v>6312.5</c:v>
                </c:pt>
                <c:pt idx="567">
                  <c:v>6571.6</c:v>
                </c:pt>
                <c:pt idx="568">
                  <c:v>6799.6</c:v>
                </c:pt>
                <c:pt idx="569">
                  <c:v>7042.1</c:v>
                </c:pt>
                <c:pt idx="570">
                  <c:v>7287.9</c:v>
                </c:pt>
                <c:pt idx="571">
                  <c:v>7713.6</c:v>
                </c:pt>
                <c:pt idx="572">
                  <c:v>7989.1</c:v>
                </c:pt>
                <c:pt idx="573">
                  <c:v>8218.5</c:v>
                </c:pt>
                <c:pt idx="574">
                  <c:v>8521.4</c:v>
                </c:pt>
                <c:pt idx="575" formatCode="0.0">
                  <c:v>8845</c:v>
                </c:pt>
                <c:pt idx="576">
                  <c:v>9193.6</c:v>
                </c:pt>
                <c:pt idx="577">
                  <c:v>9443.5</c:v>
                </c:pt>
                <c:pt idx="578">
                  <c:v>9716.5</c:v>
                </c:pt>
                <c:pt idx="579">
                  <c:v>9993.4</c:v>
                </c:pt>
                <c:pt idx="580">
                  <c:v>10371.5</c:v>
                </c:pt>
                <c:pt idx="581">
                  <c:v>10756.2</c:v>
                </c:pt>
                <c:pt idx="582">
                  <c:v>11004.5</c:v>
                </c:pt>
                <c:pt idx="583">
                  <c:v>11250.7</c:v>
                </c:pt>
                <c:pt idx="584">
                  <c:v>11604.8</c:v>
                </c:pt>
                <c:pt idx="585">
                  <c:v>11852.9</c:v>
                </c:pt>
                <c:pt idx="586">
                  <c:v>12116.5</c:v>
                </c:pt>
                <c:pt idx="587">
                  <c:v>12361.9</c:v>
                </c:pt>
                <c:pt idx="588">
                  <c:v>12666.7</c:v>
                </c:pt>
                <c:pt idx="589">
                  <c:v>12944.8</c:v>
                </c:pt>
                <c:pt idx="590">
                  <c:v>13293.5</c:v>
                </c:pt>
                <c:pt idx="591">
                  <c:v>13539.7</c:v>
                </c:pt>
                <c:pt idx="592">
                  <c:v>385.1</c:v>
                </c:pt>
                <c:pt idx="593">
                  <c:v>751.2</c:v>
                </c:pt>
                <c:pt idx="594">
                  <c:v>1018.8</c:v>
                </c:pt>
                <c:pt idx="595">
                  <c:v>1420.4</c:v>
                </c:pt>
                <c:pt idx="596">
                  <c:v>1769.3</c:v>
                </c:pt>
                <c:pt idx="597">
                  <c:v>1935.3</c:v>
                </c:pt>
                <c:pt idx="598">
                  <c:v>2133.8000000000002</c:v>
                </c:pt>
                <c:pt idx="599">
                  <c:v>2355.1999999999998</c:v>
                </c:pt>
                <c:pt idx="600">
                  <c:v>2527.1999999999998</c:v>
                </c:pt>
                <c:pt idx="601">
                  <c:v>2795.9</c:v>
                </c:pt>
                <c:pt idx="602">
                  <c:v>3140.2</c:v>
                </c:pt>
                <c:pt idx="603" formatCode="0.0">
                  <c:v>3409</c:v>
                </c:pt>
                <c:pt idx="604">
                  <c:v>3612.6</c:v>
                </c:pt>
                <c:pt idx="605">
                  <c:v>3886.5</c:v>
                </c:pt>
                <c:pt idx="606" formatCode="0.0">
                  <c:v>4198</c:v>
                </c:pt>
                <c:pt idx="607">
                  <c:v>4299.5</c:v>
                </c:pt>
                <c:pt idx="608">
                  <c:v>4485.3999999999996</c:v>
                </c:pt>
                <c:pt idx="609">
                  <c:v>4711.7</c:v>
                </c:pt>
                <c:pt idx="610">
                  <c:v>4963.7</c:v>
                </c:pt>
                <c:pt idx="611">
                  <c:v>5167.8</c:v>
                </c:pt>
                <c:pt idx="612">
                  <c:v>5354.2</c:v>
                </c:pt>
                <c:pt idx="613">
                  <c:v>5509.5</c:v>
                </c:pt>
                <c:pt idx="614">
                  <c:v>5749.2</c:v>
                </c:pt>
                <c:pt idx="615">
                  <c:v>5933.8</c:v>
                </c:pt>
                <c:pt idx="616">
                  <c:v>6177.9</c:v>
                </c:pt>
                <c:pt idx="617">
                  <c:v>6472.2</c:v>
                </c:pt>
                <c:pt idx="618">
                  <c:v>6791.3</c:v>
                </c:pt>
                <c:pt idx="619">
                  <c:v>6985.9</c:v>
                </c:pt>
                <c:pt idx="620">
                  <c:v>7280.4</c:v>
                </c:pt>
                <c:pt idx="621">
                  <c:v>7445.6</c:v>
                </c:pt>
                <c:pt idx="622">
                  <c:v>7811</c:v>
                </c:pt>
                <c:pt idx="623">
                  <c:v>8117.6</c:v>
                </c:pt>
                <c:pt idx="624">
                  <c:v>8453.5</c:v>
                </c:pt>
                <c:pt idx="625">
                  <c:v>8818.4</c:v>
                </c:pt>
                <c:pt idx="626">
                  <c:v>9156.2000000000007</c:v>
                </c:pt>
                <c:pt idx="627">
                  <c:v>9521.1</c:v>
                </c:pt>
                <c:pt idx="628">
                  <c:v>9892.7999999999993</c:v>
                </c:pt>
                <c:pt idx="629">
                  <c:v>10215.1</c:v>
                </c:pt>
                <c:pt idx="630">
                  <c:v>10501.9</c:v>
                </c:pt>
                <c:pt idx="631">
                  <c:v>10863.5</c:v>
                </c:pt>
                <c:pt idx="632">
                  <c:v>11202.4</c:v>
                </c:pt>
                <c:pt idx="633">
                  <c:v>11477.5</c:v>
                </c:pt>
                <c:pt idx="634">
                  <c:v>11871.8</c:v>
                </c:pt>
                <c:pt idx="635">
                  <c:v>12147.8</c:v>
                </c:pt>
                <c:pt idx="636">
                  <c:v>12483.5</c:v>
                </c:pt>
                <c:pt idx="637">
                  <c:v>12822.1</c:v>
                </c:pt>
                <c:pt idx="638">
                  <c:v>13171.2</c:v>
                </c:pt>
                <c:pt idx="639">
                  <c:v>13519.1</c:v>
                </c:pt>
                <c:pt idx="640">
                  <c:v>13982.2</c:v>
                </c:pt>
                <c:pt idx="641">
                  <c:v>14255.8</c:v>
                </c:pt>
                <c:pt idx="642">
                  <c:v>14488.4</c:v>
                </c:pt>
                <c:pt idx="643">
                  <c:v>14924.6</c:v>
                </c:pt>
                <c:pt idx="644">
                  <c:v>226.7</c:v>
                </c:pt>
                <c:pt idx="645">
                  <c:v>625.6</c:v>
                </c:pt>
                <c:pt idx="646">
                  <c:v>968.3</c:v>
                </c:pt>
                <c:pt idx="647">
                  <c:v>1359</c:v>
                </c:pt>
                <c:pt idx="648">
                  <c:v>1801.2</c:v>
                </c:pt>
                <c:pt idx="649">
                  <c:v>2253.3000000000002</c:v>
                </c:pt>
                <c:pt idx="650">
                  <c:v>2658.3</c:v>
                </c:pt>
                <c:pt idx="651">
                  <c:v>2967.8</c:v>
                </c:pt>
                <c:pt idx="652">
                  <c:v>3287</c:v>
                </c:pt>
                <c:pt idx="653">
                  <c:v>3624.9</c:v>
                </c:pt>
                <c:pt idx="654">
                  <c:v>3961.6</c:v>
                </c:pt>
                <c:pt idx="655">
                  <c:v>4217.1000000000004</c:v>
                </c:pt>
                <c:pt idx="656">
                  <c:v>4575.5</c:v>
                </c:pt>
                <c:pt idx="657">
                  <c:v>4959.8</c:v>
                </c:pt>
                <c:pt idx="658">
                  <c:v>5293</c:v>
                </c:pt>
                <c:pt idx="659">
                  <c:v>5527.6</c:v>
                </c:pt>
                <c:pt idx="660">
                  <c:v>5789.2</c:v>
                </c:pt>
                <c:pt idx="661">
                  <c:v>6041.1</c:v>
                </c:pt>
                <c:pt idx="662">
                  <c:v>0</c:v>
                </c:pt>
                <c:pt idx="663">
                  <c:v>0</c:v>
                </c:pt>
                <c:pt idx="664">
                  <c:v>0</c:v>
                </c:pt>
                <c:pt idx="665">
                  <c:v>0</c:v>
                </c:pt>
                <c:pt idx="666">
                  <c:v>0</c:v>
                </c:pt>
                <c:pt idx="667">
                  <c:v>7689.5</c:v>
                </c:pt>
                <c:pt idx="668">
                  <c:v>7981.8</c:v>
                </c:pt>
                <c:pt idx="669">
                  <c:v>8168.5</c:v>
                </c:pt>
                <c:pt idx="670">
                  <c:v>8394.2000000000007</c:v>
                </c:pt>
                <c:pt idx="671">
                  <c:v>8532.4</c:v>
                </c:pt>
                <c:pt idx="672">
                  <c:v>8767</c:v>
                </c:pt>
                <c:pt idx="673">
                  <c:v>9164</c:v>
                </c:pt>
                <c:pt idx="674">
                  <c:v>9428</c:v>
                </c:pt>
                <c:pt idx="675">
                  <c:v>9761.9</c:v>
                </c:pt>
                <c:pt idx="676">
                  <c:v>10207.200000000001</c:v>
                </c:pt>
                <c:pt idx="677">
                  <c:v>10469.799999999999</c:v>
                </c:pt>
                <c:pt idx="678">
                  <c:v>10936.8</c:v>
                </c:pt>
                <c:pt idx="679">
                  <c:v>11216.2</c:v>
                </c:pt>
                <c:pt idx="680">
                  <c:v>11488.5</c:v>
                </c:pt>
                <c:pt idx="681">
                  <c:v>11734.4</c:v>
                </c:pt>
                <c:pt idx="682">
                  <c:v>12058.7</c:v>
                </c:pt>
                <c:pt idx="683">
                  <c:v>12312.1</c:v>
                </c:pt>
                <c:pt idx="684">
                  <c:v>12578.9</c:v>
                </c:pt>
                <c:pt idx="685">
                  <c:v>12776.1</c:v>
                </c:pt>
                <c:pt idx="686">
                  <c:v>12956.3</c:v>
                </c:pt>
                <c:pt idx="687">
                  <c:v>13180.7</c:v>
                </c:pt>
                <c:pt idx="688">
                  <c:v>13483.5</c:v>
                </c:pt>
                <c:pt idx="689">
                  <c:v>13673.7</c:v>
                </c:pt>
                <c:pt idx="690">
                  <c:v>13971.7</c:v>
                </c:pt>
                <c:pt idx="691">
                  <c:v>14225.5</c:v>
                </c:pt>
                <c:pt idx="692">
                  <c:v>14610.3</c:v>
                </c:pt>
                <c:pt idx="693">
                  <c:v>14933.3</c:v>
                </c:pt>
                <c:pt idx="694">
                  <c:v>15135</c:v>
                </c:pt>
                <c:pt idx="695">
                  <c:v>15372.9</c:v>
                </c:pt>
                <c:pt idx="696">
                  <c:v>212</c:v>
                </c:pt>
                <c:pt idx="697">
                  <c:v>449.2</c:v>
                </c:pt>
                <c:pt idx="698">
                  <c:v>618.9</c:v>
                </c:pt>
                <c:pt idx="699">
                  <c:v>894</c:v>
                </c:pt>
                <c:pt idx="700">
                  <c:v>1109.4000000000001</c:v>
                </c:pt>
                <c:pt idx="701">
                  <c:v>1364.9</c:v>
                </c:pt>
                <c:pt idx="702">
                  <c:v>1574.4</c:v>
                </c:pt>
                <c:pt idx="703" formatCode="0.0">
                  <c:v>1779</c:v>
                </c:pt>
                <c:pt idx="704" formatCode="0.0">
                  <c:v>2005.1</c:v>
                </c:pt>
                <c:pt idx="705">
                  <c:v>2309.5</c:v>
                </c:pt>
                <c:pt idx="706">
                  <c:v>2684.5</c:v>
                </c:pt>
                <c:pt idx="707">
                  <c:v>3006.8</c:v>
                </c:pt>
                <c:pt idx="708">
                  <c:v>3294.9</c:v>
                </c:pt>
                <c:pt idx="709">
                  <c:v>3555.8</c:v>
                </c:pt>
                <c:pt idx="710">
                  <c:v>3851.4</c:v>
                </c:pt>
                <c:pt idx="711">
                  <c:v>4006</c:v>
                </c:pt>
                <c:pt idx="712">
                  <c:v>4172.6000000000004</c:v>
                </c:pt>
                <c:pt idx="713">
                  <c:v>4438.1000000000004</c:v>
                </c:pt>
                <c:pt idx="714">
                  <c:v>4630.2</c:v>
                </c:pt>
                <c:pt idx="715">
                  <c:v>4791.3999999999996</c:v>
                </c:pt>
                <c:pt idx="716">
                  <c:v>5069</c:v>
                </c:pt>
                <c:pt idx="717">
                  <c:v>5347.5</c:v>
                </c:pt>
                <c:pt idx="718">
                  <c:v>5576.1</c:v>
                </c:pt>
                <c:pt idx="719">
                  <c:v>5823.3</c:v>
                </c:pt>
                <c:pt idx="720">
                  <c:v>6102</c:v>
                </c:pt>
                <c:pt idx="721">
                  <c:v>6379.2</c:v>
                </c:pt>
                <c:pt idx="722">
                  <c:v>6747.4</c:v>
                </c:pt>
                <c:pt idx="723">
                  <c:v>7038.1</c:v>
                </c:pt>
                <c:pt idx="724">
                  <c:v>7269.6</c:v>
                </c:pt>
                <c:pt idx="725">
                  <c:v>7568.8</c:v>
                </c:pt>
                <c:pt idx="726">
                  <c:v>7884</c:v>
                </c:pt>
                <c:pt idx="727">
                  <c:v>8232.7999999999993</c:v>
                </c:pt>
                <c:pt idx="728">
                  <c:v>8517.7999999999993</c:v>
                </c:pt>
                <c:pt idx="729">
                  <c:v>8708</c:v>
                </c:pt>
                <c:pt idx="730">
                  <c:v>9101.6</c:v>
                </c:pt>
                <c:pt idx="731">
                  <c:v>9488.4</c:v>
                </c:pt>
                <c:pt idx="732">
                  <c:v>9851.2999999999993</c:v>
                </c:pt>
                <c:pt idx="733">
                  <c:v>10172.5</c:v>
                </c:pt>
                <c:pt idx="734">
                  <c:v>10405.799999999999</c:v>
                </c:pt>
                <c:pt idx="735">
                  <c:v>10699.4</c:v>
                </c:pt>
                <c:pt idx="736">
                  <c:v>10922.3</c:v>
                </c:pt>
                <c:pt idx="737">
                  <c:v>11319.7</c:v>
                </c:pt>
                <c:pt idx="738">
                  <c:v>11603.1</c:v>
                </c:pt>
                <c:pt idx="739">
                  <c:v>11961.6</c:v>
                </c:pt>
                <c:pt idx="740">
                  <c:v>12237</c:v>
                </c:pt>
                <c:pt idx="741">
                  <c:v>12473.2</c:v>
                </c:pt>
                <c:pt idx="742">
                  <c:v>12834</c:v>
                </c:pt>
                <c:pt idx="743">
                  <c:v>13018.7</c:v>
                </c:pt>
                <c:pt idx="744">
                  <c:v>13244.5</c:v>
                </c:pt>
                <c:pt idx="745">
                  <c:v>13542.3</c:v>
                </c:pt>
                <c:pt idx="746">
                  <c:v>13797.6</c:v>
                </c:pt>
                <c:pt idx="747">
                  <c:v>14021.9</c:v>
                </c:pt>
                <c:pt idx="748">
                  <c:v>62.9</c:v>
                </c:pt>
                <c:pt idx="749">
                  <c:v>275.89999999999998</c:v>
                </c:pt>
                <c:pt idx="750">
                  <c:v>435.6</c:v>
                </c:pt>
                <c:pt idx="751">
                  <c:v>665.7</c:v>
                </c:pt>
                <c:pt idx="752">
                  <c:v>941.1</c:v>
                </c:pt>
                <c:pt idx="753">
                  <c:v>1247.5999999999999</c:v>
                </c:pt>
                <c:pt idx="754">
                  <c:v>1415.8</c:v>
                </c:pt>
                <c:pt idx="755">
                  <c:v>1669</c:v>
                </c:pt>
                <c:pt idx="756">
                  <c:v>1877.6</c:v>
                </c:pt>
                <c:pt idx="757">
                  <c:v>2093.1</c:v>
                </c:pt>
                <c:pt idx="758">
                  <c:v>2298.3000000000002</c:v>
                </c:pt>
                <c:pt idx="759">
                  <c:v>2637.6</c:v>
                </c:pt>
                <c:pt idx="760">
                  <c:v>2949.9</c:v>
                </c:pt>
                <c:pt idx="761">
                  <c:v>3211.1</c:v>
                </c:pt>
                <c:pt idx="762">
                  <c:v>3508.4</c:v>
                </c:pt>
                <c:pt idx="763">
                  <c:v>3686.9</c:v>
                </c:pt>
                <c:pt idx="764">
                  <c:v>3913.7</c:v>
                </c:pt>
                <c:pt idx="765">
                  <c:v>4221.2</c:v>
                </c:pt>
                <c:pt idx="766">
                  <c:v>4521.5</c:v>
                </c:pt>
                <c:pt idx="767">
                  <c:v>4719.5</c:v>
                </c:pt>
                <c:pt idx="768">
                  <c:v>4953.2</c:v>
                </c:pt>
                <c:pt idx="769">
                  <c:v>5144.1000000000004</c:v>
                </c:pt>
                <c:pt idx="770">
                  <c:v>5432.1</c:v>
                </c:pt>
                <c:pt idx="771">
                  <c:v>5679.2</c:v>
                </c:pt>
                <c:pt idx="772">
                  <c:v>6000.3</c:v>
                </c:pt>
                <c:pt idx="773">
                  <c:v>6261.4</c:v>
                </c:pt>
                <c:pt idx="774">
                  <c:v>6463.5</c:v>
                </c:pt>
                <c:pt idx="775">
                  <c:v>6853.6</c:v>
                </c:pt>
                <c:pt idx="776">
                  <c:v>7323.7</c:v>
                </c:pt>
                <c:pt idx="777">
                  <c:v>7621.8</c:v>
                </c:pt>
                <c:pt idx="778">
                  <c:v>8095.4</c:v>
                </c:pt>
                <c:pt idx="779">
                  <c:v>8545.5</c:v>
                </c:pt>
                <c:pt idx="780">
                  <c:v>8866.6</c:v>
                </c:pt>
                <c:pt idx="781">
                  <c:v>9154</c:v>
                </c:pt>
                <c:pt idx="782">
                  <c:v>9447.1</c:v>
                </c:pt>
                <c:pt idx="783">
                  <c:v>9755.2000000000007</c:v>
                </c:pt>
                <c:pt idx="784">
                  <c:v>10222.299999999999</c:v>
                </c:pt>
                <c:pt idx="785">
                  <c:v>10601.2</c:v>
                </c:pt>
                <c:pt idx="786">
                  <c:v>10903.5</c:v>
                </c:pt>
                <c:pt idx="787">
                  <c:v>11271.5</c:v>
                </c:pt>
                <c:pt idx="788">
                  <c:v>11619.5</c:v>
                </c:pt>
                <c:pt idx="789">
                  <c:v>11952.1</c:v>
                </c:pt>
                <c:pt idx="790">
                  <c:v>12204.6</c:v>
                </c:pt>
                <c:pt idx="791">
                  <c:v>12534.5</c:v>
                </c:pt>
                <c:pt idx="792">
                  <c:v>12788.2</c:v>
                </c:pt>
                <c:pt idx="793">
                  <c:v>13024.1</c:v>
                </c:pt>
                <c:pt idx="794">
                  <c:v>13281</c:v>
                </c:pt>
                <c:pt idx="795">
                  <c:v>13547.1</c:v>
                </c:pt>
                <c:pt idx="796">
                  <c:v>13884.4</c:v>
                </c:pt>
                <c:pt idx="797">
                  <c:v>14176.8</c:v>
                </c:pt>
                <c:pt idx="798">
                  <c:v>14442.6</c:v>
                </c:pt>
                <c:pt idx="799">
                  <c:v>14701.2</c:v>
                </c:pt>
                <c:pt idx="800">
                  <c:v>140.1</c:v>
                </c:pt>
                <c:pt idx="801">
                  <c:v>317.60000000000002</c:v>
                </c:pt>
                <c:pt idx="802">
                  <c:v>572.1</c:v>
                </c:pt>
                <c:pt idx="803">
                  <c:v>834.4</c:v>
                </c:pt>
                <c:pt idx="804">
                  <c:v>1183.5</c:v>
                </c:pt>
                <c:pt idx="805">
                  <c:v>1549.3</c:v>
                </c:pt>
                <c:pt idx="806">
                  <c:v>1996.9</c:v>
                </c:pt>
                <c:pt idx="807">
                  <c:v>2272.3000000000002</c:v>
                </c:pt>
                <c:pt idx="808">
                  <c:v>2589.6</c:v>
                </c:pt>
                <c:pt idx="809">
                  <c:v>2903.3</c:v>
                </c:pt>
                <c:pt idx="810">
                  <c:v>3307.6</c:v>
                </c:pt>
                <c:pt idx="811">
                  <c:v>3593</c:v>
                </c:pt>
                <c:pt idx="812">
                  <c:v>3975.4</c:v>
                </c:pt>
                <c:pt idx="813">
                  <c:v>4364.3</c:v>
                </c:pt>
                <c:pt idx="814">
                  <c:v>4681.3</c:v>
                </c:pt>
                <c:pt idx="815">
                  <c:v>5031.2</c:v>
                </c:pt>
                <c:pt idx="816">
                  <c:v>5309.4</c:v>
                </c:pt>
                <c:pt idx="817">
                  <c:v>5520</c:v>
                </c:pt>
                <c:pt idx="818">
                  <c:v>5867.8</c:v>
                </c:pt>
                <c:pt idx="819">
                  <c:v>6189.7</c:v>
                </c:pt>
                <c:pt idx="820">
                  <c:v>6560.7</c:v>
                </c:pt>
                <c:pt idx="821">
                  <c:v>6906.9</c:v>
                </c:pt>
                <c:pt idx="822">
                  <c:v>7072</c:v>
                </c:pt>
                <c:pt idx="823">
                  <c:v>7549.4</c:v>
                </c:pt>
                <c:pt idx="824">
                  <c:v>7901.1</c:v>
                </c:pt>
                <c:pt idx="825">
                  <c:v>8231.1</c:v>
                </c:pt>
                <c:pt idx="826">
                  <c:v>8602.7999999999993</c:v>
                </c:pt>
                <c:pt idx="827">
                  <c:v>8882.2999999999993</c:v>
                </c:pt>
                <c:pt idx="828">
                  <c:v>9143</c:v>
                </c:pt>
                <c:pt idx="829">
                  <c:v>9477.4</c:v>
                </c:pt>
                <c:pt idx="830">
                  <c:v>9805.6</c:v>
                </c:pt>
                <c:pt idx="831">
                  <c:v>10204.6</c:v>
                </c:pt>
                <c:pt idx="832">
                  <c:v>10480.5</c:v>
                </c:pt>
              </c:numCache>
            </c:numRef>
          </c:val>
          <c:extLst>
            <c:ext xmlns:c16="http://schemas.microsoft.com/office/drawing/2014/chart" uri="{C3380CC4-5D6E-409C-BE32-E72D297353CC}">
              <c16:uniqueId val="{00000002-C177-4377-8C4B-8BFE7BC2D956}"/>
            </c:ext>
          </c:extLst>
        </c:ser>
        <c:ser>
          <c:idx val="3"/>
          <c:order val="3"/>
          <c:spPr>
            <a:solidFill>
              <a:srgbClr val="8064A2"/>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Mexico!$E$2:$E$834</c:f>
              <c:numCache>
                <c:formatCode>General</c:formatCode>
                <c:ptCount val="833"/>
                <c:pt idx="1">
                  <c:v>0</c:v>
                </c:pt>
                <c:pt idx="2">
                  <c:v>4578.5</c:v>
                </c:pt>
                <c:pt idx="3">
                  <c:v>4648.7</c:v>
                </c:pt>
                <c:pt idx="4">
                  <c:v>4746.8</c:v>
                </c:pt>
                <c:pt idx="5">
                  <c:v>4848.3</c:v>
                </c:pt>
                <c:pt idx="6">
                  <c:v>5003.7</c:v>
                </c:pt>
                <c:pt idx="7">
                  <c:v>5049.6000000000004</c:v>
                </c:pt>
                <c:pt idx="8">
                  <c:v>5106.6000000000004</c:v>
                </c:pt>
                <c:pt idx="9">
                  <c:v>5219.8999999999996</c:v>
                </c:pt>
                <c:pt idx="10">
                  <c:v>5248.4</c:v>
                </c:pt>
                <c:pt idx="11">
                  <c:v>5271.6</c:v>
                </c:pt>
                <c:pt idx="12">
                  <c:v>5368.6</c:v>
                </c:pt>
                <c:pt idx="13">
                  <c:v>5460.8</c:v>
                </c:pt>
                <c:pt idx="14">
                  <c:v>5528</c:v>
                </c:pt>
                <c:pt idx="15">
                  <c:v>5619.5</c:v>
                </c:pt>
                <c:pt idx="16">
                  <c:v>5691.7</c:v>
                </c:pt>
                <c:pt idx="17">
                  <c:v>5761.5</c:v>
                </c:pt>
                <c:pt idx="18">
                  <c:v>69.3</c:v>
                </c:pt>
                <c:pt idx="19">
                  <c:v>267.8</c:v>
                </c:pt>
                <c:pt idx="20">
                  <c:v>385.3</c:v>
                </c:pt>
                <c:pt idx="21">
                  <c:v>497.2</c:v>
                </c:pt>
                <c:pt idx="22">
                  <c:v>589.1</c:v>
                </c:pt>
                <c:pt idx="23">
                  <c:v>762.8</c:v>
                </c:pt>
                <c:pt idx="24">
                  <c:v>867.6</c:v>
                </c:pt>
                <c:pt idx="25">
                  <c:v>1012.4</c:v>
                </c:pt>
                <c:pt idx="26">
                  <c:v>1159.0999999999999</c:v>
                </c:pt>
                <c:pt idx="27">
                  <c:v>1343</c:v>
                </c:pt>
                <c:pt idx="28">
                  <c:v>1487.1</c:v>
                </c:pt>
                <c:pt idx="29">
                  <c:v>1601</c:v>
                </c:pt>
                <c:pt idx="30">
                  <c:v>1767.7</c:v>
                </c:pt>
                <c:pt idx="31">
                  <c:v>1961.9</c:v>
                </c:pt>
                <c:pt idx="32">
                  <c:v>2193.8000000000002</c:v>
                </c:pt>
                <c:pt idx="33">
                  <c:v>2403</c:v>
                </c:pt>
                <c:pt idx="34">
                  <c:v>2677.4</c:v>
                </c:pt>
                <c:pt idx="35">
                  <c:v>2715.3</c:v>
                </c:pt>
                <c:pt idx="36">
                  <c:v>2811.4</c:v>
                </c:pt>
                <c:pt idx="37">
                  <c:v>2828.1</c:v>
                </c:pt>
                <c:pt idx="38">
                  <c:v>2843.9</c:v>
                </c:pt>
                <c:pt idx="39">
                  <c:v>2916.8</c:v>
                </c:pt>
                <c:pt idx="40">
                  <c:v>2946.8</c:v>
                </c:pt>
                <c:pt idx="41">
                  <c:v>2981</c:v>
                </c:pt>
                <c:pt idx="42">
                  <c:v>3104.5</c:v>
                </c:pt>
                <c:pt idx="43">
                  <c:v>3142.7</c:v>
                </c:pt>
                <c:pt idx="44">
                  <c:v>3292.2</c:v>
                </c:pt>
                <c:pt idx="45">
                  <c:v>3426.4</c:v>
                </c:pt>
                <c:pt idx="46">
                  <c:v>3658.4</c:v>
                </c:pt>
                <c:pt idx="47">
                  <c:v>3829.3</c:v>
                </c:pt>
                <c:pt idx="48">
                  <c:v>4040.8</c:v>
                </c:pt>
                <c:pt idx="49">
                  <c:v>4198.8999999999996</c:v>
                </c:pt>
                <c:pt idx="50">
                  <c:v>4364.5</c:v>
                </c:pt>
                <c:pt idx="51">
                  <c:v>4626.8999999999996</c:v>
                </c:pt>
                <c:pt idx="52">
                  <c:v>4746.3999999999996</c:v>
                </c:pt>
                <c:pt idx="53">
                  <c:v>4822.2</c:v>
                </c:pt>
                <c:pt idx="54">
                  <c:v>4948</c:v>
                </c:pt>
                <c:pt idx="55">
                  <c:v>5114</c:v>
                </c:pt>
                <c:pt idx="56">
                  <c:v>5272.7</c:v>
                </c:pt>
                <c:pt idx="57">
                  <c:v>5397.4</c:v>
                </c:pt>
                <c:pt idx="58">
                  <c:v>5562.3</c:v>
                </c:pt>
                <c:pt idx="59">
                  <c:v>5623.1</c:v>
                </c:pt>
                <c:pt idx="60">
                  <c:v>5701.1</c:v>
                </c:pt>
                <c:pt idx="61">
                  <c:v>5770.1</c:v>
                </c:pt>
                <c:pt idx="62">
                  <c:v>5896.9</c:v>
                </c:pt>
                <c:pt idx="63">
                  <c:v>5953.5</c:v>
                </c:pt>
                <c:pt idx="64">
                  <c:v>5990.2</c:v>
                </c:pt>
                <c:pt idx="65">
                  <c:v>6143.8</c:v>
                </c:pt>
                <c:pt idx="66">
                  <c:v>6230.5</c:v>
                </c:pt>
                <c:pt idx="67">
                  <c:v>6319.9</c:v>
                </c:pt>
                <c:pt idx="68">
                  <c:v>6550.2</c:v>
                </c:pt>
                <c:pt idx="69">
                  <c:v>6653.1</c:v>
                </c:pt>
                <c:pt idx="70">
                  <c:v>225.1</c:v>
                </c:pt>
                <c:pt idx="71">
                  <c:v>399.4</c:v>
                </c:pt>
                <c:pt idx="72">
                  <c:v>619.29999999999995</c:v>
                </c:pt>
                <c:pt idx="73">
                  <c:v>856.5</c:v>
                </c:pt>
                <c:pt idx="74">
                  <c:v>1109.9000000000001</c:v>
                </c:pt>
                <c:pt idx="75">
                  <c:v>1254.9000000000001</c:v>
                </c:pt>
                <c:pt idx="76">
                  <c:v>1410.2</c:v>
                </c:pt>
                <c:pt idx="77">
                  <c:v>1623.1</c:v>
                </c:pt>
                <c:pt idx="78">
                  <c:v>1871.7</c:v>
                </c:pt>
                <c:pt idx="79">
                  <c:v>2102.1</c:v>
                </c:pt>
                <c:pt idx="80">
                  <c:v>2328.6</c:v>
                </c:pt>
                <c:pt idx="81">
                  <c:v>2489.1</c:v>
                </c:pt>
                <c:pt idx="82">
                  <c:v>2753.7</c:v>
                </c:pt>
                <c:pt idx="83">
                  <c:v>3074.6</c:v>
                </c:pt>
                <c:pt idx="84">
                  <c:v>3306.6</c:v>
                </c:pt>
                <c:pt idx="85">
                  <c:v>3667.1</c:v>
                </c:pt>
                <c:pt idx="86">
                  <c:v>4022.1</c:v>
                </c:pt>
                <c:pt idx="87">
                  <c:v>4131.1000000000004</c:v>
                </c:pt>
                <c:pt idx="88">
                  <c:v>4202.5</c:v>
                </c:pt>
                <c:pt idx="89">
                  <c:v>4232.6000000000004</c:v>
                </c:pt>
                <c:pt idx="90">
                  <c:v>4322</c:v>
                </c:pt>
                <c:pt idx="91">
                  <c:v>4448.7</c:v>
                </c:pt>
                <c:pt idx="92">
                  <c:v>4537.3</c:v>
                </c:pt>
                <c:pt idx="93">
                  <c:v>4615.1000000000004</c:v>
                </c:pt>
                <c:pt idx="94">
                  <c:v>4778.3999999999996</c:v>
                </c:pt>
                <c:pt idx="95">
                  <c:v>5031.1000000000004</c:v>
                </c:pt>
                <c:pt idx="96">
                  <c:v>5031.1000000000004</c:v>
                </c:pt>
                <c:pt idx="97">
                  <c:v>5450.1</c:v>
                </c:pt>
                <c:pt idx="98">
                  <c:v>5644.5</c:v>
                </c:pt>
                <c:pt idx="99">
                  <c:v>5894.7</c:v>
                </c:pt>
                <c:pt idx="100">
                  <c:v>6026</c:v>
                </c:pt>
                <c:pt idx="101">
                  <c:v>6233.5</c:v>
                </c:pt>
                <c:pt idx="102">
                  <c:v>6445.6</c:v>
                </c:pt>
                <c:pt idx="103">
                  <c:v>6692.4</c:v>
                </c:pt>
                <c:pt idx="104">
                  <c:v>6833.5</c:v>
                </c:pt>
                <c:pt idx="105">
                  <c:v>7064.3</c:v>
                </c:pt>
                <c:pt idx="106">
                  <c:v>7234.8</c:v>
                </c:pt>
                <c:pt idx="107">
                  <c:v>7491.1</c:v>
                </c:pt>
                <c:pt idx="108">
                  <c:v>7721.4</c:v>
                </c:pt>
                <c:pt idx="109">
                  <c:v>7784.5</c:v>
                </c:pt>
                <c:pt idx="110">
                  <c:v>7858.9</c:v>
                </c:pt>
                <c:pt idx="111">
                  <c:v>7937.2</c:v>
                </c:pt>
                <c:pt idx="112">
                  <c:v>8067.1</c:v>
                </c:pt>
                <c:pt idx="113">
                  <c:v>8109</c:v>
                </c:pt>
                <c:pt idx="114">
                  <c:v>8232</c:v>
                </c:pt>
                <c:pt idx="115">
                  <c:v>8288.4</c:v>
                </c:pt>
                <c:pt idx="116">
                  <c:v>8408.2999999999993</c:v>
                </c:pt>
                <c:pt idx="117">
                  <c:v>8549.2999999999993</c:v>
                </c:pt>
                <c:pt idx="118">
                  <c:v>8583.6</c:v>
                </c:pt>
                <c:pt idx="119">
                  <c:v>8759.2999999999993</c:v>
                </c:pt>
                <c:pt idx="120">
                  <c:v>8873.7000000000007</c:v>
                </c:pt>
                <c:pt idx="121">
                  <c:v>9071.9</c:v>
                </c:pt>
                <c:pt idx="122">
                  <c:v>123.3</c:v>
                </c:pt>
                <c:pt idx="123">
                  <c:v>232.8</c:v>
                </c:pt>
                <c:pt idx="124">
                  <c:v>474.7</c:v>
                </c:pt>
                <c:pt idx="125" formatCode="#,##0.0">
                  <c:v>712.1</c:v>
                </c:pt>
                <c:pt idx="126">
                  <c:v>941.4</c:v>
                </c:pt>
                <c:pt idx="127">
                  <c:v>1109</c:v>
                </c:pt>
                <c:pt idx="128">
                  <c:v>1290.0999999999999</c:v>
                </c:pt>
                <c:pt idx="129">
                  <c:v>1500.7</c:v>
                </c:pt>
                <c:pt idx="130">
                  <c:v>1762.4</c:v>
                </c:pt>
                <c:pt idx="131">
                  <c:v>1965.1</c:v>
                </c:pt>
                <c:pt idx="132">
                  <c:v>2095.5</c:v>
                </c:pt>
                <c:pt idx="133">
                  <c:v>2284.6</c:v>
                </c:pt>
                <c:pt idx="134">
                  <c:v>2500.1</c:v>
                </c:pt>
                <c:pt idx="135">
                  <c:v>2646.3</c:v>
                </c:pt>
                <c:pt idx="136">
                  <c:v>2799.9</c:v>
                </c:pt>
                <c:pt idx="137">
                  <c:v>2980.1</c:v>
                </c:pt>
                <c:pt idx="138">
                  <c:v>3139.4</c:v>
                </c:pt>
                <c:pt idx="139">
                  <c:v>3262.6</c:v>
                </c:pt>
                <c:pt idx="140">
                  <c:v>3396.4</c:v>
                </c:pt>
                <c:pt idx="141">
                  <c:v>3606.3</c:v>
                </c:pt>
                <c:pt idx="142">
                  <c:v>3807.9</c:v>
                </c:pt>
                <c:pt idx="143">
                  <c:v>4002.8</c:v>
                </c:pt>
                <c:pt idx="144">
                  <c:v>4148.2</c:v>
                </c:pt>
                <c:pt idx="145">
                  <c:v>4387.8999999999996</c:v>
                </c:pt>
                <c:pt idx="146">
                  <c:v>4515.6000000000004</c:v>
                </c:pt>
                <c:pt idx="147">
                  <c:v>4725.3</c:v>
                </c:pt>
                <c:pt idx="148">
                  <c:v>4899.3</c:v>
                </c:pt>
                <c:pt idx="149">
                  <c:v>5060.3999999999996</c:v>
                </c:pt>
                <c:pt idx="150">
                  <c:v>5264</c:v>
                </c:pt>
                <c:pt idx="151">
                  <c:v>5391.6</c:v>
                </c:pt>
                <c:pt idx="152">
                  <c:v>5507.8</c:v>
                </c:pt>
                <c:pt idx="153">
                  <c:v>5637.5</c:v>
                </c:pt>
                <c:pt idx="154">
                  <c:v>5821.8</c:v>
                </c:pt>
                <c:pt idx="155">
                  <c:v>5947.3</c:v>
                </c:pt>
                <c:pt idx="156">
                  <c:v>6098.4</c:v>
                </c:pt>
                <c:pt idx="157">
                  <c:v>6348</c:v>
                </c:pt>
                <c:pt idx="158">
                  <c:v>6480.6</c:v>
                </c:pt>
                <c:pt idx="159">
                  <c:v>6633.9</c:v>
                </c:pt>
                <c:pt idx="160">
                  <c:v>6834.5</c:v>
                </c:pt>
                <c:pt idx="161">
                  <c:v>7019.3</c:v>
                </c:pt>
                <c:pt idx="162">
                  <c:v>7123.6</c:v>
                </c:pt>
                <c:pt idx="163">
                  <c:v>7249</c:v>
                </c:pt>
                <c:pt idx="164">
                  <c:v>7401.1</c:v>
                </c:pt>
                <c:pt idx="165">
                  <c:v>7507.8</c:v>
                </c:pt>
                <c:pt idx="166">
                  <c:v>7588.9</c:v>
                </c:pt>
                <c:pt idx="167">
                  <c:v>7674.6</c:v>
                </c:pt>
                <c:pt idx="168">
                  <c:v>7826.7</c:v>
                </c:pt>
                <c:pt idx="169">
                  <c:v>7936.2</c:v>
                </c:pt>
                <c:pt idx="170">
                  <c:v>8199</c:v>
                </c:pt>
                <c:pt idx="171">
                  <c:v>8397.7000000000007</c:v>
                </c:pt>
                <c:pt idx="172">
                  <c:v>8503.2999999999993</c:v>
                </c:pt>
                <c:pt idx="173">
                  <c:v>8640.6</c:v>
                </c:pt>
                <c:pt idx="174">
                  <c:v>58.4</c:v>
                </c:pt>
                <c:pt idx="175">
                  <c:v>178.1</c:v>
                </c:pt>
                <c:pt idx="176">
                  <c:v>305</c:v>
                </c:pt>
                <c:pt idx="177">
                  <c:v>492.8</c:v>
                </c:pt>
                <c:pt idx="178">
                  <c:v>606.1</c:v>
                </c:pt>
                <c:pt idx="179">
                  <c:v>762.8</c:v>
                </c:pt>
                <c:pt idx="180">
                  <c:v>989.2</c:v>
                </c:pt>
                <c:pt idx="181">
                  <c:v>1154.5</c:v>
                </c:pt>
                <c:pt idx="182">
                  <c:v>1334</c:v>
                </c:pt>
                <c:pt idx="183">
                  <c:v>1639.3</c:v>
                </c:pt>
                <c:pt idx="184">
                  <c:v>1639.3</c:v>
                </c:pt>
                <c:pt idx="185">
                  <c:v>1877.2</c:v>
                </c:pt>
                <c:pt idx="186">
                  <c:v>1988.3</c:v>
                </c:pt>
                <c:pt idx="187">
                  <c:v>2173.4</c:v>
                </c:pt>
                <c:pt idx="188">
                  <c:v>2306.5</c:v>
                </c:pt>
                <c:pt idx="189">
                  <c:v>2425.6</c:v>
                </c:pt>
                <c:pt idx="190">
                  <c:v>2506.6</c:v>
                </c:pt>
                <c:pt idx="191">
                  <c:v>2606.1</c:v>
                </c:pt>
                <c:pt idx="192">
                  <c:v>2780.3</c:v>
                </c:pt>
                <c:pt idx="193">
                  <c:v>2852.5</c:v>
                </c:pt>
                <c:pt idx="194">
                  <c:v>2972.9</c:v>
                </c:pt>
                <c:pt idx="195">
                  <c:v>3122.2</c:v>
                </c:pt>
                <c:pt idx="196">
                  <c:v>3258.5</c:v>
                </c:pt>
                <c:pt idx="197">
                  <c:v>3397</c:v>
                </c:pt>
                <c:pt idx="198">
                  <c:v>3487.7</c:v>
                </c:pt>
                <c:pt idx="199">
                  <c:v>3745.1</c:v>
                </c:pt>
                <c:pt idx="200">
                  <c:v>3883.8</c:v>
                </c:pt>
                <c:pt idx="201">
                  <c:v>3998.2</c:v>
                </c:pt>
                <c:pt idx="202">
                  <c:v>4126.3</c:v>
                </c:pt>
                <c:pt idx="203">
                  <c:v>4261.5</c:v>
                </c:pt>
                <c:pt idx="204">
                  <c:v>4371</c:v>
                </c:pt>
                <c:pt idx="205">
                  <c:v>4511.8</c:v>
                </c:pt>
                <c:pt idx="206">
                  <c:v>4609.2</c:v>
                </c:pt>
                <c:pt idx="207">
                  <c:v>4768.3999999999996</c:v>
                </c:pt>
                <c:pt idx="208">
                  <c:v>4883.5</c:v>
                </c:pt>
                <c:pt idx="209">
                  <c:v>5041.8999999999996</c:v>
                </c:pt>
                <c:pt idx="210">
                  <c:v>5191</c:v>
                </c:pt>
                <c:pt idx="211">
                  <c:v>5279.3</c:v>
                </c:pt>
                <c:pt idx="212">
                  <c:v>5443.8</c:v>
                </c:pt>
                <c:pt idx="213">
                  <c:v>5569.8</c:v>
                </c:pt>
                <c:pt idx="214">
                  <c:v>5734.5</c:v>
                </c:pt>
                <c:pt idx="215">
                  <c:v>5866.3</c:v>
                </c:pt>
                <c:pt idx="216">
                  <c:v>5968.2</c:v>
                </c:pt>
                <c:pt idx="217">
                  <c:v>6099.2</c:v>
                </c:pt>
                <c:pt idx="218">
                  <c:v>6226</c:v>
                </c:pt>
                <c:pt idx="219">
                  <c:v>6369.2</c:v>
                </c:pt>
                <c:pt idx="220">
                  <c:v>6565.4</c:v>
                </c:pt>
                <c:pt idx="221">
                  <c:v>6738.5</c:v>
                </c:pt>
                <c:pt idx="222">
                  <c:v>6832.9</c:v>
                </c:pt>
                <c:pt idx="223">
                  <c:v>7035.8</c:v>
                </c:pt>
                <c:pt idx="224">
                  <c:v>7185.9</c:v>
                </c:pt>
                <c:pt idx="225">
                  <c:v>7359</c:v>
                </c:pt>
                <c:pt idx="226">
                  <c:v>80.099999999999994</c:v>
                </c:pt>
                <c:pt idx="227">
                  <c:v>223.7</c:v>
                </c:pt>
                <c:pt idx="228">
                  <c:v>404.6</c:v>
                </c:pt>
                <c:pt idx="229">
                  <c:v>535.1</c:v>
                </c:pt>
                <c:pt idx="230">
                  <c:v>672.1</c:v>
                </c:pt>
                <c:pt idx="231">
                  <c:v>734.1</c:v>
                </c:pt>
                <c:pt idx="232">
                  <c:v>873.5</c:v>
                </c:pt>
                <c:pt idx="233">
                  <c:v>958.6</c:v>
                </c:pt>
                <c:pt idx="234">
                  <c:v>1086.8</c:v>
                </c:pt>
                <c:pt idx="235">
                  <c:v>1229.9000000000001</c:v>
                </c:pt>
                <c:pt idx="236">
                  <c:v>1371.5</c:v>
                </c:pt>
                <c:pt idx="237">
                  <c:v>1493.6</c:v>
                </c:pt>
                <c:pt idx="238">
                  <c:v>1671.2</c:v>
                </c:pt>
                <c:pt idx="239">
                  <c:v>1855.2</c:v>
                </c:pt>
                <c:pt idx="240">
                  <c:v>1962.9</c:v>
                </c:pt>
                <c:pt idx="241">
                  <c:v>2056.1</c:v>
                </c:pt>
                <c:pt idx="242">
                  <c:v>2184.6999999999998</c:v>
                </c:pt>
                <c:pt idx="243">
                  <c:v>2316.3000000000002</c:v>
                </c:pt>
                <c:pt idx="244">
                  <c:v>2391.1999999999998</c:v>
                </c:pt>
                <c:pt idx="245">
                  <c:v>2539.6</c:v>
                </c:pt>
                <c:pt idx="246">
                  <c:v>2651.4</c:v>
                </c:pt>
                <c:pt idx="247">
                  <c:v>2832.9</c:v>
                </c:pt>
                <c:pt idx="248">
                  <c:v>2973.5</c:v>
                </c:pt>
                <c:pt idx="249">
                  <c:v>3121.8</c:v>
                </c:pt>
                <c:pt idx="250">
                  <c:v>3370.7</c:v>
                </c:pt>
                <c:pt idx="251">
                  <c:v>3530.1</c:v>
                </c:pt>
                <c:pt idx="252">
                  <c:v>3687.1</c:v>
                </c:pt>
                <c:pt idx="253">
                  <c:v>3846.8</c:v>
                </c:pt>
                <c:pt idx="254">
                  <c:v>4112.2</c:v>
                </c:pt>
                <c:pt idx="255">
                  <c:v>4313.2</c:v>
                </c:pt>
                <c:pt idx="256">
                  <c:v>4409.6000000000004</c:v>
                </c:pt>
                <c:pt idx="257">
                  <c:v>4697.6000000000004</c:v>
                </c:pt>
                <c:pt idx="258">
                  <c:v>4932.6000000000004</c:v>
                </c:pt>
                <c:pt idx="259">
                  <c:v>5098.8999999999996</c:v>
                </c:pt>
                <c:pt idx="260">
                  <c:v>5374.9</c:v>
                </c:pt>
                <c:pt idx="261">
                  <c:v>5525.6</c:v>
                </c:pt>
                <c:pt idx="262">
                  <c:v>5740.8</c:v>
                </c:pt>
                <c:pt idx="263">
                  <c:v>5953.3</c:v>
                </c:pt>
                <c:pt idx="264">
                  <c:v>6089.3</c:v>
                </c:pt>
                <c:pt idx="265">
                  <c:v>6262.3</c:v>
                </c:pt>
                <c:pt idx="266">
                  <c:v>6455</c:v>
                </c:pt>
                <c:pt idx="267">
                  <c:v>6566.1</c:v>
                </c:pt>
                <c:pt idx="268">
                  <c:v>6748.8</c:v>
                </c:pt>
                <c:pt idx="269">
                  <c:v>6853.1</c:v>
                </c:pt>
                <c:pt idx="270">
                  <c:v>6987.7</c:v>
                </c:pt>
                <c:pt idx="271">
                  <c:v>7139.9</c:v>
                </c:pt>
                <c:pt idx="272">
                  <c:v>7254.5</c:v>
                </c:pt>
                <c:pt idx="273">
                  <c:v>7331.4</c:v>
                </c:pt>
                <c:pt idx="274">
                  <c:v>7526.2</c:v>
                </c:pt>
                <c:pt idx="275">
                  <c:v>7630.4</c:v>
                </c:pt>
                <c:pt idx="276">
                  <c:v>7734.3</c:v>
                </c:pt>
                <c:pt idx="277">
                  <c:v>7895.9</c:v>
                </c:pt>
                <c:pt idx="278">
                  <c:v>30.2</c:v>
                </c:pt>
                <c:pt idx="279">
                  <c:v>154.1</c:v>
                </c:pt>
                <c:pt idx="280">
                  <c:v>321</c:v>
                </c:pt>
                <c:pt idx="281">
                  <c:v>463.7</c:v>
                </c:pt>
                <c:pt idx="282">
                  <c:v>592</c:v>
                </c:pt>
                <c:pt idx="283">
                  <c:v>662.5</c:v>
                </c:pt>
                <c:pt idx="284">
                  <c:v>727.7</c:v>
                </c:pt>
                <c:pt idx="285">
                  <c:v>775.2</c:v>
                </c:pt>
                <c:pt idx="286">
                  <c:v>903.7</c:v>
                </c:pt>
                <c:pt idx="287">
                  <c:v>1015.6</c:v>
                </c:pt>
                <c:pt idx="288">
                  <c:v>1110.0999999999999</c:v>
                </c:pt>
                <c:pt idx="289">
                  <c:v>1229.5999999999999</c:v>
                </c:pt>
                <c:pt idx="290">
                  <c:v>1418</c:v>
                </c:pt>
                <c:pt idx="291">
                  <c:v>1490.5</c:v>
                </c:pt>
                <c:pt idx="292">
                  <c:v>1530.7</c:v>
                </c:pt>
                <c:pt idx="293">
                  <c:v>1583.4</c:v>
                </c:pt>
                <c:pt idx="294">
                  <c:v>1780.1</c:v>
                </c:pt>
                <c:pt idx="295">
                  <c:v>1822.8</c:v>
                </c:pt>
                <c:pt idx="296">
                  <c:v>1883.8</c:v>
                </c:pt>
                <c:pt idx="297">
                  <c:v>1951.1</c:v>
                </c:pt>
                <c:pt idx="298">
                  <c:v>2061</c:v>
                </c:pt>
                <c:pt idx="299">
                  <c:v>2156.5</c:v>
                </c:pt>
                <c:pt idx="300">
                  <c:v>2223.3000000000002</c:v>
                </c:pt>
                <c:pt idx="301">
                  <c:v>2304.4</c:v>
                </c:pt>
                <c:pt idx="302">
                  <c:v>2445.1</c:v>
                </c:pt>
                <c:pt idx="303">
                  <c:v>2560.1</c:v>
                </c:pt>
                <c:pt idx="304">
                  <c:v>2782.3</c:v>
                </c:pt>
                <c:pt idx="305">
                  <c:v>2907.2</c:v>
                </c:pt>
                <c:pt idx="306">
                  <c:v>3109.6</c:v>
                </c:pt>
                <c:pt idx="307">
                  <c:v>3334.9</c:v>
                </c:pt>
                <c:pt idx="308">
                  <c:v>3573.7</c:v>
                </c:pt>
                <c:pt idx="309">
                  <c:v>3783.7</c:v>
                </c:pt>
                <c:pt idx="310">
                  <c:v>3978.3</c:v>
                </c:pt>
                <c:pt idx="311">
                  <c:v>4135.5</c:v>
                </c:pt>
                <c:pt idx="312">
                  <c:v>4303.6000000000004</c:v>
                </c:pt>
                <c:pt idx="313">
                  <c:v>4518.6000000000004</c:v>
                </c:pt>
                <c:pt idx="314">
                  <c:v>4665.2</c:v>
                </c:pt>
                <c:pt idx="315">
                  <c:v>4813.3</c:v>
                </c:pt>
                <c:pt idx="316">
                  <c:v>4940.7</c:v>
                </c:pt>
                <c:pt idx="317">
                  <c:v>5235.8</c:v>
                </c:pt>
                <c:pt idx="318">
                  <c:v>5385.4</c:v>
                </c:pt>
                <c:pt idx="319">
                  <c:v>5641.6</c:v>
                </c:pt>
                <c:pt idx="320">
                  <c:v>5734.7</c:v>
                </c:pt>
                <c:pt idx="321">
                  <c:v>5916.3</c:v>
                </c:pt>
                <c:pt idx="322">
                  <c:v>6014</c:v>
                </c:pt>
                <c:pt idx="323">
                  <c:v>6160.9</c:v>
                </c:pt>
                <c:pt idx="324">
                  <c:v>6297.4</c:v>
                </c:pt>
                <c:pt idx="325">
                  <c:v>6447.9</c:v>
                </c:pt>
                <c:pt idx="326">
                  <c:v>6580.8</c:v>
                </c:pt>
                <c:pt idx="327">
                  <c:v>6750.6</c:v>
                </c:pt>
                <c:pt idx="328">
                  <c:v>6847.1</c:v>
                </c:pt>
                <c:pt idx="329">
                  <c:v>6934.7</c:v>
                </c:pt>
                <c:pt idx="330">
                  <c:v>25.6</c:v>
                </c:pt>
                <c:pt idx="331">
                  <c:v>25.6</c:v>
                </c:pt>
                <c:pt idx="332">
                  <c:v>274.10000000000002</c:v>
                </c:pt>
                <c:pt idx="333">
                  <c:v>412.5</c:v>
                </c:pt>
                <c:pt idx="334">
                  <c:v>554</c:v>
                </c:pt>
                <c:pt idx="335">
                  <c:v>692.2</c:v>
                </c:pt>
                <c:pt idx="336">
                  <c:v>772.9</c:v>
                </c:pt>
                <c:pt idx="337">
                  <c:v>1004.7</c:v>
                </c:pt>
                <c:pt idx="338">
                  <c:v>1157.2</c:v>
                </c:pt>
                <c:pt idx="339">
                  <c:v>1291.8</c:v>
                </c:pt>
                <c:pt idx="340">
                  <c:v>1584.7</c:v>
                </c:pt>
                <c:pt idx="341">
                  <c:v>1765.1</c:v>
                </c:pt>
                <c:pt idx="342">
                  <c:v>1973.7</c:v>
                </c:pt>
                <c:pt idx="343">
                  <c:v>2133.8000000000002</c:v>
                </c:pt>
                <c:pt idx="344">
                  <c:v>2258.3000000000002</c:v>
                </c:pt>
                <c:pt idx="345">
                  <c:v>2563.1999999999998</c:v>
                </c:pt>
                <c:pt idx="346">
                  <c:v>2728.2</c:v>
                </c:pt>
                <c:pt idx="347">
                  <c:v>2877.5</c:v>
                </c:pt>
                <c:pt idx="348">
                  <c:v>3096.3</c:v>
                </c:pt>
                <c:pt idx="349">
                  <c:v>3341</c:v>
                </c:pt>
                <c:pt idx="350">
                  <c:v>3534.3</c:v>
                </c:pt>
                <c:pt idx="351">
                  <c:v>3677.7</c:v>
                </c:pt>
                <c:pt idx="352">
                  <c:v>3931.3</c:v>
                </c:pt>
                <c:pt idx="353">
                  <c:v>4116.5</c:v>
                </c:pt>
                <c:pt idx="354">
                  <c:v>4362.1000000000004</c:v>
                </c:pt>
                <c:pt idx="355">
                  <c:v>4641.5</c:v>
                </c:pt>
                <c:pt idx="356">
                  <c:v>4926</c:v>
                </c:pt>
                <c:pt idx="357">
                  <c:v>5255.2</c:v>
                </c:pt>
                <c:pt idx="358">
                  <c:v>5454.3</c:v>
                </c:pt>
                <c:pt idx="359">
                  <c:v>5699.5</c:v>
                </c:pt>
                <c:pt idx="360">
                  <c:v>5915.1</c:v>
                </c:pt>
                <c:pt idx="361">
                  <c:v>6151.5</c:v>
                </c:pt>
                <c:pt idx="362">
                  <c:v>6410.6</c:v>
                </c:pt>
                <c:pt idx="363">
                  <c:v>6647.3</c:v>
                </c:pt>
                <c:pt idx="364">
                  <c:v>6979.3</c:v>
                </c:pt>
                <c:pt idx="365">
                  <c:v>7194.8</c:v>
                </c:pt>
                <c:pt idx="366">
                  <c:v>7452.3</c:v>
                </c:pt>
                <c:pt idx="367">
                  <c:v>7653.9</c:v>
                </c:pt>
                <c:pt idx="368">
                  <c:v>7853.4</c:v>
                </c:pt>
                <c:pt idx="369">
                  <c:v>8043.6</c:v>
                </c:pt>
                <c:pt idx="370">
                  <c:v>8242.5</c:v>
                </c:pt>
                <c:pt idx="371">
                  <c:v>8427.6</c:v>
                </c:pt>
                <c:pt idx="372">
                  <c:v>8572.5</c:v>
                </c:pt>
                <c:pt idx="373">
                  <c:v>8669.2000000000007</c:v>
                </c:pt>
                <c:pt idx="374">
                  <c:v>8805.7000000000007</c:v>
                </c:pt>
                <c:pt idx="375">
                  <c:v>8906.7000000000007</c:v>
                </c:pt>
                <c:pt idx="376">
                  <c:v>8981.4</c:v>
                </c:pt>
                <c:pt idx="377">
                  <c:v>9090.7000000000007</c:v>
                </c:pt>
                <c:pt idx="378">
                  <c:v>9159.2999999999993</c:v>
                </c:pt>
                <c:pt idx="379">
                  <c:v>9279</c:v>
                </c:pt>
                <c:pt idx="380">
                  <c:v>9372.5</c:v>
                </c:pt>
                <c:pt idx="381">
                  <c:v>9449.2999999999993</c:v>
                </c:pt>
                <c:pt idx="382">
                  <c:v>9526.2999999999993</c:v>
                </c:pt>
                <c:pt idx="383">
                  <c:v>45.5</c:v>
                </c:pt>
                <c:pt idx="384">
                  <c:v>182.5</c:v>
                </c:pt>
                <c:pt idx="385">
                  <c:v>290.8</c:v>
                </c:pt>
                <c:pt idx="386">
                  <c:v>378.9</c:v>
                </c:pt>
                <c:pt idx="387">
                  <c:v>460.5</c:v>
                </c:pt>
                <c:pt idx="390">
                  <c:v>672.6</c:v>
                </c:pt>
                <c:pt idx="391">
                  <c:v>832.7</c:v>
                </c:pt>
                <c:pt idx="392">
                  <c:v>924</c:v>
                </c:pt>
                <c:pt idx="393" formatCode="0.0">
                  <c:v>1056.7</c:v>
                </c:pt>
                <c:pt idx="394" formatCode="0.0">
                  <c:v>1115.7</c:v>
                </c:pt>
                <c:pt idx="395">
                  <c:v>1162.9000000000001</c:v>
                </c:pt>
                <c:pt idx="396">
                  <c:v>1247.4000000000001</c:v>
                </c:pt>
                <c:pt idx="397">
                  <c:v>1294.7</c:v>
                </c:pt>
                <c:pt idx="398">
                  <c:v>1362.5</c:v>
                </c:pt>
                <c:pt idx="399">
                  <c:v>1415.1</c:v>
                </c:pt>
                <c:pt idx="400">
                  <c:v>1437.1</c:v>
                </c:pt>
                <c:pt idx="401" formatCode="0.0">
                  <c:v>1485</c:v>
                </c:pt>
                <c:pt idx="402" formatCode="0.0">
                  <c:v>1531.7</c:v>
                </c:pt>
                <c:pt idx="403" formatCode="0.0">
                  <c:v>1629.3</c:v>
                </c:pt>
                <c:pt idx="404" formatCode="0.0">
                  <c:v>1680.9</c:v>
                </c:pt>
                <c:pt idx="405" formatCode="0.0">
                  <c:v>1722.9</c:v>
                </c:pt>
                <c:pt idx="406" formatCode="0.0">
                  <c:v>1822.4</c:v>
                </c:pt>
                <c:pt idx="407" formatCode="0.0">
                  <c:v>1839.4</c:v>
                </c:pt>
                <c:pt idx="408" formatCode="0.0">
                  <c:v>1928.1</c:v>
                </c:pt>
                <c:pt idx="409" formatCode="0.0">
                  <c:v>2004.9</c:v>
                </c:pt>
                <c:pt idx="410" formatCode="0.0">
                  <c:v>2123.5</c:v>
                </c:pt>
                <c:pt idx="411" formatCode="0.0">
                  <c:v>2187.6</c:v>
                </c:pt>
                <c:pt idx="412" formatCode="0.0">
                  <c:v>2291.6999999999998</c:v>
                </c:pt>
                <c:pt idx="413" formatCode="0.0">
                  <c:v>2381.6999999999998</c:v>
                </c:pt>
                <c:pt idx="414" formatCode="0.0">
                  <c:v>2468.5</c:v>
                </c:pt>
                <c:pt idx="415" formatCode="0.0">
                  <c:v>2555.5</c:v>
                </c:pt>
                <c:pt idx="416" formatCode="0.0">
                  <c:v>2694.3</c:v>
                </c:pt>
                <c:pt idx="417">
                  <c:v>2777.5</c:v>
                </c:pt>
                <c:pt idx="418">
                  <c:v>2857.5</c:v>
                </c:pt>
                <c:pt idx="419">
                  <c:v>2999.7</c:v>
                </c:pt>
                <c:pt idx="420">
                  <c:v>3058.4</c:v>
                </c:pt>
                <c:pt idx="421">
                  <c:v>3165.7</c:v>
                </c:pt>
                <c:pt idx="422">
                  <c:v>3243.7</c:v>
                </c:pt>
                <c:pt idx="423">
                  <c:v>3362</c:v>
                </c:pt>
                <c:pt idx="424">
                  <c:v>3408.4</c:v>
                </c:pt>
                <c:pt idx="425">
                  <c:v>3468.9</c:v>
                </c:pt>
                <c:pt idx="426">
                  <c:v>3586.3</c:v>
                </c:pt>
                <c:pt idx="427">
                  <c:v>3637</c:v>
                </c:pt>
                <c:pt idx="428">
                  <c:v>3702.1</c:v>
                </c:pt>
                <c:pt idx="429">
                  <c:v>3820.9</c:v>
                </c:pt>
                <c:pt idx="430">
                  <c:v>3887.9</c:v>
                </c:pt>
                <c:pt idx="431">
                  <c:v>3981.4</c:v>
                </c:pt>
                <c:pt idx="432">
                  <c:v>4085</c:v>
                </c:pt>
                <c:pt idx="433">
                  <c:v>4184.1000000000004</c:v>
                </c:pt>
                <c:pt idx="434">
                  <c:v>4358.8</c:v>
                </c:pt>
                <c:pt idx="435">
                  <c:v>54.8</c:v>
                </c:pt>
                <c:pt idx="436">
                  <c:v>251.2</c:v>
                </c:pt>
                <c:pt idx="437">
                  <c:v>440.9</c:v>
                </c:pt>
                <c:pt idx="438">
                  <c:v>599.70000000000005</c:v>
                </c:pt>
                <c:pt idx="439">
                  <c:v>762.6</c:v>
                </c:pt>
                <c:pt idx="440">
                  <c:v>762.6</c:v>
                </c:pt>
                <c:pt idx="441">
                  <c:v>762.6</c:v>
                </c:pt>
                <c:pt idx="442">
                  <c:v>1470.9</c:v>
                </c:pt>
                <c:pt idx="443">
                  <c:v>1766.3</c:v>
                </c:pt>
                <c:pt idx="444">
                  <c:v>1901.1</c:v>
                </c:pt>
                <c:pt idx="445">
                  <c:v>2112</c:v>
                </c:pt>
                <c:pt idx="446">
                  <c:v>2288.1999999999998</c:v>
                </c:pt>
                <c:pt idx="447">
                  <c:v>2460.6</c:v>
                </c:pt>
                <c:pt idx="448">
                  <c:v>2738.7</c:v>
                </c:pt>
                <c:pt idx="449">
                  <c:v>2854.4</c:v>
                </c:pt>
                <c:pt idx="450">
                  <c:v>3144.1</c:v>
                </c:pt>
                <c:pt idx="451">
                  <c:v>3264.7</c:v>
                </c:pt>
                <c:pt idx="452">
                  <c:v>3415.7</c:v>
                </c:pt>
                <c:pt idx="453">
                  <c:v>3564.6</c:v>
                </c:pt>
                <c:pt idx="454">
                  <c:v>3777.4</c:v>
                </c:pt>
                <c:pt idx="455">
                  <c:v>4007.6</c:v>
                </c:pt>
                <c:pt idx="456">
                  <c:v>4129.3</c:v>
                </c:pt>
                <c:pt idx="457">
                  <c:v>4350.3</c:v>
                </c:pt>
                <c:pt idx="458">
                  <c:v>4497</c:v>
                </c:pt>
                <c:pt idx="459">
                  <c:v>4683.3999999999996</c:v>
                </c:pt>
                <c:pt idx="460">
                  <c:v>4907.7</c:v>
                </c:pt>
                <c:pt idx="461">
                  <c:v>5026.3999999999996</c:v>
                </c:pt>
                <c:pt idx="462">
                  <c:v>5173.8</c:v>
                </c:pt>
                <c:pt idx="463">
                  <c:v>5527</c:v>
                </c:pt>
                <c:pt idx="464">
                  <c:v>5734.6</c:v>
                </c:pt>
                <c:pt idx="465">
                  <c:v>5984.7</c:v>
                </c:pt>
                <c:pt idx="466">
                  <c:v>6214</c:v>
                </c:pt>
                <c:pt idx="467">
                  <c:v>6384.3</c:v>
                </c:pt>
                <c:pt idx="468">
                  <c:v>6567</c:v>
                </c:pt>
                <c:pt idx="469">
                  <c:v>6787.8</c:v>
                </c:pt>
                <c:pt idx="470">
                  <c:v>6985.4</c:v>
                </c:pt>
                <c:pt idx="471">
                  <c:v>7172.7</c:v>
                </c:pt>
                <c:pt idx="472">
                  <c:v>7450</c:v>
                </c:pt>
                <c:pt idx="473">
                  <c:v>7602.8</c:v>
                </c:pt>
                <c:pt idx="474">
                  <c:v>7800.4</c:v>
                </c:pt>
                <c:pt idx="475">
                  <c:v>8059.2</c:v>
                </c:pt>
                <c:pt idx="476">
                  <c:v>8351.7999999999993</c:v>
                </c:pt>
                <c:pt idx="477">
                  <c:v>8486.9</c:v>
                </c:pt>
                <c:pt idx="478" formatCode="0.0">
                  <c:v>8720</c:v>
                </c:pt>
                <c:pt idx="479">
                  <c:v>8951.2000000000007</c:v>
                </c:pt>
                <c:pt idx="480">
                  <c:v>9090.7000000000007</c:v>
                </c:pt>
                <c:pt idx="481">
                  <c:v>9259.6</c:v>
                </c:pt>
                <c:pt idx="482">
                  <c:v>9450.9</c:v>
                </c:pt>
                <c:pt idx="483">
                  <c:v>9663.2000000000007</c:v>
                </c:pt>
                <c:pt idx="484">
                  <c:v>9887.4</c:v>
                </c:pt>
                <c:pt idx="485">
                  <c:v>10149.6</c:v>
                </c:pt>
                <c:pt idx="486">
                  <c:v>10406.799999999999</c:v>
                </c:pt>
                <c:pt idx="487">
                  <c:v>196.7</c:v>
                </c:pt>
                <c:pt idx="488" formatCode="0.0">
                  <c:v>372</c:v>
                </c:pt>
                <c:pt idx="489">
                  <c:v>684.7</c:v>
                </c:pt>
                <c:pt idx="490">
                  <c:v>832.6</c:v>
                </c:pt>
                <c:pt idx="491">
                  <c:v>1085.8</c:v>
                </c:pt>
                <c:pt idx="492">
                  <c:v>1173.2</c:v>
                </c:pt>
                <c:pt idx="493">
                  <c:v>1367.6</c:v>
                </c:pt>
                <c:pt idx="494">
                  <c:v>1534.4</c:v>
                </c:pt>
                <c:pt idx="495">
                  <c:v>1647</c:v>
                </c:pt>
                <c:pt idx="496">
                  <c:v>1847.9</c:v>
                </c:pt>
                <c:pt idx="497">
                  <c:v>1942.8</c:v>
                </c:pt>
                <c:pt idx="498">
                  <c:v>2091.9</c:v>
                </c:pt>
                <c:pt idx="499">
                  <c:v>2274.6999999999998</c:v>
                </c:pt>
                <c:pt idx="500">
                  <c:v>2369.6999999999998</c:v>
                </c:pt>
                <c:pt idx="501">
                  <c:v>2589.5</c:v>
                </c:pt>
                <c:pt idx="502">
                  <c:v>2770.6</c:v>
                </c:pt>
                <c:pt idx="503">
                  <c:v>2951.4</c:v>
                </c:pt>
                <c:pt idx="504">
                  <c:v>3049.8</c:v>
                </c:pt>
                <c:pt idx="505">
                  <c:v>3179.7</c:v>
                </c:pt>
                <c:pt idx="506">
                  <c:v>3396.4</c:v>
                </c:pt>
                <c:pt idx="507">
                  <c:v>3606.4</c:v>
                </c:pt>
                <c:pt idx="508">
                  <c:v>3741.8</c:v>
                </c:pt>
                <c:pt idx="509">
                  <c:v>3987.7</c:v>
                </c:pt>
                <c:pt idx="510">
                  <c:v>4143.8</c:v>
                </c:pt>
                <c:pt idx="511">
                  <c:v>4270.7</c:v>
                </c:pt>
                <c:pt idx="512">
                  <c:v>4501.8999999999996</c:v>
                </c:pt>
                <c:pt idx="513">
                  <c:v>4781.3999999999996</c:v>
                </c:pt>
                <c:pt idx="514">
                  <c:v>4874.2</c:v>
                </c:pt>
                <c:pt idx="515">
                  <c:v>5169.8999999999996</c:v>
                </c:pt>
                <c:pt idx="516" formatCode="0.0">
                  <c:v>5317.3</c:v>
                </c:pt>
                <c:pt idx="517" formatCode="0.0">
                  <c:v>5607</c:v>
                </c:pt>
                <c:pt idx="518">
                  <c:v>5785.8</c:v>
                </c:pt>
                <c:pt idx="519">
                  <c:v>6004.4</c:v>
                </c:pt>
                <c:pt idx="520">
                  <c:v>6345.5</c:v>
                </c:pt>
                <c:pt idx="521">
                  <c:v>6551.6</c:v>
                </c:pt>
                <c:pt idx="522">
                  <c:v>6768.7</c:v>
                </c:pt>
                <c:pt idx="523">
                  <c:v>7036.5</c:v>
                </c:pt>
                <c:pt idx="524">
                  <c:v>7267.9</c:v>
                </c:pt>
                <c:pt idx="525">
                  <c:v>7619.4</c:v>
                </c:pt>
                <c:pt idx="526">
                  <c:v>7861.1</c:v>
                </c:pt>
                <c:pt idx="527">
                  <c:v>8144.5</c:v>
                </c:pt>
                <c:pt idx="528">
                  <c:v>8349.2000000000007</c:v>
                </c:pt>
                <c:pt idx="529">
                  <c:v>8638.7000000000007</c:v>
                </c:pt>
                <c:pt idx="530">
                  <c:v>8780.4</c:v>
                </c:pt>
                <c:pt idx="531">
                  <c:v>9014.6</c:v>
                </c:pt>
                <c:pt idx="532">
                  <c:v>9232.7999999999993</c:v>
                </c:pt>
                <c:pt idx="533">
                  <c:v>9396.2999999999993</c:v>
                </c:pt>
                <c:pt idx="534">
                  <c:v>9709.1</c:v>
                </c:pt>
                <c:pt idx="535">
                  <c:v>9927.9</c:v>
                </c:pt>
                <c:pt idx="536">
                  <c:v>10163.9</c:v>
                </c:pt>
                <c:pt idx="537">
                  <c:v>10363.9</c:v>
                </c:pt>
                <c:pt idx="538">
                  <c:v>10363.9</c:v>
                </c:pt>
                <c:pt idx="539">
                  <c:v>121.5</c:v>
                </c:pt>
                <c:pt idx="540" formatCode="0.0">
                  <c:v>468</c:v>
                </c:pt>
                <c:pt idx="541">
                  <c:v>749.5</c:v>
                </c:pt>
                <c:pt idx="542">
                  <c:v>982.7</c:v>
                </c:pt>
                <c:pt idx="543">
                  <c:v>1166.8</c:v>
                </c:pt>
                <c:pt idx="544">
                  <c:v>1352</c:v>
                </c:pt>
                <c:pt idx="545">
                  <c:v>1588.2</c:v>
                </c:pt>
                <c:pt idx="546">
                  <c:v>1727.6</c:v>
                </c:pt>
                <c:pt idx="547">
                  <c:v>1955.8</c:v>
                </c:pt>
                <c:pt idx="548">
                  <c:v>2109</c:v>
                </c:pt>
                <c:pt idx="549">
                  <c:v>2228.1999999999998</c:v>
                </c:pt>
                <c:pt idx="550">
                  <c:v>2509.6</c:v>
                </c:pt>
                <c:pt idx="551">
                  <c:v>2612.5</c:v>
                </c:pt>
                <c:pt idx="552">
                  <c:v>2863</c:v>
                </c:pt>
                <c:pt idx="553">
                  <c:v>3057.3</c:v>
                </c:pt>
                <c:pt idx="554">
                  <c:v>3221.8</c:v>
                </c:pt>
                <c:pt idx="555">
                  <c:v>3497.2</c:v>
                </c:pt>
                <c:pt idx="556">
                  <c:v>3614.6</c:v>
                </c:pt>
                <c:pt idx="557">
                  <c:v>3614.6</c:v>
                </c:pt>
                <c:pt idx="558">
                  <c:v>4127.3999999999996</c:v>
                </c:pt>
                <c:pt idx="559">
                  <c:v>4226.7</c:v>
                </c:pt>
                <c:pt idx="560">
                  <c:v>4422.3</c:v>
                </c:pt>
                <c:pt idx="561">
                  <c:v>4622.2</c:v>
                </c:pt>
                <c:pt idx="562">
                  <c:v>4946.7</c:v>
                </c:pt>
                <c:pt idx="563">
                  <c:v>5299.9</c:v>
                </c:pt>
                <c:pt idx="564">
                  <c:v>5482.6</c:v>
                </c:pt>
                <c:pt idx="565">
                  <c:v>5714.5</c:v>
                </c:pt>
                <c:pt idx="566">
                  <c:v>5999.6</c:v>
                </c:pt>
                <c:pt idx="567">
                  <c:v>6296.9</c:v>
                </c:pt>
                <c:pt idx="568">
                  <c:v>6588.9</c:v>
                </c:pt>
                <c:pt idx="569">
                  <c:v>6960.4</c:v>
                </c:pt>
                <c:pt idx="570">
                  <c:v>7317.8</c:v>
                </c:pt>
                <c:pt idx="571">
                  <c:v>7597.7</c:v>
                </c:pt>
                <c:pt idx="572">
                  <c:v>7878.3</c:v>
                </c:pt>
                <c:pt idx="573">
                  <c:v>8252</c:v>
                </c:pt>
                <c:pt idx="574">
                  <c:v>8515.7000000000007</c:v>
                </c:pt>
                <c:pt idx="575">
                  <c:v>8781.6</c:v>
                </c:pt>
                <c:pt idx="576">
                  <c:v>9097.7000000000007</c:v>
                </c:pt>
                <c:pt idx="577">
                  <c:v>9357.5</c:v>
                </c:pt>
                <c:pt idx="578">
                  <c:v>9619.5</c:v>
                </c:pt>
                <c:pt idx="579">
                  <c:v>9815.1</c:v>
                </c:pt>
                <c:pt idx="580">
                  <c:v>10093.6</c:v>
                </c:pt>
                <c:pt idx="581">
                  <c:v>10550.2</c:v>
                </c:pt>
                <c:pt idx="582">
                  <c:v>10550.2</c:v>
                </c:pt>
                <c:pt idx="583">
                  <c:v>10835.5</c:v>
                </c:pt>
                <c:pt idx="584">
                  <c:v>11104.1</c:v>
                </c:pt>
                <c:pt idx="585">
                  <c:v>11376.7</c:v>
                </c:pt>
                <c:pt idx="586">
                  <c:v>11517.1</c:v>
                </c:pt>
                <c:pt idx="587">
                  <c:v>11772.1</c:v>
                </c:pt>
                <c:pt idx="588">
                  <c:v>11967</c:v>
                </c:pt>
                <c:pt idx="589">
                  <c:v>12088.4</c:v>
                </c:pt>
                <c:pt idx="590">
                  <c:v>12358.9</c:v>
                </c:pt>
                <c:pt idx="591">
                  <c:v>12558.6</c:v>
                </c:pt>
                <c:pt idx="592">
                  <c:v>272.39999999999998</c:v>
                </c:pt>
                <c:pt idx="593">
                  <c:v>522.1</c:v>
                </c:pt>
                <c:pt idx="594">
                  <c:v>888.6</c:v>
                </c:pt>
                <c:pt idx="595">
                  <c:v>1055</c:v>
                </c:pt>
                <c:pt idx="596">
                  <c:v>1402.2</c:v>
                </c:pt>
                <c:pt idx="597">
                  <c:v>1527</c:v>
                </c:pt>
                <c:pt idx="598">
                  <c:v>1707.3</c:v>
                </c:pt>
                <c:pt idx="599">
                  <c:v>1871.1</c:v>
                </c:pt>
                <c:pt idx="600">
                  <c:v>2179.9</c:v>
                </c:pt>
                <c:pt idx="601">
                  <c:v>2419.3000000000002</c:v>
                </c:pt>
                <c:pt idx="602">
                  <c:v>2705.8</c:v>
                </c:pt>
                <c:pt idx="603">
                  <c:v>2892.5</c:v>
                </c:pt>
                <c:pt idx="604">
                  <c:v>3149.2</c:v>
                </c:pt>
                <c:pt idx="605">
                  <c:v>3347.8</c:v>
                </c:pt>
                <c:pt idx="606">
                  <c:v>3541.9</c:v>
                </c:pt>
                <c:pt idx="607">
                  <c:v>3828.7</c:v>
                </c:pt>
                <c:pt idx="608">
                  <c:v>3976.6</c:v>
                </c:pt>
                <c:pt idx="609">
                  <c:v>4143.8999999999996</c:v>
                </c:pt>
                <c:pt idx="610">
                  <c:v>4334.7</c:v>
                </c:pt>
                <c:pt idx="611">
                  <c:v>4660.8</c:v>
                </c:pt>
                <c:pt idx="612">
                  <c:v>4811.7</c:v>
                </c:pt>
                <c:pt idx="613">
                  <c:v>5019.8999999999996</c:v>
                </c:pt>
                <c:pt idx="614">
                  <c:v>5253.6</c:v>
                </c:pt>
                <c:pt idx="615">
                  <c:v>5458.8</c:v>
                </c:pt>
                <c:pt idx="616">
                  <c:v>5835.1</c:v>
                </c:pt>
                <c:pt idx="617">
                  <c:v>6081.4</c:v>
                </c:pt>
                <c:pt idx="618">
                  <c:v>6312.5</c:v>
                </c:pt>
                <c:pt idx="619">
                  <c:v>6571.6</c:v>
                </c:pt>
                <c:pt idx="620">
                  <c:v>6799.6</c:v>
                </c:pt>
                <c:pt idx="621">
                  <c:v>7042.1</c:v>
                </c:pt>
                <c:pt idx="622">
                  <c:v>7287.9</c:v>
                </c:pt>
                <c:pt idx="623">
                  <c:v>7713.6</c:v>
                </c:pt>
                <c:pt idx="624">
                  <c:v>7989.1</c:v>
                </c:pt>
                <c:pt idx="625">
                  <c:v>8218.5</c:v>
                </c:pt>
                <c:pt idx="626">
                  <c:v>8521.4</c:v>
                </c:pt>
                <c:pt idx="627">
                  <c:v>8845</c:v>
                </c:pt>
                <c:pt idx="628">
                  <c:v>9193.6</c:v>
                </c:pt>
                <c:pt idx="629">
                  <c:v>9443.5</c:v>
                </c:pt>
                <c:pt idx="630">
                  <c:v>9716.5</c:v>
                </c:pt>
                <c:pt idx="631">
                  <c:v>9993.4</c:v>
                </c:pt>
                <c:pt idx="632">
                  <c:v>10371.5</c:v>
                </c:pt>
                <c:pt idx="633">
                  <c:v>10756.2</c:v>
                </c:pt>
                <c:pt idx="634">
                  <c:v>11004.5</c:v>
                </c:pt>
                <c:pt idx="635">
                  <c:v>11250.7</c:v>
                </c:pt>
                <c:pt idx="636">
                  <c:v>11604.8</c:v>
                </c:pt>
                <c:pt idx="637">
                  <c:v>11852.9</c:v>
                </c:pt>
                <c:pt idx="638">
                  <c:v>12116.5</c:v>
                </c:pt>
                <c:pt idx="639">
                  <c:v>12361.9</c:v>
                </c:pt>
                <c:pt idx="640">
                  <c:v>12666.7</c:v>
                </c:pt>
                <c:pt idx="641">
                  <c:v>12944.8</c:v>
                </c:pt>
                <c:pt idx="642">
                  <c:v>13293.5</c:v>
                </c:pt>
                <c:pt idx="643">
                  <c:v>13539.7</c:v>
                </c:pt>
                <c:pt idx="644">
                  <c:v>385.1</c:v>
                </c:pt>
                <c:pt idx="645">
                  <c:v>751.2</c:v>
                </c:pt>
                <c:pt idx="646">
                  <c:v>1018.8</c:v>
                </c:pt>
                <c:pt idx="647">
                  <c:v>1420.4</c:v>
                </c:pt>
                <c:pt idx="648">
                  <c:v>1769.3</c:v>
                </c:pt>
                <c:pt idx="649">
                  <c:v>1935.3</c:v>
                </c:pt>
                <c:pt idx="650">
                  <c:v>2133.8000000000002</c:v>
                </c:pt>
                <c:pt idx="651">
                  <c:v>2355.1999999999998</c:v>
                </c:pt>
                <c:pt idx="652">
                  <c:v>2527.1999999999998</c:v>
                </c:pt>
                <c:pt idx="653">
                  <c:v>2795.9</c:v>
                </c:pt>
                <c:pt idx="654">
                  <c:v>3140.2</c:v>
                </c:pt>
                <c:pt idx="655" formatCode="0.0">
                  <c:v>3409</c:v>
                </c:pt>
                <c:pt idx="656">
                  <c:v>3612.6</c:v>
                </c:pt>
                <c:pt idx="657">
                  <c:v>3886.5</c:v>
                </c:pt>
                <c:pt idx="658" formatCode="0.0">
                  <c:v>4198</c:v>
                </c:pt>
                <c:pt idx="659">
                  <c:v>4299.5</c:v>
                </c:pt>
                <c:pt idx="660">
                  <c:v>4485.3999999999996</c:v>
                </c:pt>
                <c:pt idx="661">
                  <c:v>4711.7</c:v>
                </c:pt>
                <c:pt idx="662">
                  <c:v>4963.7</c:v>
                </c:pt>
                <c:pt idx="663">
                  <c:v>5167.8</c:v>
                </c:pt>
                <c:pt idx="664">
                  <c:v>5354.2</c:v>
                </c:pt>
                <c:pt idx="665">
                  <c:v>5509.5</c:v>
                </c:pt>
                <c:pt idx="666">
                  <c:v>5749.2</c:v>
                </c:pt>
                <c:pt idx="667">
                  <c:v>5933.6</c:v>
                </c:pt>
                <c:pt idx="668">
                  <c:v>6177.7</c:v>
                </c:pt>
                <c:pt idx="669">
                  <c:v>6472</c:v>
                </c:pt>
                <c:pt idx="670">
                  <c:v>6791.1</c:v>
                </c:pt>
                <c:pt idx="671">
                  <c:v>6985.7</c:v>
                </c:pt>
                <c:pt idx="672">
                  <c:v>7280.2</c:v>
                </c:pt>
                <c:pt idx="673">
                  <c:v>7445.4</c:v>
                </c:pt>
                <c:pt idx="674">
                  <c:v>7810.8</c:v>
                </c:pt>
                <c:pt idx="675">
                  <c:v>8117.4</c:v>
                </c:pt>
                <c:pt idx="676">
                  <c:v>8453.2999999999993</c:v>
                </c:pt>
                <c:pt idx="677">
                  <c:v>8818.2000000000007</c:v>
                </c:pt>
                <c:pt idx="678">
                  <c:v>9156</c:v>
                </c:pt>
                <c:pt idx="679">
                  <c:v>9520.9</c:v>
                </c:pt>
                <c:pt idx="680">
                  <c:v>9892.6</c:v>
                </c:pt>
                <c:pt idx="681">
                  <c:v>10215.1</c:v>
                </c:pt>
                <c:pt idx="682">
                  <c:v>10501.9</c:v>
                </c:pt>
                <c:pt idx="683">
                  <c:v>10863.5</c:v>
                </c:pt>
                <c:pt idx="684">
                  <c:v>11202.4</c:v>
                </c:pt>
                <c:pt idx="685">
                  <c:v>11477.5</c:v>
                </c:pt>
                <c:pt idx="686">
                  <c:v>11871.8</c:v>
                </c:pt>
                <c:pt idx="687">
                  <c:v>12147.8</c:v>
                </c:pt>
                <c:pt idx="688">
                  <c:v>12483.5</c:v>
                </c:pt>
                <c:pt idx="689">
                  <c:v>12822.1</c:v>
                </c:pt>
                <c:pt idx="690">
                  <c:v>13171.2</c:v>
                </c:pt>
                <c:pt idx="691">
                  <c:v>13519.1</c:v>
                </c:pt>
                <c:pt idx="692">
                  <c:v>13982.2</c:v>
                </c:pt>
                <c:pt idx="693">
                  <c:v>14255.8</c:v>
                </c:pt>
                <c:pt idx="694">
                  <c:v>14488.4</c:v>
                </c:pt>
                <c:pt idx="695">
                  <c:v>14924.6</c:v>
                </c:pt>
                <c:pt idx="696">
                  <c:v>226.7</c:v>
                </c:pt>
                <c:pt idx="697">
                  <c:v>625.6</c:v>
                </c:pt>
                <c:pt idx="698">
                  <c:v>968.3</c:v>
                </c:pt>
                <c:pt idx="699">
                  <c:v>1359</c:v>
                </c:pt>
                <c:pt idx="700">
                  <c:v>1801.2</c:v>
                </c:pt>
                <c:pt idx="701">
                  <c:v>2253.3000000000002</c:v>
                </c:pt>
                <c:pt idx="702">
                  <c:v>2658.3</c:v>
                </c:pt>
                <c:pt idx="703" formatCode="0.0">
                  <c:v>2967.8</c:v>
                </c:pt>
                <c:pt idx="704" formatCode="0.0">
                  <c:v>3287</c:v>
                </c:pt>
                <c:pt idx="705">
                  <c:v>3624.9</c:v>
                </c:pt>
                <c:pt idx="706">
                  <c:v>3961.6</c:v>
                </c:pt>
                <c:pt idx="707">
                  <c:v>4217.1000000000004</c:v>
                </c:pt>
                <c:pt idx="708">
                  <c:v>4575.5</c:v>
                </c:pt>
                <c:pt idx="709">
                  <c:v>4959.8</c:v>
                </c:pt>
                <c:pt idx="710">
                  <c:v>5293</c:v>
                </c:pt>
                <c:pt idx="711">
                  <c:v>5527.6</c:v>
                </c:pt>
                <c:pt idx="712">
                  <c:v>5789.2</c:v>
                </c:pt>
                <c:pt idx="713">
                  <c:v>6041.1</c:v>
                </c:pt>
                <c:pt idx="714">
                  <c:v>6041.1</c:v>
                </c:pt>
                <c:pt idx="715">
                  <c:v>6041.1</c:v>
                </c:pt>
                <c:pt idx="716">
                  <c:v>6041.1</c:v>
                </c:pt>
                <c:pt idx="717">
                  <c:v>6041.1</c:v>
                </c:pt>
                <c:pt idx="718">
                  <c:v>6041.1</c:v>
                </c:pt>
                <c:pt idx="719">
                  <c:v>7689.5</c:v>
                </c:pt>
                <c:pt idx="720">
                  <c:v>7981.8</c:v>
                </c:pt>
                <c:pt idx="721">
                  <c:v>8168.5</c:v>
                </c:pt>
                <c:pt idx="722">
                  <c:v>8394.2000000000007</c:v>
                </c:pt>
                <c:pt idx="723">
                  <c:v>8532.4</c:v>
                </c:pt>
                <c:pt idx="724">
                  <c:v>8767</c:v>
                </c:pt>
                <c:pt idx="725">
                  <c:v>9164</c:v>
                </c:pt>
                <c:pt idx="726">
                  <c:v>9428</c:v>
                </c:pt>
                <c:pt idx="727">
                  <c:v>9761.9</c:v>
                </c:pt>
                <c:pt idx="728">
                  <c:v>10207.200000000001</c:v>
                </c:pt>
                <c:pt idx="729">
                  <c:v>10469.799999999999</c:v>
                </c:pt>
                <c:pt idx="730">
                  <c:v>10936.8</c:v>
                </c:pt>
                <c:pt idx="731">
                  <c:v>11216.2</c:v>
                </c:pt>
                <c:pt idx="732">
                  <c:v>11488.5</c:v>
                </c:pt>
                <c:pt idx="733">
                  <c:v>11734.4</c:v>
                </c:pt>
                <c:pt idx="734">
                  <c:v>12058.7</c:v>
                </c:pt>
                <c:pt idx="735">
                  <c:v>12312.1</c:v>
                </c:pt>
                <c:pt idx="736">
                  <c:v>12578.9</c:v>
                </c:pt>
                <c:pt idx="737">
                  <c:v>12776.1</c:v>
                </c:pt>
                <c:pt idx="738">
                  <c:v>12956.3</c:v>
                </c:pt>
                <c:pt idx="739">
                  <c:v>13180.7</c:v>
                </c:pt>
                <c:pt idx="740">
                  <c:v>13483.5</c:v>
                </c:pt>
                <c:pt idx="741">
                  <c:v>13673.7</c:v>
                </c:pt>
                <c:pt idx="742">
                  <c:v>13971.7</c:v>
                </c:pt>
                <c:pt idx="743">
                  <c:v>14225.5</c:v>
                </c:pt>
                <c:pt idx="744">
                  <c:v>14610.3</c:v>
                </c:pt>
                <c:pt idx="745">
                  <c:v>14933.3</c:v>
                </c:pt>
                <c:pt idx="746">
                  <c:v>15135</c:v>
                </c:pt>
                <c:pt idx="747">
                  <c:v>15372.9</c:v>
                </c:pt>
                <c:pt idx="748">
                  <c:v>212</c:v>
                </c:pt>
                <c:pt idx="749">
                  <c:v>449.2</c:v>
                </c:pt>
                <c:pt idx="750">
                  <c:v>618.9</c:v>
                </c:pt>
                <c:pt idx="751">
                  <c:v>894.4</c:v>
                </c:pt>
                <c:pt idx="752">
                  <c:v>1109.4000000000001</c:v>
                </c:pt>
                <c:pt idx="753">
                  <c:v>1364.9</c:v>
                </c:pt>
                <c:pt idx="754">
                  <c:v>1574.4</c:v>
                </c:pt>
                <c:pt idx="755">
                  <c:v>1779</c:v>
                </c:pt>
                <c:pt idx="756">
                  <c:v>2005.1</c:v>
                </c:pt>
                <c:pt idx="757">
                  <c:v>2309.5</c:v>
                </c:pt>
                <c:pt idx="758">
                  <c:v>2684.5</c:v>
                </c:pt>
                <c:pt idx="759">
                  <c:v>3006.8</c:v>
                </c:pt>
                <c:pt idx="760">
                  <c:v>3294.9</c:v>
                </c:pt>
                <c:pt idx="761">
                  <c:v>3555.8</c:v>
                </c:pt>
                <c:pt idx="762">
                  <c:v>3851.4</c:v>
                </c:pt>
                <c:pt idx="763">
                  <c:v>4006</c:v>
                </c:pt>
                <c:pt idx="764">
                  <c:v>4172.6000000000004</c:v>
                </c:pt>
                <c:pt idx="765">
                  <c:v>4438.1000000000004</c:v>
                </c:pt>
                <c:pt idx="766">
                  <c:v>4630.2</c:v>
                </c:pt>
                <c:pt idx="767">
                  <c:v>4791.3999999999996</c:v>
                </c:pt>
                <c:pt idx="768">
                  <c:v>5069</c:v>
                </c:pt>
                <c:pt idx="769">
                  <c:v>5347.5</c:v>
                </c:pt>
                <c:pt idx="770">
                  <c:v>5576.1</c:v>
                </c:pt>
                <c:pt idx="771">
                  <c:v>5823</c:v>
                </c:pt>
                <c:pt idx="772">
                  <c:v>6101.7</c:v>
                </c:pt>
                <c:pt idx="773">
                  <c:v>6379.2</c:v>
                </c:pt>
                <c:pt idx="774">
                  <c:v>6747.4</c:v>
                </c:pt>
                <c:pt idx="775">
                  <c:v>7038.1</c:v>
                </c:pt>
                <c:pt idx="776">
                  <c:v>7269.6</c:v>
                </c:pt>
                <c:pt idx="777">
                  <c:v>7568.8</c:v>
                </c:pt>
                <c:pt idx="778">
                  <c:v>7884</c:v>
                </c:pt>
                <c:pt idx="779">
                  <c:v>8232.7999999999993</c:v>
                </c:pt>
                <c:pt idx="780">
                  <c:v>8517.7999999999993</c:v>
                </c:pt>
                <c:pt idx="781">
                  <c:v>8708</c:v>
                </c:pt>
                <c:pt idx="782">
                  <c:v>9101.6</c:v>
                </c:pt>
                <c:pt idx="783">
                  <c:v>9488.4</c:v>
                </c:pt>
                <c:pt idx="784">
                  <c:v>9851.2999999999993</c:v>
                </c:pt>
                <c:pt idx="785">
                  <c:v>10172.5</c:v>
                </c:pt>
                <c:pt idx="786">
                  <c:v>10405.799999999999</c:v>
                </c:pt>
                <c:pt idx="787">
                  <c:v>10699.4</c:v>
                </c:pt>
                <c:pt idx="788">
                  <c:v>10922.3</c:v>
                </c:pt>
                <c:pt idx="789">
                  <c:v>11319.7</c:v>
                </c:pt>
                <c:pt idx="790">
                  <c:v>11603.1</c:v>
                </c:pt>
                <c:pt idx="791">
                  <c:v>11961.6</c:v>
                </c:pt>
                <c:pt idx="792">
                  <c:v>12237</c:v>
                </c:pt>
                <c:pt idx="793">
                  <c:v>12473.2</c:v>
                </c:pt>
                <c:pt idx="794">
                  <c:v>12834</c:v>
                </c:pt>
                <c:pt idx="795">
                  <c:v>13018.7</c:v>
                </c:pt>
                <c:pt idx="796">
                  <c:v>13244.5</c:v>
                </c:pt>
                <c:pt idx="797">
                  <c:v>13542.3</c:v>
                </c:pt>
                <c:pt idx="798">
                  <c:v>13797.6</c:v>
                </c:pt>
                <c:pt idx="799">
                  <c:v>14021.9</c:v>
                </c:pt>
                <c:pt idx="800">
                  <c:v>62.9</c:v>
                </c:pt>
                <c:pt idx="801">
                  <c:v>275.89999999999998</c:v>
                </c:pt>
                <c:pt idx="802">
                  <c:v>435.6</c:v>
                </c:pt>
                <c:pt idx="803">
                  <c:v>665.7</c:v>
                </c:pt>
                <c:pt idx="804">
                  <c:v>941.1</c:v>
                </c:pt>
                <c:pt idx="805">
                  <c:v>1247.5999999999999</c:v>
                </c:pt>
                <c:pt idx="806">
                  <c:v>1415.8</c:v>
                </c:pt>
                <c:pt idx="807">
                  <c:v>1669</c:v>
                </c:pt>
                <c:pt idx="808">
                  <c:v>1877.6</c:v>
                </c:pt>
                <c:pt idx="809">
                  <c:v>2093.1</c:v>
                </c:pt>
                <c:pt idx="810">
                  <c:v>2298.3000000000002</c:v>
                </c:pt>
                <c:pt idx="811">
                  <c:v>2637.6</c:v>
                </c:pt>
                <c:pt idx="812">
                  <c:v>2949.9</c:v>
                </c:pt>
                <c:pt idx="813">
                  <c:v>3211.1</c:v>
                </c:pt>
                <c:pt idx="814">
                  <c:v>3508.4</c:v>
                </c:pt>
                <c:pt idx="815">
                  <c:v>3686.9</c:v>
                </c:pt>
                <c:pt idx="816">
                  <c:v>3913.7</c:v>
                </c:pt>
                <c:pt idx="817">
                  <c:v>4221.2</c:v>
                </c:pt>
                <c:pt idx="818">
                  <c:v>4521.5</c:v>
                </c:pt>
                <c:pt idx="819">
                  <c:v>4719.5</c:v>
                </c:pt>
                <c:pt idx="820">
                  <c:v>4953.2</c:v>
                </c:pt>
                <c:pt idx="821">
                  <c:v>5144.1000000000004</c:v>
                </c:pt>
                <c:pt idx="822">
                  <c:v>5432.1</c:v>
                </c:pt>
                <c:pt idx="823">
                  <c:v>5679.2</c:v>
                </c:pt>
                <c:pt idx="824">
                  <c:v>6000.3</c:v>
                </c:pt>
                <c:pt idx="825">
                  <c:v>6261.4</c:v>
                </c:pt>
                <c:pt idx="826">
                  <c:v>6463.5</c:v>
                </c:pt>
                <c:pt idx="827">
                  <c:v>6853.6</c:v>
                </c:pt>
                <c:pt idx="828">
                  <c:v>7323.7</c:v>
                </c:pt>
                <c:pt idx="829">
                  <c:v>7621.8</c:v>
                </c:pt>
                <c:pt idx="830">
                  <c:v>8095.4</c:v>
                </c:pt>
                <c:pt idx="831">
                  <c:v>8545.5</c:v>
                </c:pt>
                <c:pt idx="832">
                  <c:v>8866.6</c:v>
                </c:pt>
              </c:numCache>
            </c:numRef>
          </c:val>
          <c:extLst>
            <c:ext xmlns:c16="http://schemas.microsoft.com/office/drawing/2014/chart" uri="{C3380CC4-5D6E-409C-BE32-E72D297353CC}">
              <c16:uniqueId val="{00000003-C177-4377-8C4B-8BFE7BC2D956}"/>
            </c:ext>
          </c:extLst>
        </c:ser>
        <c:ser>
          <c:idx val="4"/>
          <c:order val="4"/>
          <c:spPr>
            <a:solidFill>
              <a:srgbClr val="4BACC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Mexico!$F$2:$F$834</c:f>
              <c:numCache>
                <c:formatCode>General</c:formatCode>
                <c:ptCount val="833"/>
                <c:pt idx="0">
                  <c:v>0</c:v>
                </c:pt>
                <c:pt idx="1">
                  <c:v>0</c:v>
                </c:pt>
                <c:pt idx="2" formatCode="_(* #,##0_);_(* \(#,##0\);_(* &quot;-&quot;??_);_(@_)">
                  <c:v>5795</c:v>
                </c:pt>
                <c:pt idx="3" formatCode="_(* #,##0_);_(* \(#,##0\);_(* &quot;-&quot;??_);_(@_)">
                  <c:v>5904.6</c:v>
                </c:pt>
                <c:pt idx="4" formatCode="_(* #,##0_);_(* \(#,##0\);_(* &quot;-&quot;??_);_(@_)">
                  <c:v>6003.5999999999995</c:v>
                </c:pt>
                <c:pt idx="5" formatCode="_(* #,##0_);_(* \(#,##0\);_(* &quot;-&quot;??_);_(@_)">
                  <c:v>6144</c:v>
                </c:pt>
                <c:pt idx="6" formatCode="_(* #,##0_);_(* \(#,##0\);_(* &quot;-&quot;??_);_(@_)">
                  <c:v>6331</c:v>
                </c:pt>
                <c:pt idx="7" formatCode="_(* #,##0_);_(* \(#,##0\);_(* &quot;-&quot;??_);_(@_)">
                  <c:v>6443.2000000000007</c:v>
                </c:pt>
                <c:pt idx="8" formatCode="_(* #,##0_);_(* \(#,##0\);_(* &quot;-&quot;??_);_(@_)">
                  <c:v>6592.5</c:v>
                </c:pt>
                <c:pt idx="9" formatCode="_(* #,##0_);_(* \(#,##0\);_(* &quot;-&quot;??_);_(@_)">
                  <c:v>6675.8</c:v>
                </c:pt>
                <c:pt idx="10" formatCode="_(* #,##0_);_(* \(#,##0\);_(* &quot;-&quot;??_);_(@_)">
                  <c:v>6686</c:v>
                </c:pt>
                <c:pt idx="11" formatCode="_(* #,##0_);_(* \(#,##0\);_(* &quot;-&quot;??_);_(@_)">
                  <c:v>6840.7</c:v>
                </c:pt>
                <c:pt idx="12" formatCode="_(* #,##0_);_(* \(#,##0\);_(* &quot;-&quot;??_);_(@_)">
                  <c:v>7048.4</c:v>
                </c:pt>
                <c:pt idx="13" formatCode="_(* #,##0_);_(* \(#,##0\);_(* &quot;-&quot;??_);_(@_)">
                  <c:v>7144.7</c:v>
                </c:pt>
                <c:pt idx="14" formatCode="_(* #,##0_);_(* \(#,##0\);_(* &quot;-&quot;??_);_(@_)">
                  <c:v>7082.3</c:v>
                </c:pt>
                <c:pt idx="15" formatCode="_(* #,##0_);_(* \(#,##0\);_(* &quot;-&quot;??_);_(@_)">
                  <c:v>7215.9</c:v>
                </c:pt>
                <c:pt idx="16" formatCode="_(* #,##0_);_(* \(#,##0\);_(* &quot;-&quot;??_);_(@_)">
                  <c:v>7005.8</c:v>
                </c:pt>
                <c:pt idx="17" formatCode="_(* #,##0_);_(* \(#,##0\);_(* &quot;-&quot;??_);_(@_)">
                  <c:v>7036</c:v>
                </c:pt>
                <c:pt idx="18" formatCode="_(* #,##0_);_(* \(#,##0\);_(* &quot;-&quot;??_);_(@_)">
                  <c:v>2025.8999999999999</c:v>
                </c:pt>
                <c:pt idx="19" formatCode="_(* #,##0_);_(* \(#,##0\);_(* &quot;-&quot;??_);_(@_)">
                  <c:v>2436.4</c:v>
                </c:pt>
                <c:pt idx="20" formatCode="_(* #,##0_);_(* \(#,##0\);_(* &quot;-&quot;??_);_(@_)">
                  <c:v>2536.3999999999996</c:v>
                </c:pt>
                <c:pt idx="21" formatCode="_(* #,##0_);_(* \(#,##0\);_(* &quot;-&quot;??_);_(@_)">
                  <c:v>2869.7</c:v>
                </c:pt>
                <c:pt idx="22" formatCode="_(* #,##0_);_(* \(#,##0\);_(* &quot;-&quot;??_);_(@_)">
                  <c:v>3063.2</c:v>
                </c:pt>
                <c:pt idx="23" formatCode="_(* #,##0_);_(* \(#,##0\);_(* &quot;-&quot;??_);_(@_)">
                  <c:v>3179.6000000000004</c:v>
                </c:pt>
                <c:pt idx="24" formatCode="_(* #,##0_);_(* \(#,##0\);_(* &quot;-&quot;??_);_(@_)">
                  <c:v>3612.6000000000004</c:v>
                </c:pt>
                <c:pt idx="25" formatCode="_(* #,##0_);_(* \(#,##0\);_(* &quot;-&quot;??_);_(@_)">
                  <c:v>3769.7</c:v>
                </c:pt>
                <c:pt idx="26" formatCode="_(* #,##0_);_(* \(#,##0\);_(* &quot;-&quot;??_);_(@_)">
                  <c:v>4073.8999999999996</c:v>
                </c:pt>
                <c:pt idx="27" formatCode="_(* #,##0_);_(* \(#,##0\);_(* &quot;-&quot;??_);_(@_)">
                  <c:v>4328.7999999999993</c:v>
                </c:pt>
                <c:pt idx="28" formatCode="_(* #,##0_);_(* \(#,##0\);_(* &quot;-&quot;??_);_(@_)">
                  <c:v>4449.7999999999993</c:v>
                </c:pt>
                <c:pt idx="29" formatCode="_(* #,##0_);_(* \(#,##0\);_(* &quot;-&quot;??_);_(@_)">
                  <c:v>4556</c:v>
                </c:pt>
                <c:pt idx="30" formatCode="_(* #,##0_);_(* \(#,##0\);_(* &quot;-&quot;??_);_(@_)">
                  <c:v>4660.2</c:v>
                </c:pt>
                <c:pt idx="31" formatCode="_(* #,##0_);_(* \(#,##0\);_(* &quot;-&quot;??_);_(@_)">
                  <c:v>4819.1000000000004</c:v>
                </c:pt>
                <c:pt idx="32" formatCode="_(* #,##0_);_(* \(#,##0\);_(* &quot;-&quot;??_);_(@_)">
                  <c:v>4932.2</c:v>
                </c:pt>
                <c:pt idx="33" formatCode="_(* #,##0_);_(* \(#,##0\);_(* &quot;-&quot;??_);_(@_)">
                  <c:v>5093.8</c:v>
                </c:pt>
                <c:pt idx="34" formatCode="_(* #,##0_);_(* \(#,##0\);_(* &quot;-&quot;??_);_(@_)">
                  <c:v>5226</c:v>
                </c:pt>
                <c:pt idx="35" formatCode="_(* #,##0_);_(* \(#,##0\);_(* &quot;-&quot;??_);_(@_)">
                  <c:v>5507.2000000000007</c:v>
                </c:pt>
                <c:pt idx="36" formatCode="_(* #,##0_);_(* \(#,##0\);_(* &quot;-&quot;??_);_(@_)">
                  <c:v>5654.9</c:v>
                </c:pt>
                <c:pt idx="37" formatCode="_(* #,##0_);_(* \(#,##0\);_(* &quot;-&quot;??_);_(@_)">
                  <c:v>5865.2000000000007</c:v>
                </c:pt>
                <c:pt idx="38" formatCode="_(* #,##0_);_(* \(#,##0\);_(* &quot;-&quot;??_);_(@_)">
                  <c:v>5981.2</c:v>
                </c:pt>
                <c:pt idx="39" formatCode="_(* #,##0_);_(* \(#,##0\);_(* &quot;-&quot;??_);_(@_)">
                  <c:v>6295.2999999999993</c:v>
                </c:pt>
                <c:pt idx="40" formatCode="_(* #,##0_);_(* \(#,##0\);_(* &quot;-&quot;??_);_(@_)">
                  <c:v>6480.9</c:v>
                </c:pt>
                <c:pt idx="41" formatCode="_(* #,##0_);_(* \(#,##0\);_(* &quot;-&quot;??_);_(@_)">
                  <c:v>6867.9000000000005</c:v>
                </c:pt>
                <c:pt idx="42" formatCode="_(* #,##0_);_(* \(#,##0\);_(* &quot;-&quot;??_);_(@_)">
                  <c:v>6924.9</c:v>
                </c:pt>
                <c:pt idx="43" formatCode="_(* #,##0_);_(* \(#,##0\);_(* &quot;-&quot;??_);_(@_)">
                  <c:v>7555.9000000000005</c:v>
                </c:pt>
                <c:pt idx="44" formatCode="_(* #,##0_);_(* \(#,##0\);_(* &quot;-&quot;??_);_(@_)">
                  <c:v>7728.2000000000007</c:v>
                </c:pt>
                <c:pt idx="45" formatCode="_(* #,##0_);_(* \(#,##0\);_(* &quot;-&quot;??_);_(@_)">
                  <c:v>7797.8</c:v>
                </c:pt>
                <c:pt idx="46" formatCode="_(* #,##0_);_(* \(#,##0\);_(* &quot;-&quot;??_);_(@_)">
                  <c:v>8126.5</c:v>
                </c:pt>
                <c:pt idx="47" formatCode="_(* #,##0_);_(* \(#,##0\);_(* &quot;-&quot;??_);_(@_)">
                  <c:v>8306.7999999999993</c:v>
                </c:pt>
                <c:pt idx="48" formatCode="_(* #,##0_);_(* \(#,##0\);_(* &quot;-&quot;??_);_(@_)">
                  <c:v>8710.1</c:v>
                </c:pt>
                <c:pt idx="49" formatCode="_(* #,##0_);_(* \(#,##0\);_(* &quot;-&quot;??_);_(@_)">
                  <c:v>8936.9</c:v>
                </c:pt>
                <c:pt idx="50" formatCode="_(* #,##0_);_(* \(#,##0\);_(* &quot;-&quot;??_);_(@_)">
                  <c:v>9088.5</c:v>
                </c:pt>
                <c:pt idx="51" formatCode="_(* #,##0_);_(* \(#,##0\);_(* &quot;-&quot;??_);_(@_)">
                  <c:v>9274.7999999999993</c:v>
                </c:pt>
                <c:pt idx="52" formatCode="_(* #,##0_);_(* \(#,##0\);_(* &quot;-&quot;??_);_(@_)">
                  <c:v>9378.7000000000007</c:v>
                </c:pt>
                <c:pt idx="53" formatCode="_(* #,##0_);_(* \(#,##0\);_(* &quot;-&quot;??_);_(@_)">
                  <c:v>9421.9</c:v>
                </c:pt>
                <c:pt idx="54" formatCode="_(* #,##0_);_(* \(#,##0\);_(* &quot;-&quot;??_);_(@_)">
                  <c:v>9289.2000000000007</c:v>
                </c:pt>
                <c:pt idx="55" formatCode="_(* #,##0_);_(* \(#,##0\);_(* &quot;-&quot;??_);_(@_)">
                  <c:v>9342.1</c:v>
                </c:pt>
                <c:pt idx="56" formatCode="_(* #,##0_);_(* \(#,##0\);_(* &quot;-&quot;??_);_(@_)">
                  <c:v>9350</c:v>
                </c:pt>
                <c:pt idx="57" formatCode="_(* #,##0_);_(* \(#,##0\);_(* &quot;-&quot;??_);_(@_)">
                  <c:v>9442.2999999999993</c:v>
                </c:pt>
                <c:pt idx="58" formatCode="_(* #,##0_);_(* \(#,##0\);_(* &quot;-&quot;??_);_(@_)">
                  <c:v>9498.6999999999989</c:v>
                </c:pt>
                <c:pt idx="59" formatCode="_(* #,##0_);_(* \(#,##0\);_(* &quot;-&quot;??_);_(@_)">
                  <c:v>9431.4</c:v>
                </c:pt>
                <c:pt idx="60" formatCode="_(* #,##0_);_(* \(#,##0\);_(* &quot;-&quot;??_);_(@_)">
                  <c:v>9579.9</c:v>
                </c:pt>
                <c:pt idx="61" formatCode="_(* #,##0_);_(* \(#,##0\);_(* &quot;-&quot;??_);_(@_)">
                  <c:v>9616.5</c:v>
                </c:pt>
                <c:pt idx="62" formatCode="_(* #,##0_);_(* \(#,##0\);_(* &quot;-&quot;??_);_(@_)">
                  <c:v>9707.2000000000007</c:v>
                </c:pt>
                <c:pt idx="63" formatCode="_(* #,##0_);_(* \(#,##0\);_(* &quot;-&quot;??_);_(@_)">
                  <c:v>9726.1999999999989</c:v>
                </c:pt>
                <c:pt idx="64" formatCode="_(* #,##0_);_(* \(#,##0\);_(* &quot;-&quot;??_);_(@_)">
                  <c:v>9788.5999999999985</c:v>
                </c:pt>
                <c:pt idx="65" formatCode="_(* #,##0_);_(* \(#,##0\);_(* &quot;-&quot;??_);_(@_)">
                  <c:v>9885.1999999999989</c:v>
                </c:pt>
                <c:pt idx="66" formatCode="_(* #,##0_);_(* \(#,##0\);_(* &quot;-&quot;??_);_(@_)">
                  <c:v>9904.7000000000007</c:v>
                </c:pt>
                <c:pt idx="67" formatCode="_(* #,##0_);_(* \(#,##0\);_(* &quot;-&quot;??_);_(@_)">
                  <c:v>9843.1999999999989</c:v>
                </c:pt>
                <c:pt idx="68" formatCode="_(* #,##0_);_(* \(#,##0\);_(* &quot;-&quot;??_);_(@_)">
                  <c:v>9765.9000000000015</c:v>
                </c:pt>
                <c:pt idx="69" formatCode="_(* #,##0_);_(* \(#,##0\);_(* &quot;-&quot;??_);_(@_)">
                  <c:v>9803.6</c:v>
                </c:pt>
                <c:pt idx="70" formatCode="_(* #,##0_);_(* \(#,##0\);_(* &quot;-&quot;??_);_(@_)">
                  <c:v>3015</c:v>
                </c:pt>
                <c:pt idx="71" formatCode="_(* #,##0_);_(* \(#,##0\);_(* &quot;-&quot;??_);_(@_)">
                  <c:v>3781</c:v>
                </c:pt>
                <c:pt idx="72" formatCode="_(* #,##0_);_(* \(#,##0\);_(* &quot;-&quot;??_);_(@_)">
                  <c:v>4203.5</c:v>
                </c:pt>
                <c:pt idx="73" formatCode="_(* #,##0_);_(* \(#,##0\);_(* &quot;-&quot;??_);_(@_)">
                  <c:v>4204.2</c:v>
                </c:pt>
                <c:pt idx="74" formatCode="_(* #,##0_);_(* \(#,##0\);_(* &quot;-&quot;??_);_(@_)">
                  <c:v>4496.3999999999996</c:v>
                </c:pt>
                <c:pt idx="75" formatCode="_(* #,##0_);_(* \(#,##0\);_(* &quot;-&quot;??_);_(@_)">
                  <c:v>4780.7</c:v>
                </c:pt>
                <c:pt idx="76" formatCode="_(* #,##0_);_(* \(#,##0\);_(* &quot;-&quot;??_);_(@_)">
                  <c:v>4880.2</c:v>
                </c:pt>
                <c:pt idx="77" formatCode="_(* #,##0_);_(* \(#,##0\);_(* &quot;-&quot;??_);_(@_)">
                  <c:v>4944</c:v>
                </c:pt>
                <c:pt idx="78" formatCode="_(* #,##0_);_(* \(#,##0\);_(* &quot;-&quot;??_);_(@_)">
                  <c:v>5133.1000000000004</c:v>
                </c:pt>
                <c:pt idx="79" formatCode="_(* #,##0_);_(* \(#,##0\);_(* &quot;-&quot;??_);_(@_)">
                  <c:v>5157.7999999999993</c:v>
                </c:pt>
                <c:pt idx="80" formatCode="_(* #,##0_);_(* \(#,##0\);_(* &quot;-&quot;??_);_(@_)">
                  <c:v>5208.2</c:v>
                </c:pt>
                <c:pt idx="81" formatCode="_(* #,##0_);_(* \(#,##0\);_(* &quot;-&quot;??_);_(@_)">
                  <c:v>5292.2999999999993</c:v>
                </c:pt>
                <c:pt idx="82" formatCode="_(* #,##0_);_(* \(#,##0\);_(* &quot;-&quot;??_);_(@_)">
                  <c:v>5339.2</c:v>
                </c:pt>
                <c:pt idx="83" formatCode="_(* #,##0_);_(* \(#,##0\);_(* &quot;-&quot;??_);_(@_)">
                  <c:v>5751.4</c:v>
                </c:pt>
                <c:pt idx="84" formatCode="_(* #,##0_);_(* \(#,##0\);_(* &quot;-&quot;??_);_(@_)">
                  <c:v>5893</c:v>
                </c:pt>
                <c:pt idx="85" formatCode="_(* #,##0_);_(* \(#,##0\);_(* &quot;-&quot;??_);_(@_)">
                  <c:v>6079.5</c:v>
                </c:pt>
                <c:pt idx="86" formatCode="_(* #,##0_);_(* \(#,##0\);_(* &quot;-&quot;??_);_(@_)">
                  <c:v>6148.5</c:v>
                </c:pt>
                <c:pt idx="87" formatCode="_(* #,##0_);_(* \(#,##0\);_(* &quot;-&quot;??_);_(@_)">
                  <c:v>6287</c:v>
                </c:pt>
                <c:pt idx="88" formatCode="_(* #,##0_);_(* \(#,##0\);_(* &quot;-&quot;??_);_(@_)">
                  <c:v>6335</c:v>
                </c:pt>
                <c:pt idx="89" formatCode="_(* #,##0_);_(* \(#,##0\);_(* &quot;-&quot;??_);_(@_)">
                  <c:v>6516.8</c:v>
                </c:pt>
                <c:pt idx="90" formatCode="_(* #,##0_);_(* \(#,##0\);_(* &quot;-&quot;??_);_(@_)">
                  <c:v>6716.3</c:v>
                </c:pt>
                <c:pt idx="91" formatCode="_(* #,##0_);_(* \(#,##0\);_(* &quot;-&quot;??_);_(@_)">
                  <c:v>6784.3</c:v>
                </c:pt>
                <c:pt idx="92" formatCode="_(* #,##0_);_(* \(#,##0\);_(* &quot;-&quot;??_);_(@_)">
                  <c:v>6833.7999999999993</c:v>
                </c:pt>
                <c:pt idx="93" formatCode="_(* #,##0_);_(* \(#,##0\);_(* &quot;-&quot;??_);_(@_)">
                  <c:v>7011.2999999999993</c:v>
                </c:pt>
                <c:pt idx="94" formatCode="_(* #,##0_);_(* \(#,##0\);_(* &quot;-&quot;??_);_(@_)">
                  <c:v>7020.4000000000005</c:v>
                </c:pt>
                <c:pt idx="95" formatCode="_(* #,##0_);_(* \(#,##0\);_(* &quot;-&quot;??_);_(@_)">
                  <c:v>7143.3</c:v>
                </c:pt>
                <c:pt idx="96" formatCode="_(* #,##0_);_(* \(#,##0\);_(* &quot;-&quot;??_);_(@_)">
                  <c:v>7143.3</c:v>
                </c:pt>
                <c:pt idx="97" formatCode="_(* #,##0_);_(* \(#,##0\);_(* &quot;-&quot;??_);_(@_)">
                  <c:v>7424</c:v>
                </c:pt>
                <c:pt idx="98" formatCode="_(* #,##0_);_(* \(#,##0\);_(* &quot;-&quot;??_);_(@_)">
                  <c:v>7505.3</c:v>
                </c:pt>
                <c:pt idx="99" formatCode="_(* #,##0_);_(* \(#,##0\);_(* &quot;-&quot;??_);_(@_)">
                  <c:v>7537.9000000000005</c:v>
                </c:pt>
                <c:pt idx="100" formatCode="_(* #,##0_);_(* \(#,##0\);_(* &quot;-&quot;??_);_(@_)">
                  <c:v>7561.8</c:v>
                </c:pt>
                <c:pt idx="101" formatCode="_(* #,##0_);_(* \(#,##0\);_(* &quot;-&quot;??_);_(@_)">
                  <c:v>7677.8</c:v>
                </c:pt>
                <c:pt idx="102" formatCode="_(* #,##0_);_(* \(#,##0\);_(* &quot;-&quot;??_);_(@_)">
                  <c:v>7854.9</c:v>
                </c:pt>
                <c:pt idx="103" formatCode="_(* #,##0_);_(* \(#,##0\);_(* &quot;-&quot;??_);_(@_)">
                  <c:v>8047.7000000000007</c:v>
                </c:pt>
                <c:pt idx="104" formatCode="_(* #,##0_);_(* \(#,##0\);_(* &quot;-&quot;??_);_(@_)">
                  <c:v>8150</c:v>
                </c:pt>
                <c:pt idx="105" formatCode="_(* #,##0_);_(* \(#,##0\);_(* &quot;-&quot;??_);_(@_)">
                  <c:v>8265.7000000000007</c:v>
                </c:pt>
                <c:pt idx="106" formatCode="_(* #,##0_);_(* \(#,##0\);_(* &quot;-&quot;??_);_(@_)">
                  <c:v>8432.2000000000007</c:v>
                </c:pt>
                <c:pt idx="107" formatCode="_(* #,##0_);_(* \(#,##0\);_(* &quot;-&quot;??_);_(@_)">
                  <c:v>8507.1999999999989</c:v>
                </c:pt>
                <c:pt idx="108" formatCode="_(* #,##0_);_(* \(#,##0\);_(* &quot;-&quot;??_);_(@_)">
                  <c:v>8531.2999999999993</c:v>
                </c:pt>
                <c:pt idx="109" formatCode="_(* #,##0_);_(* \(#,##0\);_(* &quot;-&quot;??_);_(@_)">
                  <c:v>8602.9</c:v>
                </c:pt>
                <c:pt idx="110" formatCode="_(* #,##0_);_(* \(#,##0\);_(* &quot;-&quot;??_);_(@_)">
                  <c:v>8614.5</c:v>
                </c:pt>
                <c:pt idx="111" formatCode="_(* #,##0_);_(* \(#,##0\);_(* &quot;-&quot;??_);_(@_)">
                  <c:v>8667.2999999999993</c:v>
                </c:pt>
                <c:pt idx="112" formatCode="_(* #,##0_);_(* \(#,##0\);_(* &quot;-&quot;??_);_(@_)">
                  <c:v>8691</c:v>
                </c:pt>
                <c:pt idx="113" formatCode="_(* #,##0_);_(* \(#,##0\);_(* &quot;-&quot;??_);_(@_)">
                  <c:v>8720.1</c:v>
                </c:pt>
                <c:pt idx="114" formatCode="_(* #,##0_);_(* \(#,##0\);_(* &quot;-&quot;??_);_(@_)">
                  <c:v>8740.5</c:v>
                </c:pt>
                <c:pt idx="115" formatCode="_(* #,##0_);_(* \(#,##0\);_(* &quot;-&quot;??_);_(@_)">
                  <c:v>8787.5</c:v>
                </c:pt>
                <c:pt idx="116" formatCode="_(* #,##0_);_(* \(#,##0\);_(* &quot;-&quot;??_);_(@_)">
                  <c:v>8901.2999999999993</c:v>
                </c:pt>
                <c:pt idx="117" formatCode="_(* #,##0_);_(* \(#,##0\);_(* &quot;-&quot;??_);_(@_)">
                  <c:v>8918.7999999999993</c:v>
                </c:pt>
                <c:pt idx="118" formatCode="_(* #,##0_);_(* \(#,##0\);_(* &quot;-&quot;??_);_(@_)">
                  <c:v>8959.1</c:v>
                </c:pt>
                <c:pt idx="119" formatCode="_(* #,##0_);_(* \(#,##0\);_(* &quot;-&quot;??_);_(@_)">
                  <c:v>9028.4000000000015</c:v>
                </c:pt>
                <c:pt idx="120" formatCode="_(* #,##0_);_(* \(#,##0\);_(* &quot;-&quot;??_);_(@_)">
                  <c:v>9091.7999999999993</c:v>
                </c:pt>
                <c:pt idx="121" formatCode="_(* #,##0_);_(* \(#,##0\);_(* &quot;-&quot;??_);_(@_)">
                  <c:v>9164.1</c:v>
                </c:pt>
                <c:pt idx="122" formatCode="_(* #,##0_);_(* \(#,##0\);_(* &quot;-&quot;??_);_(@_)">
                  <c:v>2562.9</c:v>
                </c:pt>
                <c:pt idx="123" formatCode="_(* #,##0_);_(* \(#,##0\);_(* &quot;-&quot;??_);_(@_)">
                  <c:v>2750.1</c:v>
                </c:pt>
                <c:pt idx="124" formatCode="_(* #,##0_);_(* \(#,##0\);_(* &quot;-&quot;??_);_(@_)">
                  <c:v>2979.8</c:v>
                </c:pt>
                <c:pt idx="125" formatCode="_(* #,##0_);_(* \(#,##0\);_(* &quot;-&quot;??_);_(@_)">
                  <c:v>3075.7000000000003</c:v>
                </c:pt>
                <c:pt idx="126" formatCode="_(* #,##0_);_(* \(#,##0\);_(* &quot;-&quot;??_);_(@_)">
                  <c:v>3267</c:v>
                </c:pt>
                <c:pt idx="127" formatCode="_(* #,##0_);_(* \(#,##0\);_(* &quot;-&quot;??_);_(@_)">
                  <c:v>3523.2</c:v>
                </c:pt>
                <c:pt idx="128" formatCode="_(* #,##0_);_(* \(#,##0\);_(* &quot;-&quot;??_);_(@_)">
                  <c:v>3588.6000000000004</c:v>
                </c:pt>
                <c:pt idx="129" formatCode="_(* #,##0_);_(* \(#,##0\);_(* &quot;-&quot;??_);_(@_)">
                  <c:v>3674.6</c:v>
                </c:pt>
                <c:pt idx="130" formatCode="_(* #,##0_);_(* \(#,##0\);_(* &quot;-&quot;??_);_(@_)">
                  <c:v>3727.2</c:v>
                </c:pt>
                <c:pt idx="131" formatCode="_(* #,##0_);_(* \(#,##0\);_(* &quot;-&quot;??_);_(@_)">
                  <c:v>3843.2</c:v>
                </c:pt>
                <c:pt idx="132" formatCode="_(* #,##0_);_(* \(#,##0\);_(* &quot;-&quot;??_);_(@_)">
                  <c:v>3870.6000000000004</c:v>
                </c:pt>
                <c:pt idx="133" formatCode="_(* #,##0_);_(* \(#,##0\);_(* &quot;-&quot;??_);_(@_)">
                  <c:v>3918.4</c:v>
                </c:pt>
                <c:pt idx="134" formatCode="_(* #,##0_);_(* \(#,##0\);_(* &quot;-&quot;??_);_(@_)">
                  <c:v>3974</c:v>
                </c:pt>
                <c:pt idx="135" formatCode="_(* #,##0_);_(* \(#,##0\);_(* &quot;-&quot;??_);_(@_)">
                  <c:v>4560.2000000000007</c:v>
                </c:pt>
                <c:pt idx="136" formatCode="_(* #,##0_);_(* \(#,##0\);_(* &quot;-&quot;??_);_(@_)">
                  <c:v>4568.8999999999996</c:v>
                </c:pt>
                <c:pt idx="137" formatCode="_(* #,##0_);_(* \(#,##0\);_(* &quot;-&quot;??_);_(@_)">
                  <c:v>4649.8999999999996</c:v>
                </c:pt>
                <c:pt idx="138" formatCode="_(* #,##0_);_(* \(#,##0\);_(* &quot;-&quot;??_);_(@_)">
                  <c:v>4703.2999999999993</c:v>
                </c:pt>
                <c:pt idx="139" formatCode="_(* #,##0_);_(* \(#,##0\);_(* &quot;-&quot;??_);_(@_)">
                  <c:v>4716.7999999999993</c:v>
                </c:pt>
                <c:pt idx="140" formatCode="_(* #,##0_);_(* \(#,##0\);_(* &quot;-&quot;??_);_(@_)">
                  <c:v>4747.3999999999996</c:v>
                </c:pt>
                <c:pt idx="141" formatCode="_(* #,##0_);_(* \(#,##0\);_(* &quot;-&quot;??_);_(@_)">
                  <c:v>4842.3</c:v>
                </c:pt>
                <c:pt idx="142" formatCode="_(* #,##0_);_(* \(#,##0\);_(* &quot;-&quot;??_);_(@_)">
                  <c:v>5025.1000000000004</c:v>
                </c:pt>
                <c:pt idx="143" formatCode="_(* #,##0_);_(* \(#,##0\);_(* &quot;-&quot;??_);_(@_)">
                  <c:v>5110.2999999999993</c:v>
                </c:pt>
                <c:pt idx="144" formatCode="_(* #,##0_);_(* \(#,##0\);_(* &quot;-&quot;??_);_(@_)">
                  <c:v>5141.6000000000004</c:v>
                </c:pt>
                <c:pt idx="145" formatCode="_(* #,##0_);_(* \(#,##0\);_(* &quot;-&quot;??_);_(@_)">
                  <c:v>5394.9</c:v>
                </c:pt>
                <c:pt idx="146" formatCode="_(* #,##0_);_(* \(#,##0\);_(* &quot;-&quot;??_);_(@_)">
                  <c:v>5483.7</c:v>
                </c:pt>
                <c:pt idx="147" formatCode="_(* #,##0_);_(* \(#,##0\);_(* &quot;-&quot;??_);_(@_)">
                  <c:v>5541</c:v>
                </c:pt>
                <c:pt idx="148" formatCode="_(* #,##0_);_(* \(#,##0\);_(* &quot;-&quot;??_);_(@_)">
                  <c:v>5595.7000000000007</c:v>
                </c:pt>
                <c:pt idx="149" formatCode="_(* #,##0_);_(* \(#,##0\);_(* &quot;-&quot;??_);_(@_)">
                  <c:v>5618.1</c:v>
                </c:pt>
                <c:pt idx="150" formatCode="_(* #,##0_);_(* \(#,##0\);_(* &quot;-&quot;??_);_(@_)">
                  <c:v>5667.5</c:v>
                </c:pt>
                <c:pt idx="151" formatCode="_(* #,##0_);_(* \(#,##0\);_(* &quot;-&quot;??_);_(@_)">
                  <c:v>5807.2</c:v>
                </c:pt>
                <c:pt idx="152" formatCode="_(* #,##0_);_(* \(#,##0\);_(* &quot;-&quot;??_);_(@_)">
                  <c:v>5902.3</c:v>
                </c:pt>
                <c:pt idx="153" formatCode="_(* #,##0_);_(* \(#,##0\);_(* &quot;-&quot;??_);_(@_)">
                  <c:v>6026.8</c:v>
                </c:pt>
                <c:pt idx="154" formatCode="_(* #,##0_);_(* \(#,##0\);_(* &quot;-&quot;??_);_(@_)">
                  <c:v>6167.7999999999993</c:v>
                </c:pt>
                <c:pt idx="155" formatCode="_(* #,##0_);_(* \(#,##0\);_(* &quot;-&quot;??_);_(@_)">
                  <c:v>6263.4</c:v>
                </c:pt>
                <c:pt idx="156" formatCode="_(* #,##0_);_(* \(#,##0\);_(* &quot;-&quot;??_);_(@_)">
                  <c:v>6378.9</c:v>
                </c:pt>
                <c:pt idx="157" formatCode="_(* #,##0_);_(* \(#,##0\);_(* &quot;-&quot;??_);_(@_)">
                  <c:v>6400.5999999999995</c:v>
                </c:pt>
                <c:pt idx="158" formatCode="_(* #,##0_);_(* \(#,##0\);_(* &quot;-&quot;??_);_(@_)">
                  <c:v>6485</c:v>
                </c:pt>
                <c:pt idx="159" formatCode="_(* #,##0_);_(* \(#,##0\);_(* &quot;-&quot;??_);_(@_)">
                  <c:v>6566.3</c:v>
                </c:pt>
                <c:pt idx="160" formatCode="_(* #,##0_);_(* \(#,##0\);_(* &quot;-&quot;??_);_(@_)">
                  <c:v>6728.2000000000007</c:v>
                </c:pt>
                <c:pt idx="161" formatCode="_(* #,##0_);_(* \(#,##0\);_(* &quot;-&quot;??_);_(@_)">
                  <c:v>6823.6</c:v>
                </c:pt>
                <c:pt idx="162" formatCode="_(* #,##0_);_(* \(#,##0\);_(* &quot;-&quot;??_);_(@_)">
                  <c:v>6927.3</c:v>
                </c:pt>
                <c:pt idx="163" formatCode="_(* #,##0_);_(* \(#,##0\);_(* &quot;-&quot;??_);_(@_)">
                  <c:v>6932</c:v>
                </c:pt>
                <c:pt idx="164" formatCode="_(* #,##0_);_(* \(#,##0\);_(* &quot;-&quot;??_);_(@_)">
                  <c:v>7020.7</c:v>
                </c:pt>
                <c:pt idx="165" formatCode="_(* #,##0_);_(* \(#,##0\);_(* &quot;-&quot;??_);_(@_)">
                  <c:v>7073.0999999999995</c:v>
                </c:pt>
                <c:pt idx="166" formatCode="_(* #,##0_);_(* \(#,##0\);_(* &quot;-&quot;??_);_(@_)">
                  <c:v>7273.4</c:v>
                </c:pt>
                <c:pt idx="167" formatCode="_(* #,##0_);_(* \(#,##0\);_(* &quot;-&quot;??_);_(@_)">
                  <c:v>7321.5</c:v>
                </c:pt>
                <c:pt idx="168" formatCode="_(* #,##0_);_(* \(#,##0\);_(* &quot;-&quot;??_);_(@_)">
                  <c:v>7396.7</c:v>
                </c:pt>
                <c:pt idx="169" formatCode="_(* #,##0_);_(* \(#,##0\);_(* &quot;-&quot;??_);_(@_)">
                  <c:v>7433</c:v>
                </c:pt>
                <c:pt idx="170" formatCode="_(* #,##0_);_(* \(#,##0\);_(* &quot;-&quot;??_);_(@_)">
                  <c:v>7467.2999999999993</c:v>
                </c:pt>
                <c:pt idx="171" formatCode="_(* #,##0_);_(* \(#,##0\);_(* &quot;-&quot;??_);_(@_)">
                  <c:v>7514.8</c:v>
                </c:pt>
                <c:pt idx="172" formatCode="_(* #,##0_);_(* \(#,##0\);_(* &quot;-&quot;??_);_(@_)">
                  <c:v>7544.7</c:v>
                </c:pt>
                <c:pt idx="173" formatCode="_(* #,##0_);_(* \(#,##0\);_(* &quot;-&quot;??_);_(@_)">
                  <c:v>7587.9</c:v>
                </c:pt>
                <c:pt idx="174" formatCode="_(* #,##0_);_(* \(#,##0\);_(* &quot;-&quot;??_);_(@_)">
                  <c:v>1903</c:v>
                </c:pt>
                <c:pt idx="175" formatCode="_(* #,##0_);_(* \(#,##0\);_(* &quot;-&quot;??_);_(@_)">
                  <c:v>2063.2999999999997</c:v>
                </c:pt>
                <c:pt idx="176" formatCode="_(* #,##0_);_(* \(#,##0\);_(* &quot;-&quot;??_);_(@_)">
                  <c:v>2513.4</c:v>
                </c:pt>
                <c:pt idx="177" formatCode="_(* #,##0_);_(* \(#,##0\);_(* &quot;-&quot;??_);_(@_)">
                  <c:v>2698.4</c:v>
                </c:pt>
                <c:pt idx="178" formatCode="_(* #,##0_);_(* \(#,##0\);_(* &quot;-&quot;??_);_(@_)">
                  <c:v>2813.1</c:v>
                </c:pt>
                <c:pt idx="179" formatCode="_(* #,##0_);_(* \(#,##0\);_(* &quot;-&quot;??_);_(@_)">
                  <c:v>2883.7</c:v>
                </c:pt>
                <c:pt idx="180" formatCode="_(* #,##0_);_(* \(#,##0\);_(* &quot;-&quot;??_);_(@_)">
                  <c:v>2970.2</c:v>
                </c:pt>
                <c:pt idx="181" formatCode="_(* #,##0_);_(* \(#,##0\);_(* &quot;-&quot;??_);_(@_)">
                  <c:v>3060.5</c:v>
                </c:pt>
                <c:pt idx="182" formatCode="_(* #,##0_);_(* \(#,##0\);_(* &quot;-&quot;??_);_(@_)">
                  <c:v>3123.8999999999996</c:v>
                </c:pt>
                <c:pt idx="183" formatCode="_(* #,##0_);_(* \(#,##0\);_(* &quot;-&quot;??_);_(@_)">
                  <c:v>3152.7</c:v>
                </c:pt>
                <c:pt idx="184" formatCode="_(* #,##0_);_(* \(#,##0\);_(* &quot;-&quot;??_);_(@_)">
                  <c:v>3183.3</c:v>
                </c:pt>
                <c:pt idx="185" formatCode="_(* #,##0_);_(* \(#,##0\);_(* &quot;-&quot;??_);_(@_)">
                  <c:v>3847.7</c:v>
                </c:pt>
                <c:pt idx="186" formatCode="_(* #,##0_);_(* \(#,##0\);_(* &quot;-&quot;??_);_(@_)">
                  <c:v>3876</c:v>
                </c:pt>
                <c:pt idx="187" formatCode="_(* #,##0_);_(* \(#,##0\);_(* &quot;-&quot;??_);_(@_)">
                  <c:v>3979.6000000000004</c:v>
                </c:pt>
                <c:pt idx="188" formatCode="_(* #,##0_);_(* \(#,##0\);_(* &quot;-&quot;??_);_(@_)">
                  <c:v>4271.3999999999996</c:v>
                </c:pt>
                <c:pt idx="189" formatCode="_(* #,##0_);_(* \(#,##0\);_(* &quot;-&quot;??_);_(@_)">
                  <c:v>4825.1000000000004</c:v>
                </c:pt>
                <c:pt idx="190" formatCode="_(* #,##0_);_(* \(#,##0\);_(* &quot;-&quot;??_);_(@_)">
                  <c:v>5087.7999999999993</c:v>
                </c:pt>
                <c:pt idx="191" formatCode="_(* #,##0_);_(* \(#,##0\);_(* &quot;-&quot;??_);_(@_)">
                  <c:v>5253.4</c:v>
                </c:pt>
                <c:pt idx="192" formatCode="_(* #,##0_);_(* \(#,##0\);_(* &quot;-&quot;??_);_(@_)">
                  <c:v>5231.6000000000004</c:v>
                </c:pt>
                <c:pt idx="193" formatCode="_(* #,##0_);_(* \(#,##0\);_(* &quot;-&quot;??_);_(@_)">
                  <c:v>5345.2</c:v>
                </c:pt>
                <c:pt idx="194" formatCode="_(* #,##0_);_(* \(#,##0\);_(* &quot;-&quot;??_);_(@_)">
                  <c:v>5416.8</c:v>
                </c:pt>
                <c:pt idx="195" formatCode="_(* #,##0_);_(* \(#,##0\);_(* &quot;-&quot;??_);_(@_)">
                  <c:v>5793.6</c:v>
                </c:pt>
                <c:pt idx="196" formatCode="_(* #,##0_);_(* \(#,##0\);_(* &quot;-&quot;??_);_(@_)">
                  <c:v>5924.5</c:v>
                </c:pt>
                <c:pt idx="197" formatCode="_(* #,##0_);_(* \(#,##0\);_(* &quot;-&quot;??_);_(@_)">
                  <c:v>6110.6</c:v>
                </c:pt>
                <c:pt idx="198" formatCode="_(* #,##0_);_(* \(#,##0\);_(* &quot;-&quot;??_);_(@_)">
                  <c:v>6138.7</c:v>
                </c:pt>
                <c:pt idx="199" formatCode="_(* #,##0_);_(* \(#,##0\);_(* &quot;-&quot;??_);_(@_)">
                  <c:v>6252.4</c:v>
                </c:pt>
                <c:pt idx="200" formatCode="_(* #,##0_);_(* \(#,##0\);_(* &quot;-&quot;??_);_(@_)">
                  <c:v>6276.5</c:v>
                </c:pt>
                <c:pt idx="201" formatCode="_(* #,##0_);_(* \(#,##0\);_(* &quot;-&quot;??_);_(@_)">
                  <c:v>6386.6</c:v>
                </c:pt>
                <c:pt idx="202" formatCode="_(* #,##0_);_(* \(#,##0\);_(* &quot;-&quot;??_);_(@_)">
                  <c:v>6528.7</c:v>
                </c:pt>
                <c:pt idx="203" formatCode="_(* #,##0_);_(* \(#,##0\);_(* &quot;-&quot;??_);_(@_)">
                  <c:v>6633.2999999999993</c:v>
                </c:pt>
                <c:pt idx="204" formatCode="_(* #,##0_);_(* \(#,##0\);_(* &quot;-&quot;??_);_(@_)">
                  <c:v>6800.7000000000007</c:v>
                </c:pt>
                <c:pt idx="205" formatCode="_(* #,##0_);_(* \(#,##0\);_(* &quot;-&quot;??_);_(@_)">
                  <c:v>7014</c:v>
                </c:pt>
                <c:pt idx="206" formatCode="_(* #,##0_);_(* \(#,##0\);_(* &quot;-&quot;??_);_(@_)">
                  <c:v>7147.8</c:v>
                </c:pt>
                <c:pt idx="207" formatCode="_(* #,##0_);_(* \(#,##0\);_(* &quot;-&quot;??_);_(@_)">
                  <c:v>7315.7</c:v>
                </c:pt>
                <c:pt idx="208" formatCode="_(* #,##0_);_(* \(#,##0\);_(* &quot;-&quot;??_);_(@_)">
                  <c:v>7447.2999999999993</c:v>
                </c:pt>
                <c:pt idx="209" formatCode="_(* #,##0_);_(* \(#,##0\);_(* &quot;-&quot;??_);_(@_)">
                  <c:v>7530.5</c:v>
                </c:pt>
                <c:pt idx="210" formatCode="_(* #,##0_);_(* \(#,##0\);_(* &quot;-&quot;??_);_(@_)">
                  <c:v>7487.5</c:v>
                </c:pt>
                <c:pt idx="211" formatCode="_(* #,##0_);_(* \(#,##0\);_(* &quot;-&quot;??_);_(@_)">
                  <c:v>7562.9</c:v>
                </c:pt>
                <c:pt idx="212" formatCode="_(* #,##0_);_(* \(#,##0\);_(* &quot;-&quot;??_);_(@_)">
                  <c:v>7597.4</c:v>
                </c:pt>
                <c:pt idx="213" formatCode="_(* #,##0_);_(* \(#,##0\);_(* &quot;-&quot;??_);_(@_)">
                  <c:v>7670.2000000000007</c:v>
                </c:pt>
                <c:pt idx="214" formatCode="_(* #,##0_);_(* \(#,##0\);_(* &quot;-&quot;??_);_(@_)">
                  <c:v>7761.1</c:v>
                </c:pt>
                <c:pt idx="215" formatCode="_(* #,##0_);_(* \(#,##0\);_(* &quot;-&quot;??_);_(@_)">
                  <c:v>7794.7000000000007</c:v>
                </c:pt>
                <c:pt idx="216" formatCode="_(* #,##0_);_(* \(#,##0\);_(* &quot;-&quot;??_);_(@_)">
                  <c:v>7842.8</c:v>
                </c:pt>
                <c:pt idx="217" formatCode="_(* #,##0_);_(* \(#,##0\);_(* &quot;-&quot;??_);_(@_)">
                  <c:v>7867.4000000000005</c:v>
                </c:pt>
                <c:pt idx="218" formatCode="_(* #,##0_);_(* \(#,##0\);_(* &quot;-&quot;??_);_(@_)">
                  <c:v>7936.2</c:v>
                </c:pt>
                <c:pt idx="219" formatCode="_(* #,##0_);_(* \(#,##0\);_(* &quot;-&quot;??_);_(@_)">
                  <c:v>7990.5</c:v>
                </c:pt>
                <c:pt idx="220" formatCode="_(* #,##0_);_(* \(#,##0\);_(* &quot;-&quot;??_);_(@_)">
                  <c:v>8109.4000000000005</c:v>
                </c:pt>
                <c:pt idx="221" formatCode="_(* #,##0_);_(* \(#,##0\);_(* &quot;-&quot;??_);_(@_)">
                  <c:v>8162.5</c:v>
                </c:pt>
                <c:pt idx="222" formatCode="_(* #,##0_);_(* \(#,##0\);_(* &quot;-&quot;??_);_(@_)">
                  <c:v>8241.9</c:v>
                </c:pt>
                <c:pt idx="223" formatCode="_(* #,##0_);_(* \(#,##0\);_(* &quot;-&quot;??_);_(@_)">
                  <c:v>8258.1999999999989</c:v>
                </c:pt>
                <c:pt idx="224" formatCode="_(* #,##0_);_(* \(#,##0\);_(* &quot;-&quot;??_);_(@_)">
                  <c:v>8242.6</c:v>
                </c:pt>
                <c:pt idx="225" formatCode="_(* #,##0_);_(* \(#,##0\);_(* &quot;-&quot;??_);_(@_)">
                  <c:v>8242.9</c:v>
                </c:pt>
                <c:pt idx="226" formatCode="_(* #,##0_);_(* \(#,##0\);_(* &quot;-&quot;??_);_(@_)">
                  <c:v>2313.1999999999998</c:v>
                </c:pt>
                <c:pt idx="227" formatCode="_(* #,##0_);_(* \(#,##0\);_(* &quot;-&quot;??_);_(@_)">
                  <c:v>2326</c:v>
                </c:pt>
                <c:pt idx="228" formatCode="_(* #,##0_);_(* \(#,##0\);_(* &quot;-&quot;??_);_(@_)">
                  <c:v>2431.1</c:v>
                </c:pt>
                <c:pt idx="229" formatCode="_(* #,##0_);_(* \(#,##0\);_(* &quot;-&quot;??_);_(@_)">
                  <c:v>2454.6999999999998</c:v>
                </c:pt>
                <c:pt idx="230" formatCode="_(* #,##0_);_(* \(#,##0\);_(* &quot;-&quot;??_);_(@_)">
                  <c:v>2487.9</c:v>
                </c:pt>
                <c:pt idx="231" formatCode="_(* #,##0_);_(* \(#,##0\);_(* &quot;-&quot;??_);_(@_)">
                  <c:v>3049.6</c:v>
                </c:pt>
                <c:pt idx="232" formatCode="_(* #,##0_);_(* \(#,##0\);_(* &quot;-&quot;??_);_(@_)">
                  <c:v>3003.7</c:v>
                </c:pt>
                <c:pt idx="233" formatCode="_(* #,##0_);_(* \(#,##0\);_(* &quot;-&quot;??_);_(@_)">
                  <c:v>3064.2</c:v>
                </c:pt>
                <c:pt idx="234" formatCode="_(* #,##0_);_(* \(#,##0\);_(* &quot;-&quot;??_);_(@_)">
                  <c:v>3060.8999999999996</c:v>
                </c:pt>
                <c:pt idx="235" formatCode="_(* #,##0_);_(* \(#,##0\);_(* &quot;-&quot;??_);_(@_)">
                  <c:v>3127.6</c:v>
                </c:pt>
                <c:pt idx="236" formatCode="_(* #,##0_);_(* \(#,##0\);_(* &quot;-&quot;??_);_(@_)">
                  <c:v>3157.7</c:v>
                </c:pt>
                <c:pt idx="237" formatCode="_(* #,##0_);_(* \(#,##0\);_(* &quot;-&quot;??_);_(@_)">
                  <c:v>3159.1</c:v>
                </c:pt>
                <c:pt idx="238" formatCode="_(* #,##0_);_(* \(#,##0\);_(* &quot;-&quot;??_);_(@_)">
                  <c:v>3352</c:v>
                </c:pt>
                <c:pt idx="239" formatCode="_(* #,##0_);_(* \(#,##0\);_(* &quot;-&quot;??_);_(@_)">
                  <c:v>3362.4</c:v>
                </c:pt>
                <c:pt idx="240" formatCode="_(* #,##0_);_(* \(#,##0\);_(* &quot;-&quot;??_);_(@_)">
                  <c:v>3755.2</c:v>
                </c:pt>
                <c:pt idx="241" formatCode="_(* #,##0_);_(* \(#,##0\);_(* &quot;-&quot;??_);_(@_)">
                  <c:v>3840.5</c:v>
                </c:pt>
                <c:pt idx="242" formatCode="_(* #,##0_);_(* \(#,##0\);_(* &quot;-&quot;??_);_(@_)">
                  <c:v>3945.9</c:v>
                </c:pt>
                <c:pt idx="243" formatCode="_(* #,##0_);_(* \(#,##0\);_(* &quot;-&quot;??_);_(@_)">
                  <c:v>4073.8999999999996</c:v>
                </c:pt>
                <c:pt idx="244" formatCode="_(* #,##0_);_(* \(#,##0\);_(* &quot;-&quot;??_);_(@_)">
                  <c:v>4101.2</c:v>
                </c:pt>
                <c:pt idx="245" formatCode="_(* #,##0_);_(* \(#,##0\);_(* &quot;-&quot;??_);_(@_)">
                  <c:v>4151.7999999999993</c:v>
                </c:pt>
                <c:pt idx="246" formatCode="_(* #,##0_);_(* \(#,##0\);_(* &quot;-&quot;??_);_(@_)">
                  <c:v>4137.5</c:v>
                </c:pt>
                <c:pt idx="247" formatCode="_(* #,##0_);_(* \(#,##0\);_(* &quot;-&quot;??_);_(@_)">
                  <c:v>4208.8999999999996</c:v>
                </c:pt>
                <c:pt idx="248" formatCode="_(* #,##0_);_(* \(#,##0\);_(* &quot;-&quot;??_);_(@_)">
                  <c:v>4300.8</c:v>
                </c:pt>
                <c:pt idx="249" formatCode="_(* #,##0_);_(* \(#,##0\);_(* &quot;-&quot;??_);_(@_)">
                  <c:v>4941.3999999999996</c:v>
                </c:pt>
                <c:pt idx="250" formatCode="_(* #,##0_);_(* \(#,##0\);_(* &quot;-&quot;??_);_(@_)">
                  <c:v>5446.6</c:v>
                </c:pt>
                <c:pt idx="251" formatCode="_(* #,##0_);_(* \(#,##0\);_(* &quot;-&quot;??_);_(@_)">
                  <c:v>5800</c:v>
                </c:pt>
                <c:pt idx="252" formatCode="_(* #,##0_);_(* \(#,##0\);_(* &quot;-&quot;??_);_(@_)">
                  <c:v>5961.6</c:v>
                </c:pt>
                <c:pt idx="253" formatCode="_(* #,##0_);_(* \(#,##0\);_(* &quot;-&quot;??_);_(@_)">
                  <c:v>6140.1</c:v>
                </c:pt>
                <c:pt idx="254" formatCode="_(* #,##0_);_(* \(#,##0\);_(* &quot;-&quot;??_);_(@_)">
                  <c:v>6196.7</c:v>
                </c:pt>
                <c:pt idx="255" formatCode="_(* #,##0_);_(* \(#,##0\);_(* &quot;-&quot;??_);_(@_)">
                  <c:v>6250.9</c:v>
                </c:pt>
                <c:pt idx="256" formatCode="_(* #,##0_);_(* \(#,##0\);_(* &quot;-&quot;??_);_(@_)">
                  <c:v>6292.4</c:v>
                </c:pt>
                <c:pt idx="257" formatCode="_(* #,##0_);_(* \(#,##0\);_(* &quot;-&quot;??_);_(@_)">
                  <c:v>6417</c:v>
                </c:pt>
                <c:pt idx="258" formatCode="_(* #,##0_);_(* \(#,##0\);_(* &quot;-&quot;??_);_(@_)">
                  <c:v>6477.7000000000007</c:v>
                </c:pt>
                <c:pt idx="259" formatCode="_(* #,##0_);_(* \(#,##0\);_(* &quot;-&quot;??_);_(@_)">
                  <c:v>6459.3</c:v>
                </c:pt>
                <c:pt idx="260" formatCode="_(* #,##0_);_(* \(#,##0\);_(* &quot;-&quot;??_);_(@_)">
                  <c:v>6488.4000000000005</c:v>
                </c:pt>
                <c:pt idx="261" formatCode="_(* #,##0_);_(* \(#,##0\);_(* &quot;-&quot;??_);_(@_)">
                  <c:v>6489.9000000000005</c:v>
                </c:pt>
                <c:pt idx="262" formatCode="_(* #,##0_);_(* \(#,##0\);_(* &quot;-&quot;??_);_(@_)">
                  <c:v>6552.2999999999993</c:v>
                </c:pt>
                <c:pt idx="263" formatCode="_(* #,##0_);_(* \(#,##0\);_(* &quot;-&quot;??_);_(@_)">
                  <c:v>6587.2000000000007</c:v>
                </c:pt>
                <c:pt idx="264" formatCode="_(* #,##0_);_(* \(#,##0\);_(* &quot;-&quot;??_);_(@_)">
                  <c:v>6575.2999999999993</c:v>
                </c:pt>
                <c:pt idx="265" formatCode="_(* #,##0_);_(* \(#,##0\);_(* &quot;-&quot;??_);_(@_)">
                  <c:v>6612.5</c:v>
                </c:pt>
                <c:pt idx="266" formatCode="_(* #,##0_);_(* \(#,##0\);_(* &quot;-&quot;??_);_(@_)">
                  <c:v>6638.5999999999995</c:v>
                </c:pt>
                <c:pt idx="267" formatCode="_(* #,##0_);_(* \(#,##0\);_(* &quot;-&quot;??_);_(@_)">
                  <c:v>6679.8</c:v>
                </c:pt>
                <c:pt idx="268" formatCode="_(* #,##0_);_(* \(#,##0\);_(* &quot;-&quot;??_);_(@_)">
                  <c:v>6780.2</c:v>
                </c:pt>
                <c:pt idx="269" formatCode="_(* #,##0_);_(* \(#,##0\);_(* &quot;-&quot;??_);_(@_)">
                  <c:v>6819.2</c:v>
                </c:pt>
                <c:pt idx="270" formatCode="_(* #,##0_);_(* \(#,##0\);_(* &quot;-&quot;??_);_(@_)">
                  <c:v>6867.4</c:v>
                </c:pt>
                <c:pt idx="271" formatCode="_(* #,##0_);_(* \(#,##0\);_(* &quot;-&quot;??_);_(@_)">
                  <c:v>6907</c:v>
                </c:pt>
                <c:pt idx="272" formatCode="_(* #,##0_);_(* \(#,##0\);_(* &quot;-&quot;??_);_(@_)">
                  <c:v>6921.0999999999995</c:v>
                </c:pt>
                <c:pt idx="273" formatCode="_(* #,##0_);_(* \(#,##0\);_(* &quot;-&quot;??_);_(@_)">
                  <c:v>6977.2</c:v>
                </c:pt>
                <c:pt idx="274" formatCode="_(* #,##0_);_(* \(#,##0\);_(* &quot;-&quot;??_);_(@_)">
                  <c:v>6978.1</c:v>
                </c:pt>
                <c:pt idx="275" formatCode="_(* #,##0_);_(* \(#,##0\);_(* &quot;-&quot;??_);_(@_)">
                  <c:v>7030.6</c:v>
                </c:pt>
                <c:pt idx="276" formatCode="_(* #,##0_);_(* \(#,##0\);_(* &quot;-&quot;??_);_(@_)">
                  <c:v>7099.2000000000007</c:v>
                </c:pt>
                <c:pt idx="277" formatCode="_(* #,##0_);_(* \(#,##0\);_(* &quot;-&quot;??_);_(@_)">
                  <c:v>7121.0999999999995</c:v>
                </c:pt>
                <c:pt idx="278" formatCode="_(* #,##0_);_(* \(#,##0\);_(* &quot;-&quot;??_);_(@_)">
                  <c:v>2478.7999999999997</c:v>
                </c:pt>
                <c:pt idx="279" formatCode="_(* #,##0_);_(* \(#,##0\);_(* &quot;-&quot;??_);_(@_)">
                  <c:v>2510.3000000000002</c:v>
                </c:pt>
                <c:pt idx="280" formatCode="_(* #,##0_);_(* \(#,##0\);_(* &quot;-&quot;??_);_(@_)">
                  <c:v>2678</c:v>
                </c:pt>
                <c:pt idx="281" formatCode="_(* #,##0_);_(* \(#,##0\);_(* &quot;-&quot;??_);_(@_)">
                  <c:v>2797</c:v>
                </c:pt>
                <c:pt idx="282" formatCode="_(* #,##0_);_(* \(#,##0\);_(* &quot;-&quot;??_);_(@_)">
                  <c:v>3036.6</c:v>
                </c:pt>
                <c:pt idx="283" formatCode="_(* #,##0_);_(* \(#,##0\);_(* &quot;-&quot;??_);_(@_)">
                  <c:v>3485.3999999999996</c:v>
                </c:pt>
                <c:pt idx="284" formatCode="_(* #,##0_);_(* \(#,##0\);_(* &quot;-&quot;??_);_(@_)">
                  <c:v>3720.9</c:v>
                </c:pt>
                <c:pt idx="285" formatCode="_(* #,##0_);_(* \(#,##0\);_(* &quot;-&quot;??_);_(@_)">
                  <c:v>3813.3</c:v>
                </c:pt>
                <c:pt idx="286" formatCode="_(* #,##0_);_(* \(#,##0\);_(* &quot;-&quot;??_);_(@_)">
                  <c:v>3829.3</c:v>
                </c:pt>
                <c:pt idx="287" formatCode="_(* #,##0_);_(* \(#,##0\);_(* &quot;-&quot;??_);_(@_)">
                  <c:v>3982.3999999999996</c:v>
                </c:pt>
                <c:pt idx="288" formatCode="_(* #,##0_);_(* \(#,##0\);_(* &quot;-&quot;??_);_(@_)">
                  <c:v>4126.3</c:v>
                </c:pt>
                <c:pt idx="289" formatCode="_(* #,##0_);_(* \(#,##0\);_(* &quot;-&quot;??_);_(@_)">
                  <c:v>4210.2999999999993</c:v>
                </c:pt>
                <c:pt idx="290" formatCode="_(* #,##0_);_(* \(#,##0\);_(* &quot;-&quot;??_);_(@_)">
                  <c:v>4286.8</c:v>
                </c:pt>
                <c:pt idx="291" formatCode="_(* #,##0_);_(* \(#,##0\);_(* &quot;-&quot;??_);_(@_)">
                  <c:v>4686.2000000000007</c:v>
                </c:pt>
                <c:pt idx="292" formatCode="_(* #,##0_);_(* \(#,##0\);_(* &quot;-&quot;??_);_(@_)">
                  <c:v>5001.6000000000004</c:v>
                </c:pt>
                <c:pt idx="293" formatCode="_(* #,##0_);_(* \(#,##0\);_(* &quot;-&quot;??_);_(@_)">
                  <c:v>5369.7999999999993</c:v>
                </c:pt>
                <c:pt idx="294" formatCode="_(* #,##0_);_(* \(#,##0\);_(* &quot;-&quot;??_);_(@_)">
                  <c:v>5495.5</c:v>
                </c:pt>
                <c:pt idx="295" formatCode="_(* #,##0_);_(* \(#,##0\);_(* &quot;-&quot;??_);_(@_)">
                  <c:v>5623.6</c:v>
                </c:pt>
                <c:pt idx="296" formatCode="_(* #,##0_);_(* \(#,##0\);_(* &quot;-&quot;??_);_(@_)">
                  <c:v>5867.5</c:v>
                </c:pt>
                <c:pt idx="297" formatCode="_(* #,##0_);_(* \(#,##0\);_(* &quot;-&quot;??_);_(@_)">
                  <c:v>6256.4</c:v>
                </c:pt>
                <c:pt idx="298" formatCode="_(* #,##0_);_(* \(#,##0\);_(* &quot;-&quot;??_);_(@_)">
                  <c:v>6520.5</c:v>
                </c:pt>
                <c:pt idx="299" formatCode="_(* #,##0_);_(* \(#,##0\);_(* &quot;-&quot;??_);_(@_)">
                  <c:v>6962.7</c:v>
                </c:pt>
                <c:pt idx="300" formatCode="_(* #,##0_);_(* \(#,##0\);_(* &quot;-&quot;??_);_(@_)">
                  <c:v>7194.8</c:v>
                </c:pt>
                <c:pt idx="301" formatCode="_(* #,##0_);_(* \(#,##0\);_(* &quot;-&quot;??_);_(@_)">
                  <c:v>7610.1</c:v>
                </c:pt>
                <c:pt idx="302" formatCode="_(* #,##0_);_(* \(#,##0\);_(* &quot;-&quot;??_);_(@_)">
                  <c:v>7745.3</c:v>
                </c:pt>
                <c:pt idx="303" formatCode="_(* #,##0_);_(* \(#,##0\);_(* &quot;-&quot;??_);_(@_)">
                  <c:v>7888.9</c:v>
                </c:pt>
                <c:pt idx="304" formatCode="_(* #,##0_);_(* \(#,##0\);_(* &quot;-&quot;??_);_(@_)">
                  <c:v>7963.2</c:v>
                </c:pt>
                <c:pt idx="305" formatCode="_(* #,##0_);_(* \(#,##0\);_(* &quot;-&quot;??_);_(@_)">
                  <c:v>8185.9</c:v>
                </c:pt>
                <c:pt idx="306" formatCode="_(* #,##0_);_(* \(#,##0\);_(* &quot;-&quot;??_);_(@_)">
                  <c:v>8313.4</c:v>
                </c:pt>
                <c:pt idx="307" formatCode="_(* #,##0_);_(* \(#,##0\);_(* &quot;-&quot;??_);_(@_)">
                  <c:v>8361.6</c:v>
                </c:pt>
                <c:pt idx="308" formatCode="_(* #,##0_);_(* \(#,##0\);_(* &quot;-&quot;??_);_(@_)">
                  <c:v>8628.7999999999993</c:v>
                </c:pt>
                <c:pt idx="309" formatCode="_(* #,##0_);_(* \(#,##0\);_(* &quot;-&quot;??_);_(@_)">
                  <c:v>8924.6</c:v>
                </c:pt>
                <c:pt idx="310" formatCode="_(* #,##0_);_(* \(#,##0\);_(* &quot;-&quot;??_);_(@_)">
                  <c:v>8987.1</c:v>
                </c:pt>
                <c:pt idx="311" formatCode="_(* #,##0_);_(* \(#,##0\);_(* &quot;-&quot;??_);_(@_)">
                  <c:v>9034.9</c:v>
                </c:pt>
                <c:pt idx="312" formatCode="_(* #,##0_);_(* \(#,##0\);_(* &quot;-&quot;??_);_(@_)">
                  <c:v>9139.4</c:v>
                </c:pt>
                <c:pt idx="313" formatCode="_(* #,##0_);_(* \(#,##0\);_(* &quot;-&quot;??_);_(@_)">
                  <c:v>9254.5</c:v>
                </c:pt>
                <c:pt idx="314" formatCode="_(* #,##0_);_(* \(#,##0\);_(* &quot;-&quot;??_);_(@_)">
                  <c:v>9290.2999999999993</c:v>
                </c:pt>
                <c:pt idx="315" formatCode="_(* #,##0_);_(* \(#,##0\);_(* &quot;-&quot;??_);_(@_)">
                  <c:v>9345.1999999999989</c:v>
                </c:pt>
                <c:pt idx="316" formatCode="_(* #,##0_);_(* \(#,##0\);_(* &quot;-&quot;??_);_(@_)">
                  <c:v>9356.7999999999993</c:v>
                </c:pt>
                <c:pt idx="317" formatCode="_(* #,##0_);_(* \(#,##0\);_(* &quot;-&quot;??_);_(@_)">
                  <c:v>9427.8000000000011</c:v>
                </c:pt>
                <c:pt idx="318" formatCode="_(* #,##0_);_(* \(#,##0\);_(* &quot;-&quot;??_);_(@_)">
                  <c:v>9426</c:v>
                </c:pt>
                <c:pt idx="319" formatCode="_(* #,##0_);_(* \(#,##0\);_(* &quot;-&quot;??_);_(@_)">
                  <c:v>9445.9</c:v>
                </c:pt>
                <c:pt idx="320" formatCode="_(* #,##0_);_(* \(#,##0\);_(* &quot;-&quot;??_);_(@_)">
                  <c:v>9522.7999999999993</c:v>
                </c:pt>
                <c:pt idx="321" formatCode="_(* #,##0_);_(* \(#,##0\);_(* &quot;-&quot;??_);_(@_)">
                  <c:v>9521.5</c:v>
                </c:pt>
                <c:pt idx="322" formatCode="_(* #,##0_);_(* \(#,##0\);_(* &quot;-&quot;??_);_(@_)">
                  <c:v>9541.4000000000015</c:v>
                </c:pt>
                <c:pt idx="323" formatCode="_(* #,##0_);_(* \(#,##0\);_(* &quot;-&quot;??_);_(@_)">
                  <c:v>9538.1</c:v>
                </c:pt>
                <c:pt idx="324" formatCode="_(* #,##0_);_(* \(#,##0\);_(* &quot;-&quot;??_);_(@_)">
                  <c:v>9544</c:v>
                </c:pt>
                <c:pt idx="325" formatCode="_(* #,##0_);_(* \(#,##0\);_(* &quot;-&quot;??_);_(@_)">
                  <c:v>9559.5</c:v>
                </c:pt>
                <c:pt idx="326" formatCode="_(* #,##0_);_(* \(#,##0\);_(* &quot;-&quot;??_);_(@_)">
                  <c:v>9571.7999999999993</c:v>
                </c:pt>
                <c:pt idx="327" formatCode="_(* #,##0_);_(* \(#,##0\);_(* &quot;-&quot;??_);_(@_)">
                  <c:v>9595.6</c:v>
                </c:pt>
                <c:pt idx="328" formatCode="_(* #,##0_);_(* \(#,##0\);_(* &quot;-&quot;??_);_(@_)">
                  <c:v>9615.5</c:v>
                </c:pt>
                <c:pt idx="329" formatCode="_(* #,##0_);_(* \(#,##0\);_(* &quot;-&quot;??_);_(@_)">
                  <c:v>9619.7999999999993</c:v>
                </c:pt>
                <c:pt idx="330" formatCode="_(* #,##0_);_(* \(#,##0\);_(* &quot;-&quot;??_);_(@_)">
                  <c:v>9616.2999999999993</c:v>
                </c:pt>
                <c:pt idx="331" formatCode="_(* #,##0_);_(* \(#,##0\);_(* &quot;-&quot;??_);_(@_)">
                  <c:v>2415</c:v>
                </c:pt>
                <c:pt idx="332" formatCode="_(* #,##0_);_(* \(#,##0\);_(* &quot;-&quot;??_);_(@_)">
                  <c:v>2470.5</c:v>
                </c:pt>
                <c:pt idx="333" formatCode="_(* #,##0_);_(* \(#,##0\);_(* &quot;-&quot;??_);_(@_)">
                  <c:v>2487.8000000000002</c:v>
                </c:pt>
                <c:pt idx="334" formatCode="_(* #,##0_);_(* \(#,##0\);_(* &quot;-&quot;??_);_(@_)">
                  <c:v>2514.2000000000003</c:v>
                </c:pt>
                <c:pt idx="335" formatCode="_(* #,##0_);_(* \(#,##0\);_(* &quot;-&quot;??_);_(@_)">
                  <c:v>2542.5</c:v>
                </c:pt>
                <c:pt idx="336" formatCode="_(* #,##0_);_(* \(#,##0\);_(* &quot;-&quot;??_);_(@_)">
                  <c:v>2588.1</c:v>
                </c:pt>
                <c:pt idx="337" formatCode="_(* #,##0_);_(* \(#,##0\);_(* &quot;-&quot;??_);_(@_)">
                  <c:v>2614.3000000000002</c:v>
                </c:pt>
                <c:pt idx="338" formatCode="_(* #,##0_);_(* \(#,##0\);_(* &quot;-&quot;??_);_(@_)">
                  <c:v>2677.2</c:v>
                </c:pt>
                <c:pt idx="339" formatCode="_(* #,##0_);_(* \(#,##0\);_(* &quot;-&quot;??_);_(@_)">
                  <c:v>2745</c:v>
                </c:pt>
                <c:pt idx="340" formatCode="_(* #,##0_);_(* \(#,##0\);_(* &quot;-&quot;??_);_(@_)">
                  <c:v>2715.7</c:v>
                </c:pt>
                <c:pt idx="341" formatCode="_(* #,##0_);_(* \(#,##0\);_(* &quot;-&quot;??_);_(@_)">
                  <c:v>2735.6000000000004</c:v>
                </c:pt>
                <c:pt idx="342" formatCode="_(* #,##0_);_(* \(#,##0\);_(* &quot;-&quot;??_);_(@_)">
                  <c:v>2776</c:v>
                </c:pt>
                <c:pt idx="343" formatCode="_(* #,##0_);_(* \(#,##0\);_(* &quot;-&quot;??_);_(@_)">
                  <c:v>2754.2</c:v>
                </c:pt>
                <c:pt idx="344" formatCode="_(* #,##0_);_(* \(#,##0\);_(* &quot;-&quot;??_);_(@_)">
                  <c:v>2836.9</c:v>
                </c:pt>
                <c:pt idx="345" formatCode="_(* #,##0_);_(* \(#,##0\);_(* &quot;-&quot;??_);_(@_)">
                  <c:v>2849.3</c:v>
                </c:pt>
                <c:pt idx="346" formatCode="_(* #,##0_);_(* \(#,##0\);_(* &quot;-&quot;??_);_(@_)">
                  <c:v>2910.2</c:v>
                </c:pt>
                <c:pt idx="347" formatCode="_(* #,##0_);_(* \(#,##0\);_(* &quot;-&quot;??_);_(@_)">
                  <c:v>2915.7</c:v>
                </c:pt>
                <c:pt idx="348" formatCode="_(* #,##0_);_(* \(#,##0\);_(* &quot;-&quot;??_);_(@_)">
                  <c:v>2915.7</c:v>
                </c:pt>
                <c:pt idx="349" formatCode="_(* #,##0_);_(* \(#,##0\);_(* &quot;-&quot;??_);_(@_)">
                  <c:v>3028.7</c:v>
                </c:pt>
                <c:pt idx="350" formatCode="_(* #,##0_);_(* \(#,##0\);_(* &quot;-&quot;??_);_(@_)">
                  <c:v>3076.9</c:v>
                </c:pt>
                <c:pt idx="351" formatCode="_(* #,##0_);_(* \(#,##0\);_(* &quot;-&quot;??_);_(@_)">
                  <c:v>3125.1</c:v>
                </c:pt>
                <c:pt idx="352" formatCode="_(* #,##0_);_(* \(#,##0\);_(* &quot;-&quot;??_);_(@_)">
                  <c:v>3122.8</c:v>
                </c:pt>
                <c:pt idx="353" formatCode="_(* #,##0_);_(* \(#,##0\);_(* &quot;-&quot;??_);_(@_)">
                  <c:v>3176.3</c:v>
                </c:pt>
                <c:pt idx="354" formatCode="_(* #,##0_);_(* \(#,##0\);_(* &quot;-&quot;??_);_(@_)">
                  <c:v>3244.1000000000004</c:v>
                </c:pt>
                <c:pt idx="355" formatCode="_(* #,##0_);_(* \(#,##0\);_(* &quot;-&quot;??_);_(@_)">
                  <c:v>3342.8</c:v>
                </c:pt>
                <c:pt idx="356" formatCode="_(* #,##0_);_(* \(#,##0\);_(* &quot;-&quot;??_);_(@_)">
                  <c:v>3351.6</c:v>
                </c:pt>
                <c:pt idx="357" formatCode="_(* #,##0_);_(* \(#,##0\);_(* &quot;-&quot;??_);_(@_)">
                  <c:v>3404</c:v>
                </c:pt>
                <c:pt idx="358" formatCode="_(* #,##0_);_(* \(#,##0\);_(* &quot;-&quot;??_);_(@_)">
                  <c:v>3457.6</c:v>
                </c:pt>
                <c:pt idx="359" formatCode="_(* #,##0_);_(* \(#,##0\);_(* &quot;-&quot;??_);_(@_)">
                  <c:v>3457.2</c:v>
                </c:pt>
                <c:pt idx="360" formatCode="_(* #,##0_);_(* \(#,##0\);_(* &quot;-&quot;??_);_(@_)">
                  <c:v>3620.2999999999997</c:v>
                </c:pt>
                <c:pt idx="361" formatCode="_(* #,##0_);_(* \(#,##0\);_(* &quot;-&quot;??_);_(@_)">
                  <c:v>3702.3999999999996</c:v>
                </c:pt>
                <c:pt idx="362" formatCode="_(* #,##0_);_(* \(#,##0\);_(* &quot;-&quot;??_);_(@_)">
                  <c:v>3754.2</c:v>
                </c:pt>
                <c:pt idx="363" formatCode="_(* #,##0_);_(* \(#,##0\);_(* &quot;-&quot;??_);_(@_)">
                  <c:v>3807</c:v>
                </c:pt>
                <c:pt idx="364" formatCode="_(* #,##0_);_(* \(#,##0\);_(* &quot;-&quot;??_);_(@_)">
                  <c:v>3900.8</c:v>
                </c:pt>
                <c:pt idx="365" formatCode="_(* #,##0_);_(* \(#,##0\);_(* &quot;-&quot;??_);_(@_)">
                  <c:v>3923.7</c:v>
                </c:pt>
                <c:pt idx="366" formatCode="_(* #,##0_);_(* \(#,##0\);_(* &quot;-&quot;??_);_(@_)">
                  <c:v>4060.4</c:v>
                </c:pt>
                <c:pt idx="367" formatCode="_(* #,##0_);_(* \(#,##0\);_(* &quot;-&quot;??_);_(@_)">
                  <c:v>4100.7</c:v>
                </c:pt>
                <c:pt idx="368" formatCode="_(* #,##0_);_(* \(#,##0\);_(* &quot;-&quot;??_);_(@_)">
                  <c:v>4146.5</c:v>
                </c:pt>
                <c:pt idx="369" formatCode="_(* #,##0_);_(* \(#,##0\);_(* &quot;-&quot;??_);_(@_)">
                  <c:v>4153.8999999999996</c:v>
                </c:pt>
                <c:pt idx="370" formatCode="_(* #,##0_);_(* \(#,##0\);_(* &quot;-&quot;??_);_(@_)">
                  <c:v>4170.7</c:v>
                </c:pt>
                <c:pt idx="371" formatCode="_(* #,##0_);_(* \(#,##0\);_(* &quot;-&quot;??_);_(@_)">
                  <c:v>4203.3</c:v>
                </c:pt>
                <c:pt idx="372" formatCode="_(* #,##0_);_(* \(#,##0\);_(* &quot;-&quot;??_);_(@_)">
                  <c:v>4214.7</c:v>
                </c:pt>
                <c:pt idx="373" formatCode="_(* #,##0_);_(* \(#,##0\);_(* &quot;-&quot;??_);_(@_)">
                  <c:v>4213.8</c:v>
                </c:pt>
                <c:pt idx="374" formatCode="_(* #,##0_);_(* \(#,##0\);_(* &quot;-&quot;??_);_(@_)">
                  <c:v>4328.8</c:v>
                </c:pt>
                <c:pt idx="375" formatCode="_(* #,##0_);_(* \(#,##0\);_(* &quot;-&quot;??_);_(@_)">
                  <c:v>4397.7</c:v>
                </c:pt>
                <c:pt idx="376" formatCode="_(* #,##0_);_(* \(#,##0\);_(* &quot;-&quot;??_);_(@_)">
                  <c:v>4414</c:v>
                </c:pt>
                <c:pt idx="377" formatCode="_(* #,##0_);_(* \(#,##0\);_(* &quot;-&quot;??_);_(@_)">
                  <c:v>4429.3999999999996</c:v>
                </c:pt>
                <c:pt idx="378" formatCode="_(* #,##0_);_(* \(#,##0\);_(* &quot;-&quot;??_);_(@_)">
                  <c:v>4437.3999999999996</c:v>
                </c:pt>
                <c:pt idx="379" formatCode="_(* #,##0_);_(* \(#,##0\);_(* &quot;-&quot;??_);_(@_)">
                  <c:v>4466.2</c:v>
                </c:pt>
                <c:pt idx="380" formatCode="_(* #,##0_);_(* \(#,##0\);_(* &quot;-&quot;??_);_(@_)">
                  <c:v>4501.8999999999996</c:v>
                </c:pt>
                <c:pt idx="381" formatCode="_(* #,##0_);_(* \(#,##0\);_(* &quot;-&quot;??_);_(@_)">
                  <c:v>4502.6000000000004</c:v>
                </c:pt>
                <c:pt idx="382" formatCode="_(* #,##0_);_(* \(#,##0\);_(* &quot;-&quot;??_);_(@_)">
                  <c:v>4518.7</c:v>
                </c:pt>
                <c:pt idx="383" formatCode="_(* #,##0_);_(* \(#,##0\);_(* &quot;-&quot;??_);_(@_)">
                  <c:v>3245.6000000000004</c:v>
                </c:pt>
                <c:pt idx="384" formatCode="_(* #,##0_);_(* \(#,##0\);_(* &quot;-&quot;??_);_(@_)">
                  <c:v>3382.1</c:v>
                </c:pt>
                <c:pt idx="385" formatCode="_(* #,##0_);_(* \(#,##0\);_(* &quot;-&quot;??_);_(@_)">
                  <c:v>3772.8</c:v>
                </c:pt>
                <c:pt idx="386" formatCode="_(* #,##0_);_(* \(#,##0\);_(* &quot;-&quot;??_);_(@_)">
                  <c:v>4043.8999999999996</c:v>
                </c:pt>
                <c:pt idx="387" formatCode="_(* #,##0_);_(* \(#,##0\);_(* &quot;-&quot;??_);_(@_)">
                  <c:v>4173.4000000000005</c:v>
                </c:pt>
                <c:pt idx="390" formatCode="_(* #,##0_);_(* \(#,##0\);_(* &quot;-&quot;??_);_(@_)">
                  <c:v>5862.7000000000007</c:v>
                </c:pt>
                <c:pt idx="391" formatCode="_(* #,##0_);_(* \(#,##0\);_(* &quot;-&quot;??_);_(@_)">
                  <c:v>6083.8</c:v>
                </c:pt>
                <c:pt idx="392" formatCode="_(* #,##0_);_(* \(#,##0\);_(* &quot;-&quot;??_);_(@_)">
                  <c:v>6385.2999999999993</c:v>
                </c:pt>
                <c:pt idx="393" formatCode="_(* #,##0_);_(* \(#,##0\);_(* &quot;-&quot;??_);_(@_)">
                  <c:v>6661.1</c:v>
                </c:pt>
                <c:pt idx="394" formatCode="_(* #,##0_);_(* \(#,##0\);_(* &quot;-&quot;??_);_(@_)">
                  <c:v>6748.2</c:v>
                </c:pt>
                <c:pt idx="395" formatCode="_(* #,##0_);_(* \(#,##0\);_(* &quot;-&quot;??_);_(@_)">
                  <c:v>6816.2000000000007</c:v>
                </c:pt>
                <c:pt idx="396" formatCode="_(* #,##0_);_(* \(#,##0\);_(* &quot;-&quot;??_);_(@_)">
                  <c:v>7336</c:v>
                </c:pt>
                <c:pt idx="397" formatCode="_(* #,##0_);_(* \(#,##0\);_(* &quot;-&quot;??_);_(@_)">
                  <c:v>7471.1</c:v>
                </c:pt>
                <c:pt idx="398" formatCode="_(* #,##0_);_(* \(#,##0\);_(* &quot;-&quot;??_);_(@_)">
                  <c:v>7718</c:v>
                </c:pt>
                <c:pt idx="399" formatCode="_(* #,##0_);_(* \(#,##0\);_(* &quot;-&quot;??_);_(@_)">
                  <c:v>7748</c:v>
                </c:pt>
                <c:pt idx="400" formatCode="_(* #,##0_);_(* \(#,##0\);_(* &quot;-&quot;??_);_(@_)">
                  <c:v>7818.5999999999995</c:v>
                </c:pt>
                <c:pt idx="401" formatCode="_(* #,##0_);_(* \(#,##0\);_(* &quot;-&quot;??_);_(@_)">
                  <c:v>8014.2999999999993</c:v>
                </c:pt>
                <c:pt idx="402" formatCode="_(* #,##0_);_(* \(#,##0\);_(* &quot;-&quot;??_);_(@_)">
                  <c:v>8127.1</c:v>
                </c:pt>
                <c:pt idx="403" formatCode="_(* #,##0_);_(* \(#,##0\);_(* &quot;-&quot;??_);_(@_)">
                  <c:v>8152.1</c:v>
                </c:pt>
                <c:pt idx="404" formatCode="_(* #,##0_);_(* \(#,##0\);_(* &quot;-&quot;??_);_(@_)">
                  <c:v>8180.9</c:v>
                </c:pt>
                <c:pt idx="405" formatCode="_(* #,##0_);_(* \(#,##0\);_(* &quot;-&quot;??_);_(@_)">
                  <c:v>8325.2000000000007</c:v>
                </c:pt>
                <c:pt idx="406" formatCode="_(* #,##0_);_(* \(#,##0\);_(* &quot;-&quot;??_);_(@_)">
                  <c:v>8342.2999999999993</c:v>
                </c:pt>
                <c:pt idx="407" formatCode="_(* #,##0_);_(* \(#,##0\);_(* &quot;-&quot;??_);_(@_)">
                  <c:v>8387</c:v>
                </c:pt>
                <c:pt idx="408" formatCode="_(* #,##0_);_(* \(#,##0\);_(* &quot;-&quot;??_);_(@_)">
                  <c:v>5340.3</c:v>
                </c:pt>
                <c:pt idx="409" formatCode="_(* #,##0_);_(* \(#,##0\);_(* &quot;-&quot;??_);_(@_)">
                  <c:v>8925.9</c:v>
                </c:pt>
                <c:pt idx="410" formatCode="_(* #,##0_);_(* \(#,##0\);_(* &quot;-&quot;??_);_(@_)">
                  <c:v>8970.4</c:v>
                </c:pt>
                <c:pt idx="411" formatCode="_(* #,##0_);_(* \(#,##0\);_(* &quot;-&quot;??_);_(@_)">
                  <c:v>9210</c:v>
                </c:pt>
                <c:pt idx="412" formatCode="_(* #,##0_);_(* \(#,##0\);_(* &quot;-&quot;??_);_(@_)">
                  <c:v>9270.1</c:v>
                </c:pt>
                <c:pt idx="413" formatCode="_(* #,##0_);_(* \(#,##0\);_(* &quot;-&quot;??_);_(@_)">
                  <c:v>9269</c:v>
                </c:pt>
                <c:pt idx="414" formatCode="_(* #,##0_);_(* \(#,##0\);_(* &quot;-&quot;??_);_(@_)">
                  <c:v>9349.5</c:v>
                </c:pt>
                <c:pt idx="415" formatCode="_(* #,##0_);_(* \(#,##0\);_(* &quot;-&quot;??_);_(@_)">
                  <c:v>9370.7000000000007</c:v>
                </c:pt>
                <c:pt idx="416" formatCode="_(* #,##0_);_(* \(#,##0\);_(* &quot;-&quot;??_);_(@_)">
                  <c:v>9568.5</c:v>
                </c:pt>
                <c:pt idx="417" formatCode="_(* #,##0_);_(* \(#,##0\);_(* &quot;-&quot;??_);_(@_)">
                  <c:v>9596.7000000000007</c:v>
                </c:pt>
                <c:pt idx="418" formatCode="_(* #,##0_);_(* \(#,##0\);_(* &quot;-&quot;??_);_(@_)">
                  <c:v>9649.9</c:v>
                </c:pt>
                <c:pt idx="419" formatCode="_(* #,##0_);_(* \(#,##0\);_(* &quot;-&quot;??_);_(@_)">
                  <c:v>9808</c:v>
                </c:pt>
                <c:pt idx="420" formatCode="_(* #,##0_);_(* \(#,##0\);_(* &quot;-&quot;??_);_(@_)">
                  <c:v>10057.5</c:v>
                </c:pt>
                <c:pt idx="421" formatCode="_(* #,##0_);_(* \(#,##0\);_(* &quot;-&quot;??_);_(@_)">
                  <c:v>10077.4</c:v>
                </c:pt>
                <c:pt idx="422" formatCode="_(* #,##0_);_(* \(#,##0\);_(* &quot;-&quot;??_);_(@_)">
                  <c:v>10197.9</c:v>
                </c:pt>
                <c:pt idx="423" formatCode="_(* #,##0_);_(* \(#,##0\);_(* &quot;-&quot;??_);_(@_)">
                  <c:v>10217.1</c:v>
                </c:pt>
                <c:pt idx="424" formatCode="_(* #,##0_);_(* \(#,##0\);_(* &quot;-&quot;??_);_(@_)">
                  <c:v>10247.4</c:v>
                </c:pt>
                <c:pt idx="425" formatCode="_(* #,##0_);_(* \(#,##0\);_(* &quot;-&quot;??_);_(@_)">
                  <c:v>10377.199999999999</c:v>
                </c:pt>
                <c:pt idx="426" formatCode="_(* #,##0_);_(* \(#,##0\);_(* &quot;-&quot;??_);_(@_)">
                  <c:v>10415.5</c:v>
                </c:pt>
                <c:pt idx="427" formatCode="_(* #,##0_);_(* \(#,##0\);_(* &quot;-&quot;??_);_(@_)">
                  <c:v>10453.200000000001</c:v>
                </c:pt>
                <c:pt idx="428" formatCode="_(* #,##0_);_(* \(#,##0\);_(* &quot;-&quot;??_);_(@_)">
                  <c:v>10503.5</c:v>
                </c:pt>
                <c:pt idx="429" formatCode="_(* #,##0_);_(* \(#,##0\);_(* &quot;-&quot;??_);_(@_)">
                  <c:v>10564.800000000001</c:v>
                </c:pt>
                <c:pt idx="430" formatCode="_(* #,##0_);_(* \(#,##0\);_(* &quot;-&quot;??_);_(@_)">
                  <c:v>10626.6</c:v>
                </c:pt>
                <c:pt idx="431" formatCode="_(* #,##0_);_(* \(#,##0\);_(* &quot;-&quot;??_);_(@_)">
                  <c:v>10683.400000000001</c:v>
                </c:pt>
                <c:pt idx="432" formatCode="_(* #,##0_);_(* \(#,##0\);_(* &quot;-&quot;??_);_(@_)">
                  <c:v>10738.6</c:v>
                </c:pt>
                <c:pt idx="433" formatCode="_(* #,##0_);_(* \(#,##0\);_(* &quot;-&quot;??_);_(@_)">
                  <c:v>10723.7</c:v>
                </c:pt>
                <c:pt idx="434" formatCode="_(* #,##0_);_(* \(#,##0\);_(* &quot;-&quot;??_);_(@_)">
                  <c:v>10702.199999999999</c:v>
                </c:pt>
                <c:pt idx="435" formatCode="_(* #,##0_);_(* \(#,##0\);_(* &quot;-&quot;??_);_(@_)">
                  <c:v>3068.5</c:v>
                </c:pt>
                <c:pt idx="436" formatCode="_(* #,##0_);_(* \(#,##0\);_(* &quot;-&quot;??_);_(@_)">
                  <c:v>3173</c:v>
                </c:pt>
                <c:pt idx="437" formatCode="_(* #,##0_);_(* \(#,##0\);_(* &quot;-&quot;??_);_(@_)">
                  <c:v>3634.1000000000004</c:v>
                </c:pt>
                <c:pt idx="438" formatCode="_(* #,##0_);_(* \(#,##0\);_(* &quot;-&quot;??_);_(@_)">
                  <c:v>3798.9</c:v>
                </c:pt>
                <c:pt idx="439" formatCode="_(* #,##0_);_(* \(#,##0\);_(* &quot;-&quot;??_);_(@_)">
                  <c:v>3860</c:v>
                </c:pt>
                <c:pt idx="440" formatCode="_(* #,##0_);_(* \(#,##0\);_(* &quot;-&quot;??_);_(@_)">
                  <c:v>4931.8999999999996</c:v>
                </c:pt>
                <c:pt idx="441" formatCode="_(* #,##0_);_(* \(#,##0\);_(* &quot;-&quot;??_);_(@_)">
                  <c:v>4933</c:v>
                </c:pt>
                <c:pt idx="442" formatCode="_(* #,##0_);_(* \(#,##0\);_(* &quot;-&quot;??_);_(@_)">
                  <c:v>5015.2000000000007</c:v>
                </c:pt>
                <c:pt idx="443" formatCode="_(* #,##0_);_(* \(#,##0\);_(* &quot;-&quot;??_);_(@_)">
                  <c:v>5084.3</c:v>
                </c:pt>
                <c:pt idx="444" formatCode="_(* #,##0_);_(* \(#,##0\);_(* &quot;-&quot;??_);_(@_)">
                  <c:v>5172.5</c:v>
                </c:pt>
                <c:pt idx="445" formatCode="_(* #,##0_);_(* \(#,##0\);_(* &quot;-&quot;??_);_(@_)">
                  <c:v>5332.2</c:v>
                </c:pt>
                <c:pt idx="446" formatCode="_(* #,##0_);_(* \(#,##0\);_(* &quot;-&quot;??_);_(@_)">
                  <c:v>5351.6</c:v>
                </c:pt>
                <c:pt idx="447" formatCode="_(* #,##0_);_(* \(#,##0\);_(* &quot;-&quot;??_);_(@_)">
                  <c:v>5656</c:v>
                </c:pt>
                <c:pt idx="448" formatCode="_(* #,##0_);_(* \(#,##0\);_(* &quot;-&quot;??_);_(@_)">
                  <c:v>5900.4</c:v>
                </c:pt>
                <c:pt idx="449" formatCode="_(* #,##0_);_(* \(#,##0\);_(* &quot;-&quot;??_);_(@_)">
                  <c:v>6060.3</c:v>
                </c:pt>
                <c:pt idx="450" formatCode="_(* #,##0_);_(* \(#,##0\);_(* &quot;-&quot;??_);_(@_)">
                  <c:v>6329.2</c:v>
                </c:pt>
                <c:pt idx="451" formatCode="_(* #,##0_);_(* \(#,##0\);_(* &quot;-&quot;??_);_(@_)">
                  <c:v>6448.4</c:v>
                </c:pt>
                <c:pt idx="452" formatCode="_(* #,##0_);_(* \(#,##0\);_(* &quot;-&quot;??_);_(@_)">
                  <c:v>6699.8</c:v>
                </c:pt>
                <c:pt idx="453" formatCode="_(* #,##0_);_(* \(#,##0\);_(* &quot;-&quot;??_);_(@_)">
                  <c:v>6890.1</c:v>
                </c:pt>
                <c:pt idx="454" formatCode="_(* #,##0_);_(* \(#,##0\);_(* &quot;-&quot;??_);_(@_)">
                  <c:v>7063.6</c:v>
                </c:pt>
                <c:pt idx="455" formatCode="_(* #,##0_);_(* \(#,##0\);_(* &quot;-&quot;??_);_(@_)">
                  <c:v>7285.4</c:v>
                </c:pt>
                <c:pt idx="456" formatCode="_(* #,##0_);_(* \(#,##0\);_(* &quot;-&quot;??_);_(@_)">
                  <c:v>7582.4</c:v>
                </c:pt>
                <c:pt idx="457" formatCode="_(* #,##0_);_(* \(#,##0\);_(* &quot;-&quot;??_);_(@_)">
                  <c:v>8010.2999999999993</c:v>
                </c:pt>
                <c:pt idx="458" formatCode="_(* #,##0_);_(* \(#,##0\);_(* &quot;-&quot;??_);_(@_)">
                  <c:v>8158.5</c:v>
                </c:pt>
                <c:pt idx="459" formatCode="_(* #,##0_);_(* \(#,##0\);_(* &quot;-&quot;??_);_(@_)">
                  <c:v>8330.7000000000007</c:v>
                </c:pt>
                <c:pt idx="460" formatCode="_(* #,##0_);_(* \(#,##0\);_(* &quot;-&quot;??_);_(@_)">
                  <c:v>8548.7000000000007</c:v>
                </c:pt>
                <c:pt idx="461" formatCode="_(* #,##0_);_(* \(#,##0\);_(* &quot;-&quot;??_);_(@_)">
                  <c:v>8640.5999999999985</c:v>
                </c:pt>
                <c:pt idx="462" formatCode="_(* #,##0_);_(* \(#,##0\);_(* &quot;-&quot;??_);_(@_)">
                  <c:v>8709.7999999999993</c:v>
                </c:pt>
                <c:pt idx="463" formatCode="_(* #,##0_);_(* \(#,##0\);_(* &quot;-&quot;??_);_(@_)">
                  <c:v>8802.0999999999985</c:v>
                </c:pt>
                <c:pt idx="464" formatCode="_(* #,##0_);_(* \(#,##0\);_(* &quot;-&quot;??_);_(@_)">
                  <c:v>9036.6</c:v>
                </c:pt>
                <c:pt idx="465" formatCode="_(* #,##0_);_(* \(#,##0\);_(* &quot;-&quot;??_);_(@_)">
                  <c:v>9237</c:v>
                </c:pt>
                <c:pt idx="466" formatCode="_(* #,##0_);_(* \(#,##0\);_(* &quot;-&quot;??_);_(@_)">
                  <c:v>9288.5</c:v>
                </c:pt>
                <c:pt idx="467" formatCode="_(* #,##0_);_(* \(#,##0\);_(* &quot;-&quot;??_);_(@_)">
                  <c:v>9444.5</c:v>
                </c:pt>
                <c:pt idx="468" formatCode="_(* #,##0_);_(* \(#,##0\);_(* &quot;-&quot;??_);_(@_)">
                  <c:v>9533.9</c:v>
                </c:pt>
                <c:pt idx="469" formatCode="_(* #,##0_);_(* \(#,##0\);_(* &quot;-&quot;??_);_(@_)">
                  <c:v>9737.2000000000007</c:v>
                </c:pt>
                <c:pt idx="470" formatCode="_(* #,##0_);_(* \(#,##0\);_(* &quot;-&quot;??_);_(@_)">
                  <c:v>9859.1</c:v>
                </c:pt>
                <c:pt idx="471" formatCode="_(* #,##0_);_(* \(#,##0\);_(* &quot;-&quot;??_);_(@_)">
                  <c:v>9901.2000000000007</c:v>
                </c:pt>
                <c:pt idx="472" formatCode="_(* #,##0_);_(* \(#,##0\);_(* &quot;-&quot;??_);_(@_)">
                  <c:v>9991.7999999999993</c:v>
                </c:pt>
                <c:pt idx="473" formatCode="_(* #,##0_);_(* \(#,##0\);_(* &quot;-&quot;??_);_(@_)">
                  <c:v>10125.599999999999</c:v>
                </c:pt>
                <c:pt idx="474" formatCode="_(* #,##0_);_(* \(#,##0\);_(* &quot;-&quot;??_);_(@_)">
                  <c:v>10184.900000000001</c:v>
                </c:pt>
                <c:pt idx="475" formatCode="_(* #,##0_);_(* \(#,##0\);_(* &quot;-&quot;??_);_(@_)">
                  <c:v>10321.299999999999</c:v>
                </c:pt>
                <c:pt idx="476" formatCode="_(* #,##0_);_(* \(#,##0\);_(* &quot;-&quot;??_);_(@_)">
                  <c:v>10360.5</c:v>
                </c:pt>
                <c:pt idx="477" formatCode="_(* #,##0_);_(* \(#,##0\);_(* &quot;-&quot;??_);_(@_)">
                  <c:v>10518.300000000001</c:v>
                </c:pt>
                <c:pt idx="478" formatCode="_(* #,##0_);_(* \(#,##0\);_(* &quot;-&quot;??_);_(@_)">
                  <c:v>10500.3</c:v>
                </c:pt>
                <c:pt idx="479" formatCode="_(* #,##0_);_(* \(#,##0\);_(* &quot;-&quot;??_);_(@_)">
                  <c:v>10562.300000000001</c:v>
                </c:pt>
                <c:pt idx="480" formatCode="_(* #,##0_);_(* \(#,##0\);_(* &quot;-&quot;??_);_(@_)">
                  <c:v>10638.9</c:v>
                </c:pt>
                <c:pt idx="481" formatCode="_(* #,##0_);_(* \(#,##0\);_(* &quot;-&quot;??_);_(@_)">
                  <c:v>10654</c:v>
                </c:pt>
                <c:pt idx="482" formatCode="_(* #,##0_);_(* \(#,##0\);_(* &quot;-&quot;??_);_(@_)">
                  <c:v>10783.4</c:v>
                </c:pt>
                <c:pt idx="483" formatCode="_(* #,##0_);_(* \(#,##0\);_(* &quot;-&quot;??_);_(@_)">
                  <c:v>10810.5</c:v>
                </c:pt>
                <c:pt idx="484" formatCode="_(* #,##0_);_(* \(#,##0\);_(* &quot;-&quot;??_);_(@_)">
                  <c:v>10899.4</c:v>
                </c:pt>
                <c:pt idx="485" formatCode="_(* #,##0_);_(* \(#,##0\);_(* &quot;-&quot;??_);_(@_)">
                  <c:v>10946.4</c:v>
                </c:pt>
                <c:pt idx="486" formatCode="_(* #,##0_);_(* \(#,##0\);_(* &quot;-&quot;??_);_(@_)">
                  <c:v>10951.4</c:v>
                </c:pt>
                <c:pt idx="487" formatCode="_(* #,##0_);_(* \(#,##0\);_(* &quot;-&quot;??_);_(@_)">
                  <c:v>3180.5</c:v>
                </c:pt>
                <c:pt idx="488" formatCode="_(* #,##0_);_(* \(#,##0\);_(* &quot;-&quot;??_);_(@_)">
                  <c:v>3561.7</c:v>
                </c:pt>
                <c:pt idx="489" formatCode="_(* #,##0_);_(* \(#,##0\);_(* &quot;-&quot;??_);_(@_)">
                  <c:v>3721.2</c:v>
                </c:pt>
                <c:pt idx="490" formatCode="_(* #,##0_);_(* \(#,##0\);_(* &quot;-&quot;??_);_(@_)">
                  <c:v>4359.8</c:v>
                </c:pt>
                <c:pt idx="491" formatCode="_(* #,##0_);_(* \(#,##0\);_(* &quot;-&quot;??_);_(@_)">
                  <c:v>4698.1000000000004</c:v>
                </c:pt>
                <c:pt idx="492" formatCode="_(* #,##0_);_(* \(#,##0\);_(* &quot;-&quot;??_);_(@_)">
                  <c:v>4882</c:v>
                </c:pt>
                <c:pt idx="493" formatCode="_(* #,##0_);_(* \(#,##0\);_(* &quot;-&quot;??_);_(@_)">
                  <c:v>4922.8</c:v>
                </c:pt>
                <c:pt idx="494" formatCode="_(* #,##0_);_(* \(#,##0\);_(* &quot;-&quot;??_);_(@_)">
                  <c:v>5672.7999999999993</c:v>
                </c:pt>
                <c:pt idx="495" formatCode="_(* #,##0_);_(* \(#,##0\);_(* &quot;-&quot;??_);_(@_)">
                  <c:v>5325.6</c:v>
                </c:pt>
                <c:pt idx="496" formatCode="_(* #,##0_);_(* \(#,##0\);_(* &quot;-&quot;??_);_(@_)">
                  <c:v>5427.3</c:v>
                </c:pt>
                <c:pt idx="497" formatCode="_(* #,##0_);_(* \(#,##0\);_(* &quot;-&quot;??_);_(@_)">
                  <c:v>5660.7999999999993</c:v>
                </c:pt>
                <c:pt idx="498" formatCode="_(* #,##0_);_(* \(#,##0\);_(* &quot;-&quot;??_);_(@_)">
                  <c:v>6772.9</c:v>
                </c:pt>
                <c:pt idx="499" formatCode="_(* #,##0_);_(* \(#,##0\);_(* &quot;-&quot;??_);_(@_)">
                  <c:v>6989.8</c:v>
                </c:pt>
                <c:pt idx="500" formatCode="_(* #,##0_);_(* \(#,##0\);_(* &quot;-&quot;??_);_(@_)">
                  <c:v>7293.2</c:v>
                </c:pt>
                <c:pt idx="501" formatCode="_(* #,##0_);_(* \(#,##0\);_(* &quot;-&quot;??_);_(@_)">
                  <c:v>7325.4000000000005</c:v>
                </c:pt>
                <c:pt idx="502" formatCode="_(* #,##0_);_(* \(#,##0\);_(* &quot;-&quot;??_);_(@_)">
                  <c:v>7649</c:v>
                </c:pt>
                <c:pt idx="503" formatCode="_(* #,##0_);_(* \(#,##0\);_(* &quot;-&quot;??_);_(@_)">
                  <c:v>7822.8</c:v>
                </c:pt>
                <c:pt idx="504" formatCode="_(* #,##0_);_(* \(#,##0\);_(* &quot;-&quot;??_);_(@_)">
                  <c:v>7940.7000000000007</c:v>
                </c:pt>
                <c:pt idx="505" formatCode="_(* #,##0_);_(* \(#,##0\);_(* &quot;-&quot;??_);_(@_)">
                  <c:v>8086.2</c:v>
                </c:pt>
                <c:pt idx="506" formatCode="_(* #,##0_);_(* \(#,##0\);_(* &quot;-&quot;??_);_(@_)">
                  <c:v>8553.0999999999985</c:v>
                </c:pt>
                <c:pt idx="507" formatCode="_(* #,##0_);_(* \(#,##0\);_(* &quot;-&quot;??_);_(@_)">
                  <c:v>8857.9</c:v>
                </c:pt>
                <c:pt idx="508" formatCode="_(* #,##0_);_(* \(#,##0\);_(* &quot;-&quot;??_);_(@_)">
                  <c:v>9159.4000000000015</c:v>
                </c:pt>
                <c:pt idx="509" formatCode="_(* #,##0_);_(* \(#,##0\);_(* &quot;-&quot;??_);_(@_)">
                  <c:v>9206.5</c:v>
                </c:pt>
                <c:pt idx="510" formatCode="_(* #,##0_);_(* \(#,##0\);_(* &quot;-&quot;??_);_(@_)">
                  <c:v>9437.4</c:v>
                </c:pt>
                <c:pt idx="511" formatCode="_(* #,##0_);_(* \(#,##0\);_(* &quot;-&quot;??_);_(@_)">
                  <c:v>9556.2000000000007</c:v>
                </c:pt>
                <c:pt idx="512" formatCode="_(* #,##0_);_(* \(#,##0\);_(* &quot;-&quot;??_);_(@_)">
                  <c:v>9758.1</c:v>
                </c:pt>
                <c:pt idx="513" formatCode="_(* #,##0_);_(* \(#,##0\);_(* &quot;-&quot;??_);_(@_)">
                  <c:v>10097.200000000001</c:v>
                </c:pt>
                <c:pt idx="514" formatCode="_(* #,##0_);_(* \(#,##0\);_(* &quot;-&quot;??_);_(@_)">
                  <c:v>10381.1</c:v>
                </c:pt>
                <c:pt idx="515" formatCode="_(* #,##0_);_(* \(#,##0\);_(* &quot;-&quot;??_);_(@_)">
                  <c:v>10408.200000000001</c:v>
                </c:pt>
                <c:pt idx="516" formatCode="_(* #,##0_);_(* \(#,##0\);_(* &quot;-&quot;??_);_(@_)">
                  <c:v>10463.9</c:v>
                </c:pt>
                <c:pt idx="517" formatCode="_(* #,##0_);_(* \(#,##0\);_(* &quot;-&quot;??_);_(@_)">
                  <c:v>10802.9</c:v>
                </c:pt>
                <c:pt idx="518" formatCode="_(* #,##0_);_(* \(#,##0\);_(* &quot;-&quot;??_);_(@_)">
                  <c:v>10964.4</c:v>
                </c:pt>
                <c:pt idx="519" formatCode="_(* #,##0_);_(* \(#,##0\);_(* &quot;-&quot;??_);_(@_)">
                  <c:v>11160.7</c:v>
                </c:pt>
                <c:pt idx="520" formatCode="_(* #,##0_);_(* \(#,##0\);_(* &quot;-&quot;??_);_(@_)">
                  <c:v>11428.3</c:v>
                </c:pt>
                <c:pt idx="521" formatCode="_(* #,##0_);_(* \(#,##0\);_(* &quot;-&quot;??_);_(@_)">
                  <c:v>11542.2</c:v>
                </c:pt>
                <c:pt idx="522" formatCode="_(* #,##0_);_(* \(#,##0\);_(* &quot;-&quot;??_);_(@_)">
                  <c:v>11659.400000000001</c:v>
                </c:pt>
                <c:pt idx="523" formatCode="_(* #,##0_);_(* \(#,##0\);_(* &quot;-&quot;??_);_(@_)">
                  <c:v>11795.6</c:v>
                </c:pt>
                <c:pt idx="524" formatCode="_(* #,##0_);_(* \(#,##0\);_(* &quot;-&quot;??_);_(@_)">
                  <c:v>11843</c:v>
                </c:pt>
                <c:pt idx="525" formatCode="_(* #,##0_);_(* \(#,##0\);_(* &quot;-&quot;??_);_(@_)">
                  <c:v>12003.5</c:v>
                </c:pt>
                <c:pt idx="526" formatCode="_(* #,##0_);_(* \(#,##0\);_(* &quot;-&quot;??_);_(@_)">
                  <c:v>12053</c:v>
                </c:pt>
                <c:pt idx="527" formatCode="_(* #,##0_);_(* \(#,##0\);_(* &quot;-&quot;??_);_(@_)">
                  <c:v>12109.5</c:v>
                </c:pt>
                <c:pt idx="528" formatCode="_(* #,##0_);_(* \(#,##0\);_(* &quot;-&quot;??_);_(@_)">
                  <c:v>12271.900000000001</c:v>
                </c:pt>
                <c:pt idx="529" formatCode="_(* #,##0_);_(* \(#,##0\);_(* &quot;-&quot;??_);_(@_)">
                  <c:v>12310.7</c:v>
                </c:pt>
                <c:pt idx="530" formatCode="_(* #,##0_);_(* \(#,##0\);_(* &quot;-&quot;??_);_(@_)">
                  <c:v>12346.800000000001</c:v>
                </c:pt>
                <c:pt idx="531" formatCode="_(* #,##0_);_(* \(#,##0\);_(* &quot;-&quot;??_);_(@_)">
                  <c:v>12422.2</c:v>
                </c:pt>
                <c:pt idx="532" formatCode="_(* #,##0_);_(* \(#,##0\);_(* &quot;-&quot;??_);_(@_)">
                  <c:v>12555</c:v>
                </c:pt>
                <c:pt idx="533" formatCode="_(* #,##0_);_(* \(#,##0\);_(* &quot;-&quot;??_);_(@_)">
                  <c:v>12628.300000000001</c:v>
                </c:pt>
                <c:pt idx="534" formatCode="_(* #,##0_);_(* \(#,##0\);_(* &quot;-&quot;??_);_(@_)">
                  <c:v>12687.300000000001</c:v>
                </c:pt>
                <c:pt idx="535" formatCode="_(* #,##0_);_(* \(#,##0\);_(* &quot;-&quot;??_);_(@_)">
                  <c:v>12776.1</c:v>
                </c:pt>
                <c:pt idx="536" formatCode="_(* #,##0_);_(* \(#,##0\);_(* &quot;-&quot;??_);_(@_)">
                  <c:v>12793.7</c:v>
                </c:pt>
                <c:pt idx="537" formatCode="_(* #,##0_);_(* \(#,##0\);_(* &quot;-&quot;??_);_(@_)">
                  <c:v>12816.4</c:v>
                </c:pt>
                <c:pt idx="538" formatCode="_(* #,##0_);_(* \(#,##0\);_(* &quot;-&quot;??_);_(@_)">
                  <c:v>12816.4</c:v>
                </c:pt>
                <c:pt idx="539" formatCode="_(* #,##0_);_(* \(#,##0\);_(* &quot;-&quot;??_);_(@_)">
                  <c:v>4202.6000000000004</c:v>
                </c:pt>
                <c:pt idx="540" formatCode="_(* #,##0_);_(* \(#,##0\);_(* &quot;-&quot;??_);_(@_)">
                  <c:v>4225.5</c:v>
                </c:pt>
                <c:pt idx="541" formatCode="_(* #,##0_);_(* \(#,##0\);_(* &quot;-&quot;??_);_(@_)">
                  <c:v>4639.3</c:v>
                </c:pt>
                <c:pt idx="542" formatCode="_(* #,##0_);_(* \(#,##0\);_(* &quot;-&quot;??_);_(@_)">
                  <c:v>4925.5</c:v>
                </c:pt>
                <c:pt idx="543" formatCode="_(* #,##0_);_(* \(#,##0\);_(* &quot;-&quot;??_);_(@_)">
                  <c:v>6176.6</c:v>
                </c:pt>
                <c:pt idx="544" formatCode="_(* #,##0_);_(* \(#,##0\);_(* &quot;-&quot;??_);_(@_)">
                  <c:v>6295.5</c:v>
                </c:pt>
                <c:pt idx="545" formatCode="_(* #,##0_);_(* \(#,##0\);_(* &quot;-&quot;??_);_(@_)">
                  <c:v>6338.8</c:v>
                </c:pt>
                <c:pt idx="546" formatCode="_(* #,##0_);_(* \(#,##0\);_(* &quot;-&quot;??_);_(@_)">
                  <c:v>6884.1</c:v>
                </c:pt>
                <c:pt idx="547" formatCode="_(* #,##0_);_(* \(#,##0\);_(* &quot;-&quot;??_);_(@_)">
                  <c:v>7090.2000000000007</c:v>
                </c:pt>
                <c:pt idx="548" formatCode="_(* #,##0_);_(* \(#,##0\);_(* &quot;-&quot;??_);_(@_)">
                  <c:v>7799.4</c:v>
                </c:pt>
                <c:pt idx="549" formatCode="_(* #,##0_);_(* \(#,##0\);_(* &quot;-&quot;??_);_(@_)">
                  <c:v>7963.9000000000005</c:v>
                </c:pt>
                <c:pt idx="550" formatCode="_(* #,##0_);_(* \(#,##0\);_(* &quot;-&quot;??_);_(@_)">
                  <c:v>8453.2000000000007</c:v>
                </c:pt>
                <c:pt idx="551" formatCode="_(* #,##0_);_(* \(#,##0\);_(* &quot;-&quot;??_);_(@_)">
                  <c:v>8530.9</c:v>
                </c:pt>
                <c:pt idx="552" formatCode="_(* #,##0_);_(* \(#,##0\);_(* &quot;-&quot;??_);_(@_)">
                  <c:v>8749.7999999999993</c:v>
                </c:pt>
                <c:pt idx="553" formatCode="_(* #,##0_);_(* \(#,##0\);_(* &quot;-&quot;??_);_(@_)">
                  <c:v>9092.6</c:v>
                </c:pt>
                <c:pt idx="554" formatCode="_(* #,##0_);_(* \(#,##0\);_(* &quot;-&quot;??_);_(@_)">
                  <c:v>9464.7999999999993</c:v>
                </c:pt>
                <c:pt idx="555" formatCode="_(* #,##0_);_(* \(#,##0\);_(* &quot;-&quot;??_);_(@_)">
                  <c:v>9945.7000000000007</c:v>
                </c:pt>
                <c:pt idx="556" formatCode="_(* #,##0_);_(* \(#,##0\);_(* &quot;-&quot;??_);_(@_)">
                  <c:v>9917.4</c:v>
                </c:pt>
                <c:pt idx="557" formatCode="_(* #,##0_);_(* \(#,##0\);_(* &quot;-&quot;??_);_(@_)">
                  <c:v>9926.9</c:v>
                </c:pt>
                <c:pt idx="558" formatCode="_(* #,##0_);_(* \(#,##0\);_(* &quot;-&quot;??_);_(@_)">
                  <c:v>10062.700000000001</c:v>
                </c:pt>
                <c:pt idx="559" formatCode="_(* #,##0_);_(* \(#,##0\);_(* &quot;-&quot;??_);_(@_)">
                  <c:v>10232.5</c:v>
                </c:pt>
                <c:pt idx="560" formatCode="_(* #,##0_);_(* \(#,##0\);_(* &quot;-&quot;??_);_(@_)">
                  <c:v>10301.599999999999</c:v>
                </c:pt>
                <c:pt idx="561" formatCode="_(* #,##0_);_(* \(#,##0\);_(* &quot;-&quot;??_);_(@_)">
                  <c:v>10451.299999999999</c:v>
                </c:pt>
                <c:pt idx="562" formatCode="_(* #,##0_);_(* \(#,##0\);_(* &quot;-&quot;??_);_(@_)">
                  <c:v>10520.400000000001</c:v>
                </c:pt>
                <c:pt idx="563" formatCode="_(* #,##0_);_(* \(#,##0\);_(* &quot;-&quot;??_);_(@_)">
                  <c:v>10551.3</c:v>
                </c:pt>
                <c:pt idx="564" formatCode="_(* #,##0_);_(* \(#,##0\);_(* &quot;-&quot;??_);_(@_)">
                  <c:v>10811.5</c:v>
                </c:pt>
                <c:pt idx="565" formatCode="_(* #,##0_);_(* \(#,##0\);_(* &quot;-&quot;??_);_(@_)">
                  <c:v>10976.5</c:v>
                </c:pt>
                <c:pt idx="566" formatCode="_(* #,##0_);_(* \(#,##0\);_(* &quot;-&quot;??_);_(@_)">
                  <c:v>11276.9</c:v>
                </c:pt>
                <c:pt idx="567" formatCode="_(* #,##0_);_(* \(#,##0\);_(* &quot;-&quot;??_);_(@_)">
                  <c:v>11439.6</c:v>
                </c:pt>
                <c:pt idx="568" formatCode="_(* #,##0_);_(* \(#,##0\);_(* &quot;-&quot;??_);_(@_)">
                  <c:v>11628.900000000001</c:v>
                </c:pt>
                <c:pt idx="569" formatCode="_(* #,##0_);_(* \(#,##0\);_(* &quot;-&quot;??_);_(@_)">
                  <c:v>11909.3</c:v>
                </c:pt>
                <c:pt idx="570" formatCode="_(* #,##0_);_(* \(#,##0\);_(* &quot;-&quot;??_);_(@_)">
                  <c:v>12070</c:v>
                </c:pt>
                <c:pt idx="571" formatCode="_(* #,##0_);_(* \(#,##0\);_(* &quot;-&quot;??_);_(@_)">
                  <c:v>12114.5</c:v>
                </c:pt>
                <c:pt idx="572" formatCode="_(* #,##0_);_(* \(#,##0\);_(* &quot;-&quot;??_);_(@_)">
                  <c:v>12219.1</c:v>
                </c:pt>
                <c:pt idx="573" formatCode="_(* #,##0_);_(* \(#,##0\);_(* &quot;-&quot;??_);_(@_)">
                  <c:v>12372.1</c:v>
                </c:pt>
                <c:pt idx="574" formatCode="_(* #,##0_);_(* \(#,##0\);_(* &quot;-&quot;??_);_(@_)">
                  <c:v>12481.5</c:v>
                </c:pt>
                <c:pt idx="575" formatCode="_(* #,##0_);_(* \(#,##0\);_(* &quot;-&quot;??_);_(@_)">
                  <c:v>12594.5</c:v>
                </c:pt>
                <c:pt idx="576" formatCode="_(* #,##0_);_(* \(#,##0\);_(* &quot;-&quot;??_);_(@_)">
                  <c:v>12663.1</c:v>
                </c:pt>
                <c:pt idx="577" formatCode="_(* #,##0_);_(* \(#,##0\);_(* &quot;-&quot;??_);_(@_)">
                  <c:v>12803.6</c:v>
                </c:pt>
                <c:pt idx="578" formatCode="_(* #,##0_);_(* \(#,##0\);_(* &quot;-&quot;??_);_(@_)">
                  <c:v>12866.6</c:v>
                </c:pt>
                <c:pt idx="579" formatCode="_(* #,##0_);_(* \(#,##0\);_(* &quot;-&quot;??_);_(@_)">
                  <c:v>13067</c:v>
                </c:pt>
                <c:pt idx="580" formatCode="_(* #,##0_);_(* \(#,##0\);_(* &quot;-&quot;??_);_(@_)">
                  <c:v>13151.2</c:v>
                </c:pt>
                <c:pt idx="581" formatCode="_(* #,##0_);_(* \(#,##0\);_(* &quot;-&quot;??_);_(@_)">
                  <c:v>13296.1</c:v>
                </c:pt>
                <c:pt idx="582" formatCode="_(* #,##0_);_(* \(#,##0\);_(* &quot;-&quot;??_);_(@_)">
                  <c:v>13377.1</c:v>
                </c:pt>
                <c:pt idx="583" formatCode="_(* #,##0_);_(* \(#,##0\);_(* &quot;-&quot;??_);_(@_)">
                  <c:v>13464.800000000001</c:v>
                </c:pt>
                <c:pt idx="584" formatCode="_(* #,##0_);_(* \(#,##0\);_(* &quot;-&quot;??_);_(@_)">
                  <c:v>13673.8</c:v>
                </c:pt>
                <c:pt idx="585" formatCode="_(* #,##0_);_(* \(#,##0\);_(* &quot;-&quot;??_);_(@_)">
                  <c:v>13731.3</c:v>
                </c:pt>
                <c:pt idx="586" formatCode="_(* #,##0_);_(* \(#,##0\);_(* &quot;-&quot;??_);_(@_)">
                  <c:v>13762.5</c:v>
                </c:pt>
                <c:pt idx="587" formatCode="_(* #,##0_);_(* \(#,##0\);_(* &quot;-&quot;??_);_(@_)">
                  <c:v>13850.1</c:v>
                </c:pt>
                <c:pt idx="588" formatCode="_(* #,##0_);_(* \(#,##0\);_(* &quot;-&quot;??_);_(@_)">
                  <c:v>13897.800000000001</c:v>
                </c:pt>
                <c:pt idx="589" formatCode="_(* #,##0_);_(* \(#,##0\);_(* &quot;-&quot;??_);_(@_)">
                  <c:v>13941</c:v>
                </c:pt>
                <c:pt idx="590" formatCode="_(* #,##0_);_(* \(#,##0\);_(* &quot;-&quot;??_);_(@_)">
                  <c:v>13951.6</c:v>
                </c:pt>
                <c:pt idx="591" formatCode="_(* #,##0_);_(* \(#,##0\);_(* &quot;-&quot;??_);_(@_)">
                  <c:v>14039.2</c:v>
                </c:pt>
                <c:pt idx="592" formatCode="_(* #,##0_);_(* \(#,##0\);_(* &quot;-&quot;??_);_(@_)">
                  <c:v>4887.9000000000005</c:v>
                </c:pt>
                <c:pt idx="593" formatCode="_(* #,##0_);_(* \(#,##0\);_(* &quot;-&quot;??_);_(@_)">
                  <c:v>5152</c:v>
                </c:pt>
                <c:pt idx="594" formatCode="_(* #,##0_);_(* \(#,##0\);_(* &quot;-&quot;??_);_(@_)">
                  <c:v>5247.2</c:v>
                </c:pt>
                <c:pt idx="595" formatCode="_(* #,##0_);_(* \(#,##0\);_(* &quot;-&quot;??_);_(@_)">
                  <c:v>5437.8</c:v>
                </c:pt>
                <c:pt idx="596" formatCode="_(* #,##0_);_(* \(#,##0\);_(* &quot;-&quot;??_);_(@_)">
                  <c:v>6451.9000000000005</c:v>
                </c:pt>
                <c:pt idx="597" formatCode="_(* #,##0_);_(* \(#,##0\);_(* &quot;-&quot;??_);_(@_)">
                  <c:v>6961.8</c:v>
                </c:pt>
                <c:pt idx="598" formatCode="_(* #,##0_);_(* \(#,##0\);_(* &quot;-&quot;??_);_(@_)">
                  <c:v>7115.9000000000005</c:v>
                </c:pt>
                <c:pt idx="599" formatCode="_(* #,##0_);_(* \(#,##0\);_(* &quot;-&quot;??_);_(@_)">
                  <c:v>7177.7</c:v>
                </c:pt>
                <c:pt idx="600" formatCode="_(* #,##0_);_(* \(#,##0\);_(* &quot;-&quot;??_);_(@_)">
                  <c:v>8344</c:v>
                </c:pt>
                <c:pt idx="601" formatCode="_(* #,##0_);_(* \(#,##0\);_(* &quot;-&quot;??_);_(@_)">
                  <c:v>8430</c:v>
                </c:pt>
                <c:pt idx="602" formatCode="_(* #,##0_);_(* \(#,##0\);_(* &quot;-&quot;??_);_(@_)">
                  <c:v>8569</c:v>
                </c:pt>
                <c:pt idx="603" formatCode="_(* #,##0_);_(* \(#,##0\);_(* &quot;-&quot;??_);_(@_)">
                  <c:v>8774</c:v>
                </c:pt>
                <c:pt idx="604" formatCode="_(* #,##0_);_(* \(#,##0\);_(* &quot;-&quot;??_);_(@_)">
                  <c:v>8924.4</c:v>
                </c:pt>
                <c:pt idx="605" formatCode="_(* #,##0_);_(* \(#,##0\);_(* &quot;-&quot;??_);_(@_)">
                  <c:v>8947.1</c:v>
                </c:pt>
                <c:pt idx="606" formatCode="_(* #,##0_);_(* \(#,##0\);_(* &quot;-&quot;??_);_(@_)">
                  <c:v>9328.6</c:v>
                </c:pt>
                <c:pt idx="607" formatCode="_(* #,##0_);_(* \(#,##0\);_(* &quot;-&quot;??_);_(@_)">
                  <c:v>9645.2000000000007</c:v>
                </c:pt>
                <c:pt idx="608" formatCode="_(* #,##0_);_(* \(#,##0\);_(* &quot;-&quot;??_);_(@_)">
                  <c:v>9699.7999999999993</c:v>
                </c:pt>
                <c:pt idx="609" formatCode="_(* #,##0_);_(* \(#,##0\);_(* &quot;-&quot;??_);_(@_)">
                  <c:v>9713.7000000000007</c:v>
                </c:pt>
                <c:pt idx="610" formatCode="_(* #,##0_);_(* \(#,##0\);_(* &quot;-&quot;??_);_(@_)">
                  <c:v>9847.5999999999985</c:v>
                </c:pt>
                <c:pt idx="611" formatCode="_(* #,##0_);_(* \(#,##0\);_(* &quot;-&quot;??_);_(@_)">
                  <c:v>9938</c:v>
                </c:pt>
                <c:pt idx="612" formatCode="_(* #,##0_);_(* \(#,##0\);_(* &quot;-&quot;??_);_(@_)">
                  <c:v>10254.099999999999</c:v>
                </c:pt>
                <c:pt idx="613" formatCode="_(* #,##0_);_(* \(#,##0\);_(* &quot;-&quot;??_);_(@_)">
                  <c:v>10337.5</c:v>
                </c:pt>
                <c:pt idx="614" formatCode="_(* #,##0_);_(* \(#,##0\);_(* &quot;-&quot;??_);_(@_)">
                  <c:v>10596</c:v>
                </c:pt>
                <c:pt idx="615" formatCode="_(* #,##0_);_(* \(#,##0\);_(* &quot;-&quot;??_);_(@_)">
                  <c:v>10729.3</c:v>
                </c:pt>
                <c:pt idx="616" formatCode="_(* #,##0_);_(* \(#,##0\);_(* &quot;-&quot;??_);_(@_)">
                  <c:v>10946.599999999999</c:v>
                </c:pt>
                <c:pt idx="617" formatCode="_(* #,##0_);_(* \(#,##0\);_(* &quot;-&quot;??_);_(@_)">
                  <c:v>11312.8</c:v>
                </c:pt>
                <c:pt idx="618" formatCode="_(* #,##0_);_(* \(#,##0\);_(* &quot;-&quot;??_);_(@_)">
                  <c:v>11510.7</c:v>
                </c:pt>
                <c:pt idx="619" formatCode="_(* #,##0_);_(* \(#,##0\);_(* &quot;-&quot;??_);_(@_)">
                  <c:v>11688.9</c:v>
                </c:pt>
                <c:pt idx="620" formatCode="_(* #,##0_);_(* \(#,##0\);_(* &quot;-&quot;??_);_(@_)">
                  <c:v>11896.9</c:v>
                </c:pt>
                <c:pt idx="621" formatCode="_(* #,##0_);_(* \(#,##0\);_(* &quot;-&quot;??_);_(@_)">
                  <c:v>12090</c:v>
                </c:pt>
                <c:pt idx="622" formatCode="_(* #,##0_);_(* \(#,##0\);_(* &quot;-&quot;??_);_(@_)">
                  <c:v>12237.7</c:v>
                </c:pt>
                <c:pt idx="623" formatCode="_(* #,##0_);_(* \(#,##0\);_(* &quot;-&quot;??_);_(@_)">
                  <c:v>12349.400000000001</c:v>
                </c:pt>
                <c:pt idx="624" formatCode="_(* #,##0_);_(* \(#,##0\);_(* &quot;-&quot;??_);_(@_)">
                  <c:v>12734.7</c:v>
                </c:pt>
                <c:pt idx="625" formatCode="_(* #,##0_);_(* \(#,##0\);_(* &quot;-&quot;??_);_(@_)">
                  <c:v>13044.8</c:v>
                </c:pt>
                <c:pt idx="626" formatCode="_(* #,##0_);_(* \(#,##0\);_(* &quot;-&quot;??_);_(@_)">
                  <c:v>13127.2</c:v>
                </c:pt>
                <c:pt idx="627" formatCode="_(* #,##0_);_(* \(#,##0\);_(* &quot;-&quot;??_);_(@_)">
                  <c:v>13219.8</c:v>
                </c:pt>
                <c:pt idx="628" formatCode="_(* #,##0_);_(* \(#,##0\);_(* &quot;-&quot;??_);_(@_)">
                  <c:v>13370.599999999999</c:v>
                </c:pt>
                <c:pt idx="629" formatCode="_(* #,##0_);_(* \(#,##0\);_(* &quot;-&quot;??_);_(@_)">
                  <c:v>13662.3</c:v>
                </c:pt>
                <c:pt idx="630" formatCode="_(* #,##0_);_(* \(#,##0\);_(* &quot;-&quot;??_);_(@_)">
                  <c:v>13909.8</c:v>
                </c:pt>
                <c:pt idx="631" formatCode="_(* #,##0_);_(* \(#,##0\);_(* &quot;-&quot;??_);_(@_)">
                  <c:v>14008.1</c:v>
                </c:pt>
                <c:pt idx="632" formatCode="_(* #,##0_);_(* \(#,##0\);_(* &quot;-&quot;??_);_(@_)">
                  <c:v>14222.9</c:v>
                </c:pt>
                <c:pt idx="633" formatCode="_(* #,##0_);_(* \(#,##0\);_(* &quot;-&quot;??_);_(@_)">
                  <c:v>14418.2</c:v>
                </c:pt>
                <c:pt idx="634" formatCode="_(* #,##0_);_(* \(#,##0\);_(* &quot;-&quot;??_);_(@_)">
                  <c:v>14563</c:v>
                </c:pt>
                <c:pt idx="635" formatCode="_(* #,##0_);_(* \(#,##0\);_(* &quot;-&quot;??_);_(@_)">
                  <c:v>14722.3</c:v>
                </c:pt>
                <c:pt idx="636" formatCode="_(* #,##0_);_(* \(#,##0\);_(* &quot;-&quot;??_);_(@_)">
                  <c:v>14845.6</c:v>
                </c:pt>
                <c:pt idx="637" formatCode="_(* #,##0_);_(* \(#,##0\);_(* &quot;-&quot;??_);_(@_)">
                  <c:v>14956.400000000001</c:v>
                </c:pt>
                <c:pt idx="638" formatCode="_(* #,##0_);_(* \(#,##0\);_(* &quot;-&quot;??_);_(@_)">
                  <c:v>15010.1</c:v>
                </c:pt>
                <c:pt idx="639" formatCode="_(* #,##0_);_(* \(#,##0\);_(* &quot;-&quot;??_);_(@_)">
                  <c:v>15161.2</c:v>
                </c:pt>
                <c:pt idx="640" formatCode="_(* #,##0_);_(* \(#,##0\);_(* &quot;-&quot;??_);_(@_)">
                  <c:v>15222.5</c:v>
                </c:pt>
                <c:pt idx="641" formatCode="_(* #,##0_);_(* \(#,##0\);_(* &quot;-&quot;??_);_(@_)">
                  <c:v>15323</c:v>
                </c:pt>
                <c:pt idx="642" formatCode="_(* #,##0_);_(* \(#,##0\);_(* &quot;-&quot;??_);_(@_)">
                  <c:v>15419.4</c:v>
                </c:pt>
                <c:pt idx="643" formatCode="_(* #,##0_);_(* \(#,##0\);_(* &quot;-&quot;??_);_(@_)">
                  <c:v>15552.7</c:v>
                </c:pt>
                <c:pt idx="644" formatCode="_(* #,##0_);_(* \(#,##0\);_(* &quot;-&quot;??_);_(@_)">
                  <c:v>4613.0999999999995</c:v>
                </c:pt>
                <c:pt idx="645" formatCode="_(* #,##0_);_(* \(#,##0\);_(* &quot;-&quot;??_);_(@_)">
                  <c:v>4957.7000000000007</c:v>
                </c:pt>
                <c:pt idx="646" formatCode="_(* #,##0_);_(* \(#,##0\);_(* &quot;-&quot;??_);_(@_)">
                  <c:v>5580.9000000000005</c:v>
                </c:pt>
                <c:pt idx="647" formatCode="_(* #,##0_);_(* \(#,##0\);_(* &quot;-&quot;??_);_(@_)">
                  <c:v>6108.4</c:v>
                </c:pt>
                <c:pt idx="648" formatCode="_(* #,##0_);_(* \(#,##0\);_(* &quot;-&quot;??_);_(@_)">
                  <c:v>6462.9</c:v>
                </c:pt>
                <c:pt idx="649" formatCode="_(* #,##0_);_(* \(#,##0\);_(* &quot;-&quot;??_);_(@_)">
                  <c:v>6625.4000000000005</c:v>
                </c:pt>
                <c:pt idx="650" formatCode="_(* #,##0_);_(* \(#,##0\);_(* &quot;-&quot;??_);_(@_)">
                  <c:v>6901.2</c:v>
                </c:pt>
                <c:pt idx="651" formatCode="_(* #,##0_);_(* \(#,##0\);_(* &quot;-&quot;??_);_(@_)">
                  <c:v>7093.4000000000005</c:v>
                </c:pt>
                <c:pt idx="652" formatCode="_(* #,##0_);_(* \(#,##0\);_(* &quot;-&quot;??_);_(@_)">
                  <c:v>7361.1</c:v>
                </c:pt>
                <c:pt idx="653" formatCode="_(* #,##0_);_(* \(#,##0\);_(* &quot;-&quot;??_);_(@_)">
                  <c:v>7695.8</c:v>
                </c:pt>
                <c:pt idx="654" formatCode="_(* #,##0_);_(* \(#,##0\);_(* &quot;-&quot;??_);_(@_)">
                  <c:v>8071.7000000000007</c:v>
                </c:pt>
                <c:pt idx="655" formatCode="_(* #,##0_);_(* \(#,##0\);_(* &quot;-&quot;??_);_(@_)">
                  <c:v>8192.6</c:v>
                </c:pt>
                <c:pt idx="656" formatCode="_(* #,##0_);_(* \(#,##0\);_(* &quot;-&quot;??_);_(@_)">
                  <c:v>8495.2999999999993</c:v>
                </c:pt>
                <c:pt idx="657" formatCode="_(* #,##0_);_(* \(#,##0\);_(* &quot;-&quot;??_);_(@_)">
                  <c:v>8729.7999999999993</c:v>
                </c:pt>
                <c:pt idx="658" formatCode="_(* #,##0_);_(* \(#,##0\);_(* &quot;-&quot;??_);_(@_)">
                  <c:v>10068.799999999999</c:v>
                </c:pt>
                <c:pt idx="659" formatCode="_(* #,##0_);_(* \(#,##0\);_(* &quot;-&quot;??_);_(@_)">
                  <c:v>10815.5</c:v>
                </c:pt>
                <c:pt idx="660" formatCode="_(* #,##0_);_(* \(#,##0\);_(* &quot;-&quot;??_);_(@_)">
                  <c:v>10974.4</c:v>
                </c:pt>
                <c:pt idx="661" formatCode="_(* #,##0_);_(* \(#,##0\);_(* &quot;-&quot;??_);_(@_)">
                  <c:v>11149.6</c:v>
                </c:pt>
                <c:pt idx="662" formatCode="_(* #,##0_);_(* \(#,##0\);_(* &quot;-&quot;??_);_(@_)">
                  <c:v>0</c:v>
                </c:pt>
                <c:pt idx="663" formatCode="_(* #,##0_);_(* \(#,##0\);_(* &quot;-&quot;??_);_(@_)">
                  <c:v>0</c:v>
                </c:pt>
                <c:pt idx="664" formatCode="_(* #,##0_);_(* \(#,##0\);_(* &quot;-&quot;??_);_(@_)">
                  <c:v>0</c:v>
                </c:pt>
                <c:pt idx="665" formatCode="_(* #,##0_);_(* \(#,##0\);_(* &quot;-&quot;??_);_(@_)">
                  <c:v>0</c:v>
                </c:pt>
                <c:pt idx="666" formatCode="_(* #,##0_);_(* \(#,##0\);_(* &quot;-&quot;??_);_(@_)">
                  <c:v>0</c:v>
                </c:pt>
                <c:pt idx="667" formatCode="_(* #,##0_);_(* \(#,##0\);_(* &quot;-&quot;??_);_(@_)">
                  <c:v>12577.1</c:v>
                </c:pt>
                <c:pt idx="668" formatCode="_(* #,##0_);_(* \(#,##0\);_(* &quot;-&quot;??_);_(@_)">
                  <c:v>12973.5</c:v>
                </c:pt>
                <c:pt idx="669" formatCode="_(* #,##0_);_(* \(#,##0\);_(* &quot;-&quot;??_);_(@_)">
                  <c:v>13348.8</c:v>
                </c:pt>
                <c:pt idx="670" formatCode="_(* #,##0_);_(* \(#,##0\);_(* &quot;-&quot;??_);_(@_)">
                  <c:v>13328.900000000001</c:v>
                </c:pt>
                <c:pt idx="671" formatCode="_(* #,##0_);_(* \(#,##0\);_(* &quot;-&quot;??_);_(@_)">
                  <c:v>13456.2</c:v>
                </c:pt>
                <c:pt idx="672" formatCode="_(* #,##0_);_(* \(#,##0\);_(* &quot;-&quot;??_);_(@_)">
                  <c:v>13647.7</c:v>
                </c:pt>
                <c:pt idx="673" formatCode="_(* #,##0_);_(* \(#,##0\);_(* &quot;-&quot;??_);_(@_)">
                  <c:v>13877.5</c:v>
                </c:pt>
                <c:pt idx="674" formatCode="_(* #,##0_);_(* \(#,##0\);_(* &quot;-&quot;??_);_(@_)">
                  <c:v>13954.2</c:v>
                </c:pt>
                <c:pt idx="675" formatCode="_(* #,##0_);_(* \(#,##0\);_(* &quot;-&quot;??_);_(@_)">
                  <c:v>14263.8</c:v>
                </c:pt>
                <c:pt idx="676" formatCode="_(* #,##0_);_(* \(#,##0\);_(* &quot;-&quot;??_);_(@_)">
                  <c:v>14574.300000000001</c:v>
                </c:pt>
                <c:pt idx="677" formatCode="_(* #,##0_);_(* \(#,##0\);_(* &quot;-&quot;??_);_(@_)">
                  <c:v>14701.599999999999</c:v>
                </c:pt>
                <c:pt idx="678" formatCode="_(* #,##0_);_(* \(#,##0\);_(* &quot;-&quot;??_);_(@_)">
                  <c:v>14709.199999999999</c:v>
                </c:pt>
                <c:pt idx="679" formatCode="_(* #,##0_);_(* \(#,##0\);_(* &quot;-&quot;??_);_(@_)">
                  <c:v>14830.6</c:v>
                </c:pt>
                <c:pt idx="680" formatCode="_(* #,##0_);_(* \(#,##0\);_(* &quot;-&quot;??_);_(@_)">
                  <c:v>14843.6</c:v>
                </c:pt>
                <c:pt idx="681" formatCode="_(* #,##0_);_(* \(#,##0\);_(* &quot;-&quot;??_);_(@_)">
                  <c:v>15028.3</c:v>
                </c:pt>
                <c:pt idx="682" formatCode="_(* #,##0_);_(* \(#,##0\);_(* &quot;-&quot;??_);_(@_)">
                  <c:v>15048.900000000001</c:v>
                </c:pt>
                <c:pt idx="683" formatCode="_(* #,##0_);_(* \(#,##0\);_(* &quot;-&quot;??_);_(@_)">
                  <c:v>15043</c:v>
                </c:pt>
                <c:pt idx="684" formatCode="_(* #,##0_);_(* \(#,##0\);_(* &quot;-&quot;??_);_(@_)">
                  <c:v>15020.2</c:v>
                </c:pt>
                <c:pt idx="685" formatCode="_(* #,##0_);_(* \(#,##0\);_(* &quot;-&quot;??_);_(@_)">
                  <c:v>15159.1</c:v>
                </c:pt>
                <c:pt idx="686" formatCode="_(* #,##0_);_(* \(#,##0\);_(* &quot;-&quot;??_);_(@_)">
                  <c:v>15233.4</c:v>
                </c:pt>
                <c:pt idx="687" formatCode="_(* #,##0_);_(* \(#,##0\);_(* &quot;-&quot;??_);_(@_)">
                  <c:v>15266.7</c:v>
                </c:pt>
                <c:pt idx="688" formatCode="_(* #,##0_);_(* \(#,##0\);_(* &quot;-&quot;??_);_(@_)">
                  <c:v>15277.1</c:v>
                </c:pt>
                <c:pt idx="689" formatCode="_(* #,##0_);_(* \(#,##0\);_(* &quot;-&quot;??_);_(@_)">
                  <c:v>15323.6</c:v>
                </c:pt>
                <c:pt idx="690" formatCode="_(* #,##0_);_(* \(#,##0\);_(* &quot;-&quot;??_);_(@_)">
                  <c:v>15468.6</c:v>
                </c:pt>
                <c:pt idx="691" formatCode="_(* #,##0_);_(* \(#,##0\);_(* &quot;-&quot;??_);_(@_)">
                  <c:v>15511.5</c:v>
                </c:pt>
                <c:pt idx="692" formatCode="_(* #,##0_);_(* \(#,##0\);_(* &quot;-&quot;??_);_(@_)">
                  <c:v>15597.5</c:v>
                </c:pt>
                <c:pt idx="693" formatCode="_(* #,##0_);_(* \(#,##0\);_(* &quot;-&quot;??_);_(@_)">
                  <c:v>15694.4</c:v>
                </c:pt>
                <c:pt idx="694" formatCode="_(* #,##0_);_(* \(#,##0\);_(* &quot;-&quot;??_);_(@_)">
                  <c:v>15707.9</c:v>
                </c:pt>
                <c:pt idx="695" formatCode="_(* #,##0_);_(* \(#,##0\);_(* &quot;-&quot;??_);_(@_)">
                  <c:v>15752.699999999999</c:v>
                </c:pt>
                <c:pt idx="696" formatCode="_(* #,##0_);_(* \(#,##0\);_(* &quot;-&quot;??_);_(@_)">
                  <c:v>3619.4</c:v>
                </c:pt>
                <c:pt idx="697" formatCode="_(* #,##0_);_(* \(#,##0\);_(* &quot;-&quot;??_);_(@_)">
                  <c:v>4777.5999999999995</c:v>
                </c:pt>
                <c:pt idx="698" formatCode="_(* #,##0_);_(* \(#,##0\);_(* &quot;-&quot;??_);_(@_)">
                  <c:v>4974.5</c:v>
                </c:pt>
                <c:pt idx="699" formatCode="_(* #,##0_);_(* \(#,##0\);_(* &quot;-&quot;??_);_(@_)">
                  <c:v>5338.1</c:v>
                </c:pt>
                <c:pt idx="700" formatCode="_(* #,##0_);_(* \(#,##0\);_(* &quot;-&quot;??_);_(@_)">
                  <c:v>5373.2000000000007</c:v>
                </c:pt>
                <c:pt idx="701" formatCode="_(* #,##0_);_(* \(#,##0\);_(* &quot;-&quot;??_);_(@_)">
                  <c:v>5464.7000000000007</c:v>
                </c:pt>
                <c:pt idx="702" formatCode="_(* #,##0_);_(* \(#,##0\);_(* &quot;-&quot;??_);_(@_)">
                  <c:v>5812.1</c:v>
                </c:pt>
                <c:pt idx="703" formatCode="_(* #,##0_);_(* \(#,##0\);_(* &quot;-&quot;??_);_(@_)">
                  <c:v>6109.5</c:v>
                </c:pt>
                <c:pt idx="704" formatCode="_(* #,##0_);_(* \(#,##0\);_(* &quot;-&quot;??_);_(@_)">
                  <c:v>6296.4</c:v>
                </c:pt>
                <c:pt idx="705" formatCode="_(* #,##0_);_(* \(#,##0\);_(* &quot;-&quot;??_);_(@_)">
                  <c:v>6343.6</c:v>
                </c:pt>
                <c:pt idx="706" formatCode="_(* #,##0_);_(* \(#,##0\);_(* &quot;-&quot;??_);_(@_)">
                  <c:v>6730.1</c:v>
                </c:pt>
                <c:pt idx="707" formatCode="_(* #,##0_);_(* \(#,##0\);_(* &quot;-&quot;??_);_(@_)">
                  <c:v>6818</c:v>
                </c:pt>
                <c:pt idx="708" formatCode="_(* #,##0_);_(* \(#,##0\);_(* &quot;-&quot;??_);_(@_)">
                  <c:v>6862.3</c:v>
                </c:pt>
                <c:pt idx="709" formatCode="_(* #,##0_);_(* \(#,##0\);_(* &quot;-&quot;??_);_(@_)">
                  <c:v>7379.5</c:v>
                </c:pt>
                <c:pt idx="710" formatCode="_(* #,##0_);_(* \(#,##0\);_(* &quot;-&quot;??_);_(@_)">
                  <c:v>8532.1</c:v>
                </c:pt>
                <c:pt idx="711" formatCode="_(* #,##0_);_(* \(#,##0\);_(* &quot;-&quot;??_);_(@_)">
                  <c:v>8748.4</c:v>
                </c:pt>
                <c:pt idx="712" formatCode="_(* #,##0_);_(* \(#,##0\);_(* &quot;-&quot;??_);_(@_)">
                  <c:v>8986.1</c:v>
                </c:pt>
                <c:pt idx="713" formatCode="_(* #,##0_);_(* \(#,##0\);_(* &quot;-&quot;??_);_(@_)">
                  <c:v>8944.7000000000007</c:v>
                </c:pt>
                <c:pt idx="714" formatCode="_(* #,##0_);_(* \(#,##0\);_(* &quot;-&quot;??_);_(@_)">
                  <c:v>9061</c:v>
                </c:pt>
                <c:pt idx="715" formatCode="_(* #,##0_);_(* \(#,##0\);_(* &quot;-&quot;??_);_(@_)">
                  <c:v>9331</c:v>
                </c:pt>
                <c:pt idx="716" formatCode="_(* #,##0_);_(* \(#,##0\);_(* &quot;-&quot;??_);_(@_)">
                  <c:v>9521.1</c:v>
                </c:pt>
                <c:pt idx="717" formatCode="_(* #,##0_);_(* \(#,##0\);_(* &quot;-&quot;??_);_(@_)">
                  <c:v>9960.5</c:v>
                </c:pt>
                <c:pt idx="718" formatCode="_(* #,##0_);_(* \(#,##0\);_(* &quot;-&quot;??_);_(@_)">
                  <c:v>10013</c:v>
                </c:pt>
                <c:pt idx="719" formatCode="_(* #,##0_);_(* \(#,##0\);_(* &quot;-&quot;??_);_(@_)">
                  <c:v>10301.200000000001</c:v>
                </c:pt>
                <c:pt idx="720" formatCode="_(* #,##0_);_(* \(#,##0\);_(* &quot;-&quot;??_);_(@_)">
                  <c:v>10463.5</c:v>
                </c:pt>
                <c:pt idx="721" formatCode="_(* #,##0_);_(* \(#,##0\);_(* &quot;-&quot;??_);_(@_)">
                  <c:v>10711.2</c:v>
                </c:pt>
                <c:pt idx="722" formatCode="_(* #,##0_);_(* \(#,##0\);_(* &quot;-&quot;??_);_(@_)">
                  <c:v>10875</c:v>
                </c:pt>
                <c:pt idx="723" formatCode="_(* #,##0_);_(* \(#,##0\);_(* &quot;-&quot;??_);_(@_)">
                  <c:v>11116.3</c:v>
                </c:pt>
                <c:pt idx="724" formatCode="_(* #,##0_);_(* \(#,##0\);_(* &quot;-&quot;??_);_(@_)">
                  <c:v>11335.6</c:v>
                </c:pt>
                <c:pt idx="725" formatCode="_(* #,##0_);_(* \(#,##0\);_(* &quot;-&quot;??_);_(@_)">
                  <c:v>11650.1</c:v>
                </c:pt>
                <c:pt idx="726" formatCode="_(* #,##0_);_(* \(#,##0\);_(* &quot;-&quot;??_);_(@_)">
                  <c:v>11829.6</c:v>
                </c:pt>
                <c:pt idx="727" formatCode="_(* #,##0_);_(* \(#,##0\);_(* &quot;-&quot;??_);_(@_)">
                  <c:v>12036.099999999999</c:v>
                </c:pt>
                <c:pt idx="728" formatCode="_(* #,##0_);_(* \(#,##0\);_(* &quot;-&quot;??_);_(@_)">
                  <c:v>12257.099999999999</c:v>
                </c:pt>
                <c:pt idx="729" formatCode="_(* #,##0_);_(* \(#,##0\);_(* &quot;-&quot;??_);_(@_)">
                  <c:v>12801.9</c:v>
                </c:pt>
                <c:pt idx="730" formatCode="_(* #,##0_);_(* \(#,##0\);_(* &quot;-&quot;??_);_(@_)">
                  <c:v>12942.900000000001</c:v>
                </c:pt>
                <c:pt idx="731" formatCode="_(* #,##0_);_(* \(#,##0\);_(* &quot;-&quot;??_);_(@_)">
                  <c:v>13182.4</c:v>
                </c:pt>
                <c:pt idx="732" formatCode="_(* #,##0_);_(* \(#,##0\);_(* &quot;-&quot;??_);_(@_)">
                  <c:v>13397.4</c:v>
                </c:pt>
                <c:pt idx="733" formatCode="_(* #,##0_);_(* \(#,##0\);_(* &quot;-&quot;??_);_(@_)">
                  <c:v>13477.9</c:v>
                </c:pt>
                <c:pt idx="734" formatCode="_(* #,##0_);_(* \(#,##0\);_(* &quot;-&quot;??_);_(@_)">
                  <c:v>13554.5</c:v>
                </c:pt>
                <c:pt idx="735" formatCode="_(* #,##0_);_(* \(#,##0\);_(* &quot;-&quot;??_);_(@_)">
                  <c:v>13644.7</c:v>
                </c:pt>
                <c:pt idx="736" formatCode="_(* #,##0_);_(* \(#,##0\);_(* &quot;-&quot;??_);_(@_)">
                  <c:v>13692</c:v>
                </c:pt>
                <c:pt idx="737" formatCode="_(* #,##0_);_(* \(#,##0\);_(* &quot;-&quot;??_);_(@_)">
                  <c:v>13987.800000000001</c:v>
                </c:pt>
                <c:pt idx="738" formatCode="_(* #,##0_);_(* \(#,##0\);_(* &quot;-&quot;??_);_(@_)">
                  <c:v>14156.1</c:v>
                </c:pt>
                <c:pt idx="739" formatCode="_(* #,##0_);_(* \(#,##0\);_(* &quot;-&quot;??_);_(@_)">
                  <c:v>14246.7</c:v>
                </c:pt>
                <c:pt idx="740" formatCode="_(* #,##0_);_(* \(#,##0\);_(* &quot;-&quot;??_);_(@_)">
                  <c:v>14293.7</c:v>
                </c:pt>
                <c:pt idx="741" formatCode="_(* #,##0_);_(* \(#,##0\);_(* &quot;-&quot;??_);_(@_)">
                  <c:v>14368.300000000001</c:v>
                </c:pt>
                <c:pt idx="742" formatCode="_(* #,##0_);_(* \(#,##0\);_(* &quot;-&quot;??_);_(@_)">
                  <c:v>14324.1</c:v>
                </c:pt>
                <c:pt idx="743" formatCode="_(* #,##0_);_(* \(#,##0\);_(* &quot;-&quot;??_);_(@_)">
                  <c:v>14407.300000000001</c:v>
                </c:pt>
                <c:pt idx="744" formatCode="_(* #,##0_);_(* \(#,##0\);_(* &quot;-&quot;??_);_(@_)">
                  <c:v>14423.2</c:v>
                </c:pt>
                <c:pt idx="745" formatCode="_(* #,##0_);_(* \(#,##0\);_(* &quot;-&quot;??_);_(@_)">
                  <c:v>14433.699999999999</c:v>
                </c:pt>
                <c:pt idx="746" formatCode="_(* #,##0_);_(* \(#,##0\);_(* &quot;-&quot;??_);_(@_)">
                  <c:v>14496</c:v>
                </c:pt>
                <c:pt idx="747" formatCode="_(* #,##0_);_(* \(#,##0\);_(* &quot;-&quot;??_);_(@_)">
                  <c:v>14540.1</c:v>
                </c:pt>
                <c:pt idx="748" formatCode="_(* #,##0_);_(* \(#,##0\);_(* &quot;-&quot;??_);_(@_)">
                  <c:v>3516</c:v>
                </c:pt>
                <c:pt idx="749" formatCode="_(* #,##0_);_(* \(#,##0\);_(* &quot;-&quot;??_);_(@_)">
                  <c:v>3622.8</c:v>
                </c:pt>
                <c:pt idx="750" formatCode="_(* #,##0_);_(* \(#,##0\);_(* &quot;-&quot;??_);_(@_)">
                  <c:v>3904.7</c:v>
                </c:pt>
                <c:pt idx="751" formatCode="_(* #,##0_);_(* \(#,##0\);_(* &quot;-&quot;??_);_(@_)">
                  <c:v>4345.8999999999996</c:v>
                </c:pt>
                <c:pt idx="752" formatCode="_(* #,##0_);_(* \(#,##0\);_(* &quot;-&quot;??_);_(@_)">
                  <c:v>4678.6000000000004</c:v>
                </c:pt>
                <c:pt idx="753" formatCode="_(* #,##0_);_(* \(#,##0\);_(* &quot;-&quot;??_);_(@_)">
                  <c:v>4882.5</c:v>
                </c:pt>
                <c:pt idx="754" formatCode="_(* #,##0_);_(* \(#,##0\);_(* &quot;-&quot;??_);_(@_)">
                  <c:v>5259.7</c:v>
                </c:pt>
                <c:pt idx="755" formatCode="_(* #,##0_);_(* \(#,##0\);_(* &quot;-&quot;??_);_(@_)">
                  <c:v>5756.6</c:v>
                </c:pt>
                <c:pt idx="756" formatCode="_(* #,##0_);_(* \(#,##0\);_(* &quot;-&quot;??_);_(@_)">
                  <c:v>6819.2000000000007</c:v>
                </c:pt>
                <c:pt idx="757" formatCode="_(* #,##0_);_(* \(#,##0\);_(* &quot;-&quot;??_);_(@_)">
                  <c:v>7077.7999999999993</c:v>
                </c:pt>
                <c:pt idx="758" formatCode="_(* #,##0_);_(* \(#,##0\);_(* &quot;-&quot;??_);_(@_)">
                  <c:v>7322</c:v>
                </c:pt>
                <c:pt idx="759" formatCode="_(* #,##0_);_(* \(#,##0\);_(* &quot;-&quot;??_);_(@_)">
                  <c:v>7877.1</c:v>
                </c:pt>
                <c:pt idx="760" formatCode="_(* #,##0_);_(* \(#,##0\);_(* &quot;-&quot;??_);_(@_)">
                  <c:v>8533.9</c:v>
                </c:pt>
                <c:pt idx="761" formatCode="_(* #,##0_);_(* \(#,##0\);_(* &quot;-&quot;??_);_(@_)">
                  <c:v>8942.1</c:v>
                </c:pt>
                <c:pt idx="762" formatCode="_(* #,##0_);_(* \(#,##0\);_(* &quot;-&quot;??_);_(@_)">
                  <c:v>9657</c:v>
                </c:pt>
                <c:pt idx="763" formatCode="_(* #,##0_);_(* \(#,##0\);_(* &quot;-&quot;??_);_(@_)">
                  <c:v>9689.5</c:v>
                </c:pt>
                <c:pt idx="764" formatCode="_(* #,##0_);_(* \(#,##0\);_(* &quot;-&quot;??_);_(@_)">
                  <c:v>9721.2999999999993</c:v>
                </c:pt>
                <c:pt idx="765" formatCode="_(* #,##0_);_(* \(#,##0\);_(* &quot;-&quot;??_);_(@_)">
                  <c:v>9822.5999999999985</c:v>
                </c:pt>
                <c:pt idx="766" formatCode="_(* #,##0_);_(* \(#,##0\);_(* &quot;-&quot;??_);_(@_)">
                  <c:v>9946.7000000000007</c:v>
                </c:pt>
                <c:pt idx="767" formatCode="_(* #,##0_);_(* \(#,##0\);_(* &quot;-&quot;??_);_(@_)">
                  <c:v>10535</c:v>
                </c:pt>
                <c:pt idx="768" formatCode="_(* #,##0_);_(* \(#,##0\);_(* &quot;-&quot;??_);_(@_)">
                  <c:v>10680.599999999999</c:v>
                </c:pt>
                <c:pt idx="769" formatCode="_(* #,##0_);_(* \(#,##0\);_(* &quot;-&quot;??_);_(@_)">
                  <c:v>11084.3</c:v>
                </c:pt>
                <c:pt idx="770" formatCode="_(* #,##0_);_(* \(#,##0\);_(* &quot;-&quot;??_);_(@_)">
                  <c:v>11540.7</c:v>
                </c:pt>
                <c:pt idx="771" formatCode="_(* #,##0_);_(* \(#,##0\);_(* &quot;-&quot;??_);_(@_)">
                  <c:v>11767.2</c:v>
                </c:pt>
                <c:pt idx="772" formatCode="_(* #,##0_);_(* \(#,##0\);_(* &quot;-&quot;??_);_(@_)">
                  <c:v>11852.900000000001</c:v>
                </c:pt>
                <c:pt idx="773" formatCode="_(* #,##0_);_(* \(#,##0\);_(* &quot;-&quot;??_);_(@_)">
                  <c:v>12034.9</c:v>
                </c:pt>
                <c:pt idx="774" formatCode="_(* #,##0_);_(* \(#,##0\);_(* &quot;-&quot;??_);_(@_)">
                  <c:v>12142.8</c:v>
                </c:pt>
                <c:pt idx="775" formatCode="_(* #,##0_);_(* \(#,##0\);_(* &quot;-&quot;??_);_(@_)">
                  <c:v>12428.3</c:v>
                </c:pt>
                <c:pt idx="776" formatCode="_(* #,##0_);_(* \(#,##0\);_(* &quot;-&quot;??_);_(@_)">
                  <c:v>12624.3</c:v>
                </c:pt>
                <c:pt idx="777" formatCode="_(* #,##0_);_(* \(#,##0\);_(* &quot;-&quot;??_);_(@_)">
                  <c:v>12708.1</c:v>
                </c:pt>
                <c:pt idx="778" formatCode="_(* #,##0_);_(* \(#,##0\);_(* &quot;-&quot;??_);_(@_)">
                  <c:v>12775.8</c:v>
                </c:pt>
                <c:pt idx="779" formatCode="_(* #,##0_);_(* \(#,##0\);_(* &quot;-&quot;??_);_(@_)">
                  <c:v>12914.7</c:v>
                </c:pt>
                <c:pt idx="780" formatCode="_(* #,##0_);_(* \(#,##0\);_(* &quot;-&quot;??_);_(@_)">
                  <c:v>13281</c:v>
                </c:pt>
                <c:pt idx="781" formatCode="_(* #,##0_);_(* \(#,##0\);_(* &quot;-&quot;??_);_(@_)">
                  <c:v>13577.9</c:v>
                </c:pt>
                <c:pt idx="782" formatCode="_(* #,##0_);_(* \(#,##0\);_(* &quot;-&quot;??_);_(@_)">
                  <c:v>13719.6</c:v>
                </c:pt>
                <c:pt idx="783" formatCode="_(* #,##0_);_(* \(#,##0\);_(* &quot;-&quot;??_);_(@_)">
                  <c:v>13888.300000000001</c:v>
                </c:pt>
                <c:pt idx="784" formatCode="_(* #,##0_);_(* \(#,##0\);_(* &quot;-&quot;??_);_(@_)">
                  <c:v>14182.4</c:v>
                </c:pt>
                <c:pt idx="785" formatCode="_(* #,##0_);_(* \(#,##0\);_(* &quot;-&quot;??_);_(@_)">
                  <c:v>14560.6</c:v>
                </c:pt>
                <c:pt idx="786" formatCode="_(* #,##0_);_(* \(#,##0\);_(* &quot;-&quot;??_);_(@_)">
                  <c:v>14627.4</c:v>
                </c:pt>
                <c:pt idx="787" formatCode="_(* #,##0_);_(* \(#,##0\);_(* &quot;-&quot;??_);_(@_)">
                  <c:v>14647.5</c:v>
                </c:pt>
                <c:pt idx="788" formatCode="_(* #,##0_);_(* \(#,##0\);_(* &quot;-&quot;??_);_(@_)">
                  <c:v>14683.1</c:v>
                </c:pt>
                <c:pt idx="789" formatCode="_(* #,##0_);_(* \(#,##0\);_(* &quot;-&quot;??_);_(@_)">
                  <c:v>14785.7</c:v>
                </c:pt>
                <c:pt idx="790" formatCode="_(* #,##0_);_(* \(#,##0\);_(* &quot;-&quot;??_);_(@_)">
                  <c:v>14880.400000000001</c:v>
                </c:pt>
                <c:pt idx="791" formatCode="_(* #,##0_);_(* \(#,##0\);_(* &quot;-&quot;??_);_(@_)">
                  <c:v>15017</c:v>
                </c:pt>
                <c:pt idx="792" formatCode="_(* #,##0_);_(* \(#,##0\);_(* &quot;-&quot;??_);_(@_)">
                  <c:v>15094.7</c:v>
                </c:pt>
                <c:pt idx="793" formatCode="_(* #,##0_);_(* \(#,##0\);_(* &quot;-&quot;??_);_(@_)">
                  <c:v>15085.900000000001</c:v>
                </c:pt>
                <c:pt idx="794" formatCode="_(* #,##0_);_(* \(#,##0\);_(* &quot;-&quot;??_);_(@_)">
                  <c:v>15079.8</c:v>
                </c:pt>
                <c:pt idx="795" formatCode="_(* #,##0_);_(* \(#,##0\);_(* &quot;-&quot;??_);_(@_)">
                  <c:v>15285.2</c:v>
                </c:pt>
                <c:pt idx="796" formatCode="_(* #,##0_);_(* \(#,##0\);_(* &quot;-&quot;??_);_(@_)">
                  <c:v>15429.8</c:v>
                </c:pt>
                <c:pt idx="797" formatCode="_(* #,##0_);_(* \(#,##0\);_(* &quot;-&quot;??_);_(@_)">
                  <c:v>15619.8</c:v>
                </c:pt>
                <c:pt idx="798" formatCode="_(* #,##0_);_(* \(#,##0\);_(* &quot;-&quot;??_);_(@_)">
                  <c:v>15751.9</c:v>
                </c:pt>
                <c:pt idx="799" formatCode="_(* #,##0_);_(* \(#,##0\);_(* &quot;-&quot;??_);_(@_)">
                  <c:v>15784.800000000001</c:v>
                </c:pt>
                <c:pt idx="800" formatCode="_(* #,##0_);_(* \(#,##0\);_(* &quot;-&quot;??_);_(@_)">
                  <c:v>5092.5</c:v>
                </c:pt>
                <c:pt idx="801" formatCode="_(* #,##0_);_(* \(#,##0\);_(* &quot;-&quot;??_);_(@_)">
                  <c:v>5246.8</c:v>
                </c:pt>
                <c:pt idx="802" formatCode="_(* #,##0_);_(* \(#,##0\);_(* &quot;-&quot;??_);_(@_)">
                  <c:v>5381.4000000000005</c:v>
                </c:pt>
                <c:pt idx="803" formatCode="_(* #,##0_);_(* \(#,##0\);_(* &quot;-&quot;??_);_(@_)">
                  <c:v>5484</c:v>
                </c:pt>
                <c:pt idx="804" formatCode="_(* #,##0_);_(* \(#,##0\);_(* &quot;-&quot;??_);_(@_)">
                  <c:v>6285.4</c:v>
                </c:pt>
                <c:pt idx="805" formatCode="_(* #,##0_);_(* \(#,##0\);_(* &quot;-&quot;??_);_(@_)">
                  <c:v>7075.6</c:v>
                </c:pt>
                <c:pt idx="806" formatCode="_(* #,##0_);_(* \(#,##0\);_(* &quot;-&quot;??_);_(@_)">
                  <c:v>7452.7000000000007</c:v>
                </c:pt>
                <c:pt idx="807" formatCode="_(* #,##0_);_(* \(#,##0\);_(* &quot;-&quot;??_);_(@_)">
                  <c:v>7945.6</c:v>
                </c:pt>
                <c:pt idx="808" formatCode="_(* #,##0_);_(* \(#,##0\);_(* &quot;-&quot;??_);_(@_)">
                  <c:v>8611.9</c:v>
                </c:pt>
                <c:pt idx="809" formatCode="_(* #,##0_);_(* \(#,##0\);_(* &quot;-&quot;??_);_(@_)">
                  <c:v>8884.1</c:v>
                </c:pt>
                <c:pt idx="810" formatCode="_(* #,##0_);_(* \(#,##0\);_(* &quot;-&quot;??_);_(@_)">
                  <c:v>9094.5</c:v>
                </c:pt>
                <c:pt idx="811" formatCode="_(* #,##0_);_(* \(#,##0\);_(* &quot;-&quot;??_);_(@_)">
                  <c:v>9724.1</c:v>
                </c:pt>
                <c:pt idx="812" formatCode="_(* #,##0_);_(* \(#,##0\);_(* &quot;-&quot;??_);_(@_)">
                  <c:v>10148</c:v>
                </c:pt>
                <c:pt idx="813" formatCode="_(* #,##0_);_(* \(#,##0\);_(* &quot;-&quot;??_);_(@_)">
                  <c:v>10213.6</c:v>
                </c:pt>
                <c:pt idx="814" formatCode="_(* #,##0_);_(* \(#,##0\);_(* &quot;-&quot;??_);_(@_)">
                  <c:v>11502.7</c:v>
                </c:pt>
                <c:pt idx="815" formatCode="_(* #,##0_);_(* \(#,##0\);_(* &quot;-&quot;??_);_(@_)">
                  <c:v>11760.8</c:v>
                </c:pt>
                <c:pt idx="816" formatCode="_(* #,##0_);_(* \(#,##0\);_(* &quot;-&quot;??_);_(@_)">
                  <c:v>11909.8</c:v>
                </c:pt>
                <c:pt idx="817" formatCode="_(* #,##0_);_(* \(#,##0\);_(* &quot;-&quot;??_);_(@_)">
                  <c:v>12025</c:v>
                </c:pt>
                <c:pt idx="818" formatCode="_(* #,##0_);_(* \(#,##0\);_(* &quot;-&quot;??_);_(@_)">
                  <c:v>12303.8</c:v>
                </c:pt>
                <c:pt idx="819" formatCode="_(* #,##0_);_(* \(#,##0\);_(* &quot;-&quot;??_);_(@_)">
                  <c:v>12549.9</c:v>
                </c:pt>
                <c:pt idx="820" formatCode="_(* #,##0_);_(* \(#,##0\);_(* &quot;-&quot;??_);_(@_)">
                  <c:v>12815.9</c:v>
                </c:pt>
                <c:pt idx="821" formatCode="_(* #,##0_);_(* \(#,##0\);_(* &quot;-&quot;??_);_(@_)">
                  <c:v>13025.9</c:v>
                </c:pt>
                <c:pt idx="822" formatCode="_(* #,##0_);_(* \(#,##0\);_(* &quot;-&quot;??_);_(@_)">
                  <c:v>13396.5</c:v>
                </c:pt>
                <c:pt idx="823" formatCode="_(* #,##0_);_(* \(#,##0\);_(* &quot;-&quot;??_);_(@_)">
                  <c:v>13499.8</c:v>
                </c:pt>
                <c:pt idx="824" formatCode="_(* #,##0_);_(* \(#,##0\);_(* &quot;-&quot;??_);_(@_)">
                  <c:v>13678.2</c:v>
                </c:pt>
                <c:pt idx="825" formatCode="_(* #,##0_);_(* \(#,##0\);_(* &quot;-&quot;??_);_(@_)">
                  <c:v>13858.400000000001</c:v>
                </c:pt>
                <c:pt idx="826" formatCode="_(* #,##0_);_(* \(#,##0\);_(* &quot;-&quot;??_);_(@_)">
                  <c:v>14148.599999999999</c:v>
                </c:pt>
                <c:pt idx="827" formatCode="_(* #,##0_);_(* \(#,##0\);_(* &quot;-&quot;??_);_(@_)">
                  <c:v>14383.8</c:v>
                </c:pt>
                <c:pt idx="828" formatCode="_(* #,##0_);_(* \(#,##0\);_(* &quot;-&quot;??_);_(@_)">
                  <c:v>14649</c:v>
                </c:pt>
                <c:pt idx="829" formatCode="_(* #,##0_);_(* \(#,##0\);_(* &quot;-&quot;??_);_(@_)">
                  <c:v>14734.9</c:v>
                </c:pt>
                <c:pt idx="830" formatCode="_(* #,##0_);_(* \(#,##0\);_(* &quot;-&quot;??_);_(@_)">
                  <c:v>14996</c:v>
                </c:pt>
                <c:pt idx="831" formatCode="_(* #,##0_);_(* \(#,##0\);_(* &quot;-&quot;??_);_(@_)">
                  <c:v>15414.8</c:v>
                </c:pt>
                <c:pt idx="832" formatCode="_(* #,##0_);_(* \(#,##0\);_(* &quot;-&quot;??_);_(@_)">
                  <c:v>15490.3</c:v>
                </c:pt>
              </c:numCache>
            </c:numRef>
          </c:val>
          <c:extLst>
            <c:ext xmlns:c16="http://schemas.microsoft.com/office/drawing/2014/chart" uri="{C3380CC4-5D6E-409C-BE32-E72D297353CC}">
              <c16:uniqueId val="{00000004-C177-4377-8C4B-8BFE7BC2D956}"/>
            </c:ext>
          </c:extLst>
        </c:ser>
        <c:ser>
          <c:idx val="5"/>
          <c:order val="5"/>
          <c:spPr>
            <a:solidFill>
              <a:srgbClr val="F7964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Mexico!$G$2:$G$834</c:f>
              <c:numCache>
                <c:formatCode>General</c:formatCode>
                <c:ptCount val="833"/>
                <c:pt idx="1">
                  <c:v>0</c:v>
                </c:pt>
                <c:pt idx="2" formatCode="_(* #,##0_);_(* \(#,##0\);_(* &quot;-&quot;??_);_(@_)">
                  <c:v>5275.5</c:v>
                </c:pt>
                <c:pt idx="3" formatCode="_(* #,##0_);_(* \(#,##0\);_(* &quot;-&quot;??_);_(@_)">
                  <c:v>5280.2</c:v>
                </c:pt>
                <c:pt idx="4" formatCode="_(* #,##0_);_(* \(#,##0\);_(* &quot;-&quot;??_);_(@_)">
                  <c:v>5439.1</c:v>
                </c:pt>
                <c:pt idx="5" formatCode="_(* #,##0_);_(* \(#,##0\);_(* &quot;-&quot;??_);_(@_)">
                  <c:v>5530.5</c:v>
                </c:pt>
                <c:pt idx="6" formatCode="_(* #,##0_);_(* \(#,##0\);_(* &quot;-&quot;??_);_(@_)">
                  <c:v>5621.5</c:v>
                </c:pt>
                <c:pt idx="7" formatCode="_(* #,##0_);_(* \(#,##0\);_(* &quot;-&quot;??_);_(@_)">
                  <c:v>5703.8</c:v>
                </c:pt>
                <c:pt idx="8" formatCode="_(* #,##0_);_(* \(#,##0\);_(* &quot;-&quot;??_);_(@_)">
                  <c:v>5750.5</c:v>
                </c:pt>
                <c:pt idx="9" formatCode="_(* #,##0_);_(* \(#,##0\);_(* &quot;-&quot;??_);_(@_)">
                  <c:v>5736.2999999999993</c:v>
                </c:pt>
                <c:pt idx="10" formatCode="_(* #,##0_);_(* \(#,##0\);_(* &quot;-&quot;??_);_(@_)">
                  <c:v>5800.7</c:v>
                </c:pt>
                <c:pt idx="11" formatCode="_(* #,##0_);_(* \(#,##0\);_(* &quot;-&quot;??_);_(@_)">
                  <c:v>5837.1</c:v>
                </c:pt>
                <c:pt idx="12" formatCode="_(* #,##0_);_(* \(#,##0\);_(* &quot;-&quot;??_);_(@_)">
                  <c:v>5881.9000000000005</c:v>
                </c:pt>
                <c:pt idx="13" formatCode="_(* #,##0_);_(* \(#,##0\);_(* &quot;-&quot;??_);_(@_)">
                  <c:v>6042.6</c:v>
                </c:pt>
                <c:pt idx="14" formatCode="_(* #,##0_);_(* \(#,##0\);_(* &quot;-&quot;??_);_(@_)">
                  <c:v>6230.3</c:v>
                </c:pt>
                <c:pt idx="15" formatCode="_(* #,##0_);_(* \(#,##0\);_(* &quot;-&quot;??_);_(@_)">
                  <c:v>6329.6</c:v>
                </c:pt>
                <c:pt idx="16" formatCode="_(* #,##0_);_(* \(#,##0\);_(* &quot;-&quot;??_);_(@_)">
                  <c:v>6291.9</c:v>
                </c:pt>
                <c:pt idx="17" formatCode="_(* #,##0_);_(* \(#,##0\);_(* &quot;-&quot;??_);_(@_)">
                  <c:v>6278.2</c:v>
                </c:pt>
                <c:pt idx="18" formatCode="_(* #,##0_);_(* \(#,##0\);_(* &quot;-&quot;??_);_(@_)">
                  <c:v>1471.6</c:v>
                </c:pt>
                <c:pt idx="19" formatCode="_(* #,##0_);_(* \(#,##0\);_(* &quot;-&quot;??_);_(@_)">
                  <c:v>1719.6</c:v>
                </c:pt>
                <c:pt idx="20" formatCode="_(* #,##0_);_(* \(#,##0\);_(* &quot;-&quot;??_);_(@_)">
                  <c:v>1841.5</c:v>
                </c:pt>
                <c:pt idx="21" formatCode="_(* #,##0_);_(* \(#,##0\);_(* &quot;-&quot;??_);_(@_)">
                  <c:v>1934.4</c:v>
                </c:pt>
                <c:pt idx="22" formatCode="_(* #,##0_);_(* \(#,##0\);_(* &quot;-&quot;??_);_(@_)">
                  <c:v>1961.9</c:v>
                </c:pt>
                <c:pt idx="23" formatCode="_(* #,##0_);_(* \(#,##0\);_(* &quot;-&quot;??_);_(@_)">
                  <c:v>2002.7</c:v>
                </c:pt>
                <c:pt idx="24" formatCode="_(* #,##0_);_(* \(#,##0\);_(* &quot;-&quot;??_);_(@_)">
                  <c:v>2111.8000000000002</c:v>
                </c:pt>
                <c:pt idx="25" formatCode="_(* #,##0_);_(* \(#,##0\);_(* &quot;-&quot;??_);_(@_)">
                  <c:v>2311.8000000000002</c:v>
                </c:pt>
                <c:pt idx="26" formatCode="_(* #,##0_);_(* \(#,##0\);_(* &quot;-&quot;??_);_(@_)">
                  <c:v>2452.1999999999998</c:v>
                </c:pt>
                <c:pt idx="27" formatCode="_(* #,##0_);_(* \(#,##0\);_(* &quot;-&quot;??_);_(@_)">
                  <c:v>2642.3</c:v>
                </c:pt>
                <c:pt idx="28" formatCode="_(* #,##0_);_(* \(#,##0\);_(* &quot;-&quot;??_);_(@_)">
                  <c:v>2797.1</c:v>
                </c:pt>
                <c:pt idx="29" formatCode="_(* #,##0_);_(* \(#,##0\);_(* &quot;-&quot;??_);_(@_)">
                  <c:v>2812.5</c:v>
                </c:pt>
                <c:pt idx="30" formatCode="_(* #,##0_);_(* \(#,##0\);_(* &quot;-&quot;??_);_(@_)">
                  <c:v>2938.5</c:v>
                </c:pt>
                <c:pt idx="31" formatCode="_(* #,##0_);_(* \(#,##0\);_(* &quot;-&quot;??_);_(@_)">
                  <c:v>2965.9</c:v>
                </c:pt>
                <c:pt idx="32" formatCode="_(* #,##0_);_(* \(#,##0\);_(* &quot;-&quot;??_);_(@_)">
                  <c:v>3018.1000000000004</c:v>
                </c:pt>
                <c:pt idx="33" formatCode="_(* #,##0_);_(* \(#,##0\);_(* &quot;-&quot;??_);_(@_)">
                  <c:v>3049.3</c:v>
                </c:pt>
                <c:pt idx="34" formatCode="_(* #,##0_);_(* \(#,##0\);_(* &quot;-&quot;??_);_(@_)">
                  <c:v>3103.8</c:v>
                </c:pt>
                <c:pt idx="35" formatCode="_(* #,##0_);_(* \(#,##0\);_(* &quot;-&quot;??_);_(@_)">
                  <c:v>3102.2000000000003</c:v>
                </c:pt>
                <c:pt idx="36" formatCode="_(* #,##0_);_(* \(#,##0\);_(* &quot;-&quot;??_);_(@_)">
                  <c:v>3197.9</c:v>
                </c:pt>
                <c:pt idx="37" formatCode="_(* #,##0_);_(* \(#,##0\);_(* &quot;-&quot;??_);_(@_)">
                  <c:v>3283.7</c:v>
                </c:pt>
                <c:pt idx="38" formatCode="_(* #,##0_);_(* \(#,##0\);_(* &quot;-&quot;??_);_(@_)">
                  <c:v>3375</c:v>
                </c:pt>
                <c:pt idx="39" formatCode="_(* #,##0_);_(* \(#,##0\);_(* &quot;-&quot;??_);_(@_)">
                  <c:v>3628.2000000000003</c:v>
                </c:pt>
                <c:pt idx="40" formatCode="_(* #,##0_);_(* \(#,##0\);_(* &quot;-&quot;??_);_(@_)">
                  <c:v>3758.8</c:v>
                </c:pt>
                <c:pt idx="41" formatCode="_(* #,##0_);_(* \(#,##0\);_(* &quot;-&quot;??_);_(@_)">
                  <c:v>3972.1</c:v>
                </c:pt>
                <c:pt idx="42" formatCode="_(* #,##0_);_(* \(#,##0\);_(* &quot;-&quot;??_);_(@_)">
                  <c:v>4093</c:v>
                </c:pt>
                <c:pt idx="43" formatCode="_(* #,##0_);_(* \(#,##0\);_(* &quot;-&quot;??_);_(@_)">
                  <c:v>4343.6000000000004</c:v>
                </c:pt>
                <c:pt idx="44" formatCode="_(* #,##0_);_(* \(#,##0\);_(* &quot;-&quot;??_);_(@_)">
                  <c:v>4576.2</c:v>
                </c:pt>
                <c:pt idx="45" formatCode="_(* #,##0_);_(* \(#,##0\);_(* &quot;-&quot;??_);_(@_)">
                  <c:v>4698.2</c:v>
                </c:pt>
                <c:pt idx="46" formatCode="_(* #,##0_);_(* \(#,##0\);_(* &quot;-&quot;??_);_(@_)">
                  <c:v>4876.5</c:v>
                </c:pt>
                <c:pt idx="47" formatCode="_(* #,##0_);_(* \(#,##0\);_(* &quot;-&quot;??_);_(@_)">
                  <c:v>4952.1000000000004</c:v>
                </c:pt>
                <c:pt idx="48" formatCode="_(* #,##0_);_(* \(#,##0\);_(* &quot;-&quot;??_);_(@_)">
                  <c:v>5178</c:v>
                </c:pt>
                <c:pt idx="49" formatCode="_(* #,##0_);_(* \(#,##0\);_(* &quot;-&quot;??_);_(@_)">
                  <c:v>5389.5</c:v>
                </c:pt>
                <c:pt idx="50" formatCode="_(* #,##0_);_(* \(#,##0\);_(* &quot;-&quot;??_);_(@_)">
                  <c:v>5376.2</c:v>
                </c:pt>
                <c:pt idx="51" formatCode="_(* #,##0_);_(* \(#,##0\);_(* &quot;-&quot;??_);_(@_)">
                  <c:v>5458.7</c:v>
                </c:pt>
                <c:pt idx="52" formatCode="_(* #,##0_);_(* \(#,##0\);_(* &quot;-&quot;??_);_(@_)">
                  <c:v>5582</c:v>
                </c:pt>
                <c:pt idx="53" formatCode="_(* #,##0_);_(* \(#,##0\);_(* &quot;-&quot;??_);_(@_)">
                  <c:v>5733.0999999999995</c:v>
                </c:pt>
                <c:pt idx="54" formatCode="_(* #,##0_);_(* \(#,##0\);_(* &quot;-&quot;??_);_(@_)">
                  <c:v>5795</c:v>
                </c:pt>
                <c:pt idx="55" formatCode="_(* #,##0_);_(* \(#,##0\);_(* &quot;-&quot;??_);_(@_)">
                  <c:v>5904.6</c:v>
                </c:pt>
                <c:pt idx="56" formatCode="_(* #,##0_);_(* \(#,##0\);_(* &quot;-&quot;??_);_(@_)">
                  <c:v>6003.5999999999995</c:v>
                </c:pt>
                <c:pt idx="57" formatCode="_(* #,##0_);_(* \(#,##0\);_(* &quot;-&quot;??_);_(@_)">
                  <c:v>6144</c:v>
                </c:pt>
                <c:pt idx="58" formatCode="_(* #,##0_);_(* \(#,##0\);_(* &quot;-&quot;??_);_(@_)">
                  <c:v>6331</c:v>
                </c:pt>
                <c:pt idx="59" formatCode="_(* #,##0_);_(* \(#,##0\);_(* &quot;-&quot;??_);_(@_)">
                  <c:v>6443.2000000000007</c:v>
                </c:pt>
                <c:pt idx="60" formatCode="_(* #,##0_);_(* \(#,##0\);_(* &quot;-&quot;??_);_(@_)">
                  <c:v>6592.5</c:v>
                </c:pt>
                <c:pt idx="61" formatCode="_(* #,##0_);_(* \(#,##0\);_(* &quot;-&quot;??_);_(@_)">
                  <c:v>6675.8</c:v>
                </c:pt>
                <c:pt idx="62" formatCode="_(* #,##0_);_(* \(#,##0\);_(* &quot;-&quot;??_);_(@_)">
                  <c:v>6686</c:v>
                </c:pt>
                <c:pt idx="63" formatCode="_(* #,##0_);_(* \(#,##0\);_(* &quot;-&quot;??_);_(@_)">
                  <c:v>6840.7</c:v>
                </c:pt>
                <c:pt idx="64" formatCode="_(* #,##0_);_(* \(#,##0\);_(* &quot;-&quot;??_);_(@_)">
                  <c:v>7048.4</c:v>
                </c:pt>
                <c:pt idx="65" formatCode="_(* #,##0_);_(* \(#,##0\);_(* &quot;-&quot;??_);_(@_)">
                  <c:v>7144.7</c:v>
                </c:pt>
                <c:pt idx="66" formatCode="_(* #,##0_);_(* \(#,##0\);_(* &quot;-&quot;??_);_(@_)">
                  <c:v>7082.3</c:v>
                </c:pt>
                <c:pt idx="67" formatCode="_(* #,##0_);_(* \(#,##0\);_(* &quot;-&quot;??_);_(@_)">
                  <c:v>7215.9</c:v>
                </c:pt>
                <c:pt idx="68" formatCode="_(* #,##0_);_(* \(#,##0\);_(* &quot;-&quot;??_);_(@_)">
                  <c:v>7005.8</c:v>
                </c:pt>
                <c:pt idx="69" formatCode="_(* #,##0_);_(* \(#,##0\);_(* &quot;-&quot;??_);_(@_)">
                  <c:v>7036</c:v>
                </c:pt>
                <c:pt idx="70" formatCode="_(* #,##0_);_(* \(#,##0\);_(* &quot;-&quot;??_);_(@_)">
                  <c:v>2025.8999999999999</c:v>
                </c:pt>
                <c:pt idx="71" formatCode="_(* #,##0_);_(* \(#,##0\);_(* &quot;-&quot;??_);_(@_)">
                  <c:v>2419.3000000000002</c:v>
                </c:pt>
                <c:pt idx="72" formatCode="_(* #,##0_);_(* \(#,##0\);_(* &quot;-&quot;??_);_(@_)">
                  <c:v>2536.3999999999996</c:v>
                </c:pt>
                <c:pt idx="73" formatCode="_(* #,##0_);_(* \(#,##0\);_(* &quot;-&quot;??_);_(@_)">
                  <c:v>2869.7</c:v>
                </c:pt>
                <c:pt idx="74" formatCode="_(* #,##0_);_(* \(#,##0\);_(* &quot;-&quot;??_);_(@_)">
                  <c:v>3063.2</c:v>
                </c:pt>
                <c:pt idx="75" formatCode="_(* #,##0_);_(* \(#,##0\);_(* &quot;-&quot;??_);_(@_)">
                  <c:v>3179.6000000000004</c:v>
                </c:pt>
                <c:pt idx="76" formatCode="_(* #,##0_);_(* \(#,##0\);_(* &quot;-&quot;??_);_(@_)">
                  <c:v>3612.6000000000004</c:v>
                </c:pt>
                <c:pt idx="77" formatCode="_(* #,##0_);_(* \(#,##0\);_(* &quot;-&quot;??_);_(@_)">
                  <c:v>3769.7</c:v>
                </c:pt>
                <c:pt idx="78" formatCode="_(* #,##0_);_(* \(#,##0\);_(* &quot;-&quot;??_);_(@_)">
                  <c:v>4073.8999999999996</c:v>
                </c:pt>
                <c:pt idx="79" formatCode="_(* #,##0_);_(* \(#,##0\);_(* &quot;-&quot;??_);_(@_)">
                  <c:v>4328.7999999999993</c:v>
                </c:pt>
                <c:pt idx="80" formatCode="_(* #,##0_);_(* \(#,##0\);_(* &quot;-&quot;??_);_(@_)">
                  <c:v>4449.7999999999993</c:v>
                </c:pt>
                <c:pt idx="81" formatCode="_(* #,##0_);_(* \(#,##0\);_(* &quot;-&quot;??_);_(@_)">
                  <c:v>4556</c:v>
                </c:pt>
                <c:pt idx="82" formatCode="_(* #,##0_);_(* \(#,##0\);_(* &quot;-&quot;??_);_(@_)">
                  <c:v>4660.2</c:v>
                </c:pt>
                <c:pt idx="83" formatCode="_(* #,##0_);_(* \(#,##0\);_(* &quot;-&quot;??_);_(@_)">
                  <c:v>4819.1000000000004</c:v>
                </c:pt>
                <c:pt idx="84" formatCode="_(* #,##0_);_(* \(#,##0\);_(* &quot;-&quot;??_);_(@_)">
                  <c:v>4932.2</c:v>
                </c:pt>
                <c:pt idx="85" formatCode="_(* #,##0_);_(* \(#,##0\);_(* &quot;-&quot;??_);_(@_)">
                  <c:v>5093.8</c:v>
                </c:pt>
                <c:pt idx="86" formatCode="_(* #,##0_);_(* \(#,##0\);_(* &quot;-&quot;??_);_(@_)">
                  <c:v>5226</c:v>
                </c:pt>
                <c:pt idx="87" formatCode="_(* #,##0_);_(* \(#,##0\);_(* &quot;-&quot;??_);_(@_)">
                  <c:v>5507.2000000000007</c:v>
                </c:pt>
                <c:pt idx="88" formatCode="_(* #,##0_);_(* \(#,##0\);_(* &quot;-&quot;??_);_(@_)">
                  <c:v>5654.9</c:v>
                </c:pt>
                <c:pt idx="89" formatCode="_(* #,##0_);_(* \(#,##0\);_(* &quot;-&quot;??_);_(@_)">
                  <c:v>5865.2000000000007</c:v>
                </c:pt>
                <c:pt idx="90" formatCode="_(* #,##0_);_(* \(#,##0\);_(* &quot;-&quot;??_);_(@_)">
                  <c:v>5981.2</c:v>
                </c:pt>
                <c:pt idx="91" formatCode="_(* #,##0_);_(* \(#,##0\);_(* &quot;-&quot;??_);_(@_)">
                  <c:v>6295.2999999999993</c:v>
                </c:pt>
                <c:pt idx="92" formatCode="_(* #,##0_);_(* \(#,##0\);_(* &quot;-&quot;??_);_(@_)">
                  <c:v>6480.9</c:v>
                </c:pt>
                <c:pt idx="93" formatCode="_(* #,##0_);_(* \(#,##0\);_(* &quot;-&quot;??_);_(@_)">
                  <c:v>6867.9000000000005</c:v>
                </c:pt>
                <c:pt idx="94" formatCode="_(* #,##0_);_(* \(#,##0\);_(* &quot;-&quot;??_);_(@_)">
                  <c:v>6924.9</c:v>
                </c:pt>
                <c:pt idx="95" formatCode="_(* #,##0_);_(* \(#,##0\);_(* &quot;-&quot;??_);_(@_)">
                  <c:v>7555.9000000000005</c:v>
                </c:pt>
                <c:pt idx="96" formatCode="_(* #,##0_);_(* \(#,##0\);_(* &quot;-&quot;??_);_(@_)">
                  <c:v>7555.9000000000005</c:v>
                </c:pt>
                <c:pt idx="97" formatCode="_(* #,##0_);_(* \(#,##0\);_(* &quot;-&quot;??_);_(@_)">
                  <c:v>7797.8</c:v>
                </c:pt>
                <c:pt idx="98" formatCode="_(* #,##0_);_(* \(#,##0\);_(* &quot;-&quot;??_);_(@_)">
                  <c:v>8126.5</c:v>
                </c:pt>
                <c:pt idx="99" formatCode="_(* #,##0_);_(* \(#,##0\);_(* &quot;-&quot;??_);_(@_)">
                  <c:v>8306.7999999999993</c:v>
                </c:pt>
                <c:pt idx="100" formatCode="_(* #,##0_);_(* \(#,##0\);_(* &quot;-&quot;??_);_(@_)">
                  <c:v>8710.1</c:v>
                </c:pt>
                <c:pt idx="101" formatCode="_(* #,##0_);_(* \(#,##0\);_(* &quot;-&quot;??_);_(@_)">
                  <c:v>8936.9</c:v>
                </c:pt>
                <c:pt idx="102" formatCode="_(* #,##0_);_(* \(#,##0\);_(* &quot;-&quot;??_);_(@_)">
                  <c:v>9088.5</c:v>
                </c:pt>
                <c:pt idx="103" formatCode="_(* #,##0_);_(* \(#,##0\);_(* &quot;-&quot;??_);_(@_)">
                  <c:v>9274.7999999999993</c:v>
                </c:pt>
                <c:pt idx="104" formatCode="_(* #,##0_);_(* \(#,##0\);_(* &quot;-&quot;??_);_(@_)">
                  <c:v>9378.7000000000007</c:v>
                </c:pt>
                <c:pt idx="105" formatCode="_(* #,##0_);_(* \(#,##0\);_(* &quot;-&quot;??_);_(@_)">
                  <c:v>9421.9</c:v>
                </c:pt>
                <c:pt idx="106" formatCode="_(* #,##0_);_(* \(#,##0\);_(* &quot;-&quot;??_);_(@_)">
                  <c:v>9289.2000000000007</c:v>
                </c:pt>
                <c:pt idx="107" formatCode="_(* #,##0_);_(* \(#,##0\);_(* &quot;-&quot;??_);_(@_)">
                  <c:v>9342.1</c:v>
                </c:pt>
                <c:pt idx="108" formatCode="_(* #,##0_);_(* \(#,##0\);_(* &quot;-&quot;??_);_(@_)">
                  <c:v>9350</c:v>
                </c:pt>
                <c:pt idx="109" formatCode="_(* #,##0_);_(* \(#,##0\);_(* &quot;-&quot;??_);_(@_)">
                  <c:v>9442.2999999999993</c:v>
                </c:pt>
                <c:pt idx="110" formatCode="_(* #,##0_);_(* \(#,##0\);_(* &quot;-&quot;??_);_(@_)">
                  <c:v>9498.6999999999989</c:v>
                </c:pt>
                <c:pt idx="111" formatCode="_(* #,##0_);_(* \(#,##0\);_(* &quot;-&quot;??_);_(@_)">
                  <c:v>9431.4</c:v>
                </c:pt>
                <c:pt idx="112" formatCode="_(* #,##0_);_(* \(#,##0\);_(* &quot;-&quot;??_);_(@_)">
                  <c:v>9579.9</c:v>
                </c:pt>
                <c:pt idx="113" formatCode="_(* #,##0_);_(* \(#,##0\);_(* &quot;-&quot;??_);_(@_)">
                  <c:v>9616.5</c:v>
                </c:pt>
                <c:pt idx="114" formatCode="_(* #,##0_);_(* \(#,##0\);_(* &quot;-&quot;??_);_(@_)">
                  <c:v>9707.2000000000007</c:v>
                </c:pt>
                <c:pt idx="115" formatCode="_(* #,##0_);_(* \(#,##0\);_(* &quot;-&quot;??_);_(@_)">
                  <c:v>9726.1999999999989</c:v>
                </c:pt>
                <c:pt idx="116" formatCode="_(* #,##0_);_(* \(#,##0\);_(* &quot;-&quot;??_);_(@_)">
                  <c:v>9788.5999999999985</c:v>
                </c:pt>
                <c:pt idx="117" formatCode="_(* #,##0_);_(* \(#,##0\);_(* &quot;-&quot;??_);_(@_)">
                  <c:v>9885.1999999999989</c:v>
                </c:pt>
                <c:pt idx="118" formatCode="_(* #,##0_);_(* \(#,##0\);_(* &quot;-&quot;??_);_(@_)">
                  <c:v>9904.7000000000007</c:v>
                </c:pt>
                <c:pt idx="119" formatCode="_(* #,##0_);_(* \(#,##0\);_(* &quot;-&quot;??_);_(@_)">
                  <c:v>9843.1999999999989</c:v>
                </c:pt>
                <c:pt idx="120" formatCode="_(* #,##0_);_(* \(#,##0\);_(* &quot;-&quot;??_);_(@_)">
                  <c:v>9765.9000000000015</c:v>
                </c:pt>
                <c:pt idx="121" formatCode="_(* #,##0_);_(* \(#,##0\);_(* &quot;-&quot;??_);_(@_)">
                  <c:v>9803.6</c:v>
                </c:pt>
                <c:pt idx="122" formatCode="_(* #,##0_);_(* \(#,##0\);_(* &quot;-&quot;??_);_(@_)">
                  <c:v>3015</c:v>
                </c:pt>
                <c:pt idx="123" formatCode="_(* #,##0_);_(* \(#,##0\);_(* &quot;-&quot;??_);_(@_)">
                  <c:v>3781</c:v>
                </c:pt>
                <c:pt idx="124" formatCode="_(* #,##0_);_(* \(#,##0\);_(* &quot;-&quot;??_);_(@_)">
                  <c:v>4203.5</c:v>
                </c:pt>
                <c:pt idx="125" formatCode="_(* #,##0_);_(* \(#,##0\);_(* &quot;-&quot;??_);_(@_)">
                  <c:v>4204.2</c:v>
                </c:pt>
                <c:pt idx="126" formatCode="_(* #,##0_);_(* \(#,##0\);_(* &quot;-&quot;??_);_(@_)">
                  <c:v>4496.3999999999996</c:v>
                </c:pt>
                <c:pt idx="127" formatCode="_(* #,##0_);_(* \(#,##0\);_(* &quot;-&quot;??_);_(@_)">
                  <c:v>4780.7</c:v>
                </c:pt>
                <c:pt idx="128" formatCode="_(* #,##0_);_(* \(#,##0\);_(* &quot;-&quot;??_);_(@_)">
                  <c:v>4880.2</c:v>
                </c:pt>
                <c:pt idx="129" formatCode="_(* #,##0_);_(* \(#,##0\);_(* &quot;-&quot;??_);_(@_)">
                  <c:v>4944</c:v>
                </c:pt>
                <c:pt idx="130" formatCode="_(* #,##0_);_(* \(#,##0\);_(* &quot;-&quot;??_);_(@_)">
                  <c:v>5133.1000000000004</c:v>
                </c:pt>
                <c:pt idx="131" formatCode="_(* #,##0_);_(* \(#,##0\);_(* &quot;-&quot;??_);_(@_)">
                  <c:v>5157.7999999999993</c:v>
                </c:pt>
                <c:pt idx="132" formatCode="_(* #,##0_);_(* \(#,##0\);_(* &quot;-&quot;??_);_(@_)">
                  <c:v>5208.2</c:v>
                </c:pt>
                <c:pt idx="133" formatCode="_(* #,##0_);_(* \(#,##0\);_(* &quot;-&quot;??_);_(@_)">
                  <c:v>5280.2999999999993</c:v>
                </c:pt>
                <c:pt idx="134" formatCode="_(* #,##0_);_(* \(#,##0\);_(* &quot;-&quot;??_);_(@_)">
                  <c:v>5327.2</c:v>
                </c:pt>
                <c:pt idx="135" formatCode="_(* #,##0_);_(* \(#,##0\);_(* &quot;-&quot;??_);_(@_)">
                  <c:v>5739.4</c:v>
                </c:pt>
                <c:pt idx="136" formatCode="_(* #,##0_);_(* \(#,##0\);_(* &quot;-&quot;??_);_(@_)">
                  <c:v>5893</c:v>
                </c:pt>
                <c:pt idx="137" formatCode="_(* #,##0_);_(* \(#,##0\);_(* &quot;-&quot;??_);_(@_)">
                  <c:v>6079.5</c:v>
                </c:pt>
                <c:pt idx="138" formatCode="_(* #,##0_);_(* \(#,##0\);_(* &quot;-&quot;??_);_(@_)">
                  <c:v>6148.5</c:v>
                </c:pt>
                <c:pt idx="139" formatCode="_(* #,##0_);_(* \(#,##0\);_(* &quot;-&quot;??_);_(@_)">
                  <c:v>6287</c:v>
                </c:pt>
                <c:pt idx="140" formatCode="_(* #,##0_);_(* \(#,##0\);_(* &quot;-&quot;??_);_(@_)">
                  <c:v>6335</c:v>
                </c:pt>
                <c:pt idx="141" formatCode="_(* #,##0_);_(* \(#,##0\);_(* &quot;-&quot;??_);_(@_)">
                  <c:v>6516.8</c:v>
                </c:pt>
                <c:pt idx="142" formatCode="_(* #,##0_);_(* \(#,##0\);_(* &quot;-&quot;??_);_(@_)">
                  <c:v>6716.3</c:v>
                </c:pt>
                <c:pt idx="143" formatCode="_(* #,##0_);_(* \(#,##0\);_(* &quot;-&quot;??_);_(@_)">
                  <c:v>6784.3</c:v>
                </c:pt>
                <c:pt idx="144" formatCode="_(* #,##0_);_(* \(#,##0\);_(* &quot;-&quot;??_);_(@_)">
                  <c:v>6833.7999999999993</c:v>
                </c:pt>
                <c:pt idx="145" formatCode="_(* #,##0_);_(* \(#,##0\);_(* &quot;-&quot;??_);_(@_)">
                  <c:v>7011.2999999999993</c:v>
                </c:pt>
                <c:pt idx="146" formatCode="_(* #,##0_);_(* \(#,##0\);_(* &quot;-&quot;??_);_(@_)">
                  <c:v>7020.4000000000005</c:v>
                </c:pt>
                <c:pt idx="147" formatCode="_(* #,##0_);_(* \(#,##0\);_(* &quot;-&quot;??_);_(@_)">
                  <c:v>7143.3</c:v>
                </c:pt>
                <c:pt idx="148" formatCode="_(* #,##0_);_(* \(#,##0\);_(* &quot;-&quot;??_);_(@_)">
                  <c:v>7316.6</c:v>
                </c:pt>
                <c:pt idx="149" formatCode="_(* #,##0_);_(* \(#,##0\);_(* &quot;-&quot;??_);_(@_)">
                  <c:v>7424</c:v>
                </c:pt>
                <c:pt idx="150" formatCode="_(* #,##0_);_(* \(#,##0\);_(* &quot;-&quot;??_);_(@_)">
                  <c:v>7505.3</c:v>
                </c:pt>
                <c:pt idx="151" formatCode="_(* #,##0_);_(* \(#,##0\);_(* &quot;-&quot;??_);_(@_)">
                  <c:v>7537.9000000000005</c:v>
                </c:pt>
                <c:pt idx="152" formatCode="_(* #,##0_);_(* \(#,##0\);_(* &quot;-&quot;??_);_(@_)">
                  <c:v>7561.8</c:v>
                </c:pt>
                <c:pt idx="153" formatCode="_(* #,##0_);_(* \(#,##0\);_(* &quot;-&quot;??_);_(@_)">
                  <c:v>7677.8</c:v>
                </c:pt>
                <c:pt idx="154" formatCode="_(* #,##0_);_(* \(#,##0\);_(* &quot;-&quot;??_);_(@_)">
                  <c:v>7854.9</c:v>
                </c:pt>
                <c:pt idx="155" formatCode="_(* #,##0_);_(* \(#,##0\);_(* &quot;-&quot;??_);_(@_)">
                  <c:v>8047.7000000000007</c:v>
                </c:pt>
                <c:pt idx="156" formatCode="_(* #,##0_);_(* \(#,##0\);_(* &quot;-&quot;??_);_(@_)">
                  <c:v>8150</c:v>
                </c:pt>
                <c:pt idx="157" formatCode="_(* #,##0_);_(* \(#,##0\);_(* &quot;-&quot;??_);_(@_)">
                  <c:v>8265.7000000000007</c:v>
                </c:pt>
                <c:pt idx="158" formatCode="_(* #,##0_);_(* \(#,##0\);_(* &quot;-&quot;??_);_(@_)">
                  <c:v>8432.2000000000007</c:v>
                </c:pt>
                <c:pt idx="159" formatCode="_(* #,##0_);_(* \(#,##0\);_(* &quot;-&quot;??_);_(@_)">
                  <c:v>8507.1999999999989</c:v>
                </c:pt>
                <c:pt idx="160" formatCode="_(* #,##0_);_(* \(#,##0\);_(* &quot;-&quot;??_);_(@_)">
                  <c:v>8531.2999999999993</c:v>
                </c:pt>
                <c:pt idx="161" formatCode="_(* #,##0_);_(* \(#,##0\);_(* &quot;-&quot;??_);_(@_)">
                  <c:v>8602.9</c:v>
                </c:pt>
                <c:pt idx="162" formatCode="_(* #,##0_);_(* \(#,##0\);_(* &quot;-&quot;??_);_(@_)">
                  <c:v>8614.5</c:v>
                </c:pt>
                <c:pt idx="163" formatCode="_(* #,##0_);_(* \(#,##0\);_(* &quot;-&quot;??_);_(@_)">
                  <c:v>8667.2999999999993</c:v>
                </c:pt>
                <c:pt idx="164" formatCode="_(* #,##0_);_(* \(#,##0\);_(* &quot;-&quot;??_);_(@_)">
                  <c:v>8691</c:v>
                </c:pt>
                <c:pt idx="165" formatCode="_(* #,##0_);_(* \(#,##0\);_(* &quot;-&quot;??_);_(@_)">
                  <c:v>8720.1</c:v>
                </c:pt>
                <c:pt idx="166" formatCode="_(* #,##0_);_(* \(#,##0\);_(* &quot;-&quot;??_);_(@_)">
                  <c:v>8740.5</c:v>
                </c:pt>
                <c:pt idx="167" formatCode="_(* #,##0_);_(* \(#,##0\);_(* &quot;-&quot;??_);_(@_)">
                  <c:v>8787.5</c:v>
                </c:pt>
                <c:pt idx="168" formatCode="_(* #,##0_);_(* \(#,##0\);_(* &quot;-&quot;??_);_(@_)">
                  <c:v>8901.2999999999993</c:v>
                </c:pt>
                <c:pt idx="169" formatCode="_(* #,##0_);_(* \(#,##0\);_(* &quot;-&quot;??_);_(@_)">
                  <c:v>8918.7999999999993</c:v>
                </c:pt>
                <c:pt idx="170" formatCode="_(* #,##0_);_(* \(#,##0\);_(* &quot;-&quot;??_);_(@_)">
                  <c:v>8959.1</c:v>
                </c:pt>
                <c:pt idx="171" formatCode="_(* #,##0_);_(* \(#,##0\);_(* &quot;-&quot;??_);_(@_)">
                  <c:v>9028.4000000000015</c:v>
                </c:pt>
                <c:pt idx="172" formatCode="_(* #,##0_);_(* \(#,##0\);_(* &quot;-&quot;??_);_(@_)">
                  <c:v>9091.7999999999993</c:v>
                </c:pt>
                <c:pt idx="173" formatCode="_(* #,##0_);_(* \(#,##0\);_(* &quot;-&quot;??_);_(@_)">
                  <c:v>9164.1</c:v>
                </c:pt>
                <c:pt idx="174" formatCode="_(* #,##0_);_(* \(#,##0\);_(* &quot;-&quot;??_);_(@_)">
                  <c:v>2562.9</c:v>
                </c:pt>
                <c:pt idx="175" formatCode="_(* #,##0_);_(* \(#,##0\);_(* &quot;-&quot;??_);_(@_)">
                  <c:v>2750.1</c:v>
                </c:pt>
                <c:pt idx="176" formatCode="_(* #,##0_);_(* \(#,##0\);_(* &quot;-&quot;??_);_(@_)">
                  <c:v>2979.8</c:v>
                </c:pt>
                <c:pt idx="177" formatCode="_(* #,##0_);_(* \(#,##0\);_(* &quot;-&quot;??_);_(@_)">
                  <c:v>3075.7000000000003</c:v>
                </c:pt>
                <c:pt idx="178" formatCode="_(* #,##0_);_(* \(#,##0\);_(* &quot;-&quot;??_);_(@_)">
                  <c:v>3267</c:v>
                </c:pt>
                <c:pt idx="179" formatCode="_(* #,##0_);_(* \(#,##0\);_(* &quot;-&quot;??_);_(@_)">
                  <c:v>3523.2</c:v>
                </c:pt>
                <c:pt idx="180" formatCode="_(* #,##0_);_(* \(#,##0\);_(* &quot;-&quot;??_);_(@_)">
                  <c:v>3588.6000000000004</c:v>
                </c:pt>
                <c:pt idx="181" formatCode="_(* #,##0_);_(* \(#,##0\);_(* &quot;-&quot;??_);_(@_)">
                  <c:v>3674.6</c:v>
                </c:pt>
                <c:pt idx="182" formatCode="_(* #,##0_);_(* \(#,##0\);_(* &quot;-&quot;??_);_(@_)">
                  <c:v>3727.2</c:v>
                </c:pt>
                <c:pt idx="183" formatCode="_(* #,##0_);_(* \(#,##0\);_(* &quot;-&quot;??_);_(@_)">
                  <c:v>3870.6000000000004</c:v>
                </c:pt>
                <c:pt idx="184" formatCode="_(* #,##0_);_(* \(#,##0\);_(* &quot;-&quot;??_);_(@_)">
                  <c:v>3870.6000000000004</c:v>
                </c:pt>
                <c:pt idx="185" formatCode="_(* #,##0_);_(* \(#,##0\);_(* &quot;-&quot;??_);_(@_)">
                  <c:v>3918.4</c:v>
                </c:pt>
                <c:pt idx="186" formatCode="_(* #,##0_);_(* \(#,##0\);_(* &quot;-&quot;??_);_(@_)">
                  <c:v>3974</c:v>
                </c:pt>
                <c:pt idx="187" formatCode="_(* #,##0_);_(* \(#,##0\);_(* &quot;-&quot;??_);_(@_)">
                  <c:v>4560.2000000000007</c:v>
                </c:pt>
                <c:pt idx="188" formatCode="_(* #,##0_);_(* \(#,##0\);_(* &quot;-&quot;??_);_(@_)">
                  <c:v>4568.8999999999996</c:v>
                </c:pt>
                <c:pt idx="189" formatCode="_(* #,##0_);_(* \(#,##0\);_(* &quot;-&quot;??_);_(@_)">
                  <c:v>4649.8999999999996</c:v>
                </c:pt>
                <c:pt idx="190" formatCode="_(* #,##0_);_(* \(#,##0\);_(* &quot;-&quot;??_);_(@_)">
                  <c:v>4703.2999999999993</c:v>
                </c:pt>
                <c:pt idx="191" formatCode="_(* #,##0_);_(* \(#,##0\);_(* &quot;-&quot;??_);_(@_)">
                  <c:v>4716.7999999999993</c:v>
                </c:pt>
                <c:pt idx="192" formatCode="_(* #,##0_);_(* \(#,##0\);_(* &quot;-&quot;??_);_(@_)">
                  <c:v>4747.3999999999996</c:v>
                </c:pt>
                <c:pt idx="193" formatCode="_(* #,##0_);_(* \(#,##0\);_(* &quot;-&quot;??_);_(@_)">
                  <c:v>4842.3</c:v>
                </c:pt>
                <c:pt idx="194" formatCode="_(* #,##0_);_(* \(#,##0\);_(* &quot;-&quot;??_);_(@_)">
                  <c:v>5025.1000000000004</c:v>
                </c:pt>
                <c:pt idx="195" formatCode="_(* #,##0_);_(* \(#,##0\);_(* &quot;-&quot;??_);_(@_)">
                  <c:v>5110.2999999999993</c:v>
                </c:pt>
                <c:pt idx="196" formatCode="_(* #,##0_);_(* \(#,##0\);_(* &quot;-&quot;??_);_(@_)">
                  <c:v>5141.6000000000004</c:v>
                </c:pt>
                <c:pt idx="197" formatCode="_(* #,##0_);_(* \(#,##0\);_(* &quot;-&quot;??_);_(@_)">
                  <c:v>5394.9</c:v>
                </c:pt>
                <c:pt idx="198" formatCode="_(* #,##0_);_(* \(#,##0\);_(* &quot;-&quot;??_);_(@_)">
                  <c:v>5483.7</c:v>
                </c:pt>
                <c:pt idx="199" formatCode="_(* #,##0_);_(* \(#,##0\);_(* &quot;-&quot;??_);_(@_)">
                  <c:v>5541</c:v>
                </c:pt>
                <c:pt idx="200" formatCode="_(* #,##0_);_(* \(#,##0\);_(* &quot;-&quot;??_);_(@_)">
                  <c:v>5595.7000000000007</c:v>
                </c:pt>
                <c:pt idx="201" formatCode="_(* #,##0_);_(* \(#,##0\);_(* &quot;-&quot;??_);_(@_)">
                  <c:v>5618.1</c:v>
                </c:pt>
                <c:pt idx="202" formatCode="_(* #,##0_);_(* \(#,##0\);_(* &quot;-&quot;??_);_(@_)">
                  <c:v>5667.5</c:v>
                </c:pt>
                <c:pt idx="203" formatCode="_(* #,##0_);_(* \(#,##0\);_(* &quot;-&quot;??_);_(@_)">
                  <c:v>5807.2</c:v>
                </c:pt>
                <c:pt idx="204" formatCode="_(* #,##0_);_(* \(#,##0\);_(* &quot;-&quot;??_);_(@_)">
                  <c:v>5902.3</c:v>
                </c:pt>
                <c:pt idx="205" formatCode="_(* #,##0_);_(* \(#,##0\);_(* &quot;-&quot;??_);_(@_)">
                  <c:v>6026.8</c:v>
                </c:pt>
                <c:pt idx="206" formatCode="_(* #,##0_);_(* \(#,##0\);_(* &quot;-&quot;??_);_(@_)">
                  <c:v>6167.7999999999993</c:v>
                </c:pt>
                <c:pt idx="207" formatCode="_(* #,##0_);_(* \(#,##0\);_(* &quot;-&quot;??_);_(@_)">
                  <c:v>6263.4</c:v>
                </c:pt>
                <c:pt idx="208" formatCode="_(* #,##0_);_(* \(#,##0\);_(* &quot;-&quot;??_);_(@_)">
                  <c:v>6378.9</c:v>
                </c:pt>
                <c:pt idx="209" formatCode="_(* #,##0_);_(* \(#,##0\);_(* &quot;-&quot;??_);_(@_)">
                  <c:v>6400.5999999999995</c:v>
                </c:pt>
                <c:pt idx="210" formatCode="_(* #,##0_);_(* \(#,##0\);_(* &quot;-&quot;??_);_(@_)">
                  <c:v>6485</c:v>
                </c:pt>
                <c:pt idx="211" formatCode="_(* #,##0_);_(* \(#,##0\);_(* &quot;-&quot;??_);_(@_)">
                  <c:v>6566.3</c:v>
                </c:pt>
                <c:pt idx="212" formatCode="_(* #,##0_);_(* \(#,##0\);_(* &quot;-&quot;??_);_(@_)">
                  <c:v>6728.2000000000007</c:v>
                </c:pt>
                <c:pt idx="213" formatCode="_(* #,##0_);_(* \(#,##0\);_(* &quot;-&quot;??_);_(@_)">
                  <c:v>6823.6</c:v>
                </c:pt>
                <c:pt idx="214" formatCode="_(* #,##0_);_(* \(#,##0\);_(* &quot;-&quot;??_);_(@_)">
                  <c:v>6927.3</c:v>
                </c:pt>
                <c:pt idx="215" formatCode="_(* #,##0_);_(* \(#,##0\);_(* &quot;-&quot;??_);_(@_)">
                  <c:v>6932</c:v>
                </c:pt>
                <c:pt idx="216" formatCode="_(* #,##0_);_(* \(#,##0\);_(* &quot;-&quot;??_);_(@_)">
                  <c:v>7020.7</c:v>
                </c:pt>
                <c:pt idx="217" formatCode="_(* #,##0_);_(* \(#,##0\);_(* &quot;-&quot;??_);_(@_)">
                  <c:v>7073.0999999999995</c:v>
                </c:pt>
                <c:pt idx="218" formatCode="_(* #,##0_);_(* \(#,##0\);_(* &quot;-&quot;??_);_(@_)">
                  <c:v>7273.4</c:v>
                </c:pt>
                <c:pt idx="219" formatCode="_(* #,##0_);_(* \(#,##0\);_(* &quot;-&quot;??_);_(@_)">
                  <c:v>7321.5</c:v>
                </c:pt>
                <c:pt idx="220" formatCode="_(* #,##0_);_(* \(#,##0\);_(* &quot;-&quot;??_);_(@_)">
                  <c:v>7396.7</c:v>
                </c:pt>
                <c:pt idx="221" formatCode="_(* #,##0_);_(* \(#,##0\);_(* &quot;-&quot;??_);_(@_)">
                  <c:v>7433</c:v>
                </c:pt>
                <c:pt idx="222" formatCode="_(* #,##0_);_(* \(#,##0\);_(* &quot;-&quot;??_);_(@_)">
                  <c:v>7467.2999999999993</c:v>
                </c:pt>
                <c:pt idx="223" formatCode="_(* #,##0_);_(* \(#,##0\);_(* &quot;-&quot;??_);_(@_)">
                  <c:v>7514.8</c:v>
                </c:pt>
                <c:pt idx="224" formatCode="_(* #,##0_);_(* \(#,##0\);_(* &quot;-&quot;??_);_(@_)">
                  <c:v>7544.7</c:v>
                </c:pt>
                <c:pt idx="225" formatCode="_(* #,##0_);_(* \(#,##0\);_(* &quot;-&quot;??_);_(@_)">
                  <c:v>7587.9</c:v>
                </c:pt>
                <c:pt idx="226" formatCode="_(* #,##0_);_(* \(#,##0\);_(* &quot;-&quot;??_);_(@_)">
                  <c:v>1903</c:v>
                </c:pt>
                <c:pt idx="227" formatCode="_(* #,##0_);_(* \(#,##0\);_(* &quot;-&quot;??_);_(@_)">
                  <c:v>2063.2999999999997</c:v>
                </c:pt>
                <c:pt idx="228" formatCode="_(* #,##0_);_(* \(#,##0\);_(* &quot;-&quot;??_);_(@_)">
                  <c:v>2513.4</c:v>
                </c:pt>
                <c:pt idx="229" formatCode="_(* #,##0_);_(* \(#,##0\);_(* &quot;-&quot;??_);_(@_)">
                  <c:v>2697.9</c:v>
                </c:pt>
                <c:pt idx="230" formatCode="_(* #,##0_);_(* \(#,##0\);_(* &quot;-&quot;??_);_(@_)">
                  <c:v>2812.6</c:v>
                </c:pt>
                <c:pt idx="231" formatCode="_(* #,##0_);_(* \(#,##0\);_(* &quot;-&quot;??_);_(@_)">
                  <c:v>2883.2</c:v>
                </c:pt>
                <c:pt idx="232" formatCode="_(* #,##0_);_(* \(#,##0\);_(* &quot;-&quot;??_);_(@_)">
                  <c:v>2970.2</c:v>
                </c:pt>
                <c:pt idx="233" formatCode="_(* #,##0_);_(* \(#,##0\);_(* &quot;-&quot;??_);_(@_)">
                  <c:v>3060.5</c:v>
                </c:pt>
                <c:pt idx="234" formatCode="_(* #,##0_);_(* \(#,##0\);_(* &quot;-&quot;??_);_(@_)">
                  <c:v>3123.8999999999996</c:v>
                </c:pt>
                <c:pt idx="235" formatCode="_(* #,##0_);_(* \(#,##0\);_(* &quot;-&quot;??_);_(@_)">
                  <c:v>3152.7</c:v>
                </c:pt>
                <c:pt idx="236" formatCode="_(* #,##0_);_(* \(#,##0\);_(* &quot;-&quot;??_);_(@_)">
                  <c:v>3183.3</c:v>
                </c:pt>
                <c:pt idx="237" formatCode="_(* #,##0_);_(* \(#,##0\);_(* &quot;-&quot;??_);_(@_)">
                  <c:v>3847.7</c:v>
                </c:pt>
                <c:pt idx="238" formatCode="_(* #,##0_);_(* \(#,##0\);_(* &quot;-&quot;??_);_(@_)">
                  <c:v>3876</c:v>
                </c:pt>
                <c:pt idx="239" formatCode="_(* #,##0_);_(* \(#,##0\);_(* &quot;-&quot;??_);_(@_)">
                  <c:v>3979.6000000000004</c:v>
                </c:pt>
                <c:pt idx="240" formatCode="_(* #,##0_);_(* \(#,##0\);_(* &quot;-&quot;??_);_(@_)">
                  <c:v>4271.3999999999996</c:v>
                </c:pt>
                <c:pt idx="241" formatCode="_(* #,##0_);_(* \(#,##0\);_(* &quot;-&quot;??_);_(@_)">
                  <c:v>4825.1000000000004</c:v>
                </c:pt>
                <c:pt idx="242" formatCode="_(* #,##0_);_(* \(#,##0\);_(* &quot;-&quot;??_);_(@_)">
                  <c:v>5087.7999999999993</c:v>
                </c:pt>
                <c:pt idx="243" formatCode="_(* #,##0_);_(* \(#,##0\);_(* &quot;-&quot;??_);_(@_)">
                  <c:v>5253.4</c:v>
                </c:pt>
                <c:pt idx="244" formatCode="_(* #,##0_);_(* \(#,##0\);_(* &quot;-&quot;??_);_(@_)">
                  <c:v>5231.6000000000004</c:v>
                </c:pt>
                <c:pt idx="245" formatCode="_(* #,##0_);_(* \(#,##0\);_(* &quot;-&quot;??_);_(@_)">
                  <c:v>5345.2</c:v>
                </c:pt>
                <c:pt idx="246" formatCode="_(* #,##0_);_(* \(#,##0\);_(* &quot;-&quot;??_);_(@_)">
                  <c:v>5416.8</c:v>
                </c:pt>
                <c:pt idx="247" formatCode="_(* #,##0_);_(* \(#,##0\);_(* &quot;-&quot;??_);_(@_)">
                  <c:v>5793.6</c:v>
                </c:pt>
                <c:pt idx="248" formatCode="_(* #,##0_);_(* \(#,##0\);_(* &quot;-&quot;??_);_(@_)">
                  <c:v>5924.5</c:v>
                </c:pt>
                <c:pt idx="249" formatCode="_(* #,##0_);_(* \(#,##0\);_(* &quot;-&quot;??_);_(@_)">
                  <c:v>6110.6</c:v>
                </c:pt>
                <c:pt idx="250" formatCode="_(* #,##0_);_(* \(#,##0\);_(* &quot;-&quot;??_);_(@_)">
                  <c:v>6138.7</c:v>
                </c:pt>
                <c:pt idx="251" formatCode="_(* #,##0_);_(* \(#,##0\);_(* &quot;-&quot;??_);_(@_)">
                  <c:v>6252.4</c:v>
                </c:pt>
                <c:pt idx="252" formatCode="_(* #,##0_);_(* \(#,##0\);_(* &quot;-&quot;??_);_(@_)">
                  <c:v>6276.5</c:v>
                </c:pt>
                <c:pt idx="253" formatCode="_(* #,##0_);_(* \(#,##0\);_(* &quot;-&quot;??_);_(@_)">
                  <c:v>6386.6</c:v>
                </c:pt>
                <c:pt idx="254" formatCode="_(* #,##0_);_(* \(#,##0\);_(* &quot;-&quot;??_);_(@_)">
                  <c:v>6528.7</c:v>
                </c:pt>
                <c:pt idx="255" formatCode="_(* #,##0_);_(* \(#,##0\);_(* &quot;-&quot;??_);_(@_)">
                  <c:v>6633.2999999999993</c:v>
                </c:pt>
                <c:pt idx="256" formatCode="_(* #,##0_);_(* \(#,##0\);_(* &quot;-&quot;??_);_(@_)">
                  <c:v>6800.8</c:v>
                </c:pt>
                <c:pt idx="257" formatCode="_(* #,##0_);_(* \(#,##0\);_(* &quot;-&quot;??_);_(@_)">
                  <c:v>7014</c:v>
                </c:pt>
                <c:pt idx="258" formatCode="_(* #,##0_);_(* \(#,##0\);_(* &quot;-&quot;??_);_(@_)">
                  <c:v>7147.8</c:v>
                </c:pt>
                <c:pt idx="259" formatCode="_(* #,##0_);_(* \(#,##0\);_(* &quot;-&quot;??_);_(@_)">
                  <c:v>7315.7</c:v>
                </c:pt>
                <c:pt idx="260" formatCode="_(* #,##0_);_(* \(#,##0\);_(* &quot;-&quot;??_);_(@_)">
                  <c:v>7447.2999999999993</c:v>
                </c:pt>
                <c:pt idx="261" formatCode="_(* #,##0_);_(* \(#,##0\);_(* &quot;-&quot;??_);_(@_)">
                  <c:v>7530.5</c:v>
                </c:pt>
                <c:pt idx="262" formatCode="_(* #,##0_);_(* \(#,##0\);_(* &quot;-&quot;??_);_(@_)">
                  <c:v>7487.5</c:v>
                </c:pt>
                <c:pt idx="263" formatCode="_(* #,##0_);_(* \(#,##0\);_(* &quot;-&quot;??_);_(@_)">
                  <c:v>7562.9</c:v>
                </c:pt>
                <c:pt idx="264" formatCode="_(* #,##0_);_(* \(#,##0\);_(* &quot;-&quot;??_);_(@_)">
                  <c:v>7597.4</c:v>
                </c:pt>
                <c:pt idx="265" formatCode="_(* #,##0_);_(* \(#,##0\);_(* &quot;-&quot;??_);_(@_)">
                  <c:v>7670.2000000000007</c:v>
                </c:pt>
                <c:pt idx="266" formatCode="_(* #,##0_);_(* \(#,##0\);_(* &quot;-&quot;??_);_(@_)">
                  <c:v>7761.1</c:v>
                </c:pt>
                <c:pt idx="267" formatCode="_(* #,##0_);_(* \(#,##0\);_(* &quot;-&quot;??_);_(@_)">
                  <c:v>7794.7000000000007</c:v>
                </c:pt>
                <c:pt idx="268" formatCode="_(* #,##0_);_(* \(#,##0\);_(* &quot;-&quot;??_);_(@_)">
                  <c:v>7842.8</c:v>
                </c:pt>
                <c:pt idx="269" formatCode="_(* #,##0_);_(* \(#,##0\);_(* &quot;-&quot;??_);_(@_)">
                  <c:v>7867.4000000000005</c:v>
                </c:pt>
                <c:pt idx="270" formatCode="_(* #,##0_);_(* \(#,##0\);_(* &quot;-&quot;??_);_(@_)">
                  <c:v>7936.2</c:v>
                </c:pt>
                <c:pt idx="271" formatCode="_(* #,##0_);_(* \(#,##0\);_(* &quot;-&quot;??_);_(@_)">
                  <c:v>7989.9</c:v>
                </c:pt>
                <c:pt idx="272" formatCode="_(* #,##0_);_(* \(#,##0\);_(* &quot;-&quot;??_);_(@_)">
                  <c:v>8108.8</c:v>
                </c:pt>
                <c:pt idx="273" formatCode="_(* #,##0_);_(* \(#,##0\);_(* &quot;-&quot;??_);_(@_)">
                  <c:v>8161.9</c:v>
                </c:pt>
                <c:pt idx="274" formatCode="_(* #,##0_);_(* \(#,##0\);_(* &quot;-&quot;??_);_(@_)">
                  <c:v>8241.9</c:v>
                </c:pt>
                <c:pt idx="275" formatCode="_(* #,##0_);_(* \(#,##0\);_(* &quot;-&quot;??_);_(@_)">
                  <c:v>8258.1999999999989</c:v>
                </c:pt>
                <c:pt idx="276" formatCode="_(* #,##0_);_(* \(#,##0\);_(* &quot;-&quot;??_);_(@_)">
                  <c:v>8242.6</c:v>
                </c:pt>
                <c:pt idx="277" formatCode="_(* #,##0_);_(* \(#,##0\);_(* &quot;-&quot;??_);_(@_)">
                  <c:v>8242.9</c:v>
                </c:pt>
                <c:pt idx="278" formatCode="_(* #,##0_);_(* \(#,##0\);_(* &quot;-&quot;??_);_(@_)">
                  <c:v>2313.1999999999998</c:v>
                </c:pt>
                <c:pt idx="279" formatCode="_(* #,##0_);_(* \(#,##0\);_(* &quot;-&quot;??_);_(@_)">
                  <c:v>2326</c:v>
                </c:pt>
                <c:pt idx="280" formatCode="_(* #,##0_);_(* \(#,##0\);_(* &quot;-&quot;??_);_(@_)">
                  <c:v>2431</c:v>
                </c:pt>
                <c:pt idx="281" formatCode="_(* #,##0_);_(* \(#,##0\);_(* &quot;-&quot;??_);_(@_)">
                  <c:v>2454.6999999999998</c:v>
                </c:pt>
                <c:pt idx="282" formatCode="_(* #,##0_);_(* \(#,##0\);_(* &quot;-&quot;??_);_(@_)">
                  <c:v>2487.9</c:v>
                </c:pt>
                <c:pt idx="283" formatCode="_(* #,##0_);_(* \(#,##0\);_(* &quot;-&quot;??_);_(@_)">
                  <c:v>3049.6</c:v>
                </c:pt>
                <c:pt idx="284" formatCode="_(* #,##0_);_(* \(#,##0\);_(* &quot;-&quot;??_);_(@_)">
                  <c:v>3003.7</c:v>
                </c:pt>
                <c:pt idx="285" formatCode="_(* #,##0_);_(* \(#,##0\);_(* &quot;-&quot;??_);_(@_)">
                  <c:v>3064.2</c:v>
                </c:pt>
                <c:pt idx="286" formatCode="_(* #,##0_);_(* \(#,##0\);_(* &quot;-&quot;??_);_(@_)">
                  <c:v>3060.8999999999996</c:v>
                </c:pt>
                <c:pt idx="287" formatCode="_(* #,##0_);_(* \(#,##0\);_(* &quot;-&quot;??_);_(@_)">
                  <c:v>3127.6</c:v>
                </c:pt>
                <c:pt idx="288" formatCode="_(* #,##0_);_(* \(#,##0\);_(* &quot;-&quot;??_);_(@_)">
                  <c:v>3157.7</c:v>
                </c:pt>
                <c:pt idx="289" formatCode="_(* #,##0_);_(* \(#,##0\);_(* &quot;-&quot;??_);_(@_)">
                  <c:v>3159.1</c:v>
                </c:pt>
                <c:pt idx="290" formatCode="_(* #,##0_);_(* \(#,##0\);_(* &quot;-&quot;??_);_(@_)">
                  <c:v>3352</c:v>
                </c:pt>
                <c:pt idx="291" formatCode="_(* #,##0_);_(* \(#,##0\);_(* &quot;-&quot;??_);_(@_)">
                  <c:v>3362.4</c:v>
                </c:pt>
                <c:pt idx="292" formatCode="_(* #,##0_);_(* \(#,##0\);_(* &quot;-&quot;??_);_(@_)">
                  <c:v>3755.2</c:v>
                </c:pt>
                <c:pt idx="293" formatCode="_(* #,##0_);_(* \(#,##0\);_(* &quot;-&quot;??_);_(@_)">
                  <c:v>3840.5</c:v>
                </c:pt>
                <c:pt idx="294" formatCode="_(* #,##0_);_(* \(#,##0\);_(* &quot;-&quot;??_);_(@_)">
                  <c:v>3945.9</c:v>
                </c:pt>
                <c:pt idx="295" formatCode="_(* #,##0_);_(* \(#,##0\);_(* &quot;-&quot;??_);_(@_)">
                  <c:v>4073.8999999999996</c:v>
                </c:pt>
                <c:pt idx="296" formatCode="_(* #,##0_);_(* \(#,##0\);_(* &quot;-&quot;??_);_(@_)">
                  <c:v>4101.2</c:v>
                </c:pt>
                <c:pt idx="297" formatCode="_(* #,##0_);_(* \(#,##0\);_(* &quot;-&quot;??_);_(@_)">
                  <c:v>4151.7999999999993</c:v>
                </c:pt>
                <c:pt idx="298" formatCode="_(* #,##0_);_(* \(#,##0\);_(* &quot;-&quot;??_);_(@_)">
                  <c:v>4137.5</c:v>
                </c:pt>
                <c:pt idx="299" formatCode="_(* #,##0_);_(* \(#,##0\);_(* &quot;-&quot;??_);_(@_)">
                  <c:v>4209</c:v>
                </c:pt>
                <c:pt idx="300" formatCode="_(* #,##0_);_(* \(#,##0\);_(* &quot;-&quot;??_);_(@_)">
                  <c:v>4300.8</c:v>
                </c:pt>
                <c:pt idx="301" formatCode="_(* #,##0_);_(* \(#,##0\);_(* &quot;-&quot;??_);_(@_)">
                  <c:v>4941.3999999999996</c:v>
                </c:pt>
                <c:pt idx="302" formatCode="_(* #,##0_);_(* \(#,##0\);_(* &quot;-&quot;??_);_(@_)">
                  <c:v>5446.6</c:v>
                </c:pt>
                <c:pt idx="303" formatCode="_(* #,##0_);_(* \(#,##0\);_(* &quot;-&quot;??_);_(@_)">
                  <c:v>5800</c:v>
                </c:pt>
                <c:pt idx="304" formatCode="_(* #,##0_);_(* \(#,##0\);_(* &quot;-&quot;??_);_(@_)">
                  <c:v>5961.6</c:v>
                </c:pt>
                <c:pt idx="305" formatCode="_(* #,##0_);_(* \(#,##0\);_(* &quot;-&quot;??_);_(@_)">
                  <c:v>6140.1</c:v>
                </c:pt>
                <c:pt idx="306" formatCode="_(* #,##0_);_(* \(#,##0\);_(* &quot;-&quot;??_);_(@_)">
                  <c:v>6196.7</c:v>
                </c:pt>
                <c:pt idx="307" formatCode="_(* #,##0_);_(* \(#,##0\);_(* &quot;-&quot;??_);_(@_)">
                  <c:v>6250.9</c:v>
                </c:pt>
                <c:pt idx="308" formatCode="_(* #,##0_);_(* \(#,##0\);_(* &quot;-&quot;??_);_(@_)">
                  <c:v>6292.4</c:v>
                </c:pt>
                <c:pt idx="309" formatCode="_(* #,##0_);_(* \(#,##0\);_(* &quot;-&quot;??_);_(@_)">
                  <c:v>6417</c:v>
                </c:pt>
                <c:pt idx="310" formatCode="_(* #,##0_);_(* \(#,##0\);_(* &quot;-&quot;??_);_(@_)">
                  <c:v>6477.7000000000007</c:v>
                </c:pt>
                <c:pt idx="311" formatCode="_(* #,##0_);_(* \(#,##0\);_(* &quot;-&quot;??_);_(@_)">
                  <c:v>6459.3</c:v>
                </c:pt>
                <c:pt idx="312" formatCode="_(* #,##0_);_(* \(#,##0\);_(* &quot;-&quot;??_);_(@_)">
                  <c:v>6488.4000000000005</c:v>
                </c:pt>
                <c:pt idx="313" formatCode="_(* #,##0_);_(* \(#,##0\);_(* &quot;-&quot;??_);_(@_)">
                  <c:v>6489.9000000000005</c:v>
                </c:pt>
                <c:pt idx="314" formatCode="_(* #,##0_);_(* \(#,##0\);_(* &quot;-&quot;??_);_(@_)">
                  <c:v>6552.2999999999993</c:v>
                </c:pt>
                <c:pt idx="315" formatCode="_(* #,##0_);_(* \(#,##0\);_(* &quot;-&quot;??_);_(@_)">
                  <c:v>6587.2000000000007</c:v>
                </c:pt>
                <c:pt idx="316" formatCode="_(* #,##0_);_(* \(#,##0\);_(* &quot;-&quot;??_);_(@_)">
                  <c:v>6575.2999999999993</c:v>
                </c:pt>
                <c:pt idx="317" formatCode="_(* #,##0_);_(* \(#,##0\);_(* &quot;-&quot;??_);_(@_)">
                  <c:v>6612.5</c:v>
                </c:pt>
                <c:pt idx="318" formatCode="_(* #,##0_);_(* \(#,##0\);_(* &quot;-&quot;??_);_(@_)">
                  <c:v>6638.5999999999995</c:v>
                </c:pt>
                <c:pt idx="319" formatCode="_(* #,##0_);_(* \(#,##0\);_(* &quot;-&quot;??_);_(@_)">
                  <c:v>6679.8</c:v>
                </c:pt>
                <c:pt idx="320" formatCode="_(* #,##0_);_(* \(#,##0\);_(* &quot;-&quot;??_);_(@_)">
                  <c:v>6780.2</c:v>
                </c:pt>
                <c:pt idx="321" formatCode="_(* #,##0_);_(* \(#,##0\);_(* &quot;-&quot;??_);_(@_)">
                  <c:v>6819.2</c:v>
                </c:pt>
                <c:pt idx="322" formatCode="_(* #,##0_);_(* \(#,##0\);_(* &quot;-&quot;??_);_(@_)">
                  <c:v>6867.4</c:v>
                </c:pt>
                <c:pt idx="323" formatCode="_(* #,##0_);_(* \(#,##0\);_(* &quot;-&quot;??_);_(@_)">
                  <c:v>6907</c:v>
                </c:pt>
                <c:pt idx="324" formatCode="_(* #,##0_);_(* \(#,##0\);_(* &quot;-&quot;??_);_(@_)">
                  <c:v>6921.0999999999995</c:v>
                </c:pt>
                <c:pt idx="325" formatCode="_(* #,##0_);_(* \(#,##0\);_(* &quot;-&quot;??_);_(@_)">
                  <c:v>6977.2</c:v>
                </c:pt>
                <c:pt idx="326" formatCode="_(* #,##0_);_(* \(#,##0\);_(* &quot;-&quot;??_);_(@_)">
                  <c:v>6978.1</c:v>
                </c:pt>
                <c:pt idx="327" formatCode="_(* #,##0_);_(* \(#,##0\);_(* &quot;-&quot;??_);_(@_)">
                  <c:v>7030.6</c:v>
                </c:pt>
                <c:pt idx="328" formatCode="_(* #,##0_);_(* \(#,##0\);_(* &quot;-&quot;??_);_(@_)">
                  <c:v>7099.2000000000007</c:v>
                </c:pt>
                <c:pt idx="329" formatCode="_(* #,##0_);_(* \(#,##0\);_(* &quot;-&quot;??_);_(@_)">
                  <c:v>7121.0999999999995</c:v>
                </c:pt>
                <c:pt idx="330" formatCode="_(* #,##0_);_(* \(#,##0\);_(* &quot;-&quot;??_);_(@_)">
                  <c:v>2478.7999999999997</c:v>
                </c:pt>
                <c:pt idx="331" formatCode="_(* #,##0_);_(* \(#,##0\);_(* &quot;-&quot;??_);_(@_)">
                  <c:v>2478.7999999999997</c:v>
                </c:pt>
                <c:pt idx="332" formatCode="_(* #,##0_);_(* \(#,##0\);_(* &quot;-&quot;??_);_(@_)">
                  <c:v>2678.2999999999997</c:v>
                </c:pt>
                <c:pt idx="333" formatCode="_(* #,##0_);_(* \(#,##0\);_(* &quot;-&quot;??_);_(@_)">
                  <c:v>2796.5</c:v>
                </c:pt>
                <c:pt idx="334" formatCode="_(* #,##0_);_(* \(#,##0\);_(* &quot;-&quot;??_);_(@_)">
                  <c:v>3036.6</c:v>
                </c:pt>
                <c:pt idx="335" formatCode="_(* #,##0_);_(* \(#,##0\);_(* &quot;-&quot;??_);_(@_)">
                  <c:v>3485.3999999999996</c:v>
                </c:pt>
                <c:pt idx="336" formatCode="_(* #,##0_);_(* \(#,##0\);_(* &quot;-&quot;??_);_(@_)">
                  <c:v>3720.9</c:v>
                </c:pt>
                <c:pt idx="337" formatCode="_(* #,##0_);_(* \(#,##0\);_(* &quot;-&quot;??_);_(@_)">
                  <c:v>3813.3</c:v>
                </c:pt>
                <c:pt idx="338" formatCode="_(* #,##0_);_(* \(#,##0\);_(* &quot;-&quot;??_);_(@_)">
                  <c:v>3829.3</c:v>
                </c:pt>
                <c:pt idx="339" formatCode="_(* #,##0_);_(* \(#,##0\);_(* &quot;-&quot;??_);_(@_)">
                  <c:v>3982.3999999999996</c:v>
                </c:pt>
                <c:pt idx="340" formatCode="_(* #,##0_);_(* \(#,##0\);_(* &quot;-&quot;??_);_(@_)">
                  <c:v>4126.3</c:v>
                </c:pt>
                <c:pt idx="341" formatCode="_(* #,##0_);_(* \(#,##0\);_(* &quot;-&quot;??_);_(@_)">
                  <c:v>4210.2999999999993</c:v>
                </c:pt>
                <c:pt idx="342" formatCode="_(* #,##0_);_(* \(#,##0\);_(* &quot;-&quot;??_);_(@_)">
                  <c:v>4286.8</c:v>
                </c:pt>
                <c:pt idx="343" formatCode="_(* #,##0_);_(* \(#,##0\);_(* &quot;-&quot;??_);_(@_)">
                  <c:v>4686.2000000000007</c:v>
                </c:pt>
                <c:pt idx="344" formatCode="_(* #,##0_);_(* \(#,##0\);_(* &quot;-&quot;??_);_(@_)">
                  <c:v>5001.6000000000004</c:v>
                </c:pt>
                <c:pt idx="345" formatCode="_(* #,##0_);_(* \(#,##0\);_(* &quot;-&quot;??_);_(@_)">
                  <c:v>5369.7999999999993</c:v>
                </c:pt>
                <c:pt idx="346" formatCode="_(* #,##0_);_(* \(#,##0\);_(* &quot;-&quot;??_);_(@_)">
                  <c:v>5495.5</c:v>
                </c:pt>
                <c:pt idx="347" formatCode="_(* #,##0_);_(* \(#,##0\);_(* &quot;-&quot;??_);_(@_)">
                  <c:v>5623.6</c:v>
                </c:pt>
                <c:pt idx="348" formatCode="_(* #,##0_);_(* \(#,##0\);_(* &quot;-&quot;??_);_(@_)">
                  <c:v>5867.5</c:v>
                </c:pt>
                <c:pt idx="349" formatCode="_(* #,##0_);_(* \(#,##0\);_(* &quot;-&quot;??_);_(@_)">
                  <c:v>6256.4</c:v>
                </c:pt>
                <c:pt idx="350" formatCode="_(* #,##0_);_(* \(#,##0\);_(* &quot;-&quot;??_);_(@_)">
                  <c:v>6520.5</c:v>
                </c:pt>
                <c:pt idx="351" formatCode="_(* #,##0_);_(* \(#,##0\);_(* &quot;-&quot;??_);_(@_)">
                  <c:v>6962.7</c:v>
                </c:pt>
                <c:pt idx="352" formatCode="_(* #,##0_);_(* \(#,##0\);_(* &quot;-&quot;??_);_(@_)">
                  <c:v>7194.8</c:v>
                </c:pt>
                <c:pt idx="353" formatCode="_(* #,##0_);_(* \(#,##0\);_(* &quot;-&quot;??_);_(@_)">
                  <c:v>7610.1</c:v>
                </c:pt>
                <c:pt idx="354" formatCode="_(* #,##0_);_(* \(#,##0\);_(* &quot;-&quot;??_);_(@_)">
                  <c:v>7745.3</c:v>
                </c:pt>
                <c:pt idx="355" formatCode="_(* #,##0_);_(* \(#,##0\);_(* &quot;-&quot;??_);_(@_)">
                  <c:v>7888.9</c:v>
                </c:pt>
                <c:pt idx="356" formatCode="_(* #,##0_);_(* \(#,##0\);_(* &quot;-&quot;??_);_(@_)">
                  <c:v>7963.2</c:v>
                </c:pt>
                <c:pt idx="357" formatCode="_(* #,##0_);_(* \(#,##0\);_(* &quot;-&quot;??_);_(@_)">
                  <c:v>8185.9</c:v>
                </c:pt>
                <c:pt idx="358" formatCode="_(* #,##0_);_(* \(#,##0\);_(* &quot;-&quot;??_);_(@_)">
                  <c:v>8313.4</c:v>
                </c:pt>
                <c:pt idx="359" formatCode="_(* #,##0_);_(* \(#,##0\);_(* &quot;-&quot;??_);_(@_)">
                  <c:v>8361.6</c:v>
                </c:pt>
                <c:pt idx="360" formatCode="_(* #,##0_);_(* \(#,##0\);_(* &quot;-&quot;??_);_(@_)">
                  <c:v>8628.7999999999993</c:v>
                </c:pt>
                <c:pt idx="361" formatCode="_(* #,##0_);_(* \(#,##0\);_(* &quot;-&quot;??_);_(@_)">
                  <c:v>8924.6</c:v>
                </c:pt>
                <c:pt idx="362" formatCode="_(* #,##0_);_(* \(#,##0\);_(* &quot;-&quot;??_);_(@_)">
                  <c:v>8987.1</c:v>
                </c:pt>
                <c:pt idx="363" formatCode="_(* #,##0_);_(* \(#,##0\);_(* &quot;-&quot;??_);_(@_)">
                  <c:v>9034.9</c:v>
                </c:pt>
                <c:pt idx="364" formatCode="_(* #,##0_);_(* \(#,##0\);_(* &quot;-&quot;??_);_(@_)">
                  <c:v>9139.4</c:v>
                </c:pt>
                <c:pt idx="365" formatCode="_(* #,##0_);_(* \(#,##0\);_(* &quot;-&quot;??_);_(@_)">
                  <c:v>9254.5</c:v>
                </c:pt>
                <c:pt idx="366" formatCode="_(* #,##0_);_(* \(#,##0\);_(* &quot;-&quot;??_);_(@_)">
                  <c:v>9290.2999999999993</c:v>
                </c:pt>
                <c:pt idx="367" formatCode="_(* #,##0_);_(* \(#,##0\);_(* &quot;-&quot;??_);_(@_)">
                  <c:v>9345.1999999999989</c:v>
                </c:pt>
                <c:pt idx="368" formatCode="_(* #,##0_);_(* \(#,##0\);_(* &quot;-&quot;??_);_(@_)">
                  <c:v>9356.7999999999993</c:v>
                </c:pt>
                <c:pt idx="369" formatCode="_(* #,##0_);_(* \(#,##0\);_(* &quot;-&quot;??_);_(@_)">
                  <c:v>9427.8000000000011</c:v>
                </c:pt>
                <c:pt idx="370" formatCode="_(* #,##0_);_(* \(#,##0\);_(* &quot;-&quot;??_);_(@_)">
                  <c:v>9426</c:v>
                </c:pt>
                <c:pt idx="371" formatCode="_(* #,##0_);_(* \(#,##0\);_(* &quot;-&quot;??_);_(@_)">
                  <c:v>9445.9</c:v>
                </c:pt>
                <c:pt idx="372" formatCode="_(* #,##0_);_(* \(#,##0\);_(* &quot;-&quot;??_);_(@_)">
                  <c:v>9522.7999999999993</c:v>
                </c:pt>
                <c:pt idx="373" formatCode="_(* #,##0_);_(* \(#,##0\);_(* &quot;-&quot;??_);_(@_)">
                  <c:v>9521.5</c:v>
                </c:pt>
                <c:pt idx="374" formatCode="_(* #,##0_);_(* \(#,##0\);_(* &quot;-&quot;??_);_(@_)">
                  <c:v>9541.4000000000015</c:v>
                </c:pt>
                <c:pt idx="375" formatCode="_(* #,##0_);_(* \(#,##0\);_(* &quot;-&quot;??_);_(@_)">
                  <c:v>9538.1</c:v>
                </c:pt>
                <c:pt idx="376" formatCode="_(* #,##0_);_(* \(#,##0\);_(* &quot;-&quot;??_);_(@_)">
                  <c:v>9544</c:v>
                </c:pt>
                <c:pt idx="377" formatCode="_(* #,##0_);_(* \(#,##0\);_(* &quot;-&quot;??_);_(@_)">
                  <c:v>9559.5</c:v>
                </c:pt>
                <c:pt idx="378" formatCode="_(* #,##0_);_(* \(#,##0\);_(* &quot;-&quot;??_);_(@_)">
                  <c:v>9571.7999999999993</c:v>
                </c:pt>
                <c:pt idx="379" formatCode="_(* #,##0_);_(* \(#,##0\);_(* &quot;-&quot;??_);_(@_)">
                  <c:v>9595.6</c:v>
                </c:pt>
                <c:pt idx="380" formatCode="_(* #,##0_);_(* \(#,##0\);_(* &quot;-&quot;??_);_(@_)">
                  <c:v>9615.5</c:v>
                </c:pt>
                <c:pt idx="381" formatCode="_(* #,##0_);_(* \(#,##0\);_(* &quot;-&quot;??_);_(@_)">
                  <c:v>9619.7999999999993</c:v>
                </c:pt>
                <c:pt idx="382" formatCode="_(* #,##0_);_(* \(#,##0\);_(* &quot;-&quot;??_);_(@_)">
                  <c:v>9616.2999999999993</c:v>
                </c:pt>
                <c:pt idx="383" formatCode="_(* #,##0_);_(* \(#,##0\);_(* &quot;-&quot;??_);_(@_)">
                  <c:v>2415</c:v>
                </c:pt>
                <c:pt idx="384" formatCode="_(* #,##0_);_(* \(#,##0\);_(* &quot;-&quot;??_);_(@_)">
                  <c:v>2470.5</c:v>
                </c:pt>
                <c:pt idx="385" formatCode="_(* #,##0_);_(* \(#,##0\);_(* &quot;-&quot;??_);_(@_)">
                  <c:v>2487.8000000000002</c:v>
                </c:pt>
                <c:pt idx="386" formatCode="_(* #,##0_);_(* \(#,##0\);_(* &quot;-&quot;??_);_(@_)">
                  <c:v>2514.2000000000003</c:v>
                </c:pt>
                <c:pt idx="387" formatCode="_(* #,##0_);_(* \(#,##0\);_(* &quot;-&quot;??_);_(@_)">
                  <c:v>2542.5</c:v>
                </c:pt>
                <c:pt idx="390" formatCode="_(* #,##0_);_(* \(#,##0\);_(* &quot;-&quot;??_);_(@_)">
                  <c:v>2677.2</c:v>
                </c:pt>
                <c:pt idx="391" formatCode="_(* #,##0_);_(* \(#,##0\);_(* &quot;-&quot;??_);_(@_)">
                  <c:v>2745</c:v>
                </c:pt>
                <c:pt idx="392" formatCode="_(* #,##0_);_(* \(#,##0\);_(* &quot;-&quot;??_);_(@_)">
                  <c:v>2715.7</c:v>
                </c:pt>
                <c:pt idx="393" formatCode="_(* #,##0_);_(* \(#,##0\);_(* &quot;-&quot;??_);_(@_)">
                  <c:v>2735.6000000000004</c:v>
                </c:pt>
                <c:pt idx="394" formatCode="_(* #,##0_);_(* \(#,##0\);_(* &quot;-&quot;??_);_(@_)">
                  <c:v>2776</c:v>
                </c:pt>
                <c:pt idx="395" formatCode="_(* #,##0_);_(* \(#,##0\);_(* &quot;-&quot;??_);_(@_)">
                  <c:v>2754.2</c:v>
                </c:pt>
                <c:pt idx="396" formatCode="_(* #,##0_);_(* \(#,##0\);_(* &quot;-&quot;??_);_(@_)">
                  <c:v>2836.9</c:v>
                </c:pt>
                <c:pt idx="397" formatCode="_(* #,##0_);_(* \(#,##0\);_(* &quot;-&quot;??_);_(@_)">
                  <c:v>2849.3</c:v>
                </c:pt>
                <c:pt idx="398" formatCode="_(* #,##0_);_(* \(#,##0\);_(* &quot;-&quot;??_);_(@_)">
                  <c:v>2910.2</c:v>
                </c:pt>
                <c:pt idx="399" formatCode="_(* #,##0_);_(* \(#,##0\);_(* &quot;-&quot;??_);_(@_)">
                  <c:v>2915.7</c:v>
                </c:pt>
                <c:pt idx="400" formatCode="_(* #,##0_);_(* \(#,##0\);_(* &quot;-&quot;??_);_(@_)">
                  <c:v>2915.7</c:v>
                </c:pt>
                <c:pt idx="401" formatCode="_(* #,##0_);_(* \(#,##0\);_(* &quot;-&quot;??_);_(@_)">
                  <c:v>3028.7</c:v>
                </c:pt>
                <c:pt idx="402" formatCode="_(* #,##0_);_(* \(#,##0\);_(* &quot;-&quot;??_);_(@_)">
                  <c:v>3076.9</c:v>
                </c:pt>
                <c:pt idx="403" formatCode="_(* #,##0_);_(* \(#,##0\);_(* &quot;-&quot;??_);_(@_)">
                  <c:v>3125.1</c:v>
                </c:pt>
                <c:pt idx="404" formatCode="_(* #,##0_);_(* \(#,##0\);_(* &quot;-&quot;??_);_(@_)">
                  <c:v>3122.8</c:v>
                </c:pt>
                <c:pt idx="405" formatCode="_(* #,##0_);_(* \(#,##0\);_(* &quot;-&quot;??_);_(@_)">
                  <c:v>3176.3</c:v>
                </c:pt>
                <c:pt idx="406" formatCode="_(* #,##0_);_(* \(#,##0\);_(* &quot;-&quot;??_);_(@_)">
                  <c:v>3244.1000000000004</c:v>
                </c:pt>
                <c:pt idx="407" formatCode="_(* #,##0_);_(* \(#,##0\);_(* &quot;-&quot;??_);_(@_)">
                  <c:v>3342.8</c:v>
                </c:pt>
                <c:pt idx="408" formatCode="_(* #,##0_);_(* \(#,##0\);_(* &quot;-&quot;??_);_(@_)">
                  <c:v>3351.6</c:v>
                </c:pt>
                <c:pt idx="409" formatCode="_(* #,##0_);_(* \(#,##0\);_(* &quot;-&quot;??_);_(@_)">
                  <c:v>3404</c:v>
                </c:pt>
                <c:pt idx="410" formatCode="_(* #,##0_);_(* \(#,##0\);_(* &quot;-&quot;??_);_(@_)">
                  <c:v>3457.6</c:v>
                </c:pt>
                <c:pt idx="411" formatCode="_(* #,##0_);_(* \(#,##0\);_(* &quot;-&quot;??_);_(@_)">
                  <c:v>3457.2</c:v>
                </c:pt>
                <c:pt idx="412" formatCode="_(* #,##0_);_(* \(#,##0\);_(* &quot;-&quot;??_);_(@_)">
                  <c:v>3620.2999999999997</c:v>
                </c:pt>
                <c:pt idx="413" formatCode="_(* #,##0_);_(* \(#,##0\);_(* &quot;-&quot;??_);_(@_)">
                  <c:v>3702.3999999999996</c:v>
                </c:pt>
                <c:pt idx="414" formatCode="_(* #,##0_);_(* \(#,##0\);_(* &quot;-&quot;??_);_(@_)">
                  <c:v>3754.2</c:v>
                </c:pt>
                <c:pt idx="415" formatCode="_(* #,##0_);_(* \(#,##0\);_(* &quot;-&quot;??_);_(@_)">
                  <c:v>3807</c:v>
                </c:pt>
                <c:pt idx="416" formatCode="_(* #,##0_);_(* \(#,##0\);_(* &quot;-&quot;??_);_(@_)">
                  <c:v>3900.8</c:v>
                </c:pt>
                <c:pt idx="417" formatCode="_(* #,##0_);_(* \(#,##0\);_(* &quot;-&quot;??_);_(@_)">
                  <c:v>3923.7</c:v>
                </c:pt>
                <c:pt idx="418" formatCode="_(* #,##0_);_(* \(#,##0\);_(* &quot;-&quot;??_);_(@_)">
                  <c:v>4060.4</c:v>
                </c:pt>
                <c:pt idx="419" formatCode="_(* #,##0_);_(* \(#,##0\);_(* &quot;-&quot;??_);_(@_)">
                  <c:v>4100.7</c:v>
                </c:pt>
                <c:pt idx="420" formatCode="_(* #,##0_);_(* \(#,##0\);_(* &quot;-&quot;??_);_(@_)">
                  <c:v>4146.5</c:v>
                </c:pt>
                <c:pt idx="421" formatCode="_(* #,##0_);_(* \(#,##0\);_(* &quot;-&quot;??_);_(@_)">
                  <c:v>4153.8999999999996</c:v>
                </c:pt>
                <c:pt idx="422" formatCode="_(* #,##0_);_(* \(#,##0\);_(* &quot;-&quot;??_);_(@_)">
                  <c:v>4170.7</c:v>
                </c:pt>
                <c:pt idx="423" formatCode="_(* #,##0_);_(* \(#,##0\);_(* &quot;-&quot;??_);_(@_)">
                  <c:v>4203.3</c:v>
                </c:pt>
                <c:pt idx="424" formatCode="_(* #,##0_);_(* \(#,##0\);_(* &quot;-&quot;??_);_(@_)">
                  <c:v>4214.7</c:v>
                </c:pt>
                <c:pt idx="425" formatCode="_(* #,##0_);_(* \(#,##0\);_(* &quot;-&quot;??_);_(@_)">
                  <c:v>4213.8</c:v>
                </c:pt>
                <c:pt idx="426" formatCode="_(* #,##0_);_(* \(#,##0\);_(* &quot;-&quot;??_);_(@_)">
                  <c:v>4328.8</c:v>
                </c:pt>
                <c:pt idx="427" formatCode="_(* #,##0_);_(* \(#,##0\);_(* &quot;-&quot;??_);_(@_)">
                  <c:v>4397.7</c:v>
                </c:pt>
                <c:pt idx="428" formatCode="_(* #,##0_);_(* \(#,##0\);_(* &quot;-&quot;??_);_(@_)">
                  <c:v>4414</c:v>
                </c:pt>
                <c:pt idx="429" formatCode="_(* #,##0_);_(* \(#,##0\);_(* &quot;-&quot;??_);_(@_)">
                  <c:v>4429.3999999999996</c:v>
                </c:pt>
                <c:pt idx="430" formatCode="_(* #,##0_);_(* \(#,##0\);_(* &quot;-&quot;??_);_(@_)">
                  <c:v>4437.3999999999996</c:v>
                </c:pt>
                <c:pt idx="431" formatCode="_(* #,##0_);_(* \(#,##0\);_(* &quot;-&quot;??_);_(@_)">
                  <c:v>4466.2</c:v>
                </c:pt>
                <c:pt idx="432" formatCode="_(* #,##0_);_(* \(#,##0\);_(* &quot;-&quot;??_);_(@_)">
                  <c:v>4501.8999999999996</c:v>
                </c:pt>
                <c:pt idx="433" formatCode="_(* #,##0_);_(* \(#,##0\);_(* &quot;-&quot;??_);_(@_)">
                  <c:v>4502.6000000000004</c:v>
                </c:pt>
                <c:pt idx="434" formatCode="_(* #,##0_);_(* \(#,##0\);_(* &quot;-&quot;??_);_(@_)">
                  <c:v>4518.7</c:v>
                </c:pt>
                <c:pt idx="435" formatCode="_(* #,##0_);_(* \(#,##0\);_(* &quot;-&quot;??_);_(@_)">
                  <c:v>3245.6000000000004</c:v>
                </c:pt>
                <c:pt idx="436" formatCode="_(* #,##0_);_(* \(#,##0\);_(* &quot;-&quot;??_);_(@_)">
                  <c:v>3382.1</c:v>
                </c:pt>
                <c:pt idx="437" formatCode="_(* #,##0_);_(* \(#,##0\);_(* &quot;-&quot;??_);_(@_)">
                  <c:v>3772.8</c:v>
                </c:pt>
                <c:pt idx="438" formatCode="_(* #,##0_);_(* \(#,##0\);_(* &quot;-&quot;??_);_(@_)">
                  <c:v>4043.8999999999996</c:v>
                </c:pt>
                <c:pt idx="439" formatCode="_(* #,##0_);_(* \(#,##0\);_(* &quot;-&quot;??_);_(@_)">
                  <c:v>4173.4000000000005</c:v>
                </c:pt>
                <c:pt idx="440" formatCode="_(* #,##0_);_(* \(#,##0\);_(* &quot;-&quot;??_);_(@_)">
                  <c:v>4173.4000000000005</c:v>
                </c:pt>
                <c:pt idx="441" formatCode="_(* #,##0_);_(* \(#,##0\);_(* &quot;-&quot;??_);_(@_)">
                  <c:v>4173.4000000000005</c:v>
                </c:pt>
                <c:pt idx="442" formatCode="_(* #,##0_);_(* \(#,##0\);_(* &quot;-&quot;??_);_(@_)">
                  <c:v>5862.7000000000007</c:v>
                </c:pt>
                <c:pt idx="443" formatCode="_(* #,##0_);_(* \(#,##0\);_(* &quot;-&quot;??_);_(@_)">
                  <c:v>6083.8</c:v>
                </c:pt>
                <c:pt idx="444" formatCode="_(* #,##0_);_(* \(#,##0\);_(* &quot;-&quot;??_);_(@_)">
                  <c:v>6385.2999999999993</c:v>
                </c:pt>
                <c:pt idx="445" formatCode="_(* #,##0_);_(* \(#,##0\);_(* &quot;-&quot;??_);_(@_)">
                  <c:v>6661.1</c:v>
                </c:pt>
                <c:pt idx="446" formatCode="_(* #,##0_);_(* \(#,##0\);_(* &quot;-&quot;??_);_(@_)">
                  <c:v>6754.2</c:v>
                </c:pt>
                <c:pt idx="447" formatCode="_(* #,##0_);_(* \(#,##0\);_(* &quot;-&quot;??_);_(@_)">
                  <c:v>6816.2000000000007</c:v>
                </c:pt>
                <c:pt idx="448" formatCode="_(* #,##0_);_(* \(#,##0\);_(* &quot;-&quot;??_);_(@_)">
                  <c:v>7336</c:v>
                </c:pt>
                <c:pt idx="449" formatCode="_(* #,##0_);_(* \(#,##0\);_(* &quot;-&quot;??_);_(@_)">
                  <c:v>7471.1</c:v>
                </c:pt>
                <c:pt idx="450" formatCode="_(* #,##0_);_(* \(#,##0\);_(* &quot;-&quot;??_);_(@_)">
                  <c:v>7718</c:v>
                </c:pt>
                <c:pt idx="451" formatCode="_(* #,##0_);_(* \(#,##0\);_(* &quot;-&quot;??_);_(@_)">
                  <c:v>7748</c:v>
                </c:pt>
                <c:pt idx="452" formatCode="_(* #,##0_);_(* \(#,##0\);_(* &quot;-&quot;??_);_(@_)">
                  <c:v>7818.5999999999995</c:v>
                </c:pt>
                <c:pt idx="453" formatCode="_(* #,##0_);_(* \(#,##0\);_(* &quot;-&quot;??_);_(@_)">
                  <c:v>8014.2999999999993</c:v>
                </c:pt>
                <c:pt idx="454" formatCode="_(* #,##0_);_(* \(#,##0\);_(* &quot;-&quot;??_);_(@_)">
                  <c:v>8127.1</c:v>
                </c:pt>
                <c:pt idx="455" formatCode="_(* #,##0_);_(* \(#,##0\);_(* &quot;-&quot;??_);_(@_)">
                  <c:v>8152.1</c:v>
                </c:pt>
                <c:pt idx="456" formatCode="_(* #,##0_);_(* \(#,##0\);_(* &quot;-&quot;??_);_(@_)">
                  <c:v>8180.9</c:v>
                </c:pt>
                <c:pt idx="457" formatCode="_(* #,##0_);_(* \(#,##0\);_(* &quot;-&quot;??_);_(@_)">
                  <c:v>8325.2000000000007</c:v>
                </c:pt>
                <c:pt idx="458" formatCode="_(* #,##0_);_(* \(#,##0\);_(* &quot;-&quot;??_);_(@_)">
                  <c:v>8342.2999999999993</c:v>
                </c:pt>
                <c:pt idx="459" formatCode="_(* #,##0_);_(* \(#,##0\);_(* &quot;-&quot;??_);_(@_)">
                  <c:v>8387</c:v>
                </c:pt>
                <c:pt idx="460" formatCode="_(* #,##0_);_(* \(#,##0\);_(* &quot;-&quot;??_);_(@_)">
                  <c:v>8824.5</c:v>
                </c:pt>
                <c:pt idx="461" formatCode="_(* #,##0_);_(* \(#,##0\);_(* &quot;-&quot;??_);_(@_)">
                  <c:v>8925.9</c:v>
                </c:pt>
                <c:pt idx="462" formatCode="_(* #,##0_);_(* \(#,##0\);_(* &quot;-&quot;??_);_(@_)">
                  <c:v>8970.4</c:v>
                </c:pt>
                <c:pt idx="463" formatCode="_(* #,##0_);_(* \(#,##0\);_(* &quot;-&quot;??_);_(@_)">
                  <c:v>9210</c:v>
                </c:pt>
                <c:pt idx="464" formatCode="_(* #,##0_);_(* \(#,##0\);_(* &quot;-&quot;??_);_(@_)">
                  <c:v>9270.1</c:v>
                </c:pt>
                <c:pt idx="465" formatCode="_(* #,##0_);_(* \(#,##0\);_(* &quot;-&quot;??_);_(@_)">
                  <c:v>9269</c:v>
                </c:pt>
                <c:pt idx="466" formatCode="_(* #,##0_);_(* \(#,##0\);_(* &quot;-&quot;??_);_(@_)">
                  <c:v>9349.5</c:v>
                </c:pt>
                <c:pt idx="467" formatCode="_(* #,##0_);_(* \(#,##0\);_(* &quot;-&quot;??_);_(@_)">
                  <c:v>9370.7000000000007</c:v>
                </c:pt>
                <c:pt idx="468" formatCode="_(* #,##0_);_(* \(#,##0\);_(* &quot;-&quot;??_);_(@_)">
                  <c:v>9568.5</c:v>
                </c:pt>
                <c:pt idx="469" formatCode="_(* #,##0_);_(* \(#,##0\);_(* &quot;-&quot;??_);_(@_)">
                  <c:v>9596.7000000000007</c:v>
                </c:pt>
                <c:pt idx="470" formatCode="_(* #,##0_);_(* \(#,##0\);_(* &quot;-&quot;??_);_(@_)">
                  <c:v>9649.9</c:v>
                </c:pt>
                <c:pt idx="471" formatCode="_(* #,##0_);_(* \(#,##0\);_(* &quot;-&quot;??_);_(@_)">
                  <c:v>9808</c:v>
                </c:pt>
                <c:pt idx="472" formatCode="_(* #,##0_);_(* \(#,##0\);_(* &quot;-&quot;??_);_(@_)">
                  <c:v>10057.5</c:v>
                </c:pt>
                <c:pt idx="473" formatCode="_(* #,##0_);_(* \(#,##0\);_(* &quot;-&quot;??_);_(@_)">
                  <c:v>10077.4</c:v>
                </c:pt>
                <c:pt idx="474" formatCode="_(* #,##0_);_(* \(#,##0\);_(* &quot;-&quot;??_);_(@_)">
                  <c:v>10197.9</c:v>
                </c:pt>
                <c:pt idx="475" formatCode="_(* #,##0_);_(* \(#,##0\);_(* &quot;-&quot;??_);_(@_)">
                  <c:v>10217.1</c:v>
                </c:pt>
                <c:pt idx="476" formatCode="_(* #,##0_);_(* \(#,##0\);_(* &quot;-&quot;??_);_(@_)">
                  <c:v>10247.4</c:v>
                </c:pt>
                <c:pt idx="477" formatCode="_(* #,##0_);_(* \(#,##0\);_(* &quot;-&quot;??_);_(@_)">
                  <c:v>10377.199999999999</c:v>
                </c:pt>
                <c:pt idx="478" formatCode="_(* #,##0_);_(* \(#,##0\);_(* &quot;-&quot;??_);_(@_)">
                  <c:v>10415.5</c:v>
                </c:pt>
                <c:pt idx="479" formatCode="_(* #,##0_);_(* \(#,##0\);_(* &quot;-&quot;??_);_(@_)">
                  <c:v>10453.200000000001</c:v>
                </c:pt>
                <c:pt idx="480" formatCode="_(* #,##0_);_(* \(#,##0\);_(* &quot;-&quot;??_);_(@_)">
                  <c:v>10503.5</c:v>
                </c:pt>
                <c:pt idx="481" formatCode="_(* #,##0_);_(* \(#,##0\);_(* &quot;-&quot;??_);_(@_)">
                  <c:v>10564.800000000001</c:v>
                </c:pt>
                <c:pt idx="482" formatCode="_(* #,##0_);_(* \(#,##0\);_(* &quot;-&quot;??_);_(@_)">
                  <c:v>10626.6</c:v>
                </c:pt>
                <c:pt idx="483" formatCode="_(* #,##0_);_(* \(#,##0\);_(* &quot;-&quot;??_);_(@_)">
                  <c:v>10683.400000000001</c:v>
                </c:pt>
                <c:pt idx="484" formatCode="_(* #,##0_);_(* \(#,##0\);_(* &quot;-&quot;??_);_(@_)">
                  <c:v>10708.9</c:v>
                </c:pt>
                <c:pt idx="485" formatCode="_(* #,##0_);_(* \(#,##0\);_(* &quot;-&quot;??_);_(@_)">
                  <c:v>10723.7</c:v>
                </c:pt>
                <c:pt idx="486" formatCode="_(* #,##0_);_(* \(#,##0\);_(* &quot;-&quot;??_);_(@_)">
                  <c:v>10702.199999999999</c:v>
                </c:pt>
                <c:pt idx="487" formatCode="_(* #,##0_);_(* \(#,##0\);_(* &quot;-&quot;??_);_(@_)">
                  <c:v>3068.5</c:v>
                </c:pt>
                <c:pt idx="488" formatCode="_(* #,##0_);_(* \(#,##0\);_(* &quot;-&quot;??_);_(@_)">
                  <c:v>3173</c:v>
                </c:pt>
                <c:pt idx="489" formatCode="_(* #,##0_);_(* \(#,##0\);_(* &quot;-&quot;??_);_(@_)">
                  <c:v>3634.1000000000004</c:v>
                </c:pt>
                <c:pt idx="490" formatCode="_(* #,##0_);_(* \(#,##0\);_(* &quot;-&quot;??_);_(@_)">
                  <c:v>3798.9</c:v>
                </c:pt>
                <c:pt idx="491" formatCode="_(* #,##0_);_(* \(#,##0\);_(* &quot;-&quot;??_);_(@_)">
                  <c:v>3860</c:v>
                </c:pt>
                <c:pt idx="492" formatCode="_(* #,##0_);_(* \(#,##0\);_(* &quot;-&quot;??_);_(@_)">
                  <c:v>4931.8999999999996</c:v>
                </c:pt>
                <c:pt idx="493" formatCode="_(* #,##0_);_(* \(#,##0\);_(* &quot;-&quot;??_);_(@_)">
                  <c:v>4933</c:v>
                </c:pt>
                <c:pt idx="494" formatCode="_(* #,##0_);_(* \(#,##0\);_(* &quot;-&quot;??_);_(@_)">
                  <c:v>5014.6000000000004</c:v>
                </c:pt>
                <c:pt idx="495" formatCode="_(* #,##0_);_(* \(#,##0\);_(* &quot;-&quot;??_);_(@_)">
                  <c:v>5084.3</c:v>
                </c:pt>
                <c:pt idx="496" formatCode="_(* #,##0_);_(* \(#,##0\);_(* &quot;-&quot;??_);_(@_)">
                  <c:v>5172.5</c:v>
                </c:pt>
                <c:pt idx="497" formatCode="_(* #,##0_);_(* \(#,##0\);_(* &quot;-&quot;??_);_(@_)">
                  <c:v>5332.2</c:v>
                </c:pt>
                <c:pt idx="498" formatCode="_(* #,##0_);_(* \(#,##0\);_(* &quot;-&quot;??_);_(@_)">
                  <c:v>5351.6</c:v>
                </c:pt>
                <c:pt idx="499" formatCode="_(* #,##0_);_(* \(#,##0\);_(* &quot;-&quot;??_);_(@_)">
                  <c:v>5656</c:v>
                </c:pt>
                <c:pt idx="500" formatCode="_(* #,##0_);_(* \(#,##0\);_(* &quot;-&quot;??_);_(@_)">
                  <c:v>5900.4</c:v>
                </c:pt>
                <c:pt idx="501" formatCode="_(* #,##0_);_(* \(#,##0\);_(* &quot;-&quot;??_);_(@_)">
                  <c:v>6060.3</c:v>
                </c:pt>
                <c:pt idx="502" formatCode="_(* #,##0_);_(* \(#,##0\);_(* &quot;-&quot;??_);_(@_)">
                  <c:v>6329.2</c:v>
                </c:pt>
                <c:pt idx="503" formatCode="_(* #,##0_);_(* \(#,##0\);_(* &quot;-&quot;??_);_(@_)">
                  <c:v>6448.4</c:v>
                </c:pt>
                <c:pt idx="504" formatCode="_(* #,##0_);_(* \(#,##0\);_(* &quot;-&quot;??_);_(@_)">
                  <c:v>6699.8</c:v>
                </c:pt>
                <c:pt idx="505" formatCode="_(* #,##0_);_(* \(#,##0\);_(* &quot;-&quot;??_);_(@_)">
                  <c:v>6890.1</c:v>
                </c:pt>
                <c:pt idx="506" formatCode="_(* #,##0_);_(* \(#,##0\);_(* &quot;-&quot;??_);_(@_)">
                  <c:v>7063.6</c:v>
                </c:pt>
                <c:pt idx="507" formatCode="_(* #,##0_);_(* \(#,##0\);_(* &quot;-&quot;??_);_(@_)">
                  <c:v>7285.4</c:v>
                </c:pt>
                <c:pt idx="508" formatCode="_(* #,##0_);_(* \(#,##0\);_(* &quot;-&quot;??_);_(@_)">
                  <c:v>7582.4</c:v>
                </c:pt>
                <c:pt idx="509" formatCode="_(* #,##0_);_(* \(#,##0\);_(* &quot;-&quot;??_);_(@_)">
                  <c:v>8008.2999999999993</c:v>
                </c:pt>
                <c:pt idx="510" formatCode="_(* #,##0_);_(* \(#,##0\);_(* &quot;-&quot;??_);_(@_)">
                  <c:v>8158.5</c:v>
                </c:pt>
                <c:pt idx="511" formatCode="_(* #,##0_);_(* \(#,##0\);_(* &quot;-&quot;??_);_(@_)">
                  <c:v>8330.7000000000007</c:v>
                </c:pt>
                <c:pt idx="512" formatCode="_(* #,##0_);_(* \(#,##0\);_(* &quot;-&quot;??_);_(@_)">
                  <c:v>8548.7000000000007</c:v>
                </c:pt>
                <c:pt idx="513" formatCode="_(* #,##0_);_(* \(#,##0\);_(* &quot;-&quot;??_);_(@_)">
                  <c:v>8640.5999999999985</c:v>
                </c:pt>
                <c:pt idx="514" formatCode="_(* #,##0_);_(* \(#,##0\);_(* &quot;-&quot;??_);_(@_)">
                  <c:v>8709.7999999999993</c:v>
                </c:pt>
                <c:pt idx="515" formatCode="_(* #,##0_);_(* \(#,##0\);_(* &quot;-&quot;??_);_(@_)">
                  <c:v>8802.0999999999985</c:v>
                </c:pt>
                <c:pt idx="516" formatCode="_(* #,##0_);_(* \(#,##0\);_(* &quot;-&quot;??_);_(@_)">
                  <c:v>9036.6</c:v>
                </c:pt>
                <c:pt idx="517" formatCode="_(* #,##0_);_(* \(#,##0\);_(* &quot;-&quot;??_);_(@_)">
                  <c:v>9237</c:v>
                </c:pt>
                <c:pt idx="518" formatCode="_(* #,##0_);_(* \(#,##0\);_(* &quot;-&quot;??_);_(@_)">
                  <c:v>9288.5</c:v>
                </c:pt>
                <c:pt idx="519" formatCode="_(* #,##0_);_(* \(#,##0\);_(* &quot;-&quot;??_);_(@_)">
                  <c:v>9444.5</c:v>
                </c:pt>
                <c:pt idx="520" formatCode="_(* #,##0_);_(* \(#,##0\);_(* &quot;-&quot;??_);_(@_)">
                  <c:v>9533.9</c:v>
                </c:pt>
                <c:pt idx="521" formatCode="_(* #,##0_);_(* \(#,##0\);_(* &quot;-&quot;??_);_(@_)">
                  <c:v>9737.2000000000007</c:v>
                </c:pt>
                <c:pt idx="522" formatCode="_(* #,##0_);_(* \(#,##0\);_(* &quot;-&quot;??_);_(@_)">
                  <c:v>9859.1</c:v>
                </c:pt>
                <c:pt idx="523" formatCode="_(* #,##0_);_(* \(#,##0\);_(* &quot;-&quot;??_);_(@_)">
                  <c:v>9901.2000000000007</c:v>
                </c:pt>
                <c:pt idx="524" formatCode="_(* #,##0_);_(* \(#,##0\);_(* &quot;-&quot;??_);_(@_)">
                  <c:v>9991.7999999999993</c:v>
                </c:pt>
                <c:pt idx="525" formatCode="_(* #,##0_);_(* \(#,##0\);_(* &quot;-&quot;??_);_(@_)">
                  <c:v>10125.599999999999</c:v>
                </c:pt>
                <c:pt idx="526" formatCode="_(* #,##0_);_(* \(#,##0\);_(* &quot;-&quot;??_);_(@_)">
                  <c:v>10184.900000000001</c:v>
                </c:pt>
                <c:pt idx="527" formatCode="_(* #,##0_);_(* \(#,##0\);_(* &quot;-&quot;??_);_(@_)">
                  <c:v>10321.299999999999</c:v>
                </c:pt>
                <c:pt idx="528" formatCode="_(* #,##0_);_(* \(#,##0\);_(* &quot;-&quot;??_);_(@_)">
                  <c:v>10360.5</c:v>
                </c:pt>
                <c:pt idx="529" formatCode="_(* #,##0_);_(* \(#,##0\);_(* &quot;-&quot;??_);_(@_)">
                  <c:v>10518.300000000001</c:v>
                </c:pt>
                <c:pt idx="530" formatCode="_(* #,##0_);_(* \(#,##0\);_(* &quot;-&quot;??_);_(@_)">
                  <c:v>10500.3</c:v>
                </c:pt>
                <c:pt idx="531" formatCode="_(* #,##0_);_(* \(#,##0\);_(* &quot;-&quot;??_);_(@_)">
                  <c:v>10562.300000000001</c:v>
                </c:pt>
                <c:pt idx="532" formatCode="_(* #,##0_);_(* \(#,##0\);_(* &quot;-&quot;??_);_(@_)">
                  <c:v>10638.9</c:v>
                </c:pt>
                <c:pt idx="533" formatCode="_(* #,##0_);_(* \(#,##0\);_(* &quot;-&quot;??_);_(@_)">
                  <c:v>10654</c:v>
                </c:pt>
                <c:pt idx="534" formatCode="_(* #,##0_);_(* \(#,##0\);_(* &quot;-&quot;??_);_(@_)">
                  <c:v>10783.4</c:v>
                </c:pt>
                <c:pt idx="535" formatCode="_(* #,##0_);_(* \(#,##0\);_(* &quot;-&quot;??_);_(@_)">
                  <c:v>10810.5</c:v>
                </c:pt>
                <c:pt idx="536" formatCode="_(* #,##0_);_(* \(#,##0\);_(* &quot;-&quot;??_);_(@_)">
                  <c:v>10899.4</c:v>
                </c:pt>
                <c:pt idx="537" formatCode="_(* #,##0_);_(* \(#,##0\);_(* &quot;-&quot;??_);_(@_)">
                  <c:v>10946.4</c:v>
                </c:pt>
                <c:pt idx="538" formatCode="_(* #,##0_);_(* \(#,##0\);_(* &quot;-&quot;??_);_(@_)">
                  <c:v>10946.4</c:v>
                </c:pt>
                <c:pt idx="539" formatCode="_(* #,##0_);_(* \(#,##0\);_(* &quot;-&quot;??_);_(@_)">
                  <c:v>3180.5</c:v>
                </c:pt>
                <c:pt idx="540" formatCode="_(* #,##0_);_(* \(#,##0\);_(* &quot;-&quot;??_);_(@_)">
                  <c:v>3561.7</c:v>
                </c:pt>
                <c:pt idx="541" formatCode="_(* #,##0_);_(* \(#,##0\);_(* &quot;-&quot;??_);_(@_)">
                  <c:v>3721.2</c:v>
                </c:pt>
                <c:pt idx="542" formatCode="_(* #,##0_);_(* \(#,##0\);_(* &quot;-&quot;??_);_(@_)">
                  <c:v>4359.8</c:v>
                </c:pt>
                <c:pt idx="543" formatCode="_(* #,##0_);_(* \(#,##0\);_(* &quot;-&quot;??_);_(@_)">
                  <c:v>4698.1000000000004</c:v>
                </c:pt>
                <c:pt idx="544" formatCode="_(* #,##0_);_(* \(#,##0\);_(* &quot;-&quot;??_);_(@_)">
                  <c:v>4883</c:v>
                </c:pt>
                <c:pt idx="545" formatCode="_(* #,##0_);_(* \(#,##0\);_(* &quot;-&quot;??_);_(@_)">
                  <c:v>4922.8</c:v>
                </c:pt>
                <c:pt idx="546" formatCode="_(* #,##0_);_(* \(#,##0\);_(* &quot;-&quot;??_);_(@_)">
                  <c:v>5222.7999999999993</c:v>
                </c:pt>
                <c:pt idx="547" formatCode="_(* #,##0_);_(* \(#,##0\);_(* &quot;-&quot;??_);_(@_)">
                  <c:v>5325.6</c:v>
                </c:pt>
                <c:pt idx="548" formatCode="_(* #,##0_);_(* \(#,##0\);_(* &quot;-&quot;??_);_(@_)">
                  <c:v>5427.3</c:v>
                </c:pt>
                <c:pt idx="549" formatCode="_(* #,##0_);_(* \(#,##0\);_(* &quot;-&quot;??_);_(@_)">
                  <c:v>5660.7999999999993</c:v>
                </c:pt>
                <c:pt idx="550" formatCode="_(* #,##0_);_(* \(#,##0\);_(* &quot;-&quot;??_);_(@_)">
                  <c:v>6772.9</c:v>
                </c:pt>
                <c:pt idx="551" formatCode="_(* #,##0_);_(* \(#,##0\);_(* &quot;-&quot;??_);_(@_)">
                  <c:v>6989.8</c:v>
                </c:pt>
                <c:pt idx="552" formatCode="_(* #,##0_);_(* \(#,##0\);_(* &quot;-&quot;??_);_(@_)">
                  <c:v>7293.2</c:v>
                </c:pt>
                <c:pt idx="553" formatCode="_(* #,##0_);_(* \(#,##0\);_(* &quot;-&quot;??_);_(@_)">
                  <c:v>7325.4000000000005</c:v>
                </c:pt>
                <c:pt idx="554" formatCode="_(* #,##0_);_(* \(#,##0\);_(* &quot;-&quot;??_);_(@_)">
                  <c:v>7649</c:v>
                </c:pt>
                <c:pt idx="555" formatCode="_(* #,##0_);_(* \(#,##0\);_(* &quot;-&quot;??_);_(@_)">
                  <c:v>7822.8</c:v>
                </c:pt>
                <c:pt idx="556" formatCode="_(* #,##0_);_(* \(#,##0\);_(* &quot;-&quot;??_);_(@_)">
                  <c:v>7940.7000000000007</c:v>
                </c:pt>
                <c:pt idx="557" formatCode="_(* #,##0_);_(* \(#,##0\);_(* &quot;-&quot;??_);_(@_)">
                  <c:v>7940.7000000000007</c:v>
                </c:pt>
                <c:pt idx="558" formatCode="_(* #,##0_);_(* \(#,##0\);_(* &quot;-&quot;??_);_(@_)">
                  <c:v>8553.0999999999985</c:v>
                </c:pt>
                <c:pt idx="559" formatCode="_(* #,##0_);_(* \(#,##0\);_(* &quot;-&quot;??_);_(@_)">
                  <c:v>8857.9</c:v>
                </c:pt>
                <c:pt idx="560" formatCode="_(* #,##0_);_(* \(#,##0\);_(* &quot;-&quot;??_);_(@_)">
                  <c:v>9159.4000000000015</c:v>
                </c:pt>
                <c:pt idx="561" formatCode="_(* #,##0_);_(* \(#,##0\);_(* &quot;-&quot;??_);_(@_)">
                  <c:v>9206.5</c:v>
                </c:pt>
                <c:pt idx="562" formatCode="_(* #,##0_);_(* \(#,##0\);_(* &quot;-&quot;??_);_(@_)">
                  <c:v>9437.4</c:v>
                </c:pt>
                <c:pt idx="563" formatCode="_(* #,##0_);_(* \(#,##0\);_(* &quot;-&quot;??_);_(@_)">
                  <c:v>9556.2000000000007</c:v>
                </c:pt>
                <c:pt idx="564" formatCode="_(* #,##0_);_(* \(#,##0\);_(* &quot;-&quot;??_);_(@_)">
                  <c:v>9758.1</c:v>
                </c:pt>
                <c:pt idx="565" formatCode="_(* #,##0_);_(* \(#,##0\);_(* &quot;-&quot;??_);_(@_)">
                  <c:v>10097.200000000001</c:v>
                </c:pt>
                <c:pt idx="566" formatCode="_(* #,##0_);_(* \(#,##0\);_(* &quot;-&quot;??_);_(@_)">
                  <c:v>10381.1</c:v>
                </c:pt>
                <c:pt idx="567" formatCode="_(* #,##0_);_(* \(#,##0\);_(* &quot;-&quot;??_);_(@_)">
                  <c:v>10408.200000000001</c:v>
                </c:pt>
                <c:pt idx="568" formatCode="_(* #,##0_);_(* \(#,##0\);_(* &quot;-&quot;??_);_(@_)">
                  <c:v>10463.9</c:v>
                </c:pt>
                <c:pt idx="569" formatCode="_(* #,##0_);_(* \(#,##0\);_(* &quot;-&quot;??_);_(@_)">
                  <c:v>10802.9</c:v>
                </c:pt>
                <c:pt idx="570" formatCode="_(* #,##0_);_(* \(#,##0\);_(* &quot;-&quot;??_);_(@_)">
                  <c:v>10964.4</c:v>
                </c:pt>
                <c:pt idx="571" formatCode="_(* #,##0_);_(* \(#,##0\);_(* &quot;-&quot;??_);_(@_)">
                  <c:v>11160.7</c:v>
                </c:pt>
                <c:pt idx="572" formatCode="_(* #,##0_);_(* \(#,##0\);_(* &quot;-&quot;??_);_(@_)">
                  <c:v>11428.3</c:v>
                </c:pt>
                <c:pt idx="573" formatCode="_(* #,##0_);_(* \(#,##0\);_(* &quot;-&quot;??_);_(@_)">
                  <c:v>11542.2</c:v>
                </c:pt>
                <c:pt idx="574" formatCode="_(* #,##0_);_(* \(#,##0\);_(* &quot;-&quot;??_);_(@_)">
                  <c:v>11659.400000000001</c:v>
                </c:pt>
                <c:pt idx="575" formatCode="_(* #,##0_);_(* \(#,##0\);_(* &quot;-&quot;??_);_(@_)">
                  <c:v>11795.6</c:v>
                </c:pt>
                <c:pt idx="576" formatCode="_(* #,##0_);_(* \(#,##0\);_(* &quot;-&quot;??_);_(@_)">
                  <c:v>11843</c:v>
                </c:pt>
                <c:pt idx="577" formatCode="_(* #,##0_);_(* \(#,##0\);_(* &quot;-&quot;??_);_(@_)">
                  <c:v>12003.5</c:v>
                </c:pt>
                <c:pt idx="578" formatCode="_(* #,##0_);_(* \(#,##0\);_(* &quot;-&quot;??_);_(@_)">
                  <c:v>12053</c:v>
                </c:pt>
                <c:pt idx="579" formatCode="_(* #,##0_);_(* \(#,##0\);_(* &quot;-&quot;??_);_(@_)">
                  <c:v>12109.5</c:v>
                </c:pt>
                <c:pt idx="580" formatCode="_(* #,##0_);_(* \(#,##0\);_(* &quot;-&quot;??_);_(@_)">
                  <c:v>12271.900000000001</c:v>
                </c:pt>
                <c:pt idx="581" formatCode="_(* #,##0_);_(* \(#,##0\);_(* &quot;-&quot;??_);_(@_)">
                  <c:v>12346.800000000001</c:v>
                </c:pt>
                <c:pt idx="582" formatCode="_(* #,##0_);_(* \(#,##0\);_(* &quot;-&quot;??_);_(@_)">
                  <c:v>12346.800000000001</c:v>
                </c:pt>
                <c:pt idx="583" formatCode="_(* #,##0_);_(* \(#,##0\);_(* &quot;-&quot;??_);_(@_)">
                  <c:v>12422.2</c:v>
                </c:pt>
                <c:pt idx="584" formatCode="_(* #,##0_);_(* \(#,##0\);_(* &quot;-&quot;??_);_(@_)">
                  <c:v>12555</c:v>
                </c:pt>
                <c:pt idx="585" formatCode="_(* #,##0_);_(* \(#,##0\);_(* &quot;-&quot;??_);_(@_)">
                  <c:v>12628.300000000001</c:v>
                </c:pt>
                <c:pt idx="586" formatCode="_(* #,##0_);_(* \(#,##0\);_(* &quot;-&quot;??_);_(@_)">
                  <c:v>12687.300000000001</c:v>
                </c:pt>
                <c:pt idx="587" formatCode="_(* #,##0_);_(* \(#,##0\);_(* &quot;-&quot;??_);_(@_)">
                  <c:v>12776.1</c:v>
                </c:pt>
                <c:pt idx="588" formatCode="_(* #,##0_);_(* \(#,##0\);_(* &quot;-&quot;??_);_(@_)">
                  <c:v>12793.7</c:v>
                </c:pt>
                <c:pt idx="589" formatCode="_(* #,##0_);_(* \(#,##0\);_(* &quot;-&quot;??_);_(@_)">
                  <c:v>12816.4</c:v>
                </c:pt>
                <c:pt idx="590" formatCode="_(* #,##0_);_(* \(#,##0\);_(* &quot;-&quot;??_);_(@_)">
                  <c:v>12812.1</c:v>
                </c:pt>
                <c:pt idx="591" formatCode="_(* #,##0_);_(* \(#,##0\);_(* &quot;-&quot;??_);_(@_)">
                  <c:v>12829.1</c:v>
                </c:pt>
                <c:pt idx="592" formatCode="_(* #,##0_);_(* \(#,##0\);_(* &quot;-&quot;??_);_(@_)">
                  <c:v>4225.5</c:v>
                </c:pt>
                <c:pt idx="593" formatCode="_(* #,##0_);_(* \(#,##0\);_(* &quot;-&quot;??_);_(@_)">
                  <c:v>4639.3</c:v>
                </c:pt>
                <c:pt idx="594" formatCode="_(* #,##0_);_(* \(#,##0\);_(* &quot;-&quot;??_);_(@_)">
                  <c:v>4925.5</c:v>
                </c:pt>
                <c:pt idx="595" formatCode="_(* #,##0_);_(* \(#,##0\);_(* &quot;-&quot;??_);_(@_)">
                  <c:v>6176.6</c:v>
                </c:pt>
                <c:pt idx="596" formatCode="_(* #,##0_);_(* \(#,##0\);_(* &quot;-&quot;??_);_(@_)">
                  <c:v>6295.5</c:v>
                </c:pt>
                <c:pt idx="597" formatCode="_(* #,##0_);_(* \(#,##0\);_(* &quot;-&quot;??_);_(@_)">
                  <c:v>6338.8</c:v>
                </c:pt>
                <c:pt idx="598" formatCode="_(* #,##0_);_(* \(#,##0\);_(* &quot;-&quot;??_);_(@_)">
                  <c:v>6884.1</c:v>
                </c:pt>
                <c:pt idx="599" formatCode="_(* #,##0_);_(* \(#,##0\);_(* &quot;-&quot;??_);_(@_)">
                  <c:v>7090.2000000000007</c:v>
                </c:pt>
                <c:pt idx="600" formatCode="_(* #,##0_);_(* \(#,##0\);_(* &quot;-&quot;??_);_(@_)">
                  <c:v>7799.4</c:v>
                </c:pt>
                <c:pt idx="601" formatCode="_(* #,##0_);_(* \(#,##0\);_(* &quot;-&quot;??_);_(@_)">
                  <c:v>7963.9000000000005</c:v>
                </c:pt>
                <c:pt idx="602" formatCode="_(* #,##0_);_(* \(#,##0\);_(* &quot;-&quot;??_);_(@_)">
                  <c:v>8453.2000000000007</c:v>
                </c:pt>
                <c:pt idx="603" formatCode="_(* #,##0_);_(* \(#,##0\);_(* &quot;-&quot;??_);_(@_)">
                  <c:v>8530.9</c:v>
                </c:pt>
                <c:pt idx="604" formatCode="_(* #,##0_);_(* \(#,##0\);_(* &quot;-&quot;??_);_(@_)">
                  <c:v>8749.7999999999993</c:v>
                </c:pt>
                <c:pt idx="605" formatCode="_(* #,##0_);_(* \(#,##0\);_(* &quot;-&quot;??_);_(@_)">
                  <c:v>9092.6</c:v>
                </c:pt>
                <c:pt idx="606" formatCode="_(* #,##0_);_(* \(#,##0\);_(* &quot;-&quot;??_);_(@_)">
                  <c:v>9464.7999999999993</c:v>
                </c:pt>
                <c:pt idx="607" formatCode="_(* #,##0_);_(* \(#,##0\);_(* &quot;-&quot;??_);_(@_)">
                  <c:v>9945.7000000000007</c:v>
                </c:pt>
                <c:pt idx="608" formatCode="_(* #,##0_);_(* \(#,##0\);_(* &quot;-&quot;??_);_(@_)">
                  <c:v>9917.4</c:v>
                </c:pt>
                <c:pt idx="609" formatCode="_(* #,##0_);_(* \(#,##0\);_(* &quot;-&quot;??_);_(@_)">
                  <c:v>9926.9</c:v>
                </c:pt>
                <c:pt idx="610" formatCode="_(* #,##0_);_(* \(#,##0\);_(* &quot;-&quot;??_);_(@_)">
                  <c:v>10062.700000000001</c:v>
                </c:pt>
                <c:pt idx="611" formatCode="_(* #,##0_);_(* \(#,##0\);_(* &quot;-&quot;??_);_(@_)">
                  <c:v>10232.5</c:v>
                </c:pt>
                <c:pt idx="612" formatCode="_(* #,##0_);_(* \(#,##0\);_(* &quot;-&quot;??_);_(@_)">
                  <c:v>10301.599999999999</c:v>
                </c:pt>
                <c:pt idx="613" formatCode="_(* #,##0_);_(* \(#,##0\);_(* &quot;-&quot;??_);_(@_)">
                  <c:v>10451.299999999999</c:v>
                </c:pt>
                <c:pt idx="614" formatCode="_(* #,##0_);_(* \(#,##0\);_(* &quot;-&quot;??_);_(@_)">
                  <c:v>10520.400000000001</c:v>
                </c:pt>
                <c:pt idx="615" formatCode="_(* #,##0_);_(* \(#,##0\);_(* &quot;-&quot;??_);_(@_)">
                  <c:v>10551.3</c:v>
                </c:pt>
                <c:pt idx="616" formatCode="_(* #,##0_);_(* \(#,##0\);_(* &quot;-&quot;??_);_(@_)">
                  <c:v>10811.5</c:v>
                </c:pt>
                <c:pt idx="617" formatCode="_(* #,##0_);_(* \(#,##0\);_(* &quot;-&quot;??_);_(@_)">
                  <c:v>10976.5</c:v>
                </c:pt>
                <c:pt idx="618" formatCode="_(* #,##0_);_(* \(#,##0\);_(* &quot;-&quot;??_);_(@_)">
                  <c:v>11276.9</c:v>
                </c:pt>
                <c:pt idx="619" formatCode="_(* #,##0_);_(* \(#,##0\);_(* &quot;-&quot;??_);_(@_)">
                  <c:v>11439.6</c:v>
                </c:pt>
                <c:pt idx="620" formatCode="_(* #,##0_);_(* \(#,##0\);_(* &quot;-&quot;??_);_(@_)">
                  <c:v>11628.900000000001</c:v>
                </c:pt>
                <c:pt idx="621" formatCode="_(* #,##0_);_(* \(#,##0\);_(* &quot;-&quot;??_);_(@_)">
                  <c:v>11909.3</c:v>
                </c:pt>
                <c:pt idx="622" formatCode="_(* #,##0_);_(* \(#,##0\);_(* &quot;-&quot;??_);_(@_)">
                  <c:v>12070</c:v>
                </c:pt>
                <c:pt idx="623" formatCode="_(* #,##0_);_(* \(#,##0\);_(* &quot;-&quot;??_);_(@_)">
                  <c:v>12114.5</c:v>
                </c:pt>
                <c:pt idx="624" formatCode="_(* #,##0_);_(* \(#,##0\);_(* &quot;-&quot;??_);_(@_)">
                  <c:v>12219.1</c:v>
                </c:pt>
                <c:pt idx="625" formatCode="_(* #,##0_);_(* \(#,##0\);_(* &quot;-&quot;??_);_(@_)">
                  <c:v>12372.1</c:v>
                </c:pt>
                <c:pt idx="626" formatCode="_(* #,##0_);_(* \(#,##0\);_(* &quot;-&quot;??_);_(@_)">
                  <c:v>12481.5</c:v>
                </c:pt>
                <c:pt idx="627" formatCode="_(* #,##0_);_(* \(#,##0\);_(* &quot;-&quot;??_);_(@_)">
                  <c:v>12594.5</c:v>
                </c:pt>
                <c:pt idx="628" formatCode="_(* #,##0_);_(* \(#,##0\);_(* &quot;-&quot;??_);_(@_)">
                  <c:v>12663.1</c:v>
                </c:pt>
                <c:pt idx="629" formatCode="_(* #,##0_);_(* \(#,##0\);_(* &quot;-&quot;??_);_(@_)">
                  <c:v>12803.6</c:v>
                </c:pt>
                <c:pt idx="630" formatCode="_(* #,##0_);_(* \(#,##0\);_(* &quot;-&quot;??_);_(@_)">
                  <c:v>12866.6</c:v>
                </c:pt>
                <c:pt idx="631" formatCode="_(* #,##0_);_(* \(#,##0\);_(* &quot;-&quot;??_);_(@_)">
                  <c:v>13067</c:v>
                </c:pt>
                <c:pt idx="632" formatCode="_(* #,##0_);_(* \(#,##0\);_(* &quot;-&quot;??_);_(@_)">
                  <c:v>13151.2</c:v>
                </c:pt>
                <c:pt idx="633" formatCode="_(* #,##0_);_(* \(#,##0\);_(* &quot;-&quot;??_);_(@_)">
                  <c:v>13296.1</c:v>
                </c:pt>
                <c:pt idx="634" formatCode="_(* #,##0_);_(* \(#,##0\);_(* &quot;-&quot;??_);_(@_)">
                  <c:v>13377.1</c:v>
                </c:pt>
                <c:pt idx="635" formatCode="_(* #,##0_);_(* \(#,##0\);_(* &quot;-&quot;??_);_(@_)">
                  <c:v>13464.800000000001</c:v>
                </c:pt>
                <c:pt idx="636" formatCode="_(* #,##0_);_(* \(#,##0\);_(* &quot;-&quot;??_);_(@_)">
                  <c:v>13673.8</c:v>
                </c:pt>
                <c:pt idx="637" formatCode="_(* #,##0_);_(* \(#,##0\);_(* &quot;-&quot;??_);_(@_)">
                  <c:v>13731.3</c:v>
                </c:pt>
                <c:pt idx="638" formatCode="_(* #,##0_);_(* \(#,##0\);_(* &quot;-&quot;??_);_(@_)">
                  <c:v>13762.5</c:v>
                </c:pt>
                <c:pt idx="639" formatCode="_(* #,##0_);_(* \(#,##0\);_(* &quot;-&quot;??_);_(@_)">
                  <c:v>13850.1</c:v>
                </c:pt>
                <c:pt idx="640" formatCode="_(* #,##0_);_(* \(#,##0\);_(* &quot;-&quot;??_);_(@_)">
                  <c:v>13897.800000000001</c:v>
                </c:pt>
                <c:pt idx="641" formatCode="_(* #,##0_);_(* \(#,##0\);_(* &quot;-&quot;??_);_(@_)">
                  <c:v>13941</c:v>
                </c:pt>
                <c:pt idx="642" formatCode="_(* #,##0_);_(* \(#,##0\);_(* &quot;-&quot;??_);_(@_)">
                  <c:v>13951.6</c:v>
                </c:pt>
                <c:pt idx="643" formatCode="_(* #,##0_);_(* \(#,##0\);_(* &quot;-&quot;??_);_(@_)">
                  <c:v>14039.2</c:v>
                </c:pt>
                <c:pt idx="644" formatCode="_(* #,##0_);_(* \(#,##0\);_(* &quot;-&quot;??_);_(@_)">
                  <c:v>4887.9000000000005</c:v>
                </c:pt>
                <c:pt idx="645" formatCode="_(* #,##0_);_(* \(#,##0\);_(* &quot;-&quot;??_);_(@_)">
                  <c:v>5152</c:v>
                </c:pt>
                <c:pt idx="646" formatCode="_(* #,##0_);_(* \(#,##0\);_(* &quot;-&quot;??_);_(@_)">
                  <c:v>5247.2</c:v>
                </c:pt>
                <c:pt idx="647" formatCode="_(* #,##0_);_(* \(#,##0\);_(* &quot;-&quot;??_);_(@_)">
                  <c:v>5437.8</c:v>
                </c:pt>
                <c:pt idx="648" formatCode="_(* #,##0_);_(* \(#,##0\);_(* &quot;-&quot;??_);_(@_)">
                  <c:v>6451.9000000000005</c:v>
                </c:pt>
                <c:pt idx="649" formatCode="_(* #,##0_);_(* \(#,##0\);_(* &quot;-&quot;??_);_(@_)">
                  <c:v>6961.8</c:v>
                </c:pt>
                <c:pt idx="650" formatCode="_(* #,##0_);_(* \(#,##0\);_(* &quot;-&quot;??_);_(@_)">
                  <c:v>7115.9000000000005</c:v>
                </c:pt>
                <c:pt idx="651" formatCode="_(* #,##0_);_(* \(#,##0\);_(* &quot;-&quot;??_);_(@_)">
                  <c:v>7177.7</c:v>
                </c:pt>
                <c:pt idx="652" formatCode="_(* #,##0_);_(* \(#,##0\);_(* &quot;-&quot;??_);_(@_)">
                  <c:v>8344</c:v>
                </c:pt>
                <c:pt idx="653" formatCode="_(* #,##0_);_(* \(#,##0\);_(* &quot;-&quot;??_);_(@_)">
                  <c:v>8430</c:v>
                </c:pt>
                <c:pt idx="654" formatCode="_(* #,##0_);_(* \(#,##0\);_(* &quot;-&quot;??_);_(@_)">
                  <c:v>8569</c:v>
                </c:pt>
                <c:pt idx="655" formatCode="_(* #,##0_);_(* \(#,##0\);_(* &quot;-&quot;??_);_(@_)">
                  <c:v>8774</c:v>
                </c:pt>
                <c:pt idx="656" formatCode="_(* #,##0_);_(* \(#,##0\);_(* &quot;-&quot;??_);_(@_)">
                  <c:v>8924.4</c:v>
                </c:pt>
                <c:pt idx="657" formatCode="_(* #,##0_);_(* \(#,##0\);_(* &quot;-&quot;??_);_(@_)">
                  <c:v>8947.1</c:v>
                </c:pt>
                <c:pt idx="658" formatCode="_(* #,##0_);_(* \(#,##0\);_(* &quot;-&quot;??_);_(@_)">
                  <c:v>9328.6</c:v>
                </c:pt>
                <c:pt idx="659" formatCode="_(* #,##0_);_(* \(#,##0\);_(* &quot;-&quot;??_);_(@_)">
                  <c:v>9645.2000000000007</c:v>
                </c:pt>
                <c:pt idx="660" formatCode="_(* #,##0_);_(* \(#,##0\);_(* &quot;-&quot;??_);_(@_)">
                  <c:v>9699.7999999999993</c:v>
                </c:pt>
                <c:pt idx="661" formatCode="_(* #,##0_);_(* \(#,##0\);_(* &quot;-&quot;??_);_(@_)">
                  <c:v>9713.7000000000007</c:v>
                </c:pt>
                <c:pt idx="662" formatCode="_(* #,##0_);_(* \(#,##0\);_(* &quot;-&quot;??_);_(@_)">
                  <c:v>9847.5999999999985</c:v>
                </c:pt>
                <c:pt idx="663" formatCode="_(* #,##0_);_(* \(#,##0\);_(* &quot;-&quot;??_);_(@_)">
                  <c:v>9938</c:v>
                </c:pt>
                <c:pt idx="664" formatCode="_(* #,##0_);_(* \(#,##0\);_(* &quot;-&quot;??_);_(@_)">
                  <c:v>10254.099999999999</c:v>
                </c:pt>
                <c:pt idx="665" formatCode="_(* #,##0_);_(* \(#,##0\);_(* &quot;-&quot;??_);_(@_)">
                  <c:v>10337.5</c:v>
                </c:pt>
                <c:pt idx="666" formatCode="_(* #,##0_);_(* \(#,##0\);_(* &quot;-&quot;??_);_(@_)">
                  <c:v>10596</c:v>
                </c:pt>
                <c:pt idx="667" formatCode="_(* #,##0_);_(* \(#,##0\);_(* &quot;-&quot;??_);_(@_)">
                  <c:v>10729.1</c:v>
                </c:pt>
                <c:pt idx="668" formatCode="_(* #,##0_);_(* \(#,##0\);_(* &quot;-&quot;??_);_(@_)">
                  <c:v>10946.4</c:v>
                </c:pt>
                <c:pt idx="669" formatCode="_(* #,##0_);_(* \(#,##0\);_(* &quot;-&quot;??_);_(@_)">
                  <c:v>11312.6</c:v>
                </c:pt>
                <c:pt idx="670" formatCode="_(* #,##0_);_(* \(#,##0\);_(* &quot;-&quot;??_);_(@_)">
                  <c:v>11510.5</c:v>
                </c:pt>
                <c:pt idx="671" formatCode="_(* #,##0_);_(* \(#,##0\);_(* &quot;-&quot;??_);_(@_)">
                  <c:v>11688.7</c:v>
                </c:pt>
                <c:pt idx="672" formatCode="_(* #,##0_);_(* \(#,##0\);_(* &quot;-&quot;??_);_(@_)">
                  <c:v>11896.7</c:v>
                </c:pt>
                <c:pt idx="673" formatCode="_(* #,##0_);_(* \(#,##0\);_(* &quot;-&quot;??_);_(@_)">
                  <c:v>12089.8</c:v>
                </c:pt>
                <c:pt idx="674" formatCode="_(* #,##0_);_(* \(#,##0\);_(* &quot;-&quot;??_);_(@_)">
                  <c:v>12237.5</c:v>
                </c:pt>
                <c:pt idx="675" formatCode="_(* #,##0_);_(* \(#,##0\);_(* &quot;-&quot;??_);_(@_)">
                  <c:v>12349.2</c:v>
                </c:pt>
                <c:pt idx="676" formatCode="_(* #,##0_);_(* \(#,##0\);_(* &quot;-&quot;??_);_(@_)">
                  <c:v>12734.5</c:v>
                </c:pt>
                <c:pt idx="677" formatCode="_(* #,##0_);_(* \(#,##0\);_(* &quot;-&quot;??_);_(@_)">
                  <c:v>13044.6</c:v>
                </c:pt>
                <c:pt idx="678" formatCode="_(* #,##0_);_(* \(#,##0\);_(* &quot;-&quot;??_);_(@_)">
                  <c:v>13127</c:v>
                </c:pt>
                <c:pt idx="679" formatCode="_(* #,##0_);_(* \(#,##0\);_(* &quot;-&quot;??_);_(@_)">
                  <c:v>13219.599999999999</c:v>
                </c:pt>
                <c:pt idx="680" formatCode="_(* #,##0_);_(* \(#,##0\);_(* &quot;-&quot;??_);_(@_)">
                  <c:v>13370.400000000001</c:v>
                </c:pt>
                <c:pt idx="681" formatCode="_(* #,##0_);_(* \(#,##0\);_(* &quot;-&quot;??_);_(@_)">
                  <c:v>13662.3</c:v>
                </c:pt>
                <c:pt idx="682" formatCode="_(* #,##0_);_(* \(#,##0\);_(* &quot;-&quot;??_);_(@_)">
                  <c:v>13909.8</c:v>
                </c:pt>
                <c:pt idx="683" formatCode="_(* #,##0_);_(* \(#,##0\);_(* &quot;-&quot;??_);_(@_)">
                  <c:v>14008.1</c:v>
                </c:pt>
                <c:pt idx="684" formatCode="_(* #,##0_);_(* \(#,##0\);_(* &quot;-&quot;??_);_(@_)">
                  <c:v>14222.9</c:v>
                </c:pt>
                <c:pt idx="685" formatCode="_(* #,##0_);_(* \(#,##0\);_(* &quot;-&quot;??_);_(@_)">
                  <c:v>14418.2</c:v>
                </c:pt>
                <c:pt idx="686" formatCode="_(* #,##0_);_(* \(#,##0\);_(* &quot;-&quot;??_);_(@_)">
                  <c:v>14563</c:v>
                </c:pt>
                <c:pt idx="687" formatCode="_(* #,##0_);_(* \(#,##0\);_(* &quot;-&quot;??_);_(@_)">
                  <c:v>14722.3</c:v>
                </c:pt>
                <c:pt idx="688" formatCode="_(* #,##0_);_(* \(#,##0\);_(* &quot;-&quot;??_);_(@_)">
                  <c:v>14845.6</c:v>
                </c:pt>
                <c:pt idx="689" formatCode="_(* #,##0_);_(* \(#,##0\);_(* &quot;-&quot;??_);_(@_)">
                  <c:v>14956.400000000001</c:v>
                </c:pt>
                <c:pt idx="690" formatCode="_(* #,##0_);_(* \(#,##0\);_(* &quot;-&quot;??_);_(@_)">
                  <c:v>15010.1</c:v>
                </c:pt>
                <c:pt idx="691" formatCode="_(* #,##0_);_(* \(#,##0\);_(* &quot;-&quot;??_);_(@_)">
                  <c:v>15161.2</c:v>
                </c:pt>
                <c:pt idx="692" formatCode="_(* #,##0_);_(* \(#,##0\);_(* &quot;-&quot;??_);_(@_)">
                  <c:v>15222.5</c:v>
                </c:pt>
                <c:pt idx="693" formatCode="_(* #,##0_);_(* \(#,##0\);_(* &quot;-&quot;??_);_(@_)">
                  <c:v>15323</c:v>
                </c:pt>
                <c:pt idx="694" formatCode="_(* #,##0_);_(* \(#,##0\);_(* &quot;-&quot;??_);_(@_)">
                  <c:v>15419.4</c:v>
                </c:pt>
                <c:pt idx="695" formatCode="_(* #,##0_);_(* \(#,##0\);_(* &quot;-&quot;??_);_(@_)">
                  <c:v>15552.7</c:v>
                </c:pt>
                <c:pt idx="696" formatCode="_(* #,##0_);_(* \(#,##0\);_(* &quot;-&quot;??_);_(@_)">
                  <c:v>4613.0999999999995</c:v>
                </c:pt>
                <c:pt idx="697" formatCode="_(* #,##0_);_(* \(#,##0\);_(* &quot;-&quot;??_);_(@_)">
                  <c:v>4957.7000000000007</c:v>
                </c:pt>
                <c:pt idx="698" formatCode="_(* #,##0_);_(* \(#,##0\);_(* &quot;-&quot;??_);_(@_)">
                  <c:v>5580.9000000000005</c:v>
                </c:pt>
                <c:pt idx="699" formatCode="_(* #,##0_);_(* \(#,##0\);_(* &quot;-&quot;??_);_(@_)">
                  <c:v>6108.4</c:v>
                </c:pt>
                <c:pt idx="700" formatCode="_(* #,##0_);_(* \(#,##0\);_(* &quot;-&quot;??_);_(@_)">
                  <c:v>6462.9</c:v>
                </c:pt>
                <c:pt idx="701" formatCode="_(* #,##0_);_(* \(#,##0\);_(* &quot;-&quot;??_);_(@_)">
                  <c:v>6625.4000000000005</c:v>
                </c:pt>
                <c:pt idx="702" formatCode="_(* #,##0_);_(* \(#,##0\);_(* &quot;-&quot;??_);_(@_)">
                  <c:v>6901.2</c:v>
                </c:pt>
                <c:pt idx="703" formatCode="_(* #,##0_);_(* \(#,##0\);_(* &quot;-&quot;??_);_(@_)">
                  <c:v>7093.4000000000005</c:v>
                </c:pt>
                <c:pt idx="704" formatCode="_(* #,##0_);_(* \(#,##0\);_(* &quot;-&quot;??_);_(@_)">
                  <c:v>7361.1</c:v>
                </c:pt>
                <c:pt idx="705" formatCode="_(* #,##0_);_(* \(#,##0\);_(* &quot;-&quot;??_);_(@_)">
                  <c:v>7695.8</c:v>
                </c:pt>
                <c:pt idx="706" formatCode="_(* #,##0_);_(* \(#,##0\);_(* &quot;-&quot;??_);_(@_)">
                  <c:v>8071.7000000000007</c:v>
                </c:pt>
                <c:pt idx="707" formatCode="_(* #,##0_);_(* \(#,##0\);_(* &quot;-&quot;??_);_(@_)">
                  <c:v>8192.6</c:v>
                </c:pt>
                <c:pt idx="708" formatCode="_(* #,##0_);_(* \(#,##0\);_(* &quot;-&quot;??_);_(@_)">
                  <c:v>8495.2999999999993</c:v>
                </c:pt>
                <c:pt idx="709" formatCode="_(* #,##0_);_(* \(#,##0\);_(* &quot;-&quot;??_);_(@_)">
                  <c:v>8729.7999999999993</c:v>
                </c:pt>
                <c:pt idx="710" formatCode="_(* #,##0_);_(* \(#,##0\);_(* &quot;-&quot;??_);_(@_)">
                  <c:v>10068.799999999999</c:v>
                </c:pt>
                <c:pt idx="711" formatCode="_(* #,##0_);_(* \(#,##0\);_(* &quot;-&quot;??_);_(@_)">
                  <c:v>10815.5</c:v>
                </c:pt>
                <c:pt idx="712" formatCode="_(* #,##0_);_(* \(#,##0\);_(* &quot;-&quot;??_);_(@_)">
                  <c:v>10974.4</c:v>
                </c:pt>
                <c:pt idx="713" formatCode="_(* #,##0_);_(* \(#,##0\);_(* &quot;-&quot;??_);_(@_)">
                  <c:v>11149.6</c:v>
                </c:pt>
                <c:pt idx="714" formatCode="_(* #,##0_);_(* \(#,##0\);_(* &quot;-&quot;??_);_(@_)">
                  <c:v>11149.6</c:v>
                </c:pt>
                <c:pt idx="715" formatCode="_(* #,##0_);_(* \(#,##0\);_(* &quot;-&quot;??_);_(@_)">
                  <c:v>11149.6</c:v>
                </c:pt>
                <c:pt idx="716" formatCode="_(* #,##0_);_(* \(#,##0\);_(* &quot;-&quot;??_);_(@_)">
                  <c:v>11149.6</c:v>
                </c:pt>
                <c:pt idx="717" formatCode="_(* #,##0_);_(* \(#,##0\);_(* &quot;-&quot;??_);_(@_)">
                  <c:v>11149.6</c:v>
                </c:pt>
                <c:pt idx="718" formatCode="_(* #,##0_);_(* \(#,##0\);_(* &quot;-&quot;??_);_(@_)">
                  <c:v>11149.6</c:v>
                </c:pt>
                <c:pt idx="719" formatCode="_(* #,##0_);_(* \(#,##0\);_(* &quot;-&quot;??_);_(@_)">
                  <c:v>12577.1</c:v>
                </c:pt>
                <c:pt idx="720" formatCode="_(* #,##0_);_(* \(#,##0\);_(* &quot;-&quot;??_);_(@_)">
                  <c:v>12973.5</c:v>
                </c:pt>
                <c:pt idx="721" formatCode="_(* #,##0_);_(* \(#,##0\);_(* &quot;-&quot;??_);_(@_)">
                  <c:v>13348.8</c:v>
                </c:pt>
                <c:pt idx="722" formatCode="_(* #,##0_);_(* \(#,##0\);_(* &quot;-&quot;??_);_(@_)">
                  <c:v>13328.900000000001</c:v>
                </c:pt>
                <c:pt idx="723" formatCode="_(* #,##0_);_(* \(#,##0\);_(* &quot;-&quot;??_);_(@_)">
                  <c:v>13456.2</c:v>
                </c:pt>
                <c:pt idx="724" formatCode="_(* #,##0_);_(* \(#,##0\);_(* &quot;-&quot;??_);_(@_)">
                  <c:v>13647.7</c:v>
                </c:pt>
                <c:pt idx="725" formatCode="_(* #,##0_);_(* \(#,##0\);_(* &quot;-&quot;??_);_(@_)">
                  <c:v>13877.5</c:v>
                </c:pt>
                <c:pt idx="726" formatCode="_(* #,##0_);_(* \(#,##0\);_(* &quot;-&quot;??_);_(@_)">
                  <c:v>13954.2</c:v>
                </c:pt>
                <c:pt idx="727" formatCode="_(* #,##0_);_(* \(#,##0\);_(* &quot;-&quot;??_);_(@_)">
                  <c:v>14263.8</c:v>
                </c:pt>
                <c:pt idx="728" formatCode="_(* #,##0_);_(* \(#,##0\);_(* &quot;-&quot;??_);_(@_)">
                  <c:v>14574.300000000001</c:v>
                </c:pt>
                <c:pt idx="729" formatCode="_(* #,##0_);_(* \(#,##0\);_(* &quot;-&quot;??_);_(@_)">
                  <c:v>14701.599999999999</c:v>
                </c:pt>
                <c:pt idx="730" formatCode="_(* #,##0_);_(* \(#,##0\);_(* &quot;-&quot;??_);_(@_)">
                  <c:v>14709.199999999999</c:v>
                </c:pt>
                <c:pt idx="731" formatCode="_(* #,##0_);_(* \(#,##0\);_(* &quot;-&quot;??_);_(@_)">
                  <c:v>14830.6</c:v>
                </c:pt>
                <c:pt idx="732" formatCode="_(* #,##0_);_(* \(#,##0\);_(* &quot;-&quot;??_);_(@_)">
                  <c:v>14843.6</c:v>
                </c:pt>
                <c:pt idx="733" formatCode="_(* #,##0_);_(* \(#,##0\);_(* &quot;-&quot;??_);_(@_)">
                  <c:v>15028.3</c:v>
                </c:pt>
                <c:pt idx="734" formatCode="_(* #,##0_);_(* \(#,##0\);_(* &quot;-&quot;??_);_(@_)">
                  <c:v>15048.900000000001</c:v>
                </c:pt>
                <c:pt idx="735" formatCode="_(* #,##0_);_(* \(#,##0\);_(* &quot;-&quot;??_);_(@_)">
                  <c:v>15043</c:v>
                </c:pt>
                <c:pt idx="736" formatCode="_(* #,##0_);_(* \(#,##0\);_(* &quot;-&quot;??_);_(@_)">
                  <c:v>15020.2</c:v>
                </c:pt>
                <c:pt idx="737" formatCode="_(* #,##0_);_(* \(#,##0\);_(* &quot;-&quot;??_);_(@_)">
                  <c:v>15159.1</c:v>
                </c:pt>
                <c:pt idx="738" formatCode="_(* #,##0_);_(* \(#,##0\);_(* &quot;-&quot;??_);_(@_)">
                  <c:v>15233.4</c:v>
                </c:pt>
                <c:pt idx="739" formatCode="_(* #,##0_);_(* \(#,##0\);_(* &quot;-&quot;??_);_(@_)">
                  <c:v>15266.7</c:v>
                </c:pt>
                <c:pt idx="740" formatCode="_(* #,##0_);_(* \(#,##0\);_(* &quot;-&quot;??_);_(@_)">
                  <c:v>15277.1</c:v>
                </c:pt>
                <c:pt idx="741" formatCode="_(* #,##0_);_(* \(#,##0\);_(* &quot;-&quot;??_);_(@_)">
                  <c:v>15323.6</c:v>
                </c:pt>
                <c:pt idx="742" formatCode="_(* #,##0_);_(* \(#,##0\);_(* &quot;-&quot;??_);_(@_)">
                  <c:v>15468.6</c:v>
                </c:pt>
                <c:pt idx="743" formatCode="_(* #,##0_);_(* \(#,##0\);_(* &quot;-&quot;??_);_(@_)">
                  <c:v>15511.5</c:v>
                </c:pt>
                <c:pt idx="744" formatCode="_(* #,##0_);_(* \(#,##0\);_(* &quot;-&quot;??_);_(@_)">
                  <c:v>15597.5</c:v>
                </c:pt>
                <c:pt idx="745" formatCode="_(* #,##0_);_(* \(#,##0\);_(* &quot;-&quot;??_);_(@_)">
                  <c:v>15694.4</c:v>
                </c:pt>
                <c:pt idx="746" formatCode="_(* #,##0_);_(* \(#,##0\);_(* &quot;-&quot;??_);_(@_)">
                  <c:v>15707.9</c:v>
                </c:pt>
                <c:pt idx="747" formatCode="_(* #,##0_);_(* \(#,##0\);_(* &quot;-&quot;??_);_(@_)">
                  <c:v>15752.699999999999</c:v>
                </c:pt>
                <c:pt idx="748" formatCode="_(* #,##0_);_(* \(#,##0\);_(* &quot;-&quot;??_);_(@_)">
                  <c:v>3619.4</c:v>
                </c:pt>
                <c:pt idx="749" formatCode="_(* #,##0_);_(* \(#,##0\);_(* &quot;-&quot;??_);_(@_)">
                  <c:v>4777.5999999999995</c:v>
                </c:pt>
                <c:pt idx="750" formatCode="_(* #,##0_);_(* \(#,##0\);_(* &quot;-&quot;??_);_(@_)">
                  <c:v>4974.5</c:v>
                </c:pt>
                <c:pt idx="751" formatCode="_(* #,##0_);_(* \(#,##0\);_(* &quot;-&quot;??_);_(@_)">
                  <c:v>5335.5</c:v>
                </c:pt>
                <c:pt idx="752" formatCode="_(* #,##0_);_(* \(#,##0\);_(* &quot;-&quot;??_);_(@_)">
                  <c:v>5373.2000000000007</c:v>
                </c:pt>
                <c:pt idx="753" formatCode="_(* #,##0_);_(* \(#,##0\);_(* &quot;-&quot;??_);_(@_)">
                  <c:v>5464.7000000000007</c:v>
                </c:pt>
                <c:pt idx="754" formatCode="_(* #,##0_);_(* \(#,##0\);_(* &quot;-&quot;??_);_(@_)">
                  <c:v>5812.1</c:v>
                </c:pt>
                <c:pt idx="755" formatCode="_(* #,##0_);_(* \(#,##0\);_(* &quot;-&quot;??_);_(@_)">
                  <c:v>6109.5</c:v>
                </c:pt>
                <c:pt idx="756" formatCode="_(* #,##0_);_(* \(#,##0\);_(* &quot;-&quot;??_);_(@_)">
                  <c:v>6296.4</c:v>
                </c:pt>
                <c:pt idx="757" formatCode="_(* #,##0_);_(* \(#,##0\);_(* &quot;-&quot;??_);_(@_)">
                  <c:v>6343.6</c:v>
                </c:pt>
                <c:pt idx="758" formatCode="_(* #,##0_);_(* \(#,##0\);_(* &quot;-&quot;??_);_(@_)">
                  <c:v>6730.1</c:v>
                </c:pt>
                <c:pt idx="759" formatCode="_(* #,##0_);_(* \(#,##0\);_(* &quot;-&quot;??_);_(@_)">
                  <c:v>6818</c:v>
                </c:pt>
                <c:pt idx="760" formatCode="_(* #,##0_);_(* \(#,##0\);_(* &quot;-&quot;??_);_(@_)">
                  <c:v>6862.3</c:v>
                </c:pt>
                <c:pt idx="761" formatCode="_(* #,##0_);_(* \(#,##0\);_(* &quot;-&quot;??_);_(@_)">
                  <c:v>7379.5</c:v>
                </c:pt>
                <c:pt idx="762" formatCode="_(* #,##0_);_(* \(#,##0\);_(* &quot;-&quot;??_);_(@_)">
                  <c:v>8532.1</c:v>
                </c:pt>
                <c:pt idx="763" formatCode="_(* #,##0_);_(* \(#,##0\);_(* &quot;-&quot;??_);_(@_)">
                  <c:v>8748.4</c:v>
                </c:pt>
                <c:pt idx="764" formatCode="_(* #,##0_);_(* \(#,##0\);_(* &quot;-&quot;??_);_(@_)">
                  <c:v>8986.1</c:v>
                </c:pt>
                <c:pt idx="765" formatCode="_(* #,##0_);_(* \(#,##0\);_(* &quot;-&quot;??_);_(@_)">
                  <c:v>8944.7000000000007</c:v>
                </c:pt>
                <c:pt idx="766" formatCode="_(* #,##0_);_(* \(#,##0\);_(* &quot;-&quot;??_);_(@_)">
                  <c:v>9061</c:v>
                </c:pt>
                <c:pt idx="767" formatCode="_(* #,##0_);_(* \(#,##0\);_(* &quot;-&quot;??_);_(@_)">
                  <c:v>9331</c:v>
                </c:pt>
                <c:pt idx="768" formatCode="_(* #,##0_);_(* \(#,##0\);_(* &quot;-&quot;??_);_(@_)">
                  <c:v>9521.1</c:v>
                </c:pt>
                <c:pt idx="769" formatCode="_(* #,##0_);_(* \(#,##0\);_(* &quot;-&quot;??_);_(@_)">
                  <c:v>9960.5</c:v>
                </c:pt>
                <c:pt idx="770" formatCode="_(* #,##0_);_(* \(#,##0\);_(* &quot;-&quot;??_);_(@_)">
                  <c:v>10013</c:v>
                </c:pt>
                <c:pt idx="771" formatCode="_(* #,##0_);_(* \(#,##0\);_(* &quot;-&quot;??_);_(@_)">
                  <c:v>10300.9</c:v>
                </c:pt>
                <c:pt idx="772" formatCode="_(* #,##0_);_(* \(#,##0\);_(* &quot;-&quot;??_);_(@_)">
                  <c:v>10463.200000000001</c:v>
                </c:pt>
                <c:pt idx="773" formatCode="_(* #,##0_);_(* \(#,##0\);_(* &quot;-&quot;??_);_(@_)">
                  <c:v>10711.2</c:v>
                </c:pt>
                <c:pt idx="774" formatCode="_(* #,##0_);_(* \(#,##0\);_(* &quot;-&quot;??_);_(@_)">
                  <c:v>10875</c:v>
                </c:pt>
                <c:pt idx="775" formatCode="_(* #,##0_);_(* \(#,##0\);_(* &quot;-&quot;??_);_(@_)">
                  <c:v>11116.3</c:v>
                </c:pt>
                <c:pt idx="776" formatCode="_(* #,##0_);_(* \(#,##0\);_(* &quot;-&quot;??_);_(@_)">
                  <c:v>11335.6</c:v>
                </c:pt>
                <c:pt idx="777" formatCode="_(* #,##0_);_(* \(#,##0\);_(* &quot;-&quot;??_);_(@_)">
                  <c:v>11650.1</c:v>
                </c:pt>
                <c:pt idx="778" formatCode="_(* #,##0_);_(* \(#,##0\);_(* &quot;-&quot;??_);_(@_)">
                  <c:v>11829.6</c:v>
                </c:pt>
                <c:pt idx="779" formatCode="_(* #,##0_);_(* \(#,##0\);_(* &quot;-&quot;??_);_(@_)">
                  <c:v>12036.099999999999</c:v>
                </c:pt>
                <c:pt idx="780" formatCode="_(* #,##0_);_(* \(#,##0\);_(* &quot;-&quot;??_);_(@_)">
                  <c:v>12257.099999999999</c:v>
                </c:pt>
                <c:pt idx="781" formatCode="_(* #,##0_);_(* \(#,##0\);_(* &quot;-&quot;??_);_(@_)">
                  <c:v>12801.9</c:v>
                </c:pt>
                <c:pt idx="782" formatCode="_(* #,##0_);_(* \(#,##0\);_(* &quot;-&quot;??_);_(@_)">
                  <c:v>12942.900000000001</c:v>
                </c:pt>
                <c:pt idx="783" formatCode="_(* #,##0_);_(* \(#,##0\);_(* &quot;-&quot;??_);_(@_)">
                  <c:v>13182.4</c:v>
                </c:pt>
                <c:pt idx="784" formatCode="_(* #,##0_);_(* \(#,##0\);_(* &quot;-&quot;??_);_(@_)">
                  <c:v>13397.4</c:v>
                </c:pt>
                <c:pt idx="785" formatCode="_(* #,##0_);_(* \(#,##0\);_(* &quot;-&quot;??_);_(@_)">
                  <c:v>13477.9</c:v>
                </c:pt>
                <c:pt idx="786" formatCode="_(* #,##0_);_(* \(#,##0\);_(* &quot;-&quot;??_);_(@_)">
                  <c:v>13554.5</c:v>
                </c:pt>
                <c:pt idx="787" formatCode="_(* #,##0_);_(* \(#,##0\);_(* &quot;-&quot;??_);_(@_)">
                  <c:v>13644.7</c:v>
                </c:pt>
                <c:pt idx="788" formatCode="_(* #,##0_);_(* \(#,##0\);_(* &quot;-&quot;??_);_(@_)">
                  <c:v>13692</c:v>
                </c:pt>
                <c:pt idx="789" formatCode="_(* #,##0_);_(* \(#,##0\);_(* &quot;-&quot;??_);_(@_)">
                  <c:v>13987.800000000001</c:v>
                </c:pt>
                <c:pt idx="790" formatCode="_(* #,##0_);_(* \(#,##0\);_(* &quot;-&quot;??_);_(@_)">
                  <c:v>14156.1</c:v>
                </c:pt>
                <c:pt idx="791" formatCode="_(* #,##0_);_(* \(#,##0\);_(* &quot;-&quot;??_);_(@_)">
                  <c:v>14246.7</c:v>
                </c:pt>
                <c:pt idx="792" formatCode="_(* #,##0_);_(* \(#,##0\);_(* &quot;-&quot;??_);_(@_)">
                  <c:v>14293.7</c:v>
                </c:pt>
                <c:pt idx="793" formatCode="_(* #,##0_);_(* \(#,##0\);_(* &quot;-&quot;??_);_(@_)">
                  <c:v>14368.300000000001</c:v>
                </c:pt>
                <c:pt idx="794" formatCode="_(* #,##0_);_(* \(#,##0\);_(* &quot;-&quot;??_);_(@_)">
                  <c:v>14324.1</c:v>
                </c:pt>
                <c:pt idx="795" formatCode="_(* #,##0_);_(* \(#,##0\);_(* &quot;-&quot;??_);_(@_)">
                  <c:v>14407.300000000001</c:v>
                </c:pt>
                <c:pt idx="796" formatCode="_(* #,##0_);_(* \(#,##0\);_(* &quot;-&quot;??_);_(@_)">
                  <c:v>14423.2</c:v>
                </c:pt>
                <c:pt idx="797" formatCode="_(* #,##0_);_(* \(#,##0\);_(* &quot;-&quot;??_);_(@_)">
                  <c:v>14433.699999999999</c:v>
                </c:pt>
                <c:pt idx="798" formatCode="_(* #,##0_);_(* \(#,##0\);_(* &quot;-&quot;??_);_(@_)">
                  <c:v>14496</c:v>
                </c:pt>
                <c:pt idx="799" formatCode="_(* #,##0_);_(* \(#,##0\);_(* &quot;-&quot;??_);_(@_)">
                  <c:v>14540.1</c:v>
                </c:pt>
                <c:pt idx="800" formatCode="_(* #,##0_);_(* \(#,##0\);_(* &quot;-&quot;??_);_(@_)">
                  <c:v>3516</c:v>
                </c:pt>
                <c:pt idx="801" formatCode="_(* #,##0_);_(* \(#,##0\);_(* &quot;-&quot;??_);_(@_)">
                  <c:v>3622.8</c:v>
                </c:pt>
                <c:pt idx="802" formatCode="_(* #,##0_);_(* \(#,##0\);_(* &quot;-&quot;??_);_(@_)">
                  <c:v>3904.7</c:v>
                </c:pt>
                <c:pt idx="803" formatCode="_(* #,##0_);_(* \(#,##0\);_(* &quot;-&quot;??_);_(@_)">
                  <c:v>4345.8999999999996</c:v>
                </c:pt>
                <c:pt idx="804" formatCode="_(* #,##0_);_(* \(#,##0\);_(* &quot;-&quot;??_);_(@_)">
                  <c:v>4678.6000000000004</c:v>
                </c:pt>
                <c:pt idx="805" formatCode="_(* #,##0_);_(* \(#,##0\);_(* &quot;-&quot;??_);_(@_)">
                  <c:v>4882.5</c:v>
                </c:pt>
                <c:pt idx="806" formatCode="_(* #,##0_);_(* \(#,##0\);_(* &quot;-&quot;??_);_(@_)">
                  <c:v>5259.7</c:v>
                </c:pt>
                <c:pt idx="807" formatCode="_(* #,##0_);_(* \(#,##0\);_(* &quot;-&quot;??_);_(@_)">
                  <c:v>5756.6</c:v>
                </c:pt>
                <c:pt idx="808" formatCode="_(* #,##0_);_(* \(#,##0\);_(* &quot;-&quot;??_);_(@_)">
                  <c:v>6819.2000000000007</c:v>
                </c:pt>
                <c:pt idx="809" formatCode="_(* #,##0_);_(* \(#,##0\);_(* &quot;-&quot;??_);_(@_)">
                  <c:v>7077.7999999999993</c:v>
                </c:pt>
                <c:pt idx="810" formatCode="_(* #,##0_);_(* \(#,##0\);_(* &quot;-&quot;??_);_(@_)">
                  <c:v>7322</c:v>
                </c:pt>
                <c:pt idx="811" formatCode="_(* #,##0_);_(* \(#,##0\);_(* &quot;-&quot;??_);_(@_)">
                  <c:v>7877.1</c:v>
                </c:pt>
                <c:pt idx="812" formatCode="_(* #,##0_);_(* \(#,##0\);_(* &quot;-&quot;??_);_(@_)">
                  <c:v>8533.9</c:v>
                </c:pt>
                <c:pt idx="813" formatCode="_(* #,##0_);_(* \(#,##0\);_(* &quot;-&quot;??_);_(@_)">
                  <c:v>8942.1</c:v>
                </c:pt>
                <c:pt idx="814" formatCode="_(* #,##0_);_(* \(#,##0\);_(* &quot;-&quot;??_);_(@_)">
                  <c:v>9657</c:v>
                </c:pt>
                <c:pt idx="815" formatCode="_(* #,##0_);_(* \(#,##0\);_(* &quot;-&quot;??_);_(@_)">
                  <c:v>9689.5</c:v>
                </c:pt>
                <c:pt idx="816" formatCode="_(* #,##0_);_(* \(#,##0\);_(* &quot;-&quot;??_);_(@_)">
                  <c:v>9721.2999999999993</c:v>
                </c:pt>
                <c:pt idx="817" formatCode="_(* #,##0_);_(* \(#,##0\);_(* &quot;-&quot;??_);_(@_)">
                  <c:v>9822.5999999999985</c:v>
                </c:pt>
                <c:pt idx="818" formatCode="_(* #,##0_);_(* \(#,##0\);_(* &quot;-&quot;??_);_(@_)">
                  <c:v>9946.7000000000007</c:v>
                </c:pt>
                <c:pt idx="819" formatCode="_(* #,##0_);_(* \(#,##0\);_(* &quot;-&quot;??_);_(@_)">
                  <c:v>10535</c:v>
                </c:pt>
                <c:pt idx="820" formatCode="_(* #,##0_);_(* \(#,##0\);_(* &quot;-&quot;??_);_(@_)">
                  <c:v>10680.599999999999</c:v>
                </c:pt>
                <c:pt idx="821" formatCode="_(* #,##0_);_(* \(#,##0\);_(* &quot;-&quot;??_);_(@_)">
                  <c:v>11084.3</c:v>
                </c:pt>
                <c:pt idx="822" formatCode="_(* #,##0_);_(* \(#,##0\);_(* &quot;-&quot;??_);_(@_)">
                  <c:v>11540.7</c:v>
                </c:pt>
                <c:pt idx="823" formatCode="_(* #,##0_);_(* \(#,##0\);_(* &quot;-&quot;??_);_(@_)">
                  <c:v>11767.2</c:v>
                </c:pt>
                <c:pt idx="824" formatCode="_(* #,##0_);_(* \(#,##0\);_(* &quot;-&quot;??_);_(@_)">
                  <c:v>11852.900000000001</c:v>
                </c:pt>
                <c:pt idx="825" formatCode="_(* #,##0_);_(* \(#,##0\);_(* &quot;-&quot;??_);_(@_)">
                  <c:v>12034.9</c:v>
                </c:pt>
                <c:pt idx="826" formatCode="_(* #,##0_);_(* \(#,##0\);_(* &quot;-&quot;??_);_(@_)">
                  <c:v>12142.8</c:v>
                </c:pt>
                <c:pt idx="827" formatCode="_(* #,##0_);_(* \(#,##0\);_(* &quot;-&quot;??_);_(@_)">
                  <c:v>12428.3</c:v>
                </c:pt>
                <c:pt idx="828" formatCode="_(* #,##0_);_(* \(#,##0\);_(* &quot;-&quot;??_);_(@_)">
                  <c:v>12624.3</c:v>
                </c:pt>
                <c:pt idx="829" formatCode="_(* #,##0_);_(* \(#,##0\);_(* &quot;-&quot;??_);_(@_)">
                  <c:v>12708.1</c:v>
                </c:pt>
                <c:pt idx="830" formatCode="_(* #,##0_);_(* \(#,##0\);_(* &quot;-&quot;??_);_(@_)">
                  <c:v>12775.8</c:v>
                </c:pt>
                <c:pt idx="831" formatCode="_(* #,##0_);_(* \(#,##0\);_(* &quot;-&quot;??_);_(@_)">
                  <c:v>12914.7</c:v>
                </c:pt>
                <c:pt idx="832" formatCode="_(* #,##0_);_(* \(#,##0\);_(* &quot;-&quot;??_);_(@_)">
                  <c:v>13281</c:v>
                </c:pt>
              </c:numCache>
            </c:numRef>
          </c:val>
          <c:extLst>
            <c:ext xmlns:c16="http://schemas.microsoft.com/office/drawing/2014/chart" uri="{C3380CC4-5D6E-409C-BE32-E72D297353CC}">
              <c16:uniqueId val="{00000005-C177-4377-8C4B-8BFE7BC2D956}"/>
            </c:ext>
          </c:extLst>
        </c:ser>
        <c:ser>
          <c:idx val="6"/>
          <c:order val="6"/>
          <c:spPr>
            <a:solidFill>
              <a:schemeClr val="accent1">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Mexico!$H$2:$H$834</c:f>
              <c:numCache>
                <c:formatCode>General</c:formatCode>
                <c:ptCount val="833"/>
                <c:pt idx="0">
                  <c:v>0</c:v>
                </c:pt>
                <c:pt idx="1">
                  <c:v>0</c:v>
                </c:pt>
                <c:pt idx="2">
                  <c:v>9.8474078286418418</c:v>
                </c:pt>
                <c:pt idx="3">
                  <c:v>11.825309647361859</c:v>
                </c:pt>
                <c:pt idx="4">
                  <c:v>10.378555275688983</c:v>
                </c:pt>
                <c:pt idx="5">
                  <c:v>11.093029563330624</c:v>
                </c:pt>
                <c:pt idx="6">
                  <c:v>12.62118651605444</c:v>
                </c:pt>
                <c:pt idx="7">
                  <c:v>12.963287632806209</c:v>
                </c:pt>
                <c:pt idx="8">
                  <c:v>14.642205025649947</c:v>
                </c:pt>
                <c:pt idx="9">
                  <c:v>16.378153164932119</c:v>
                </c:pt>
                <c:pt idx="10">
                  <c:v>15.261951143827467</c:v>
                </c:pt>
                <c:pt idx="11">
                  <c:v>17.193469359784807</c:v>
                </c:pt>
                <c:pt idx="12">
                  <c:v>19.832027066084066</c:v>
                </c:pt>
                <c:pt idx="13">
                  <c:v>18.23883758646938</c:v>
                </c:pt>
                <c:pt idx="14">
                  <c:v>13.675103927579734</c:v>
                </c:pt>
                <c:pt idx="15">
                  <c:v>14.00246461071788</c:v>
                </c:pt>
                <c:pt idx="16">
                  <c:v>11.346334175686202</c:v>
                </c:pt>
                <c:pt idx="17">
                  <c:v>12.070338632092014</c:v>
                </c:pt>
                <c:pt idx="18">
                  <c:v>37.666485458004885</c:v>
                </c:pt>
                <c:pt idx="19">
                  <c:v>41.684112584321944</c:v>
                </c:pt>
                <c:pt idx="20">
                  <c:v>37.735541677979882</c:v>
                </c:pt>
                <c:pt idx="21">
                  <c:v>48.350909842845311</c:v>
                </c:pt>
                <c:pt idx="22">
                  <c:v>56.134359549416367</c:v>
                </c:pt>
                <c:pt idx="23">
                  <c:v>58.765666350426947</c:v>
                </c:pt>
                <c:pt idx="24">
                  <c:v>71.067335921962311</c:v>
                </c:pt>
                <c:pt idx="25">
                  <c:v>63.063413790120237</c:v>
                </c:pt>
                <c:pt idx="26">
                  <c:v>66.132452491640151</c:v>
                </c:pt>
                <c:pt idx="27">
                  <c:v>63.826968928584904</c:v>
                </c:pt>
                <c:pt idx="28">
                  <c:v>59.086196417718327</c:v>
                </c:pt>
                <c:pt idx="29">
                  <c:v>61.99111111111111</c:v>
                </c:pt>
                <c:pt idx="30">
                  <c:v>58.591117917304736</c:v>
                </c:pt>
                <c:pt idx="31">
                  <c:v>62.483563168009717</c:v>
                </c:pt>
                <c:pt idx="32">
                  <c:v>63.420695139326043</c:v>
                </c:pt>
                <c:pt idx="33">
                  <c:v>67.048174990981522</c:v>
                </c:pt>
                <c:pt idx="34">
                  <c:v>68.374250918229265</c:v>
                </c:pt>
                <c:pt idx="35">
                  <c:v>77.525626974405256</c:v>
                </c:pt>
                <c:pt idx="36">
                  <c:v>76.831670783951949</c:v>
                </c:pt>
                <c:pt idx="37">
                  <c:v>78.615586076681822</c:v>
                </c:pt>
                <c:pt idx="38">
                  <c:v>77.220740740740752</c:v>
                </c:pt>
                <c:pt idx="39">
                  <c:v>73.51028057990186</c:v>
                </c:pt>
                <c:pt idx="40">
                  <c:v>72.419389166755323</c:v>
                </c:pt>
                <c:pt idx="41">
                  <c:v>72.903501925933398</c:v>
                </c:pt>
                <c:pt idx="42">
                  <c:v>69.188859027608089</c:v>
                </c:pt>
                <c:pt idx="43">
                  <c:v>73.954784050096706</c:v>
                </c:pt>
                <c:pt idx="44">
                  <c:v>68.878108474279998</c:v>
                </c:pt>
                <c:pt idx="45">
                  <c:v>65.974202886211742</c:v>
                </c:pt>
                <c:pt idx="46">
                  <c:v>66.646160155849472</c:v>
                </c:pt>
                <c:pt idx="47">
                  <c:v>67.742977726621007</c:v>
                </c:pt>
                <c:pt idx="48">
                  <c:v>68.213595983005021</c:v>
                </c:pt>
                <c:pt idx="49">
                  <c:v>65.820577047963624</c:v>
                </c:pt>
                <c:pt idx="50">
                  <c:v>69.050630556898923</c:v>
                </c:pt>
                <c:pt idx="51">
                  <c:v>69.908586293439811</c:v>
                </c:pt>
                <c:pt idx="52">
                  <c:v>68.016839842350436</c:v>
                </c:pt>
                <c:pt idx="53">
                  <c:v>64.342153459733836</c:v>
                </c:pt>
                <c:pt idx="54">
                  <c:v>60.29680759275238</c:v>
                </c:pt>
                <c:pt idx="55">
                  <c:v>58.2173220878637</c:v>
                </c:pt>
                <c:pt idx="56">
                  <c:v>55.739889399693524</c:v>
                </c:pt>
                <c:pt idx="57">
                  <c:v>53.68326822916665</c:v>
                </c:pt>
                <c:pt idx="58">
                  <c:v>50.034749644605881</c:v>
                </c:pt>
                <c:pt idx="59">
                  <c:v>46.377576359572871</c:v>
                </c:pt>
                <c:pt idx="60">
                  <c:v>45.315130830489196</c:v>
                </c:pt>
                <c:pt idx="61">
                  <c:v>44.050151292728955</c:v>
                </c:pt>
                <c:pt idx="62">
                  <c:v>45.1869578223153</c:v>
                </c:pt>
                <c:pt idx="63">
                  <c:v>42.181355709211047</c:v>
                </c:pt>
                <c:pt idx="64">
                  <c:v>38.876908234492923</c:v>
                </c:pt>
                <c:pt idx="65">
                  <c:v>38.357103867202255</c:v>
                </c:pt>
                <c:pt idx="66">
                  <c:v>39.851460683676223</c:v>
                </c:pt>
                <c:pt idx="67">
                  <c:v>36.409872642359218</c:v>
                </c:pt>
                <c:pt idx="68">
                  <c:v>39.397356476062704</c:v>
                </c:pt>
                <c:pt idx="69">
                  <c:v>39.33484934621945</c:v>
                </c:pt>
                <c:pt idx="70">
                  <c:v>48.822745446468254</c:v>
                </c:pt>
                <c:pt idx="71">
                  <c:v>56.284875790517908</c:v>
                </c:pt>
                <c:pt idx="72">
                  <c:v>65.727014666456427</c:v>
                </c:pt>
                <c:pt idx="73">
                  <c:v>46.503118792905184</c:v>
                </c:pt>
                <c:pt idx="74">
                  <c:v>46.787673021676682</c:v>
                </c:pt>
                <c:pt idx="75">
                  <c:v>50.355390615171693</c:v>
                </c:pt>
                <c:pt idx="76">
                  <c:v>35.088302053922369</c:v>
                </c:pt>
                <c:pt idx="77">
                  <c:v>31.15101997506433</c:v>
                </c:pt>
                <c:pt idx="78">
                  <c:v>25.999656348953117</c:v>
                </c:pt>
                <c:pt idx="79">
                  <c:v>19.150803917944927</c:v>
                </c:pt>
                <c:pt idx="80">
                  <c:v>17.043462627533845</c:v>
                </c:pt>
                <c:pt idx="81">
                  <c:v>16.16110623353817</c:v>
                </c:pt>
                <c:pt idx="82">
                  <c:v>14.570190120595683</c:v>
                </c:pt>
                <c:pt idx="83">
                  <c:v>19.345935963146623</c:v>
                </c:pt>
                <c:pt idx="84">
                  <c:v>19.480150845464507</c:v>
                </c:pt>
                <c:pt idx="85">
                  <c:v>19.350975695944083</c:v>
                </c:pt>
                <c:pt idx="86">
                  <c:v>17.652123995407585</c:v>
                </c:pt>
                <c:pt idx="87">
                  <c:v>14.159645554909916</c:v>
                </c:pt>
                <c:pt idx="88">
                  <c:v>12.026737873348781</c:v>
                </c:pt>
                <c:pt idx="89">
                  <c:v>11.109595580713339</c:v>
                </c:pt>
                <c:pt idx="90">
                  <c:v>12.290175884437904</c:v>
                </c:pt>
                <c:pt idx="91">
                  <c:v>7.767699712483922</c:v>
                </c:pt>
                <c:pt idx="92">
                  <c:v>5.4452313721859547</c:v>
                </c:pt>
                <c:pt idx="93">
                  <c:v>2.0879744900187625</c:v>
                </c:pt>
                <c:pt idx="94">
                  <c:v>1.3790812863723856</c:v>
                </c:pt>
                <c:pt idx="95">
                  <c:v>-5.4606334123003304</c:v>
                </c:pt>
                <c:pt idx="96">
                  <c:v>-5.4606334123003304</c:v>
                </c:pt>
                <c:pt idx="97">
                  <c:v>-4.7936597501859524</c:v>
                </c:pt>
                <c:pt idx="98">
                  <c:v>-7.6441272380483589</c:v>
                </c:pt>
                <c:pt idx="99">
                  <c:v>-9.2562719699523122</c:v>
                </c:pt>
                <c:pt idx="100">
                  <c:v>-13.183545539086804</c:v>
                </c:pt>
                <c:pt idx="101">
                  <c:v>-14.088777987892886</c:v>
                </c:pt>
                <c:pt idx="102">
                  <c:v>-13.573196897177752</c:v>
                </c:pt>
                <c:pt idx="103">
                  <c:v>-13.230473972484569</c:v>
                </c:pt>
                <c:pt idx="104">
                  <c:v>-13.100962820007044</c:v>
                </c:pt>
                <c:pt idx="105">
                  <c:v>-12.271410225113822</c:v>
                </c:pt>
                <c:pt idx="106">
                  <c:v>-9.2257675580243674</c:v>
                </c:pt>
                <c:pt idx="107">
                  <c:v>-8.9369627813875034</c:v>
                </c:pt>
                <c:pt idx="108">
                  <c:v>-8.756149732620333</c:v>
                </c:pt>
                <c:pt idx="109">
                  <c:v>-8.8897832095993561</c:v>
                </c:pt>
                <c:pt idx="110">
                  <c:v>-9.3086422352532399</c:v>
                </c:pt>
                <c:pt idx="111">
                  <c:v>-8.1016604109676251</c:v>
                </c:pt>
                <c:pt idx="112">
                  <c:v>-9.2788024927191302</c:v>
                </c:pt>
                <c:pt idx="113">
                  <c:v>-9.3214787084698099</c:v>
                </c:pt>
                <c:pt idx="114">
                  <c:v>-9.9585874402505432</c:v>
                </c:pt>
                <c:pt idx="115">
                  <c:v>-9.6512512594846829</c:v>
                </c:pt>
                <c:pt idx="116">
                  <c:v>-9.064626197821946</c:v>
                </c:pt>
                <c:pt idx="117">
                  <c:v>-9.7762311334115619</c:v>
                </c:pt>
                <c:pt idx="118">
                  <c:v>-9.5469827455652361</c:v>
                </c:pt>
                <c:pt idx="119">
                  <c:v>-8.2777958387516009</c:v>
                </c:pt>
                <c:pt idx="120">
                  <c:v>-6.9025896230762385</c:v>
                </c:pt>
                <c:pt idx="121">
                  <c:v>-6.5231139581378272</c:v>
                </c:pt>
                <c:pt idx="122">
                  <c:v>-14.995024875621887</c:v>
                </c:pt>
                <c:pt idx="123">
                  <c:v>-27.26527373710659</c:v>
                </c:pt>
                <c:pt idx="124">
                  <c:v>-29.111454740097532</c:v>
                </c:pt>
                <c:pt idx="125">
                  <c:v>-26.84220541363398</c:v>
                </c:pt>
                <c:pt idx="126">
                  <c:v>-27.341873498799028</c:v>
                </c:pt>
                <c:pt idx="127">
                  <c:v>-26.303679377497026</c:v>
                </c:pt>
                <c:pt idx="128">
                  <c:v>-26.466128437359117</c:v>
                </c:pt>
                <c:pt idx="129">
                  <c:v>-25.675566343042078</c:v>
                </c:pt>
                <c:pt idx="130">
                  <c:v>-27.388907287993614</c:v>
                </c:pt>
                <c:pt idx="131">
                  <c:v>-25.48761099693667</c:v>
                </c:pt>
                <c:pt idx="132">
                  <c:v>-25.682577473983326</c:v>
                </c:pt>
                <c:pt idx="133">
                  <c:v>-25.792095146109105</c:v>
                </c:pt>
                <c:pt idx="134">
                  <c:v>-25.401711968764072</c:v>
                </c:pt>
                <c:pt idx="135">
                  <c:v>-20.545701641286527</c:v>
                </c:pt>
                <c:pt idx="136">
                  <c:v>-22.469031053792644</c:v>
                </c:pt>
                <c:pt idx="137">
                  <c:v>-23.515091701620207</c:v>
                </c:pt>
                <c:pt idx="138">
                  <c:v>-23.504919899162413</c:v>
                </c:pt>
                <c:pt idx="139">
                  <c:v>-24.975345951964378</c:v>
                </c:pt>
                <c:pt idx="140">
                  <c:v>-25.060773480662991</c:v>
                </c:pt>
                <c:pt idx="141">
                  <c:v>-25.695126442425732</c:v>
                </c:pt>
                <c:pt idx="142">
                  <c:v>-25.180530947098845</c:v>
                </c:pt>
                <c:pt idx="143">
                  <c:v>-24.674616393732595</c:v>
                </c:pt>
                <c:pt idx="144">
                  <c:v>-24.762211361175325</c:v>
                </c:pt>
                <c:pt idx="145">
                  <c:v>-23.054212485559024</c:v>
                </c:pt>
                <c:pt idx="146">
                  <c:v>-21.889066150076928</c:v>
                </c:pt>
                <c:pt idx="147">
                  <c:v>-22.430809289824026</c:v>
                </c:pt>
                <c:pt idx="148">
                  <c:v>-23.520487658201894</c:v>
                </c:pt>
                <c:pt idx="149">
                  <c:v>-24.325161637931025</c:v>
                </c:pt>
                <c:pt idx="150">
                  <c:v>-24.486696068111868</c:v>
                </c:pt>
                <c:pt idx="151">
                  <c:v>-22.959975590018445</c:v>
                </c:pt>
                <c:pt idx="152">
                  <c:v>-21.945833002724214</c:v>
                </c:pt>
                <c:pt idx="153">
                  <c:v>-21.503555706061629</c:v>
                </c:pt>
                <c:pt idx="154">
                  <c:v>-21.478312900227891</c:v>
                </c:pt>
                <c:pt idx="155">
                  <c:v>-22.171552120481643</c:v>
                </c:pt>
                <c:pt idx="156">
                  <c:v>-21.731288343558287</c:v>
                </c:pt>
                <c:pt idx="157">
                  <c:v>-22.564332119481723</c:v>
                </c:pt>
                <c:pt idx="158">
                  <c:v>-23.092431393942281</c:v>
                </c:pt>
                <c:pt idx="159">
                  <c:v>-22.814792176039113</c:v>
                </c:pt>
                <c:pt idx="160">
                  <c:v>-21.135114226436759</c:v>
                </c:pt>
                <c:pt idx="161">
                  <c:v>-20.682560531913651</c:v>
                </c:pt>
                <c:pt idx="162">
                  <c:v>-19.585582448197801</c:v>
                </c:pt>
                <c:pt idx="163">
                  <c:v>-20.021229217864843</c:v>
                </c:pt>
                <c:pt idx="164">
                  <c:v>-19.218732021631581</c:v>
                </c:pt>
                <c:pt idx="165">
                  <c:v>-18.887398080297256</c:v>
                </c:pt>
                <c:pt idx="166">
                  <c:v>-16.785080945026031</c:v>
                </c:pt>
                <c:pt idx="167">
                  <c:v>-16.682788051209108</c:v>
                </c:pt>
                <c:pt idx="168">
                  <c:v>-16.903148978239123</c:v>
                </c:pt>
                <c:pt idx="169">
                  <c:v>-16.659191819527287</c:v>
                </c:pt>
                <c:pt idx="170">
                  <c:v>-16.65122612762444</c:v>
                </c:pt>
                <c:pt idx="171">
                  <c:v>-16.764875282442084</c:v>
                </c:pt>
                <c:pt idx="172">
                  <c:v>-17.016432389625813</c:v>
                </c:pt>
                <c:pt idx="173">
                  <c:v>-17.199725013912992</c:v>
                </c:pt>
                <c:pt idx="174">
                  <c:v>-25.748175894494519</c:v>
                </c:pt>
                <c:pt idx="175">
                  <c:v>-24.973637322279195</c:v>
                </c:pt>
                <c:pt idx="176">
                  <c:v>-15.652057185045976</c:v>
                </c:pt>
                <c:pt idx="177">
                  <c:v>-12.267126182657606</c:v>
                </c:pt>
                <c:pt idx="178">
                  <c:v>-13.89348025711662</c:v>
                </c:pt>
                <c:pt idx="179">
                  <c:v>-18.151112624886466</c:v>
                </c:pt>
                <c:pt idx="180">
                  <c:v>-17.23234687621915</c:v>
                </c:pt>
                <c:pt idx="181">
                  <c:v>-16.712023077341755</c:v>
                </c:pt>
                <c:pt idx="182">
                  <c:v>-16.186413393432076</c:v>
                </c:pt>
                <c:pt idx="183">
                  <c:v>-18.54751201364131</c:v>
                </c:pt>
                <c:pt idx="184">
                  <c:v>-17.75693690900636</c:v>
                </c:pt>
                <c:pt idx="185">
                  <c:v>-1.8043078807676638</c:v>
                </c:pt>
                <c:pt idx="186">
                  <c:v>-2.4660291897332653</c:v>
                </c:pt>
                <c:pt idx="187">
                  <c:v>-12.731897723784048</c:v>
                </c:pt>
                <c:pt idx="188">
                  <c:v>-6.5114141259384084</c:v>
                </c:pt>
                <c:pt idx="189">
                  <c:v>3.7678229639347194</c:v>
                </c:pt>
                <c:pt idx="190">
                  <c:v>8.17511109221185</c:v>
                </c:pt>
                <c:pt idx="191">
                  <c:v>11.37635685210312</c:v>
                </c:pt>
                <c:pt idx="192">
                  <c:v>10.199266967182052</c:v>
                </c:pt>
                <c:pt idx="193">
                  <c:v>10.385560580715758</c:v>
                </c:pt>
                <c:pt idx="194">
                  <c:v>7.7948697538357425</c:v>
                </c:pt>
                <c:pt idx="195">
                  <c:v>13.371034968592866</c:v>
                </c:pt>
                <c:pt idx="196">
                  <c:v>15.226777656760525</c:v>
                </c:pt>
                <c:pt idx="197">
                  <c:v>13.266232923687205</c:v>
                </c:pt>
                <c:pt idx="198">
                  <c:v>11.944490034101074</c:v>
                </c:pt>
                <c:pt idx="199">
                  <c:v>12.838837754917876</c:v>
                </c:pt>
                <c:pt idx="200">
                  <c:v>12.16648497953785</c:v>
                </c:pt>
                <c:pt idx="201">
                  <c:v>13.679001797760804</c:v>
                </c:pt>
                <c:pt idx="202">
                  <c:v>15.195412439347145</c:v>
                </c:pt>
                <c:pt idx="203">
                  <c:v>14.225444276071064</c:v>
                </c:pt>
                <c:pt idx="204">
                  <c:v>15.221184961794565</c:v>
                </c:pt>
                <c:pt idx="205">
                  <c:v>16.380168580341149</c:v>
                </c:pt>
                <c:pt idx="206">
                  <c:v>15.888971756542048</c:v>
                </c:pt>
                <c:pt idx="207">
                  <c:v>16.80077912954625</c:v>
                </c:pt>
                <c:pt idx="208">
                  <c:v>16.748969258022541</c:v>
                </c:pt>
                <c:pt idx="209">
                  <c:v>17.653032528200498</c:v>
                </c:pt>
                <c:pt idx="210">
                  <c:v>15.458750963762524</c:v>
                </c:pt>
                <c:pt idx="211">
                  <c:v>15.177497220656978</c:v>
                </c:pt>
                <c:pt idx="212">
                  <c:v>12.918759846615725</c:v>
                </c:pt>
                <c:pt idx="213">
                  <c:v>12.406940617855678</c:v>
                </c:pt>
                <c:pt idx="214">
                  <c:v>12.036435552090996</c:v>
                </c:pt>
                <c:pt idx="215">
                  <c:v>12.445181765724179</c:v>
                </c:pt>
                <c:pt idx="216">
                  <c:v>11.709658581053173</c:v>
                </c:pt>
                <c:pt idx="217">
                  <c:v>11.229870919398866</c:v>
                </c:pt>
                <c:pt idx="218">
                  <c:v>9.1126570792201775</c:v>
                </c:pt>
                <c:pt idx="219">
                  <c:v>9.1374718295431201</c:v>
                </c:pt>
                <c:pt idx="220">
                  <c:v>9.6353779388105529</c:v>
                </c:pt>
                <c:pt idx="221">
                  <c:v>9.8143414502892554</c:v>
                </c:pt>
                <c:pt idx="222">
                  <c:v>10.373227270901131</c:v>
                </c:pt>
                <c:pt idx="223">
                  <c:v>9.8924788417522613</c:v>
                </c:pt>
                <c:pt idx="224">
                  <c:v>9.2502021286466007</c:v>
                </c:pt>
                <c:pt idx="225">
                  <c:v>8.6321643669526438</c:v>
                </c:pt>
                <c:pt idx="226">
                  <c:v>21.555438780872294</c:v>
                </c:pt>
                <c:pt idx="227">
                  <c:v>12.732031212135908</c:v>
                </c:pt>
                <c:pt idx="228">
                  <c:v>-3.2744489536086663</c:v>
                </c:pt>
                <c:pt idx="229">
                  <c:v>-9.0144186218911067</c:v>
                </c:pt>
                <c:pt idx="230">
                  <c:v>-11.544478418545111</c:v>
                </c:pt>
                <c:pt idx="231">
                  <c:v>5.7713651498335183</c:v>
                </c:pt>
                <c:pt idx="232">
                  <c:v>1.1278701770924604</c:v>
                </c:pt>
                <c:pt idx="233">
                  <c:v>0.12089527854926008</c:v>
                </c:pt>
                <c:pt idx="234">
                  <c:v>-2.0167098818784202</c:v>
                </c:pt>
                <c:pt idx="235">
                  <c:v>-0.7961429885494975</c:v>
                </c:pt>
                <c:pt idx="236">
                  <c:v>-0.80419690258537457</c:v>
                </c:pt>
                <c:pt idx="237">
                  <c:v>-17.896405644930734</c:v>
                </c:pt>
                <c:pt idx="238">
                  <c:v>-13.519091847265219</c:v>
                </c:pt>
                <c:pt idx="239">
                  <c:v>-15.509096391597154</c:v>
                </c:pt>
                <c:pt idx="240">
                  <c:v>-12.08503066910146</c:v>
                </c:pt>
                <c:pt idx="241">
                  <c:v>-20.405794698555479</c:v>
                </c:pt>
                <c:pt idx="242">
                  <c:v>-22.443885372852691</c:v>
                </c:pt>
                <c:pt idx="243">
                  <c:v>-22.452126242052771</c:v>
                </c:pt>
                <c:pt idx="244">
                  <c:v>-21.607156510436589</c:v>
                </c:pt>
                <c:pt idx="245">
                  <c:v>-22.326573374242319</c:v>
                </c:pt>
                <c:pt idx="246">
                  <c:v>-23.617264805789397</c:v>
                </c:pt>
                <c:pt idx="247">
                  <c:v>-27.352595967964668</c:v>
                </c:pt>
                <c:pt idx="248">
                  <c:v>-27.406532196809852</c:v>
                </c:pt>
                <c:pt idx="249">
                  <c:v>-19.133963931528829</c:v>
                </c:pt>
                <c:pt idx="250">
                  <c:v>-11.274374053138281</c:v>
                </c:pt>
                <c:pt idx="251">
                  <c:v>-7.2356215213357995</c:v>
                </c:pt>
                <c:pt idx="252">
                  <c:v>-5.0171273799091809</c:v>
                </c:pt>
                <c:pt idx="253">
                  <c:v>-3.8596436288478975</c:v>
                </c:pt>
                <c:pt idx="254">
                  <c:v>-5.0852390215510024</c:v>
                </c:pt>
                <c:pt idx="255">
                  <c:v>-5.7648530897140171</c:v>
                </c:pt>
                <c:pt idx="256">
                  <c:v>-7.4755911069286025</c:v>
                </c:pt>
                <c:pt idx="257">
                  <c:v>-8.5115483319076155</c:v>
                </c:pt>
                <c:pt idx="258">
                  <c:v>-9.3749125605081201</c:v>
                </c:pt>
                <c:pt idx="259">
                  <c:v>-11.706330221304862</c:v>
                </c:pt>
                <c:pt idx="260">
                  <c:v>-12.87580733957272</c:v>
                </c:pt>
                <c:pt idx="261">
                  <c:v>-13.818471549033918</c:v>
                </c:pt>
                <c:pt idx="262">
                  <c:v>-12.490150250417376</c:v>
                </c:pt>
                <c:pt idx="263">
                  <c:v>-12.901135807692798</c:v>
                </c:pt>
                <c:pt idx="264">
                  <c:v>-13.453286650696295</c:v>
                </c:pt>
                <c:pt idx="265">
                  <c:v>-13.789731688873829</c:v>
                </c:pt>
                <c:pt idx="266">
                  <c:v>-14.463155995928423</c:v>
                </c:pt>
                <c:pt idx="267">
                  <c:v>-14.303308658447412</c:v>
                </c:pt>
                <c:pt idx="268">
                  <c:v>-13.548732595501612</c:v>
                </c:pt>
                <c:pt idx="269">
                  <c:v>-13.323334265449837</c:v>
                </c:pt>
                <c:pt idx="270">
                  <c:v>-13.467402535218366</c:v>
                </c:pt>
                <c:pt idx="271">
                  <c:v>-13.553361118411988</c:v>
                </c:pt>
                <c:pt idx="272">
                  <c:v>-14.647050118389904</c:v>
                </c:pt>
                <c:pt idx="273">
                  <c:v>-14.515002634190566</c:v>
                </c:pt>
                <c:pt idx="274">
                  <c:v>-15.333842924568353</c:v>
                </c:pt>
                <c:pt idx="275">
                  <c:v>-14.865224867404503</c:v>
                </c:pt>
                <c:pt idx="276">
                  <c:v>-13.871836556426365</c:v>
                </c:pt>
                <c:pt idx="277">
                  <c:v>-13.609287993303331</c:v>
                </c:pt>
                <c:pt idx="278">
                  <c:v>7.1589140584471744</c:v>
                </c:pt>
                <c:pt idx="279">
                  <c:v>7.9234737747205575</c:v>
                </c:pt>
                <c:pt idx="280">
                  <c:v>10.160427807486627</c:v>
                </c:pt>
                <c:pt idx="281">
                  <c:v>13.944677557338991</c:v>
                </c:pt>
                <c:pt idx="282">
                  <c:v>22.054744965633667</c:v>
                </c:pt>
                <c:pt idx="283">
                  <c:v>14.290398740818455</c:v>
                </c:pt>
                <c:pt idx="284">
                  <c:v>23.877218097679531</c:v>
                </c:pt>
                <c:pt idx="285">
                  <c:v>24.446837673781108</c:v>
                </c:pt>
                <c:pt idx="286">
                  <c:v>25.103727661798846</c:v>
                </c:pt>
                <c:pt idx="287">
                  <c:v>27.330860723877738</c:v>
                </c:pt>
                <c:pt idx="288">
                  <c:v>30.674224910536154</c:v>
                </c:pt>
                <c:pt idx="289">
                  <c:v>33.275299927194425</c:v>
                </c:pt>
                <c:pt idx="290">
                  <c:v>27.887828162291186</c:v>
                </c:pt>
                <c:pt idx="291">
                  <c:v>39.370687604092325</c:v>
                </c:pt>
                <c:pt idx="292">
                  <c:v>33.191308052833413</c:v>
                </c:pt>
                <c:pt idx="293">
                  <c:v>39.820335893763811</c:v>
                </c:pt>
                <c:pt idx="294">
                  <c:v>39.271142198231068</c:v>
                </c:pt>
                <c:pt idx="295">
                  <c:v>38.039716242421285</c:v>
                </c:pt>
                <c:pt idx="296">
                  <c:v>43.067882570954843</c:v>
                </c:pt>
                <c:pt idx="297">
                  <c:v>50.691266438653138</c:v>
                </c:pt>
                <c:pt idx="298">
                  <c:v>57.595166163141997</c:v>
                </c:pt>
                <c:pt idx="299">
                  <c:v>65.424091233071977</c:v>
                </c:pt>
                <c:pt idx="300">
                  <c:v>67.289806547619051</c:v>
                </c:pt>
                <c:pt idx="301">
                  <c:v>54.006961589832869</c:v>
                </c:pt>
                <c:pt idx="302">
                  <c:v>42.204310946278412</c:v>
                </c:pt>
                <c:pt idx="303">
                  <c:v>36.0155172413793</c:v>
                </c:pt>
                <c:pt idx="304">
                  <c:v>33.574879227053131</c:v>
                </c:pt>
                <c:pt idx="305">
                  <c:v>33.318675591602734</c:v>
                </c:pt>
                <c:pt idx="306">
                  <c:v>34.158503719721779</c:v>
                </c:pt>
                <c:pt idx="307">
                  <c:v>33.766337647378798</c:v>
                </c:pt>
                <c:pt idx="308">
                  <c:v>37.130506642934336</c:v>
                </c:pt>
                <c:pt idx="309">
                  <c:v>39.077450522050803</c:v>
                </c:pt>
                <c:pt idx="310">
                  <c:v>38.739058616484236</c:v>
                </c:pt>
                <c:pt idx="311">
                  <c:v>39.874289783722695</c:v>
                </c:pt>
                <c:pt idx="312">
                  <c:v>40.857530361876556</c:v>
                </c:pt>
                <c:pt idx="313">
                  <c:v>42.598499206459259</c:v>
                </c:pt>
                <c:pt idx="314">
                  <c:v>41.786853471300155</c:v>
                </c:pt>
                <c:pt idx="315">
                  <c:v>41.86907942676703</c:v>
                </c:pt>
                <c:pt idx="316">
                  <c:v>42.302252368713212</c:v>
                </c:pt>
                <c:pt idx="317">
                  <c:v>42.575425330812863</c:v>
                </c:pt>
                <c:pt idx="318">
                  <c:v>41.987768505407772</c:v>
                </c:pt>
                <c:pt idx="319">
                  <c:v>41.409922452768043</c:v>
                </c:pt>
                <c:pt idx="320">
                  <c:v>40.45013421432995</c:v>
                </c:pt>
                <c:pt idx="321">
                  <c:v>39.627815579540112</c:v>
                </c:pt>
                <c:pt idx="322">
                  <c:v>38.937589189504052</c:v>
                </c:pt>
                <c:pt idx="323">
                  <c:v>38.0932387433039</c:v>
                </c:pt>
                <c:pt idx="324">
                  <c:v>37.897155076505193</c:v>
                </c:pt>
                <c:pt idx="325">
                  <c:v>37.01054864415525</c:v>
                </c:pt>
                <c:pt idx="326">
                  <c:v>37.169143463120321</c:v>
                </c:pt>
                <c:pt idx="327">
                  <c:v>36.483372685119342</c:v>
                </c:pt>
                <c:pt idx="328">
                  <c:v>35.444838855082253</c:v>
                </c:pt>
                <c:pt idx="329">
                  <c:v>35.088680119644437</c:v>
                </c:pt>
                <c:pt idx="330">
                  <c:v>287.94174600613201</c:v>
                </c:pt>
                <c:pt idx="331">
                  <c:v>-2.5738260448604056</c:v>
                </c:pt>
                <c:pt idx="332">
                  <c:v>-7.7586528768248453</c:v>
                </c:pt>
                <c:pt idx="333">
                  <c:v>-11.038798498122649</c:v>
                </c:pt>
                <c:pt idx="334">
                  <c:v>-17.203451228347475</c:v>
                </c:pt>
                <c:pt idx="335">
                  <c:v>-27.052849027371316</c:v>
                </c:pt>
                <c:pt idx="336">
                  <c:v>-30.444247359509802</c:v>
                </c:pt>
                <c:pt idx="337">
                  <c:v>-31.442582540057163</c:v>
                </c:pt>
                <c:pt idx="338">
                  <c:v>-30.086438774710789</c:v>
                </c:pt>
                <c:pt idx="339">
                  <c:v>-31.071715548413014</c:v>
                </c:pt>
                <c:pt idx="340">
                  <c:v>-34.185589995880093</c:v>
                </c:pt>
                <c:pt idx="341">
                  <c:v>-35.026007647911051</c:v>
                </c:pt>
                <c:pt idx="342">
                  <c:v>-35.243071755155363</c:v>
                </c:pt>
                <c:pt idx="343">
                  <c:v>-41.227433741624353</c:v>
                </c:pt>
                <c:pt idx="344">
                  <c:v>-43.2801503518874</c:v>
                </c:pt>
                <c:pt idx="345">
                  <c:v>-46.938433461208973</c:v>
                </c:pt>
                <c:pt idx="346">
                  <c:v>-47.043945045946685</c:v>
                </c:pt>
                <c:pt idx="347">
                  <c:v>-48.152429049007765</c:v>
                </c:pt>
                <c:pt idx="348">
                  <c:v>-50.307626757562851</c:v>
                </c:pt>
                <c:pt idx="349">
                  <c:v>-51.590371459625352</c:v>
                </c:pt>
                <c:pt idx="350">
                  <c:v>-52.811900927842956</c:v>
                </c:pt>
                <c:pt idx="351">
                  <c:v>-55.116549614373731</c:v>
                </c:pt>
                <c:pt idx="352">
                  <c:v>-56.596430755545668</c:v>
                </c:pt>
                <c:pt idx="353">
                  <c:v>-58.262046490847695</c:v>
                </c:pt>
                <c:pt idx="354">
                  <c:v>-58.115244083508699</c:v>
                </c:pt>
                <c:pt idx="355">
                  <c:v>-57.626538554171049</c:v>
                </c:pt>
                <c:pt idx="356">
                  <c:v>-57.911392405063289</c:v>
                </c:pt>
                <c:pt idx="357">
                  <c:v>-58.416301200845353</c:v>
                </c:pt>
                <c:pt idx="358">
                  <c:v>-58.409315081675373</c:v>
                </c:pt>
                <c:pt idx="359">
                  <c:v>-58.653846153846153</c:v>
                </c:pt>
                <c:pt idx="360">
                  <c:v>-58.043992212126838</c:v>
                </c:pt>
                <c:pt idx="361">
                  <c:v>-58.514667324025723</c:v>
                </c:pt>
                <c:pt idx="362">
                  <c:v>-58.226791734819905</c:v>
                </c:pt>
                <c:pt idx="363">
                  <c:v>-57.863396385128787</c:v>
                </c:pt>
                <c:pt idx="364">
                  <c:v>-57.318861194389129</c:v>
                </c:pt>
                <c:pt idx="365">
                  <c:v>-57.602247555243395</c:v>
                </c:pt>
                <c:pt idx="366">
                  <c:v>-56.294199326178919</c:v>
                </c:pt>
                <c:pt idx="367">
                  <c:v>-56.119719214142016</c:v>
                </c:pt>
                <c:pt idx="368">
                  <c:v>-55.684635772913815</c:v>
                </c:pt>
                <c:pt idx="369">
                  <c:v>-55.939879929570004</c:v>
                </c:pt>
                <c:pt idx="370">
                  <c:v>-55.753235730956931</c:v>
                </c:pt>
                <c:pt idx="371">
                  <c:v>-55.501328618765811</c:v>
                </c:pt>
                <c:pt idx="372">
                  <c:v>-55.740958541605409</c:v>
                </c:pt>
                <c:pt idx="373">
                  <c:v>-55.744368009242237</c:v>
                </c:pt>
                <c:pt idx="374">
                  <c:v>-54.63139581193537</c:v>
                </c:pt>
                <c:pt idx="375">
                  <c:v>-53.893333053752848</c:v>
                </c:pt>
                <c:pt idx="376">
                  <c:v>-53.751047778709136</c:v>
                </c:pt>
                <c:pt idx="377">
                  <c:v>-53.664940634970449</c:v>
                </c:pt>
                <c:pt idx="378">
                  <c:v>-53.64090348732735</c:v>
                </c:pt>
                <c:pt idx="379">
                  <c:v>-53.45575055233649</c:v>
                </c:pt>
                <c:pt idx="380">
                  <c:v>-53.18080183037803</c:v>
                </c:pt>
                <c:pt idx="381">
                  <c:v>-53.194453107133199</c:v>
                </c:pt>
                <c:pt idx="382">
                  <c:v>-53.009993448623696</c:v>
                </c:pt>
                <c:pt idx="383">
                  <c:v>34.39337474120083</c:v>
                </c:pt>
                <c:pt idx="384">
                  <c:v>36.899413074276467</c:v>
                </c:pt>
                <c:pt idx="385">
                  <c:v>51.65206206286679</c:v>
                </c:pt>
                <c:pt idx="386">
                  <c:v>60.842415082332323</c:v>
                </c:pt>
                <c:pt idx="387">
                  <c:v>64.145526057030494</c:v>
                </c:pt>
                <c:pt idx="390">
                  <c:v>118.98625429553266</c:v>
                </c:pt>
                <c:pt idx="391">
                  <c:v>121.63205828779601</c:v>
                </c:pt>
                <c:pt idx="392">
                  <c:v>135.1253820377803</c:v>
                </c:pt>
                <c:pt idx="393">
                  <c:v>143.49685626553588</c:v>
                </c:pt>
                <c:pt idx="394">
                  <c:v>143.09077809798271</c:v>
                </c:pt>
                <c:pt idx="395">
                  <c:v>147.48384285818025</c:v>
                </c:pt>
                <c:pt idx="396">
                  <c:v>158.59212520709224</c:v>
                </c:pt>
                <c:pt idx="397">
                  <c:v>162.20826167830694</c:v>
                </c:pt>
                <c:pt idx="398">
                  <c:v>165.20514054016905</c:v>
                </c:pt>
                <c:pt idx="399">
                  <c:v>165.73378605480676</c:v>
                </c:pt>
                <c:pt idx="400">
                  <c:v>168.15515999588433</c:v>
                </c:pt>
                <c:pt idx="401">
                  <c:v>164.61187968435303</c:v>
                </c:pt>
                <c:pt idx="402">
                  <c:v>164.13273099548249</c:v>
                </c:pt>
                <c:pt idx="403">
                  <c:v>160.85885251671948</c:v>
                </c:pt>
                <c:pt idx="404">
                  <c:v>161.97322915332393</c:v>
                </c:pt>
                <c:pt idx="405">
                  <c:v>162.10370556937318</c:v>
                </c:pt>
                <c:pt idx="406">
                  <c:v>157.15298541968491</c:v>
                </c:pt>
                <c:pt idx="407">
                  <c:v>150.89745123848269</c:v>
                </c:pt>
                <c:pt idx="408">
                  <c:v>59.335839598997509</c:v>
                </c:pt>
                <c:pt idx="409">
                  <c:v>162.21797884841362</c:v>
                </c:pt>
                <c:pt idx="410">
                  <c:v>159.4400740397964</c:v>
                </c:pt>
                <c:pt idx="411">
                  <c:v>166.40055536272129</c:v>
                </c:pt>
                <c:pt idx="412">
                  <c:v>156.05889014722538</c:v>
                </c:pt>
                <c:pt idx="413">
                  <c:v>150.35112359550564</c:v>
                </c:pt>
                <c:pt idx="414">
                  <c:v>149.04107399712325</c:v>
                </c:pt>
                <c:pt idx="415">
                  <c:v>146.14394536380354</c:v>
                </c:pt>
                <c:pt idx="416">
                  <c:v>145.29583675143562</c:v>
                </c:pt>
                <c:pt idx="417">
                  <c:v>144.58291918342385</c:v>
                </c:pt>
                <c:pt idx="418">
                  <c:v>137.65885134469511</c:v>
                </c:pt>
                <c:pt idx="419">
                  <c:v>139.17867681127612</c:v>
                </c:pt>
                <c:pt idx="420">
                  <c:v>142.55396117207283</c:v>
                </c:pt>
                <c:pt idx="421">
                  <c:v>142.60092924721346</c:v>
                </c:pt>
                <c:pt idx="422">
                  <c:v>144.51291150166639</c:v>
                </c:pt>
                <c:pt idx="423">
                  <c:v>143.07329955035328</c:v>
                </c:pt>
                <c:pt idx="424">
                  <c:v>143.13474268631219</c:v>
                </c:pt>
                <c:pt idx="425">
                  <c:v>146.26702738620719</c:v>
                </c:pt>
                <c:pt idx="426">
                  <c:v>140.60940676399926</c:v>
                </c:pt>
                <c:pt idx="427">
                  <c:v>137.69697796575485</c:v>
                </c:pt>
                <c:pt idx="428">
                  <c:v>137.95876755777076</c:v>
                </c:pt>
                <c:pt idx="429">
                  <c:v>138.51537454282749</c:v>
                </c:pt>
                <c:pt idx="430">
                  <c:v>139.47807274530132</c:v>
                </c:pt>
                <c:pt idx="431">
                  <c:v>139.20558864358966</c:v>
                </c:pt>
                <c:pt idx="432">
                  <c:v>138.5348408449766</c:v>
                </c:pt>
                <c:pt idx="433">
                  <c:v>138.16683693865767</c:v>
                </c:pt>
                <c:pt idx="434">
                  <c:v>136.84245468829528</c:v>
                </c:pt>
                <c:pt idx="435">
                  <c:v>-5.4566181907813815</c:v>
                </c:pt>
                <c:pt idx="436">
                  <c:v>-6.1825493036870576</c:v>
                </c:pt>
                <c:pt idx="437">
                  <c:v>-3.6763146734520746</c:v>
                </c:pt>
                <c:pt idx="438">
                  <c:v>-6.0585078760602258</c:v>
                </c:pt>
                <c:pt idx="439">
                  <c:v>-7.5094647050366721</c:v>
                </c:pt>
                <c:pt idx="440">
                  <c:v>18.174629798246002</c:v>
                </c:pt>
                <c:pt idx="441">
                  <c:v>18.200987204677222</c:v>
                </c:pt>
                <c:pt idx="442">
                  <c:v>-14.455796817166156</c:v>
                </c:pt>
                <c:pt idx="443">
                  <c:v>-16.428876688911529</c:v>
                </c:pt>
                <c:pt idx="444">
                  <c:v>-18.993625984683561</c:v>
                </c:pt>
                <c:pt idx="445">
                  <c:v>-19.950158382249185</c:v>
                </c:pt>
                <c:pt idx="446">
                  <c:v>-20.766337982292495</c:v>
                </c:pt>
                <c:pt idx="447">
                  <c:v>-17.021214166250999</c:v>
                </c:pt>
                <c:pt idx="448">
                  <c:v>-19.569247546346791</c:v>
                </c:pt>
                <c:pt idx="449">
                  <c:v>-18.883430820093427</c:v>
                </c:pt>
                <c:pt idx="450">
                  <c:v>-17.994299041202389</c:v>
                </c:pt>
                <c:pt idx="451">
                  <c:v>-16.773360867320608</c:v>
                </c:pt>
                <c:pt idx="452">
                  <c:v>-14.309467168035194</c:v>
                </c:pt>
                <c:pt idx="453">
                  <c:v>-14.027425976067764</c:v>
                </c:pt>
                <c:pt idx="454">
                  <c:v>-13.085848580674531</c:v>
                </c:pt>
                <c:pt idx="455">
                  <c:v>-10.631616393321973</c:v>
                </c:pt>
                <c:pt idx="456">
                  <c:v>-7.3158209976897375</c:v>
                </c:pt>
                <c:pt idx="457">
                  <c:v>-3.7824917119108403</c:v>
                </c:pt>
                <c:pt idx="458">
                  <c:v>-2.2032293252460255</c:v>
                </c:pt>
                <c:pt idx="459">
                  <c:v>-0.67127697627279437</c:v>
                </c:pt>
                <c:pt idx="460">
                  <c:v>-3.1253895404838694</c:v>
                </c:pt>
                <c:pt idx="461">
                  <c:v>-3.1963163378482928</c:v>
                </c:pt>
                <c:pt idx="462">
                  <c:v>-2.9051101400160539</c:v>
                </c:pt>
                <c:pt idx="463">
                  <c:v>-4.4288816503800348</c:v>
                </c:pt>
                <c:pt idx="464">
                  <c:v>-2.5188509293319394</c:v>
                </c:pt>
                <c:pt idx="465">
                  <c:v>-0.34523681087496039</c:v>
                </c:pt>
                <c:pt idx="466">
                  <c:v>-0.65244130702176717</c:v>
                </c:pt>
                <c:pt idx="467">
                  <c:v>0.78756122808327778</c:v>
                </c:pt>
                <c:pt idx="468">
                  <c:v>-0.36160317709150736</c:v>
                </c:pt>
                <c:pt idx="469">
                  <c:v>1.4640449321120741</c:v>
                </c:pt>
                <c:pt idx="470">
                  <c:v>2.1678981129338304</c:v>
                </c:pt>
                <c:pt idx="471">
                  <c:v>0.95024469820554902</c:v>
                </c:pt>
                <c:pt idx="472">
                  <c:v>-0.65324384787472933</c:v>
                </c:pt>
                <c:pt idx="473">
                  <c:v>0.47829797368368343</c:v>
                </c:pt>
                <c:pt idx="474">
                  <c:v>-0.12747722570330966</c:v>
                </c:pt>
                <c:pt idx="475">
                  <c:v>1.0198588640612183</c:v>
                </c:pt>
                <c:pt idx="476">
                  <c:v>1.1036945957023203</c:v>
                </c:pt>
                <c:pt idx="477">
                  <c:v>1.35971167559652</c:v>
                </c:pt>
                <c:pt idx="478">
                  <c:v>0.81417118717295178</c:v>
                </c:pt>
                <c:pt idx="479">
                  <c:v>1.0436995369838886</c:v>
                </c:pt>
                <c:pt idx="480">
                  <c:v>1.2890941114866328</c:v>
                </c:pt>
                <c:pt idx="481">
                  <c:v>0.84431319097379998</c:v>
                </c:pt>
                <c:pt idx="482">
                  <c:v>1.4755425065401839</c:v>
                </c:pt>
                <c:pt idx="483">
                  <c:v>1.1896961641424841</c:v>
                </c:pt>
                <c:pt idx="484">
                  <c:v>1.7788941908132516</c:v>
                </c:pt>
                <c:pt idx="485">
                  <c:v>2.0767085987112521</c:v>
                </c:pt>
                <c:pt idx="486">
                  <c:v>2.3284932070041675</c:v>
                </c:pt>
                <c:pt idx="487">
                  <c:v>3.6499918526967656</c:v>
                </c:pt>
                <c:pt idx="488">
                  <c:v>12.250236369366529</c:v>
                </c:pt>
                <c:pt idx="489">
                  <c:v>2.3967419718774696</c:v>
                </c:pt>
                <c:pt idx="490">
                  <c:v>14.764800336939633</c:v>
                </c:pt>
                <c:pt idx="491">
                  <c:v>21.712435233160619</c:v>
                </c:pt>
                <c:pt idx="492">
                  <c:v>-1.0117804497252525</c:v>
                </c:pt>
                <c:pt idx="493">
                  <c:v>-0.20677072775187044</c:v>
                </c:pt>
                <c:pt idx="494">
                  <c:v>13.125673034738551</c:v>
                </c:pt>
                <c:pt idx="495">
                  <c:v>4.7459827311527647</c:v>
                </c:pt>
                <c:pt idx="496">
                  <c:v>4.926051232479467</c:v>
                </c:pt>
                <c:pt idx="497">
                  <c:v>6.1625595439030789</c:v>
                </c:pt>
                <c:pt idx="498">
                  <c:v>26.558412437401891</c:v>
                </c:pt>
                <c:pt idx="499">
                  <c:v>23.582036775106086</c:v>
                </c:pt>
                <c:pt idx="500">
                  <c:v>23.605179309877311</c:v>
                </c:pt>
                <c:pt idx="501">
                  <c:v>20.875204197811993</c:v>
                </c:pt>
                <c:pt idx="502">
                  <c:v>20.852556405232892</c:v>
                </c:pt>
                <c:pt idx="503">
                  <c:v>21.313814279511199</c:v>
                </c:pt>
                <c:pt idx="504">
                  <c:v>18.521448401444829</c:v>
                </c:pt>
                <c:pt idx="505">
                  <c:v>17.359689989985625</c:v>
                </c:pt>
                <c:pt idx="506">
                  <c:v>21.086981142760042</c:v>
                </c:pt>
                <c:pt idx="507">
                  <c:v>21.584264419249454</c:v>
                </c:pt>
                <c:pt idx="508">
                  <c:v>20.798164169656076</c:v>
                </c:pt>
                <c:pt idx="509">
                  <c:v>14.961976948915501</c:v>
                </c:pt>
                <c:pt idx="510">
                  <c:v>15.67567567567567</c:v>
                </c:pt>
                <c:pt idx="511">
                  <c:v>14.710648564946528</c:v>
                </c:pt>
                <c:pt idx="512">
                  <c:v>14.147180273023974</c:v>
                </c:pt>
                <c:pt idx="513">
                  <c:v>16.857625627849938</c:v>
                </c:pt>
                <c:pt idx="514">
                  <c:v>19.188729936393511</c:v>
                </c:pt>
                <c:pt idx="515">
                  <c:v>18.246782017927575</c:v>
                </c:pt>
                <c:pt idx="516">
                  <c:v>15.794657282606273</c:v>
                </c:pt>
                <c:pt idx="517">
                  <c:v>16.95247374688751</c:v>
                </c:pt>
                <c:pt idx="518">
                  <c:v>18.042741023846688</c:v>
                </c:pt>
                <c:pt idx="519">
                  <c:v>18.171422521044001</c:v>
                </c:pt>
                <c:pt idx="520">
                  <c:v>19.870147578640427</c:v>
                </c:pt>
                <c:pt idx="521">
                  <c:v>18.537156472086423</c:v>
                </c:pt>
                <c:pt idx="522">
                  <c:v>18.260287450172939</c:v>
                </c:pt>
                <c:pt idx="523">
                  <c:v>19.133034379671155</c:v>
                </c:pt>
                <c:pt idx="524">
                  <c:v>18.527192297684113</c:v>
                </c:pt>
                <c:pt idx="525">
                  <c:v>18.546061467962403</c:v>
                </c:pt>
                <c:pt idx="526">
                  <c:v>18.341859026598172</c:v>
                </c:pt>
                <c:pt idx="527">
                  <c:v>17.325336924612223</c:v>
                </c:pt>
                <c:pt idx="528">
                  <c:v>18.448916558081187</c:v>
                </c:pt>
                <c:pt idx="529">
                  <c:v>17.040776551343839</c:v>
                </c:pt>
                <c:pt idx="530">
                  <c:v>17.585211851089987</c:v>
                </c:pt>
                <c:pt idx="531">
                  <c:v>17.608854132149233</c:v>
                </c:pt>
                <c:pt idx="532">
                  <c:v>18.010320615853146</c:v>
                </c:pt>
                <c:pt idx="533">
                  <c:v>18.531068143420313</c:v>
                </c:pt>
                <c:pt idx="534">
                  <c:v>17.655841385833803</c:v>
                </c:pt>
                <c:pt idx="535">
                  <c:v>18.182322741778822</c:v>
                </c:pt>
                <c:pt idx="536">
                  <c:v>17.379855771877352</c:v>
                </c:pt>
                <c:pt idx="537">
                  <c:v>17.08324197909814</c:v>
                </c:pt>
                <c:pt idx="538">
                  <c:v>17.08324197909814</c:v>
                </c:pt>
                <c:pt idx="539">
                  <c:v>32.13645653199184</c:v>
                </c:pt>
                <c:pt idx="540">
                  <c:v>18.637167644664075</c:v>
                </c:pt>
                <c:pt idx="541">
                  <c:v>24.672148769214242</c:v>
                </c:pt>
                <c:pt idx="542">
                  <c:v>12.975365842469833</c:v>
                </c:pt>
                <c:pt idx="543">
                  <c:v>31.470168791639175</c:v>
                </c:pt>
                <c:pt idx="544">
                  <c:v>28.92688920745443</c:v>
                </c:pt>
                <c:pt idx="545">
                  <c:v>28.764117981636474</c:v>
                </c:pt>
                <c:pt idx="546">
                  <c:v>31.808608409282414</c:v>
                </c:pt>
                <c:pt idx="547">
                  <c:v>33.134294727354671</c:v>
                </c:pt>
                <c:pt idx="548">
                  <c:v>43.706815543640467</c:v>
                </c:pt>
                <c:pt idx="549">
                  <c:v>40.685062182023771</c:v>
                </c:pt>
                <c:pt idx="550">
                  <c:v>24.809165940734413</c:v>
                </c:pt>
                <c:pt idx="551">
                  <c:v>22.047841139946776</c:v>
                </c:pt>
                <c:pt idx="552">
                  <c:v>19.972028739099422</c:v>
                </c:pt>
                <c:pt idx="553">
                  <c:v>24.124279902803949</c:v>
                </c:pt>
                <c:pt idx="554">
                  <c:v>23.739050856321086</c:v>
                </c:pt>
                <c:pt idx="555">
                  <c:v>27.137342128138275</c:v>
                </c:pt>
                <c:pt idx="556">
                  <c:v>24.893271374060213</c:v>
                </c:pt>
                <c:pt idx="557">
                  <c:v>25.012908181898297</c:v>
                </c:pt>
                <c:pt idx="558">
                  <c:v>17.649741029568244</c:v>
                </c:pt>
                <c:pt idx="559">
                  <c:v>15.518350850653096</c:v>
                </c:pt>
                <c:pt idx="560">
                  <c:v>12.470249142956934</c:v>
                </c:pt>
                <c:pt idx="561">
                  <c:v>13.520881985553679</c:v>
                </c:pt>
                <c:pt idx="562">
                  <c:v>11.475618284697076</c:v>
                </c:pt>
                <c:pt idx="563">
                  <c:v>10.413134928109491</c:v>
                </c:pt>
                <c:pt idx="564">
                  <c:v>10.795134298685195</c:v>
                </c:pt>
                <c:pt idx="565">
                  <c:v>8.7083547914273076</c:v>
                </c:pt>
                <c:pt idx="566">
                  <c:v>8.6291433470441437</c:v>
                </c:pt>
                <c:pt idx="567">
                  <c:v>9.9094944370784468</c:v>
                </c:pt>
                <c:pt idx="568">
                  <c:v>11.13351618421432</c:v>
                </c:pt>
                <c:pt idx="569">
                  <c:v>10.241694359847809</c:v>
                </c:pt>
                <c:pt idx="570">
                  <c:v>10.083543103133774</c:v>
                </c:pt>
                <c:pt idx="571">
                  <c:v>8.5460589389554364</c:v>
                </c:pt>
                <c:pt idx="572">
                  <c:v>6.9196643420281312</c:v>
                </c:pt>
                <c:pt idx="573">
                  <c:v>7.1901370622584837</c:v>
                </c:pt>
                <c:pt idx="574">
                  <c:v>7.0509631713467025</c:v>
                </c:pt>
                <c:pt idx="575">
                  <c:v>6.7728644579334585</c:v>
                </c:pt>
                <c:pt idx="576">
                  <c:v>6.9247656843705263</c:v>
                </c:pt>
                <c:pt idx="577">
                  <c:v>6.6655558795351455</c:v>
                </c:pt>
                <c:pt idx="578">
                  <c:v>6.7501866755164786</c:v>
                </c:pt>
                <c:pt idx="579">
                  <c:v>7.9070151533919608</c:v>
                </c:pt>
                <c:pt idx="580">
                  <c:v>7.1651496508283063</c:v>
                </c:pt>
                <c:pt idx="581">
                  <c:v>7.6886318722259928</c:v>
                </c:pt>
                <c:pt idx="582">
                  <c:v>8.3446723037548196</c:v>
                </c:pt>
                <c:pt idx="583">
                  <c:v>8.3930382701936868</c:v>
                </c:pt>
                <c:pt idx="584">
                  <c:v>8.9111907606531204</c:v>
                </c:pt>
                <c:pt idx="585">
                  <c:v>8.734350625183108</c:v>
                </c:pt>
                <c:pt idx="586">
                  <c:v>8.4746163486320913</c:v>
                </c:pt>
                <c:pt idx="587">
                  <c:v>8.4063211778242284</c:v>
                </c:pt>
                <c:pt idx="588">
                  <c:v>8.6300288423208258</c:v>
                </c:pt>
                <c:pt idx="589">
                  <c:v>8.7746949221310331</c:v>
                </c:pt>
                <c:pt idx="590">
                  <c:v>8.8939362009350589</c:v>
                </c:pt>
                <c:pt idx="591">
                  <c:v>9.4324621368607318</c:v>
                </c:pt>
                <c:pt idx="592">
                  <c:v>15.676251331203428</c:v>
                </c:pt>
                <c:pt idx="593">
                  <c:v>11.051236177871647</c:v>
                </c:pt>
                <c:pt idx="594">
                  <c:v>6.5313166176022674</c:v>
                </c:pt>
                <c:pt idx="595">
                  <c:v>-11.961273192371213</c:v>
                </c:pt>
                <c:pt idx="596">
                  <c:v>2.4843141926773171</c:v>
                </c:pt>
                <c:pt idx="597">
                  <c:v>9.8283586798763256</c:v>
                </c:pt>
                <c:pt idx="598">
                  <c:v>3.3671794424834145</c:v>
                </c:pt>
                <c:pt idx="599">
                  <c:v>1.23409776875123</c:v>
                </c:pt>
                <c:pt idx="600">
                  <c:v>6.982588404236223</c:v>
                </c:pt>
                <c:pt idx="601">
                  <c:v>5.852660128831344</c:v>
                </c:pt>
                <c:pt idx="602">
                  <c:v>1.3698954242180372</c:v>
                </c:pt>
                <c:pt idx="603">
                  <c:v>2.8496407178609573</c:v>
                </c:pt>
                <c:pt idx="604">
                  <c:v>1.9954741822670208</c:v>
                </c:pt>
                <c:pt idx="605">
                  <c:v>-1.6002023623606032</c:v>
                </c:pt>
                <c:pt idx="606">
                  <c:v>-1.4390161440283933</c:v>
                </c:pt>
                <c:pt idx="607">
                  <c:v>-3.0214062358607241</c:v>
                </c:pt>
                <c:pt idx="608">
                  <c:v>-2.1941234597777637</c:v>
                </c:pt>
                <c:pt idx="609">
                  <c:v>-2.1476996846951146</c:v>
                </c:pt>
                <c:pt idx="610">
                  <c:v>-2.1375972651475506</c:v>
                </c:pt>
                <c:pt idx="611">
                  <c:v>-2.8780845345712236</c:v>
                </c:pt>
                <c:pt idx="612">
                  <c:v>-0.46109342238098705</c:v>
                </c:pt>
                <c:pt idx="613">
                  <c:v>-1.0888597590730242</c:v>
                </c:pt>
                <c:pt idx="614">
                  <c:v>0.71860385536670623</c:v>
                </c:pt>
                <c:pt idx="615">
                  <c:v>1.6869959151952774</c:v>
                </c:pt>
                <c:pt idx="616">
                  <c:v>1.2495953382971603</c:v>
                </c:pt>
                <c:pt idx="617">
                  <c:v>3.0638181569716982</c:v>
                </c:pt>
                <c:pt idx="618">
                  <c:v>2.0732648156851718</c:v>
                </c:pt>
                <c:pt idx="619">
                  <c:v>2.1792720025175738</c:v>
                </c:pt>
                <c:pt idx="620">
                  <c:v>2.3046031868878325</c:v>
                </c:pt>
                <c:pt idx="621">
                  <c:v>1.5173016046283294</c:v>
                </c:pt>
                <c:pt idx="622">
                  <c:v>1.3893951946976069</c:v>
                </c:pt>
                <c:pt idx="623">
                  <c:v>1.9389987205415071</c:v>
                </c:pt>
                <c:pt idx="624">
                  <c:v>4.2196233765170899</c:v>
                </c:pt>
                <c:pt idx="625">
                  <c:v>5.4372337759959866</c:v>
                </c:pt>
                <c:pt idx="626">
                  <c:v>5.1732564195008601</c:v>
                </c:pt>
                <c:pt idx="627">
                  <c:v>4.9648656159434701</c:v>
                </c:pt>
                <c:pt idx="628">
                  <c:v>5.5870995253926692</c:v>
                </c:pt>
                <c:pt idx="629">
                  <c:v>6.7067074885188482</c:v>
                </c:pt>
                <c:pt idx="630">
                  <c:v>8.107814030124505</c:v>
                </c:pt>
                <c:pt idx="631">
                  <c:v>7.2021121910155417</c:v>
                </c:pt>
                <c:pt idx="632">
                  <c:v>8.1490662449053897</c:v>
                </c:pt>
                <c:pt idx="633">
                  <c:v>8.4393167921420478</c:v>
                </c:pt>
                <c:pt idx="634">
                  <c:v>8.8651501446501904</c:v>
                </c:pt>
                <c:pt idx="635">
                  <c:v>9.3391658249658107</c:v>
                </c:pt>
                <c:pt idx="636">
                  <c:v>8.5696733899866864</c:v>
                </c:pt>
                <c:pt idx="637">
                  <c:v>8.9219520365879657</c:v>
                </c:pt>
                <c:pt idx="638">
                  <c:v>9.0652134423251596</c:v>
                </c:pt>
                <c:pt idx="639">
                  <c:v>9.4663576436271324</c:v>
                </c:pt>
                <c:pt idx="640">
                  <c:v>9.5317244455956907</c:v>
                </c:pt>
                <c:pt idx="641">
                  <c:v>9.9132056523922216</c:v>
                </c:pt>
                <c:pt idx="642">
                  <c:v>10.520657128931443</c:v>
                </c:pt>
                <c:pt idx="643">
                  <c:v>10.780528805060108</c:v>
                </c:pt>
                <c:pt idx="644">
                  <c:v>-5.6220462775425251</c:v>
                </c:pt>
                <c:pt idx="645">
                  <c:v>-3.7713509316770089</c:v>
                </c:pt>
                <c:pt idx="646">
                  <c:v>6.3595822533923041</c:v>
                </c:pt>
                <c:pt idx="647">
                  <c:v>12.332193166354033</c:v>
                </c:pt>
                <c:pt idx="648">
                  <c:v>0.17049241308759733</c:v>
                </c:pt>
                <c:pt idx="649">
                  <c:v>-4.8320836565256098</c:v>
                </c:pt>
                <c:pt idx="650">
                  <c:v>-3.0171868632218102</c:v>
                </c:pt>
                <c:pt idx="651">
                  <c:v>-1.1744709307995538</c:v>
                </c:pt>
                <c:pt idx="652">
                  <c:v>-11.779721955896449</c:v>
                </c:pt>
                <c:pt idx="653">
                  <c:v>-8.7093712930011886</c:v>
                </c:pt>
                <c:pt idx="654">
                  <c:v>-5.8034776520013871</c:v>
                </c:pt>
                <c:pt idx="655">
                  <c:v>-6.6263961705037566</c:v>
                </c:pt>
                <c:pt idx="656">
                  <c:v>-4.8081663753305577</c:v>
                </c:pt>
                <c:pt idx="657">
                  <c:v>-2.4287199204211518</c:v>
                </c:pt>
                <c:pt idx="658">
                  <c:v>7.9347383315824249</c:v>
                </c:pt>
                <c:pt idx="659">
                  <c:v>12.133496454194814</c:v>
                </c:pt>
                <c:pt idx="660">
                  <c:v>13.14047712323967</c:v>
                </c:pt>
                <c:pt idx="661">
                  <c:v>14.782214810010608</c:v>
                </c:pt>
                <c:pt idx="662">
                  <c:v>-100</c:v>
                </c:pt>
                <c:pt idx="663">
                  <c:v>-100</c:v>
                </c:pt>
                <c:pt idx="664">
                  <c:v>-100</c:v>
                </c:pt>
                <c:pt idx="665">
                  <c:v>-100</c:v>
                </c:pt>
                <c:pt idx="666">
                  <c:v>-100</c:v>
                </c:pt>
                <c:pt idx="667">
                  <c:v>17.224184693963139</c:v>
                </c:pt>
                <c:pt idx="668">
                  <c:v>18.518417013812758</c:v>
                </c:pt>
                <c:pt idx="669">
                  <c:v>17.999398900341212</c:v>
                </c:pt>
                <c:pt idx="670">
                  <c:v>15.797749880543854</c:v>
                </c:pt>
                <c:pt idx="671">
                  <c:v>15.121442076535452</c:v>
                </c:pt>
                <c:pt idx="672">
                  <c:v>14.718367278320876</c:v>
                </c:pt>
                <c:pt idx="673">
                  <c:v>14.786845109100245</c:v>
                </c:pt>
                <c:pt idx="674">
                  <c:v>14.028192032686416</c:v>
                </c:pt>
                <c:pt idx="675">
                  <c:v>15.50383830531532</c:v>
                </c:pt>
                <c:pt idx="676">
                  <c:v>14.447367387804789</c:v>
                </c:pt>
                <c:pt idx="677">
                  <c:v>12.702574245281561</c:v>
                </c:pt>
                <c:pt idx="678">
                  <c:v>12.053020492115474</c:v>
                </c:pt>
                <c:pt idx="679">
                  <c:v>12.186450422100537</c:v>
                </c:pt>
                <c:pt idx="680">
                  <c:v>11.018368934362455</c:v>
                </c:pt>
                <c:pt idx="681">
                  <c:v>9.9983165352832248</c:v>
                </c:pt>
                <c:pt idx="682">
                  <c:v>8.1891903550015179</c:v>
                </c:pt>
                <c:pt idx="683">
                  <c:v>7.3878684475410683</c:v>
                </c:pt>
                <c:pt idx="684">
                  <c:v>5.6057484760491993</c:v>
                </c:pt>
                <c:pt idx="685">
                  <c:v>5.1386442135634036</c:v>
                </c:pt>
                <c:pt idx="686">
                  <c:v>4.6034470919453341</c:v>
                </c:pt>
                <c:pt idx="687">
                  <c:v>3.697791785250959</c:v>
                </c:pt>
                <c:pt idx="688">
                  <c:v>2.9065851161286904</c:v>
                </c:pt>
                <c:pt idx="689">
                  <c:v>2.4551362627370121</c:v>
                </c:pt>
                <c:pt idx="690">
                  <c:v>3.0546098960033685</c:v>
                </c:pt>
                <c:pt idx="691">
                  <c:v>2.3105031264015974</c:v>
                </c:pt>
                <c:pt idx="692">
                  <c:v>2.4634586960091909</c:v>
                </c:pt>
                <c:pt idx="693">
                  <c:v>2.4238073484304623</c:v>
                </c:pt>
                <c:pt idx="694">
                  <c:v>1.8710196246287225</c:v>
                </c:pt>
                <c:pt idx="695">
                  <c:v>1.285950349456999</c:v>
                </c:pt>
                <c:pt idx="696">
                  <c:v>-21.540829377208372</c:v>
                </c:pt>
                <c:pt idx="697">
                  <c:v>-3.6327329205075198</c:v>
                </c:pt>
                <c:pt idx="698">
                  <c:v>-10.865630991417163</c:v>
                </c:pt>
                <c:pt idx="699">
                  <c:v>-12.610503568855991</c:v>
                </c:pt>
                <c:pt idx="700">
                  <c:v>-16.860851939531774</c:v>
                </c:pt>
                <c:pt idx="701">
                  <c:v>-17.518942252543233</c:v>
                </c:pt>
                <c:pt idx="702">
                  <c:v>-15.781313394771912</c:v>
                </c:pt>
                <c:pt idx="703">
                  <c:v>-13.870640313530892</c:v>
                </c:pt>
                <c:pt idx="704">
                  <c:v>-14.463870888861729</c:v>
                </c:pt>
                <c:pt idx="705">
                  <c:v>-17.570622937186521</c:v>
                </c:pt>
                <c:pt idx="706">
                  <c:v>-16.621033982928012</c:v>
                </c:pt>
                <c:pt idx="707">
                  <c:v>-16.778556258086574</c:v>
                </c:pt>
                <c:pt idx="708">
                  <c:v>-19.222393558791318</c:v>
                </c:pt>
                <c:pt idx="709">
                  <c:v>-15.467708309468708</c:v>
                </c:pt>
                <c:pt idx="710">
                  <c:v>-15.261997457492438</c:v>
                </c:pt>
                <c:pt idx="711">
                  <c:v>-19.112385003004949</c:v>
                </c:pt>
                <c:pt idx="712">
                  <c:v>-18.117619186470325</c:v>
                </c:pt>
                <c:pt idx="713">
                  <c:v>-19.775597330845951</c:v>
                </c:pt>
                <c:pt idx="714">
                  <c:v>-18.732510583339312</c:v>
                </c:pt>
                <c:pt idx="715">
                  <c:v>-16.310899045705675</c:v>
                </c:pt>
                <c:pt idx="716">
                  <c:v>-14.605905144579179</c:v>
                </c:pt>
                <c:pt idx="717">
                  <c:v>-10.664956590370956</c:v>
                </c:pt>
                <c:pt idx="718">
                  <c:v>-10.194087680275532</c:v>
                </c:pt>
                <c:pt idx="719">
                  <c:v>-18.095586422943278</c:v>
                </c:pt>
                <c:pt idx="720">
                  <c:v>-19.347130689482405</c:v>
                </c:pt>
                <c:pt idx="721">
                  <c:v>-19.759079467817319</c:v>
                </c:pt>
                <c:pt idx="722">
                  <c:v>-18.410371448506634</c:v>
                </c:pt>
                <c:pt idx="723">
                  <c:v>-17.38901027035865</c:v>
                </c:pt>
                <c:pt idx="724">
                  <c:v>-16.941316119199577</c:v>
                </c:pt>
                <c:pt idx="725">
                  <c:v>-16.050441361916768</c:v>
                </c:pt>
                <c:pt idx="726">
                  <c:v>-15.225523498301586</c:v>
                </c:pt>
                <c:pt idx="727">
                  <c:v>-15.617857793855784</c:v>
                </c:pt>
                <c:pt idx="728">
                  <c:v>-15.89921985961592</c:v>
                </c:pt>
                <c:pt idx="729">
                  <c:v>-12.921722805681013</c:v>
                </c:pt>
                <c:pt idx="730">
                  <c:v>-12.008130965654129</c:v>
                </c:pt>
                <c:pt idx="731">
                  <c:v>-11.113508556632912</c:v>
                </c:pt>
                <c:pt idx="732">
                  <c:v>-9.7429195073971293</c:v>
                </c:pt>
                <c:pt idx="733">
                  <c:v>-10.316536135158326</c:v>
                </c:pt>
                <c:pt idx="734">
                  <c:v>-9.9302939085248898</c:v>
                </c:pt>
                <c:pt idx="735">
                  <c:v>-9.295353320481281</c:v>
                </c:pt>
                <c:pt idx="736">
                  <c:v>-8.8427584186628767</c:v>
                </c:pt>
                <c:pt idx="737">
                  <c:v>-7.7267120079688052</c:v>
                </c:pt>
                <c:pt idx="738">
                  <c:v>-7.0719602977667435</c:v>
                </c:pt>
                <c:pt idx="739">
                  <c:v>-6.6812081196329309</c:v>
                </c:pt>
                <c:pt idx="740">
                  <c:v>-6.437085572523582</c:v>
                </c:pt>
                <c:pt idx="741">
                  <c:v>-6.2341747370069704</c:v>
                </c:pt>
                <c:pt idx="742">
                  <c:v>-7.3988596253054535</c:v>
                </c:pt>
                <c:pt idx="743">
                  <c:v>-7.1185894336459938</c:v>
                </c:pt>
                <c:pt idx="744">
                  <c:v>-7.5287706363199147</c:v>
                </c:pt>
                <c:pt idx="745">
                  <c:v>-8.0328015088184319</c:v>
                </c:pt>
                <c:pt idx="746">
                  <c:v>-7.7152260964228114</c:v>
                </c:pt>
                <c:pt idx="747">
                  <c:v>-7.6977280085318567</c:v>
                </c:pt>
                <c:pt idx="748">
                  <c:v>-2.8568270984141053</c:v>
                </c:pt>
                <c:pt idx="749">
                  <c:v>-24.17113194909577</c:v>
                </c:pt>
                <c:pt idx="750">
                  <c:v>-21.50567896270983</c:v>
                </c:pt>
                <c:pt idx="751">
                  <c:v>-18.547465092306258</c:v>
                </c:pt>
                <c:pt idx="752">
                  <c:v>-12.927119779647144</c:v>
                </c:pt>
                <c:pt idx="753">
                  <c:v>-10.653832781305484</c:v>
                </c:pt>
                <c:pt idx="754">
                  <c:v>-9.5043099740197317</c:v>
                </c:pt>
                <c:pt idx="755">
                  <c:v>-5.7762501022996959</c:v>
                </c:pt>
                <c:pt idx="756">
                  <c:v>8.3031573597611477</c:v>
                </c:pt>
                <c:pt idx="757">
                  <c:v>11.573869726968899</c:v>
                </c:pt>
                <c:pt idx="758">
                  <c:v>8.7948173132642804</c:v>
                </c:pt>
                <c:pt idx="759">
                  <c:v>15.533880903490772</c:v>
                </c:pt>
                <c:pt idx="760">
                  <c:v>24.359179866808489</c:v>
                </c:pt>
                <c:pt idx="761">
                  <c:v>21.174876346635951</c:v>
                </c:pt>
                <c:pt idx="762">
                  <c:v>13.184327422322761</c:v>
                </c:pt>
                <c:pt idx="763">
                  <c:v>10.757395638059531</c:v>
                </c:pt>
                <c:pt idx="764">
                  <c:v>8.1815247994124096</c:v>
                </c:pt>
                <c:pt idx="765">
                  <c:v>9.814750634453894</c:v>
                </c:pt>
                <c:pt idx="766">
                  <c:v>9.7748592870544151</c:v>
                </c:pt>
                <c:pt idx="767">
                  <c:v>12.903225806451623</c:v>
                </c:pt>
                <c:pt idx="768">
                  <c:v>12.178214702082713</c:v>
                </c:pt>
                <c:pt idx="769">
                  <c:v>11.282566136238126</c:v>
                </c:pt>
                <c:pt idx="770">
                  <c:v>15.257165684610019</c:v>
                </c:pt>
                <c:pt idx="771">
                  <c:v>14.234678523235855</c:v>
                </c:pt>
                <c:pt idx="772">
                  <c:v>13.281787598440253</c:v>
                </c:pt>
                <c:pt idx="773">
                  <c:v>12.358092463962933</c:v>
                </c:pt>
                <c:pt idx="774">
                  <c:v>11.657931034482761</c:v>
                </c:pt>
                <c:pt idx="775">
                  <c:v>11.802488237992858</c:v>
                </c:pt>
                <c:pt idx="776">
                  <c:v>11.368608631214915</c:v>
                </c:pt>
                <c:pt idx="777">
                  <c:v>9.0814671118702783</c:v>
                </c:pt>
                <c:pt idx="778">
                  <c:v>7.9985798336376535</c:v>
                </c:pt>
                <c:pt idx="779">
                  <c:v>7.299706715630494</c:v>
                </c:pt>
                <c:pt idx="780">
                  <c:v>8.3535257116283734</c:v>
                </c:pt>
                <c:pt idx="781">
                  <c:v>6.0616002312156692</c:v>
                </c:pt>
                <c:pt idx="782">
                  <c:v>6.0009735067102277</c:v>
                </c:pt>
                <c:pt idx="783">
                  <c:v>5.3548670955213096</c:v>
                </c:pt>
                <c:pt idx="784">
                  <c:v>5.8593458432233181</c:v>
                </c:pt>
                <c:pt idx="785">
                  <c:v>8.0331505649990032</c:v>
                </c:pt>
                <c:pt idx="786">
                  <c:v>7.9154524327714082</c:v>
                </c:pt>
                <c:pt idx="787">
                  <c:v>7.349373749514454</c:v>
                </c:pt>
                <c:pt idx="788">
                  <c:v>7.238533450189899</c:v>
                </c:pt>
                <c:pt idx="789">
                  <c:v>5.7042565664364719</c:v>
                </c:pt>
                <c:pt idx="790">
                  <c:v>5.1165222059748272</c:v>
                </c:pt>
                <c:pt idx="791">
                  <c:v>5.4068661514596217</c:v>
                </c:pt>
                <c:pt idx="792">
                  <c:v>5.6038674381021059</c:v>
                </c:pt>
                <c:pt idx="793">
                  <c:v>4.9943277910400097</c:v>
                </c:pt>
                <c:pt idx="794">
                  <c:v>5.2757241292646473</c:v>
                </c:pt>
                <c:pt idx="795">
                  <c:v>6.0934387428595249</c:v>
                </c:pt>
                <c:pt idx="796">
                  <c:v>6.9790337789117363</c:v>
                </c:pt>
                <c:pt idx="797">
                  <c:v>8.2175741493865075</c:v>
                </c:pt>
                <c:pt idx="798">
                  <c:v>8.6637693156732976</c:v>
                </c:pt>
                <c:pt idx="799">
                  <c:v>8.5604638207440242</c:v>
                </c:pt>
                <c:pt idx="800">
                  <c:v>44.837883959044376</c:v>
                </c:pt>
                <c:pt idx="801">
                  <c:v>44.827205476427068</c:v>
                </c:pt>
                <c:pt idx="802">
                  <c:v>37.81852639127208</c:v>
                </c:pt>
                <c:pt idx="803">
                  <c:v>26.187901240249435</c:v>
                </c:pt>
                <c:pt idx="804">
                  <c:v>34.343607061941597</c:v>
                </c:pt>
                <c:pt idx="805">
                  <c:v>44.917562724014346</c:v>
                </c:pt>
                <c:pt idx="806">
                  <c:v>41.694393216343158</c:v>
                </c:pt>
                <c:pt idx="807">
                  <c:v>38.025918076642462</c:v>
                </c:pt>
                <c:pt idx="808">
                  <c:v>26.28900750821208</c:v>
                </c:pt>
                <c:pt idx="809">
                  <c:v>25.520642007403449</c:v>
                </c:pt>
                <c:pt idx="810">
                  <c:v>24.207866703086587</c:v>
                </c:pt>
                <c:pt idx="811">
                  <c:v>23.447715529826962</c:v>
                </c:pt>
                <c:pt idx="812">
                  <c:v>18.913978368623962</c:v>
                </c:pt>
                <c:pt idx="813">
                  <c:v>14.219254984846952</c:v>
                </c:pt>
                <c:pt idx="814">
                  <c:v>19.112560836698766</c:v>
                </c:pt>
                <c:pt idx="815">
                  <c:v>21.376748026213942</c:v>
                </c:pt>
                <c:pt idx="816">
                  <c:v>22.512421178237485</c:v>
                </c:pt>
                <c:pt idx="817">
                  <c:v>22.421762058925342</c:v>
                </c:pt>
                <c:pt idx="818">
                  <c:v>23.697306644414716</c:v>
                </c:pt>
                <c:pt idx="819">
                  <c:v>19.125771238728049</c:v>
                </c:pt>
                <c:pt idx="820">
                  <c:v>19.992322528696892</c:v>
                </c:pt>
                <c:pt idx="821">
                  <c:v>17.51666771920646</c:v>
                </c:pt>
                <c:pt idx="822">
                  <c:v>16.080480386804965</c:v>
                </c:pt>
                <c:pt idx="823">
                  <c:v>14.723978516554471</c:v>
                </c:pt>
                <c:pt idx="824">
                  <c:v>15.399606847269443</c:v>
                </c:pt>
                <c:pt idx="825">
                  <c:v>15.151766944469847</c:v>
                </c:pt>
                <c:pt idx="826">
                  <c:v>16.518430674967878</c:v>
                </c:pt>
                <c:pt idx="827">
                  <c:v>15.734251667565147</c:v>
                </c:pt>
                <c:pt idx="828">
                  <c:v>16.038116964901029</c:v>
                </c:pt>
                <c:pt idx="829">
                  <c:v>15.948882995884507</c:v>
                </c:pt>
                <c:pt idx="830">
                  <c:v>17.378168099062297</c:v>
                </c:pt>
                <c:pt idx="831">
                  <c:v>19.358560400164148</c:v>
                </c:pt>
                <c:pt idx="832">
                  <c:v>16.635042541977253</c:v>
                </c:pt>
              </c:numCache>
            </c:numRef>
          </c:val>
          <c:extLst>
            <c:ext xmlns:c16="http://schemas.microsoft.com/office/drawing/2014/chart" uri="{C3380CC4-5D6E-409C-BE32-E72D297353CC}">
              <c16:uniqueId val="{00000006-C177-4377-8C4B-8BFE7BC2D956}"/>
            </c:ext>
          </c:extLst>
        </c:ser>
        <c:ser>
          <c:idx val="7"/>
          <c:order val="7"/>
          <c:spPr>
            <a:solidFill>
              <a:schemeClr val="accent2">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Mexico!$I$2:$I$834</c:f>
              <c:numCache>
                <c:formatCode>General</c:formatCode>
                <c:ptCount val="833"/>
                <c:pt idx="0">
                  <c:v>0</c:v>
                </c:pt>
                <c:pt idx="1">
                  <c:v>0</c:v>
                </c:pt>
                <c:pt idx="3">
                  <c:v>116.8</c:v>
                </c:pt>
                <c:pt idx="4">
                  <c:v>116.8</c:v>
                </c:pt>
                <c:pt idx="5">
                  <c:v>116.8</c:v>
                </c:pt>
                <c:pt idx="6">
                  <c:v>116.8</c:v>
                </c:pt>
                <c:pt idx="7">
                  <c:v>242.8</c:v>
                </c:pt>
                <c:pt idx="8">
                  <c:v>274.8</c:v>
                </c:pt>
                <c:pt idx="9">
                  <c:v>274.8</c:v>
                </c:pt>
                <c:pt idx="10">
                  <c:v>311.8</c:v>
                </c:pt>
                <c:pt idx="11">
                  <c:v>311.8</c:v>
                </c:pt>
                <c:pt idx="12">
                  <c:v>372.3</c:v>
                </c:pt>
                <c:pt idx="13">
                  <c:v>393.3</c:v>
                </c:pt>
                <c:pt idx="14">
                  <c:v>663.8</c:v>
                </c:pt>
                <c:pt idx="15">
                  <c:v>909.3</c:v>
                </c:pt>
                <c:pt idx="16">
                  <c:v>1414.6</c:v>
                </c:pt>
                <c:pt idx="17">
                  <c:v>1932.5</c:v>
                </c:pt>
                <c:pt idx="53">
                  <c:v>555.70000000000005</c:v>
                </c:pt>
                <c:pt idx="54">
                  <c:v>692.6</c:v>
                </c:pt>
                <c:pt idx="55">
                  <c:v>692.6</c:v>
                </c:pt>
                <c:pt idx="56">
                  <c:v>719.6</c:v>
                </c:pt>
                <c:pt idx="57">
                  <c:v>719.6</c:v>
                </c:pt>
                <c:pt idx="58">
                  <c:v>839.6</c:v>
                </c:pt>
                <c:pt idx="59">
                  <c:v>859.6</c:v>
                </c:pt>
                <c:pt idx="60">
                  <c:v>1045.3</c:v>
                </c:pt>
                <c:pt idx="61">
                  <c:v>1024.4000000000001</c:v>
                </c:pt>
                <c:pt idx="62">
                  <c:v>1125.0999999999999</c:v>
                </c:pt>
                <c:pt idx="63">
                  <c:v>1196</c:v>
                </c:pt>
                <c:pt idx="64">
                  <c:v>1341.7</c:v>
                </c:pt>
                <c:pt idx="65">
                  <c:v>1523.1</c:v>
                </c:pt>
                <c:pt idx="66">
                  <c:v>1841.4</c:v>
                </c:pt>
                <c:pt idx="67">
                  <c:v>1968.3</c:v>
                </c:pt>
                <c:pt idx="68">
                  <c:v>2021.1</c:v>
                </c:pt>
                <c:pt idx="69">
                  <c:v>2211.1</c:v>
                </c:pt>
                <c:pt idx="84">
                  <c:v>265.2</c:v>
                </c:pt>
                <c:pt idx="85">
                  <c:v>265.2</c:v>
                </c:pt>
                <c:pt idx="86">
                  <c:v>265.2</c:v>
                </c:pt>
                <c:pt idx="87">
                  <c:v>265.2</c:v>
                </c:pt>
                <c:pt idx="88">
                  <c:v>265.2</c:v>
                </c:pt>
                <c:pt idx="89">
                  <c:v>265.2</c:v>
                </c:pt>
                <c:pt idx="90">
                  <c:v>265.2</c:v>
                </c:pt>
                <c:pt idx="91">
                  <c:v>265.2</c:v>
                </c:pt>
                <c:pt idx="92">
                  <c:v>265.2</c:v>
                </c:pt>
                <c:pt idx="93">
                  <c:v>319</c:v>
                </c:pt>
                <c:pt idx="94">
                  <c:v>319</c:v>
                </c:pt>
                <c:pt idx="95">
                  <c:v>331</c:v>
                </c:pt>
                <c:pt idx="96">
                  <c:v>331</c:v>
                </c:pt>
                <c:pt idx="97">
                  <c:v>433.2</c:v>
                </c:pt>
                <c:pt idx="98">
                  <c:v>433.2</c:v>
                </c:pt>
                <c:pt idx="99">
                  <c:v>470</c:v>
                </c:pt>
                <c:pt idx="100">
                  <c:v>470</c:v>
                </c:pt>
                <c:pt idx="101">
                  <c:v>470</c:v>
                </c:pt>
                <c:pt idx="102">
                  <c:v>564.5</c:v>
                </c:pt>
                <c:pt idx="103">
                  <c:v>574.5</c:v>
                </c:pt>
                <c:pt idx="104">
                  <c:v>636</c:v>
                </c:pt>
                <c:pt idx="105">
                  <c:v>663.6</c:v>
                </c:pt>
                <c:pt idx="106">
                  <c:v>683.6</c:v>
                </c:pt>
                <c:pt idx="107">
                  <c:v>755.4</c:v>
                </c:pt>
                <c:pt idx="108">
                  <c:v>755.4</c:v>
                </c:pt>
                <c:pt idx="109">
                  <c:v>785.7</c:v>
                </c:pt>
                <c:pt idx="110">
                  <c:v>815.2</c:v>
                </c:pt>
                <c:pt idx="111">
                  <c:v>856.2</c:v>
                </c:pt>
                <c:pt idx="112">
                  <c:v>1047.2</c:v>
                </c:pt>
                <c:pt idx="113">
                  <c:v>1160.5</c:v>
                </c:pt>
                <c:pt idx="114">
                  <c:v>1175.5</c:v>
                </c:pt>
                <c:pt idx="115">
                  <c:v>1197.5999999999999</c:v>
                </c:pt>
                <c:pt idx="116">
                  <c:v>1229.7</c:v>
                </c:pt>
                <c:pt idx="117">
                  <c:v>1496.8</c:v>
                </c:pt>
                <c:pt idx="118">
                  <c:v>1646.5</c:v>
                </c:pt>
                <c:pt idx="119">
                  <c:v>1815.1</c:v>
                </c:pt>
                <c:pt idx="120">
                  <c:v>1919.1</c:v>
                </c:pt>
                <c:pt idx="121">
                  <c:v>2043.1</c:v>
                </c:pt>
                <c:pt idx="156">
                  <c:v>283</c:v>
                </c:pt>
                <c:pt idx="157">
                  <c:v>298</c:v>
                </c:pt>
                <c:pt idx="158">
                  <c:v>353.2</c:v>
                </c:pt>
                <c:pt idx="159">
                  <c:v>353.2</c:v>
                </c:pt>
                <c:pt idx="160">
                  <c:v>353.2</c:v>
                </c:pt>
                <c:pt idx="161">
                  <c:v>384.7</c:v>
                </c:pt>
                <c:pt idx="162">
                  <c:v>405.7</c:v>
                </c:pt>
                <c:pt idx="163">
                  <c:v>438.7</c:v>
                </c:pt>
                <c:pt idx="164">
                  <c:v>494.3</c:v>
                </c:pt>
                <c:pt idx="165">
                  <c:v>512.1</c:v>
                </c:pt>
                <c:pt idx="166">
                  <c:v>715.2</c:v>
                </c:pt>
                <c:pt idx="167">
                  <c:v>744.1</c:v>
                </c:pt>
                <c:pt idx="168">
                  <c:v>1021.6</c:v>
                </c:pt>
                <c:pt idx="169">
                  <c:v>1166.5999999999999</c:v>
                </c:pt>
                <c:pt idx="170">
                  <c:v>1206.5999999999999</c:v>
                </c:pt>
                <c:pt idx="171">
                  <c:v>1272.3</c:v>
                </c:pt>
                <c:pt idx="172">
                  <c:v>1444.7</c:v>
                </c:pt>
                <c:pt idx="173">
                  <c:v>1554.8</c:v>
                </c:pt>
                <c:pt idx="175">
                  <c:v>32.4</c:v>
                </c:pt>
                <c:pt idx="176">
                  <c:v>32.4</c:v>
                </c:pt>
                <c:pt idx="177">
                  <c:v>32.4</c:v>
                </c:pt>
                <c:pt idx="178">
                  <c:v>32.4</c:v>
                </c:pt>
                <c:pt idx="180">
                  <c:v>47</c:v>
                </c:pt>
                <c:pt idx="181">
                  <c:v>47</c:v>
                </c:pt>
                <c:pt idx="182">
                  <c:v>47</c:v>
                </c:pt>
                <c:pt idx="185">
                  <c:v>399.6</c:v>
                </c:pt>
                <c:pt idx="186">
                  <c:v>399.6</c:v>
                </c:pt>
                <c:pt idx="187">
                  <c:v>399.6</c:v>
                </c:pt>
                <c:pt idx="188">
                  <c:v>399.6</c:v>
                </c:pt>
                <c:pt idx="189">
                  <c:v>399.6</c:v>
                </c:pt>
                <c:pt idx="190">
                  <c:v>399.6</c:v>
                </c:pt>
                <c:pt idx="191">
                  <c:v>399.6</c:v>
                </c:pt>
                <c:pt idx="192">
                  <c:v>400</c:v>
                </c:pt>
                <c:pt idx="193">
                  <c:v>400</c:v>
                </c:pt>
                <c:pt idx="194">
                  <c:v>400</c:v>
                </c:pt>
                <c:pt idx="195">
                  <c:v>399.6</c:v>
                </c:pt>
                <c:pt idx="196">
                  <c:v>406.5</c:v>
                </c:pt>
                <c:pt idx="197">
                  <c:v>406.5</c:v>
                </c:pt>
                <c:pt idx="198">
                  <c:v>406.5</c:v>
                </c:pt>
                <c:pt idx="199">
                  <c:v>406.5</c:v>
                </c:pt>
                <c:pt idx="200">
                  <c:v>406.5</c:v>
                </c:pt>
                <c:pt idx="201">
                  <c:v>406.5</c:v>
                </c:pt>
                <c:pt idx="202">
                  <c:v>406.5</c:v>
                </c:pt>
                <c:pt idx="203">
                  <c:v>406.5</c:v>
                </c:pt>
                <c:pt idx="204">
                  <c:v>406.5</c:v>
                </c:pt>
                <c:pt idx="205">
                  <c:v>605.79999999999995</c:v>
                </c:pt>
                <c:pt idx="206">
                  <c:v>605.79999999999995</c:v>
                </c:pt>
                <c:pt idx="207">
                  <c:v>645.79999999999995</c:v>
                </c:pt>
                <c:pt idx="208">
                  <c:v>645.79999999999995</c:v>
                </c:pt>
                <c:pt idx="209">
                  <c:v>656</c:v>
                </c:pt>
                <c:pt idx="210">
                  <c:v>656.6</c:v>
                </c:pt>
                <c:pt idx="211">
                  <c:v>667.7</c:v>
                </c:pt>
                <c:pt idx="212">
                  <c:v>667.7</c:v>
                </c:pt>
                <c:pt idx="213">
                  <c:v>667.7</c:v>
                </c:pt>
                <c:pt idx="214">
                  <c:v>667.7</c:v>
                </c:pt>
                <c:pt idx="215">
                  <c:v>667.7</c:v>
                </c:pt>
                <c:pt idx="216">
                  <c:v>667.7</c:v>
                </c:pt>
                <c:pt idx="217">
                  <c:v>807.7</c:v>
                </c:pt>
                <c:pt idx="218">
                  <c:v>807.7</c:v>
                </c:pt>
                <c:pt idx="219">
                  <c:v>836.8</c:v>
                </c:pt>
                <c:pt idx="220">
                  <c:v>924.8</c:v>
                </c:pt>
                <c:pt idx="221">
                  <c:v>1107.0999999999999</c:v>
                </c:pt>
                <c:pt idx="222">
                  <c:v>1150.5999999999999</c:v>
                </c:pt>
                <c:pt idx="223">
                  <c:v>1630.6</c:v>
                </c:pt>
                <c:pt idx="224">
                  <c:v>1914.6</c:v>
                </c:pt>
                <c:pt idx="225">
                  <c:v>1996.1</c:v>
                </c:pt>
                <c:pt idx="232">
                  <c:v>278.89999999999998</c:v>
                </c:pt>
                <c:pt idx="233">
                  <c:v>278.89999999999998</c:v>
                </c:pt>
                <c:pt idx="234">
                  <c:v>278.89999999999998</c:v>
                </c:pt>
                <c:pt idx="235">
                  <c:v>278.89999999999998</c:v>
                </c:pt>
                <c:pt idx="236">
                  <c:v>278.89999999999998</c:v>
                </c:pt>
                <c:pt idx="237">
                  <c:v>278.89999999999998</c:v>
                </c:pt>
                <c:pt idx="238">
                  <c:v>278.89999999999998</c:v>
                </c:pt>
                <c:pt idx="239">
                  <c:v>278.89999999999998</c:v>
                </c:pt>
                <c:pt idx="240">
                  <c:v>300.89999999999998</c:v>
                </c:pt>
                <c:pt idx="241">
                  <c:v>300.89999999999998</c:v>
                </c:pt>
                <c:pt idx="242">
                  <c:v>300.89999999999998</c:v>
                </c:pt>
                <c:pt idx="243">
                  <c:v>300.89999999999998</c:v>
                </c:pt>
                <c:pt idx="244">
                  <c:v>300.89999999999998</c:v>
                </c:pt>
                <c:pt idx="245">
                  <c:v>425.9</c:v>
                </c:pt>
                <c:pt idx="246">
                  <c:v>425.9</c:v>
                </c:pt>
                <c:pt idx="247">
                  <c:v>425.9</c:v>
                </c:pt>
                <c:pt idx="248">
                  <c:v>479.9</c:v>
                </c:pt>
                <c:pt idx="249">
                  <c:v>518.9</c:v>
                </c:pt>
                <c:pt idx="250">
                  <c:v>690.6</c:v>
                </c:pt>
                <c:pt idx="251">
                  <c:v>718.4</c:v>
                </c:pt>
                <c:pt idx="252">
                  <c:v>718.4</c:v>
                </c:pt>
                <c:pt idx="253">
                  <c:v>887.4</c:v>
                </c:pt>
                <c:pt idx="254">
                  <c:v>887.4</c:v>
                </c:pt>
                <c:pt idx="255">
                  <c:v>887.4</c:v>
                </c:pt>
                <c:pt idx="256">
                  <c:v>898.2</c:v>
                </c:pt>
                <c:pt idx="257">
                  <c:v>898.2</c:v>
                </c:pt>
                <c:pt idx="258">
                  <c:v>1056.7</c:v>
                </c:pt>
                <c:pt idx="259">
                  <c:v>1056.7</c:v>
                </c:pt>
                <c:pt idx="260">
                  <c:v>1056.7</c:v>
                </c:pt>
                <c:pt idx="261">
                  <c:v>1056.7</c:v>
                </c:pt>
                <c:pt idx="262">
                  <c:v>1066.3</c:v>
                </c:pt>
                <c:pt idx="263">
                  <c:v>1091.3</c:v>
                </c:pt>
                <c:pt idx="264">
                  <c:v>1259.3</c:v>
                </c:pt>
                <c:pt idx="265">
                  <c:v>1240.5</c:v>
                </c:pt>
                <c:pt idx="266">
                  <c:v>1789.1</c:v>
                </c:pt>
                <c:pt idx="267">
                  <c:v>1798.2</c:v>
                </c:pt>
                <c:pt idx="268">
                  <c:v>1798.2</c:v>
                </c:pt>
                <c:pt idx="269">
                  <c:v>1830.2</c:v>
                </c:pt>
                <c:pt idx="270">
                  <c:v>1838.1</c:v>
                </c:pt>
                <c:pt idx="271">
                  <c:v>1857.7</c:v>
                </c:pt>
                <c:pt idx="272">
                  <c:v>1857.1</c:v>
                </c:pt>
                <c:pt idx="273">
                  <c:v>1883.9</c:v>
                </c:pt>
                <c:pt idx="274">
                  <c:v>1951.9</c:v>
                </c:pt>
                <c:pt idx="275">
                  <c:v>2061.5</c:v>
                </c:pt>
                <c:pt idx="276">
                  <c:v>2104.9</c:v>
                </c:pt>
                <c:pt idx="277">
                  <c:v>2049.8000000000002</c:v>
                </c:pt>
                <c:pt idx="279">
                  <c:v>279.39999999999998</c:v>
                </c:pt>
                <c:pt idx="282">
                  <c:v>281.2</c:v>
                </c:pt>
                <c:pt idx="287">
                  <c:v>281.2</c:v>
                </c:pt>
                <c:pt idx="293">
                  <c:v>294.2</c:v>
                </c:pt>
                <c:pt idx="295">
                  <c:v>298.5</c:v>
                </c:pt>
                <c:pt idx="296">
                  <c:v>298.5</c:v>
                </c:pt>
                <c:pt idx="297">
                  <c:v>298.5</c:v>
                </c:pt>
                <c:pt idx="298">
                  <c:v>343.5</c:v>
                </c:pt>
                <c:pt idx="299">
                  <c:v>359.5</c:v>
                </c:pt>
                <c:pt idx="300">
                  <c:v>359.5</c:v>
                </c:pt>
                <c:pt idx="301">
                  <c:v>421</c:v>
                </c:pt>
                <c:pt idx="302">
                  <c:v>421</c:v>
                </c:pt>
                <c:pt idx="303">
                  <c:v>444</c:v>
                </c:pt>
                <c:pt idx="304">
                  <c:v>444</c:v>
                </c:pt>
                <c:pt idx="305">
                  <c:v>444</c:v>
                </c:pt>
                <c:pt idx="306">
                  <c:v>444</c:v>
                </c:pt>
                <c:pt idx="307">
                  <c:v>444</c:v>
                </c:pt>
                <c:pt idx="308">
                  <c:v>444</c:v>
                </c:pt>
                <c:pt idx="309">
                  <c:v>455.2</c:v>
                </c:pt>
                <c:pt idx="310">
                  <c:v>452.7</c:v>
                </c:pt>
                <c:pt idx="311">
                  <c:v>452.7</c:v>
                </c:pt>
                <c:pt idx="312">
                  <c:v>497.3</c:v>
                </c:pt>
                <c:pt idx="313">
                  <c:v>497.3</c:v>
                </c:pt>
                <c:pt idx="314">
                  <c:v>570.1</c:v>
                </c:pt>
                <c:pt idx="315">
                  <c:v>570.1</c:v>
                </c:pt>
                <c:pt idx="316">
                  <c:v>601.1</c:v>
                </c:pt>
                <c:pt idx="317">
                  <c:v>710.9</c:v>
                </c:pt>
                <c:pt idx="318">
                  <c:v>740.9</c:v>
                </c:pt>
                <c:pt idx="319">
                  <c:v>785.1</c:v>
                </c:pt>
                <c:pt idx="320">
                  <c:v>792.6</c:v>
                </c:pt>
                <c:pt idx="321">
                  <c:v>824.5</c:v>
                </c:pt>
                <c:pt idx="322">
                  <c:v>1076.9000000000001</c:v>
                </c:pt>
                <c:pt idx="323">
                  <c:v>1087.9000000000001</c:v>
                </c:pt>
                <c:pt idx="324">
                  <c:v>1091.4000000000001</c:v>
                </c:pt>
                <c:pt idx="325">
                  <c:v>1099.4000000000001</c:v>
                </c:pt>
                <c:pt idx="326">
                  <c:v>2082.4</c:v>
                </c:pt>
                <c:pt idx="327">
                  <c:v>2154.4</c:v>
                </c:pt>
                <c:pt idx="328">
                  <c:v>2285.6999999999998</c:v>
                </c:pt>
                <c:pt idx="329">
                  <c:v>2263.4</c:v>
                </c:pt>
                <c:pt idx="330">
                  <c:v>2339.3000000000002</c:v>
                </c:pt>
                <c:pt idx="331">
                  <c:v>555.4</c:v>
                </c:pt>
                <c:pt idx="332">
                  <c:v>555.4</c:v>
                </c:pt>
                <c:pt idx="333">
                  <c:v>555.4</c:v>
                </c:pt>
                <c:pt idx="334">
                  <c:v>555.4</c:v>
                </c:pt>
                <c:pt idx="335">
                  <c:v>555.4</c:v>
                </c:pt>
                <c:pt idx="336">
                  <c:v>555.4</c:v>
                </c:pt>
                <c:pt idx="337">
                  <c:v>555.4</c:v>
                </c:pt>
                <c:pt idx="338">
                  <c:v>555.4</c:v>
                </c:pt>
                <c:pt idx="339">
                  <c:v>555.4</c:v>
                </c:pt>
                <c:pt idx="340">
                  <c:v>555.4</c:v>
                </c:pt>
                <c:pt idx="341">
                  <c:v>555.4</c:v>
                </c:pt>
                <c:pt idx="342">
                  <c:v>555.4</c:v>
                </c:pt>
                <c:pt idx="343">
                  <c:v>555.4</c:v>
                </c:pt>
                <c:pt idx="344">
                  <c:v>555.4</c:v>
                </c:pt>
                <c:pt idx="345">
                  <c:v>555.4</c:v>
                </c:pt>
                <c:pt idx="346">
                  <c:v>555.4</c:v>
                </c:pt>
                <c:pt idx="347">
                  <c:v>555.4</c:v>
                </c:pt>
                <c:pt idx="348">
                  <c:v>555.4</c:v>
                </c:pt>
                <c:pt idx="349">
                  <c:v>555.4</c:v>
                </c:pt>
                <c:pt idx="350">
                  <c:v>607.4</c:v>
                </c:pt>
                <c:pt idx="351">
                  <c:v>607.4</c:v>
                </c:pt>
                <c:pt idx="352">
                  <c:v>629.4</c:v>
                </c:pt>
                <c:pt idx="353">
                  <c:v>629.4</c:v>
                </c:pt>
                <c:pt idx="354">
                  <c:v>629.4</c:v>
                </c:pt>
                <c:pt idx="355">
                  <c:v>662.4</c:v>
                </c:pt>
                <c:pt idx="356">
                  <c:v>722.4</c:v>
                </c:pt>
                <c:pt idx="357">
                  <c:v>722.4</c:v>
                </c:pt>
                <c:pt idx="358">
                  <c:v>722.4</c:v>
                </c:pt>
                <c:pt idx="359">
                  <c:v>722.4</c:v>
                </c:pt>
                <c:pt idx="360">
                  <c:v>755.4</c:v>
                </c:pt>
                <c:pt idx="361">
                  <c:v>755.4</c:v>
                </c:pt>
                <c:pt idx="362">
                  <c:v>766.3</c:v>
                </c:pt>
                <c:pt idx="363">
                  <c:v>777.4</c:v>
                </c:pt>
                <c:pt idx="364">
                  <c:v>777.4</c:v>
                </c:pt>
                <c:pt idx="365">
                  <c:v>777.4</c:v>
                </c:pt>
                <c:pt idx="366">
                  <c:v>808.5</c:v>
                </c:pt>
                <c:pt idx="367">
                  <c:v>827.5</c:v>
                </c:pt>
                <c:pt idx="368">
                  <c:v>892.1</c:v>
                </c:pt>
                <c:pt idx="369">
                  <c:v>943.7</c:v>
                </c:pt>
                <c:pt idx="370">
                  <c:v>988.3</c:v>
                </c:pt>
                <c:pt idx="371">
                  <c:v>1068.5999999999999</c:v>
                </c:pt>
                <c:pt idx="372">
                  <c:v>1146.0999999999999</c:v>
                </c:pt>
                <c:pt idx="373">
                  <c:v>1156.9000000000001</c:v>
                </c:pt>
                <c:pt idx="374">
                  <c:v>1509.1</c:v>
                </c:pt>
                <c:pt idx="375">
                  <c:v>1554.8</c:v>
                </c:pt>
                <c:pt idx="376">
                  <c:v>1555.8</c:v>
                </c:pt>
                <c:pt idx="377">
                  <c:v>2043.1</c:v>
                </c:pt>
                <c:pt idx="378">
                  <c:v>2139.4</c:v>
                </c:pt>
                <c:pt idx="379">
                  <c:v>2448.1999999999998</c:v>
                </c:pt>
                <c:pt idx="380">
                  <c:v>2614.5</c:v>
                </c:pt>
                <c:pt idx="381">
                  <c:v>2932.1</c:v>
                </c:pt>
                <c:pt idx="382">
                  <c:v>2937.3</c:v>
                </c:pt>
                <c:pt idx="390">
                  <c:v>756.4</c:v>
                </c:pt>
                <c:pt idx="391">
                  <c:v>757.4</c:v>
                </c:pt>
                <c:pt idx="392">
                  <c:v>756.4</c:v>
                </c:pt>
                <c:pt idx="393">
                  <c:v>756.4</c:v>
                </c:pt>
                <c:pt idx="394">
                  <c:v>756.4</c:v>
                </c:pt>
                <c:pt idx="395">
                  <c:v>756.4</c:v>
                </c:pt>
                <c:pt idx="396">
                  <c:v>865.8</c:v>
                </c:pt>
                <c:pt idx="397">
                  <c:v>865.8</c:v>
                </c:pt>
                <c:pt idx="398">
                  <c:v>865.8</c:v>
                </c:pt>
                <c:pt idx="399">
                  <c:v>886.1</c:v>
                </c:pt>
                <c:pt idx="400">
                  <c:v>886.1</c:v>
                </c:pt>
                <c:pt idx="401">
                  <c:v>886.1</c:v>
                </c:pt>
                <c:pt idx="402">
                  <c:v>886.1</c:v>
                </c:pt>
                <c:pt idx="403">
                  <c:v>886.1</c:v>
                </c:pt>
                <c:pt idx="404">
                  <c:v>886.1</c:v>
                </c:pt>
                <c:pt idx="405">
                  <c:v>887.1</c:v>
                </c:pt>
                <c:pt idx="406">
                  <c:v>886.1</c:v>
                </c:pt>
                <c:pt idx="407">
                  <c:v>886.1</c:v>
                </c:pt>
                <c:pt idx="408">
                  <c:v>886.1</c:v>
                </c:pt>
                <c:pt idx="409">
                  <c:v>887.1</c:v>
                </c:pt>
                <c:pt idx="410">
                  <c:v>888.1</c:v>
                </c:pt>
                <c:pt idx="411">
                  <c:v>886.1</c:v>
                </c:pt>
                <c:pt idx="412">
                  <c:v>886.1</c:v>
                </c:pt>
                <c:pt idx="413">
                  <c:v>886.1</c:v>
                </c:pt>
                <c:pt idx="414">
                  <c:v>886.1</c:v>
                </c:pt>
                <c:pt idx="415">
                  <c:v>1126.0999999999999</c:v>
                </c:pt>
                <c:pt idx="416">
                  <c:v>1127.0999999999999</c:v>
                </c:pt>
                <c:pt idx="417">
                  <c:v>1126.0999999999999</c:v>
                </c:pt>
                <c:pt idx="418">
                  <c:v>1186.0999999999999</c:v>
                </c:pt>
                <c:pt idx="419">
                  <c:v>1246.0999999999999</c:v>
                </c:pt>
                <c:pt idx="420">
                  <c:v>1335.7</c:v>
                </c:pt>
                <c:pt idx="421">
                  <c:v>1343.3</c:v>
                </c:pt>
                <c:pt idx="422">
                  <c:v>1343.3</c:v>
                </c:pt>
                <c:pt idx="423">
                  <c:v>1384.1</c:v>
                </c:pt>
                <c:pt idx="424">
                  <c:v>1522.7</c:v>
                </c:pt>
                <c:pt idx="425">
                  <c:v>1581.7</c:v>
                </c:pt>
                <c:pt idx="426">
                  <c:v>1585.9</c:v>
                </c:pt>
                <c:pt idx="427">
                  <c:v>1694</c:v>
                </c:pt>
                <c:pt idx="428">
                  <c:v>1725</c:v>
                </c:pt>
                <c:pt idx="429">
                  <c:v>2156.5</c:v>
                </c:pt>
                <c:pt idx="430">
                  <c:v>2342.8000000000002</c:v>
                </c:pt>
                <c:pt idx="431">
                  <c:v>2418.1999999999998</c:v>
                </c:pt>
                <c:pt idx="432">
                  <c:v>2611.8000000000002</c:v>
                </c:pt>
                <c:pt idx="433">
                  <c:v>2687.9</c:v>
                </c:pt>
                <c:pt idx="434">
                  <c:v>2791</c:v>
                </c:pt>
                <c:pt idx="439">
                  <c:v>317.10000000000002</c:v>
                </c:pt>
                <c:pt idx="440">
                  <c:v>827.7</c:v>
                </c:pt>
                <c:pt idx="441">
                  <c:v>827.7</c:v>
                </c:pt>
                <c:pt idx="442">
                  <c:v>837.7</c:v>
                </c:pt>
                <c:pt idx="443">
                  <c:v>837.7</c:v>
                </c:pt>
                <c:pt idx="444">
                  <c:v>837.7</c:v>
                </c:pt>
                <c:pt idx="445">
                  <c:v>837.7</c:v>
                </c:pt>
                <c:pt idx="446">
                  <c:v>837.7</c:v>
                </c:pt>
                <c:pt idx="447">
                  <c:v>837.7</c:v>
                </c:pt>
                <c:pt idx="448">
                  <c:v>837.7</c:v>
                </c:pt>
                <c:pt idx="449">
                  <c:v>837.7</c:v>
                </c:pt>
                <c:pt idx="450">
                  <c:v>837.7</c:v>
                </c:pt>
                <c:pt idx="451">
                  <c:v>837.7</c:v>
                </c:pt>
                <c:pt idx="452">
                  <c:v>837.7</c:v>
                </c:pt>
                <c:pt idx="453">
                  <c:v>837.7</c:v>
                </c:pt>
                <c:pt idx="454">
                  <c:v>848.5</c:v>
                </c:pt>
                <c:pt idx="455">
                  <c:v>848.5</c:v>
                </c:pt>
                <c:pt idx="456">
                  <c:v>856.1</c:v>
                </c:pt>
                <c:pt idx="457">
                  <c:v>937.1</c:v>
                </c:pt>
                <c:pt idx="458">
                  <c:v>937.1</c:v>
                </c:pt>
                <c:pt idx="459">
                  <c:v>937.1</c:v>
                </c:pt>
                <c:pt idx="460">
                  <c:v>937.1</c:v>
                </c:pt>
                <c:pt idx="461">
                  <c:v>937.1</c:v>
                </c:pt>
                <c:pt idx="462">
                  <c:v>950.6</c:v>
                </c:pt>
                <c:pt idx="463">
                  <c:v>961.3</c:v>
                </c:pt>
                <c:pt idx="464">
                  <c:v>961.3</c:v>
                </c:pt>
                <c:pt idx="465">
                  <c:v>961.3</c:v>
                </c:pt>
                <c:pt idx="466">
                  <c:v>961.3</c:v>
                </c:pt>
                <c:pt idx="467">
                  <c:v>961.3</c:v>
                </c:pt>
                <c:pt idx="468">
                  <c:v>961.3</c:v>
                </c:pt>
                <c:pt idx="469">
                  <c:v>961.3</c:v>
                </c:pt>
                <c:pt idx="470">
                  <c:v>961.3</c:v>
                </c:pt>
                <c:pt idx="471">
                  <c:v>975</c:v>
                </c:pt>
                <c:pt idx="472">
                  <c:v>975</c:v>
                </c:pt>
                <c:pt idx="473">
                  <c:v>975</c:v>
                </c:pt>
                <c:pt idx="474">
                  <c:v>1093.2</c:v>
                </c:pt>
                <c:pt idx="475">
                  <c:v>1123.5999999999999</c:v>
                </c:pt>
                <c:pt idx="476">
                  <c:v>1343.9</c:v>
                </c:pt>
                <c:pt idx="477">
                  <c:v>1480.9</c:v>
                </c:pt>
                <c:pt idx="478">
                  <c:v>1527.9</c:v>
                </c:pt>
                <c:pt idx="479">
                  <c:v>1751.5</c:v>
                </c:pt>
                <c:pt idx="480">
                  <c:v>1856.7</c:v>
                </c:pt>
                <c:pt idx="481">
                  <c:v>2136.3000000000002</c:v>
                </c:pt>
                <c:pt idx="482">
                  <c:v>2241.5</c:v>
                </c:pt>
                <c:pt idx="483" formatCode="0.0">
                  <c:v>2399</c:v>
                </c:pt>
                <c:pt idx="484" formatCode="0.0">
                  <c:v>2531</c:v>
                </c:pt>
                <c:pt idx="485">
                  <c:v>2918.6</c:v>
                </c:pt>
                <c:pt idx="486">
                  <c:v>2964.2</c:v>
                </c:pt>
                <c:pt idx="487">
                  <c:v>129.6</c:v>
                </c:pt>
                <c:pt idx="488">
                  <c:v>129.6</c:v>
                </c:pt>
                <c:pt idx="489">
                  <c:v>129.6</c:v>
                </c:pt>
                <c:pt idx="490">
                  <c:v>129.6</c:v>
                </c:pt>
                <c:pt idx="491">
                  <c:v>129.6</c:v>
                </c:pt>
                <c:pt idx="492">
                  <c:v>189.6</c:v>
                </c:pt>
                <c:pt idx="493">
                  <c:v>189.6</c:v>
                </c:pt>
                <c:pt idx="494">
                  <c:v>189.6</c:v>
                </c:pt>
                <c:pt idx="495">
                  <c:v>189.6</c:v>
                </c:pt>
                <c:pt idx="496">
                  <c:v>190.6</c:v>
                </c:pt>
                <c:pt idx="497">
                  <c:v>189.6</c:v>
                </c:pt>
                <c:pt idx="498">
                  <c:v>677.2</c:v>
                </c:pt>
                <c:pt idx="499">
                  <c:v>677.2</c:v>
                </c:pt>
                <c:pt idx="500">
                  <c:v>677.2</c:v>
                </c:pt>
                <c:pt idx="501">
                  <c:v>677.2</c:v>
                </c:pt>
                <c:pt idx="502">
                  <c:v>677.2</c:v>
                </c:pt>
                <c:pt idx="503">
                  <c:v>677.2</c:v>
                </c:pt>
                <c:pt idx="504">
                  <c:v>677.2</c:v>
                </c:pt>
                <c:pt idx="505">
                  <c:v>677.2</c:v>
                </c:pt>
                <c:pt idx="506">
                  <c:v>678.2</c:v>
                </c:pt>
                <c:pt idx="507">
                  <c:v>894.9</c:v>
                </c:pt>
                <c:pt idx="508">
                  <c:v>899.9</c:v>
                </c:pt>
                <c:pt idx="509">
                  <c:v>899.9</c:v>
                </c:pt>
                <c:pt idx="510">
                  <c:v>899.9</c:v>
                </c:pt>
                <c:pt idx="511">
                  <c:v>899.9</c:v>
                </c:pt>
                <c:pt idx="512">
                  <c:v>900.9</c:v>
                </c:pt>
                <c:pt idx="513">
                  <c:v>899.9</c:v>
                </c:pt>
                <c:pt idx="514">
                  <c:v>947.3</c:v>
                </c:pt>
                <c:pt idx="515">
                  <c:v>947.3</c:v>
                </c:pt>
                <c:pt idx="516">
                  <c:v>947.3</c:v>
                </c:pt>
                <c:pt idx="517">
                  <c:v>1048.3</c:v>
                </c:pt>
                <c:pt idx="518">
                  <c:v>1098.8</c:v>
                </c:pt>
                <c:pt idx="519">
                  <c:v>1188.8</c:v>
                </c:pt>
                <c:pt idx="520">
                  <c:v>1240.3</c:v>
                </c:pt>
                <c:pt idx="521">
                  <c:v>1270.3</c:v>
                </c:pt>
                <c:pt idx="522" formatCode="0.0">
                  <c:v>1314</c:v>
                </c:pt>
                <c:pt idx="523" formatCode="0.0">
                  <c:v>1468</c:v>
                </c:pt>
                <c:pt idx="524" formatCode="0.0">
                  <c:v>1604.6</c:v>
                </c:pt>
                <c:pt idx="525" formatCode="0.0">
                  <c:v>1615.6</c:v>
                </c:pt>
                <c:pt idx="526" formatCode="0.0">
                  <c:v>1637.7</c:v>
                </c:pt>
                <c:pt idx="527" formatCode="0.0">
                  <c:v>1677.7</c:v>
                </c:pt>
                <c:pt idx="528" formatCode="0.0">
                  <c:v>1677.7</c:v>
                </c:pt>
                <c:pt idx="529" formatCode="0.0">
                  <c:v>1913.6</c:v>
                </c:pt>
                <c:pt idx="530" formatCode="0.0">
                  <c:v>1952.7</c:v>
                </c:pt>
                <c:pt idx="531" formatCode="0.0">
                  <c:v>2212.1999999999998</c:v>
                </c:pt>
                <c:pt idx="532" formatCode="0.0">
                  <c:v>2295.4</c:v>
                </c:pt>
                <c:pt idx="533" formatCode="0.0">
                  <c:v>2363.3000000000002</c:v>
                </c:pt>
                <c:pt idx="534" formatCode="0.0">
                  <c:v>2413.3000000000002</c:v>
                </c:pt>
                <c:pt idx="535" formatCode="0.0">
                  <c:v>2695.8</c:v>
                </c:pt>
                <c:pt idx="536" formatCode="0.0">
                  <c:v>3121</c:v>
                </c:pt>
                <c:pt idx="537" formatCode="0.0">
                  <c:v>3122</c:v>
                </c:pt>
                <c:pt idx="538" formatCode="0.0">
                  <c:v>3240</c:v>
                </c:pt>
                <c:pt idx="573">
                  <c:v>1311.7</c:v>
                </c:pt>
                <c:pt idx="574">
                  <c:v>1311.7</c:v>
                </c:pt>
                <c:pt idx="575">
                  <c:v>1311.7</c:v>
                </c:pt>
                <c:pt idx="576">
                  <c:v>1311.7</c:v>
                </c:pt>
                <c:pt idx="577">
                  <c:v>1412.5</c:v>
                </c:pt>
                <c:pt idx="578">
                  <c:v>1422.5</c:v>
                </c:pt>
                <c:pt idx="579">
                  <c:v>1422.5</c:v>
                </c:pt>
                <c:pt idx="580">
                  <c:v>1542.5</c:v>
                </c:pt>
                <c:pt idx="581">
                  <c:v>1553.5</c:v>
                </c:pt>
                <c:pt idx="582">
                  <c:v>1622.5</c:v>
                </c:pt>
                <c:pt idx="583">
                  <c:v>1891.6</c:v>
                </c:pt>
                <c:pt idx="584">
                  <c:v>1955.6</c:v>
                </c:pt>
                <c:pt idx="585" formatCode="0.0">
                  <c:v>2092</c:v>
                </c:pt>
                <c:pt idx="586">
                  <c:v>2268.1999999999998</c:v>
                </c:pt>
                <c:pt idx="587">
                  <c:v>2462.1999999999998</c:v>
                </c:pt>
                <c:pt idx="588">
                  <c:v>2745.5</c:v>
                </c:pt>
                <c:pt idx="589">
                  <c:v>2838.4</c:v>
                </c:pt>
                <c:pt idx="590">
                  <c:v>2998.2</c:v>
                </c:pt>
                <c:pt idx="591">
                  <c:v>4454.6000000000004</c:v>
                </c:pt>
                <c:pt idx="626">
                  <c:v>1314.8</c:v>
                </c:pt>
                <c:pt idx="627" formatCode="0.0">
                  <c:v>1434</c:v>
                </c:pt>
                <c:pt idx="628">
                  <c:v>1434.5</c:v>
                </c:pt>
                <c:pt idx="629">
                  <c:v>1502.6</c:v>
                </c:pt>
                <c:pt idx="630">
                  <c:v>1547.6</c:v>
                </c:pt>
                <c:pt idx="631">
                  <c:v>1586.6</c:v>
                </c:pt>
                <c:pt idx="632">
                  <c:v>1659.6</c:v>
                </c:pt>
                <c:pt idx="633">
                  <c:v>1768.4</c:v>
                </c:pt>
                <c:pt idx="634">
                  <c:v>1814.2</c:v>
                </c:pt>
                <c:pt idx="635">
                  <c:v>1919.2</c:v>
                </c:pt>
                <c:pt idx="636">
                  <c:v>2164.4</c:v>
                </c:pt>
                <c:pt idx="637">
                  <c:v>2414.3000000000002</c:v>
                </c:pt>
                <c:pt idx="638">
                  <c:v>2700.3</c:v>
                </c:pt>
                <c:pt idx="639">
                  <c:v>2773.9</c:v>
                </c:pt>
                <c:pt idx="640">
                  <c:v>3071.9</c:v>
                </c:pt>
                <c:pt idx="641">
                  <c:v>3352.1</c:v>
                </c:pt>
                <c:pt idx="642">
                  <c:v>3488.6</c:v>
                </c:pt>
                <c:pt idx="643">
                  <c:v>3834.8</c:v>
                </c:pt>
                <c:pt idx="677">
                  <c:v>1615.5</c:v>
                </c:pt>
                <c:pt idx="678">
                  <c:v>1615.5</c:v>
                </c:pt>
                <c:pt idx="679">
                  <c:v>1615.5</c:v>
                </c:pt>
                <c:pt idx="680">
                  <c:v>1626.8</c:v>
                </c:pt>
                <c:pt idx="681">
                  <c:v>1656.8</c:v>
                </c:pt>
                <c:pt idx="682">
                  <c:v>1667.1</c:v>
                </c:pt>
                <c:pt idx="683">
                  <c:v>1667.1</c:v>
                </c:pt>
                <c:pt idx="684">
                  <c:v>1842.1</c:v>
                </c:pt>
                <c:pt idx="685">
                  <c:v>1926.1</c:v>
                </c:pt>
                <c:pt idx="686">
                  <c:v>1956.1</c:v>
                </c:pt>
                <c:pt idx="687">
                  <c:v>1956.1</c:v>
                </c:pt>
                <c:pt idx="688">
                  <c:v>1967.2</c:v>
                </c:pt>
                <c:pt idx="689">
                  <c:v>2038.1</c:v>
                </c:pt>
                <c:pt idx="690">
                  <c:v>2090.1</c:v>
                </c:pt>
                <c:pt idx="691">
                  <c:v>2182.5</c:v>
                </c:pt>
                <c:pt idx="692">
                  <c:v>2262.8000000000002</c:v>
                </c:pt>
                <c:pt idx="693">
                  <c:v>2418.1</c:v>
                </c:pt>
                <c:pt idx="694">
                  <c:v>2965.3</c:v>
                </c:pt>
                <c:pt idx="695">
                  <c:v>3135.6</c:v>
                </c:pt>
                <c:pt idx="730">
                  <c:v>1543.7</c:v>
                </c:pt>
                <c:pt idx="731">
                  <c:v>1737.6</c:v>
                </c:pt>
                <c:pt idx="732">
                  <c:v>1703.1</c:v>
                </c:pt>
                <c:pt idx="733">
                  <c:v>1703.1</c:v>
                </c:pt>
                <c:pt idx="734">
                  <c:v>1703.1</c:v>
                </c:pt>
                <c:pt idx="735">
                  <c:v>1688.5</c:v>
                </c:pt>
                <c:pt idx="736">
                  <c:v>1687.6</c:v>
                </c:pt>
                <c:pt idx="737">
                  <c:v>1687.6</c:v>
                </c:pt>
                <c:pt idx="738">
                  <c:v>1710</c:v>
                </c:pt>
                <c:pt idx="739">
                  <c:v>1831.9</c:v>
                </c:pt>
                <c:pt idx="740">
                  <c:v>1831.9</c:v>
                </c:pt>
                <c:pt idx="741">
                  <c:v>2042.9</c:v>
                </c:pt>
                <c:pt idx="742">
                  <c:v>2154.9</c:v>
                </c:pt>
                <c:pt idx="743">
                  <c:v>2407.4</c:v>
                </c:pt>
                <c:pt idx="744">
                  <c:v>2572.6</c:v>
                </c:pt>
                <c:pt idx="745">
                  <c:v>2667.4</c:v>
                </c:pt>
                <c:pt idx="746">
                  <c:v>2900.4</c:v>
                </c:pt>
                <c:pt idx="747">
                  <c:v>2937.9</c:v>
                </c:pt>
                <c:pt idx="780">
                  <c:v>1523.7</c:v>
                </c:pt>
                <c:pt idx="781">
                  <c:v>1544</c:v>
                </c:pt>
                <c:pt idx="782">
                  <c:v>1566.9</c:v>
                </c:pt>
                <c:pt idx="783">
                  <c:v>1786.4</c:v>
                </c:pt>
                <c:pt idx="784">
                  <c:v>1986.2</c:v>
                </c:pt>
                <c:pt idx="785">
                  <c:v>1808.2</c:v>
                </c:pt>
                <c:pt idx="786">
                  <c:v>1872.5</c:v>
                </c:pt>
                <c:pt idx="787">
                  <c:v>1872.5</c:v>
                </c:pt>
                <c:pt idx="788">
                  <c:v>1972.5</c:v>
                </c:pt>
                <c:pt idx="789">
                  <c:v>1942.5</c:v>
                </c:pt>
                <c:pt idx="790">
                  <c:v>1947</c:v>
                </c:pt>
                <c:pt idx="791">
                  <c:v>2012.3</c:v>
                </c:pt>
                <c:pt idx="792">
                  <c:v>2044.3</c:v>
                </c:pt>
                <c:pt idx="793">
                  <c:v>2053.3000000000002</c:v>
                </c:pt>
                <c:pt idx="794">
                  <c:v>2225.3000000000002</c:v>
                </c:pt>
                <c:pt idx="795">
                  <c:v>2464.1</c:v>
                </c:pt>
                <c:pt idx="796">
                  <c:v>2516.3000000000002</c:v>
                </c:pt>
                <c:pt idx="797">
                  <c:v>2823.8</c:v>
                </c:pt>
                <c:pt idx="798">
                  <c:v>3315.8</c:v>
                </c:pt>
                <c:pt idx="799">
                  <c:v>3780.3</c:v>
                </c:pt>
                <c:pt idx="831">
                  <c:v>1524.3</c:v>
                </c:pt>
                <c:pt idx="832">
                  <c:v>1529.4</c:v>
                </c:pt>
              </c:numCache>
            </c:numRef>
          </c:val>
          <c:extLst>
            <c:ext xmlns:c16="http://schemas.microsoft.com/office/drawing/2014/chart" uri="{C3380CC4-5D6E-409C-BE32-E72D297353CC}">
              <c16:uniqueId val="{00000007-C177-4377-8C4B-8BFE7BC2D956}"/>
            </c:ext>
          </c:extLst>
        </c:ser>
        <c:ser>
          <c:idx val="8"/>
          <c:order val="8"/>
          <c:spPr>
            <a:solidFill>
              <a:schemeClr val="accent3">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Mexico!$J$2:$J$834</c:f>
              <c:numCache>
                <c:formatCode>General</c:formatCode>
                <c:ptCount val="833"/>
                <c:pt idx="117">
                  <c:v>-0.221004810261892</c:v>
                </c:pt>
                <c:pt idx="120">
                  <c:v>0.57894736842105265</c:v>
                </c:pt>
                <c:pt idx="121" formatCode="_(* #,##0_);_(* \(#,##0\);_(* &quot;-&quot;??_);_(@_)">
                  <c:v>0</c:v>
                </c:pt>
                <c:pt idx="208">
                  <c:v>4.5999999999999996</c:v>
                </c:pt>
                <c:pt idx="209">
                  <c:v>4.5999999999999996</c:v>
                </c:pt>
                <c:pt idx="211">
                  <c:v>4.5999999999999996</c:v>
                </c:pt>
                <c:pt idx="267">
                  <c:v>279.39999999999998</c:v>
                </c:pt>
                <c:pt idx="268">
                  <c:v>279.39999999999998</c:v>
                </c:pt>
                <c:pt idx="269">
                  <c:v>279.39999999999998</c:v>
                </c:pt>
                <c:pt idx="270">
                  <c:v>279.39999999999998</c:v>
                </c:pt>
                <c:pt idx="271">
                  <c:v>279.39999999999998</c:v>
                </c:pt>
                <c:pt idx="272">
                  <c:v>279.39999999999998</c:v>
                </c:pt>
                <c:pt idx="273">
                  <c:v>279.39999999999998</c:v>
                </c:pt>
                <c:pt idx="277">
                  <c:v>279.39999999999998</c:v>
                </c:pt>
                <c:pt idx="280">
                  <c:v>279.39999999999998</c:v>
                </c:pt>
              </c:numCache>
            </c:numRef>
          </c:val>
          <c:extLst>
            <c:ext xmlns:c16="http://schemas.microsoft.com/office/drawing/2014/chart" uri="{C3380CC4-5D6E-409C-BE32-E72D297353CC}">
              <c16:uniqueId val="{00000008-C177-4377-8C4B-8BFE7BC2D956}"/>
            </c:ext>
          </c:extLst>
        </c:ser>
        <c:ser>
          <c:idx val="9"/>
          <c:order val="9"/>
          <c:spPr>
            <a:solidFill>
              <a:schemeClr val="accent4">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Mexico!$K$2:$K$834</c:f>
              <c:numCache>
                <c:formatCode>General</c:formatCode>
                <c:ptCount val="833"/>
                <c:pt idx="136">
                  <c:v>151.6</c:v>
                </c:pt>
              </c:numCache>
            </c:numRef>
          </c:val>
          <c:extLst>
            <c:ext xmlns:c16="http://schemas.microsoft.com/office/drawing/2014/chart" uri="{C3380CC4-5D6E-409C-BE32-E72D297353CC}">
              <c16:uniqueId val="{00000009-C177-4377-8C4B-8BFE7BC2D956}"/>
            </c:ext>
          </c:extLst>
        </c:ser>
        <c:dLbls>
          <c:showLegendKey val="0"/>
          <c:showVal val="0"/>
          <c:showCatName val="0"/>
          <c:showSerName val="0"/>
          <c:showPercent val="0"/>
          <c:showBubbleSize val="0"/>
        </c:dLbls>
        <c:gapWidth val="219"/>
        <c:overlap val="-27"/>
        <c:axId val="304971960"/>
        <c:axId val="1"/>
      </c:barChart>
      <c:catAx>
        <c:axId val="30497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497196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41"/>
  <sheetViews>
    <sheetView zoomScale="13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84</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945FBEEE-3628-4838-93E3-153A59C6C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0710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80</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FE497BAD-C998-4B25-B35F-43C8BC23F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782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0</xdr:row>
      <xdr:rowOff>0</xdr:rowOff>
    </xdr:from>
    <xdr:to>
      <xdr:col>78</xdr:col>
      <xdr:colOff>381000</xdr:colOff>
      <xdr:row>2</xdr:row>
      <xdr:rowOff>0</xdr:rowOff>
    </xdr:to>
    <xdr:pic>
      <xdr:nvPicPr>
        <xdr:cNvPr id="1033" name="Picture 1" descr="http://www.fas.usda.gov/export-sales/images/fason2.gif">
          <a:extLst>
            <a:ext uri="{FF2B5EF4-FFF2-40B4-BE49-F238E27FC236}">
              <a16:creationId xmlns:a16="http://schemas.microsoft.com/office/drawing/2014/main" id="{98BE92AB-87CA-448B-9D13-3EE077119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49625"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89</xdr:row>
      <xdr:rowOff>142875</xdr:rowOff>
    </xdr:from>
    <xdr:to>
      <xdr:col>10</xdr:col>
      <xdr:colOff>514350</xdr:colOff>
      <xdr:row>118</xdr:row>
      <xdr:rowOff>95250</xdr:rowOff>
    </xdr:to>
    <xdr:graphicFrame macro="">
      <xdr:nvGraphicFramePr>
        <xdr:cNvPr id="2057" name="Chart 2">
          <a:extLst>
            <a:ext uri="{FF2B5EF4-FFF2-40B4-BE49-F238E27FC236}">
              <a16:creationId xmlns:a16="http://schemas.microsoft.com/office/drawing/2014/main" id="{93767782-6308-40B7-8195-D2BB8D8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0.42795</cdr:x>
      <cdr:y>0.43397</cdr:y>
    </cdr:from>
    <cdr:to>
      <cdr:x>0.43019</cdr:x>
      <cdr:y>0.45279</cdr:y>
    </cdr:to>
    <cdr:sp macro="" textlink="">
      <cdr:nvSpPr>
        <cdr:cNvPr id="2" name="TextBox 1"/>
        <cdr:cNvSpPr txBox="1"/>
      </cdr:nvSpPr>
      <cdr:spPr>
        <a:xfrm xmlns:a="http://schemas.openxmlformats.org/drawingml/2006/main">
          <a:off x="4173542" y="2961035"/>
          <a:ext cx="3485487" cy="815346"/>
        </a:xfrm>
        <a:prstGeom xmlns:a="http://schemas.openxmlformats.org/drawingml/2006/main" prst="rect">
          <a:avLst/>
        </a:prstGeom>
        <a:solidFill xmlns:a="http://schemas.openxmlformats.org/drawingml/2006/main">
          <a:srgbClr val="FFFF99"/>
        </a:solidFill>
      </cdr:spPr>
      <cdr:txBody>
        <a:bodyPr xmlns:a="http://schemas.openxmlformats.org/drawingml/2006/main" vertOverflow="clip" wrap="square" rtlCol="0"/>
        <a:lstStyle xmlns:a="http://schemas.openxmlformats.org/drawingml/2006/main"/>
        <a:p xmlns:a="http://schemas.openxmlformats.org/drawingml/2006/main">
          <a:pPr algn="l" rtl="0">
            <a:lnSpc>
              <a:spcPts val="1100"/>
            </a:lnSpc>
            <a:defRPr sz="1000"/>
          </a:pPr>
          <a:r>
            <a:rPr lang="en-US" sz="1100" b="1" i="0" u="none" strike="noStrike" baseline="0">
              <a:solidFill>
                <a:srgbClr val="000000"/>
              </a:solidFill>
              <a:latin typeface="Calibri"/>
              <a:cs typeface="Calibri"/>
            </a:rPr>
            <a:t>Week ending 1/03/13:</a:t>
          </a:r>
          <a:r>
            <a:rPr lang="en-US" sz="1100" b="0" i="0" u="none" strike="noStrike" baseline="0">
              <a:solidFill>
                <a:srgbClr val="000000"/>
              </a:solidFill>
              <a:latin typeface="Calibri"/>
              <a:cs typeface="Calibri"/>
            </a:rPr>
            <a:t> </a:t>
          </a:r>
          <a:r>
            <a:rPr lang="en-US" sz="1100" b="1" i="0" u="sng" strike="noStrike" baseline="0">
              <a:solidFill>
                <a:srgbClr val="FF0000"/>
              </a:solidFill>
              <a:latin typeface="Calibri"/>
              <a:cs typeface="Calibri"/>
            </a:rPr>
            <a:t>Total export sales:</a:t>
          </a:r>
          <a:r>
            <a:rPr lang="en-US" sz="1100" b="0" i="0" u="none" strike="noStrike" baseline="0">
              <a:solidFill>
                <a:srgbClr val="000000"/>
              </a:solidFill>
              <a:latin typeface="Calibri"/>
              <a:cs typeface="Calibri"/>
            </a:rPr>
            <a:t> 12.8 mmt,  down 49% from last year and 50% from 3-year ave; </a:t>
          </a:r>
          <a:r>
            <a:rPr lang="en-US" sz="1100" b="1" i="0" u="sng" strike="noStrike" baseline="0">
              <a:solidFill>
                <a:srgbClr val="800080"/>
              </a:solidFill>
              <a:latin typeface="Calibri"/>
              <a:cs typeface="Calibri"/>
            </a:rPr>
            <a:t>Shipped exports</a:t>
          </a:r>
          <a:r>
            <a:rPr lang="en-US" sz="1100" b="0" i="0" u="none" strike="noStrike" baseline="0">
              <a:solidFill>
                <a:srgbClr val="000000"/>
              </a:solidFill>
              <a:latin typeface="Calibri"/>
              <a:cs typeface="Calibri"/>
            </a:rPr>
            <a:t>: 6.9 mmt, down 54% from last year and 53% from 3-yr ave.</a:t>
          </a:r>
        </a:p>
        <a:p xmlns:a="http://schemas.openxmlformats.org/drawingml/2006/main">
          <a:pPr algn="l" rtl="0">
            <a:lnSpc>
              <a:spcPts val="1000"/>
            </a:lnSpc>
            <a:defRPr sz="1000"/>
          </a:pPr>
          <a:endParaRPr lang="en-US" sz="1100" b="0" i="0" u="none" strike="noStrike" baseline="0">
            <a:solidFill>
              <a:srgbClr val="000000"/>
            </a:solidFill>
            <a:latin typeface="Calibri"/>
            <a:cs typeface="Calibri"/>
          </a:endParaRPr>
        </a:p>
        <a:p xmlns:a="http://schemas.openxmlformats.org/drawingml/2006/main">
          <a:pPr algn="l" rtl="0">
            <a:lnSpc>
              <a:spcPts val="900"/>
            </a:lnSpc>
            <a:defRPr sz="1000"/>
          </a:pPr>
          <a:endParaRPr lang="en-US" sz="1100" b="0" i="0" u="none" strike="noStrike" baseline="0">
            <a:solidFill>
              <a:srgbClr val="000000"/>
            </a:solidFill>
            <a:latin typeface="Calibri"/>
            <a:cs typeface="Calibri"/>
          </a:endParaRPr>
        </a:p>
      </cdr:txBody>
    </cdr:sp>
  </cdr:relSizeAnchor>
  <cdr:relSizeAnchor xmlns:cdr="http://schemas.openxmlformats.org/drawingml/2006/chartDrawing">
    <cdr:from>
      <cdr:x>0.01773</cdr:x>
      <cdr:y>0.98994</cdr:y>
    </cdr:from>
    <cdr:to>
      <cdr:x>0.2295</cdr:x>
      <cdr:y>0.98994</cdr:y>
    </cdr:to>
    <cdr:sp macro="" textlink="">
      <cdr:nvSpPr>
        <cdr:cNvPr id="3" name="TextBox 2"/>
        <cdr:cNvSpPr txBox="1"/>
      </cdr:nvSpPr>
      <cdr:spPr>
        <a:xfrm xmlns:a="http://schemas.openxmlformats.org/drawingml/2006/main">
          <a:off x="134472" y="4666128"/>
          <a:ext cx="1685365" cy="125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4222" cy="6287911"/>
    <xdr:graphicFrame macro="">
      <xdr:nvGraphicFramePr>
        <xdr:cNvPr id="2" name="Chart 1">
          <a:extLst>
            <a:ext uri="{FF2B5EF4-FFF2-40B4-BE49-F238E27FC236}">
              <a16:creationId xmlns:a16="http://schemas.microsoft.com/office/drawing/2014/main" id="{9BA43CF0-3FC7-4FAE-9FDF-E4F038C0A9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mdc4007cl\tsd\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C6">
            <v>1616</v>
          </cell>
          <cell r="F6">
            <v>5999</v>
          </cell>
          <cell r="I6">
            <v>10155</v>
          </cell>
          <cell r="L6">
            <v>7413</v>
          </cell>
          <cell r="O6">
            <v>22829</v>
          </cell>
          <cell r="R6">
            <v>37836.666666666664</v>
          </cell>
          <cell r="U6">
            <v>41.11959287531807</v>
          </cell>
          <cell r="X6">
            <v>152.64631043256998</v>
          </cell>
          <cell r="AA6">
            <v>258.39694656488552</v>
          </cell>
          <cell r="AD6">
            <v>188.62595419847329</v>
          </cell>
          <cell r="AG6">
            <v>580.89058524173038</v>
          </cell>
          <cell r="AJ6">
            <v>962.76505513146731</v>
          </cell>
        </row>
        <row r="7">
          <cell r="C7">
            <v>0</v>
          </cell>
          <cell r="F7">
            <v>24838</v>
          </cell>
          <cell r="I7">
            <v>28288</v>
          </cell>
          <cell r="L7">
            <v>8322.6666666666661</v>
          </cell>
          <cell r="O7">
            <v>20596</v>
          </cell>
          <cell r="R7">
            <v>34954.333333333336</v>
          </cell>
          <cell r="U7">
            <v>0</v>
          </cell>
          <cell r="X7">
            <v>632.01017811704844</v>
          </cell>
          <cell r="AA7">
            <v>719.79643765903313</v>
          </cell>
          <cell r="AD7">
            <v>211.77268871925361</v>
          </cell>
          <cell r="AG7">
            <v>524.07124681933851</v>
          </cell>
          <cell r="AJ7">
            <v>889.42324003392719</v>
          </cell>
        </row>
        <row r="8">
          <cell r="C8">
            <v>2043</v>
          </cell>
          <cell r="F8">
            <v>19979</v>
          </cell>
          <cell r="I8">
            <v>24831</v>
          </cell>
          <cell r="L8">
            <v>5209</v>
          </cell>
          <cell r="O8">
            <v>21755.333333333332</v>
          </cell>
          <cell r="R8">
            <v>33770.333333333336</v>
          </cell>
          <cell r="U8">
            <v>51.984732824427482</v>
          </cell>
          <cell r="X8">
            <v>508.37150127226465</v>
          </cell>
          <cell r="AA8">
            <v>631.83206106870239</v>
          </cell>
          <cell r="AD8">
            <v>132.54452926208651</v>
          </cell>
          <cell r="AG8">
            <v>553.57082273112803</v>
          </cell>
          <cell r="AJ8">
            <v>859.29601357082288</v>
          </cell>
        </row>
        <row r="9">
          <cell r="C9">
            <v>13</v>
          </cell>
          <cell r="F9">
            <v>15899</v>
          </cell>
          <cell r="I9">
            <v>20187</v>
          </cell>
          <cell r="L9">
            <v>5316.666666666667</v>
          </cell>
          <cell r="O9">
            <v>22898.666666666668</v>
          </cell>
          <cell r="R9">
            <v>35225.666666666664</v>
          </cell>
          <cell r="U9">
            <v>0.33078880407124683</v>
          </cell>
          <cell r="X9">
            <v>404.55470737913487</v>
          </cell>
          <cell r="AA9">
            <v>513.66412213740466</v>
          </cell>
          <cell r="AD9">
            <v>135.284139100933</v>
          </cell>
          <cell r="AG9">
            <v>582.66327396098393</v>
          </cell>
          <cell r="AJ9">
            <v>896.32739609838848</v>
          </cell>
        </row>
        <row r="10">
          <cell r="C10">
            <v>20</v>
          </cell>
          <cell r="F10">
            <v>14292</v>
          </cell>
          <cell r="I10">
            <v>17385</v>
          </cell>
          <cell r="L10">
            <v>4737</v>
          </cell>
          <cell r="O10">
            <v>26375.666666666668</v>
          </cell>
          <cell r="R10">
            <v>37804.333333333336</v>
          </cell>
          <cell r="U10">
            <v>0.5089058524173028</v>
          </cell>
          <cell r="X10">
            <v>363.6641221374046</v>
          </cell>
          <cell r="AA10">
            <v>442.36641221374049</v>
          </cell>
          <cell r="AD10">
            <v>120.53435114503817</v>
          </cell>
          <cell r="AG10">
            <v>671.13655640373202</v>
          </cell>
          <cell r="AJ10">
            <v>961.94232400339286</v>
          </cell>
        </row>
        <row r="11">
          <cell r="C11">
            <v>25</v>
          </cell>
          <cell r="F11">
            <v>14618</v>
          </cell>
          <cell r="I11">
            <v>17280</v>
          </cell>
          <cell r="L11">
            <v>630</v>
          </cell>
          <cell r="O11">
            <v>24468</v>
          </cell>
          <cell r="R11">
            <v>29842.333333333332</v>
          </cell>
          <cell r="U11">
            <v>0.63613231552162852</v>
          </cell>
          <cell r="X11">
            <v>371.95928753180664</v>
          </cell>
          <cell r="AA11">
            <v>439.69465648854964</v>
          </cell>
          <cell r="AD11">
            <v>16.03053435114504</v>
          </cell>
          <cell r="AG11">
            <v>622.59541984732834</v>
          </cell>
          <cell r="AJ11">
            <v>759.34690415606451</v>
          </cell>
        </row>
        <row r="12">
          <cell r="C12">
            <v>18</v>
          </cell>
          <cell r="F12">
            <v>7818</v>
          </cell>
          <cell r="I12">
            <v>10433</v>
          </cell>
          <cell r="L12">
            <v>770.33333333333337</v>
          </cell>
          <cell r="O12">
            <v>21211</v>
          </cell>
          <cell r="R12">
            <v>27487.666666666668</v>
          </cell>
          <cell r="U12">
            <v>0.45801526717557256</v>
          </cell>
          <cell r="X12">
            <v>198.93129770992368</v>
          </cell>
          <cell r="AA12">
            <v>265.470737913486</v>
          </cell>
          <cell r="AD12">
            <v>19.601357082273115</v>
          </cell>
          <cell r="AG12">
            <v>539.72010178117057</v>
          </cell>
          <cell r="AJ12">
            <v>699.43172179813405</v>
          </cell>
        </row>
        <row r="13">
          <cell r="C13">
            <v>17</v>
          </cell>
          <cell r="F13">
            <v>13502</v>
          </cell>
          <cell r="I13">
            <v>15564</v>
          </cell>
          <cell r="L13">
            <v>340</v>
          </cell>
          <cell r="O13">
            <v>19616.666666666668</v>
          </cell>
          <cell r="R13">
            <v>26649.333333333332</v>
          </cell>
          <cell r="U13">
            <v>0.43256997455470741</v>
          </cell>
          <cell r="X13">
            <v>343.56234096692117</v>
          </cell>
          <cell r="AA13">
            <v>396.03053435114509</v>
          </cell>
          <cell r="AD13">
            <v>8.6513994910941481</v>
          </cell>
          <cell r="AG13">
            <v>499.15182357930456</v>
          </cell>
          <cell r="AJ13">
            <v>678.10008481764214</v>
          </cell>
        </row>
        <row r="14">
          <cell r="C14">
            <v>2153</v>
          </cell>
          <cell r="F14">
            <v>7981</v>
          </cell>
          <cell r="I14">
            <v>15430</v>
          </cell>
          <cell r="L14">
            <v>1420</v>
          </cell>
          <cell r="O14">
            <v>18992.666666666668</v>
          </cell>
          <cell r="R14">
            <v>29211.333333333332</v>
          </cell>
          <cell r="U14">
            <v>54.783715012722652</v>
          </cell>
          <cell r="X14">
            <v>203.0788804071247</v>
          </cell>
          <cell r="AA14">
            <v>392.62086513994916</v>
          </cell>
          <cell r="AD14">
            <v>36.132315521628499</v>
          </cell>
          <cell r="AG14">
            <v>483.27396098388471</v>
          </cell>
          <cell r="AJ14">
            <v>743.2909245122986</v>
          </cell>
        </row>
        <row r="15">
          <cell r="C15">
            <v>2156</v>
          </cell>
          <cell r="F15">
            <v>5705</v>
          </cell>
          <cell r="I15">
            <v>9463</v>
          </cell>
          <cell r="L15">
            <v>4182</v>
          </cell>
          <cell r="O15">
            <v>16660.333333333332</v>
          </cell>
          <cell r="R15">
            <v>28012</v>
          </cell>
          <cell r="U15">
            <v>54.860050890585242</v>
          </cell>
          <cell r="X15">
            <v>145.16539440203564</v>
          </cell>
          <cell r="AA15">
            <v>240.78880407124683</v>
          </cell>
          <cell r="AD15">
            <v>106.41221374045803</v>
          </cell>
          <cell r="AG15">
            <v>423.92705682782019</v>
          </cell>
          <cell r="AJ15">
            <v>712.7735368956744</v>
          </cell>
        </row>
        <row r="16">
          <cell r="C16">
            <v>2583</v>
          </cell>
          <cell r="F16">
            <v>9288</v>
          </cell>
          <cell r="I16">
            <v>14425</v>
          </cell>
          <cell r="L16">
            <v>5908.666666666667</v>
          </cell>
          <cell r="O16">
            <v>17169.666666666668</v>
          </cell>
          <cell r="R16">
            <v>30484</v>
          </cell>
          <cell r="U16">
            <v>65.725190839694662</v>
          </cell>
          <cell r="X16">
            <v>236.33587786259542</v>
          </cell>
          <cell r="AA16">
            <v>367.04834605597966</v>
          </cell>
          <cell r="AD16">
            <v>150.34775233248519</v>
          </cell>
          <cell r="AG16">
            <v>436.88719253604756</v>
          </cell>
          <cell r="AJ16">
            <v>775.67430025445299</v>
          </cell>
        </row>
        <row r="17">
          <cell r="C17">
            <v>2148</v>
          </cell>
          <cell r="F17">
            <v>11221</v>
          </cell>
          <cell r="I17">
            <v>16166</v>
          </cell>
          <cell r="L17">
            <v>7987.666666666667</v>
          </cell>
          <cell r="O17">
            <v>17754.666666666668</v>
          </cell>
          <cell r="R17">
            <v>31842</v>
          </cell>
          <cell r="U17">
            <v>54.656488549618324</v>
          </cell>
          <cell r="X17">
            <v>285.52162849872775</v>
          </cell>
          <cell r="AA17">
            <v>411.34860050890586</v>
          </cell>
          <cell r="AD17">
            <v>203.2485156912638</v>
          </cell>
          <cell r="AG17">
            <v>451.77268871925367</v>
          </cell>
          <cell r="AJ17">
            <v>810.2290076335878</v>
          </cell>
        </row>
        <row r="18">
          <cell r="C18">
            <v>2157</v>
          </cell>
          <cell r="F18">
            <v>6794</v>
          </cell>
          <cell r="I18">
            <v>10512</v>
          </cell>
          <cell r="L18">
            <v>5355</v>
          </cell>
          <cell r="O18">
            <v>19239.333333333332</v>
          </cell>
          <cell r="R18">
            <v>32780.666666666664</v>
          </cell>
          <cell r="U18">
            <v>54.885496183206108</v>
          </cell>
          <cell r="X18">
            <v>172.87531806615777</v>
          </cell>
          <cell r="AA18">
            <v>267.48091603053439</v>
          </cell>
          <cell r="AD18">
            <v>136.25954198473283</v>
          </cell>
          <cell r="AG18">
            <v>489.55046649703138</v>
          </cell>
          <cell r="AJ18">
            <v>834.11365564037317</v>
          </cell>
        </row>
        <row r="19">
          <cell r="C19">
            <v>10</v>
          </cell>
          <cell r="F19">
            <v>6571</v>
          </cell>
          <cell r="I19">
            <v>8057</v>
          </cell>
          <cell r="L19">
            <v>8072.666666666667</v>
          </cell>
          <cell r="O19">
            <v>17086</v>
          </cell>
          <cell r="R19">
            <v>31794</v>
          </cell>
          <cell r="U19">
            <v>0.2544529262086514</v>
          </cell>
          <cell r="X19">
            <v>167.20101781170484</v>
          </cell>
          <cell r="AA19">
            <v>205.01272264631044</v>
          </cell>
          <cell r="AD19">
            <v>205.41136556403734</v>
          </cell>
          <cell r="AG19">
            <v>434.75826972010179</v>
          </cell>
          <cell r="AJ19">
            <v>809.00763358778636</v>
          </cell>
        </row>
        <row r="20">
          <cell r="C20">
            <v>2154</v>
          </cell>
          <cell r="F20">
            <v>12850</v>
          </cell>
          <cell r="I20">
            <v>16507</v>
          </cell>
          <cell r="L20">
            <v>8057.666666666667</v>
          </cell>
          <cell r="O20">
            <v>20425</v>
          </cell>
          <cell r="R20">
            <v>33639</v>
          </cell>
          <cell r="U20">
            <v>54.809160305343518</v>
          </cell>
          <cell r="X20">
            <v>326.97201017811705</v>
          </cell>
          <cell r="AA20">
            <v>420.02544529262087</v>
          </cell>
          <cell r="AD20">
            <v>205.02968617472436</v>
          </cell>
          <cell r="AG20">
            <v>519.72010178117057</v>
          </cell>
          <cell r="AJ20">
            <v>855.95419847328253</v>
          </cell>
        </row>
        <row r="21">
          <cell r="C21">
            <v>4319</v>
          </cell>
          <cell r="F21">
            <v>8090</v>
          </cell>
          <cell r="I21">
            <v>13872</v>
          </cell>
          <cell r="L21">
            <v>6477.666666666667</v>
          </cell>
          <cell r="O21">
            <v>18616.666666666668</v>
          </cell>
          <cell r="R21">
            <v>31864.666666666668</v>
          </cell>
          <cell r="U21">
            <v>109.89821882951655</v>
          </cell>
          <cell r="X21">
            <v>205.85241730279898</v>
          </cell>
          <cell r="AA21">
            <v>352.97709923664127</v>
          </cell>
          <cell r="AD21">
            <v>164.82612383375744</v>
          </cell>
          <cell r="AG21">
            <v>473.70653095843943</v>
          </cell>
          <cell r="AJ21">
            <v>810.80576759966084</v>
          </cell>
        </row>
        <row r="22">
          <cell r="C22">
            <v>2234</v>
          </cell>
          <cell r="F22">
            <v>4696</v>
          </cell>
          <cell r="I22">
            <v>8006</v>
          </cell>
          <cell r="L22">
            <v>12145.666666666666</v>
          </cell>
          <cell r="O22">
            <v>19723.666666666668</v>
          </cell>
          <cell r="R22">
            <v>38663.666666666664</v>
          </cell>
          <cell r="U22">
            <v>56.844783715012724</v>
          </cell>
          <cell r="X22">
            <v>119.4910941475827</v>
          </cell>
          <cell r="AA22">
            <v>203.71501272264632</v>
          </cell>
          <cell r="AD22">
            <v>309.05004240882101</v>
          </cell>
          <cell r="AG22">
            <v>501.87446988973716</v>
          </cell>
          <cell r="AJ22">
            <v>983.80831212892281</v>
          </cell>
        </row>
        <row r="23">
          <cell r="C23">
            <v>3389</v>
          </cell>
          <cell r="F23">
            <v>2261</v>
          </cell>
          <cell r="I23">
            <v>5864</v>
          </cell>
          <cell r="L23">
            <v>6260.333333333333</v>
          </cell>
          <cell r="O23">
            <v>15585</v>
          </cell>
          <cell r="R23">
            <v>25738</v>
          </cell>
          <cell r="U23">
            <v>86.234096692111962</v>
          </cell>
          <cell r="X23">
            <v>57.531806615776084</v>
          </cell>
          <cell r="AA23">
            <v>149.2111959287532</v>
          </cell>
          <cell r="AD23">
            <v>159.29601357082274</v>
          </cell>
          <cell r="AG23">
            <v>396.56488549618325</v>
          </cell>
          <cell r="AJ23">
            <v>654.91094147582703</v>
          </cell>
        </row>
        <row r="24">
          <cell r="F24">
            <v>5520</v>
          </cell>
          <cell r="L24">
            <v>2561.3333333333335</v>
          </cell>
          <cell r="O24">
            <v>11064.666666666666</v>
          </cell>
          <cell r="R24">
            <v>18009</v>
          </cell>
          <cell r="AD24">
            <v>65.173876166242593</v>
          </cell>
          <cell r="AG24">
            <v>281.54368108566581</v>
          </cell>
          <cell r="AJ24">
            <v>458.24427480916034</v>
          </cell>
        </row>
        <row r="25">
          <cell r="F25">
            <v>6929</v>
          </cell>
          <cell r="L25">
            <v>5187</v>
          </cell>
          <cell r="O25">
            <v>18279.333333333332</v>
          </cell>
          <cell r="R25">
            <v>28781.333333333332</v>
          </cell>
          <cell r="AD25">
            <v>131.98473282442748</v>
          </cell>
          <cell r="AG25">
            <v>465.12298558100088</v>
          </cell>
          <cell r="AJ25">
            <v>732.34944868532659</v>
          </cell>
        </row>
        <row r="26">
          <cell r="L26">
            <v>6271.666666666667</v>
          </cell>
          <cell r="O26">
            <v>17876.333333333332</v>
          </cell>
          <cell r="R26">
            <v>29838</v>
          </cell>
          <cell r="AD26">
            <v>159.58439355385923</v>
          </cell>
          <cell r="AG26">
            <v>454.8685326547922</v>
          </cell>
          <cell r="AJ26">
            <v>759.23664122137416</v>
          </cell>
        </row>
        <row r="27">
          <cell r="L27">
            <v>5430.666666666667</v>
          </cell>
          <cell r="O27">
            <v>19990</v>
          </cell>
          <cell r="R27">
            <v>31256</v>
          </cell>
          <cell r="AD27">
            <v>138.18490245971165</v>
          </cell>
          <cell r="AG27">
            <v>508.6513994910942</v>
          </cell>
          <cell r="AJ27">
            <v>795.31806615776088</v>
          </cell>
        </row>
        <row r="28">
          <cell r="L28">
            <v>6750.666666666667</v>
          </cell>
          <cell r="O28">
            <v>21250.666666666668</v>
          </cell>
          <cell r="R28">
            <v>33739</v>
          </cell>
          <cell r="AD28">
            <v>171.77268871925364</v>
          </cell>
          <cell r="AG28">
            <v>540.72943172179816</v>
          </cell>
          <cell r="AJ28">
            <v>858.49872773536902</v>
          </cell>
        </row>
        <row r="29">
          <cell r="L29">
            <v>3333</v>
          </cell>
          <cell r="O29">
            <v>16780.333333333332</v>
          </cell>
          <cell r="R29">
            <v>27263.333333333332</v>
          </cell>
          <cell r="AD29">
            <v>84.809160305343511</v>
          </cell>
          <cell r="AG29">
            <v>426.98049194232402</v>
          </cell>
          <cell r="AJ29">
            <v>693.72349448685327</v>
          </cell>
        </row>
        <row r="30">
          <cell r="L30">
            <v>7464.666666666667</v>
          </cell>
          <cell r="O30">
            <v>23673.333333333332</v>
          </cell>
          <cell r="R30">
            <v>38971</v>
          </cell>
          <cell r="AD30">
            <v>189.94062765055133</v>
          </cell>
          <cell r="AG30">
            <v>602.37489397794741</v>
          </cell>
          <cell r="AJ30">
            <v>991.6284987277354</v>
          </cell>
        </row>
        <row r="31">
          <cell r="L31">
            <v>3622.3333333333335</v>
          </cell>
          <cell r="O31">
            <v>22061.333333333332</v>
          </cell>
          <cell r="R31">
            <v>32145.333333333332</v>
          </cell>
          <cell r="AD31">
            <v>92.171331636980497</v>
          </cell>
          <cell r="AG31">
            <v>561.35708227311284</v>
          </cell>
          <cell r="AJ31">
            <v>817.9474130619169</v>
          </cell>
        </row>
        <row r="32">
          <cell r="L32">
            <v>6874.666666666667</v>
          </cell>
          <cell r="O32">
            <v>23374.333333333332</v>
          </cell>
          <cell r="R32">
            <v>38550</v>
          </cell>
          <cell r="AD32">
            <v>174.9279050042409</v>
          </cell>
          <cell r="AG32">
            <v>594.76675148430877</v>
          </cell>
          <cell r="AJ32">
            <v>980.91603053435119</v>
          </cell>
        </row>
        <row r="33">
          <cell r="L33">
            <v>8694</v>
          </cell>
          <cell r="O33">
            <v>21369.333333333332</v>
          </cell>
          <cell r="R33">
            <v>39082</v>
          </cell>
          <cell r="AD33">
            <v>221.22137404580155</v>
          </cell>
          <cell r="AG33">
            <v>543.74893977947409</v>
          </cell>
          <cell r="AJ33">
            <v>994.45292620865143</v>
          </cell>
        </row>
        <row r="34">
          <cell r="L34">
            <v>3012.3333333333335</v>
          </cell>
          <cell r="O34">
            <v>21318</v>
          </cell>
          <cell r="R34">
            <v>33179.666666666664</v>
          </cell>
          <cell r="AD34">
            <v>76.649703138252761</v>
          </cell>
          <cell r="AG34">
            <v>542.44274809160311</v>
          </cell>
          <cell r="AJ34">
            <v>844.2663273960984</v>
          </cell>
        </row>
        <row r="35">
          <cell r="L35">
            <v>5340</v>
          </cell>
          <cell r="O35">
            <v>22481.666666666668</v>
          </cell>
          <cell r="R35">
            <v>36111.333333333336</v>
          </cell>
          <cell r="AD35">
            <v>135.87786259541986</v>
          </cell>
          <cell r="AG35">
            <v>572.05258693808321</v>
          </cell>
          <cell r="AJ35">
            <v>918.8634435962681</v>
          </cell>
        </row>
        <row r="36">
          <cell r="L36">
            <v>8507</v>
          </cell>
          <cell r="O36">
            <v>21325.333333333332</v>
          </cell>
          <cell r="R36">
            <v>38196.333333333336</v>
          </cell>
          <cell r="AD36">
            <v>216.46310432569976</v>
          </cell>
          <cell r="AG36">
            <v>542.62934690415602</v>
          </cell>
          <cell r="AJ36">
            <v>971.91687871077193</v>
          </cell>
        </row>
        <row r="37">
          <cell r="L37">
            <v>9587</v>
          </cell>
          <cell r="O37">
            <v>17408.666666666668</v>
          </cell>
          <cell r="R37">
            <v>34981.666666666664</v>
          </cell>
          <cell r="AD37">
            <v>243.94402035623412</v>
          </cell>
          <cell r="AG37">
            <v>442.96861747243435</v>
          </cell>
          <cell r="AJ37">
            <v>890.11874469889733</v>
          </cell>
        </row>
        <row r="38">
          <cell r="L38">
            <v>7895.666666666667</v>
          </cell>
          <cell r="O38">
            <v>24463.666666666668</v>
          </cell>
          <cell r="R38">
            <v>40370.666666666664</v>
          </cell>
          <cell r="AD38">
            <v>200.90754877014422</v>
          </cell>
          <cell r="AG38">
            <v>622.48515691263788</v>
          </cell>
          <cell r="AJ38">
            <v>1027.2434266327396</v>
          </cell>
        </row>
        <row r="39">
          <cell r="L39">
            <v>7114.666666666667</v>
          </cell>
          <cell r="O39">
            <v>19001</v>
          </cell>
          <cell r="R39">
            <v>35120.333333333336</v>
          </cell>
          <cell r="AD39">
            <v>181.03477523324852</v>
          </cell>
          <cell r="AG39">
            <v>483.48600508905855</v>
          </cell>
          <cell r="AJ39">
            <v>893.64715860899082</v>
          </cell>
        </row>
        <row r="40">
          <cell r="L40">
            <v>9788.3333333333339</v>
          </cell>
          <cell r="O40">
            <v>13246.666666666666</v>
          </cell>
          <cell r="R40">
            <v>31476.666666666668</v>
          </cell>
          <cell r="AD40">
            <v>249.06700593723497</v>
          </cell>
          <cell r="AG40">
            <v>337.06530958439356</v>
          </cell>
          <cell r="AJ40">
            <v>800.93299406276515</v>
          </cell>
        </row>
        <row r="41">
          <cell r="L41">
            <v>7476.666666666667</v>
          </cell>
          <cell r="O41">
            <v>18505.333333333332</v>
          </cell>
          <cell r="R41">
            <v>33129</v>
          </cell>
          <cell r="AD41">
            <v>190.24597116200172</v>
          </cell>
          <cell r="AG41">
            <v>470.87362171331637</v>
          </cell>
          <cell r="AJ41">
            <v>842.97709923664127</v>
          </cell>
        </row>
        <row r="42">
          <cell r="L42">
            <v>8694.6666666666661</v>
          </cell>
          <cell r="O42">
            <v>18259.666666666668</v>
          </cell>
          <cell r="R42">
            <v>34803.666666666664</v>
          </cell>
          <cell r="AD42">
            <v>221.23833757421545</v>
          </cell>
          <cell r="AG42">
            <v>464.62256149279057</v>
          </cell>
          <cell r="AJ42">
            <v>885.58948261238334</v>
          </cell>
        </row>
        <row r="43">
          <cell r="L43">
            <v>6941.666666666667</v>
          </cell>
          <cell r="O43">
            <v>21014</v>
          </cell>
          <cell r="R43">
            <v>35770.333333333336</v>
          </cell>
          <cell r="AD43">
            <v>176.63273960983886</v>
          </cell>
          <cell r="AG43">
            <v>534.70737913486005</v>
          </cell>
          <cell r="AJ43">
            <v>910.18659881255314</v>
          </cell>
        </row>
        <row r="44">
          <cell r="L44">
            <v>9134</v>
          </cell>
          <cell r="O44">
            <v>23352</v>
          </cell>
          <cell r="R44">
            <v>38571</v>
          </cell>
          <cell r="AD44">
            <v>232.41730279898221</v>
          </cell>
          <cell r="AG44">
            <v>594.19847328244282</v>
          </cell>
          <cell r="AJ44">
            <v>981.45038167938935</v>
          </cell>
        </row>
        <row r="45">
          <cell r="L45">
            <v>8326</v>
          </cell>
          <cell r="O45">
            <v>19128</v>
          </cell>
          <cell r="R45">
            <v>34014.666666666664</v>
          </cell>
          <cell r="AD45">
            <v>211.85750636132317</v>
          </cell>
          <cell r="AG45">
            <v>486.71755725190843</v>
          </cell>
          <cell r="AJ45">
            <v>865.51314673452077</v>
          </cell>
        </row>
        <row r="46">
          <cell r="L46">
            <v>7195.666666666667</v>
          </cell>
          <cell r="O46">
            <v>17395</v>
          </cell>
          <cell r="R46">
            <v>31198</v>
          </cell>
          <cell r="AD46">
            <v>183.09584393553862</v>
          </cell>
          <cell r="AG46">
            <v>442.62086513994916</v>
          </cell>
          <cell r="AJ46">
            <v>793.84223918575071</v>
          </cell>
        </row>
        <row r="47">
          <cell r="L47">
            <v>8791.6666666666661</v>
          </cell>
          <cell r="O47">
            <v>18170.666666666668</v>
          </cell>
          <cell r="R47">
            <v>33523.333333333336</v>
          </cell>
          <cell r="AD47">
            <v>223.70653095843934</v>
          </cell>
          <cell r="AG47">
            <v>462.35793044953357</v>
          </cell>
          <cell r="AJ47">
            <v>853.01102629346917</v>
          </cell>
        </row>
        <row r="48">
          <cell r="L48">
            <v>8683.6666666666661</v>
          </cell>
          <cell r="O48">
            <v>18680.333333333332</v>
          </cell>
          <cell r="R48">
            <v>33470.333333333336</v>
          </cell>
          <cell r="AD48">
            <v>220.95843935538593</v>
          </cell>
          <cell r="AG48">
            <v>475.32654792196774</v>
          </cell>
          <cell r="AJ48">
            <v>851.66242578456331</v>
          </cell>
        </row>
        <row r="49">
          <cell r="L49">
            <v>8583.6666666666661</v>
          </cell>
          <cell r="O49">
            <v>19923</v>
          </cell>
          <cell r="R49">
            <v>33669.333333333336</v>
          </cell>
          <cell r="AD49">
            <v>218.41391009329939</v>
          </cell>
          <cell r="AG49">
            <v>506.94656488549623</v>
          </cell>
          <cell r="AJ49">
            <v>856.72603901611546</v>
          </cell>
        </row>
        <row r="50">
          <cell r="L50">
            <v>8079.666666666667</v>
          </cell>
          <cell r="O50">
            <v>19336</v>
          </cell>
          <cell r="R50">
            <v>32640.666666666668</v>
          </cell>
          <cell r="AD50">
            <v>205.58948261238339</v>
          </cell>
          <cell r="AG50">
            <v>492.01017811704838</v>
          </cell>
          <cell r="AJ50">
            <v>830.55131467345223</v>
          </cell>
        </row>
        <row r="51">
          <cell r="L51">
            <v>9778.3333333333339</v>
          </cell>
          <cell r="O51">
            <v>17404.666666666668</v>
          </cell>
          <cell r="R51">
            <v>32984.666666666664</v>
          </cell>
          <cell r="AD51">
            <v>248.81255301102632</v>
          </cell>
          <cell r="AG51">
            <v>442.86683630195085</v>
          </cell>
          <cell r="AJ51">
            <v>839.30449533502974</v>
          </cell>
        </row>
        <row r="52">
          <cell r="L52">
            <v>9191.3333333333339</v>
          </cell>
          <cell r="O52">
            <v>19955.333333333332</v>
          </cell>
          <cell r="R52">
            <v>33764.666666666664</v>
          </cell>
          <cell r="AD52">
            <v>233.87616624257848</v>
          </cell>
          <cell r="AG52">
            <v>507.76929601357085</v>
          </cell>
          <cell r="AJ52">
            <v>859.15182357930451</v>
          </cell>
        </row>
        <row r="53">
          <cell r="L53">
            <v>10018.666666666666</v>
          </cell>
          <cell r="O53">
            <v>15633.666666666666</v>
          </cell>
          <cell r="R53">
            <v>30441</v>
          </cell>
          <cell r="AD53">
            <v>254.9279050042409</v>
          </cell>
          <cell r="AG53">
            <v>397.80322307039864</v>
          </cell>
          <cell r="AJ53">
            <v>774.58015267175574</v>
          </cell>
        </row>
        <row r="54">
          <cell r="L54">
            <v>10193.333333333334</v>
          </cell>
          <cell r="O54">
            <v>17176.666666666668</v>
          </cell>
          <cell r="R54">
            <v>33811</v>
          </cell>
          <cell r="AD54">
            <v>259.37234944868538</v>
          </cell>
          <cell r="AG54">
            <v>437.06530958439362</v>
          </cell>
          <cell r="AJ54">
            <v>860.33078880407129</v>
          </cell>
        </row>
        <row r="55">
          <cell r="L55">
            <v>5639.666666666667</v>
          </cell>
          <cell r="O55">
            <v>19279.666666666668</v>
          </cell>
          <cell r="R55">
            <v>31967</v>
          </cell>
          <cell r="AD55">
            <v>143.50296861747245</v>
          </cell>
          <cell r="AG55">
            <v>490.57675996607298</v>
          </cell>
          <cell r="AJ55">
            <v>813.40966921119593</v>
          </cell>
        </row>
        <row r="56">
          <cell r="L56">
            <v>8369</v>
          </cell>
          <cell r="O56">
            <v>19499.666666666668</v>
          </cell>
          <cell r="R56">
            <v>32708.666666666668</v>
          </cell>
          <cell r="AD56">
            <v>212.95165394402036</v>
          </cell>
          <cell r="AG56">
            <v>496.17472434266335</v>
          </cell>
          <cell r="AJ56">
            <v>832.28159457167101</v>
          </cell>
        </row>
        <row r="57">
          <cell r="L57">
            <v>8056.666666666667</v>
          </cell>
          <cell r="O57">
            <v>19864.333333333332</v>
          </cell>
          <cell r="R57">
            <v>32843</v>
          </cell>
          <cell r="AD57">
            <v>205.00424088210349</v>
          </cell>
          <cell r="AG57">
            <v>505.45377438507211</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26D78620-9A73-4688-977B-705AAC8A002A}" userId="S::Kranti.Mulik@usda.gov::859cda80-ad0d-46c4-a162-7933697c9fe0" providerId="AD"/>
  <person displayName="Henderson, Richard - MRP-AMS, Durham, NC" id="{BC51999D-9D2F-48FC-A043-EE5FB858AF53}"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77" dT="2022-09-20T17:20:25.67" personId="{BC51999D-9D2F-48FC-A043-EE5FB858AF53}" id="{B9501875-6219-4AB0-A526-F41BCC2FCFC1}">
    <text>There was no data for 8/18, so skipped and used 8/25</text>
  </threadedComment>
  <threadedComment ref="J879" dT="2022-09-07T20:51:03.76" personId="{26D78620-9A73-4688-977B-705AAC8A002A}" id="{55C3AE6C-714C-4776-B12B-B5A2E541BE4C}">
    <text>Need to change the last number (-2978.1)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M35"/>
  <sheetViews>
    <sheetView zoomScale="154" zoomScaleNormal="154" workbookViewId="0">
      <selection activeCell="K16" sqref="K16"/>
    </sheetView>
  </sheetViews>
  <sheetFormatPr defaultRowHeight="13.2" x14ac:dyDescent="0.25"/>
  <cols>
    <col min="1" max="1" width="10.88671875" customWidth="1"/>
    <col min="2" max="2" width="41.109375" customWidth="1"/>
    <col min="3" max="4" width="15.6640625" customWidth="1"/>
    <col min="5" max="5" width="13.109375" customWidth="1"/>
    <col min="6" max="6" width="13.6640625" customWidth="1"/>
    <col min="7" max="7" width="12.33203125" customWidth="1"/>
    <col min="10" max="10" width="14.6640625" bestFit="1" customWidth="1"/>
    <col min="11" max="11" width="24.6640625" customWidth="1"/>
    <col min="12" max="12" width="8.33203125" customWidth="1"/>
    <col min="13" max="13" width="16.6640625" bestFit="1" customWidth="1"/>
  </cols>
  <sheetData>
    <row r="1" spans="1:12" ht="12.75" customHeight="1" x14ac:dyDescent="0.25">
      <c r="A1" s="11"/>
      <c r="B1" s="133" t="s">
        <v>811</v>
      </c>
      <c r="C1" s="133"/>
      <c r="D1" s="133"/>
      <c r="E1" s="133"/>
      <c r="F1" s="34"/>
      <c r="G1" s="34"/>
      <c r="H1" s="34"/>
      <c r="I1" s="34"/>
      <c r="J1" s="56"/>
      <c r="K1" s="78">
        <v>45148</v>
      </c>
    </row>
    <row r="2" spans="1:12" ht="16.5" customHeight="1" x14ac:dyDescent="0.3">
      <c r="A2" s="11"/>
      <c r="B2" s="35" t="s">
        <v>519</v>
      </c>
      <c r="C2" s="35"/>
      <c r="D2" s="35"/>
      <c r="E2" s="35"/>
      <c r="F2" s="36"/>
      <c r="G2" s="37"/>
      <c r="H2" s="38"/>
      <c r="I2" s="38"/>
      <c r="J2" s="56"/>
    </row>
    <row r="3" spans="1:12" ht="15.75" customHeight="1" x14ac:dyDescent="0.25">
      <c r="A3" s="11"/>
      <c r="B3" s="303" t="s">
        <v>882</v>
      </c>
      <c r="C3" s="304" t="s">
        <v>839</v>
      </c>
      <c r="D3" s="131"/>
      <c r="E3" s="313"/>
      <c r="F3" s="305" t="s">
        <v>4</v>
      </c>
      <c r="G3" s="321" t="s">
        <v>852</v>
      </c>
      <c r="H3" s="34"/>
      <c r="I3" s="34"/>
      <c r="J3" s="56"/>
      <c r="K3" s="368"/>
      <c r="L3" s="368"/>
    </row>
    <row r="4" spans="1:12" ht="15.75" customHeight="1" x14ac:dyDescent="0.25">
      <c r="A4" s="11"/>
      <c r="B4" s="306"/>
      <c r="C4" s="333" t="s">
        <v>858</v>
      </c>
      <c r="D4" s="333" t="s">
        <v>840</v>
      </c>
      <c r="E4" s="333" t="s">
        <v>799</v>
      </c>
      <c r="F4" s="307" t="s">
        <v>841</v>
      </c>
      <c r="G4" s="322" t="s">
        <v>842</v>
      </c>
      <c r="H4" s="34"/>
      <c r="I4" s="34"/>
      <c r="J4" s="56"/>
    </row>
    <row r="5" spans="1:12" ht="12" customHeight="1" x14ac:dyDescent="0.25">
      <c r="A5" s="11"/>
      <c r="B5" s="308"/>
      <c r="C5" s="334" t="s">
        <v>864</v>
      </c>
      <c r="D5" s="334" t="s">
        <v>843</v>
      </c>
      <c r="E5" s="334" t="s">
        <v>844</v>
      </c>
      <c r="F5" s="309" t="s">
        <v>22</v>
      </c>
      <c r="G5" s="323" t="s">
        <v>845</v>
      </c>
      <c r="H5" s="39"/>
      <c r="I5" s="39"/>
      <c r="J5" s="60" t="s">
        <v>267</v>
      </c>
    </row>
    <row r="6" spans="1:12" ht="10.95" customHeight="1" x14ac:dyDescent="0.25">
      <c r="A6" s="11"/>
      <c r="B6" s="310"/>
      <c r="C6" s="310"/>
      <c r="D6" s="330" t="s">
        <v>722</v>
      </c>
      <c r="F6" s="311"/>
      <c r="G6" s="312" t="s">
        <v>846</v>
      </c>
      <c r="H6" s="39"/>
      <c r="I6" s="39"/>
      <c r="J6" s="60"/>
    </row>
    <row r="7" spans="1:12" ht="14.4" customHeight="1" x14ac:dyDescent="0.25">
      <c r="A7" s="288">
        <f>$K$1</f>
        <v>45148</v>
      </c>
      <c r="B7" s="38" t="s">
        <v>3</v>
      </c>
      <c r="C7" s="331">
        <f>VLOOKUP(A7,Mexico!A1:L2000,9,FALSE)</f>
        <v>3830.4</v>
      </c>
      <c r="D7" s="331">
        <f>VLOOKUP(A7,Mexico!A1:K2000,6,FALSE)</f>
        <v>15360</v>
      </c>
      <c r="E7" s="335">
        <f>VLOOKUP(A7,Mexico!A1:K2000,7,FALSE)</f>
        <v>16879</v>
      </c>
      <c r="F7" s="257">
        <f>(D7/E7-1)*100</f>
        <v>-8.9993483026245649</v>
      </c>
      <c r="G7" s="314">
        <f>'Ranking 2021-22'!N10</f>
        <v>15226.6</v>
      </c>
      <c r="H7" s="34"/>
      <c r="I7" s="34"/>
      <c r="J7" s="61"/>
      <c r="K7" s="25"/>
    </row>
    <row r="8" spans="1:12" ht="14.4" customHeight="1" x14ac:dyDescent="0.25">
      <c r="A8" s="288">
        <f>$K$1</f>
        <v>45148</v>
      </c>
      <c r="B8" s="38" t="s">
        <v>658</v>
      </c>
      <c r="C8" s="331">
        <f>VLOOKUP(A8,China!A1:L2001,9,FALSE)</f>
        <v>272.2</v>
      </c>
      <c r="D8" s="331">
        <f>VLOOKUP(A8,China!A1:K2001,6,FALSE)</f>
        <v>7583.5</v>
      </c>
      <c r="E8" s="335">
        <f>VLOOKUP(A8,China!A1:K2001,7,FALSE)</f>
        <v>14795.9</v>
      </c>
      <c r="F8" s="257">
        <f t="shared" ref="F8:F13" si="0">(D8/E8-1)*100</f>
        <v>-48.745936374265838</v>
      </c>
      <c r="G8" s="314">
        <f>'Ranking 2021-22'!N12</f>
        <v>12616.1</v>
      </c>
      <c r="H8" s="34"/>
      <c r="I8" s="34"/>
      <c r="J8" s="56"/>
    </row>
    <row r="9" spans="1:12" x14ac:dyDescent="0.25">
      <c r="A9" s="288">
        <f>$K$1</f>
        <v>45148</v>
      </c>
      <c r="B9" s="216" t="s">
        <v>0</v>
      </c>
      <c r="C9" s="331">
        <f>VLOOKUP(A9,Japan!A1:L2000,9,FALSE)</f>
        <v>908</v>
      </c>
      <c r="D9" s="331">
        <f>VLOOKUP(A9,Japan!A1:K2000,6,FALSE)</f>
        <v>6839.0999999999995</v>
      </c>
      <c r="E9" s="335">
        <f>VLOOKUP(A9,Japan!A1:K2000,7,FALSE)</f>
        <v>10118.299999999999</v>
      </c>
      <c r="F9" s="257">
        <f t="shared" si="0"/>
        <v>-32.408606188786656</v>
      </c>
      <c r="G9" s="315">
        <f>'Ranking 2021-22'!N14</f>
        <v>10273.233333333334</v>
      </c>
      <c r="H9" s="34"/>
      <c r="I9" s="34"/>
      <c r="J9" s="56"/>
    </row>
    <row r="10" spans="1:12" ht="14.4" customHeight="1" x14ac:dyDescent="0.25">
      <c r="A10" s="288">
        <f>$K$1</f>
        <v>45148</v>
      </c>
      <c r="B10" s="38" t="s">
        <v>657</v>
      </c>
      <c r="C10" s="331">
        <f>VLOOKUP(A10,Colombia!A1:L2001,8,FALSE)</f>
        <v>49.6</v>
      </c>
      <c r="D10" s="331">
        <f>VLOOKUP(A10,Colombia!A1:K2001,6,FALSE)</f>
        <v>2387.5</v>
      </c>
      <c r="E10" s="335">
        <f>VLOOKUP(A10,Colombia!A1:K2003,7,FALSE)</f>
        <v>4403.1000000000004</v>
      </c>
      <c r="F10" s="257">
        <f t="shared" si="0"/>
        <v>-45.776839045218139</v>
      </c>
      <c r="G10" s="315">
        <f>'Ranking 2021-22'!N16</f>
        <v>4398.2333333333336</v>
      </c>
      <c r="H10" s="34"/>
      <c r="I10" s="34"/>
      <c r="J10" s="56"/>
    </row>
    <row r="11" spans="1:12" ht="14.4" customHeight="1" x14ac:dyDescent="0.25">
      <c r="A11" s="288">
        <f>$K$1</f>
        <v>45148</v>
      </c>
      <c r="B11" s="38" t="s">
        <v>6</v>
      </c>
      <c r="C11" s="331">
        <f>VLOOKUP(A11,Korea!A1:L2000,9,FALSE)</f>
        <v>1</v>
      </c>
      <c r="D11" s="331">
        <f>VLOOKUP(A11,Korea!A1:K2000,6,FALSE)</f>
        <v>821.40000000000009</v>
      </c>
      <c r="E11" s="335">
        <f>VLOOKUP(A11,Korea!A1:K2000,7,FALSE)</f>
        <v>1475.6000000000001</v>
      </c>
      <c r="F11" s="257">
        <f t="shared" si="0"/>
        <v>-44.334507996747085</v>
      </c>
      <c r="G11" s="315">
        <f>'Ranking 2021-22'!N20</f>
        <v>2562.6</v>
      </c>
      <c r="H11" s="34"/>
      <c r="I11" s="34"/>
      <c r="J11" s="56"/>
    </row>
    <row r="12" spans="1:12" x14ac:dyDescent="0.25">
      <c r="A12" s="11"/>
      <c r="B12" s="40" t="s">
        <v>595</v>
      </c>
      <c r="C12" s="332">
        <f>SUM(C7:C11)</f>
        <v>5061.2000000000007</v>
      </c>
      <c r="D12" s="332">
        <f>SUM(D7:D11)</f>
        <v>32991.5</v>
      </c>
      <c r="E12" s="332">
        <f>SUM(E7:E11)</f>
        <v>47671.899999999994</v>
      </c>
      <c r="F12" s="290">
        <f t="shared" si="0"/>
        <v>-30.794661005749713</v>
      </c>
      <c r="G12" s="316">
        <f>SUM(G7:G11)</f>
        <v>45076.76666666667</v>
      </c>
      <c r="H12" s="34"/>
      <c r="I12" s="34"/>
      <c r="J12" s="56"/>
      <c r="K12" s="126"/>
    </row>
    <row r="13" spans="1:12" x14ac:dyDescent="0.25">
      <c r="A13" s="288">
        <f>$K$1</f>
        <v>45148</v>
      </c>
      <c r="B13" s="41" t="s">
        <v>494</v>
      </c>
      <c r="C13" s="336">
        <f>VLOOKUP(A13,Total!A1:L2054,11,FALSE)</f>
        <v>6678.2</v>
      </c>
      <c r="D13" s="336">
        <f>VLOOKUP(A13,Total!A1:L2096,6,FALSE)</f>
        <v>40548.700000000004</v>
      </c>
      <c r="E13" s="336">
        <f>VLOOKUP(A13,Total!A1:K2096,7,FALSE)</f>
        <v>60949.5</v>
      </c>
      <c r="F13" s="298">
        <f t="shared" si="0"/>
        <v>-33.471644558199806</v>
      </c>
      <c r="G13" s="317">
        <f>'Ranking 2021-22'!N130</f>
        <v>56665.133333333331</v>
      </c>
      <c r="H13" s="34"/>
      <c r="I13" s="34"/>
      <c r="J13" s="62"/>
      <c r="K13" s="130"/>
    </row>
    <row r="14" spans="1:12" ht="13.95" customHeight="1" x14ac:dyDescent="0.25">
      <c r="A14" s="11"/>
      <c r="B14" s="302" t="s">
        <v>850</v>
      </c>
      <c r="C14" s="337">
        <f>+C13/C17</f>
        <v>0.12802598048780486</v>
      </c>
      <c r="D14" s="337">
        <f>+D13/D17</f>
        <v>0.98065471384615399</v>
      </c>
      <c r="E14" s="337">
        <f>+E13/E17</f>
        <v>0.9689787014563106</v>
      </c>
      <c r="F14" s="299"/>
      <c r="G14" s="318"/>
      <c r="H14" s="34"/>
      <c r="I14" s="34"/>
      <c r="J14" s="62"/>
      <c r="K14" s="273" t="s">
        <v>386</v>
      </c>
    </row>
    <row r="15" spans="1:12" ht="15.6" x14ac:dyDescent="0.25">
      <c r="A15" s="288">
        <f>$K$1</f>
        <v>45148</v>
      </c>
      <c r="B15" s="42" t="s">
        <v>520</v>
      </c>
      <c r="C15" s="338">
        <f>VLOOKUP(A15,Total!A1:L2054,12,FALSE)</f>
        <v>704.69999999999982</v>
      </c>
      <c r="D15" s="338">
        <f>VLOOKUP(A15,Total!A1:L2096,10,FALSE)</f>
        <v>233.40000000000146</v>
      </c>
      <c r="E15" s="338">
        <f>VLOOKUP(A15,Total!A1:L2096,9,FALSE)</f>
        <v>99.19999999999709</v>
      </c>
      <c r="F15" s="300"/>
      <c r="G15" s="319"/>
      <c r="H15" s="34"/>
      <c r="I15" s="34"/>
      <c r="J15" s="62"/>
      <c r="K15" s="272">
        <f>(Total!J928-(Total!J927))/Total!J927</f>
        <v>0.55083056478406278</v>
      </c>
      <c r="L15" s="165"/>
    </row>
    <row r="16" spans="1:12" ht="15" customHeight="1" x14ac:dyDescent="0.25">
      <c r="A16" s="11"/>
      <c r="B16" s="43" t="s">
        <v>23</v>
      </c>
      <c r="C16" s="339">
        <f>+C12/C13</f>
        <v>0.75786888682579157</v>
      </c>
      <c r="D16" s="339">
        <f>+D12/D13</f>
        <v>0.81362657742418365</v>
      </c>
      <c r="E16" s="339">
        <f>+E12/E13</f>
        <v>0.78215407837636064</v>
      </c>
      <c r="F16" s="301"/>
      <c r="G16" s="320">
        <f>+G12/G13</f>
        <v>0.795493878069642</v>
      </c>
      <c r="H16" s="34"/>
      <c r="I16" s="34"/>
      <c r="J16" s="63"/>
      <c r="K16" s="47"/>
    </row>
    <row r="17" spans="1:12" ht="15" customHeight="1" x14ac:dyDescent="0.25">
      <c r="A17" s="11"/>
      <c r="B17" s="228" t="s">
        <v>879</v>
      </c>
      <c r="C17" s="340">
        <f>2050000/39.3</f>
        <v>52162.849872773542</v>
      </c>
      <c r="D17" s="340">
        <f>1625000/39.3</f>
        <v>41348.600508905853</v>
      </c>
      <c r="E17" s="340">
        <f>2472000/39.3</f>
        <v>62900.763358778633</v>
      </c>
      <c r="F17" s="290">
        <f t="shared" ref="F17:F18" si="1">(D17/E17-1)*100</f>
        <v>-34.263754045307451</v>
      </c>
      <c r="G17" s="296"/>
      <c r="H17" s="44"/>
      <c r="I17" s="360">
        <f>(C17-D17)/D17</f>
        <v>0.26153846153846166</v>
      </c>
      <c r="J17" s="64"/>
      <c r="K17" s="29"/>
      <c r="L17" s="29"/>
    </row>
    <row r="18" spans="1:12" ht="13.95" customHeight="1" x14ac:dyDescent="0.25">
      <c r="A18" s="11"/>
      <c r="B18" s="229" t="s">
        <v>880</v>
      </c>
      <c r="C18" s="340">
        <f>5300/0.03937</f>
        <v>134620.26924053847</v>
      </c>
      <c r="D18" s="340">
        <f>5225/0.03937</f>
        <v>132715.26543053085</v>
      </c>
      <c r="E18" s="340">
        <f>5326/0.03937</f>
        <v>135280.6705613411</v>
      </c>
      <c r="F18" s="290">
        <f t="shared" si="1"/>
        <v>-1.8963574915508707</v>
      </c>
      <c r="G18" s="297"/>
      <c r="H18" s="34"/>
      <c r="I18" s="34"/>
      <c r="J18" s="285"/>
      <c r="K18" s="29"/>
      <c r="L18" s="1"/>
    </row>
    <row r="19" spans="1:12" ht="14.25" customHeight="1" x14ac:dyDescent="0.25">
      <c r="A19" s="11"/>
      <c r="B19" s="269" t="s">
        <v>803</v>
      </c>
      <c r="C19" s="269"/>
      <c r="D19" s="269"/>
      <c r="E19" s="269"/>
      <c r="F19" s="270"/>
      <c r="G19" s="270"/>
      <c r="H19" s="45"/>
      <c r="I19" s="45"/>
      <c r="J19" s="281"/>
      <c r="K19" s="15"/>
      <c r="L19" s="15"/>
    </row>
    <row r="20" spans="1:12" ht="21.75" customHeight="1" x14ac:dyDescent="0.25">
      <c r="A20" s="11"/>
      <c r="B20" s="371" t="s">
        <v>597</v>
      </c>
      <c r="C20" s="371"/>
      <c r="D20" s="371"/>
      <c r="E20" s="371"/>
      <c r="F20" s="371"/>
      <c r="G20" s="371"/>
      <c r="H20" s="46"/>
      <c r="I20" s="46"/>
      <c r="J20" s="56"/>
      <c r="K20" s="15"/>
    </row>
    <row r="21" spans="1:12" ht="12" customHeight="1" x14ac:dyDescent="0.25">
      <c r="A21" s="11"/>
      <c r="B21" s="369" t="s">
        <v>834</v>
      </c>
      <c r="C21" s="369"/>
      <c r="D21" s="369"/>
      <c r="E21" s="369"/>
      <c r="F21" s="370"/>
      <c r="G21" s="370"/>
      <c r="H21" s="46"/>
      <c r="I21" s="46"/>
      <c r="J21" s="56"/>
      <c r="K21" s="15"/>
      <c r="L21" s="33"/>
    </row>
    <row r="22" spans="1:12" ht="12" customHeight="1" x14ac:dyDescent="0.25">
      <c r="A22" s="11"/>
      <c r="B22" s="372" t="s">
        <v>598</v>
      </c>
      <c r="C22" s="372"/>
      <c r="D22" s="372"/>
      <c r="E22" s="372"/>
      <c r="F22" s="372"/>
      <c r="G22" s="372"/>
      <c r="H22" s="46"/>
      <c r="I22" s="46"/>
      <c r="J22" s="56"/>
      <c r="K22" s="15"/>
      <c r="L22" s="33"/>
    </row>
    <row r="23" spans="1:12" ht="11.25" customHeight="1" x14ac:dyDescent="0.25">
      <c r="A23" s="11"/>
      <c r="B23" s="370" t="s">
        <v>596</v>
      </c>
      <c r="C23" s="370"/>
      <c r="D23" s="370"/>
      <c r="E23" s="370"/>
      <c r="F23" s="370"/>
      <c r="G23" s="370"/>
      <c r="H23" s="46"/>
      <c r="I23" s="46"/>
      <c r="J23" s="56"/>
      <c r="K23" s="15"/>
      <c r="L23" s="33"/>
    </row>
    <row r="24" spans="1:12" ht="18" customHeight="1" x14ac:dyDescent="0.25">
      <c r="A24" s="289"/>
      <c r="B24" s="367"/>
      <c r="C24" s="367"/>
      <c r="D24" s="367"/>
      <c r="E24" s="367"/>
      <c r="F24" s="367"/>
      <c r="G24" s="367"/>
      <c r="H24" s="57"/>
      <c r="I24" s="57"/>
      <c r="J24" s="58"/>
      <c r="K24" s="15"/>
    </row>
    <row r="25" spans="1:12" ht="13.2" customHeight="1" x14ac:dyDescent="0.25">
      <c r="A25" s="11"/>
      <c r="B25" s="366"/>
      <c r="C25" s="366"/>
      <c r="D25" s="366"/>
      <c r="E25" s="366"/>
      <c r="F25" s="366"/>
      <c r="G25" s="366"/>
      <c r="H25" s="56"/>
      <c r="I25" s="56"/>
      <c r="J25" s="286"/>
    </row>
    <row r="26" spans="1:12" x14ac:dyDescent="0.25">
      <c r="A26" s="11"/>
      <c r="B26" s="50"/>
      <c r="C26" s="50"/>
      <c r="D26" s="50"/>
      <c r="E26" s="50"/>
      <c r="F26" s="50"/>
      <c r="G26" s="50"/>
      <c r="H26" s="11"/>
      <c r="I26" s="11"/>
      <c r="J26" s="58"/>
    </row>
    <row r="27" spans="1:12" x14ac:dyDescent="0.25">
      <c r="A27" s="11"/>
      <c r="B27" s="364"/>
      <c r="C27" s="364"/>
      <c r="D27" s="364"/>
      <c r="E27" s="364"/>
      <c r="F27" s="364"/>
      <c r="G27" s="364"/>
      <c r="H27" s="11"/>
      <c r="I27" s="11"/>
      <c r="J27" s="56"/>
      <c r="K27" s="48"/>
    </row>
    <row r="28" spans="1:12" x14ac:dyDescent="0.25">
      <c r="A28" s="11"/>
      <c r="B28" s="364"/>
      <c r="C28" s="364"/>
      <c r="D28" s="364"/>
      <c r="E28" s="364"/>
      <c r="F28" s="364"/>
      <c r="G28" s="364"/>
      <c r="H28" s="11"/>
      <c r="I28" s="11"/>
      <c r="J28" s="56"/>
    </row>
    <row r="29" spans="1:12" x14ac:dyDescent="0.25">
      <c r="B29" s="11"/>
      <c r="C29" s="11"/>
      <c r="D29" s="11"/>
      <c r="E29" s="11"/>
      <c r="F29" s="11"/>
      <c r="G29" s="11"/>
      <c r="H29" s="11"/>
      <c r="I29" s="11"/>
      <c r="J29" s="56"/>
    </row>
    <row r="30" spans="1:12" x14ac:dyDescent="0.25">
      <c r="B30" s="11"/>
      <c r="C30" s="11"/>
      <c r="D30" s="11"/>
      <c r="E30" s="11"/>
      <c r="F30" s="11"/>
      <c r="G30" s="11"/>
      <c r="J30" s="56"/>
      <c r="L30">
        <v>1725000</v>
      </c>
    </row>
    <row r="31" spans="1:12" x14ac:dyDescent="0.25">
      <c r="L31">
        <v>1650000</v>
      </c>
    </row>
    <row r="32" spans="1:12" x14ac:dyDescent="0.25">
      <c r="B32" s="130"/>
      <c r="C32" s="130"/>
      <c r="D32" s="130"/>
      <c r="E32" s="130"/>
      <c r="L32">
        <f>L30-L31</f>
        <v>75000</v>
      </c>
    </row>
    <row r="33" spans="2:13" x14ac:dyDescent="0.25">
      <c r="L33">
        <f>L32/39.4</f>
        <v>1903.5532994923858</v>
      </c>
      <c r="M33">
        <f>L33*1000</f>
        <v>1903553.2994923857</v>
      </c>
    </row>
    <row r="35" spans="2:13" x14ac:dyDescent="0.25">
      <c r="B35" s="364"/>
      <c r="C35" s="364"/>
      <c r="D35" s="364"/>
      <c r="E35" s="364"/>
      <c r="F35" s="365"/>
      <c r="G35" s="365"/>
    </row>
  </sheetData>
  <mergeCells count="10">
    <mergeCell ref="K3:L3"/>
    <mergeCell ref="B21:G21"/>
    <mergeCell ref="B20:G20"/>
    <mergeCell ref="B22:G22"/>
    <mergeCell ref="B23:G23"/>
    <mergeCell ref="B35:G35"/>
    <mergeCell ref="B28:G28"/>
    <mergeCell ref="B27:G27"/>
    <mergeCell ref="B25:G25"/>
    <mergeCell ref="B24:G24"/>
  </mergeCells>
  <phoneticPr fontId="2" type="noConversion"/>
  <pageMargins left="0.75" right="0.75" top="1" bottom="1" header="0.5" footer="0.5"/>
  <pageSetup orientation="portrait" copies="5" r:id="rId1"/>
  <headerFooter alignWithMargins="0"/>
  <ignoredErrors>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9953-26C4-4A79-B0F1-F12731F2CAA0}">
  <dimension ref="A1:G71"/>
  <sheetViews>
    <sheetView topLeftCell="A19" workbookViewId="0">
      <selection activeCell="M26" sqref="M26"/>
    </sheetView>
  </sheetViews>
  <sheetFormatPr defaultRowHeight="13.2" x14ac:dyDescent="0.25"/>
  <cols>
    <col min="1" max="1" width="26.88671875" customWidth="1"/>
  </cols>
  <sheetData>
    <row r="1" spans="1:7" ht="15" x14ac:dyDescent="0.25">
      <c r="A1" s="242" t="s">
        <v>24</v>
      </c>
      <c r="E1" t="s">
        <v>436</v>
      </c>
      <c r="F1" t="s">
        <v>437</v>
      </c>
      <c r="G1" s="33">
        <v>45535</v>
      </c>
    </row>
    <row r="2" spans="1:7" ht="15" x14ac:dyDescent="0.25">
      <c r="A2" s="242" t="s">
        <v>398</v>
      </c>
      <c r="B2" t="s">
        <v>438</v>
      </c>
      <c r="C2" t="s">
        <v>439</v>
      </c>
      <c r="D2" t="s">
        <v>389</v>
      </c>
      <c r="E2" t="s">
        <v>440</v>
      </c>
      <c r="F2" t="s">
        <v>436</v>
      </c>
      <c r="G2" t="s">
        <v>441</v>
      </c>
    </row>
    <row r="3" spans="1:7" ht="15" x14ac:dyDescent="0.25">
      <c r="A3" s="242" t="s">
        <v>399</v>
      </c>
      <c r="B3" t="s">
        <v>970</v>
      </c>
      <c r="C3" t="s">
        <v>971</v>
      </c>
    </row>
    <row r="4" spans="1:7" ht="15" x14ac:dyDescent="0.25">
      <c r="A4" s="242" t="s">
        <v>400</v>
      </c>
      <c r="B4" t="s">
        <v>26</v>
      </c>
      <c r="C4" t="s">
        <v>118</v>
      </c>
      <c r="D4" t="s">
        <v>108</v>
      </c>
      <c r="E4" t="s">
        <v>264</v>
      </c>
      <c r="F4" t="s">
        <v>109</v>
      </c>
      <c r="G4" t="s">
        <v>130</v>
      </c>
    </row>
    <row r="5" spans="1:7" ht="15" x14ac:dyDescent="0.25">
      <c r="A5" s="242" t="s">
        <v>27</v>
      </c>
      <c r="B5" t="s">
        <v>460</v>
      </c>
      <c r="C5" t="s">
        <v>461</v>
      </c>
      <c r="D5" t="s">
        <v>422</v>
      </c>
      <c r="E5" t="s">
        <v>491</v>
      </c>
      <c r="F5" t="s">
        <v>492</v>
      </c>
      <c r="G5" t="s">
        <v>464</v>
      </c>
    </row>
    <row r="6" spans="1:7" ht="15" x14ac:dyDescent="0.25">
      <c r="A6" s="242" t="s">
        <v>25</v>
      </c>
      <c r="B6" t="s">
        <v>26</v>
      </c>
      <c r="C6" t="s">
        <v>118</v>
      </c>
      <c r="D6" t="s">
        <v>108</v>
      </c>
      <c r="E6" t="s">
        <v>264</v>
      </c>
      <c r="F6" t="s">
        <v>109</v>
      </c>
      <c r="G6" t="s">
        <v>130</v>
      </c>
    </row>
    <row r="7" spans="1:7" ht="15" x14ac:dyDescent="0.25">
      <c r="A7" s="242" t="s">
        <v>401</v>
      </c>
      <c r="B7" t="s">
        <v>499</v>
      </c>
      <c r="C7" t="s">
        <v>466</v>
      </c>
      <c r="D7" t="s">
        <v>410</v>
      </c>
      <c r="E7" t="s">
        <v>446</v>
      </c>
      <c r="F7" t="s">
        <v>447</v>
      </c>
      <c r="G7" t="s">
        <v>448</v>
      </c>
    </row>
    <row r="8" spans="1:7" ht="15" x14ac:dyDescent="0.25">
      <c r="A8" s="242" t="s">
        <v>25</v>
      </c>
      <c r="B8" t="s">
        <v>26</v>
      </c>
      <c r="C8" t="s">
        <v>118</v>
      </c>
      <c r="D8" t="s">
        <v>108</v>
      </c>
      <c r="E8" t="s">
        <v>264</v>
      </c>
      <c r="F8" t="s">
        <v>109</v>
      </c>
      <c r="G8" t="s">
        <v>130</v>
      </c>
    </row>
    <row r="9" spans="1:7" ht="15" x14ac:dyDescent="0.25">
      <c r="A9" s="242" t="s">
        <v>402</v>
      </c>
      <c r="B9" t="s">
        <v>502</v>
      </c>
      <c r="C9" t="s">
        <v>469</v>
      </c>
      <c r="D9" t="s">
        <v>411</v>
      </c>
      <c r="E9" t="s">
        <v>451</v>
      </c>
      <c r="F9" t="s">
        <v>452</v>
      </c>
      <c r="G9" t="s">
        <v>453</v>
      </c>
    </row>
    <row r="10" spans="1:7" ht="15" x14ac:dyDescent="0.25">
      <c r="A10" s="242" t="s">
        <v>400</v>
      </c>
      <c r="B10" t="s">
        <v>26</v>
      </c>
      <c r="C10" t="s">
        <v>118</v>
      </c>
      <c r="D10" t="s">
        <v>108</v>
      </c>
      <c r="E10" t="s">
        <v>264</v>
      </c>
      <c r="F10" t="s">
        <v>109</v>
      </c>
      <c r="G10" t="s">
        <v>130</v>
      </c>
    </row>
    <row r="11" spans="1:7" ht="15" x14ac:dyDescent="0.25">
      <c r="A11" s="242" t="s">
        <v>27</v>
      </c>
    </row>
    <row r="12" spans="1:7" ht="15" x14ac:dyDescent="0.25">
      <c r="A12" s="242" t="s">
        <v>268</v>
      </c>
      <c r="B12">
        <v>0.4</v>
      </c>
      <c r="C12">
        <v>27.7</v>
      </c>
      <c r="D12">
        <v>31</v>
      </c>
      <c r="E12">
        <v>39.799999999999997</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27.4</v>
      </c>
      <c r="D16">
        <v>0</v>
      </c>
      <c r="E16">
        <v>23.1</v>
      </c>
      <c r="F16">
        <v>0</v>
      </c>
      <c r="G16">
        <v>0</v>
      </c>
    </row>
    <row r="17" spans="1:7" ht="15" x14ac:dyDescent="0.25">
      <c r="A17" s="242" t="s">
        <v>943</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2554.5</v>
      </c>
      <c r="C20">
        <v>2106.1</v>
      </c>
      <c r="D20">
        <v>5365.1</v>
      </c>
      <c r="E20">
        <v>2988.4</v>
      </c>
      <c r="F20">
        <v>479.5</v>
      </c>
      <c r="G20">
        <v>0</v>
      </c>
    </row>
    <row r="21" spans="1:7" ht="15" x14ac:dyDescent="0.25">
      <c r="A21" s="242" t="s">
        <v>27</v>
      </c>
    </row>
    <row r="22" spans="1:7" ht="15" x14ac:dyDescent="0.25">
      <c r="A22" s="242" t="s">
        <v>271</v>
      </c>
      <c r="B22">
        <v>374.6</v>
      </c>
      <c r="C22">
        <v>28.9</v>
      </c>
      <c r="D22">
        <v>710.9</v>
      </c>
      <c r="E22">
        <v>361.1</v>
      </c>
      <c r="F22">
        <v>0</v>
      </c>
      <c r="G22">
        <v>0</v>
      </c>
    </row>
    <row r="23" spans="1:7" ht="15" x14ac:dyDescent="0.25">
      <c r="A23" s="242" t="s">
        <v>27</v>
      </c>
    </row>
    <row r="24" spans="1:7" ht="15" x14ac:dyDescent="0.25">
      <c r="A24" s="242" t="s">
        <v>272</v>
      </c>
      <c r="B24">
        <v>157</v>
      </c>
      <c r="C24">
        <v>3919.5</v>
      </c>
      <c r="D24">
        <v>1974.1</v>
      </c>
      <c r="E24">
        <v>4742</v>
      </c>
      <c r="F24">
        <v>0</v>
      </c>
      <c r="G24">
        <v>0</v>
      </c>
    </row>
    <row r="25" spans="1:7" ht="15" x14ac:dyDescent="0.25">
      <c r="A25" s="242" t="s">
        <v>27</v>
      </c>
    </row>
    <row r="26" spans="1:7" ht="15" x14ac:dyDescent="0.25">
      <c r="A26" s="242" t="s">
        <v>273</v>
      </c>
      <c r="B26">
        <v>754.2</v>
      </c>
      <c r="C26">
        <v>334.2</v>
      </c>
      <c r="D26">
        <v>1565.3</v>
      </c>
      <c r="E26">
        <v>933.8</v>
      </c>
      <c r="F26">
        <v>0</v>
      </c>
      <c r="G26">
        <v>0</v>
      </c>
    </row>
    <row r="27" spans="1:7" ht="15" x14ac:dyDescent="0.25">
      <c r="A27" s="242" t="s">
        <v>862</v>
      </c>
      <c r="B27">
        <v>0.1</v>
      </c>
      <c r="C27">
        <v>0</v>
      </c>
      <c r="D27">
        <v>0</v>
      </c>
      <c r="E27">
        <v>0</v>
      </c>
      <c r="F27">
        <v>0</v>
      </c>
      <c r="G27">
        <v>0</v>
      </c>
    </row>
    <row r="28" spans="1:7" ht="15" x14ac:dyDescent="0.25">
      <c r="A28" s="242" t="s">
        <v>274</v>
      </c>
      <c r="B28">
        <v>1.4</v>
      </c>
      <c r="C28">
        <v>1.6</v>
      </c>
      <c r="D28">
        <v>9.3000000000000007</v>
      </c>
      <c r="E28">
        <v>118.7</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519.1</v>
      </c>
      <c r="C31">
        <v>326.2</v>
      </c>
      <c r="D31">
        <v>1139.8</v>
      </c>
      <c r="E31">
        <v>387.9</v>
      </c>
      <c r="F31">
        <v>0</v>
      </c>
      <c r="G31">
        <v>0</v>
      </c>
    </row>
    <row r="32" spans="1:7" ht="15" x14ac:dyDescent="0.25">
      <c r="A32" s="242" t="s">
        <v>276</v>
      </c>
      <c r="B32">
        <v>11.5</v>
      </c>
      <c r="C32">
        <v>0.5</v>
      </c>
      <c r="D32">
        <v>2.8</v>
      </c>
      <c r="E32">
        <v>2.9</v>
      </c>
      <c r="F32">
        <v>0</v>
      </c>
      <c r="G32">
        <v>0</v>
      </c>
    </row>
    <row r="33" spans="1:7" ht="15" x14ac:dyDescent="0.25">
      <c r="A33" s="242" t="s">
        <v>278</v>
      </c>
      <c r="B33">
        <v>0</v>
      </c>
      <c r="C33">
        <v>0</v>
      </c>
      <c r="D33">
        <v>0.4</v>
      </c>
      <c r="E33">
        <v>0.6</v>
      </c>
      <c r="F33">
        <v>0</v>
      </c>
      <c r="G33">
        <v>0</v>
      </c>
    </row>
    <row r="34" spans="1:7" ht="15" x14ac:dyDescent="0.25">
      <c r="A34" s="242" t="s">
        <v>898</v>
      </c>
      <c r="B34">
        <v>0.1</v>
      </c>
      <c r="C34">
        <v>0</v>
      </c>
      <c r="D34">
        <v>0</v>
      </c>
      <c r="E34">
        <v>0</v>
      </c>
      <c r="F34">
        <v>0</v>
      </c>
      <c r="G34">
        <v>0</v>
      </c>
    </row>
    <row r="35" spans="1:7" ht="15" x14ac:dyDescent="0.25">
      <c r="A35" s="242" t="s">
        <v>279</v>
      </c>
      <c r="B35">
        <v>26.8</v>
      </c>
      <c r="C35">
        <v>5.8</v>
      </c>
      <c r="D35">
        <v>37.200000000000003</v>
      </c>
      <c r="E35">
        <v>5.8</v>
      </c>
      <c r="F35">
        <v>0</v>
      </c>
      <c r="G35">
        <v>0</v>
      </c>
    </row>
    <row r="36" spans="1:7" ht="15" x14ac:dyDescent="0.25">
      <c r="A36" s="242" t="s">
        <v>280</v>
      </c>
      <c r="B36">
        <v>0</v>
      </c>
      <c r="C36">
        <v>0</v>
      </c>
      <c r="D36">
        <v>0</v>
      </c>
      <c r="E36" t="s">
        <v>160</v>
      </c>
      <c r="F36">
        <v>0</v>
      </c>
      <c r="G36">
        <v>0</v>
      </c>
    </row>
    <row r="37" spans="1:7" ht="15" x14ac:dyDescent="0.25">
      <c r="A37" s="242" t="s">
        <v>281</v>
      </c>
      <c r="B37">
        <v>195</v>
      </c>
      <c r="C37">
        <v>0</v>
      </c>
      <c r="D37">
        <v>375.7</v>
      </c>
      <c r="E37">
        <v>373.7</v>
      </c>
      <c r="F37">
        <v>0</v>
      </c>
      <c r="G37">
        <v>0</v>
      </c>
    </row>
    <row r="38" spans="1:7" ht="15" x14ac:dyDescent="0.25">
      <c r="A38" s="242" t="s">
        <v>27</v>
      </c>
    </row>
    <row r="39" spans="1:7" ht="15" x14ac:dyDescent="0.25">
      <c r="A39" s="242" t="s">
        <v>283</v>
      </c>
      <c r="B39">
        <v>45.7</v>
      </c>
      <c r="C39">
        <v>2.4</v>
      </c>
      <c r="D39">
        <v>98.8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40.799999999999997</v>
      </c>
      <c r="C41">
        <v>0</v>
      </c>
      <c r="D41">
        <v>98.8</v>
      </c>
      <c r="E41">
        <v>181.8</v>
      </c>
      <c r="F41">
        <v>0</v>
      </c>
      <c r="G41">
        <v>0</v>
      </c>
    </row>
    <row r="42" spans="1:7" ht="15" x14ac:dyDescent="0.25">
      <c r="A42" s="242" t="s">
        <v>27</v>
      </c>
    </row>
    <row r="43" spans="1:7" ht="15" x14ac:dyDescent="0.25">
      <c r="A43" s="242" t="s">
        <v>286</v>
      </c>
      <c r="B43">
        <v>7828.5</v>
      </c>
      <c r="C43">
        <v>6906.6</v>
      </c>
      <c r="D43">
        <v>20377.3</v>
      </c>
      <c r="E43">
        <v>13348.4</v>
      </c>
      <c r="F43">
        <v>1229.2</v>
      </c>
      <c r="G43">
        <v>112</v>
      </c>
    </row>
    <row r="44" spans="1:7" ht="15" x14ac:dyDescent="0.25">
      <c r="A44" s="242" t="s">
        <v>287</v>
      </c>
      <c r="B44">
        <v>3.5</v>
      </c>
      <c r="C44">
        <v>8</v>
      </c>
      <c r="D44">
        <v>25.3</v>
      </c>
      <c r="E44">
        <v>19.7</v>
      </c>
      <c r="F44">
        <v>0</v>
      </c>
      <c r="G44">
        <v>0</v>
      </c>
    </row>
    <row r="45" spans="1:7" ht="15" x14ac:dyDescent="0.25">
      <c r="A45" s="242" t="s">
        <v>288</v>
      </c>
      <c r="B45">
        <v>176.5</v>
      </c>
      <c r="C45">
        <v>224.7</v>
      </c>
      <c r="D45">
        <v>115.8</v>
      </c>
      <c r="E45">
        <v>326.89999999999998</v>
      </c>
      <c r="F45">
        <v>0</v>
      </c>
      <c r="G45">
        <v>0</v>
      </c>
    </row>
    <row r="46" spans="1:7" ht="15" x14ac:dyDescent="0.25">
      <c r="A46" s="242" t="s">
        <v>289</v>
      </c>
      <c r="B46">
        <v>158</v>
      </c>
      <c r="C46">
        <v>156.6</v>
      </c>
      <c r="D46">
        <v>835.4</v>
      </c>
      <c r="E46">
        <v>354.2</v>
      </c>
      <c r="F46">
        <v>0</v>
      </c>
      <c r="G46">
        <v>0</v>
      </c>
    </row>
    <row r="47" spans="1:7" ht="15" x14ac:dyDescent="0.25">
      <c r="A47" s="242" t="s">
        <v>310</v>
      </c>
      <c r="B47">
        <v>0</v>
      </c>
      <c r="C47">
        <v>0</v>
      </c>
      <c r="D47">
        <v>0</v>
      </c>
      <c r="E47">
        <v>6.5</v>
      </c>
      <c r="F47">
        <v>0</v>
      </c>
      <c r="G47">
        <v>0</v>
      </c>
    </row>
    <row r="48" spans="1:7" ht="15" x14ac:dyDescent="0.25">
      <c r="A48" s="242" t="s">
        <v>290</v>
      </c>
      <c r="B48">
        <v>768.1</v>
      </c>
      <c r="C48">
        <v>531.6</v>
      </c>
      <c r="D48">
        <v>3920.1</v>
      </c>
      <c r="E48">
        <v>1249.9000000000001</v>
      </c>
      <c r="F48">
        <v>0</v>
      </c>
      <c r="G48">
        <v>0</v>
      </c>
    </row>
    <row r="49" spans="1:7" ht="15" x14ac:dyDescent="0.25">
      <c r="A49" s="242" t="s">
        <v>291</v>
      </c>
      <c r="B49">
        <v>88</v>
      </c>
      <c r="C49">
        <v>103</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62.6</v>
      </c>
      <c r="C51">
        <v>281.89999999999998</v>
      </c>
      <c r="D51">
        <v>615.4</v>
      </c>
      <c r="E51">
        <v>501.2</v>
      </c>
      <c r="F51">
        <v>0</v>
      </c>
      <c r="G51">
        <v>0</v>
      </c>
    </row>
    <row r="52" spans="1:7" ht="15" x14ac:dyDescent="0.25">
      <c r="A52" s="242" t="s">
        <v>384</v>
      </c>
      <c r="B52">
        <v>0</v>
      </c>
      <c r="C52">
        <v>0</v>
      </c>
      <c r="D52">
        <v>0</v>
      </c>
      <c r="E52">
        <v>13</v>
      </c>
      <c r="F52">
        <v>0</v>
      </c>
      <c r="G52">
        <v>0</v>
      </c>
    </row>
    <row r="53" spans="1:7" ht="15" x14ac:dyDescent="0.25">
      <c r="A53" s="242" t="s">
        <v>295</v>
      </c>
      <c r="B53">
        <v>309.7</v>
      </c>
      <c r="C53">
        <v>238.6</v>
      </c>
      <c r="D53">
        <v>581</v>
      </c>
      <c r="E53">
        <v>533.20000000000005</v>
      </c>
      <c r="F53">
        <v>6.8</v>
      </c>
      <c r="G53">
        <v>0</v>
      </c>
    </row>
    <row r="54" spans="1:7" ht="15" x14ac:dyDescent="0.25">
      <c r="A54" s="242" t="s">
        <v>296</v>
      </c>
      <c r="B54">
        <v>26.9</v>
      </c>
      <c r="C54">
        <v>51.6</v>
      </c>
      <c r="D54">
        <v>189.1</v>
      </c>
      <c r="E54">
        <v>140.6</v>
      </c>
      <c r="F54">
        <v>0</v>
      </c>
      <c r="G54">
        <v>0</v>
      </c>
    </row>
    <row r="55" spans="1:7" ht="15" x14ac:dyDescent="0.25">
      <c r="A55" s="242" t="s">
        <v>297</v>
      </c>
      <c r="B55">
        <v>0.9</v>
      </c>
      <c r="C55">
        <v>1.9</v>
      </c>
      <c r="D55">
        <v>8</v>
      </c>
      <c r="E55">
        <v>10.4</v>
      </c>
      <c r="F55">
        <v>0</v>
      </c>
      <c r="G55">
        <v>0</v>
      </c>
    </row>
    <row r="56" spans="1:7" ht="15" x14ac:dyDescent="0.25">
      <c r="A56" s="242" t="s">
        <v>298</v>
      </c>
      <c r="B56">
        <v>5721.2</v>
      </c>
      <c r="C56">
        <v>4649.8</v>
      </c>
      <c r="D56">
        <v>13025.9</v>
      </c>
      <c r="E56">
        <v>9071.5</v>
      </c>
      <c r="F56">
        <v>1216.4000000000001</v>
      </c>
      <c r="G56">
        <v>112</v>
      </c>
    </row>
    <row r="57" spans="1:7" ht="15" x14ac:dyDescent="0.25">
      <c r="A57" s="242" t="s">
        <v>299</v>
      </c>
      <c r="B57">
        <v>39.799999999999997</v>
      </c>
      <c r="C57">
        <v>98.1</v>
      </c>
      <c r="D57">
        <v>149.19999999999999</v>
      </c>
      <c r="E57">
        <v>166.7</v>
      </c>
      <c r="F57">
        <v>6</v>
      </c>
      <c r="G57">
        <v>0</v>
      </c>
    </row>
    <row r="58" spans="1:7" ht="15" x14ac:dyDescent="0.25">
      <c r="A58" s="242" t="s">
        <v>300</v>
      </c>
      <c r="B58">
        <v>127.5</v>
      </c>
      <c r="C58">
        <v>175.4</v>
      </c>
      <c r="D58">
        <v>313.8</v>
      </c>
      <c r="E58">
        <v>190.6</v>
      </c>
      <c r="F58">
        <v>0</v>
      </c>
      <c r="G58">
        <v>0</v>
      </c>
    </row>
    <row r="59" spans="1:7" ht="15" x14ac:dyDescent="0.25">
      <c r="A59" s="242" t="s">
        <v>301</v>
      </c>
      <c r="B59">
        <v>0.3</v>
      </c>
      <c r="C59">
        <v>15.9</v>
      </c>
      <c r="D59">
        <v>0</v>
      </c>
      <c r="E59">
        <v>130</v>
      </c>
      <c r="F59">
        <v>0</v>
      </c>
      <c r="G59">
        <v>0</v>
      </c>
    </row>
    <row r="60" spans="1:7" ht="15" x14ac:dyDescent="0.25">
      <c r="A60" s="242" t="s">
        <v>302</v>
      </c>
      <c r="B60">
        <v>73.5</v>
      </c>
      <c r="C60">
        <v>240.9</v>
      </c>
      <c r="D60">
        <v>279.39999999999998</v>
      </c>
      <c r="E60">
        <v>305.89999999999998</v>
      </c>
      <c r="F60">
        <v>0</v>
      </c>
      <c r="G60">
        <v>0</v>
      </c>
    </row>
    <row r="61" spans="1:7" ht="15" x14ac:dyDescent="0.25">
      <c r="A61" s="242" t="s">
        <v>385</v>
      </c>
      <c r="B61">
        <v>0</v>
      </c>
      <c r="C61">
        <v>0</v>
      </c>
      <c r="D61">
        <v>6.7</v>
      </c>
      <c r="E61">
        <v>0</v>
      </c>
      <c r="F61">
        <v>0</v>
      </c>
      <c r="G61">
        <v>0</v>
      </c>
    </row>
    <row r="62" spans="1:7" ht="15" x14ac:dyDescent="0.25">
      <c r="A62" s="242" t="s">
        <v>303</v>
      </c>
      <c r="B62">
        <v>11.2</v>
      </c>
      <c r="C62">
        <v>29.8</v>
      </c>
      <c r="D62">
        <v>56.1</v>
      </c>
      <c r="E62">
        <v>37.9</v>
      </c>
      <c r="F62">
        <v>0</v>
      </c>
      <c r="G62">
        <v>0</v>
      </c>
    </row>
    <row r="63" spans="1:7" ht="15" x14ac:dyDescent="0.25">
      <c r="A63" s="242" t="s">
        <v>304</v>
      </c>
      <c r="B63">
        <v>244.2</v>
      </c>
      <c r="C63">
        <v>85.8</v>
      </c>
      <c r="D63">
        <v>138.5</v>
      </c>
      <c r="E63">
        <v>85.1</v>
      </c>
      <c r="F63">
        <v>0</v>
      </c>
      <c r="G63">
        <v>0</v>
      </c>
    </row>
    <row r="64" spans="1:7" ht="15" x14ac:dyDescent="0.25">
      <c r="A64" s="242" t="s">
        <v>400</v>
      </c>
      <c r="B64" t="s">
        <v>26</v>
      </c>
      <c r="C64" t="s">
        <v>118</v>
      </c>
      <c r="D64" t="s">
        <v>108</v>
      </c>
      <c r="E64" t="s">
        <v>264</v>
      </c>
      <c r="F64" t="s">
        <v>109</v>
      </c>
      <c r="G64" t="s">
        <v>130</v>
      </c>
    </row>
    <row r="65" spans="1:7" ht="15" x14ac:dyDescent="0.25">
      <c r="A65" s="242" t="s">
        <v>305</v>
      </c>
      <c r="B65">
        <v>11714.8</v>
      </c>
      <c r="C65">
        <v>13325.4</v>
      </c>
      <c r="D65">
        <v>30122.5</v>
      </c>
      <c r="E65">
        <v>22595.1</v>
      </c>
      <c r="F65">
        <v>1708.7</v>
      </c>
      <c r="G65">
        <v>112</v>
      </c>
    </row>
    <row r="66" spans="1:7" ht="15" x14ac:dyDescent="0.25">
      <c r="A66" s="242" t="s">
        <v>306</v>
      </c>
      <c r="B66">
        <v>2840.5</v>
      </c>
      <c r="C66">
        <v>2131.4</v>
      </c>
      <c r="D66">
        <v>0</v>
      </c>
      <c r="E66">
        <v>0</v>
      </c>
      <c r="F66">
        <v>123.4</v>
      </c>
      <c r="G66">
        <v>0</v>
      </c>
    </row>
    <row r="67" spans="1:7" ht="15" x14ac:dyDescent="0.25">
      <c r="A67" s="242" t="s">
        <v>400</v>
      </c>
      <c r="B67" t="s">
        <v>26</v>
      </c>
      <c r="C67" t="s">
        <v>118</v>
      </c>
      <c r="D67" t="s">
        <v>108</v>
      </c>
      <c r="E67" t="s">
        <v>264</v>
      </c>
      <c r="F67" t="s">
        <v>109</v>
      </c>
      <c r="G67" t="s">
        <v>130</v>
      </c>
    </row>
    <row r="68" spans="1:7" ht="15" x14ac:dyDescent="0.25">
      <c r="A68" s="242" t="s">
        <v>307</v>
      </c>
      <c r="B68">
        <v>14555.3</v>
      </c>
      <c r="C68">
        <v>15456.8</v>
      </c>
      <c r="D68">
        <v>30122.5</v>
      </c>
      <c r="E68">
        <v>22595.1</v>
      </c>
      <c r="F68">
        <v>1832.2</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400</v>
      </c>
      <c r="B71" t="s">
        <v>26</v>
      </c>
      <c r="C71" t="s">
        <v>118</v>
      </c>
      <c r="D71" t="s">
        <v>108</v>
      </c>
      <c r="E71" t="s">
        <v>264</v>
      </c>
      <c r="F71" t="s">
        <v>109</v>
      </c>
      <c r="G71" t="s">
        <v>130</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0DB-FE27-4414-8F20-8EC3134CDA15}">
  <dimension ref="A1:G80"/>
  <sheetViews>
    <sheetView topLeftCell="A58" workbookViewId="0">
      <selection activeCell="B7" sqref="B7"/>
    </sheetView>
  </sheetViews>
  <sheetFormatPr defaultRowHeight="13.2" x14ac:dyDescent="0.25"/>
  <cols>
    <col min="1" max="1" width="26.33203125" customWidth="1"/>
    <col min="2" max="2" width="12" customWidth="1"/>
    <col min="4" max="4" width="11.88671875" customWidth="1"/>
    <col min="5" max="5" width="11.33203125" customWidth="1"/>
    <col min="6" max="6" width="12.44140625" customWidth="1"/>
  </cols>
  <sheetData>
    <row r="1" spans="1:7" ht="15" x14ac:dyDescent="0.25">
      <c r="A1" s="242" t="s">
        <v>564</v>
      </c>
    </row>
    <row r="2" spans="1:7" ht="15" x14ac:dyDescent="0.25">
      <c r="A2" s="242" t="s">
        <v>565</v>
      </c>
    </row>
    <row r="3" spans="1:7" ht="15" x14ac:dyDescent="0.25">
      <c r="A3" s="242" t="s">
        <v>780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v>0.1</v>
      </c>
      <c r="D17">
        <v>0.3</v>
      </c>
      <c r="E17">
        <v>0.3</v>
      </c>
      <c r="F17">
        <v>0</v>
      </c>
      <c r="G17">
        <v>0</v>
      </c>
    </row>
    <row r="18" spans="1:7" ht="15" x14ac:dyDescent="0.25">
      <c r="A18" s="242" t="s">
        <v>27</v>
      </c>
    </row>
    <row r="19" spans="1:7" ht="15" x14ac:dyDescent="0.25">
      <c r="A19" s="242" t="s">
        <v>270</v>
      </c>
      <c r="B19">
        <v>410.1</v>
      </c>
      <c r="C19">
        <v>502.6</v>
      </c>
      <c r="D19">
        <v>9592</v>
      </c>
      <c r="E19">
        <v>10449.6</v>
      </c>
      <c r="F19">
        <v>823.5</v>
      </c>
      <c r="G19">
        <v>0</v>
      </c>
    </row>
    <row r="20" spans="1:7" ht="15" x14ac:dyDescent="0.25">
      <c r="A20" s="242" t="s">
        <v>27</v>
      </c>
    </row>
    <row r="21" spans="1:7" ht="15" x14ac:dyDescent="0.25">
      <c r="A21" s="242" t="s">
        <v>271</v>
      </c>
      <c r="B21">
        <v>52.6</v>
      </c>
      <c r="C21">
        <v>43.9</v>
      </c>
      <c r="D21">
        <v>580</v>
      </c>
      <c r="E21">
        <v>1416.8</v>
      </c>
      <c r="F21">
        <v>4.5</v>
      </c>
      <c r="G21">
        <v>0</v>
      </c>
    </row>
    <row r="22" spans="1:7" ht="15" x14ac:dyDescent="0.25">
      <c r="A22" s="242" t="s">
        <v>27</v>
      </c>
    </row>
    <row r="23" spans="1:7" ht="15" x14ac:dyDescent="0.25">
      <c r="A23" s="242" t="s">
        <v>272</v>
      </c>
      <c r="B23">
        <v>1820.5</v>
      </c>
      <c r="C23">
        <v>3608</v>
      </c>
      <c r="D23">
        <v>12895.1</v>
      </c>
      <c r="E23">
        <v>19373.400000000001</v>
      </c>
      <c r="F23">
        <v>2961</v>
      </c>
      <c r="G23">
        <v>0</v>
      </c>
    </row>
    <row r="24" spans="1:7" ht="15" x14ac:dyDescent="0.25">
      <c r="A24" s="242" t="s">
        <v>27</v>
      </c>
    </row>
    <row r="25" spans="1:7" ht="15" x14ac:dyDescent="0.25">
      <c r="A25" s="242" t="s">
        <v>273</v>
      </c>
      <c r="B25">
        <v>14.2</v>
      </c>
      <c r="C25">
        <v>63</v>
      </c>
      <c r="D25">
        <v>2502.6999999999998</v>
      </c>
      <c r="E25">
        <v>5671.6</v>
      </c>
      <c r="F25">
        <v>30</v>
      </c>
      <c r="G25">
        <v>0</v>
      </c>
    </row>
    <row r="26" spans="1:7" ht="15" x14ac:dyDescent="0.25">
      <c r="A26" s="242" t="s">
        <v>748</v>
      </c>
      <c r="B26">
        <v>0</v>
      </c>
      <c r="C26">
        <v>0</v>
      </c>
      <c r="D26">
        <v>2</v>
      </c>
      <c r="E26">
        <v>0</v>
      </c>
      <c r="F26">
        <v>0</v>
      </c>
      <c r="G26">
        <v>0</v>
      </c>
    </row>
    <row r="27" spans="1:7" ht="15" x14ac:dyDescent="0.25">
      <c r="A27" s="242" t="s">
        <v>274</v>
      </c>
      <c r="B27">
        <v>1.1000000000000001</v>
      </c>
      <c r="C27">
        <v>2.5</v>
      </c>
      <c r="D27">
        <v>5.9</v>
      </c>
      <c r="E27">
        <v>25.5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8.5</v>
      </c>
      <c r="C31">
        <v>2.6</v>
      </c>
      <c r="D31">
        <v>1467.2</v>
      </c>
      <c r="E31">
        <v>3524.3</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0.3</v>
      </c>
      <c r="D37">
        <v>3.9</v>
      </c>
      <c r="E37">
        <v>1</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0</v>
      </c>
      <c r="D44">
        <v>396.4</v>
      </c>
      <c r="E44">
        <v>1378.4</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0</v>
      </c>
      <c r="D47">
        <v>254.8</v>
      </c>
      <c r="E47">
        <v>518.5</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2282</v>
      </c>
      <c r="C50">
        <v>2768</v>
      </c>
      <c r="D50">
        <v>28703.599999999999</v>
      </c>
      <c r="E50">
        <v>23822.1</v>
      </c>
      <c r="F50">
        <v>3004.2</v>
      </c>
      <c r="G50">
        <v>60</v>
      </c>
    </row>
    <row r="51" spans="1:7" ht="15" x14ac:dyDescent="0.25">
      <c r="A51" s="242" t="s">
        <v>287</v>
      </c>
      <c r="B51">
        <v>9.4</v>
      </c>
      <c r="C51">
        <v>10.3</v>
      </c>
      <c r="D51">
        <v>27.1</v>
      </c>
      <c r="E51">
        <v>22.7</v>
      </c>
      <c r="F51">
        <v>8</v>
      </c>
      <c r="G51">
        <v>0</v>
      </c>
    </row>
    <row r="52" spans="1:7" ht="15" x14ac:dyDescent="0.25">
      <c r="A52" s="242" t="s">
        <v>288</v>
      </c>
      <c r="B52">
        <v>52.1</v>
      </c>
      <c r="C52">
        <v>131.69999999999999</v>
      </c>
      <c r="D52">
        <v>804.9</v>
      </c>
      <c r="E52">
        <v>783.9</v>
      </c>
      <c r="F52">
        <v>211.1</v>
      </c>
      <c r="G52">
        <v>0</v>
      </c>
    </row>
    <row r="53" spans="1:7" ht="15" x14ac:dyDescent="0.25">
      <c r="A53" s="242" t="s">
        <v>289</v>
      </c>
      <c r="B53">
        <v>208.5</v>
      </c>
      <c r="C53">
        <v>141.9</v>
      </c>
      <c r="D53">
        <v>3467.3</v>
      </c>
      <c r="E53">
        <v>559.5</v>
      </c>
      <c r="F53">
        <v>18.899999999999999</v>
      </c>
      <c r="G53">
        <v>0</v>
      </c>
    </row>
    <row r="54" spans="1:7" ht="15" x14ac:dyDescent="0.25">
      <c r="A54" s="242" t="s">
        <v>310</v>
      </c>
      <c r="B54">
        <v>0</v>
      </c>
      <c r="C54">
        <v>0</v>
      </c>
      <c r="D54">
        <v>0</v>
      </c>
      <c r="E54">
        <v>226.2</v>
      </c>
      <c r="F54">
        <v>0</v>
      </c>
      <c r="G54">
        <v>0</v>
      </c>
    </row>
    <row r="55" spans="1:7" ht="15" x14ac:dyDescent="0.25">
      <c r="A55" s="242" t="s">
        <v>290</v>
      </c>
      <c r="B55">
        <v>10</v>
      </c>
      <c r="C55">
        <v>29</v>
      </c>
      <c r="D55">
        <v>4364.3</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13.3</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56.6</v>
      </c>
      <c r="C59">
        <v>136.19999999999999</v>
      </c>
      <c r="D59">
        <v>1272.3</v>
      </c>
      <c r="E59">
        <v>1108.5</v>
      </c>
      <c r="F59">
        <v>48.6</v>
      </c>
      <c r="G59">
        <v>0</v>
      </c>
    </row>
    <row r="60" spans="1:7" ht="15" x14ac:dyDescent="0.25">
      <c r="A60" s="242" t="s">
        <v>384</v>
      </c>
      <c r="B60">
        <v>0</v>
      </c>
      <c r="C60">
        <v>0</v>
      </c>
      <c r="D60">
        <v>56.6</v>
      </c>
      <c r="E60">
        <v>16</v>
      </c>
      <c r="F60">
        <v>0</v>
      </c>
      <c r="G60">
        <v>0</v>
      </c>
    </row>
    <row r="61" spans="1:7" ht="15" x14ac:dyDescent="0.25">
      <c r="A61" s="242" t="s">
        <v>294</v>
      </c>
      <c r="B61">
        <v>0</v>
      </c>
      <c r="C61">
        <v>2.5</v>
      </c>
      <c r="D61">
        <v>4.5</v>
      </c>
      <c r="E61">
        <v>8.1</v>
      </c>
      <c r="F61">
        <v>0</v>
      </c>
      <c r="G61">
        <v>0</v>
      </c>
    </row>
    <row r="62" spans="1:7" ht="15" x14ac:dyDescent="0.25">
      <c r="A62" s="242" t="s">
        <v>295</v>
      </c>
      <c r="B62">
        <v>66.099999999999994</v>
      </c>
      <c r="C62">
        <v>156.1</v>
      </c>
      <c r="D62">
        <v>736.5</v>
      </c>
      <c r="E62">
        <v>655.1</v>
      </c>
      <c r="F62">
        <v>93.9</v>
      </c>
      <c r="G62">
        <v>0</v>
      </c>
    </row>
    <row r="63" spans="1:7" ht="15" x14ac:dyDescent="0.25">
      <c r="A63" s="242" t="s">
        <v>296</v>
      </c>
      <c r="B63">
        <v>23.5</v>
      </c>
      <c r="C63">
        <v>29.7</v>
      </c>
      <c r="D63">
        <v>309.10000000000002</v>
      </c>
      <c r="E63">
        <v>275</v>
      </c>
      <c r="F63">
        <v>16.600000000000001</v>
      </c>
      <c r="G63">
        <v>0</v>
      </c>
    </row>
    <row r="64" spans="1:7" ht="15" x14ac:dyDescent="0.25">
      <c r="A64" s="242" t="s">
        <v>297</v>
      </c>
      <c r="B64">
        <v>2</v>
      </c>
      <c r="C64">
        <v>3.5</v>
      </c>
      <c r="D64">
        <v>24.3</v>
      </c>
      <c r="E64">
        <v>13.9</v>
      </c>
      <c r="F64">
        <v>1.5</v>
      </c>
      <c r="G64">
        <v>0</v>
      </c>
    </row>
    <row r="65" spans="1:7" ht="15" x14ac:dyDescent="0.25">
      <c r="A65" s="242" t="s">
        <v>298</v>
      </c>
      <c r="B65">
        <v>1698.5</v>
      </c>
      <c r="C65">
        <v>1798.8</v>
      </c>
      <c r="D65">
        <v>15002.2</v>
      </c>
      <c r="E65">
        <v>13281</v>
      </c>
      <c r="F65">
        <v>2347.8000000000002</v>
      </c>
      <c r="G65">
        <v>60</v>
      </c>
    </row>
    <row r="66" spans="1:7" ht="15" x14ac:dyDescent="0.25">
      <c r="A66" s="242" t="s">
        <v>299</v>
      </c>
      <c r="B66">
        <v>22.5</v>
      </c>
      <c r="C66">
        <v>111.4</v>
      </c>
      <c r="D66">
        <v>459.6</v>
      </c>
      <c r="E66">
        <v>405.7</v>
      </c>
      <c r="F66">
        <v>0</v>
      </c>
      <c r="G66">
        <v>0</v>
      </c>
    </row>
    <row r="67" spans="1:7" ht="15" x14ac:dyDescent="0.25">
      <c r="A67" s="242" t="s">
        <v>300</v>
      </c>
      <c r="B67">
        <v>28</v>
      </c>
      <c r="C67">
        <v>137.1</v>
      </c>
      <c r="D67">
        <v>513.4</v>
      </c>
      <c r="E67">
        <v>466.5</v>
      </c>
      <c r="F67">
        <v>48.3</v>
      </c>
      <c r="G67">
        <v>0</v>
      </c>
    </row>
    <row r="68" spans="1:7" ht="15" x14ac:dyDescent="0.25">
      <c r="A68" s="242" t="s">
        <v>301</v>
      </c>
      <c r="B68">
        <v>0</v>
      </c>
      <c r="C68">
        <v>0</v>
      </c>
      <c r="D68">
        <v>86.6</v>
      </c>
      <c r="E68">
        <v>758.6</v>
      </c>
      <c r="F68">
        <v>0</v>
      </c>
      <c r="G68">
        <v>0</v>
      </c>
    </row>
    <row r="69" spans="1:7" ht="15" x14ac:dyDescent="0.25">
      <c r="A69" s="242" t="s">
        <v>302</v>
      </c>
      <c r="B69">
        <v>47</v>
      </c>
      <c r="C69">
        <v>58</v>
      </c>
      <c r="D69">
        <v>576.20000000000005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337.2</v>
      </c>
      <c r="F72">
        <v>0</v>
      </c>
      <c r="G72">
        <v>0</v>
      </c>
    </row>
    <row r="73" spans="1:7" ht="15" x14ac:dyDescent="0.25">
      <c r="A73" s="242" t="s">
        <v>573</v>
      </c>
      <c r="B73" t="s">
        <v>118</v>
      </c>
      <c r="C73" t="s">
        <v>26</v>
      </c>
      <c r="D73" t="s">
        <v>118</v>
      </c>
      <c r="E73" t="s">
        <v>118</v>
      </c>
      <c r="F73" t="s">
        <v>118</v>
      </c>
      <c r="G73" t="s">
        <v>108</v>
      </c>
    </row>
    <row r="74" spans="1:7" ht="15" x14ac:dyDescent="0.25">
      <c r="A74" s="242" t="s">
        <v>305</v>
      </c>
      <c r="B74">
        <v>4589.7</v>
      </c>
      <c r="C74">
        <v>6985.5</v>
      </c>
      <c r="D74">
        <v>55391.5</v>
      </c>
      <c r="E74">
        <v>62112.1</v>
      </c>
      <c r="F74">
        <v>6823.3</v>
      </c>
      <c r="G74">
        <v>60</v>
      </c>
    </row>
    <row r="75" spans="1:7" ht="15" x14ac:dyDescent="0.25">
      <c r="A75" s="242" t="s">
        <v>306</v>
      </c>
      <c r="B75">
        <v>619.29999999999995</v>
      </c>
      <c r="C75">
        <v>557.70000000000005</v>
      </c>
      <c r="D75">
        <v>0</v>
      </c>
      <c r="E75">
        <v>0</v>
      </c>
      <c r="F75">
        <v>777</v>
      </c>
      <c r="G75">
        <v>0</v>
      </c>
    </row>
    <row r="76" spans="1:7" ht="15" x14ac:dyDescent="0.25">
      <c r="A76" s="242" t="s">
        <v>573</v>
      </c>
      <c r="B76" t="s">
        <v>118</v>
      </c>
      <c r="C76" t="s">
        <v>26</v>
      </c>
      <c r="D76" t="s">
        <v>118</v>
      </c>
      <c r="E76" t="s">
        <v>118</v>
      </c>
      <c r="F76" t="s">
        <v>118</v>
      </c>
      <c r="G76" t="s">
        <v>108</v>
      </c>
    </row>
    <row r="77" spans="1:7" ht="15" x14ac:dyDescent="0.25">
      <c r="A77" s="242" t="s">
        <v>307</v>
      </c>
      <c r="B77">
        <v>5209</v>
      </c>
      <c r="C77">
        <v>7543.2</v>
      </c>
      <c r="D77">
        <v>55391.5</v>
      </c>
      <c r="E77">
        <v>62112.1</v>
      </c>
      <c r="F77">
        <v>7600.2</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CFC3-9CB1-45DD-A13B-C25283960D45}">
  <dimension ref="A1:G80"/>
  <sheetViews>
    <sheetView topLeftCell="A58" workbookViewId="0">
      <selection activeCell="B7" sqref="B7"/>
    </sheetView>
  </sheetViews>
  <sheetFormatPr defaultRowHeight="13.2" x14ac:dyDescent="0.25"/>
  <cols>
    <col min="1" max="1" width="17.88671875" customWidth="1"/>
    <col min="2" max="2" width="12" customWidth="1"/>
    <col min="4" max="4" width="13.6640625" customWidth="1"/>
    <col min="5" max="5" width="11" customWidth="1"/>
    <col min="6" max="6" width="13.109375" customWidth="1"/>
  </cols>
  <sheetData>
    <row r="1" spans="1:7" ht="15" x14ac:dyDescent="0.25">
      <c r="A1" s="242" t="s">
        <v>564</v>
      </c>
    </row>
    <row r="2" spans="1:7" ht="15" x14ac:dyDescent="0.25">
      <c r="A2" s="242" t="s">
        <v>565</v>
      </c>
    </row>
    <row r="3" spans="1:7" ht="15" x14ac:dyDescent="0.25">
      <c r="A3" s="242" t="s">
        <v>779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440.7</v>
      </c>
      <c r="C19">
        <v>774.8</v>
      </c>
      <c r="D19">
        <v>9519.7999999999993</v>
      </c>
      <c r="E19">
        <v>10141.1</v>
      </c>
      <c r="F19">
        <v>816</v>
      </c>
      <c r="G19">
        <v>0</v>
      </c>
    </row>
    <row r="20" spans="1:7" ht="15" x14ac:dyDescent="0.25">
      <c r="A20" s="242" t="s">
        <v>27</v>
      </c>
    </row>
    <row r="21" spans="1:7" ht="15" x14ac:dyDescent="0.25">
      <c r="A21" s="242" t="s">
        <v>271</v>
      </c>
      <c r="B21">
        <v>55.7</v>
      </c>
      <c r="C21">
        <v>43.7</v>
      </c>
      <c r="D21">
        <v>577.1</v>
      </c>
      <c r="E21">
        <v>1414.5</v>
      </c>
      <c r="F21">
        <v>4.8</v>
      </c>
      <c r="G21">
        <v>0</v>
      </c>
    </row>
    <row r="22" spans="1:7" ht="15" x14ac:dyDescent="0.25">
      <c r="A22" s="242" t="s">
        <v>27</v>
      </c>
    </row>
    <row r="23" spans="1:7" ht="15" x14ac:dyDescent="0.25">
      <c r="A23" s="242" t="s">
        <v>272</v>
      </c>
      <c r="B23">
        <v>2024.5</v>
      </c>
      <c r="C23">
        <v>4426</v>
      </c>
      <c r="D23">
        <v>12687.1</v>
      </c>
      <c r="E23">
        <v>18674.7</v>
      </c>
      <c r="F23">
        <v>2961</v>
      </c>
      <c r="G23">
        <v>0</v>
      </c>
    </row>
    <row r="24" spans="1:7" ht="15" x14ac:dyDescent="0.25">
      <c r="A24" s="242" t="s">
        <v>27</v>
      </c>
    </row>
    <row r="25" spans="1:7" ht="15" x14ac:dyDescent="0.25">
      <c r="A25" s="242" t="s">
        <v>273</v>
      </c>
      <c r="B25">
        <v>15.4</v>
      </c>
      <c r="C25">
        <v>63.5</v>
      </c>
      <c r="D25">
        <v>2501.6</v>
      </c>
      <c r="E25">
        <v>5670.8</v>
      </c>
      <c r="F25">
        <v>30</v>
      </c>
      <c r="G25">
        <v>0</v>
      </c>
    </row>
    <row r="26" spans="1:7" ht="15" x14ac:dyDescent="0.25">
      <c r="A26" s="242" t="s">
        <v>748</v>
      </c>
      <c r="B26">
        <v>0</v>
      </c>
      <c r="C26">
        <v>0</v>
      </c>
      <c r="D26">
        <v>2</v>
      </c>
      <c r="E26">
        <v>0</v>
      </c>
      <c r="F26">
        <v>0</v>
      </c>
      <c r="G26">
        <v>0</v>
      </c>
    </row>
    <row r="27" spans="1:7" ht="15" x14ac:dyDescent="0.25">
      <c r="A27" s="242" t="s">
        <v>274</v>
      </c>
      <c r="B27">
        <v>1.1000000000000001</v>
      </c>
      <c r="C27">
        <v>3</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9.5</v>
      </c>
      <c r="C31">
        <v>2.6</v>
      </c>
      <c r="D31">
        <v>1466.2</v>
      </c>
      <c r="E31">
        <v>3524.1</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0.5</v>
      </c>
      <c r="D37">
        <v>3.8</v>
      </c>
      <c r="E37">
        <v>0.8</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2762.3</v>
      </c>
      <c r="C50">
        <v>3073.2</v>
      </c>
      <c r="D50">
        <v>28119.9</v>
      </c>
      <c r="E50">
        <v>23481</v>
      </c>
      <c r="F50">
        <v>2877.2</v>
      </c>
      <c r="G50">
        <v>60</v>
      </c>
    </row>
    <row r="51" spans="1:7" ht="15" x14ac:dyDescent="0.25">
      <c r="A51" s="242" t="s">
        <v>287</v>
      </c>
      <c r="B51">
        <v>9.4</v>
      </c>
      <c r="C51">
        <v>4</v>
      </c>
      <c r="D51">
        <v>27.1</v>
      </c>
      <c r="E51">
        <v>22.7</v>
      </c>
      <c r="F51">
        <v>8</v>
      </c>
      <c r="G51">
        <v>0</v>
      </c>
    </row>
    <row r="52" spans="1:7" ht="15" x14ac:dyDescent="0.25">
      <c r="A52" s="242" t="s">
        <v>288</v>
      </c>
      <c r="B52">
        <v>51.1</v>
      </c>
      <c r="C52">
        <v>131.69999999999999</v>
      </c>
      <c r="D52">
        <v>804.9</v>
      </c>
      <c r="E52">
        <v>783.9</v>
      </c>
      <c r="F52">
        <v>191.3</v>
      </c>
      <c r="G52">
        <v>0</v>
      </c>
    </row>
    <row r="53" spans="1:7" ht="15" x14ac:dyDescent="0.25">
      <c r="A53" s="242" t="s">
        <v>289</v>
      </c>
      <c r="B53">
        <v>234.1</v>
      </c>
      <c r="C53">
        <v>153.1</v>
      </c>
      <c r="D53">
        <v>3443.7</v>
      </c>
      <c r="E53">
        <v>543</v>
      </c>
      <c r="F53">
        <v>18.899999999999999</v>
      </c>
      <c r="G53">
        <v>0</v>
      </c>
    </row>
    <row r="54" spans="1:7" ht="15" x14ac:dyDescent="0.25">
      <c r="A54" s="242" t="s">
        <v>310</v>
      </c>
      <c r="B54">
        <v>0</v>
      </c>
      <c r="C54">
        <v>0</v>
      </c>
      <c r="D54">
        <v>0</v>
      </c>
      <c r="E54">
        <v>226.2</v>
      </c>
      <c r="F54">
        <v>0</v>
      </c>
      <c r="G54">
        <v>0</v>
      </c>
    </row>
    <row r="55" spans="1:7" ht="15" x14ac:dyDescent="0.25">
      <c r="A55" s="242" t="s">
        <v>290</v>
      </c>
      <c r="B55">
        <v>42</v>
      </c>
      <c r="C55">
        <v>29</v>
      </c>
      <c r="D55">
        <v>4316.7</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112.7</v>
      </c>
      <c r="C59">
        <v>136.19999999999999</v>
      </c>
      <c r="D59">
        <v>1206.9000000000001</v>
      </c>
      <c r="E59">
        <v>1108.5</v>
      </c>
      <c r="F59">
        <v>48.6</v>
      </c>
      <c r="G59">
        <v>0</v>
      </c>
    </row>
    <row r="60" spans="1:7" ht="15" x14ac:dyDescent="0.25">
      <c r="A60" s="242" t="s">
        <v>384</v>
      </c>
      <c r="B60">
        <v>0</v>
      </c>
      <c r="C60">
        <v>0</v>
      </c>
      <c r="D60">
        <v>46.2</v>
      </c>
      <c r="E60">
        <v>16</v>
      </c>
      <c r="F60">
        <v>0</v>
      </c>
      <c r="G60">
        <v>0</v>
      </c>
    </row>
    <row r="61" spans="1:7" ht="15" x14ac:dyDescent="0.25">
      <c r="A61" s="242" t="s">
        <v>294</v>
      </c>
      <c r="B61">
        <v>0</v>
      </c>
      <c r="C61">
        <v>2.5</v>
      </c>
      <c r="D61">
        <v>4.5</v>
      </c>
      <c r="E61">
        <v>8.1</v>
      </c>
      <c r="F61">
        <v>0</v>
      </c>
      <c r="G61">
        <v>0</v>
      </c>
    </row>
    <row r="62" spans="1:7" ht="15" x14ac:dyDescent="0.25">
      <c r="A62" s="242" t="s">
        <v>295</v>
      </c>
      <c r="B62">
        <v>64.099999999999994</v>
      </c>
      <c r="C62">
        <v>156.1</v>
      </c>
      <c r="D62">
        <v>736.5</v>
      </c>
      <c r="E62">
        <v>655.1</v>
      </c>
      <c r="F62">
        <v>94</v>
      </c>
      <c r="G62">
        <v>0</v>
      </c>
    </row>
    <row r="63" spans="1:7" ht="15" x14ac:dyDescent="0.25">
      <c r="A63" s="242" t="s">
        <v>296</v>
      </c>
      <c r="B63">
        <v>23.5</v>
      </c>
      <c r="C63">
        <v>48.7</v>
      </c>
      <c r="D63">
        <v>309.10000000000002</v>
      </c>
      <c r="E63">
        <v>256</v>
      </c>
      <c r="F63">
        <v>16.600000000000001</v>
      </c>
      <c r="G63">
        <v>0</v>
      </c>
    </row>
    <row r="64" spans="1:7" ht="15" x14ac:dyDescent="0.25">
      <c r="A64" s="242" t="s">
        <v>297</v>
      </c>
      <c r="B64">
        <v>2</v>
      </c>
      <c r="C64">
        <v>2.7</v>
      </c>
      <c r="D64">
        <v>24.3</v>
      </c>
      <c r="E64">
        <v>13.9</v>
      </c>
      <c r="F64">
        <v>1.5</v>
      </c>
      <c r="G64">
        <v>0</v>
      </c>
    </row>
    <row r="65" spans="1:7" ht="15" x14ac:dyDescent="0.25">
      <c r="A65" s="242" t="s">
        <v>298</v>
      </c>
      <c r="B65">
        <v>2024.5</v>
      </c>
      <c r="C65">
        <v>2061.8000000000002</v>
      </c>
      <c r="D65">
        <v>14606.2</v>
      </c>
      <c r="E65">
        <v>13024.1</v>
      </c>
      <c r="F65">
        <v>2240.5</v>
      </c>
      <c r="G65">
        <v>60</v>
      </c>
    </row>
    <row r="66" spans="1:7" ht="15" x14ac:dyDescent="0.25">
      <c r="A66" s="242" t="s">
        <v>299</v>
      </c>
      <c r="B66">
        <v>45</v>
      </c>
      <c r="C66">
        <v>111.4</v>
      </c>
      <c r="D66">
        <v>436.5</v>
      </c>
      <c r="E66">
        <v>405.7</v>
      </c>
      <c r="F66">
        <v>0</v>
      </c>
      <c r="G66">
        <v>0</v>
      </c>
    </row>
    <row r="67" spans="1:7" ht="15" x14ac:dyDescent="0.25">
      <c r="A67" s="242" t="s">
        <v>300</v>
      </c>
      <c r="B67">
        <v>28</v>
      </c>
      <c r="C67">
        <v>154.9</v>
      </c>
      <c r="D67">
        <v>513.4</v>
      </c>
      <c r="E67">
        <v>447.8</v>
      </c>
      <c r="F67">
        <v>48.3</v>
      </c>
      <c r="G67">
        <v>0</v>
      </c>
    </row>
    <row r="68" spans="1:7" ht="15" x14ac:dyDescent="0.25">
      <c r="A68" s="242" t="s">
        <v>301</v>
      </c>
      <c r="B68">
        <v>0</v>
      </c>
      <c r="C68">
        <v>0</v>
      </c>
      <c r="D68">
        <v>86.6</v>
      </c>
      <c r="E68">
        <v>758.6</v>
      </c>
      <c r="F68">
        <v>0</v>
      </c>
      <c r="G68">
        <v>0</v>
      </c>
    </row>
    <row r="69" spans="1:7" ht="15" x14ac:dyDescent="0.25">
      <c r="A69" s="242" t="s">
        <v>302</v>
      </c>
      <c r="B69">
        <v>68</v>
      </c>
      <c r="C69">
        <v>58</v>
      </c>
      <c r="D69">
        <v>558.5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307.2</v>
      </c>
      <c r="F72">
        <v>0</v>
      </c>
      <c r="G72">
        <v>0</v>
      </c>
    </row>
    <row r="73" spans="1:7" ht="15" x14ac:dyDescent="0.25">
      <c r="A73" s="242" t="s">
        <v>573</v>
      </c>
      <c r="B73" t="s">
        <v>118</v>
      </c>
      <c r="C73" t="s">
        <v>26</v>
      </c>
      <c r="D73" t="s">
        <v>118</v>
      </c>
      <c r="E73" t="s">
        <v>118</v>
      </c>
      <c r="F73" t="s">
        <v>118</v>
      </c>
      <c r="G73" t="s">
        <v>108</v>
      </c>
    </row>
    <row r="74" spans="1:7" ht="15" x14ac:dyDescent="0.25">
      <c r="A74" s="242" t="s">
        <v>305</v>
      </c>
      <c r="B74">
        <v>5308.8</v>
      </c>
      <c r="C74">
        <v>8390.2000000000007</v>
      </c>
      <c r="D74">
        <v>54523.6</v>
      </c>
      <c r="E74">
        <v>60751.199999999997</v>
      </c>
      <c r="F74">
        <v>6689.1</v>
      </c>
      <c r="G74">
        <v>60</v>
      </c>
    </row>
    <row r="75" spans="1:7" ht="15" x14ac:dyDescent="0.25">
      <c r="A75" s="242" t="s">
        <v>306</v>
      </c>
      <c r="B75">
        <v>617.79999999999995</v>
      </c>
      <c r="C75">
        <v>629.20000000000005</v>
      </c>
      <c r="D75">
        <v>0</v>
      </c>
      <c r="E75">
        <v>0</v>
      </c>
      <c r="F75">
        <v>717.4</v>
      </c>
      <c r="G75">
        <v>0</v>
      </c>
    </row>
    <row r="76" spans="1:7" ht="15" x14ac:dyDescent="0.25">
      <c r="A76" s="242" t="s">
        <v>573</v>
      </c>
      <c r="B76" t="s">
        <v>118</v>
      </c>
      <c r="C76" t="s">
        <v>26</v>
      </c>
      <c r="D76" t="s">
        <v>118</v>
      </c>
      <c r="E76" t="s">
        <v>118</v>
      </c>
      <c r="F76" t="s">
        <v>118</v>
      </c>
      <c r="G76" t="s">
        <v>108</v>
      </c>
    </row>
    <row r="77" spans="1:7" ht="15" x14ac:dyDescent="0.25">
      <c r="A77" s="242" t="s">
        <v>307</v>
      </c>
      <c r="B77">
        <v>5926.6</v>
      </c>
      <c r="C77">
        <v>9019.4</v>
      </c>
      <c r="D77">
        <v>54523.6</v>
      </c>
      <c r="E77">
        <v>60751.199999999997</v>
      </c>
      <c r="F77">
        <v>7406.5</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567</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E0EE-AEC4-4A3F-AB3D-4E97ED1F2AD0}">
  <dimension ref="A1:G81"/>
  <sheetViews>
    <sheetView topLeftCell="A52" workbookViewId="0">
      <selection activeCell="F23" sqref="F23"/>
    </sheetView>
  </sheetViews>
  <sheetFormatPr defaultRowHeight="13.2" x14ac:dyDescent="0.25"/>
  <cols>
    <col min="1" max="1" width="29.33203125" customWidth="1"/>
    <col min="2" max="2" width="12.6640625" customWidth="1"/>
    <col min="4" max="4" width="14" customWidth="1"/>
    <col min="5" max="5" width="9.6640625" customWidth="1"/>
    <col min="6" max="6" width="11.88671875" customWidth="1"/>
  </cols>
  <sheetData>
    <row r="1" spans="1:7" ht="15" x14ac:dyDescent="0.25">
      <c r="A1" s="242" t="s">
        <v>564</v>
      </c>
    </row>
    <row r="2" spans="1:7" ht="15" x14ac:dyDescent="0.25">
      <c r="A2" s="242" t="s">
        <v>565</v>
      </c>
    </row>
    <row r="3" spans="1:7" ht="15" x14ac:dyDescent="0.25">
      <c r="A3" s="242" t="s">
        <v>778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s="48" t="s">
        <v>552</v>
      </c>
      <c r="F9" s="48" t="s">
        <v>572</v>
      </c>
      <c r="G9" t="s">
        <v>409</v>
      </c>
    </row>
    <row r="10" spans="1:7" ht="15" x14ac:dyDescent="0.25">
      <c r="A10" s="242" t="s">
        <v>573</v>
      </c>
      <c r="B10" t="s">
        <v>118</v>
      </c>
      <c r="C10" t="s">
        <v>26</v>
      </c>
      <c r="D10" t="s">
        <v>118</v>
      </c>
      <c r="E10" t="s">
        <v>109</v>
      </c>
      <c r="F10" t="s">
        <v>108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581.6</v>
      </c>
      <c r="C19">
        <v>812.9</v>
      </c>
      <c r="D19">
        <v>9291.6</v>
      </c>
      <c r="E19">
        <v>10045.799999999999</v>
      </c>
      <c r="F19">
        <v>730.9</v>
      </c>
      <c r="G19">
        <v>0</v>
      </c>
    </row>
    <row r="20" spans="1:7" ht="15" x14ac:dyDescent="0.25">
      <c r="A20" s="242" t="s">
        <v>27</v>
      </c>
    </row>
    <row r="21" spans="1:7" ht="15" x14ac:dyDescent="0.25">
      <c r="A21" s="242" t="s">
        <v>271</v>
      </c>
      <c r="B21">
        <v>60.1</v>
      </c>
      <c r="C21">
        <v>48.6</v>
      </c>
      <c r="D21">
        <v>572.79999999999995</v>
      </c>
      <c r="E21">
        <v>1408.2</v>
      </c>
      <c r="F21">
        <v>4.5</v>
      </c>
      <c r="G21">
        <v>0</v>
      </c>
    </row>
    <row r="22" spans="1:7" ht="15" x14ac:dyDescent="0.25">
      <c r="A22" s="242" t="s">
        <v>27</v>
      </c>
    </row>
    <row r="23" spans="1:7" ht="15" x14ac:dyDescent="0.25">
      <c r="A23" s="242" t="s">
        <v>272</v>
      </c>
      <c r="B23">
        <v>2487.8000000000002</v>
      </c>
      <c r="C23">
        <v>5112</v>
      </c>
      <c r="D23">
        <v>12231.4</v>
      </c>
      <c r="E23">
        <v>18148.7</v>
      </c>
      <c r="F23">
        <v>2894.5</v>
      </c>
      <c r="G23">
        <v>0</v>
      </c>
    </row>
    <row r="24" spans="1:7" ht="15" x14ac:dyDescent="0.25">
      <c r="A24" s="242" t="s">
        <v>27</v>
      </c>
    </row>
    <row r="25" spans="1:7" ht="15" x14ac:dyDescent="0.25">
      <c r="A25" s="242" t="s">
        <v>273</v>
      </c>
      <c r="B25">
        <v>16</v>
      </c>
      <c r="C25">
        <v>62.9</v>
      </c>
      <c r="D25">
        <v>2499.5</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8.9</v>
      </c>
      <c r="C31">
        <v>3.2</v>
      </c>
      <c r="D31">
        <v>1465.5</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3133.7</v>
      </c>
      <c r="C50">
        <v>3403</v>
      </c>
      <c r="D50">
        <v>27701.1</v>
      </c>
      <c r="E50">
        <v>23106.5</v>
      </c>
      <c r="F50">
        <v>2621.7</v>
      </c>
      <c r="G50">
        <v>60</v>
      </c>
    </row>
    <row r="51" spans="1:7" ht="15" x14ac:dyDescent="0.25">
      <c r="A51" s="242" t="s">
        <v>287</v>
      </c>
      <c r="B51">
        <v>9.4</v>
      </c>
      <c r="C51">
        <v>4</v>
      </c>
      <c r="D51">
        <v>27.1</v>
      </c>
      <c r="E51">
        <v>22.7</v>
      </c>
      <c r="F51">
        <v>8</v>
      </c>
      <c r="G51">
        <v>0</v>
      </c>
    </row>
    <row r="52" spans="1:7" ht="15" x14ac:dyDescent="0.25">
      <c r="A52" s="242" t="s">
        <v>288</v>
      </c>
      <c r="B52">
        <v>82.9</v>
      </c>
      <c r="C52">
        <v>125.7</v>
      </c>
      <c r="D52">
        <v>774.3</v>
      </c>
      <c r="E52">
        <v>783.9</v>
      </c>
      <c r="F52">
        <v>191.3</v>
      </c>
      <c r="G52">
        <v>0</v>
      </c>
    </row>
    <row r="53" spans="1:7" ht="15" x14ac:dyDescent="0.25">
      <c r="A53" s="242" t="s">
        <v>289</v>
      </c>
      <c r="B53">
        <v>281</v>
      </c>
      <c r="C53">
        <v>160</v>
      </c>
      <c r="D53">
        <v>3398.9</v>
      </c>
      <c r="E53">
        <v>529.4</v>
      </c>
      <c r="F53">
        <v>21.5</v>
      </c>
      <c r="G53">
        <v>0</v>
      </c>
    </row>
    <row r="54" spans="1:7" ht="15" x14ac:dyDescent="0.25">
      <c r="A54" s="242" t="s">
        <v>310</v>
      </c>
      <c r="B54">
        <v>0</v>
      </c>
      <c r="C54">
        <v>0</v>
      </c>
      <c r="D54">
        <v>0</v>
      </c>
      <c r="E54">
        <v>226.2</v>
      </c>
      <c r="F54">
        <v>0</v>
      </c>
      <c r="G54">
        <v>0</v>
      </c>
    </row>
    <row r="55" spans="1:7" ht="15" x14ac:dyDescent="0.25">
      <c r="A55" s="242" t="s">
        <v>290</v>
      </c>
      <c r="B55">
        <v>42</v>
      </c>
      <c r="C55">
        <v>37.299999999999997</v>
      </c>
      <c r="D55">
        <v>4316.7</v>
      </c>
      <c r="E55">
        <v>3845.4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111.9</v>
      </c>
      <c r="C60">
        <v>133.30000000000001</v>
      </c>
      <c r="D60">
        <v>1206.9000000000001</v>
      </c>
      <c r="E60">
        <v>1108.5</v>
      </c>
      <c r="F60">
        <v>33.6</v>
      </c>
      <c r="G60">
        <v>0</v>
      </c>
    </row>
    <row r="61" spans="1:7" ht="15" x14ac:dyDescent="0.25">
      <c r="A61" s="242" t="s">
        <v>384</v>
      </c>
      <c r="B61">
        <v>0</v>
      </c>
      <c r="C61">
        <v>0</v>
      </c>
      <c r="D61">
        <v>46.2</v>
      </c>
      <c r="E61">
        <v>9.5</v>
      </c>
      <c r="F61">
        <v>0</v>
      </c>
      <c r="G61">
        <v>0</v>
      </c>
    </row>
    <row r="62" spans="1:7" ht="15" x14ac:dyDescent="0.25">
      <c r="A62" s="242" t="s">
        <v>294</v>
      </c>
      <c r="B62">
        <v>0</v>
      </c>
      <c r="C62">
        <v>2.5</v>
      </c>
      <c r="D62">
        <v>4.5</v>
      </c>
      <c r="E62">
        <v>8.1</v>
      </c>
      <c r="F62">
        <v>0</v>
      </c>
      <c r="G62">
        <v>0</v>
      </c>
    </row>
    <row r="63" spans="1:7" ht="15" x14ac:dyDescent="0.25">
      <c r="A63" s="242" t="s">
        <v>295</v>
      </c>
      <c r="B63">
        <v>65.599999999999994</v>
      </c>
      <c r="C63">
        <v>175.2</v>
      </c>
      <c r="D63">
        <v>736.5</v>
      </c>
      <c r="E63">
        <v>642.20000000000005</v>
      </c>
      <c r="F63">
        <v>44.1</v>
      </c>
      <c r="G63">
        <v>0</v>
      </c>
    </row>
    <row r="64" spans="1:7" ht="15" x14ac:dyDescent="0.25">
      <c r="A64" s="242" t="s">
        <v>296</v>
      </c>
      <c r="B64">
        <v>49.3</v>
      </c>
      <c r="C64">
        <v>55.6</v>
      </c>
      <c r="D64">
        <v>283</v>
      </c>
      <c r="E64">
        <v>248.8</v>
      </c>
      <c r="F64">
        <v>16.600000000000001</v>
      </c>
      <c r="G64">
        <v>0</v>
      </c>
    </row>
    <row r="65" spans="1:7" ht="15" x14ac:dyDescent="0.25">
      <c r="A65" s="242" t="s">
        <v>297</v>
      </c>
      <c r="B65">
        <v>2</v>
      </c>
      <c r="C65">
        <v>2.7</v>
      </c>
      <c r="D65">
        <v>24.3</v>
      </c>
      <c r="E65">
        <v>13.9</v>
      </c>
      <c r="F65">
        <v>1.5</v>
      </c>
      <c r="G65">
        <v>0</v>
      </c>
    </row>
    <row r="66" spans="1:7" ht="15" x14ac:dyDescent="0.25">
      <c r="A66" s="242" t="s">
        <v>298</v>
      </c>
      <c r="B66">
        <v>2292.8000000000002</v>
      </c>
      <c r="C66">
        <v>2306.5</v>
      </c>
      <c r="D66">
        <v>14299.1</v>
      </c>
      <c r="E66">
        <v>12788.2</v>
      </c>
      <c r="F66">
        <v>2081.9</v>
      </c>
      <c r="G66">
        <v>60</v>
      </c>
    </row>
    <row r="67" spans="1:7" ht="15" x14ac:dyDescent="0.25">
      <c r="A67" s="242" t="s">
        <v>299</v>
      </c>
      <c r="B67">
        <v>45</v>
      </c>
      <c r="C67">
        <v>131.19999999999999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66</v>
      </c>
      <c r="C70">
        <v>53</v>
      </c>
      <c r="D70">
        <v>558.5</v>
      </c>
      <c r="E70">
        <v>472.7</v>
      </c>
      <c r="F70">
        <v>15</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47.3</v>
      </c>
      <c r="D73">
        <v>368.9</v>
      </c>
      <c r="E73">
        <v>260.10000000000002</v>
      </c>
      <c r="F73">
        <v>0</v>
      </c>
      <c r="G73">
        <v>0</v>
      </c>
    </row>
    <row r="74" spans="1:7" ht="15" x14ac:dyDescent="0.25">
      <c r="A74" s="242" t="s">
        <v>573</v>
      </c>
      <c r="B74" t="s">
        <v>118</v>
      </c>
      <c r="C74" t="s">
        <v>26</v>
      </c>
      <c r="D74" t="s">
        <v>118</v>
      </c>
      <c r="E74" t="s">
        <v>109</v>
      </c>
      <c r="F74" t="s">
        <v>108</v>
      </c>
      <c r="G74" t="s">
        <v>108</v>
      </c>
    </row>
    <row r="75" spans="1:7" ht="15" x14ac:dyDescent="0.25">
      <c r="A75" s="242" t="s">
        <v>305</v>
      </c>
      <c r="B75">
        <v>6289.4</v>
      </c>
      <c r="C75">
        <v>9448.5</v>
      </c>
      <c r="D75">
        <v>53414.5</v>
      </c>
      <c r="E75">
        <v>59747.7</v>
      </c>
      <c r="F75">
        <v>6281.6</v>
      </c>
      <c r="G75">
        <v>60</v>
      </c>
    </row>
    <row r="76" spans="1:7" ht="15" x14ac:dyDescent="0.25">
      <c r="A76" s="242" t="s">
        <v>306</v>
      </c>
      <c r="B76">
        <v>712.4</v>
      </c>
      <c r="C76">
        <v>662.9</v>
      </c>
      <c r="D76">
        <v>0</v>
      </c>
      <c r="E76">
        <v>0</v>
      </c>
      <c r="F76">
        <v>554.70000000000005</v>
      </c>
      <c r="G76">
        <v>0</v>
      </c>
    </row>
    <row r="77" spans="1:7" ht="15" x14ac:dyDescent="0.25">
      <c r="A77" s="242" t="s">
        <v>573</v>
      </c>
      <c r="B77" t="s">
        <v>118</v>
      </c>
      <c r="C77" t="s">
        <v>26</v>
      </c>
      <c r="D77" t="s">
        <v>118</v>
      </c>
      <c r="E77" t="s">
        <v>109</v>
      </c>
      <c r="F77" t="s">
        <v>108</v>
      </c>
      <c r="G77" t="s">
        <v>108</v>
      </c>
    </row>
    <row r="78" spans="1:7" ht="15" x14ac:dyDescent="0.25">
      <c r="A78" s="242" t="s">
        <v>307</v>
      </c>
      <c r="B78">
        <v>7001.8</v>
      </c>
      <c r="C78">
        <v>10111.4</v>
      </c>
      <c r="D78">
        <v>53414.5</v>
      </c>
      <c r="E78">
        <v>59747.7</v>
      </c>
      <c r="F78">
        <v>6836.3</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109</v>
      </c>
      <c r="F81" t="s">
        <v>108</v>
      </c>
      <c r="G81" t="s">
        <v>108</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DA48-B3F2-4AAD-8BBB-86E481708AA9}">
  <dimension ref="A1:G81"/>
  <sheetViews>
    <sheetView topLeftCell="A64" workbookViewId="0">
      <selection activeCell="B7" sqref="B7"/>
    </sheetView>
  </sheetViews>
  <sheetFormatPr defaultRowHeight="13.2" x14ac:dyDescent="0.25"/>
  <cols>
    <col min="1" max="1" width="27.5546875" customWidth="1"/>
    <col min="2" max="2" width="15.44140625" customWidth="1"/>
    <col min="3" max="3" width="12" customWidth="1"/>
    <col min="4" max="6" width="12.33203125" customWidth="1"/>
    <col min="7" max="7" width="12.6640625" customWidth="1"/>
  </cols>
  <sheetData>
    <row r="1" spans="1:7" ht="15" x14ac:dyDescent="0.25">
      <c r="A1" s="242" t="s">
        <v>564</v>
      </c>
    </row>
    <row r="2" spans="1:7" ht="15" x14ac:dyDescent="0.25">
      <c r="A2" s="242" t="s">
        <v>565</v>
      </c>
    </row>
    <row r="3" spans="1:7" ht="15" x14ac:dyDescent="0.25">
      <c r="A3" s="242" t="s">
        <v>777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681.5</v>
      </c>
      <c r="C19">
        <v>812.9</v>
      </c>
      <c r="D19">
        <v>9067.6</v>
      </c>
      <c r="E19">
        <v>9854.2999999999993</v>
      </c>
      <c r="F19">
        <v>600.29999999999995</v>
      </c>
      <c r="G19">
        <v>0</v>
      </c>
    </row>
    <row r="20" spans="1:7" ht="15" x14ac:dyDescent="0.25">
      <c r="A20" s="242" t="s">
        <v>27</v>
      </c>
    </row>
    <row r="21" spans="1:7" ht="15" x14ac:dyDescent="0.25">
      <c r="A21" s="242" t="s">
        <v>271</v>
      </c>
      <c r="B21">
        <v>61.1</v>
      </c>
      <c r="C21">
        <v>48.3</v>
      </c>
      <c r="D21">
        <v>571.9</v>
      </c>
      <c r="E21">
        <v>1405</v>
      </c>
      <c r="F21">
        <v>4.5</v>
      </c>
      <c r="G21">
        <v>0</v>
      </c>
    </row>
    <row r="22" spans="1:7" ht="15" x14ac:dyDescent="0.25">
      <c r="A22" s="242" t="s">
        <v>27</v>
      </c>
    </row>
    <row r="23" spans="1:7" ht="15" x14ac:dyDescent="0.25">
      <c r="A23" s="242" t="s">
        <v>272</v>
      </c>
      <c r="B23">
        <v>2895.5</v>
      </c>
      <c r="C23">
        <v>5658</v>
      </c>
      <c r="D23">
        <v>11826.5</v>
      </c>
      <c r="E23">
        <v>17671.099999999999</v>
      </c>
      <c r="F23">
        <v>2804</v>
      </c>
      <c r="G23">
        <v>0</v>
      </c>
    </row>
    <row r="24" spans="1:7" ht="15" x14ac:dyDescent="0.25">
      <c r="A24" s="242" t="s">
        <v>27</v>
      </c>
    </row>
    <row r="25" spans="1:7" ht="15" x14ac:dyDescent="0.25">
      <c r="A25" s="242" t="s">
        <v>273</v>
      </c>
      <c r="B25">
        <v>18.100000000000001</v>
      </c>
      <c r="C25">
        <v>62.9</v>
      </c>
      <c r="D25">
        <v>2497.4</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11</v>
      </c>
      <c r="C31">
        <v>3.1</v>
      </c>
      <c r="D31">
        <v>1463.4</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366.2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224.6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3366.8</v>
      </c>
      <c r="C50">
        <v>3676.1</v>
      </c>
      <c r="D50">
        <v>27447</v>
      </c>
      <c r="E50">
        <v>22717.1</v>
      </c>
      <c r="F50">
        <v>2499.1999999999998</v>
      </c>
      <c r="G50">
        <v>60</v>
      </c>
    </row>
    <row r="51" spans="1:7" ht="15" x14ac:dyDescent="0.25">
      <c r="A51" s="242" t="s">
        <v>287</v>
      </c>
      <c r="B51">
        <v>9.4</v>
      </c>
      <c r="C51">
        <v>4</v>
      </c>
      <c r="D51">
        <v>27.1</v>
      </c>
      <c r="E51">
        <v>22.7</v>
      </c>
      <c r="F51">
        <v>8</v>
      </c>
      <c r="G51">
        <v>0</v>
      </c>
    </row>
    <row r="52" spans="1:7" ht="15" x14ac:dyDescent="0.25">
      <c r="A52" s="242" t="s">
        <v>288</v>
      </c>
      <c r="B52">
        <v>80.099999999999994</v>
      </c>
      <c r="C52">
        <v>155.6</v>
      </c>
      <c r="D52">
        <v>772.8</v>
      </c>
      <c r="E52">
        <v>754</v>
      </c>
      <c r="F52">
        <v>191.3</v>
      </c>
      <c r="G52">
        <v>0</v>
      </c>
    </row>
    <row r="53" spans="1:7" ht="15" x14ac:dyDescent="0.25">
      <c r="A53" s="242" t="s">
        <v>289</v>
      </c>
      <c r="B53">
        <v>349.5</v>
      </c>
      <c r="C53">
        <v>164.7</v>
      </c>
      <c r="D53">
        <v>3385.1</v>
      </c>
      <c r="E53">
        <v>523</v>
      </c>
      <c r="F53">
        <v>21.5</v>
      </c>
      <c r="G53">
        <v>0</v>
      </c>
    </row>
    <row r="54" spans="1:7" ht="15" x14ac:dyDescent="0.25">
      <c r="A54" s="242" t="s">
        <v>310</v>
      </c>
      <c r="B54">
        <v>0</v>
      </c>
      <c r="C54">
        <v>0</v>
      </c>
      <c r="D54">
        <v>0</v>
      </c>
      <c r="E54">
        <v>226.2</v>
      </c>
      <c r="F54">
        <v>0</v>
      </c>
      <c r="G54">
        <v>0</v>
      </c>
    </row>
    <row r="55" spans="1:7" ht="15" x14ac:dyDescent="0.25">
      <c r="A55" s="242" t="s">
        <v>290</v>
      </c>
      <c r="B55">
        <v>42</v>
      </c>
      <c r="C55">
        <v>37.5</v>
      </c>
      <c r="D55">
        <v>4316.7</v>
      </c>
      <c r="E55">
        <v>3845.4</v>
      </c>
      <c r="F55">
        <v>100</v>
      </c>
      <c r="G55">
        <v>0</v>
      </c>
    </row>
    <row r="56" spans="1:7" ht="15" x14ac:dyDescent="0.25">
      <c r="A56" s="242" t="s">
        <v>563</v>
      </c>
      <c r="B56">
        <v>0</v>
      </c>
      <c r="C56">
        <v>5</v>
      </c>
      <c r="D56">
        <v>30.4</v>
      </c>
      <c r="E56">
        <v>0</v>
      </c>
      <c r="F56">
        <v>0</v>
      </c>
      <c r="G56">
        <v>0</v>
      </c>
    </row>
    <row r="57" spans="1:7" ht="15" x14ac:dyDescent="0.25">
      <c r="A57" s="242" t="s">
        <v>291</v>
      </c>
      <c r="B57">
        <v>0.1</v>
      </c>
      <c r="C57">
        <v>16.7</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119.8</v>
      </c>
      <c r="C60">
        <v>197.4</v>
      </c>
      <c r="D60">
        <v>1199.9000000000001</v>
      </c>
      <c r="E60">
        <v>1040.9000000000001</v>
      </c>
      <c r="F60">
        <v>33.6</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69.7</v>
      </c>
      <c r="C63">
        <v>168.9</v>
      </c>
      <c r="D63">
        <v>736.5</v>
      </c>
      <c r="E63">
        <v>642.20000000000005</v>
      </c>
      <c r="F63">
        <v>40</v>
      </c>
      <c r="G63">
        <v>0</v>
      </c>
    </row>
    <row r="64" spans="1:7" ht="15" x14ac:dyDescent="0.25">
      <c r="A64" s="242" t="s">
        <v>296</v>
      </c>
      <c r="B64">
        <v>53.6</v>
      </c>
      <c r="C64">
        <v>44</v>
      </c>
      <c r="D64">
        <v>278.3</v>
      </c>
      <c r="E64">
        <v>241.6</v>
      </c>
      <c r="F64">
        <v>9.6999999999999993</v>
      </c>
      <c r="G64">
        <v>0</v>
      </c>
    </row>
    <row r="65" spans="1:7" ht="15" x14ac:dyDescent="0.25">
      <c r="A65" s="242" t="s">
        <v>297</v>
      </c>
      <c r="B65">
        <v>2</v>
      </c>
      <c r="C65">
        <v>2.7</v>
      </c>
      <c r="D65">
        <v>24.3</v>
      </c>
      <c r="E65">
        <v>13.9</v>
      </c>
      <c r="F65">
        <v>1.5</v>
      </c>
      <c r="G65">
        <v>0</v>
      </c>
    </row>
    <row r="66" spans="1:7" ht="15" x14ac:dyDescent="0.25">
      <c r="A66" s="242" t="s">
        <v>298</v>
      </c>
      <c r="B66">
        <v>2463</v>
      </c>
      <c r="C66">
        <v>2482.5</v>
      </c>
      <c r="D66">
        <v>14072</v>
      </c>
      <c r="E66">
        <v>12534.5</v>
      </c>
      <c r="F66">
        <v>2045.4</v>
      </c>
      <c r="G66">
        <v>60</v>
      </c>
    </row>
    <row r="67" spans="1:7" ht="15" x14ac:dyDescent="0.25">
      <c r="A67" s="242" t="s">
        <v>299</v>
      </c>
      <c r="B67">
        <v>37.5</v>
      </c>
      <c r="C67">
        <v>153.19999999999999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54.5</v>
      </c>
      <c r="C70">
        <v>54.7</v>
      </c>
      <c r="D70">
        <v>558.5</v>
      </c>
      <c r="E70">
        <v>448</v>
      </c>
      <c r="F70">
        <v>0</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40</v>
      </c>
      <c r="D73">
        <v>368.9</v>
      </c>
      <c r="E73">
        <v>260.10000000000002</v>
      </c>
      <c r="F73">
        <v>0</v>
      </c>
      <c r="G73">
        <v>0</v>
      </c>
    </row>
    <row r="74" spans="1:7" ht="15" x14ac:dyDescent="0.25">
      <c r="A74" s="242" t="s">
        <v>573</v>
      </c>
      <c r="B74" t="s">
        <v>118</v>
      </c>
      <c r="C74" t="s">
        <v>26</v>
      </c>
      <c r="D74" t="s">
        <v>118</v>
      </c>
      <c r="E74" t="s">
        <v>118</v>
      </c>
      <c r="F74" t="s">
        <v>118</v>
      </c>
      <c r="G74" t="s">
        <v>108</v>
      </c>
    </row>
    <row r="75" spans="1:7" ht="15" x14ac:dyDescent="0.25">
      <c r="A75" s="242" t="s">
        <v>305</v>
      </c>
      <c r="B75">
        <v>7033.1</v>
      </c>
      <c r="C75">
        <v>10267.1</v>
      </c>
      <c r="D75">
        <v>52498.400000000001</v>
      </c>
      <c r="E75">
        <v>58685.9</v>
      </c>
      <c r="F75">
        <v>5938</v>
      </c>
      <c r="G75">
        <v>60</v>
      </c>
    </row>
    <row r="76" spans="1:7" ht="15" x14ac:dyDescent="0.25">
      <c r="A76" s="242" t="s">
        <v>306</v>
      </c>
      <c r="B76">
        <v>825.8</v>
      </c>
      <c r="C76">
        <v>767.2</v>
      </c>
      <c r="D76">
        <v>0</v>
      </c>
      <c r="E76">
        <v>0</v>
      </c>
      <c r="F76">
        <v>550.1</v>
      </c>
      <c r="G76">
        <v>0</v>
      </c>
    </row>
    <row r="77" spans="1:7" ht="15" x14ac:dyDescent="0.25">
      <c r="A77" s="242" t="s">
        <v>573</v>
      </c>
      <c r="B77" t="s">
        <v>118</v>
      </c>
      <c r="C77" t="s">
        <v>26</v>
      </c>
      <c r="D77" t="s">
        <v>118</v>
      </c>
      <c r="E77" t="s">
        <v>118</v>
      </c>
      <c r="F77" t="s">
        <v>118</v>
      </c>
      <c r="G77" t="s">
        <v>108</v>
      </c>
    </row>
    <row r="78" spans="1:7" ht="15" x14ac:dyDescent="0.25">
      <c r="A78" s="242" t="s">
        <v>307</v>
      </c>
      <c r="B78">
        <v>7858.9</v>
      </c>
      <c r="C78">
        <v>11034.3</v>
      </c>
      <c r="D78">
        <v>52498.400000000001</v>
      </c>
      <c r="E78">
        <v>58685.9</v>
      </c>
      <c r="F78">
        <v>6488.2</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D8F-FD3A-47D1-A495-7FDD2188FEB5}">
  <dimension ref="A2:I82"/>
  <sheetViews>
    <sheetView topLeftCell="A7" workbookViewId="0">
      <selection activeCell="G51" sqref="G51"/>
    </sheetView>
  </sheetViews>
  <sheetFormatPr defaultRowHeight="13.2" x14ac:dyDescent="0.25"/>
  <cols>
    <col min="1" max="1" width="26.109375" customWidth="1"/>
    <col min="2" max="2" width="14.5546875" customWidth="1"/>
    <col min="4" max="4" width="11.33203125" customWidth="1"/>
    <col min="5" max="5" width="14.44140625" customWidth="1"/>
    <col min="6" max="6" width="12.33203125" customWidth="1"/>
  </cols>
  <sheetData>
    <row r="2" spans="1:7" ht="15" x14ac:dyDescent="0.25">
      <c r="A2" s="242" t="s">
        <v>564</v>
      </c>
    </row>
    <row r="3" spans="1:7" ht="15" x14ac:dyDescent="0.25">
      <c r="A3" s="242" t="s">
        <v>565</v>
      </c>
    </row>
    <row r="4" spans="1:7" ht="15" x14ac:dyDescent="0.25">
      <c r="A4" s="242" t="s">
        <v>775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109</v>
      </c>
      <c r="C11" t="s">
        <v>443</v>
      </c>
      <c r="D11" t="s">
        <v>118</v>
      </c>
      <c r="E11" t="s">
        <v>118</v>
      </c>
      <c r="F11" t="s">
        <v>118</v>
      </c>
      <c r="G11" t="s">
        <v>108</v>
      </c>
    </row>
    <row r="12" spans="1:7" ht="15" x14ac:dyDescent="0.25">
      <c r="A12" s="242" t="s">
        <v>27</v>
      </c>
    </row>
    <row r="13" spans="1:7" ht="15" x14ac:dyDescent="0.25">
      <c r="A13" s="242" t="s">
        <v>268</v>
      </c>
      <c r="B13">
        <v>10.3</v>
      </c>
      <c r="C13" t="s">
        <v>160</v>
      </c>
      <c r="D13">
        <v>721.7</v>
      </c>
      <c r="E13">
        <v>0.3</v>
      </c>
      <c r="F13">
        <v>0</v>
      </c>
      <c r="G13">
        <v>0</v>
      </c>
    </row>
    <row r="14" spans="1:7" ht="15" x14ac:dyDescent="0.25">
      <c r="A14" s="242" t="s">
        <v>739</v>
      </c>
      <c r="B14">
        <v>0</v>
      </c>
      <c r="C14">
        <v>0</v>
      </c>
      <c r="D14">
        <v>68.400000000000006</v>
      </c>
      <c r="E14">
        <v>0</v>
      </c>
      <c r="F14">
        <v>0</v>
      </c>
      <c r="G14">
        <v>0</v>
      </c>
    </row>
    <row r="15" spans="1:7" ht="15" x14ac:dyDescent="0.25">
      <c r="A15" s="242" t="s">
        <v>601</v>
      </c>
      <c r="B15">
        <v>0</v>
      </c>
      <c r="C15">
        <v>0</v>
      </c>
      <c r="D15">
        <v>70.3</v>
      </c>
      <c r="E15">
        <v>0</v>
      </c>
      <c r="F15">
        <v>0</v>
      </c>
      <c r="G15">
        <v>0</v>
      </c>
    </row>
    <row r="16" spans="1:7" ht="15" x14ac:dyDescent="0.25">
      <c r="A16" s="242" t="s">
        <v>761</v>
      </c>
      <c r="B16">
        <v>0</v>
      </c>
      <c r="C16">
        <v>0</v>
      </c>
      <c r="D16">
        <v>54.3</v>
      </c>
      <c r="E16">
        <v>0</v>
      </c>
      <c r="F16">
        <v>0</v>
      </c>
      <c r="G16">
        <v>0</v>
      </c>
    </row>
    <row r="17" spans="1:7" ht="15" x14ac:dyDescent="0.25">
      <c r="A17" s="242" t="s">
        <v>582</v>
      </c>
      <c r="B17">
        <v>10</v>
      </c>
      <c r="C17">
        <v>0</v>
      </c>
      <c r="D17">
        <v>528.5</v>
      </c>
      <c r="E17">
        <v>0</v>
      </c>
      <c r="F17">
        <v>0</v>
      </c>
      <c r="G17">
        <v>0</v>
      </c>
    </row>
    <row r="18" spans="1:7" ht="15" x14ac:dyDescent="0.25">
      <c r="A18" s="242" t="s">
        <v>269</v>
      </c>
      <c r="B18">
        <v>0.3</v>
      </c>
      <c r="C18" t="s">
        <v>160</v>
      </c>
      <c r="D18">
        <v>0.3</v>
      </c>
      <c r="E18">
        <v>0.3</v>
      </c>
      <c r="F18">
        <v>0</v>
      </c>
      <c r="G18">
        <v>0</v>
      </c>
    </row>
    <row r="19" spans="1:7" ht="15" x14ac:dyDescent="0.25">
      <c r="A19" s="242" t="s">
        <v>27</v>
      </c>
    </row>
    <row r="20" spans="1:7" ht="15" x14ac:dyDescent="0.25">
      <c r="A20" s="242" t="s">
        <v>270</v>
      </c>
      <c r="B20">
        <v>868.8</v>
      </c>
      <c r="C20">
        <v>1024.5999999999999</v>
      </c>
      <c r="D20">
        <v>8831.2000000000007</v>
      </c>
      <c r="E20">
        <v>9559.5</v>
      </c>
      <c r="F20">
        <v>597.29999999999995</v>
      </c>
      <c r="G20">
        <v>0</v>
      </c>
    </row>
    <row r="21" spans="1:7" ht="15" x14ac:dyDescent="0.25">
      <c r="A21" s="242" t="s">
        <v>27</v>
      </c>
    </row>
    <row r="22" spans="1:7" ht="15" x14ac:dyDescent="0.25">
      <c r="A22" s="242" t="s">
        <v>271</v>
      </c>
      <c r="B22">
        <v>68.5</v>
      </c>
      <c r="C22">
        <v>40.6</v>
      </c>
      <c r="D22">
        <v>564.6</v>
      </c>
      <c r="E22">
        <v>1403.2</v>
      </c>
      <c r="F22">
        <v>4.5</v>
      </c>
      <c r="G22">
        <v>0</v>
      </c>
    </row>
    <row r="23" spans="1:7" ht="15" x14ac:dyDescent="0.25">
      <c r="A23" s="242" t="s">
        <v>27</v>
      </c>
    </row>
    <row r="24" spans="1:7" ht="15" x14ac:dyDescent="0.25">
      <c r="A24" s="242" t="s">
        <v>272</v>
      </c>
      <c r="B24">
        <v>3031.3</v>
      </c>
      <c r="C24">
        <v>6066</v>
      </c>
      <c r="D24">
        <v>11627.3</v>
      </c>
      <c r="E24">
        <v>17266</v>
      </c>
      <c r="F24">
        <v>2720</v>
      </c>
      <c r="G24">
        <v>0</v>
      </c>
    </row>
    <row r="25" spans="1:7" ht="15" x14ac:dyDescent="0.25">
      <c r="A25" s="242" t="s">
        <v>27</v>
      </c>
    </row>
    <row r="26" spans="1:7" ht="15" x14ac:dyDescent="0.25">
      <c r="A26" s="242" t="s">
        <v>273</v>
      </c>
      <c r="B26">
        <v>48.4</v>
      </c>
      <c r="C26">
        <v>129.5</v>
      </c>
      <c r="D26">
        <v>2496</v>
      </c>
      <c r="E26">
        <v>5596.2</v>
      </c>
      <c r="F26">
        <v>0</v>
      </c>
      <c r="G26">
        <v>0</v>
      </c>
    </row>
    <row r="27" spans="1:7" ht="15" x14ac:dyDescent="0.25">
      <c r="A27" s="242" t="s">
        <v>748</v>
      </c>
      <c r="B27">
        <v>0</v>
      </c>
      <c r="C27">
        <v>0</v>
      </c>
      <c r="D27">
        <v>2</v>
      </c>
      <c r="E27">
        <v>0</v>
      </c>
      <c r="F27">
        <v>0</v>
      </c>
      <c r="G27">
        <v>0</v>
      </c>
    </row>
    <row r="28" spans="1:7" ht="15" x14ac:dyDescent="0.25">
      <c r="A28" s="242" t="s">
        <v>274</v>
      </c>
      <c r="B28">
        <v>1.1000000000000001</v>
      </c>
      <c r="C28">
        <v>1</v>
      </c>
      <c r="D28">
        <v>5.9</v>
      </c>
      <c r="E28">
        <v>24.6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0.1</v>
      </c>
      <c r="C31">
        <v>0</v>
      </c>
      <c r="D31">
        <v>0</v>
      </c>
      <c r="E31">
        <v>88</v>
      </c>
      <c r="F31">
        <v>0</v>
      </c>
      <c r="G31">
        <v>0</v>
      </c>
    </row>
    <row r="32" spans="1:7" ht="15" x14ac:dyDescent="0.25">
      <c r="A32" s="242" t="s">
        <v>275</v>
      </c>
      <c r="B32">
        <v>10.1</v>
      </c>
      <c r="C32">
        <v>3.5</v>
      </c>
      <c r="D32">
        <v>1462.5</v>
      </c>
      <c r="E32">
        <v>3522.6</v>
      </c>
      <c r="F32">
        <v>0</v>
      </c>
      <c r="G32">
        <v>0</v>
      </c>
    </row>
    <row r="33" spans="1:7" ht="15" x14ac:dyDescent="0.25">
      <c r="A33" s="242" t="s">
        <v>594</v>
      </c>
      <c r="B33">
        <v>0</v>
      </c>
      <c r="C33">
        <v>0</v>
      </c>
      <c r="D33">
        <v>0</v>
      </c>
      <c r="E33">
        <v>41.1</v>
      </c>
      <c r="F33">
        <v>0</v>
      </c>
      <c r="G33">
        <v>0</v>
      </c>
    </row>
    <row r="34" spans="1:7" ht="15" x14ac:dyDescent="0.25">
      <c r="A34" s="242" t="s">
        <v>276</v>
      </c>
      <c r="B34">
        <v>2.9</v>
      </c>
      <c r="C34">
        <v>0</v>
      </c>
      <c r="D34">
        <v>4.9000000000000004</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0.1</v>
      </c>
      <c r="C37">
        <v>0</v>
      </c>
      <c r="D37">
        <v>1.2</v>
      </c>
      <c r="E37">
        <v>1.2</v>
      </c>
      <c r="F37">
        <v>0</v>
      </c>
      <c r="G37">
        <v>0</v>
      </c>
    </row>
    <row r="38" spans="1:7" ht="15" x14ac:dyDescent="0.25">
      <c r="A38" s="242" t="s">
        <v>279</v>
      </c>
      <c r="B38">
        <v>4.3</v>
      </c>
      <c r="C38">
        <v>0.6</v>
      </c>
      <c r="D38">
        <v>3.1</v>
      </c>
      <c r="E38">
        <v>0.7</v>
      </c>
      <c r="F38">
        <v>0</v>
      </c>
      <c r="G38">
        <v>0</v>
      </c>
    </row>
    <row r="39" spans="1:7" ht="15" x14ac:dyDescent="0.25">
      <c r="A39" s="242" t="s">
        <v>280</v>
      </c>
      <c r="B39">
        <v>0</v>
      </c>
      <c r="C39">
        <v>0</v>
      </c>
      <c r="D39" t="s">
        <v>160</v>
      </c>
      <c r="E39" t="s">
        <v>160</v>
      </c>
      <c r="F39">
        <v>0</v>
      </c>
      <c r="G39">
        <v>0</v>
      </c>
    </row>
    <row r="40" spans="1:7" ht="15" x14ac:dyDescent="0.25">
      <c r="A40" s="242" t="s">
        <v>281</v>
      </c>
      <c r="B40">
        <v>30</v>
      </c>
      <c r="C40">
        <v>124.5</v>
      </c>
      <c r="D40">
        <v>696.6</v>
      </c>
      <c r="E40">
        <v>632.20000000000005</v>
      </c>
      <c r="F40">
        <v>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10</v>
      </c>
      <c r="C45">
        <v>9</v>
      </c>
      <c r="D45">
        <v>358.4</v>
      </c>
      <c r="E45">
        <v>1368.7</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10</v>
      </c>
      <c r="C48">
        <v>9</v>
      </c>
      <c r="D48">
        <v>216.7</v>
      </c>
      <c r="E48">
        <v>508.8</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3952.2</v>
      </c>
      <c r="C51">
        <v>3985.9</v>
      </c>
      <c r="D51">
        <v>26871.8</v>
      </c>
      <c r="E51">
        <v>22205.7</v>
      </c>
      <c r="F51">
        <v>2505</v>
      </c>
      <c r="G51">
        <v>60</v>
      </c>
    </row>
    <row r="52" spans="1:7" ht="15" x14ac:dyDescent="0.25">
      <c r="A52" s="242" t="s">
        <v>287</v>
      </c>
      <c r="B52">
        <v>9.4</v>
      </c>
      <c r="C52">
        <v>4</v>
      </c>
      <c r="D52">
        <v>27.1</v>
      </c>
      <c r="E52">
        <v>22.7</v>
      </c>
      <c r="F52">
        <v>8</v>
      </c>
      <c r="G52">
        <v>0</v>
      </c>
    </row>
    <row r="53" spans="1:7" ht="15" x14ac:dyDescent="0.25">
      <c r="A53" s="242" t="s">
        <v>288</v>
      </c>
      <c r="B53">
        <v>80.099999999999994</v>
      </c>
      <c r="C53">
        <v>201.3</v>
      </c>
      <c r="D53">
        <v>772.8</v>
      </c>
      <c r="E53">
        <v>710.1</v>
      </c>
      <c r="F53">
        <v>191.3</v>
      </c>
      <c r="G53">
        <v>0</v>
      </c>
    </row>
    <row r="54" spans="1:7" ht="15" x14ac:dyDescent="0.25">
      <c r="A54" s="242" t="s">
        <v>289</v>
      </c>
      <c r="B54">
        <v>576.29999999999995</v>
      </c>
      <c r="C54">
        <v>180</v>
      </c>
      <c r="D54">
        <v>3259</v>
      </c>
      <c r="E54">
        <v>497.2</v>
      </c>
      <c r="F54">
        <v>23.7</v>
      </c>
      <c r="G54">
        <v>0</v>
      </c>
    </row>
    <row r="55" spans="1:7" ht="15" x14ac:dyDescent="0.25">
      <c r="A55" s="242" t="s">
        <v>310</v>
      </c>
      <c r="B55">
        <v>0</v>
      </c>
      <c r="C55">
        <v>0</v>
      </c>
      <c r="D55">
        <v>0</v>
      </c>
      <c r="E55">
        <v>226.2</v>
      </c>
      <c r="F55">
        <v>0</v>
      </c>
      <c r="G55">
        <v>0</v>
      </c>
    </row>
    <row r="56" spans="1:7" ht="15" x14ac:dyDescent="0.25">
      <c r="A56" s="242" t="s">
        <v>290</v>
      </c>
      <c r="B56">
        <v>67.5</v>
      </c>
      <c r="C56">
        <v>59.5</v>
      </c>
      <c r="D56">
        <v>4277.2</v>
      </c>
      <c r="E56">
        <v>3786.5</v>
      </c>
      <c r="F56">
        <v>100</v>
      </c>
      <c r="G56">
        <v>0</v>
      </c>
    </row>
    <row r="57" spans="1:7" ht="15" x14ac:dyDescent="0.25">
      <c r="A57" s="242" t="s">
        <v>563</v>
      </c>
      <c r="B57">
        <v>0</v>
      </c>
      <c r="C57">
        <v>0</v>
      </c>
      <c r="D57">
        <v>30.4</v>
      </c>
      <c r="E57">
        <v>0</v>
      </c>
      <c r="F57">
        <v>0</v>
      </c>
      <c r="G57">
        <v>0</v>
      </c>
    </row>
    <row r="58" spans="1:7" ht="15" x14ac:dyDescent="0.25">
      <c r="A58" s="242" t="s">
        <v>291</v>
      </c>
      <c r="B58">
        <v>0.1</v>
      </c>
      <c r="C58">
        <v>14.6</v>
      </c>
      <c r="D58">
        <v>505.9</v>
      </c>
      <c r="E58">
        <v>452.4</v>
      </c>
      <c r="F58">
        <v>0</v>
      </c>
      <c r="G58">
        <v>0</v>
      </c>
    </row>
    <row r="59" spans="1:7" ht="15" x14ac:dyDescent="0.25">
      <c r="A59" s="242" t="s">
        <v>591</v>
      </c>
      <c r="B59">
        <v>0</v>
      </c>
      <c r="C59">
        <v>0</v>
      </c>
      <c r="D59">
        <v>20</v>
      </c>
      <c r="E59">
        <v>30.4</v>
      </c>
      <c r="F59">
        <v>0</v>
      </c>
      <c r="G59">
        <v>0</v>
      </c>
    </row>
    <row r="60" spans="1:7" ht="15" x14ac:dyDescent="0.25">
      <c r="A60" s="242" t="s">
        <v>292</v>
      </c>
      <c r="B60">
        <v>0</v>
      </c>
      <c r="C60">
        <v>11.1</v>
      </c>
      <c r="D60">
        <v>0</v>
      </c>
      <c r="E60">
        <v>0</v>
      </c>
      <c r="F60">
        <v>0</v>
      </c>
      <c r="G60">
        <v>0</v>
      </c>
    </row>
    <row r="61" spans="1:7" ht="15" x14ac:dyDescent="0.25">
      <c r="A61" s="242" t="s">
        <v>293</v>
      </c>
      <c r="B61">
        <v>148.4</v>
      </c>
      <c r="C61">
        <v>197.4</v>
      </c>
      <c r="D61">
        <v>1172.5999999999999</v>
      </c>
      <c r="E61">
        <v>1040.9000000000001</v>
      </c>
      <c r="F61">
        <v>9.5</v>
      </c>
      <c r="G61">
        <v>0</v>
      </c>
    </row>
    <row r="62" spans="1:7" ht="15" x14ac:dyDescent="0.25">
      <c r="A62" s="242" t="s">
        <v>384</v>
      </c>
      <c r="B62">
        <v>0</v>
      </c>
      <c r="C62">
        <v>0</v>
      </c>
      <c r="D62">
        <v>46.2</v>
      </c>
      <c r="E62">
        <v>9.5</v>
      </c>
      <c r="F62">
        <v>0</v>
      </c>
      <c r="G62">
        <v>0</v>
      </c>
    </row>
    <row r="63" spans="1:7" ht="15" x14ac:dyDescent="0.25">
      <c r="A63" s="242" t="s">
        <v>294</v>
      </c>
      <c r="B63">
        <v>0</v>
      </c>
      <c r="C63">
        <v>0</v>
      </c>
      <c r="D63">
        <v>4.5</v>
      </c>
      <c r="E63">
        <v>8.1</v>
      </c>
      <c r="F63">
        <v>0</v>
      </c>
      <c r="G63">
        <v>0</v>
      </c>
    </row>
    <row r="64" spans="1:7" ht="15" x14ac:dyDescent="0.25">
      <c r="A64" s="242" t="s">
        <v>295</v>
      </c>
      <c r="B64">
        <v>116.5</v>
      </c>
      <c r="C64">
        <v>185.4</v>
      </c>
      <c r="D64">
        <v>689.4</v>
      </c>
      <c r="E64">
        <v>642.20000000000005</v>
      </c>
      <c r="F64">
        <v>37.6</v>
      </c>
      <c r="G64">
        <v>0</v>
      </c>
    </row>
    <row r="65" spans="1:9" ht="15" x14ac:dyDescent="0.25">
      <c r="A65" s="242" t="s">
        <v>296</v>
      </c>
      <c r="B65">
        <v>62.6</v>
      </c>
      <c r="C65">
        <v>44</v>
      </c>
      <c r="D65">
        <v>271.2</v>
      </c>
      <c r="E65">
        <v>241.6</v>
      </c>
      <c r="F65">
        <v>9.6999999999999993</v>
      </c>
      <c r="G65">
        <v>0</v>
      </c>
    </row>
    <row r="66" spans="1:9" ht="15" x14ac:dyDescent="0.25">
      <c r="A66" s="242" t="s">
        <v>297</v>
      </c>
      <c r="B66">
        <v>2</v>
      </c>
      <c r="C66">
        <v>2.7</v>
      </c>
      <c r="D66">
        <v>24.3</v>
      </c>
      <c r="E66">
        <v>13.9</v>
      </c>
      <c r="F66">
        <v>1.5</v>
      </c>
      <c r="G66">
        <v>0</v>
      </c>
    </row>
    <row r="67" spans="1:9" ht="15" x14ac:dyDescent="0.25">
      <c r="A67" s="242" t="s">
        <v>298</v>
      </c>
      <c r="B67">
        <v>2697.5</v>
      </c>
      <c r="C67">
        <v>2675.8</v>
      </c>
      <c r="D67">
        <v>13770</v>
      </c>
      <c r="E67">
        <v>12204.6</v>
      </c>
      <c r="F67">
        <v>2075.4</v>
      </c>
      <c r="G67">
        <v>60</v>
      </c>
    </row>
    <row r="68" spans="1:9" ht="15" x14ac:dyDescent="0.25">
      <c r="A68" s="242" t="s">
        <v>299</v>
      </c>
      <c r="B68">
        <v>38.200000000000003</v>
      </c>
      <c r="C68">
        <v>175.4</v>
      </c>
      <c r="D68">
        <v>432</v>
      </c>
      <c r="E68">
        <v>356.9</v>
      </c>
      <c r="F68">
        <v>0</v>
      </c>
      <c r="G68">
        <v>0</v>
      </c>
    </row>
    <row r="69" spans="1:9" ht="15" x14ac:dyDescent="0.25">
      <c r="A69" s="242" t="s">
        <v>300</v>
      </c>
      <c r="B69">
        <v>28</v>
      </c>
      <c r="C69">
        <v>138.19999999999999</v>
      </c>
      <c r="D69">
        <v>513.4</v>
      </c>
      <c r="E69">
        <v>440.8</v>
      </c>
      <c r="F69">
        <v>48.3</v>
      </c>
      <c r="G69">
        <v>0</v>
      </c>
    </row>
    <row r="70" spans="1:9" ht="15" x14ac:dyDescent="0.25">
      <c r="A70" s="242" t="s">
        <v>301</v>
      </c>
      <c r="B70">
        <v>0</v>
      </c>
      <c r="C70">
        <v>0</v>
      </c>
      <c r="D70">
        <v>86.6</v>
      </c>
      <c r="E70">
        <v>758.6</v>
      </c>
      <c r="F70">
        <v>0</v>
      </c>
      <c r="G70">
        <v>0</v>
      </c>
    </row>
    <row r="71" spans="1:9" ht="15" x14ac:dyDescent="0.25">
      <c r="A71" s="242" t="s">
        <v>302</v>
      </c>
      <c r="B71">
        <v>68</v>
      </c>
      <c r="C71">
        <v>47.2</v>
      </c>
      <c r="D71">
        <v>536.9</v>
      </c>
      <c r="E71">
        <v>448</v>
      </c>
      <c r="F71">
        <v>0</v>
      </c>
      <c r="G71">
        <v>0</v>
      </c>
    </row>
    <row r="72" spans="1:9" ht="15" x14ac:dyDescent="0.25">
      <c r="A72" s="242" t="s">
        <v>385</v>
      </c>
      <c r="B72">
        <v>0</v>
      </c>
      <c r="C72">
        <v>0</v>
      </c>
      <c r="D72">
        <v>1</v>
      </c>
      <c r="E72">
        <v>1</v>
      </c>
      <c r="F72">
        <v>0</v>
      </c>
      <c r="G72">
        <v>0</v>
      </c>
    </row>
    <row r="73" spans="1:9" ht="15" x14ac:dyDescent="0.25">
      <c r="A73" s="242" t="s">
        <v>303</v>
      </c>
      <c r="B73">
        <v>17.3</v>
      </c>
      <c r="C73">
        <v>9.4</v>
      </c>
      <c r="D73">
        <v>62.4</v>
      </c>
      <c r="E73">
        <v>54.1</v>
      </c>
      <c r="F73">
        <v>0</v>
      </c>
      <c r="G73">
        <v>0</v>
      </c>
    </row>
    <row r="74" spans="1:9" ht="15" x14ac:dyDescent="0.25">
      <c r="A74" s="242" t="s">
        <v>304</v>
      </c>
      <c r="B74">
        <v>40.5</v>
      </c>
      <c r="C74">
        <v>40</v>
      </c>
      <c r="D74">
        <v>368.9</v>
      </c>
      <c r="E74">
        <v>260.10000000000002</v>
      </c>
      <c r="F74">
        <v>0</v>
      </c>
      <c r="G74">
        <v>0</v>
      </c>
    </row>
    <row r="75" spans="1:9" ht="15" x14ac:dyDescent="0.25">
      <c r="A75" s="242" t="s">
        <v>573</v>
      </c>
      <c r="B75" t="s">
        <v>109</v>
      </c>
      <c r="C75" t="s">
        <v>443</v>
      </c>
      <c r="D75" t="s">
        <v>118</v>
      </c>
      <c r="E75" t="s">
        <v>118</v>
      </c>
      <c r="F75" t="s">
        <v>118</v>
      </c>
      <c r="G75" t="s">
        <v>108</v>
      </c>
    </row>
    <row r="76" spans="1:9" ht="15" x14ac:dyDescent="0.25">
      <c r="A76" s="242" t="s">
        <v>305</v>
      </c>
      <c r="B76" t="s">
        <v>776</v>
      </c>
      <c r="C76">
        <v>1255.7</v>
      </c>
      <c r="D76">
        <v>51471</v>
      </c>
      <c r="E76">
        <v>57399.6</v>
      </c>
      <c r="F76">
        <v>5826.8</v>
      </c>
      <c r="G76">
        <v>60</v>
      </c>
      <c r="I76">
        <f>SUM(B13:B74)</f>
        <v>12010.800000000001</v>
      </c>
    </row>
    <row r="77" spans="1:9" ht="15" x14ac:dyDescent="0.25">
      <c r="A77" s="242" t="s">
        <v>306</v>
      </c>
      <c r="B77">
        <v>963.4</v>
      </c>
      <c r="C77">
        <v>891.8</v>
      </c>
      <c r="D77">
        <v>0</v>
      </c>
      <c r="E77">
        <v>0</v>
      </c>
      <c r="F77">
        <v>550.1</v>
      </c>
      <c r="G77">
        <v>0</v>
      </c>
    </row>
    <row r="78" spans="1:9" ht="15" x14ac:dyDescent="0.25">
      <c r="A78" s="242" t="s">
        <v>573</v>
      </c>
      <c r="B78" t="s">
        <v>109</v>
      </c>
      <c r="C78" t="s">
        <v>443</v>
      </c>
      <c r="D78" t="s">
        <v>118</v>
      </c>
      <c r="E78" t="s">
        <v>118</v>
      </c>
      <c r="F78" t="s">
        <v>118</v>
      </c>
      <c r="G78" t="s">
        <v>108</v>
      </c>
    </row>
    <row r="79" spans="1:9" ht="15" x14ac:dyDescent="0.25">
      <c r="A79" s="242" t="s">
        <v>307</v>
      </c>
      <c r="B79" s="48">
        <v>8952.7999999999993</v>
      </c>
      <c r="C79">
        <v>12147.5</v>
      </c>
      <c r="D79">
        <v>51471</v>
      </c>
      <c r="E79">
        <v>57399.6</v>
      </c>
      <c r="F79">
        <v>6376.9</v>
      </c>
      <c r="G79">
        <v>60</v>
      </c>
    </row>
    <row r="80" spans="1:9" ht="15" x14ac:dyDescent="0.25">
      <c r="A80" s="242" t="s">
        <v>308</v>
      </c>
      <c r="B80" t="s">
        <v>25</v>
      </c>
      <c r="C80" t="s">
        <v>25</v>
      </c>
      <c r="D80">
        <v>0</v>
      </c>
      <c r="E80">
        <v>0</v>
      </c>
      <c r="F80" t="s">
        <v>25</v>
      </c>
      <c r="G80" t="s">
        <v>25</v>
      </c>
    </row>
    <row r="81" spans="1:7" ht="15" x14ac:dyDescent="0.25">
      <c r="A81" s="242" t="s">
        <v>309</v>
      </c>
      <c r="B81">
        <v>108.3</v>
      </c>
      <c r="C81">
        <v>30.5</v>
      </c>
      <c r="D81" t="s">
        <v>25</v>
      </c>
      <c r="E81" t="s">
        <v>25</v>
      </c>
      <c r="F81">
        <v>35.4</v>
      </c>
      <c r="G81">
        <v>0</v>
      </c>
    </row>
    <row r="82" spans="1:7" ht="15" x14ac:dyDescent="0.25">
      <c r="A82" s="242" t="s">
        <v>567</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49BA-FF26-4C76-801C-1A5E3FE7E609}">
  <dimension ref="A1:G81"/>
  <sheetViews>
    <sheetView topLeftCell="A19" workbookViewId="0">
      <selection activeCell="D84" sqref="D84"/>
    </sheetView>
  </sheetViews>
  <sheetFormatPr defaultRowHeight="13.2" x14ac:dyDescent="0.25"/>
  <cols>
    <col min="1" max="1" width="28" customWidth="1"/>
    <col min="2" max="2" width="14.33203125" customWidth="1"/>
    <col min="3" max="3" width="12.44140625" customWidth="1"/>
    <col min="4" max="4" width="15" customWidth="1"/>
    <col min="5" max="5" width="11.33203125" customWidth="1"/>
    <col min="6" max="6" width="12.6640625" customWidth="1"/>
  </cols>
  <sheetData>
    <row r="1" spans="1:7" ht="15" x14ac:dyDescent="0.25">
      <c r="A1" s="242" t="s">
        <v>564</v>
      </c>
    </row>
    <row r="2" spans="1:7" ht="15" x14ac:dyDescent="0.25">
      <c r="A2" s="242" t="s">
        <v>565</v>
      </c>
    </row>
    <row r="3" spans="1:7" ht="15" x14ac:dyDescent="0.25">
      <c r="A3" s="242" t="s">
        <v>773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1102.8</v>
      </c>
      <c r="C19">
        <v>1259.5999999999999</v>
      </c>
      <c r="D19">
        <v>8405.2999999999993</v>
      </c>
      <c r="E19">
        <v>9224.7999999999993</v>
      </c>
      <c r="F19">
        <v>597.29999999999995</v>
      </c>
      <c r="G19">
        <v>0</v>
      </c>
    </row>
    <row r="20" spans="1:7" ht="15" x14ac:dyDescent="0.25">
      <c r="A20" s="242" t="s">
        <v>27</v>
      </c>
    </row>
    <row r="21" spans="1:7" ht="15" x14ac:dyDescent="0.25">
      <c r="A21" s="242" t="s">
        <v>271</v>
      </c>
      <c r="B21">
        <v>135.5</v>
      </c>
      <c r="C21">
        <v>41.7</v>
      </c>
      <c r="D21">
        <v>558.6</v>
      </c>
      <c r="E21">
        <v>1400.3</v>
      </c>
      <c r="F21">
        <v>0</v>
      </c>
      <c r="G21">
        <v>0</v>
      </c>
    </row>
    <row r="22" spans="1:7" ht="15" x14ac:dyDescent="0.25">
      <c r="A22" s="242" t="s">
        <v>27</v>
      </c>
    </row>
    <row r="23" spans="1:7" ht="15" x14ac:dyDescent="0.25">
      <c r="A23" s="242" t="s">
        <v>272</v>
      </c>
      <c r="B23">
        <v>3248.3</v>
      </c>
      <c r="C23">
        <v>6476</v>
      </c>
      <c r="D23">
        <v>11419.6</v>
      </c>
      <c r="E23">
        <v>16930.900000000001</v>
      </c>
      <c r="F23">
        <v>2720</v>
      </c>
      <c r="G23">
        <v>0</v>
      </c>
    </row>
    <row r="24" spans="1:7" ht="15" x14ac:dyDescent="0.25">
      <c r="A24" s="242" t="s">
        <v>27</v>
      </c>
    </row>
    <row r="25" spans="1:7" ht="15" x14ac:dyDescent="0.25">
      <c r="A25" s="242" t="s">
        <v>273</v>
      </c>
      <c r="B25">
        <v>19.600000000000001</v>
      </c>
      <c r="C25">
        <v>192.8</v>
      </c>
      <c r="D25">
        <v>2426.3000000000002</v>
      </c>
      <c r="E25">
        <v>5534.7</v>
      </c>
      <c r="F25">
        <v>0</v>
      </c>
      <c r="G25">
        <v>0</v>
      </c>
    </row>
    <row r="26" spans="1:7" ht="15" x14ac:dyDescent="0.25">
      <c r="A26" s="242" t="s">
        <v>748</v>
      </c>
      <c r="B26">
        <v>0</v>
      </c>
      <c r="C26">
        <v>0</v>
      </c>
      <c r="D26">
        <v>2</v>
      </c>
      <c r="E26">
        <v>0</v>
      </c>
      <c r="F26">
        <v>0</v>
      </c>
      <c r="G26">
        <v>0</v>
      </c>
    </row>
    <row r="27" spans="1:7" ht="15" x14ac:dyDescent="0.25">
      <c r="A27" s="242" t="s">
        <v>274</v>
      </c>
      <c r="B27">
        <v>1.1000000000000001</v>
      </c>
      <c r="C27">
        <v>1</v>
      </c>
      <c r="D27">
        <v>5.9</v>
      </c>
      <c r="E27">
        <v>24.6</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11.2</v>
      </c>
      <c r="C31">
        <v>66.5</v>
      </c>
      <c r="D31">
        <v>1392.7</v>
      </c>
      <c r="E31">
        <v>3461.3</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358.4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216.7</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4485.5</v>
      </c>
      <c r="C50">
        <v>4231</v>
      </c>
      <c r="D50">
        <v>26326.400000000001</v>
      </c>
      <c r="E50">
        <v>21803.200000000001</v>
      </c>
      <c r="F50">
        <v>2390.3000000000002</v>
      </c>
      <c r="G50">
        <v>60</v>
      </c>
    </row>
    <row r="51" spans="1:7" ht="15" x14ac:dyDescent="0.25">
      <c r="A51" s="242" t="s">
        <v>287</v>
      </c>
      <c r="B51">
        <v>10.7</v>
      </c>
      <c r="C51">
        <v>8</v>
      </c>
      <c r="D51">
        <v>27.1</v>
      </c>
      <c r="E51">
        <v>19</v>
      </c>
      <c r="F51">
        <v>0</v>
      </c>
      <c r="G51">
        <v>0</v>
      </c>
    </row>
    <row r="52" spans="1:7" ht="15" x14ac:dyDescent="0.25">
      <c r="A52" s="242" t="s">
        <v>288</v>
      </c>
      <c r="B52">
        <v>65.400000000000006</v>
      </c>
      <c r="C52">
        <v>196.1</v>
      </c>
      <c r="D52">
        <v>772.8</v>
      </c>
      <c r="E52">
        <v>710.1</v>
      </c>
      <c r="F52">
        <v>191.3</v>
      </c>
      <c r="G52">
        <v>0</v>
      </c>
    </row>
    <row r="53" spans="1:7" ht="15" x14ac:dyDescent="0.25">
      <c r="A53" s="242" t="s">
        <v>289</v>
      </c>
      <c r="B53">
        <v>624.79999999999995</v>
      </c>
      <c r="C53">
        <v>200</v>
      </c>
      <c r="D53">
        <v>3210</v>
      </c>
      <c r="E53">
        <v>474.7</v>
      </c>
      <c r="F53">
        <v>23.7</v>
      </c>
      <c r="G53">
        <v>0</v>
      </c>
    </row>
    <row r="54" spans="1:7" ht="15" x14ac:dyDescent="0.25">
      <c r="A54" s="242" t="s">
        <v>310</v>
      </c>
      <c r="B54">
        <v>0</v>
      </c>
      <c r="C54">
        <v>0</v>
      </c>
      <c r="D54">
        <v>0</v>
      </c>
      <c r="E54">
        <v>226.2</v>
      </c>
      <c r="F54">
        <v>0</v>
      </c>
      <c r="G54">
        <v>0</v>
      </c>
    </row>
    <row r="55" spans="1:7" ht="15" x14ac:dyDescent="0.25">
      <c r="A55" s="242" t="s">
        <v>290</v>
      </c>
      <c r="B55">
        <v>102.5</v>
      </c>
      <c r="C55">
        <v>59.5</v>
      </c>
      <c r="D55">
        <v>4225.2</v>
      </c>
      <c r="E55">
        <v>3786.5</v>
      </c>
      <c r="F55">
        <v>100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204.8</v>
      </c>
      <c r="C60">
        <v>221.4</v>
      </c>
      <c r="D60">
        <v>1105.8</v>
      </c>
      <c r="E60">
        <v>1020.8</v>
      </c>
      <c r="F60">
        <v>9.5</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122</v>
      </c>
      <c r="C63">
        <v>205.7</v>
      </c>
      <c r="D63">
        <v>674.5</v>
      </c>
      <c r="E63">
        <v>592.6</v>
      </c>
      <c r="F63">
        <v>37.6</v>
      </c>
      <c r="G63">
        <v>0</v>
      </c>
    </row>
    <row r="64" spans="1:7" ht="15" x14ac:dyDescent="0.25">
      <c r="A64" s="242" t="s">
        <v>296</v>
      </c>
      <c r="B64">
        <v>62.6</v>
      </c>
      <c r="C64">
        <v>44</v>
      </c>
      <c r="D64">
        <v>271.2</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3027</v>
      </c>
      <c r="C66">
        <v>2833.6</v>
      </c>
      <c r="D66">
        <v>13473.7</v>
      </c>
      <c r="E66">
        <v>11952.1</v>
      </c>
      <c r="F66">
        <v>2018.4</v>
      </c>
      <c r="G66">
        <v>60</v>
      </c>
    </row>
    <row r="67" spans="1:7" ht="15" x14ac:dyDescent="0.25">
      <c r="A67" s="242" t="s">
        <v>299</v>
      </c>
      <c r="B67">
        <v>37.5</v>
      </c>
      <c r="C67">
        <v>152.9</v>
      </c>
      <c r="D67">
        <v>432</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53</v>
      </c>
      <c r="C70">
        <v>47.2</v>
      </c>
      <c r="D70">
        <v>536.9</v>
      </c>
      <c r="E70">
        <v>448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50.5</v>
      </c>
      <c r="C73">
        <v>40</v>
      </c>
      <c r="D73">
        <v>357.9</v>
      </c>
      <c r="E73">
        <v>251.7</v>
      </c>
      <c r="F73">
        <v>0</v>
      </c>
      <c r="G73">
        <v>0</v>
      </c>
    </row>
    <row r="74" spans="1:7" ht="15" x14ac:dyDescent="0.25">
      <c r="A74" s="242" t="s">
        <v>573</v>
      </c>
      <c r="B74" t="s">
        <v>109</v>
      </c>
      <c r="C74" t="s">
        <v>443</v>
      </c>
      <c r="D74" t="s">
        <v>118</v>
      </c>
      <c r="E74" t="s">
        <v>118</v>
      </c>
      <c r="F74" t="s">
        <v>118</v>
      </c>
      <c r="G74" t="s">
        <v>108</v>
      </c>
    </row>
    <row r="75" spans="1:7" ht="15" x14ac:dyDescent="0.25">
      <c r="A75" s="242" t="s">
        <v>305</v>
      </c>
      <c r="B75" t="s">
        <v>774</v>
      </c>
      <c r="C75">
        <v>2210.1</v>
      </c>
      <c r="D75">
        <v>50216.3</v>
      </c>
      <c r="E75">
        <v>56262.9</v>
      </c>
      <c r="F75">
        <v>5707.5</v>
      </c>
      <c r="G75">
        <v>60</v>
      </c>
    </row>
    <row r="76" spans="1:7" ht="15" x14ac:dyDescent="0.25">
      <c r="A76" s="242" t="s">
        <v>306</v>
      </c>
      <c r="B76">
        <v>1106.9000000000001</v>
      </c>
      <c r="C76">
        <v>1059</v>
      </c>
      <c r="D76">
        <v>0</v>
      </c>
      <c r="E76">
        <v>0</v>
      </c>
      <c r="F76">
        <v>550.1</v>
      </c>
      <c r="G76">
        <v>0</v>
      </c>
    </row>
    <row r="77" spans="1:7" ht="15" x14ac:dyDescent="0.25">
      <c r="A77" s="242" t="s">
        <v>573</v>
      </c>
      <c r="B77" t="s">
        <v>109</v>
      </c>
      <c r="C77" t="s">
        <v>443</v>
      </c>
      <c r="D77" t="s">
        <v>118</v>
      </c>
      <c r="E77" t="s">
        <v>118</v>
      </c>
      <c r="F77" t="s">
        <v>118</v>
      </c>
      <c r="G77" t="s">
        <v>108</v>
      </c>
    </row>
    <row r="78" spans="1:7" ht="15" x14ac:dyDescent="0.25">
      <c r="A78" s="242" t="s">
        <v>307</v>
      </c>
      <c r="B78">
        <v>10118.799999999999</v>
      </c>
      <c r="C78">
        <v>13269.2</v>
      </c>
      <c r="D78">
        <v>50216.3</v>
      </c>
      <c r="E78">
        <v>56262.9</v>
      </c>
      <c r="F78">
        <v>6257.7</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row r="81" spans="1:7" ht="15" x14ac:dyDescent="0.25">
      <c r="A81" s="242" t="s">
        <v>573</v>
      </c>
      <c r="B81" t="s">
        <v>109</v>
      </c>
      <c r="C81" t="s">
        <v>443</v>
      </c>
      <c r="D81" t="s">
        <v>118</v>
      </c>
      <c r="E81" t="s">
        <v>118</v>
      </c>
      <c r="F81" t="s">
        <v>118</v>
      </c>
      <c r="G81" t="s">
        <v>108</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7D46-2E68-4776-91BD-0CE25482752F}">
  <dimension ref="A1:G80"/>
  <sheetViews>
    <sheetView topLeftCell="A52" workbookViewId="0">
      <selection activeCell="B7" sqref="B7"/>
    </sheetView>
  </sheetViews>
  <sheetFormatPr defaultRowHeight="13.2" x14ac:dyDescent="0.25"/>
  <cols>
    <col min="1" max="1" width="21.44140625" customWidth="1"/>
    <col min="2" max="2" width="13.109375" customWidth="1"/>
    <col min="3" max="3" width="10.6640625" customWidth="1"/>
    <col min="4" max="4" width="13.44140625" customWidth="1"/>
    <col min="5" max="5" width="11.33203125" customWidth="1"/>
    <col min="6" max="6" width="13" customWidth="1"/>
    <col min="7" max="7" width="10.33203125" customWidth="1"/>
  </cols>
  <sheetData>
    <row r="1" spans="1:7" ht="15" x14ac:dyDescent="0.25">
      <c r="A1" s="242" t="s">
        <v>564</v>
      </c>
    </row>
    <row r="2" spans="1:7" ht="15" x14ac:dyDescent="0.25">
      <c r="A2" s="242" t="s">
        <v>565</v>
      </c>
    </row>
    <row r="3" spans="1:7" ht="15" x14ac:dyDescent="0.25">
      <c r="A3" s="242" t="s">
        <v>772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1190.7</v>
      </c>
      <c r="C19">
        <v>1250.3</v>
      </c>
      <c r="D19">
        <v>8158.8</v>
      </c>
      <c r="E19">
        <v>9085.1</v>
      </c>
      <c r="F19">
        <v>591.79999999999995</v>
      </c>
      <c r="G19">
        <v>0</v>
      </c>
    </row>
    <row r="20" spans="1:7" ht="15" x14ac:dyDescent="0.25">
      <c r="A20" s="242" t="s">
        <v>27</v>
      </c>
    </row>
    <row r="21" spans="1:7" ht="15" x14ac:dyDescent="0.25">
      <c r="A21" s="242" t="s">
        <v>271</v>
      </c>
      <c r="B21">
        <v>201.4</v>
      </c>
      <c r="C21">
        <v>118.8</v>
      </c>
      <c r="D21">
        <v>488.8</v>
      </c>
      <c r="E21">
        <v>1393.3</v>
      </c>
      <c r="F21">
        <v>0</v>
      </c>
      <c r="G21">
        <v>0</v>
      </c>
    </row>
    <row r="22" spans="1:7" ht="15" x14ac:dyDescent="0.25">
      <c r="A22" s="242" t="s">
        <v>27</v>
      </c>
    </row>
    <row r="23" spans="1:7" ht="15" x14ac:dyDescent="0.25">
      <c r="A23" s="242" t="s">
        <v>272</v>
      </c>
      <c r="B23">
        <v>3654.1</v>
      </c>
      <c r="C23">
        <v>7364</v>
      </c>
      <c r="D23">
        <v>11081</v>
      </c>
      <c r="E23">
        <v>15862.8</v>
      </c>
      <c r="F23">
        <v>2720</v>
      </c>
      <c r="G23">
        <v>0</v>
      </c>
    </row>
    <row r="24" spans="1:7" ht="15" x14ac:dyDescent="0.25">
      <c r="A24" s="242" t="s">
        <v>27</v>
      </c>
    </row>
    <row r="25" spans="1:7" ht="15" x14ac:dyDescent="0.25">
      <c r="A25" s="242" t="s">
        <v>273</v>
      </c>
      <c r="B25">
        <v>18.7</v>
      </c>
      <c r="C25">
        <v>193.7</v>
      </c>
      <c r="D25">
        <v>2425.6999999999998</v>
      </c>
      <c r="E25">
        <v>5533.8</v>
      </c>
      <c r="F25">
        <v>0</v>
      </c>
      <c r="G25">
        <v>0</v>
      </c>
    </row>
    <row r="26" spans="1:7" ht="15" x14ac:dyDescent="0.25">
      <c r="A26" s="242" t="s">
        <v>748</v>
      </c>
      <c r="B26">
        <v>0</v>
      </c>
      <c r="C26">
        <v>0</v>
      </c>
      <c r="D26">
        <v>2</v>
      </c>
      <c r="E26">
        <v>0</v>
      </c>
      <c r="F26">
        <v>0</v>
      </c>
      <c r="G26">
        <v>0</v>
      </c>
    </row>
    <row r="27" spans="1:7" ht="15" x14ac:dyDescent="0.25">
      <c r="A27" s="242" t="s">
        <v>274</v>
      </c>
      <c r="B27">
        <v>1.1000000000000001</v>
      </c>
      <c r="C27">
        <v>1.1000000000000001</v>
      </c>
      <c r="D27">
        <v>5.9</v>
      </c>
      <c r="E27">
        <v>24.5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10.3</v>
      </c>
      <c r="C31">
        <v>67.3</v>
      </c>
      <c r="D31">
        <v>1392.1</v>
      </c>
      <c r="E31">
        <v>3460.5</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348.2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206.6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4418.7</v>
      </c>
      <c r="C50">
        <v>4541.8999999999996</v>
      </c>
      <c r="D50">
        <v>25844.799999999999</v>
      </c>
      <c r="E50">
        <v>21329.3</v>
      </c>
      <c r="F50">
        <v>2074.9</v>
      </c>
      <c r="G50">
        <v>60</v>
      </c>
    </row>
    <row r="51" spans="1:7" ht="15" x14ac:dyDescent="0.25">
      <c r="A51" s="242" t="s">
        <v>287</v>
      </c>
      <c r="B51">
        <v>10.7</v>
      </c>
      <c r="C51">
        <v>8</v>
      </c>
      <c r="D51">
        <v>27.1</v>
      </c>
      <c r="E51">
        <v>19</v>
      </c>
      <c r="F51">
        <v>0</v>
      </c>
      <c r="G51">
        <v>0</v>
      </c>
    </row>
    <row r="52" spans="1:7" ht="15" x14ac:dyDescent="0.25">
      <c r="A52" s="242" t="s">
        <v>288</v>
      </c>
      <c r="B52">
        <v>102</v>
      </c>
      <c r="C52">
        <v>201.4</v>
      </c>
      <c r="D52">
        <v>743.2</v>
      </c>
      <c r="E52">
        <v>695.2</v>
      </c>
      <c r="F52">
        <v>46.4</v>
      </c>
      <c r="G52">
        <v>0</v>
      </c>
    </row>
    <row r="53" spans="1:7" ht="15" x14ac:dyDescent="0.25">
      <c r="A53" s="242" t="s">
        <v>289</v>
      </c>
      <c r="B53">
        <v>677.1</v>
      </c>
      <c r="C53">
        <v>201.7</v>
      </c>
      <c r="D53">
        <v>3156.2</v>
      </c>
      <c r="E53">
        <v>469.5</v>
      </c>
      <c r="F53">
        <v>23.7</v>
      </c>
      <c r="G53">
        <v>0</v>
      </c>
    </row>
    <row r="54" spans="1:7" ht="15" x14ac:dyDescent="0.25">
      <c r="A54" s="242" t="s">
        <v>310</v>
      </c>
      <c r="B54">
        <v>0</v>
      </c>
      <c r="C54">
        <v>0</v>
      </c>
      <c r="D54">
        <v>0</v>
      </c>
      <c r="E54">
        <v>226.2</v>
      </c>
      <c r="F54">
        <v>0</v>
      </c>
      <c r="G54">
        <v>0</v>
      </c>
    </row>
    <row r="55" spans="1:7" ht="15" x14ac:dyDescent="0.25">
      <c r="A55" s="242" t="s">
        <v>290</v>
      </c>
      <c r="B55">
        <v>123.8</v>
      </c>
      <c r="C55">
        <v>79.5</v>
      </c>
      <c r="D55">
        <v>4165</v>
      </c>
      <c r="E55">
        <v>3768.6</v>
      </c>
      <c r="F55">
        <v>70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217.6</v>
      </c>
      <c r="C60">
        <v>280.8</v>
      </c>
      <c r="D60">
        <v>1092.8</v>
      </c>
      <c r="E60">
        <v>975.5</v>
      </c>
      <c r="F60">
        <v>7</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121</v>
      </c>
      <c r="C63">
        <v>195.8</v>
      </c>
      <c r="D63">
        <v>674.5</v>
      </c>
      <c r="E63">
        <v>580.1</v>
      </c>
      <c r="F63">
        <v>37.1</v>
      </c>
      <c r="G63">
        <v>0</v>
      </c>
    </row>
    <row r="64" spans="1:7" ht="15" x14ac:dyDescent="0.25">
      <c r="A64" s="242" t="s">
        <v>296</v>
      </c>
      <c r="B64">
        <v>83.6</v>
      </c>
      <c r="C64">
        <v>44</v>
      </c>
      <c r="D64">
        <v>251.4</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2810.8</v>
      </c>
      <c r="C66">
        <v>3063.6</v>
      </c>
      <c r="D66">
        <v>13214.9</v>
      </c>
      <c r="E66">
        <v>11619.5</v>
      </c>
      <c r="F66">
        <v>1880.9</v>
      </c>
      <c r="G66">
        <v>60</v>
      </c>
    </row>
    <row r="67" spans="1:7" ht="15" x14ac:dyDescent="0.25">
      <c r="A67" s="242" t="s">
        <v>299</v>
      </c>
      <c r="B67">
        <v>60</v>
      </c>
      <c r="C67">
        <v>147.30000000000001</v>
      </c>
      <c r="D67">
        <v>411.5</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49.8</v>
      </c>
      <c r="C70">
        <v>42.2</v>
      </c>
      <c r="D70">
        <v>511</v>
      </c>
      <c r="E70">
        <v>418.8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37.5</v>
      </c>
      <c r="C73">
        <v>55</v>
      </c>
      <c r="D73">
        <v>357.9</v>
      </c>
      <c r="E73">
        <v>235.2</v>
      </c>
      <c r="F73">
        <v>0</v>
      </c>
      <c r="G73">
        <v>0</v>
      </c>
    </row>
    <row r="74" spans="1:7" ht="15" x14ac:dyDescent="0.25">
      <c r="A74" s="242" t="s">
        <v>573</v>
      </c>
      <c r="B74" t="s">
        <v>118</v>
      </c>
      <c r="C74" t="s">
        <v>26</v>
      </c>
      <c r="D74" t="s">
        <v>118</v>
      </c>
      <c r="E74" t="s">
        <v>118</v>
      </c>
      <c r="F74" t="s">
        <v>118</v>
      </c>
      <c r="G74" t="s">
        <v>108</v>
      </c>
    </row>
    <row r="75" spans="1:7" ht="15" x14ac:dyDescent="0.25">
      <c r="A75" s="242" t="s">
        <v>305</v>
      </c>
      <c r="B75">
        <v>9503.7999999999993</v>
      </c>
      <c r="C75">
        <v>13477.7</v>
      </c>
      <c r="D75">
        <v>49069</v>
      </c>
      <c r="E75">
        <v>54573.3</v>
      </c>
      <c r="F75">
        <v>5386.6</v>
      </c>
      <c r="G75">
        <v>60</v>
      </c>
    </row>
    <row r="76" spans="1:7" ht="15" x14ac:dyDescent="0.25">
      <c r="A76" s="242" t="s">
        <v>306</v>
      </c>
      <c r="B76">
        <v>1090.3</v>
      </c>
      <c r="C76">
        <v>1264.8</v>
      </c>
      <c r="D76">
        <v>0</v>
      </c>
      <c r="E76">
        <v>0</v>
      </c>
      <c r="F76">
        <v>512.6</v>
      </c>
      <c r="G76">
        <v>0</v>
      </c>
    </row>
    <row r="77" spans="1:7" ht="15" x14ac:dyDescent="0.25">
      <c r="A77" s="242" t="s">
        <v>573</v>
      </c>
      <c r="B77" t="s">
        <v>118</v>
      </c>
      <c r="C77" t="s">
        <v>26</v>
      </c>
      <c r="D77" t="s">
        <v>118</v>
      </c>
      <c r="E77" t="s">
        <v>118</v>
      </c>
      <c r="F77" t="s">
        <v>118</v>
      </c>
      <c r="G77" t="s">
        <v>108</v>
      </c>
    </row>
    <row r="78" spans="1:7" ht="15" x14ac:dyDescent="0.25">
      <c r="A78" s="242" t="s">
        <v>307</v>
      </c>
      <c r="B78">
        <v>10594.1</v>
      </c>
      <c r="C78">
        <v>14742.5</v>
      </c>
      <c r="D78">
        <v>49069</v>
      </c>
      <c r="E78">
        <v>54573.3</v>
      </c>
      <c r="F78">
        <v>5899.3</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86-0A35-4581-886A-5BF319142426}">
  <dimension ref="A1:G81"/>
  <sheetViews>
    <sheetView topLeftCell="A71" workbookViewId="0">
      <selection activeCell="B7" sqref="B7"/>
    </sheetView>
  </sheetViews>
  <sheetFormatPr defaultRowHeight="13.2" x14ac:dyDescent="0.25"/>
  <cols>
    <col min="1" max="1" width="27.33203125" customWidth="1"/>
    <col min="2" max="2" width="11.33203125" customWidth="1"/>
    <col min="4" max="4" width="11.5546875" customWidth="1"/>
    <col min="5" max="5" width="11.88671875" customWidth="1"/>
    <col min="6" max="6" width="11.6640625" customWidth="1"/>
  </cols>
  <sheetData>
    <row r="1" spans="1:7" ht="15" x14ac:dyDescent="0.25">
      <c r="A1" s="53" t="s">
        <v>564</v>
      </c>
    </row>
    <row r="2" spans="1:7" ht="15" x14ac:dyDescent="0.25">
      <c r="A2" s="53" t="s">
        <v>565</v>
      </c>
    </row>
    <row r="3" spans="1:7" ht="15" x14ac:dyDescent="0.25">
      <c r="A3" s="53" t="s">
        <v>771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721.7</v>
      </c>
      <c r="E12">
        <v>0.3</v>
      </c>
      <c r="F12">
        <v>0</v>
      </c>
      <c r="G12">
        <v>0</v>
      </c>
    </row>
    <row r="13" spans="1:7" ht="15" x14ac:dyDescent="0.25">
      <c r="A13" s="53" t="s">
        <v>739</v>
      </c>
      <c r="B13">
        <v>0</v>
      </c>
      <c r="C13">
        <v>0</v>
      </c>
      <c r="D13">
        <v>68.400000000000006</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1304</v>
      </c>
      <c r="C19">
        <v>1730.8</v>
      </c>
      <c r="D19">
        <v>7928.2</v>
      </c>
      <c r="E19">
        <v>8534.7000000000007</v>
      </c>
      <c r="F19">
        <v>541.79999999999995</v>
      </c>
      <c r="G19">
        <v>0</v>
      </c>
    </row>
    <row r="20" spans="1:7" ht="15" x14ac:dyDescent="0.25">
      <c r="A20" s="53" t="s">
        <v>27</v>
      </c>
    </row>
    <row r="21" spans="1:7" ht="15" x14ac:dyDescent="0.25">
      <c r="A21" s="53" t="s">
        <v>271</v>
      </c>
      <c r="B21">
        <v>211</v>
      </c>
      <c r="C21">
        <v>124.2</v>
      </c>
      <c r="D21">
        <v>478.8</v>
      </c>
      <c r="E21">
        <v>1387.5</v>
      </c>
      <c r="F21">
        <v>0</v>
      </c>
      <c r="G21">
        <v>0</v>
      </c>
    </row>
    <row r="22" spans="1:7" ht="15" x14ac:dyDescent="0.25">
      <c r="A22" s="53" t="s">
        <v>27</v>
      </c>
    </row>
    <row r="23" spans="1:7" ht="15" x14ac:dyDescent="0.25">
      <c r="A23" s="53" t="s">
        <v>272</v>
      </c>
      <c r="B23">
        <v>4062.1</v>
      </c>
      <c r="C23">
        <v>7973</v>
      </c>
      <c r="D23">
        <v>10668.1</v>
      </c>
      <c r="E23">
        <v>15247.8</v>
      </c>
      <c r="F23">
        <v>2720</v>
      </c>
      <c r="G23">
        <v>0</v>
      </c>
    </row>
    <row r="24" spans="1:7" ht="15" x14ac:dyDescent="0.25">
      <c r="A24" s="53" t="s">
        <v>27</v>
      </c>
    </row>
    <row r="25" spans="1:7" ht="15" x14ac:dyDescent="0.25">
      <c r="A25" s="53" t="s">
        <v>273</v>
      </c>
      <c r="B25">
        <v>85</v>
      </c>
      <c r="C25">
        <v>137.19999999999999</v>
      </c>
      <c r="D25">
        <v>2286.8000000000002</v>
      </c>
      <c r="E25">
        <v>5532.8</v>
      </c>
      <c r="F25">
        <v>0</v>
      </c>
      <c r="G25">
        <v>0</v>
      </c>
    </row>
    <row r="26" spans="1:7" ht="15" x14ac:dyDescent="0.25">
      <c r="A26" s="53" t="s">
        <v>748</v>
      </c>
      <c r="B26">
        <v>0</v>
      </c>
      <c r="C26">
        <v>0</v>
      </c>
      <c r="D26">
        <v>2</v>
      </c>
      <c r="E26">
        <v>0</v>
      </c>
      <c r="F26">
        <v>0</v>
      </c>
      <c r="G26">
        <v>0</v>
      </c>
    </row>
    <row r="27" spans="1:7" ht="15" x14ac:dyDescent="0.25">
      <c r="A27" s="53" t="s">
        <v>274</v>
      </c>
      <c r="B27">
        <v>1.1000000000000001</v>
      </c>
      <c r="C27">
        <v>1.1000000000000001</v>
      </c>
      <c r="D27">
        <v>5.9</v>
      </c>
      <c r="E27">
        <v>24.5</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75.7</v>
      </c>
      <c r="C31">
        <v>68.3</v>
      </c>
      <c r="D31">
        <v>1254.3</v>
      </c>
      <c r="E31">
        <v>3459.5</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v>0</v>
      </c>
      <c r="D38" t="s">
        <v>160</v>
      </c>
      <c r="E38" t="s">
        <v>160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348.2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206.6</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4878.3</v>
      </c>
      <c r="C50">
        <v>4961.8</v>
      </c>
      <c r="D50">
        <v>25250.1</v>
      </c>
      <c r="E50">
        <v>20874.400000000001</v>
      </c>
      <c r="F50">
        <v>1992.1</v>
      </c>
      <c r="G50">
        <v>60</v>
      </c>
    </row>
    <row r="51" spans="1:7" ht="15" x14ac:dyDescent="0.25">
      <c r="A51" s="53" t="s">
        <v>287</v>
      </c>
      <c r="B51">
        <v>14.7</v>
      </c>
      <c r="C51">
        <v>8</v>
      </c>
      <c r="D51">
        <v>22.1</v>
      </c>
      <c r="E51">
        <v>19</v>
      </c>
      <c r="F51">
        <v>0</v>
      </c>
      <c r="G51">
        <v>0</v>
      </c>
    </row>
    <row r="52" spans="1:7" ht="15" x14ac:dyDescent="0.25">
      <c r="A52" s="53" t="s">
        <v>288</v>
      </c>
      <c r="B52">
        <v>115.3</v>
      </c>
      <c r="C52">
        <v>298</v>
      </c>
      <c r="D52">
        <v>729</v>
      </c>
      <c r="E52">
        <v>695.2</v>
      </c>
      <c r="F52">
        <v>46.4</v>
      </c>
      <c r="G52">
        <v>0</v>
      </c>
    </row>
    <row r="53" spans="1:7" ht="15" x14ac:dyDescent="0.25">
      <c r="A53" s="53" t="s">
        <v>289</v>
      </c>
      <c r="B53">
        <v>738.7</v>
      </c>
      <c r="C53">
        <v>208.2</v>
      </c>
      <c r="D53">
        <v>3092.6</v>
      </c>
      <c r="E53">
        <v>460.4</v>
      </c>
      <c r="F53">
        <v>23.7</v>
      </c>
      <c r="G53">
        <v>0</v>
      </c>
    </row>
    <row r="54" spans="1:7" ht="15" x14ac:dyDescent="0.25">
      <c r="A54" s="53" t="s">
        <v>310</v>
      </c>
      <c r="B54">
        <v>0</v>
      </c>
      <c r="C54">
        <v>0</v>
      </c>
      <c r="D54">
        <v>0</v>
      </c>
      <c r="E54">
        <v>226.2</v>
      </c>
      <c r="F54">
        <v>0</v>
      </c>
      <c r="G54">
        <v>0</v>
      </c>
    </row>
    <row r="55" spans="1:7" ht="15" x14ac:dyDescent="0.25">
      <c r="A55" s="53" t="s">
        <v>290</v>
      </c>
      <c r="B55">
        <v>152</v>
      </c>
      <c r="C55">
        <v>79.5</v>
      </c>
      <c r="D55">
        <v>4142.3999999999996</v>
      </c>
      <c r="E55">
        <v>3724.6</v>
      </c>
      <c r="F55">
        <v>66</v>
      </c>
      <c r="G55">
        <v>0</v>
      </c>
    </row>
    <row r="56" spans="1:7" ht="15" x14ac:dyDescent="0.25">
      <c r="A56" s="53" t="s">
        <v>563</v>
      </c>
      <c r="B56">
        <v>0</v>
      </c>
      <c r="C56">
        <v>0</v>
      </c>
      <c r="D56">
        <v>30.4</v>
      </c>
      <c r="E56">
        <v>0</v>
      </c>
      <c r="F56">
        <v>0</v>
      </c>
      <c r="G56">
        <v>0</v>
      </c>
    </row>
    <row r="57" spans="1:7" ht="15" x14ac:dyDescent="0.25">
      <c r="A57" s="53" t="s">
        <v>291</v>
      </c>
      <c r="B57">
        <v>0.1</v>
      </c>
      <c r="C57">
        <v>5.8</v>
      </c>
      <c r="D57">
        <v>505.9</v>
      </c>
      <c r="E57">
        <v>452.4</v>
      </c>
      <c r="F57">
        <v>0</v>
      </c>
      <c r="G57">
        <v>0</v>
      </c>
    </row>
    <row r="58" spans="1:7" ht="15" x14ac:dyDescent="0.25">
      <c r="A58" s="53" t="s">
        <v>591</v>
      </c>
      <c r="B58">
        <v>0</v>
      </c>
      <c r="C58">
        <v>0</v>
      </c>
      <c r="D58">
        <v>20</v>
      </c>
      <c r="E58">
        <v>30.4</v>
      </c>
      <c r="F58">
        <v>0</v>
      </c>
      <c r="G58">
        <v>0</v>
      </c>
    </row>
    <row r="59" spans="1:7" ht="15" x14ac:dyDescent="0.25">
      <c r="A59" s="53" t="s">
        <v>292</v>
      </c>
      <c r="B59">
        <v>0</v>
      </c>
      <c r="C59">
        <v>11.1</v>
      </c>
      <c r="D59">
        <v>0</v>
      </c>
      <c r="E59">
        <v>0</v>
      </c>
      <c r="F59">
        <v>0</v>
      </c>
      <c r="G59">
        <v>0</v>
      </c>
    </row>
    <row r="60" spans="1:7" ht="15" x14ac:dyDescent="0.25">
      <c r="A60" s="53" t="s">
        <v>293</v>
      </c>
      <c r="B60">
        <v>217.6</v>
      </c>
      <c r="C60">
        <v>282.5</v>
      </c>
      <c r="D60">
        <v>1092.8</v>
      </c>
      <c r="E60">
        <v>975.5</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128.5</v>
      </c>
      <c r="C63">
        <v>190.9</v>
      </c>
      <c r="D63">
        <v>667.3</v>
      </c>
      <c r="E63">
        <v>580.1</v>
      </c>
      <c r="F63">
        <v>34.1</v>
      </c>
      <c r="G63">
        <v>0</v>
      </c>
    </row>
    <row r="64" spans="1:7" ht="15" x14ac:dyDescent="0.25">
      <c r="A64" s="53" t="s">
        <v>296</v>
      </c>
      <c r="B64">
        <v>90.5</v>
      </c>
      <c r="C64">
        <v>50.9</v>
      </c>
      <c r="D64">
        <v>244.1</v>
      </c>
      <c r="E64">
        <v>215.6</v>
      </c>
      <c r="F64">
        <v>9.6999999999999993</v>
      </c>
      <c r="G64">
        <v>0</v>
      </c>
    </row>
    <row r="65" spans="1:7" ht="15" x14ac:dyDescent="0.25">
      <c r="A65" s="53" t="s">
        <v>297</v>
      </c>
      <c r="B65">
        <v>2</v>
      </c>
      <c r="C65">
        <v>4.8</v>
      </c>
      <c r="D65">
        <v>14.3</v>
      </c>
      <c r="E65">
        <v>11.1</v>
      </c>
      <c r="F65">
        <v>0</v>
      </c>
      <c r="G65">
        <v>0</v>
      </c>
    </row>
    <row r="66" spans="1:7" ht="15" x14ac:dyDescent="0.25">
      <c r="A66" s="53" t="s">
        <v>298</v>
      </c>
      <c r="B66">
        <v>3146</v>
      </c>
      <c r="C66">
        <v>3376</v>
      </c>
      <c r="D66">
        <v>12755.2</v>
      </c>
      <c r="E66">
        <v>11271.5</v>
      </c>
      <c r="F66">
        <v>1803.9</v>
      </c>
      <c r="G66">
        <v>60</v>
      </c>
    </row>
    <row r="67" spans="1:7" ht="15" x14ac:dyDescent="0.25">
      <c r="A67" s="53" t="s">
        <v>299</v>
      </c>
      <c r="B67">
        <v>60</v>
      </c>
      <c r="C67">
        <v>141.80000000000001</v>
      </c>
      <c r="D67">
        <v>411.5</v>
      </c>
      <c r="E67">
        <v>330.9</v>
      </c>
      <c r="F67">
        <v>0</v>
      </c>
      <c r="G67">
        <v>0</v>
      </c>
    </row>
    <row r="68" spans="1:7" ht="15" x14ac:dyDescent="0.25">
      <c r="A68" s="53" t="s">
        <v>300</v>
      </c>
      <c r="B68">
        <v>106.2</v>
      </c>
      <c r="C68">
        <v>181.4</v>
      </c>
      <c r="D68">
        <v>458</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55.6</v>
      </c>
      <c r="D70">
        <v>511</v>
      </c>
      <c r="E70">
        <v>418.8</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37.5</v>
      </c>
      <c r="C73">
        <v>55</v>
      </c>
      <c r="D73">
        <v>357.9</v>
      </c>
      <c r="E73">
        <v>235.2</v>
      </c>
      <c r="F73">
        <v>0</v>
      </c>
      <c r="G73">
        <v>0</v>
      </c>
    </row>
    <row r="74" spans="1:7" ht="15" x14ac:dyDescent="0.25">
      <c r="A74" s="53" t="s">
        <v>573</v>
      </c>
      <c r="B74" t="s">
        <v>118</v>
      </c>
      <c r="C74" t="s">
        <v>26</v>
      </c>
      <c r="D74" t="s">
        <v>118</v>
      </c>
      <c r="E74" t="s">
        <v>118</v>
      </c>
      <c r="F74" t="s">
        <v>118</v>
      </c>
      <c r="G74" t="s">
        <v>108</v>
      </c>
    </row>
    <row r="75" spans="1:7" ht="15" x14ac:dyDescent="0.25">
      <c r="A75" s="53" t="s">
        <v>305</v>
      </c>
      <c r="B75">
        <v>10560.6</v>
      </c>
      <c r="C75">
        <v>14969.1</v>
      </c>
      <c r="D75">
        <v>47682</v>
      </c>
      <c r="E75">
        <v>52911.7</v>
      </c>
      <c r="F75">
        <v>5253.9</v>
      </c>
      <c r="G75">
        <v>60</v>
      </c>
    </row>
    <row r="76" spans="1:7" ht="15" x14ac:dyDescent="0.25">
      <c r="A76" s="53" t="s">
        <v>306</v>
      </c>
      <c r="B76">
        <v>1279.7</v>
      </c>
      <c r="C76">
        <v>1417</v>
      </c>
      <c r="D76">
        <v>0</v>
      </c>
      <c r="E76">
        <v>0</v>
      </c>
      <c r="F76">
        <v>506.5</v>
      </c>
      <c r="G76">
        <v>0</v>
      </c>
    </row>
    <row r="77" spans="1:7" ht="15" x14ac:dyDescent="0.25">
      <c r="A77" s="53" t="s">
        <v>573</v>
      </c>
      <c r="B77" t="s">
        <v>118</v>
      </c>
      <c r="C77" t="s">
        <v>26</v>
      </c>
      <c r="D77" t="s">
        <v>118</v>
      </c>
      <c r="E77" t="s">
        <v>118</v>
      </c>
      <c r="F77" t="s">
        <v>118</v>
      </c>
      <c r="G77" t="s">
        <v>108</v>
      </c>
    </row>
    <row r="78" spans="1:7" ht="15" x14ac:dyDescent="0.25">
      <c r="A78" s="53" t="s">
        <v>307</v>
      </c>
      <c r="B78">
        <v>11840.2</v>
      </c>
      <c r="C78">
        <v>16386.099999999999</v>
      </c>
      <c r="D78">
        <v>47682</v>
      </c>
      <c r="E78">
        <v>52911.7</v>
      </c>
      <c r="F78">
        <v>5760.4</v>
      </c>
      <c r="G78">
        <v>60</v>
      </c>
    </row>
    <row r="79" spans="1:7" ht="15" x14ac:dyDescent="0.25">
      <c r="A79" s="53" t="s">
        <v>308</v>
      </c>
      <c r="B79" t="s">
        <v>25</v>
      </c>
      <c r="C79" t="s">
        <v>25</v>
      </c>
      <c r="D79">
        <v>0</v>
      </c>
      <c r="E79">
        <v>0</v>
      </c>
      <c r="F79" t="s">
        <v>25</v>
      </c>
      <c r="G79" t="s">
        <v>25</v>
      </c>
    </row>
    <row r="80" spans="1:7" ht="15" x14ac:dyDescent="0.25">
      <c r="A80" s="53" t="s">
        <v>309</v>
      </c>
      <c r="B80">
        <v>218.3</v>
      </c>
      <c r="C80">
        <v>30.5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A8F-8217-40E9-ACE3-1964A1AEEFE4}">
  <dimension ref="A1:G81"/>
  <sheetViews>
    <sheetView topLeftCell="A3" workbookViewId="0">
      <selection activeCell="B3" sqref="B3"/>
    </sheetView>
  </sheetViews>
  <sheetFormatPr defaultRowHeight="13.2" x14ac:dyDescent="0.25"/>
  <cols>
    <col min="1" max="1" width="26.109375" customWidth="1"/>
    <col min="2" max="2" width="14.109375" customWidth="1"/>
    <col min="3" max="3" width="12.44140625" customWidth="1"/>
    <col min="4" max="4" width="12.33203125" customWidth="1"/>
    <col min="5" max="5" width="15.6640625" customWidth="1"/>
    <col min="6" max="6" width="12.88671875" customWidth="1"/>
    <col min="7" max="7" width="11.5546875" customWidth="1"/>
  </cols>
  <sheetData>
    <row r="1" spans="1:7" ht="15" x14ac:dyDescent="0.25">
      <c r="A1" s="53" t="s">
        <v>564</v>
      </c>
    </row>
    <row r="2" spans="1:7" ht="15" x14ac:dyDescent="0.25">
      <c r="A2" s="53" t="s">
        <v>565</v>
      </c>
    </row>
    <row r="3" spans="1:7" ht="15" x14ac:dyDescent="0.25">
      <c r="A3" s="53" t="s">
        <v>768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1346.2</v>
      </c>
      <c r="C19">
        <v>1884.8</v>
      </c>
      <c r="D19">
        <v>7809.5</v>
      </c>
      <c r="E19">
        <v>8177</v>
      </c>
      <c r="F19">
        <v>551.79999999999995</v>
      </c>
      <c r="G19">
        <v>0</v>
      </c>
    </row>
    <row r="20" spans="1:7" ht="15" x14ac:dyDescent="0.25">
      <c r="A20" s="53" t="s">
        <v>27</v>
      </c>
    </row>
    <row r="21" spans="1:7" ht="15" x14ac:dyDescent="0.25">
      <c r="A21" s="53" t="s">
        <v>271</v>
      </c>
      <c r="B21">
        <v>345.7</v>
      </c>
      <c r="C21">
        <v>131</v>
      </c>
      <c r="D21">
        <v>334.4</v>
      </c>
      <c r="E21">
        <v>1380.8</v>
      </c>
      <c r="F21">
        <v>0</v>
      </c>
      <c r="G21">
        <v>0</v>
      </c>
    </row>
    <row r="22" spans="1:7" ht="15" x14ac:dyDescent="0.25">
      <c r="A22" s="53" t="s">
        <v>27</v>
      </c>
    </row>
    <row r="23" spans="1:7" ht="15" x14ac:dyDescent="0.25">
      <c r="A23" s="53" t="s">
        <v>272</v>
      </c>
      <c r="B23">
        <v>4333.8999999999996</v>
      </c>
      <c r="C23">
        <v>8449.2999999999993</v>
      </c>
      <c r="D23">
        <v>10401.4</v>
      </c>
      <c r="E23">
        <v>14705.2</v>
      </c>
      <c r="F23">
        <v>2720</v>
      </c>
      <c r="G23">
        <v>0</v>
      </c>
    </row>
    <row r="24" spans="1:7" ht="15" x14ac:dyDescent="0.25">
      <c r="A24" s="53" t="s">
        <v>27</v>
      </c>
    </row>
    <row r="25" spans="1:7" ht="15" x14ac:dyDescent="0.25">
      <c r="A25" s="53" t="s">
        <v>273</v>
      </c>
      <c r="B25">
        <v>150.30000000000001</v>
      </c>
      <c r="C25">
        <v>261.89999999999998</v>
      </c>
      <c r="D25">
        <v>2223.3000000000002</v>
      </c>
      <c r="E25">
        <v>5416.1</v>
      </c>
      <c r="F25">
        <v>0</v>
      </c>
      <c r="G25">
        <v>0</v>
      </c>
    </row>
    <row r="26" spans="1:7" ht="15" x14ac:dyDescent="0.25">
      <c r="A26" s="53" t="s">
        <v>748</v>
      </c>
      <c r="B26">
        <v>0</v>
      </c>
      <c r="C26">
        <v>0</v>
      </c>
      <c r="D26">
        <v>2</v>
      </c>
      <c r="E26">
        <v>0</v>
      </c>
      <c r="F26">
        <v>0</v>
      </c>
      <c r="G26">
        <v>0</v>
      </c>
    </row>
    <row r="27" spans="1:7" ht="15" x14ac:dyDescent="0.25">
      <c r="A27" s="53" t="s">
        <v>274</v>
      </c>
      <c r="B27">
        <v>1.1000000000000001</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141.1</v>
      </c>
      <c r="C31">
        <v>193.4</v>
      </c>
      <c r="D31">
        <v>1190.9000000000001</v>
      </c>
      <c r="E31">
        <v>3343.2</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322.10000000000002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5424</v>
      </c>
      <c r="C50">
        <v>5461.6</v>
      </c>
      <c r="D50">
        <v>24497.8</v>
      </c>
      <c r="E50">
        <v>20251.2</v>
      </c>
      <c r="F50">
        <v>1962.4</v>
      </c>
      <c r="G50">
        <v>60</v>
      </c>
    </row>
    <row r="51" spans="1:7" ht="15" x14ac:dyDescent="0.25">
      <c r="A51" s="53" t="s">
        <v>287</v>
      </c>
      <c r="B51">
        <v>14.7</v>
      </c>
      <c r="C51">
        <v>8</v>
      </c>
      <c r="D51">
        <v>22.1</v>
      </c>
      <c r="E51">
        <v>19</v>
      </c>
      <c r="F51">
        <v>0</v>
      </c>
      <c r="G51">
        <v>0</v>
      </c>
    </row>
    <row r="52" spans="1:7" ht="15" x14ac:dyDescent="0.25">
      <c r="A52" s="53" t="s">
        <v>288</v>
      </c>
      <c r="B52">
        <v>156.6</v>
      </c>
      <c r="C52">
        <v>308.3</v>
      </c>
      <c r="D52">
        <v>678.7</v>
      </c>
      <c r="E52">
        <v>666.4</v>
      </c>
      <c r="F52">
        <v>46.4</v>
      </c>
      <c r="G52">
        <v>0</v>
      </c>
    </row>
    <row r="53" spans="1:7" ht="15" x14ac:dyDescent="0.25">
      <c r="A53" s="53" t="s">
        <v>289</v>
      </c>
      <c r="B53">
        <v>772.7</v>
      </c>
      <c r="C53">
        <v>201.3</v>
      </c>
      <c r="D53">
        <v>3037.4</v>
      </c>
      <c r="E53">
        <v>453.9</v>
      </c>
      <c r="F53">
        <v>23.7</v>
      </c>
      <c r="G53">
        <v>0</v>
      </c>
    </row>
    <row r="54" spans="1:7" ht="15" x14ac:dyDescent="0.25">
      <c r="A54" s="53" t="s">
        <v>310</v>
      </c>
      <c r="B54">
        <v>0</v>
      </c>
      <c r="C54">
        <v>0</v>
      </c>
      <c r="D54">
        <v>0</v>
      </c>
      <c r="E54">
        <v>226.2</v>
      </c>
      <c r="F54">
        <v>0</v>
      </c>
      <c r="G54">
        <v>0</v>
      </c>
    </row>
    <row r="55" spans="1:7" ht="15" x14ac:dyDescent="0.25">
      <c r="A55" s="53" t="s">
        <v>290</v>
      </c>
      <c r="B55">
        <v>202.4</v>
      </c>
      <c r="C55">
        <v>167.5</v>
      </c>
      <c r="D55">
        <v>4057.7</v>
      </c>
      <c r="E55">
        <v>3578.5</v>
      </c>
      <c r="F55">
        <v>66</v>
      </c>
      <c r="G55">
        <v>0</v>
      </c>
    </row>
    <row r="56" spans="1:7" ht="15" x14ac:dyDescent="0.25">
      <c r="A56" s="53" t="s">
        <v>563</v>
      </c>
      <c r="B56">
        <v>0</v>
      </c>
      <c r="C56">
        <v>0</v>
      </c>
      <c r="D56">
        <v>30.4</v>
      </c>
      <c r="E56">
        <v>0</v>
      </c>
      <c r="F56">
        <v>0</v>
      </c>
      <c r="G56">
        <v>0</v>
      </c>
    </row>
    <row r="57" spans="1:7" ht="15" x14ac:dyDescent="0.25">
      <c r="A57" s="53" t="s">
        <v>291</v>
      </c>
      <c r="B57">
        <v>16.100000000000001</v>
      </c>
      <c r="C57">
        <v>5.8</v>
      </c>
      <c r="D57">
        <v>488.7</v>
      </c>
      <c r="E57">
        <v>452.4</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269.8</v>
      </c>
      <c r="C60">
        <v>311.3</v>
      </c>
      <c r="D60">
        <v>1067.9000000000001</v>
      </c>
      <c r="E60">
        <v>954</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186.7</v>
      </c>
      <c r="C63">
        <v>190.9</v>
      </c>
      <c r="D63">
        <v>617.1</v>
      </c>
      <c r="E63">
        <v>580.1</v>
      </c>
      <c r="F63">
        <v>34.1</v>
      </c>
      <c r="G63">
        <v>0</v>
      </c>
    </row>
    <row r="64" spans="1:7" ht="15" x14ac:dyDescent="0.25">
      <c r="A64" s="53" t="s">
        <v>296</v>
      </c>
      <c r="B64">
        <v>62.6</v>
      </c>
      <c r="C64">
        <v>50.9</v>
      </c>
      <c r="D64">
        <v>244.1</v>
      </c>
      <c r="E64">
        <v>215.6</v>
      </c>
      <c r="F64">
        <v>0</v>
      </c>
      <c r="G64">
        <v>0</v>
      </c>
    </row>
    <row r="65" spans="1:7" ht="15" x14ac:dyDescent="0.25">
      <c r="A65" s="53" t="s">
        <v>297</v>
      </c>
      <c r="B65">
        <v>2</v>
      </c>
      <c r="C65">
        <v>4.8</v>
      </c>
      <c r="D65">
        <v>14.3</v>
      </c>
      <c r="E65">
        <v>11.1</v>
      </c>
      <c r="F65">
        <v>0</v>
      </c>
      <c r="G65">
        <v>0</v>
      </c>
    </row>
    <row r="66" spans="1:7" ht="15" x14ac:dyDescent="0.25">
      <c r="A66" s="53" t="s">
        <v>298</v>
      </c>
      <c r="B66">
        <v>3401.4</v>
      </c>
      <c r="C66">
        <v>3723.9</v>
      </c>
      <c r="D66">
        <v>12410.3</v>
      </c>
      <c r="E66">
        <v>10903.5</v>
      </c>
      <c r="F66">
        <v>1783.9</v>
      </c>
      <c r="G66">
        <v>60</v>
      </c>
    </row>
    <row r="67" spans="1:7" ht="15" x14ac:dyDescent="0.25">
      <c r="A67" s="53" t="s">
        <v>299</v>
      </c>
      <c r="B67">
        <v>92.2</v>
      </c>
      <c r="C67">
        <v>154.19999999999999</v>
      </c>
      <c r="D67">
        <v>359.5</v>
      </c>
      <c r="E67">
        <v>317.10000000000002</v>
      </c>
      <c r="F67">
        <v>0</v>
      </c>
      <c r="G67">
        <v>0</v>
      </c>
    </row>
    <row r="68" spans="1:7" ht="15" x14ac:dyDescent="0.25">
      <c r="A68" s="53" t="s">
        <v>300</v>
      </c>
      <c r="B68">
        <v>155.1</v>
      </c>
      <c r="C68">
        <v>185.5</v>
      </c>
      <c r="D68">
        <v>410.1</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49.7</v>
      </c>
      <c r="D70">
        <v>499.3</v>
      </c>
      <c r="E70">
        <v>405.4</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22.5</v>
      </c>
      <c r="C73">
        <v>80</v>
      </c>
      <c r="D73">
        <v>344.6</v>
      </c>
      <c r="E73">
        <v>210.2</v>
      </c>
      <c r="F73">
        <v>0</v>
      </c>
      <c r="G73">
        <v>0</v>
      </c>
    </row>
    <row r="74" spans="1:7" ht="15" x14ac:dyDescent="0.25">
      <c r="A74" s="53" t="s">
        <v>573</v>
      </c>
      <c r="B74" t="s">
        <v>109</v>
      </c>
      <c r="C74" t="s">
        <v>443</v>
      </c>
      <c r="D74" t="s">
        <v>118</v>
      </c>
      <c r="E74" t="s">
        <v>118</v>
      </c>
      <c r="F74" t="s">
        <v>118</v>
      </c>
      <c r="G74" t="s">
        <v>108</v>
      </c>
    </row>
    <row r="75" spans="1:7" ht="15" x14ac:dyDescent="0.25">
      <c r="A75" s="53" t="s">
        <v>305</v>
      </c>
      <c r="B75" t="s">
        <v>769</v>
      </c>
      <c r="C75">
        <v>6230.7</v>
      </c>
      <c r="D75">
        <v>46300.4</v>
      </c>
      <c r="E75">
        <v>51264.800000000003</v>
      </c>
      <c r="F75">
        <v>5234.2</v>
      </c>
      <c r="G75">
        <v>60</v>
      </c>
    </row>
    <row r="76" spans="1:7" ht="15" x14ac:dyDescent="0.25">
      <c r="A76" s="53" t="s">
        <v>306</v>
      </c>
      <c r="B76">
        <v>1321</v>
      </c>
      <c r="C76">
        <v>1612.7</v>
      </c>
      <c r="D76">
        <v>0</v>
      </c>
      <c r="E76">
        <v>0</v>
      </c>
      <c r="F76">
        <v>452.7</v>
      </c>
      <c r="G76">
        <v>0</v>
      </c>
    </row>
    <row r="77" spans="1:7" ht="15" x14ac:dyDescent="0.25">
      <c r="A77" s="53" t="s">
        <v>573</v>
      </c>
      <c r="B77" t="s">
        <v>109</v>
      </c>
      <c r="C77" t="s">
        <v>443</v>
      </c>
      <c r="D77" t="s">
        <v>118</v>
      </c>
      <c r="E77" t="s">
        <v>118</v>
      </c>
      <c r="F77" t="s">
        <v>118</v>
      </c>
      <c r="G77" t="s">
        <v>108</v>
      </c>
    </row>
    <row r="78" spans="1:7" ht="15" x14ac:dyDescent="0.25">
      <c r="A78" s="53" t="s">
        <v>307</v>
      </c>
      <c r="B78" t="s">
        <v>770</v>
      </c>
      <c r="C78">
        <v>7843.5</v>
      </c>
      <c r="D78">
        <v>46300.4</v>
      </c>
      <c r="E78">
        <v>51264.800000000003</v>
      </c>
      <c r="F78">
        <v>5686.8</v>
      </c>
      <c r="G78">
        <v>60</v>
      </c>
    </row>
    <row r="79" spans="1:7" ht="15" x14ac:dyDescent="0.25">
      <c r="A79" s="53" t="s">
        <v>308</v>
      </c>
      <c r="B79" t="s">
        <v>25</v>
      </c>
      <c r="C79" t="s">
        <v>25</v>
      </c>
      <c r="D79">
        <v>0</v>
      </c>
      <c r="E79">
        <v>0</v>
      </c>
      <c r="F79" t="s">
        <v>25</v>
      </c>
      <c r="G79" t="s">
        <v>25</v>
      </c>
    </row>
    <row r="80" spans="1:7" ht="15" x14ac:dyDescent="0.25">
      <c r="A80" s="53" t="s">
        <v>309</v>
      </c>
      <c r="B80">
        <v>278.3</v>
      </c>
      <c r="C80">
        <v>80.5</v>
      </c>
      <c r="D80" t="s">
        <v>25</v>
      </c>
      <c r="E80" t="s">
        <v>25</v>
      </c>
      <c r="F80">
        <v>35.4</v>
      </c>
      <c r="G80">
        <v>0</v>
      </c>
    </row>
    <row r="81" spans="1:7" ht="15" x14ac:dyDescent="0.25">
      <c r="A81" s="53" t="s">
        <v>573</v>
      </c>
      <c r="B81" t="s">
        <v>109</v>
      </c>
      <c r="C81" t="s">
        <v>443</v>
      </c>
      <c r="D81" t="s">
        <v>118</v>
      </c>
      <c r="E81" t="s">
        <v>118</v>
      </c>
      <c r="F81" t="s">
        <v>118</v>
      </c>
      <c r="G81" t="s">
        <v>108</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AB4-EB54-4DB6-8AA2-548A76D0DA8C}">
  <dimension ref="A1:G81"/>
  <sheetViews>
    <sheetView topLeftCell="A58" workbookViewId="0">
      <selection activeCell="B7" sqref="B7"/>
    </sheetView>
  </sheetViews>
  <sheetFormatPr defaultRowHeight="13.2" x14ac:dyDescent="0.25"/>
  <cols>
    <col min="1" max="1" width="26" customWidth="1"/>
    <col min="2" max="2" width="11.88671875" customWidth="1"/>
    <col min="4" max="4" width="11.88671875" customWidth="1"/>
    <col min="5" max="5" width="11.6640625" customWidth="1"/>
    <col min="6" max="6" width="13.109375" customWidth="1"/>
  </cols>
  <sheetData>
    <row r="1" spans="1:7" ht="15" x14ac:dyDescent="0.25">
      <c r="A1" s="53" t="s">
        <v>564</v>
      </c>
    </row>
    <row r="2" spans="1:7" ht="15" x14ac:dyDescent="0.25">
      <c r="A2" s="53" t="s">
        <v>565</v>
      </c>
    </row>
    <row r="3" spans="1:7" ht="15" x14ac:dyDescent="0.25">
      <c r="A3" s="53" t="s">
        <v>767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1559.2</v>
      </c>
      <c r="C19">
        <v>1985.5</v>
      </c>
      <c r="D19">
        <v>7526.4</v>
      </c>
      <c r="E19">
        <v>7896.9</v>
      </c>
      <c r="F19">
        <v>551.79999999999995</v>
      </c>
      <c r="G19">
        <v>0</v>
      </c>
    </row>
    <row r="20" spans="1:7" ht="15" x14ac:dyDescent="0.25">
      <c r="A20" s="53" t="s">
        <v>27</v>
      </c>
    </row>
    <row r="21" spans="1:7" ht="15" x14ac:dyDescent="0.25">
      <c r="A21" s="53" t="s">
        <v>271</v>
      </c>
      <c r="B21">
        <v>349.9</v>
      </c>
      <c r="C21">
        <v>139.5</v>
      </c>
      <c r="D21">
        <v>330.4</v>
      </c>
      <c r="E21">
        <v>1372.5</v>
      </c>
      <c r="F21">
        <v>0</v>
      </c>
      <c r="G21">
        <v>0</v>
      </c>
    </row>
    <row r="22" spans="1:7" ht="15" x14ac:dyDescent="0.25">
      <c r="A22" s="53" t="s">
        <v>27</v>
      </c>
    </row>
    <row r="23" spans="1:7" ht="15" x14ac:dyDescent="0.25">
      <c r="A23" s="53" t="s">
        <v>272</v>
      </c>
      <c r="B23">
        <v>4539.8999999999996</v>
      </c>
      <c r="C23">
        <v>9403.4</v>
      </c>
      <c r="D23">
        <v>10132.6</v>
      </c>
      <c r="E23">
        <v>13592.7</v>
      </c>
      <c r="F23">
        <v>2720</v>
      </c>
      <c r="G23">
        <v>0</v>
      </c>
    </row>
    <row r="24" spans="1:7" ht="15" x14ac:dyDescent="0.25">
      <c r="A24" s="53" t="s">
        <v>27</v>
      </c>
    </row>
    <row r="25" spans="1:7" ht="15" x14ac:dyDescent="0.25">
      <c r="A25" s="53" t="s">
        <v>273</v>
      </c>
      <c r="B25">
        <v>215.9</v>
      </c>
      <c r="C25">
        <v>264</v>
      </c>
      <c r="D25">
        <v>1962.3</v>
      </c>
      <c r="E25">
        <v>5275.9</v>
      </c>
      <c r="F25">
        <v>0</v>
      </c>
      <c r="G25">
        <v>0</v>
      </c>
    </row>
    <row r="26" spans="1:7" ht="15" x14ac:dyDescent="0.25">
      <c r="A26" s="53" t="s">
        <v>748</v>
      </c>
      <c r="B26">
        <v>0</v>
      </c>
      <c r="C26">
        <v>0</v>
      </c>
      <c r="D26">
        <v>2</v>
      </c>
      <c r="E26">
        <v>0</v>
      </c>
      <c r="F26">
        <v>0</v>
      </c>
      <c r="G26">
        <v>0</v>
      </c>
    </row>
    <row r="27" spans="1:7" ht="15" x14ac:dyDescent="0.25">
      <c r="A27" s="53" t="s">
        <v>274</v>
      </c>
      <c r="B27">
        <v>0.2</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207.1</v>
      </c>
      <c r="C31">
        <v>195.5</v>
      </c>
      <c r="D31">
        <v>1059.3</v>
      </c>
      <c r="E31">
        <v>3203.1</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5.2</v>
      </c>
      <c r="C37">
        <v>0.8</v>
      </c>
      <c r="D37">
        <v>2.1</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30</v>
      </c>
      <c r="C44">
        <v>42</v>
      </c>
      <c r="D44">
        <v>301.60000000000002</v>
      </c>
      <c r="E44">
        <v>1334.3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6024.3</v>
      </c>
      <c r="C50">
        <v>5765.6</v>
      </c>
      <c r="D50">
        <v>23755.7</v>
      </c>
      <c r="E50">
        <v>19664.900000000001</v>
      </c>
      <c r="F50">
        <v>1916.7</v>
      </c>
      <c r="G50">
        <v>60</v>
      </c>
    </row>
    <row r="51" spans="1:7" ht="15" x14ac:dyDescent="0.25">
      <c r="A51" s="53" t="s">
        <v>287</v>
      </c>
      <c r="B51">
        <v>14.7</v>
      </c>
      <c r="C51">
        <v>4</v>
      </c>
      <c r="D51">
        <v>22.1</v>
      </c>
      <c r="E51">
        <v>19</v>
      </c>
      <c r="F51">
        <v>0</v>
      </c>
      <c r="G51">
        <v>0</v>
      </c>
    </row>
    <row r="52" spans="1:7" ht="15" x14ac:dyDescent="0.25">
      <c r="A52" s="53" t="s">
        <v>288</v>
      </c>
      <c r="B52">
        <v>156.6</v>
      </c>
      <c r="C52">
        <v>210.9</v>
      </c>
      <c r="D52">
        <v>678.7</v>
      </c>
      <c r="E52">
        <v>666.4</v>
      </c>
      <c r="F52">
        <v>46.4</v>
      </c>
      <c r="G52">
        <v>0</v>
      </c>
    </row>
    <row r="53" spans="1:7" ht="15" x14ac:dyDescent="0.25">
      <c r="A53" s="53" t="s">
        <v>289</v>
      </c>
      <c r="B53">
        <v>883.4</v>
      </c>
      <c r="C53">
        <v>209.6</v>
      </c>
      <c r="D53">
        <v>2919.8</v>
      </c>
      <c r="E53">
        <v>427.7</v>
      </c>
      <c r="F53">
        <v>23.7</v>
      </c>
      <c r="G53">
        <v>0</v>
      </c>
    </row>
    <row r="54" spans="1:7" ht="15" x14ac:dyDescent="0.25">
      <c r="A54" s="53" t="s">
        <v>310</v>
      </c>
      <c r="B54">
        <v>0</v>
      </c>
      <c r="C54">
        <v>0</v>
      </c>
      <c r="D54">
        <v>0</v>
      </c>
      <c r="E54">
        <v>226.2</v>
      </c>
      <c r="F54">
        <v>0</v>
      </c>
      <c r="G54">
        <v>0</v>
      </c>
    </row>
    <row r="55" spans="1:7" ht="15" x14ac:dyDescent="0.25">
      <c r="A55" s="53" t="s">
        <v>290</v>
      </c>
      <c r="B55">
        <v>320.39999999999998</v>
      </c>
      <c r="C55">
        <v>197.1</v>
      </c>
      <c r="D55">
        <v>3894.8</v>
      </c>
      <c r="E55">
        <v>3468.6</v>
      </c>
      <c r="F55">
        <v>36</v>
      </c>
      <c r="G55">
        <v>0</v>
      </c>
    </row>
    <row r="56" spans="1:7" ht="15" x14ac:dyDescent="0.25">
      <c r="A56" s="53" t="s">
        <v>563</v>
      </c>
      <c r="B56">
        <v>29</v>
      </c>
      <c r="C56">
        <v>0</v>
      </c>
      <c r="D56">
        <v>0</v>
      </c>
      <c r="E56">
        <v>0</v>
      </c>
      <c r="F56">
        <v>0</v>
      </c>
      <c r="G56">
        <v>0</v>
      </c>
    </row>
    <row r="57" spans="1:7" ht="15" x14ac:dyDescent="0.25">
      <c r="A57" s="53" t="s">
        <v>291</v>
      </c>
      <c r="B57">
        <v>75.7</v>
      </c>
      <c r="C57">
        <v>10.9</v>
      </c>
      <c r="D57">
        <v>426.1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298.8</v>
      </c>
      <c r="C60">
        <v>350.4</v>
      </c>
      <c r="D60">
        <v>1050.5999999999999</v>
      </c>
      <c r="E60">
        <v>915.2</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193.6</v>
      </c>
      <c r="C63">
        <v>236.1</v>
      </c>
      <c r="D63">
        <v>617.1</v>
      </c>
      <c r="E63">
        <v>520.5</v>
      </c>
      <c r="F63">
        <v>25.4</v>
      </c>
      <c r="G63">
        <v>0</v>
      </c>
    </row>
    <row r="64" spans="1:7" ht="15" x14ac:dyDescent="0.25">
      <c r="A64" s="53" t="s">
        <v>296</v>
      </c>
      <c r="B64">
        <v>58.8</v>
      </c>
      <c r="C64">
        <v>50.9</v>
      </c>
      <c r="D64">
        <v>244.1</v>
      </c>
      <c r="E64">
        <v>212.3</v>
      </c>
      <c r="F64">
        <v>0</v>
      </c>
      <c r="G64">
        <v>0</v>
      </c>
    </row>
    <row r="65" spans="1:7" ht="15" x14ac:dyDescent="0.25">
      <c r="A65" s="53" t="s">
        <v>297</v>
      </c>
      <c r="B65">
        <v>2</v>
      </c>
      <c r="C65">
        <v>2</v>
      </c>
      <c r="D65">
        <v>14.3</v>
      </c>
      <c r="E65">
        <v>11.1</v>
      </c>
      <c r="F65">
        <v>0</v>
      </c>
      <c r="G65">
        <v>0</v>
      </c>
    </row>
    <row r="66" spans="1:7" ht="15" x14ac:dyDescent="0.25">
      <c r="A66" s="53" t="s">
        <v>298</v>
      </c>
      <c r="B66">
        <v>3630.6</v>
      </c>
      <c r="C66">
        <v>3959.4</v>
      </c>
      <c r="D66">
        <v>12121.7</v>
      </c>
      <c r="E66">
        <v>10601.2</v>
      </c>
      <c r="F66">
        <v>1783.9</v>
      </c>
      <c r="G66">
        <v>60</v>
      </c>
    </row>
    <row r="67" spans="1:7" ht="15" x14ac:dyDescent="0.25">
      <c r="A67" s="53" t="s">
        <v>299</v>
      </c>
      <c r="B67">
        <v>92.2</v>
      </c>
      <c r="C67">
        <v>170.2</v>
      </c>
      <c r="D67">
        <v>359.5</v>
      </c>
      <c r="E67">
        <v>317.10000000000002</v>
      </c>
      <c r="F67">
        <v>0</v>
      </c>
      <c r="G67">
        <v>0</v>
      </c>
    </row>
    <row r="68" spans="1:7" ht="15" x14ac:dyDescent="0.25">
      <c r="A68" s="53" t="s">
        <v>300</v>
      </c>
      <c r="B68">
        <v>155.1</v>
      </c>
      <c r="C68">
        <v>199.9</v>
      </c>
      <c r="D68">
        <v>410.1</v>
      </c>
      <c r="E68">
        <v>381.8</v>
      </c>
      <c r="F68">
        <v>0</v>
      </c>
      <c r="G68">
        <v>0</v>
      </c>
    </row>
    <row r="69" spans="1:7" ht="15" x14ac:dyDescent="0.25">
      <c r="A69" s="53" t="s">
        <v>301</v>
      </c>
      <c r="B69">
        <v>0</v>
      </c>
      <c r="C69">
        <v>0</v>
      </c>
      <c r="D69">
        <v>86.6</v>
      </c>
      <c r="E69">
        <v>758.6</v>
      </c>
      <c r="F69">
        <v>0</v>
      </c>
      <c r="G69">
        <v>0</v>
      </c>
    </row>
    <row r="70" spans="1:7" ht="15" x14ac:dyDescent="0.25">
      <c r="A70" s="53" t="s">
        <v>302</v>
      </c>
      <c r="B70">
        <v>49.8</v>
      </c>
      <c r="C70">
        <v>64.7</v>
      </c>
      <c r="D70">
        <v>480</v>
      </c>
      <c r="E70">
        <v>382.3</v>
      </c>
      <c r="F70">
        <v>1.3</v>
      </c>
      <c r="G70">
        <v>0</v>
      </c>
    </row>
    <row r="71" spans="1:7" ht="15" x14ac:dyDescent="0.25">
      <c r="A71" s="53" t="s">
        <v>385</v>
      </c>
      <c r="B71">
        <v>0</v>
      </c>
      <c r="C71">
        <v>0</v>
      </c>
      <c r="D71">
        <v>1</v>
      </c>
      <c r="E71">
        <v>1</v>
      </c>
      <c r="F71">
        <v>0</v>
      </c>
      <c r="G71">
        <v>0</v>
      </c>
    </row>
    <row r="72" spans="1:7" ht="15" x14ac:dyDescent="0.25">
      <c r="A72" s="53" t="s">
        <v>303</v>
      </c>
      <c r="B72">
        <v>26.7</v>
      </c>
      <c r="C72">
        <v>12.4</v>
      </c>
      <c r="D72">
        <v>50.6</v>
      </c>
      <c r="E72">
        <v>51.1</v>
      </c>
      <c r="F72">
        <v>0</v>
      </c>
      <c r="G72">
        <v>0</v>
      </c>
    </row>
    <row r="73" spans="1:7" ht="15" x14ac:dyDescent="0.25">
      <c r="A73" s="53" t="s">
        <v>304</v>
      </c>
      <c r="B73">
        <v>37</v>
      </c>
      <c r="C73">
        <v>80</v>
      </c>
      <c r="D73">
        <v>315.89999999999998</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12729.5</v>
      </c>
      <c r="C75">
        <v>17600</v>
      </c>
      <c r="D75">
        <v>44720.6</v>
      </c>
      <c r="E75">
        <v>49137.4</v>
      </c>
      <c r="F75">
        <v>5188.5</v>
      </c>
      <c r="G75">
        <v>60</v>
      </c>
    </row>
    <row r="76" spans="1:7" ht="15" x14ac:dyDescent="0.25">
      <c r="A76" s="53" t="s">
        <v>306</v>
      </c>
      <c r="B76">
        <v>1605.9</v>
      </c>
      <c r="C76">
        <v>1839.8</v>
      </c>
      <c r="D76">
        <v>0</v>
      </c>
      <c r="E76">
        <v>0</v>
      </c>
      <c r="F76">
        <v>449.6</v>
      </c>
      <c r="G76">
        <v>0</v>
      </c>
    </row>
    <row r="77" spans="1:7" ht="15" x14ac:dyDescent="0.25">
      <c r="A77" s="53" t="s">
        <v>573</v>
      </c>
      <c r="B77" t="s">
        <v>118</v>
      </c>
      <c r="C77" t="s">
        <v>26</v>
      </c>
      <c r="D77" t="s">
        <v>118</v>
      </c>
      <c r="E77" t="s">
        <v>118</v>
      </c>
      <c r="F77" t="s">
        <v>118</v>
      </c>
      <c r="G77" t="s">
        <v>108</v>
      </c>
    </row>
    <row r="78" spans="1:7" ht="15" x14ac:dyDescent="0.25">
      <c r="A78" s="53" t="s">
        <v>307</v>
      </c>
      <c r="B78">
        <v>14335.4</v>
      </c>
      <c r="C78">
        <v>19439.7</v>
      </c>
      <c r="D78">
        <v>44720.6</v>
      </c>
      <c r="E78">
        <v>49137.4</v>
      </c>
      <c r="F78">
        <v>5638.1</v>
      </c>
      <c r="G78">
        <v>60</v>
      </c>
    </row>
    <row r="79" spans="1:7" ht="15" x14ac:dyDescent="0.25">
      <c r="A79" s="53" t="s">
        <v>308</v>
      </c>
      <c r="B79" t="s">
        <v>25</v>
      </c>
      <c r="C79" t="s">
        <v>25</v>
      </c>
      <c r="D79">
        <v>0</v>
      </c>
      <c r="E79">
        <v>0</v>
      </c>
      <c r="F79" t="s">
        <v>25</v>
      </c>
      <c r="G79" t="s">
        <v>25</v>
      </c>
    </row>
    <row r="80" spans="1:7" ht="15" x14ac:dyDescent="0.25">
      <c r="A80" s="53" t="s">
        <v>309</v>
      </c>
      <c r="B80">
        <v>343.3</v>
      </c>
      <c r="C80">
        <v>209.5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A2E1-2A16-4441-99B8-25B20DC09743}">
  <dimension ref="A1:G70"/>
  <sheetViews>
    <sheetView workbookViewId="0">
      <selection activeCell="A9" sqref="A9:A70"/>
    </sheetView>
  </sheetViews>
  <sheetFormatPr defaultRowHeight="13.2" x14ac:dyDescent="0.25"/>
  <cols>
    <col min="1" max="1" width="29.44140625" customWidth="1"/>
    <col min="2" max="2" width="14" customWidth="1"/>
    <col min="3" max="3" width="11.77734375" customWidth="1"/>
    <col min="4" max="4" width="11.21875" customWidth="1"/>
    <col min="5" max="5" width="11.6640625"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30.7</v>
      </c>
      <c r="D12">
        <v>31</v>
      </c>
      <c r="E12">
        <v>36.700000000000003</v>
      </c>
      <c r="F12">
        <v>0</v>
      </c>
      <c r="G12">
        <v>0</v>
      </c>
    </row>
    <row r="13" spans="1:7" ht="15" x14ac:dyDescent="0.25">
      <c r="A13" s="242" t="s">
        <v>823</v>
      </c>
      <c r="B13">
        <v>0</v>
      </c>
      <c r="C13">
        <v>0</v>
      </c>
      <c r="D13">
        <v>0</v>
      </c>
      <c r="E13">
        <v>0.8</v>
      </c>
      <c r="F13">
        <v>0</v>
      </c>
      <c r="G13">
        <v>0</v>
      </c>
    </row>
    <row r="14" spans="1:7" ht="15" x14ac:dyDescent="0.25">
      <c r="A14" s="242" t="s">
        <v>838</v>
      </c>
      <c r="B14">
        <v>0</v>
      </c>
      <c r="C14">
        <v>1.9</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28.5</v>
      </c>
      <c r="D16">
        <v>0</v>
      </c>
      <c r="E16">
        <v>22</v>
      </c>
      <c r="F16">
        <v>0</v>
      </c>
      <c r="G16">
        <v>0</v>
      </c>
    </row>
    <row r="17" spans="1:7" ht="15" x14ac:dyDescent="0.25">
      <c r="A17" s="242" t="s">
        <v>943</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2794.5</v>
      </c>
      <c r="C20">
        <v>2338.3000000000002</v>
      </c>
      <c r="D20">
        <v>5071.7</v>
      </c>
      <c r="E20">
        <v>2720.8</v>
      </c>
      <c r="F20">
        <v>479.5</v>
      </c>
      <c r="G20">
        <v>0</v>
      </c>
    </row>
    <row r="21" spans="1:7" ht="15" x14ac:dyDescent="0.25">
      <c r="A21" s="242" t="s">
        <v>27</v>
      </c>
    </row>
    <row r="22" spans="1:7" ht="15" x14ac:dyDescent="0.25">
      <c r="A22" s="242" t="s">
        <v>271</v>
      </c>
      <c r="B22">
        <v>386.5</v>
      </c>
      <c r="C22">
        <v>95.9</v>
      </c>
      <c r="D22">
        <v>695.7</v>
      </c>
      <c r="E22">
        <v>288.7</v>
      </c>
      <c r="F22">
        <v>0</v>
      </c>
      <c r="G22">
        <v>0</v>
      </c>
    </row>
    <row r="23" spans="1:7" ht="15" x14ac:dyDescent="0.25">
      <c r="A23" s="242" t="s">
        <v>27</v>
      </c>
    </row>
    <row r="24" spans="1:7" ht="15" x14ac:dyDescent="0.25">
      <c r="A24" s="242" t="s">
        <v>272</v>
      </c>
      <c r="B24">
        <v>157</v>
      </c>
      <c r="C24">
        <v>3577.3</v>
      </c>
      <c r="D24">
        <v>1902.6</v>
      </c>
      <c r="E24">
        <v>4664.1000000000004</v>
      </c>
      <c r="F24">
        <v>0</v>
      </c>
      <c r="G24">
        <v>0</v>
      </c>
    </row>
    <row r="25" spans="1:7" ht="15" x14ac:dyDescent="0.25">
      <c r="A25" s="242" t="s">
        <v>27</v>
      </c>
    </row>
    <row r="26" spans="1:7" ht="15" x14ac:dyDescent="0.25">
      <c r="A26" s="242" t="s">
        <v>273</v>
      </c>
      <c r="B26">
        <v>959.8</v>
      </c>
      <c r="C26">
        <v>335.8</v>
      </c>
      <c r="D26">
        <v>1358.1</v>
      </c>
      <c r="E26">
        <v>814.8</v>
      </c>
      <c r="F26">
        <v>0</v>
      </c>
      <c r="G26">
        <v>0</v>
      </c>
    </row>
    <row r="27" spans="1:7" ht="15" x14ac:dyDescent="0.25">
      <c r="A27" s="242" t="s">
        <v>862</v>
      </c>
      <c r="B27">
        <v>0.1</v>
      </c>
      <c r="C27">
        <v>0</v>
      </c>
      <c r="D27">
        <v>0</v>
      </c>
      <c r="E27">
        <v>0</v>
      </c>
      <c r="F27">
        <v>0</v>
      </c>
      <c r="G27">
        <v>0</v>
      </c>
    </row>
    <row r="28" spans="1:7" ht="15" x14ac:dyDescent="0.25">
      <c r="A28" s="242" t="s">
        <v>274</v>
      </c>
      <c r="B28">
        <v>1.4</v>
      </c>
      <c r="C28">
        <v>2.4</v>
      </c>
      <c r="D28">
        <v>9.3000000000000007</v>
      </c>
      <c r="E28">
        <v>117.9</v>
      </c>
      <c r="F28">
        <v>0</v>
      </c>
      <c r="G28">
        <v>0</v>
      </c>
    </row>
    <row r="29" spans="1:7" ht="15" x14ac:dyDescent="0.25">
      <c r="A29" s="242" t="s">
        <v>586</v>
      </c>
      <c r="B29">
        <v>0.2</v>
      </c>
      <c r="C29">
        <v>0.1</v>
      </c>
      <c r="D29" t="s">
        <v>160</v>
      </c>
      <c r="E29">
        <v>0.1</v>
      </c>
      <c r="F29">
        <v>0</v>
      </c>
      <c r="G29">
        <v>0</v>
      </c>
    </row>
    <row r="30" spans="1:7" ht="15" x14ac:dyDescent="0.25">
      <c r="A30" s="242" t="s">
        <v>275</v>
      </c>
      <c r="B30">
        <v>765.1</v>
      </c>
      <c r="C30">
        <v>326.89999999999998</v>
      </c>
      <c r="D30">
        <v>947</v>
      </c>
      <c r="E30">
        <v>387.1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898</v>
      </c>
      <c r="B33">
        <v>0.1</v>
      </c>
      <c r="C33">
        <v>0</v>
      </c>
      <c r="D33">
        <v>0</v>
      </c>
      <c r="E33">
        <v>0</v>
      </c>
      <c r="F33">
        <v>0</v>
      </c>
      <c r="G33">
        <v>0</v>
      </c>
    </row>
    <row r="34" spans="1:7" ht="15" x14ac:dyDescent="0.25">
      <c r="A34" s="242" t="s">
        <v>279</v>
      </c>
      <c r="B34">
        <v>40.799999999999997</v>
      </c>
      <c r="C34">
        <v>5.8</v>
      </c>
      <c r="D34">
        <v>23.4</v>
      </c>
      <c r="E34">
        <v>5.8</v>
      </c>
      <c r="F34">
        <v>0</v>
      </c>
      <c r="G34">
        <v>0</v>
      </c>
    </row>
    <row r="35" spans="1:7" ht="15" x14ac:dyDescent="0.25">
      <c r="A35" s="242" t="s">
        <v>280</v>
      </c>
      <c r="B35">
        <v>0</v>
      </c>
      <c r="C35">
        <v>0</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155.4</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155.4</v>
      </c>
      <c r="F40">
        <v>0</v>
      </c>
      <c r="G40">
        <v>0</v>
      </c>
    </row>
    <row r="41" spans="1:7" ht="15" x14ac:dyDescent="0.25">
      <c r="A41" s="242" t="s">
        <v>27</v>
      </c>
    </row>
    <row r="42" spans="1:7" ht="15" x14ac:dyDescent="0.25">
      <c r="A42" s="242" t="s">
        <v>286</v>
      </c>
      <c r="B42">
        <v>8326.7000000000007</v>
      </c>
      <c r="C42">
        <v>7639.6</v>
      </c>
      <c r="D42">
        <v>19426.2</v>
      </c>
      <c r="E42">
        <v>12616.1</v>
      </c>
      <c r="F42">
        <v>1229.2</v>
      </c>
      <c r="G42">
        <v>112</v>
      </c>
    </row>
    <row r="43" spans="1:7" ht="15" x14ac:dyDescent="0.25">
      <c r="A43" s="242" t="s">
        <v>287</v>
      </c>
      <c r="B43">
        <v>3.5</v>
      </c>
      <c r="C43">
        <v>4</v>
      </c>
      <c r="D43">
        <v>25.3</v>
      </c>
      <c r="E43">
        <v>19.7</v>
      </c>
      <c r="F43">
        <v>0</v>
      </c>
      <c r="G43">
        <v>0</v>
      </c>
    </row>
    <row r="44" spans="1:7" ht="15" x14ac:dyDescent="0.25">
      <c r="A44" s="242" t="s">
        <v>288</v>
      </c>
      <c r="B44">
        <v>176.5</v>
      </c>
      <c r="C44">
        <v>226.5</v>
      </c>
      <c r="D44">
        <v>115.8</v>
      </c>
      <c r="E44">
        <v>326.89999999999998</v>
      </c>
      <c r="F44">
        <v>0</v>
      </c>
      <c r="G44">
        <v>0</v>
      </c>
    </row>
    <row r="45" spans="1:7" ht="15" x14ac:dyDescent="0.25">
      <c r="A45" s="242" t="s">
        <v>289</v>
      </c>
      <c r="B45">
        <v>168.3</v>
      </c>
      <c r="C45">
        <v>168.5</v>
      </c>
      <c r="D45">
        <v>802.4</v>
      </c>
      <c r="E45">
        <v>342.2</v>
      </c>
      <c r="F45">
        <v>0</v>
      </c>
      <c r="G45">
        <v>0</v>
      </c>
    </row>
    <row r="46" spans="1:7" ht="15" x14ac:dyDescent="0.25">
      <c r="A46" s="242" t="s">
        <v>310</v>
      </c>
      <c r="B46">
        <v>0</v>
      </c>
      <c r="C46">
        <v>0</v>
      </c>
      <c r="D46">
        <v>0</v>
      </c>
      <c r="E46">
        <v>6.5</v>
      </c>
      <c r="F46">
        <v>0</v>
      </c>
      <c r="G46">
        <v>0</v>
      </c>
    </row>
    <row r="47" spans="1:7" ht="15" x14ac:dyDescent="0.25">
      <c r="A47" s="242" t="s">
        <v>290</v>
      </c>
      <c r="B47">
        <v>807.5</v>
      </c>
      <c r="C47">
        <v>582.5</v>
      </c>
      <c r="D47">
        <v>3607</v>
      </c>
      <c r="E47">
        <v>1127.5</v>
      </c>
      <c r="F47">
        <v>0</v>
      </c>
      <c r="G47">
        <v>0</v>
      </c>
    </row>
    <row r="48" spans="1:7" ht="15" x14ac:dyDescent="0.25">
      <c r="A48" s="242" t="s">
        <v>291</v>
      </c>
      <c r="B48">
        <v>88</v>
      </c>
      <c r="C48">
        <v>103</v>
      </c>
      <c r="D48">
        <v>111.1</v>
      </c>
      <c r="E48">
        <v>201.6</v>
      </c>
      <c r="F48">
        <v>0</v>
      </c>
      <c r="G48">
        <v>0</v>
      </c>
    </row>
    <row r="49" spans="1:7" ht="15" x14ac:dyDescent="0.25">
      <c r="A49" s="242" t="s">
        <v>292</v>
      </c>
      <c r="B49">
        <v>16.7</v>
      </c>
      <c r="C49">
        <v>0</v>
      </c>
      <c r="D49">
        <v>6.7</v>
      </c>
      <c r="E49">
        <v>0</v>
      </c>
      <c r="F49">
        <v>0</v>
      </c>
      <c r="G49">
        <v>0</v>
      </c>
    </row>
    <row r="50" spans="1:7" ht="15" x14ac:dyDescent="0.25">
      <c r="A50" s="242" t="s">
        <v>293</v>
      </c>
      <c r="B50">
        <v>84.6</v>
      </c>
      <c r="C50">
        <v>319.10000000000002</v>
      </c>
      <c r="D50">
        <v>594.79999999999995</v>
      </c>
      <c r="E50">
        <v>465.9</v>
      </c>
      <c r="F50">
        <v>0</v>
      </c>
      <c r="G50">
        <v>0</v>
      </c>
    </row>
    <row r="51" spans="1:7" ht="15" x14ac:dyDescent="0.25">
      <c r="A51" s="242" t="s">
        <v>384</v>
      </c>
      <c r="B51">
        <v>0</v>
      </c>
      <c r="C51">
        <v>0</v>
      </c>
      <c r="D51">
        <v>0</v>
      </c>
      <c r="E51">
        <v>13</v>
      </c>
      <c r="F51">
        <v>0</v>
      </c>
      <c r="G51">
        <v>0</v>
      </c>
    </row>
    <row r="52" spans="1:7" ht="15" x14ac:dyDescent="0.25">
      <c r="A52" s="242" t="s">
        <v>295</v>
      </c>
      <c r="B52">
        <v>293.10000000000002</v>
      </c>
      <c r="C52">
        <v>227.7</v>
      </c>
      <c r="D52">
        <v>581</v>
      </c>
      <c r="E52">
        <v>533.20000000000005</v>
      </c>
      <c r="F52">
        <v>6.8</v>
      </c>
      <c r="G52">
        <v>0</v>
      </c>
    </row>
    <row r="53" spans="1:7" ht="15" x14ac:dyDescent="0.25">
      <c r="A53" s="242" t="s">
        <v>296</v>
      </c>
      <c r="B53">
        <v>33.799999999999997</v>
      </c>
      <c r="C53">
        <v>51.6</v>
      </c>
      <c r="D53">
        <v>161</v>
      </c>
      <c r="E53">
        <v>140.6</v>
      </c>
      <c r="F53">
        <v>0</v>
      </c>
      <c r="G53">
        <v>0</v>
      </c>
    </row>
    <row r="54" spans="1:7" ht="15" x14ac:dyDescent="0.25">
      <c r="A54" s="242" t="s">
        <v>297</v>
      </c>
      <c r="B54">
        <v>0.9</v>
      </c>
      <c r="C54">
        <v>1</v>
      </c>
      <c r="D54">
        <v>8</v>
      </c>
      <c r="E54">
        <v>10.4</v>
      </c>
      <c r="F54">
        <v>0</v>
      </c>
      <c r="G54">
        <v>0</v>
      </c>
    </row>
    <row r="55" spans="1:7" ht="15" x14ac:dyDescent="0.25">
      <c r="A55" s="242" t="s">
        <v>298</v>
      </c>
      <c r="B55">
        <v>6148.9</v>
      </c>
      <c r="C55">
        <v>5181.8</v>
      </c>
      <c r="D55">
        <v>12510.4</v>
      </c>
      <c r="E55">
        <v>8660.7000000000007</v>
      </c>
      <c r="F55">
        <v>1216.4000000000001</v>
      </c>
      <c r="G55">
        <v>112</v>
      </c>
    </row>
    <row r="56" spans="1:7" ht="15" x14ac:dyDescent="0.25">
      <c r="A56" s="242" t="s">
        <v>299</v>
      </c>
      <c r="B56">
        <v>42.1</v>
      </c>
      <c r="C56">
        <v>98.1</v>
      </c>
      <c r="D56">
        <v>149.19999999999999</v>
      </c>
      <c r="E56">
        <v>166.7</v>
      </c>
      <c r="F56">
        <v>6</v>
      </c>
      <c r="G56">
        <v>0</v>
      </c>
    </row>
    <row r="57" spans="1:7" ht="15" x14ac:dyDescent="0.25">
      <c r="A57" s="242" t="s">
        <v>300</v>
      </c>
      <c r="B57">
        <v>127.5</v>
      </c>
      <c r="C57">
        <v>175.4</v>
      </c>
      <c r="D57">
        <v>313.8</v>
      </c>
      <c r="E57">
        <v>190.6</v>
      </c>
      <c r="F57">
        <v>0</v>
      </c>
      <c r="G57">
        <v>0</v>
      </c>
    </row>
    <row r="58" spans="1:7" ht="15" x14ac:dyDescent="0.25">
      <c r="A58" s="242" t="s">
        <v>301</v>
      </c>
      <c r="B58">
        <v>0.3</v>
      </c>
      <c r="C58">
        <v>111.8</v>
      </c>
      <c r="D58">
        <v>0</v>
      </c>
      <c r="E58">
        <v>25.3</v>
      </c>
      <c r="F58">
        <v>0</v>
      </c>
      <c r="G58">
        <v>0</v>
      </c>
    </row>
    <row r="59" spans="1:7" ht="15" x14ac:dyDescent="0.25">
      <c r="A59" s="242" t="s">
        <v>302</v>
      </c>
      <c r="B59">
        <v>72.2</v>
      </c>
      <c r="C59">
        <v>257.10000000000002</v>
      </c>
      <c r="D59">
        <v>278.5</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244.2</v>
      </c>
      <c r="C62">
        <v>101.8</v>
      </c>
      <c r="D62">
        <v>105.5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12681.6</v>
      </c>
      <c r="C64">
        <v>14019.7</v>
      </c>
      <c r="D64">
        <v>28576.3</v>
      </c>
      <c r="E64">
        <v>21296.6</v>
      </c>
      <c r="F64">
        <v>1708.7</v>
      </c>
      <c r="G64">
        <v>112</v>
      </c>
    </row>
    <row r="65" spans="1:7" ht="15" x14ac:dyDescent="0.25">
      <c r="A65" s="242" t="s">
        <v>306</v>
      </c>
      <c r="B65">
        <v>2918.8</v>
      </c>
      <c r="C65">
        <v>2423.1999999999998</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15600.4</v>
      </c>
      <c r="C67">
        <v>16442.900000000001</v>
      </c>
      <c r="D67">
        <v>28576.3</v>
      </c>
      <c r="E67">
        <v>21296.6</v>
      </c>
      <c r="F67">
        <v>1767.2</v>
      </c>
      <c r="G67">
        <v>112</v>
      </c>
    </row>
    <row r="68" spans="1:7" ht="15" x14ac:dyDescent="0.25">
      <c r="A68" s="242" t="s">
        <v>308</v>
      </c>
      <c r="B68" t="s">
        <v>25</v>
      </c>
      <c r="C68" t="s">
        <v>25</v>
      </c>
      <c r="D68">
        <v>0</v>
      </c>
      <c r="E68">
        <v>0</v>
      </c>
      <c r="F68" t="s">
        <v>25</v>
      </c>
      <c r="G68" t="s">
        <v>25</v>
      </c>
    </row>
    <row r="69" spans="1:7" ht="15" x14ac:dyDescent="0.25">
      <c r="A69" s="242" t="s">
        <v>309</v>
      </c>
      <c r="B69">
        <v>0</v>
      </c>
      <c r="C69">
        <v>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ECEA-3B78-4FE7-95D7-47DA1AA3CF67}">
  <dimension ref="A1:G81"/>
  <sheetViews>
    <sheetView topLeftCell="A58" workbookViewId="0">
      <selection activeCell="B7" sqref="B7"/>
    </sheetView>
  </sheetViews>
  <sheetFormatPr defaultRowHeight="13.2" x14ac:dyDescent="0.25"/>
  <cols>
    <col min="1" max="1" width="26.33203125" customWidth="1"/>
    <col min="2" max="2" width="14.33203125" customWidth="1"/>
    <col min="3" max="3" width="10.6640625" customWidth="1"/>
    <col min="4" max="4" width="14.109375" customWidth="1"/>
    <col min="5" max="5" width="14.33203125" customWidth="1"/>
    <col min="6" max="6" width="12.33203125" customWidth="1"/>
  </cols>
  <sheetData>
    <row r="1" spans="1:7" ht="15" x14ac:dyDescent="0.25">
      <c r="A1" s="53" t="s">
        <v>564</v>
      </c>
    </row>
    <row r="2" spans="1:7" ht="15" x14ac:dyDescent="0.25">
      <c r="A2" s="53" t="s">
        <v>565</v>
      </c>
    </row>
    <row r="3" spans="1:7" ht="15" x14ac:dyDescent="0.25">
      <c r="A3" s="53" t="s">
        <v>766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691.2</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1798.5</v>
      </c>
      <c r="C19">
        <v>2186.9</v>
      </c>
      <c r="D19">
        <v>7174.2</v>
      </c>
      <c r="E19">
        <v>7696.8</v>
      </c>
      <c r="F19">
        <v>551.79999999999995</v>
      </c>
      <c r="G19">
        <v>0</v>
      </c>
    </row>
    <row r="20" spans="1:7" ht="15" x14ac:dyDescent="0.25">
      <c r="A20" s="53" t="s">
        <v>27</v>
      </c>
    </row>
    <row r="21" spans="1:7" ht="15" x14ac:dyDescent="0.25">
      <c r="A21" s="53" t="s">
        <v>271</v>
      </c>
      <c r="B21">
        <v>355.7</v>
      </c>
      <c r="C21">
        <v>149.1</v>
      </c>
      <c r="D21">
        <v>321.7</v>
      </c>
      <c r="E21">
        <v>1361</v>
      </c>
      <c r="F21">
        <v>0</v>
      </c>
      <c r="G21">
        <v>0</v>
      </c>
    </row>
    <row r="22" spans="1:7" ht="15" x14ac:dyDescent="0.25">
      <c r="A22" s="53" t="s">
        <v>27</v>
      </c>
    </row>
    <row r="23" spans="1:7" ht="15" x14ac:dyDescent="0.25">
      <c r="A23" s="53" t="s">
        <v>272</v>
      </c>
      <c r="B23">
        <v>5355.9</v>
      </c>
      <c r="C23">
        <v>10082.4</v>
      </c>
      <c r="D23">
        <v>9339.7000000000007</v>
      </c>
      <c r="E23">
        <v>12745.7</v>
      </c>
      <c r="F23">
        <v>2720</v>
      </c>
      <c r="G23">
        <v>0</v>
      </c>
    </row>
    <row r="24" spans="1:7" ht="15" x14ac:dyDescent="0.25">
      <c r="A24" s="53" t="s">
        <v>27</v>
      </c>
    </row>
    <row r="25" spans="1:7" ht="15" x14ac:dyDescent="0.25">
      <c r="A25" s="53" t="s">
        <v>273</v>
      </c>
      <c r="B25">
        <v>337.1</v>
      </c>
      <c r="C25">
        <v>263.10000000000002</v>
      </c>
      <c r="D25">
        <v>1898.1</v>
      </c>
      <c r="E25">
        <v>5212.3</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327.3</v>
      </c>
      <c r="C31">
        <v>192.5</v>
      </c>
      <c r="D31">
        <v>996</v>
      </c>
      <c r="E31">
        <v>3141.5</v>
      </c>
      <c r="F31">
        <v>0</v>
      </c>
      <c r="G31">
        <v>0</v>
      </c>
    </row>
    <row r="32" spans="1:7" ht="15" x14ac:dyDescent="0.25">
      <c r="A32" s="53" t="s">
        <v>594</v>
      </c>
      <c r="B32">
        <v>0</v>
      </c>
      <c r="C32">
        <v>0</v>
      </c>
      <c r="D32">
        <v>0</v>
      </c>
      <c r="E32">
        <v>41.1</v>
      </c>
      <c r="F32">
        <v>0</v>
      </c>
      <c r="G32">
        <v>0</v>
      </c>
    </row>
    <row r="33" spans="1:7" ht="15" x14ac:dyDescent="0.25">
      <c r="A33" s="53" t="s">
        <v>276</v>
      </c>
      <c r="B33">
        <v>3.9</v>
      </c>
      <c r="C33">
        <v>0</v>
      </c>
      <c r="D33">
        <v>3.9</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1.4</v>
      </c>
      <c r="D35">
        <v>0</v>
      </c>
      <c r="E35">
        <v>32.200000000000003</v>
      </c>
      <c r="F35">
        <v>0</v>
      </c>
      <c r="G35">
        <v>0</v>
      </c>
    </row>
    <row r="36" spans="1:7" ht="15" x14ac:dyDescent="0.25">
      <c r="A36" s="53" t="s">
        <v>278</v>
      </c>
      <c r="B36">
        <v>0</v>
      </c>
      <c r="C36">
        <v>0</v>
      </c>
      <c r="D36">
        <v>1.2</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102</v>
      </c>
      <c r="D44">
        <v>288</v>
      </c>
      <c r="E44">
        <v>1277.5999999999999</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102</v>
      </c>
      <c r="D47">
        <v>180.5</v>
      </c>
      <c r="E47">
        <v>417.7</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6433.1</v>
      </c>
      <c r="C50">
        <v>6040.1</v>
      </c>
      <c r="D50">
        <v>23186.7</v>
      </c>
      <c r="E50">
        <v>18993.8</v>
      </c>
      <c r="F50">
        <v>1895.2</v>
      </c>
      <c r="G50">
        <v>60</v>
      </c>
    </row>
    <row r="51" spans="1:7" ht="15" x14ac:dyDescent="0.25">
      <c r="A51" s="53" t="s">
        <v>287</v>
      </c>
      <c r="B51">
        <v>13.4</v>
      </c>
      <c r="C51">
        <v>4</v>
      </c>
      <c r="D51">
        <v>22.1</v>
      </c>
      <c r="E51">
        <v>19</v>
      </c>
      <c r="F51">
        <v>0</v>
      </c>
      <c r="G51">
        <v>0</v>
      </c>
    </row>
    <row r="52" spans="1:7" ht="15" x14ac:dyDescent="0.25">
      <c r="A52" s="53" t="s">
        <v>288</v>
      </c>
      <c r="B52">
        <v>143.9</v>
      </c>
      <c r="C52">
        <v>238.8</v>
      </c>
      <c r="D52">
        <v>678.7</v>
      </c>
      <c r="E52">
        <v>633.79999999999995</v>
      </c>
      <c r="F52">
        <v>13.7</v>
      </c>
      <c r="G52">
        <v>0</v>
      </c>
    </row>
    <row r="53" spans="1:7" ht="15" x14ac:dyDescent="0.25">
      <c r="A53" s="53" t="s">
        <v>289</v>
      </c>
      <c r="B53">
        <v>938.8</v>
      </c>
      <c r="C53">
        <v>237.4</v>
      </c>
      <c r="D53">
        <v>2844.3</v>
      </c>
      <c r="E53">
        <v>417.1</v>
      </c>
      <c r="F53">
        <v>23.7</v>
      </c>
      <c r="G53">
        <v>0</v>
      </c>
    </row>
    <row r="54" spans="1:7" ht="15" x14ac:dyDescent="0.25">
      <c r="A54" s="53" t="s">
        <v>310</v>
      </c>
      <c r="B54">
        <v>0</v>
      </c>
      <c r="C54">
        <v>0</v>
      </c>
      <c r="D54">
        <v>0</v>
      </c>
      <c r="E54">
        <v>226.2</v>
      </c>
      <c r="F54">
        <v>0</v>
      </c>
      <c r="G54">
        <v>0</v>
      </c>
    </row>
    <row r="55" spans="1:7" ht="15" x14ac:dyDescent="0.25">
      <c r="A55" s="53" t="s">
        <v>290</v>
      </c>
      <c r="B55">
        <v>322.7</v>
      </c>
      <c r="C55">
        <v>396</v>
      </c>
      <c r="D55">
        <v>3836.6</v>
      </c>
      <c r="E55">
        <v>3267.9</v>
      </c>
      <c r="F55">
        <v>36</v>
      </c>
      <c r="G55">
        <v>0</v>
      </c>
    </row>
    <row r="56" spans="1:7" ht="15" x14ac:dyDescent="0.25">
      <c r="A56" s="53" t="s">
        <v>563</v>
      </c>
      <c r="B56">
        <v>29</v>
      </c>
      <c r="C56">
        <v>0</v>
      </c>
      <c r="D56">
        <v>0</v>
      </c>
      <c r="E56">
        <v>0</v>
      </c>
      <c r="F56">
        <v>0</v>
      </c>
      <c r="G56">
        <v>0</v>
      </c>
    </row>
    <row r="57" spans="1:7" ht="15" x14ac:dyDescent="0.25">
      <c r="A57" s="53" t="s">
        <v>291</v>
      </c>
      <c r="B57">
        <v>104.6</v>
      </c>
      <c r="C57">
        <v>10.9</v>
      </c>
      <c r="D57">
        <v>393.1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302.2</v>
      </c>
      <c r="C60">
        <v>364.4</v>
      </c>
      <c r="D60">
        <v>1031.3</v>
      </c>
      <c r="E60">
        <v>901</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190.4</v>
      </c>
      <c r="C63">
        <v>229.6</v>
      </c>
      <c r="D63">
        <v>617.1</v>
      </c>
      <c r="E63">
        <v>520.5</v>
      </c>
      <c r="F63">
        <v>25.4</v>
      </c>
      <c r="G63">
        <v>0</v>
      </c>
    </row>
    <row r="64" spans="1:7" ht="15" x14ac:dyDescent="0.25">
      <c r="A64" s="53" t="s">
        <v>296</v>
      </c>
      <c r="B64">
        <v>54.7</v>
      </c>
      <c r="C64">
        <v>50.9</v>
      </c>
      <c r="D64">
        <v>241.2</v>
      </c>
      <c r="E64">
        <v>212.3</v>
      </c>
      <c r="F64">
        <v>0</v>
      </c>
      <c r="G64">
        <v>0</v>
      </c>
    </row>
    <row r="65" spans="1:7" ht="15" x14ac:dyDescent="0.25">
      <c r="A65" s="53" t="s">
        <v>297</v>
      </c>
      <c r="B65">
        <v>0</v>
      </c>
      <c r="C65">
        <v>2</v>
      </c>
      <c r="D65">
        <v>14.3</v>
      </c>
      <c r="E65">
        <v>11.1</v>
      </c>
      <c r="F65">
        <v>0</v>
      </c>
      <c r="G65">
        <v>0</v>
      </c>
    </row>
    <row r="66" spans="1:7" ht="15" x14ac:dyDescent="0.25">
      <c r="A66" s="53" t="s">
        <v>298</v>
      </c>
      <c r="B66">
        <v>3921.9</v>
      </c>
      <c r="C66">
        <v>3960.1</v>
      </c>
      <c r="D66">
        <v>11813.2</v>
      </c>
      <c r="E66">
        <v>10222.299999999999</v>
      </c>
      <c r="F66">
        <v>1795.1</v>
      </c>
      <c r="G66">
        <v>60</v>
      </c>
    </row>
    <row r="67" spans="1:7" ht="15" x14ac:dyDescent="0.25">
      <c r="A67" s="53" t="s">
        <v>299</v>
      </c>
      <c r="B67">
        <v>91.2</v>
      </c>
      <c r="C67">
        <v>170.2</v>
      </c>
      <c r="D67">
        <v>359.5</v>
      </c>
      <c r="E67">
        <v>317.10000000000002</v>
      </c>
      <c r="F67">
        <v>0</v>
      </c>
      <c r="G67">
        <v>0</v>
      </c>
    </row>
    <row r="68" spans="1:7" ht="15" x14ac:dyDescent="0.25">
      <c r="A68" s="53" t="s">
        <v>300</v>
      </c>
      <c r="B68">
        <v>155.1</v>
      </c>
      <c r="C68">
        <v>202.9</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63.6</v>
      </c>
      <c r="C70">
        <v>67.900000000000006</v>
      </c>
      <c r="D70">
        <v>467.1</v>
      </c>
      <c r="E70">
        <v>380.8</v>
      </c>
      <c r="F70">
        <v>1.3</v>
      </c>
      <c r="G70">
        <v>0</v>
      </c>
    </row>
    <row r="71" spans="1:7" ht="15" x14ac:dyDescent="0.25">
      <c r="A71" s="53" t="s">
        <v>385</v>
      </c>
      <c r="B71">
        <v>0</v>
      </c>
      <c r="C71">
        <v>0</v>
      </c>
      <c r="D71">
        <v>1</v>
      </c>
      <c r="E71">
        <v>1</v>
      </c>
      <c r="F71">
        <v>0</v>
      </c>
      <c r="G71">
        <v>0</v>
      </c>
    </row>
    <row r="72" spans="1:7" ht="15" x14ac:dyDescent="0.25">
      <c r="A72" s="53" t="s">
        <v>303</v>
      </c>
      <c r="B72">
        <v>26.7</v>
      </c>
      <c r="C72">
        <v>17.8</v>
      </c>
      <c r="D72">
        <v>50.6</v>
      </c>
      <c r="E72">
        <v>45.2</v>
      </c>
      <c r="F72">
        <v>0</v>
      </c>
      <c r="G72">
        <v>0</v>
      </c>
    </row>
    <row r="73" spans="1:7" ht="15" x14ac:dyDescent="0.25">
      <c r="A73" s="53" t="s">
        <v>304</v>
      </c>
      <c r="B73">
        <v>75</v>
      </c>
      <c r="C73">
        <v>80</v>
      </c>
      <c r="D73">
        <v>257.3</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14344</v>
      </c>
      <c r="C75">
        <v>18823.599999999999</v>
      </c>
      <c r="D75">
        <v>42899.5</v>
      </c>
      <c r="E75">
        <v>47287.4</v>
      </c>
      <c r="F75">
        <v>5167</v>
      </c>
      <c r="G75">
        <v>60</v>
      </c>
    </row>
    <row r="76" spans="1:7" ht="15" x14ac:dyDescent="0.25">
      <c r="A76" s="53" t="s">
        <v>306</v>
      </c>
      <c r="B76">
        <v>1660.8</v>
      </c>
      <c r="C76">
        <v>1910.2</v>
      </c>
      <c r="D76">
        <v>21.7</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16004.8</v>
      </c>
      <c r="C78">
        <v>20733.8</v>
      </c>
      <c r="D78">
        <v>42921.2</v>
      </c>
      <c r="E78">
        <v>47287.4</v>
      </c>
      <c r="F78">
        <v>5579.8</v>
      </c>
      <c r="G78">
        <v>60</v>
      </c>
    </row>
    <row r="79" spans="1:7" ht="15" x14ac:dyDescent="0.25">
      <c r="A79" s="53" t="s">
        <v>308</v>
      </c>
      <c r="B79" t="s">
        <v>25</v>
      </c>
      <c r="C79" t="s">
        <v>25</v>
      </c>
      <c r="D79">
        <v>0</v>
      </c>
      <c r="E79">
        <v>0</v>
      </c>
      <c r="F79" t="s">
        <v>25</v>
      </c>
      <c r="G79" t="s">
        <v>25</v>
      </c>
    </row>
    <row r="80" spans="1:7" ht="15" x14ac:dyDescent="0.25">
      <c r="A80" s="53" t="s">
        <v>309</v>
      </c>
      <c r="B80">
        <v>408.3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4313-50F0-433F-8682-B38853D4433F}">
  <dimension ref="A1:G81"/>
  <sheetViews>
    <sheetView topLeftCell="A40" workbookViewId="0">
      <selection activeCell="F1" sqref="F1:F1048576"/>
    </sheetView>
  </sheetViews>
  <sheetFormatPr defaultRowHeight="13.2" x14ac:dyDescent="0.25"/>
  <cols>
    <col min="1" max="1" width="12.88671875" customWidth="1"/>
    <col min="2" max="2" width="16" customWidth="1"/>
    <col min="3" max="3" width="12.33203125" customWidth="1"/>
    <col min="5" max="5" width="14.88671875" customWidth="1"/>
  </cols>
  <sheetData>
    <row r="1" spans="1:7" ht="15" x14ac:dyDescent="0.25">
      <c r="A1" s="53" t="s">
        <v>564</v>
      </c>
    </row>
    <row r="2" spans="1:7" ht="15" x14ac:dyDescent="0.25">
      <c r="A2" s="53" t="s">
        <v>565</v>
      </c>
    </row>
    <row r="3" spans="1:7" ht="15" x14ac:dyDescent="0.25">
      <c r="A3" s="53" t="s">
        <v>765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655.9</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1902.5</v>
      </c>
      <c r="C19">
        <v>2432.6</v>
      </c>
      <c r="D19">
        <v>7076.7</v>
      </c>
      <c r="E19">
        <v>7385.9</v>
      </c>
      <c r="F19">
        <v>501.8</v>
      </c>
      <c r="G19">
        <v>0</v>
      </c>
    </row>
    <row r="20" spans="1:7" ht="15" x14ac:dyDescent="0.25">
      <c r="A20" s="53" t="s">
        <v>27</v>
      </c>
    </row>
    <row r="21" spans="1:7" ht="15" x14ac:dyDescent="0.25">
      <c r="A21" s="53" t="s">
        <v>271</v>
      </c>
      <c r="B21">
        <v>299.60000000000002</v>
      </c>
      <c r="C21">
        <v>156.6</v>
      </c>
      <c r="D21">
        <v>312.89999999999998</v>
      </c>
      <c r="E21">
        <v>1352.2</v>
      </c>
      <c r="F21">
        <v>0</v>
      </c>
      <c r="G21">
        <v>0</v>
      </c>
    </row>
    <row r="22" spans="1:7" ht="15" x14ac:dyDescent="0.25">
      <c r="A22" s="53" t="s">
        <v>27</v>
      </c>
    </row>
    <row r="23" spans="1:7" ht="15" x14ac:dyDescent="0.25">
      <c r="A23" s="53" t="s">
        <v>272</v>
      </c>
      <c r="B23">
        <v>5491.9</v>
      </c>
      <c r="C23">
        <v>11174</v>
      </c>
      <c r="D23">
        <v>9144.4</v>
      </c>
      <c r="E23">
        <v>11736</v>
      </c>
      <c r="F23">
        <v>2176</v>
      </c>
      <c r="G23">
        <v>0</v>
      </c>
    </row>
    <row r="24" spans="1:7" ht="15" x14ac:dyDescent="0.25">
      <c r="A24" s="53" t="s">
        <v>27</v>
      </c>
    </row>
    <row r="25" spans="1:7" ht="15" x14ac:dyDescent="0.25">
      <c r="A25" s="53" t="s">
        <v>273</v>
      </c>
      <c r="B25">
        <v>537.4</v>
      </c>
      <c r="C25">
        <v>378.5</v>
      </c>
      <c r="D25">
        <v>1638.2</v>
      </c>
      <c r="E25">
        <v>5035.7</v>
      </c>
      <c r="F25">
        <v>0</v>
      </c>
      <c r="G25">
        <v>0</v>
      </c>
    </row>
    <row r="26" spans="1:7" ht="15" x14ac:dyDescent="0.25">
      <c r="A26" s="53" t="s">
        <v>748</v>
      </c>
      <c r="B26">
        <v>0</v>
      </c>
      <c r="C26">
        <v>0</v>
      </c>
      <c r="D26">
        <v>2</v>
      </c>
      <c r="E26">
        <v>0</v>
      </c>
      <c r="F26">
        <v>0</v>
      </c>
      <c r="G26">
        <v>0</v>
      </c>
    </row>
    <row r="27" spans="1:7" ht="15" x14ac:dyDescent="0.25">
      <c r="A27" s="53" t="s">
        <v>274</v>
      </c>
      <c r="B27">
        <v>0.2</v>
      </c>
      <c r="C27">
        <v>1</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115</v>
      </c>
      <c r="D29">
        <v>129</v>
      </c>
      <c r="E29">
        <v>405.6</v>
      </c>
      <c r="F29">
        <v>0</v>
      </c>
      <c r="G29">
        <v>0</v>
      </c>
    </row>
    <row r="30" spans="1:7" ht="15" x14ac:dyDescent="0.25">
      <c r="A30" s="53" t="s">
        <v>586</v>
      </c>
      <c r="B30">
        <v>0.1</v>
      </c>
      <c r="C30">
        <v>0</v>
      </c>
      <c r="D30">
        <v>0</v>
      </c>
      <c r="E30">
        <v>88</v>
      </c>
      <c r="F30">
        <v>0</v>
      </c>
      <c r="G30">
        <v>0</v>
      </c>
    </row>
    <row r="31" spans="1:7" ht="15" x14ac:dyDescent="0.25">
      <c r="A31" s="53" t="s">
        <v>275</v>
      </c>
      <c r="B31">
        <v>527.6</v>
      </c>
      <c r="C31">
        <v>192.6</v>
      </c>
      <c r="D31">
        <v>736.3</v>
      </c>
      <c r="E31">
        <v>3076.9</v>
      </c>
      <c r="F31">
        <v>0</v>
      </c>
      <c r="G31">
        <v>0</v>
      </c>
    </row>
    <row r="32" spans="1:7" ht="15" x14ac:dyDescent="0.25">
      <c r="A32" s="53" t="s">
        <v>594</v>
      </c>
      <c r="B32">
        <v>0</v>
      </c>
      <c r="C32">
        <v>0</v>
      </c>
      <c r="D32">
        <v>0</v>
      </c>
      <c r="E32">
        <v>41.1</v>
      </c>
      <c r="F32">
        <v>0</v>
      </c>
      <c r="G32">
        <v>0</v>
      </c>
    </row>
    <row r="33" spans="1:7" ht="15" x14ac:dyDescent="0.25">
      <c r="A33" s="53" t="s">
        <v>276</v>
      </c>
      <c r="B33">
        <v>3.9</v>
      </c>
      <c r="C33">
        <v>0.2</v>
      </c>
      <c r="D33">
        <v>3.9</v>
      </c>
      <c r="E33">
        <v>11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117</v>
      </c>
      <c r="D44">
        <v>257</v>
      </c>
      <c r="E44">
        <v>1241.3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117</v>
      </c>
      <c r="D47">
        <v>149.6</v>
      </c>
      <c r="E47">
        <v>381.4</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6947.2</v>
      </c>
      <c r="C50">
        <v>6331.9</v>
      </c>
      <c r="D50">
        <v>22456.1</v>
      </c>
      <c r="E50">
        <v>18296.099999999999</v>
      </c>
      <c r="F50">
        <v>1900.8</v>
      </c>
      <c r="G50">
        <v>60</v>
      </c>
    </row>
    <row r="51" spans="1:7" ht="15" x14ac:dyDescent="0.25">
      <c r="A51" s="53" t="s">
        <v>287</v>
      </c>
      <c r="B51">
        <v>13.4</v>
      </c>
      <c r="C51">
        <v>4</v>
      </c>
      <c r="D51">
        <v>22.1</v>
      </c>
      <c r="E51">
        <v>19</v>
      </c>
      <c r="F51">
        <v>0</v>
      </c>
      <c r="G51">
        <v>0</v>
      </c>
    </row>
    <row r="52" spans="1:7" ht="15" x14ac:dyDescent="0.25">
      <c r="A52" s="53" t="s">
        <v>288</v>
      </c>
      <c r="B52">
        <v>130</v>
      </c>
      <c r="C52">
        <v>241</v>
      </c>
      <c r="D52">
        <v>678.7</v>
      </c>
      <c r="E52">
        <v>618.20000000000005</v>
      </c>
      <c r="F52">
        <v>0</v>
      </c>
      <c r="G52">
        <v>0</v>
      </c>
    </row>
    <row r="53" spans="1:7" ht="15" x14ac:dyDescent="0.25">
      <c r="A53" s="53" t="s">
        <v>289</v>
      </c>
      <c r="B53">
        <v>982.6</v>
      </c>
      <c r="C53">
        <v>248.2</v>
      </c>
      <c r="D53">
        <v>2760.5</v>
      </c>
      <c r="E53">
        <v>397.2</v>
      </c>
      <c r="F53">
        <v>23.7</v>
      </c>
      <c r="G53">
        <v>0</v>
      </c>
    </row>
    <row r="54" spans="1:7" ht="15" x14ac:dyDescent="0.25">
      <c r="A54" s="53" t="s">
        <v>310</v>
      </c>
      <c r="B54">
        <v>0</v>
      </c>
      <c r="C54">
        <v>0</v>
      </c>
      <c r="D54">
        <v>0</v>
      </c>
      <c r="E54">
        <v>226.2</v>
      </c>
      <c r="F54">
        <v>0</v>
      </c>
      <c r="G54">
        <v>0</v>
      </c>
    </row>
    <row r="55" spans="1:7" ht="15" x14ac:dyDescent="0.25">
      <c r="A55" s="53" t="s">
        <v>290</v>
      </c>
      <c r="B55">
        <v>535.4</v>
      </c>
      <c r="C55">
        <v>514.79999999999995</v>
      </c>
      <c r="D55">
        <v>3631.2</v>
      </c>
      <c r="E55">
        <v>3154.9</v>
      </c>
      <c r="F55">
        <v>40</v>
      </c>
      <c r="G55">
        <v>0</v>
      </c>
    </row>
    <row r="56" spans="1:7" ht="15" x14ac:dyDescent="0.25">
      <c r="A56" s="53" t="s">
        <v>563</v>
      </c>
      <c r="B56">
        <v>29</v>
      </c>
      <c r="C56">
        <v>0</v>
      </c>
      <c r="D56">
        <v>0</v>
      </c>
      <c r="E56">
        <v>0</v>
      </c>
      <c r="F56">
        <v>0</v>
      </c>
      <c r="G56">
        <v>0</v>
      </c>
    </row>
    <row r="57" spans="1:7" ht="15" x14ac:dyDescent="0.25">
      <c r="A57" s="53" t="s">
        <v>291</v>
      </c>
      <c r="B57">
        <v>128.6</v>
      </c>
      <c r="C57">
        <v>10.9</v>
      </c>
      <c r="D57">
        <v>368.1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293.10000000000002</v>
      </c>
      <c r="C60">
        <v>397</v>
      </c>
      <c r="D60">
        <v>990.9</v>
      </c>
      <c r="E60">
        <v>872.7</v>
      </c>
      <c r="F60">
        <v>46.7</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181.1</v>
      </c>
      <c r="C63">
        <v>227.2</v>
      </c>
      <c r="D63">
        <v>617.1</v>
      </c>
      <c r="E63">
        <v>504.9</v>
      </c>
      <c r="F63">
        <v>25.4</v>
      </c>
      <c r="G63">
        <v>0</v>
      </c>
    </row>
    <row r="64" spans="1:7" ht="15" x14ac:dyDescent="0.25">
      <c r="A64" s="53" t="s">
        <v>296</v>
      </c>
      <c r="B64">
        <v>41.9</v>
      </c>
      <c r="C64">
        <v>57.8</v>
      </c>
      <c r="D64">
        <v>241.2</v>
      </c>
      <c r="E64">
        <v>205.1</v>
      </c>
      <c r="F64">
        <v>0</v>
      </c>
      <c r="G64">
        <v>0</v>
      </c>
    </row>
    <row r="65" spans="1:7" ht="15" x14ac:dyDescent="0.25">
      <c r="A65" s="53" t="s">
        <v>297</v>
      </c>
      <c r="B65">
        <v>0</v>
      </c>
      <c r="C65">
        <v>2</v>
      </c>
      <c r="D65">
        <v>14.3</v>
      </c>
      <c r="E65">
        <v>11.1</v>
      </c>
      <c r="F65">
        <v>0</v>
      </c>
      <c r="G65">
        <v>0</v>
      </c>
    </row>
    <row r="66" spans="1:7" ht="15" x14ac:dyDescent="0.25">
      <c r="A66" s="53" t="s">
        <v>298</v>
      </c>
      <c r="B66">
        <v>4251.8</v>
      </c>
      <c r="C66">
        <v>4133.1000000000004</v>
      </c>
      <c r="D66">
        <v>11447.1</v>
      </c>
      <c r="E66">
        <v>9755.2000000000007</v>
      </c>
      <c r="F66">
        <v>1742.6</v>
      </c>
      <c r="G66">
        <v>60</v>
      </c>
    </row>
    <row r="67" spans="1:7" ht="15" x14ac:dyDescent="0.25">
      <c r="A67" s="53" t="s">
        <v>299</v>
      </c>
      <c r="B67">
        <v>60</v>
      </c>
      <c r="C67">
        <v>158.6</v>
      </c>
      <c r="D67">
        <v>359.5</v>
      </c>
      <c r="E67">
        <v>317.10000000000002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72.5</v>
      </c>
      <c r="D70">
        <v>457.1</v>
      </c>
      <c r="E70">
        <v>371.8</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55</v>
      </c>
      <c r="D73">
        <v>257.3</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15242.4</v>
      </c>
      <c r="C75">
        <v>20590.599999999999</v>
      </c>
      <c r="D75">
        <v>41541.1</v>
      </c>
      <c r="E75">
        <v>45047.5</v>
      </c>
      <c r="F75">
        <v>4578.5</v>
      </c>
      <c r="G75">
        <v>60</v>
      </c>
    </row>
    <row r="76" spans="1:7" ht="15" x14ac:dyDescent="0.25">
      <c r="A76" s="53" t="s">
        <v>306</v>
      </c>
      <c r="B76">
        <v>1707.2</v>
      </c>
      <c r="C76">
        <v>2105.5</v>
      </c>
      <c r="D76">
        <v>0</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16949.599999999999</v>
      </c>
      <c r="C78">
        <v>22696.2</v>
      </c>
      <c r="D78">
        <v>41541.1</v>
      </c>
      <c r="E78">
        <v>45047.5</v>
      </c>
      <c r="F78">
        <v>4991.3</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C2EE-A777-44D8-B0C2-E9A9A7D85AEA}">
  <dimension ref="A1:G81"/>
  <sheetViews>
    <sheetView topLeftCell="A61" workbookViewId="0">
      <selection activeCell="B7" sqref="B7"/>
    </sheetView>
  </sheetViews>
  <sheetFormatPr defaultRowHeight="13.2" x14ac:dyDescent="0.25"/>
  <cols>
    <col min="1" max="1" width="26.6640625" customWidth="1"/>
    <col min="3" max="3" width="12.6640625" customWidth="1"/>
    <col min="5" max="5" width="15.44140625" customWidth="1"/>
  </cols>
  <sheetData>
    <row r="1" spans="1:7" ht="15" x14ac:dyDescent="0.25">
      <c r="A1" s="53" t="s">
        <v>564</v>
      </c>
    </row>
    <row r="2" spans="1:7" ht="15" x14ac:dyDescent="0.25">
      <c r="A2" s="53" t="s">
        <v>565</v>
      </c>
    </row>
    <row r="3" spans="1:7" ht="15" x14ac:dyDescent="0.25">
      <c r="A3" s="53" t="s">
        <v>764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582.20000000000005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454.8</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2090.5</v>
      </c>
      <c r="C19">
        <v>2638.1</v>
      </c>
      <c r="D19">
        <v>6756.1</v>
      </c>
      <c r="E19">
        <v>7099.1</v>
      </c>
      <c r="F19">
        <v>501.8</v>
      </c>
      <c r="G19">
        <v>0</v>
      </c>
    </row>
    <row r="20" spans="1:7" ht="15" x14ac:dyDescent="0.25">
      <c r="A20" s="53" t="s">
        <v>27</v>
      </c>
    </row>
    <row r="21" spans="1:7" ht="15" x14ac:dyDescent="0.25">
      <c r="A21" s="53" t="s">
        <v>271</v>
      </c>
      <c r="B21">
        <v>305.2</v>
      </c>
      <c r="C21">
        <v>233.8</v>
      </c>
      <c r="D21">
        <v>306.7</v>
      </c>
      <c r="E21">
        <v>1294.5999999999999</v>
      </c>
      <c r="F21">
        <v>0</v>
      </c>
      <c r="G21">
        <v>0</v>
      </c>
    </row>
    <row r="22" spans="1:7" ht="15" x14ac:dyDescent="0.25">
      <c r="A22" s="53" t="s">
        <v>27</v>
      </c>
    </row>
    <row r="23" spans="1:7" ht="15" x14ac:dyDescent="0.25">
      <c r="A23" s="53" t="s">
        <v>272</v>
      </c>
      <c r="B23">
        <v>5763.9</v>
      </c>
      <c r="C23">
        <v>11864</v>
      </c>
      <c r="D23">
        <v>8884.2000000000007</v>
      </c>
      <c r="E23">
        <v>11380.3</v>
      </c>
      <c r="F23">
        <v>2176</v>
      </c>
      <c r="G23">
        <v>0</v>
      </c>
    </row>
    <row r="24" spans="1:7" ht="15" x14ac:dyDescent="0.25">
      <c r="A24" s="53" t="s">
        <v>27</v>
      </c>
    </row>
    <row r="25" spans="1:7" ht="15" x14ac:dyDescent="0.25">
      <c r="A25" s="53" t="s">
        <v>273</v>
      </c>
      <c r="B25">
        <v>537.6</v>
      </c>
      <c r="C25">
        <v>560.29999999999995</v>
      </c>
      <c r="D25">
        <v>1506.1</v>
      </c>
      <c r="E25">
        <v>4774.6000000000004</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22.8</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527.20000000000005</v>
      </c>
      <c r="C31">
        <v>323.60000000000002</v>
      </c>
      <c r="D31">
        <v>604.9</v>
      </c>
      <c r="E31">
        <v>2829.1</v>
      </c>
      <c r="F31">
        <v>0</v>
      </c>
      <c r="G31">
        <v>0</v>
      </c>
    </row>
    <row r="32" spans="1:7" ht="15" x14ac:dyDescent="0.25">
      <c r="A32" s="53" t="s">
        <v>594</v>
      </c>
      <c r="B32">
        <v>0</v>
      </c>
      <c r="C32">
        <v>0</v>
      </c>
      <c r="D32">
        <v>0</v>
      </c>
      <c r="E32">
        <v>41.1</v>
      </c>
      <c r="F32">
        <v>0</v>
      </c>
      <c r="G32">
        <v>0</v>
      </c>
    </row>
    <row r="33" spans="1:7" ht="15" x14ac:dyDescent="0.25">
      <c r="A33" s="53" t="s">
        <v>276</v>
      </c>
      <c r="B33">
        <v>4.5</v>
      </c>
      <c r="C33">
        <v>0.4</v>
      </c>
      <c r="D33">
        <v>3.3</v>
      </c>
      <c r="E33">
        <v>10.9</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5.7</v>
      </c>
      <c r="C37">
        <v>0.9</v>
      </c>
      <c r="D37">
        <v>1.7</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213</v>
      </c>
      <c r="D44">
        <v>257</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7488.9</v>
      </c>
      <c r="C50">
        <v>6546.3</v>
      </c>
      <c r="D50">
        <v>21744.6</v>
      </c>
      <c r="E50">
        <v>17805.5</v>
      </c>
      <c r="F50">
        <v>1876.1</v>
      </c>
      <c r="G50">
        <v>60</v>
      </c>
    </row>
    <row r="51" spans="1:7" ht="15" x14ac:dyDescent="0.25">
      <c r="A51" s="53" t="s">
        <v>287</v>
      </c>
      <c r="B51">
        <v>13.4</v>
      </c>
      <c r="C51">
        <v>4</v>
      </c>
      <c r="D51">
        <v>22.1</v>
      </c>
      <c r="E51">
        <v>19</v>
      </c>
      <c r="F51">
        <v>0</v>
      </c>
      <c r="G51">
        <v>0</v>
      </c>
    </row>
    <row r="52" spans="1:7" ht="15" x14ac:dyDescent="0.25">
      <c r="A52" s="53" t="s">
        <v>288</v>
      </c>
      <c r="B52">
        <v>150.80000000000001</v>
      </c>
      <c r="C52">
        <v>246.7</v>
      </c>
      <c r="D52">
        <v>656.1</v>
      </c>
      <c r="E52">
        <v>618.20000000000005</v>
      </c>
      <c r="F52">
        <v>0</v>
      </c>
      <c r="G52">
        <v>0</v>
      </c>
    </row>
    <row r="53" spans="1:7" ht="15" x14ac:dyDescent="0.25">
      <c r="A53" s="53" t="s">
        <v>289</v>
      </c>
      <c r="B53">
        <v>1044.5999999999999</v>
      </c>
      <c r="C53">
        <v>243.6</v>
      </c>
      <c r="D53">
        <v>2657.2</v>
      </c>
      <c r="E53">
        <v>393.4</v>
      </c>
      <c r="F53">
        <v>21.5</v>
      </c>
      <c r="G53">
        <v>0</v>
      </c>
    </row>
    <row r="54" spans="1:7" ht="15" x14ac:dyDescent="0.25">
      <c r="A54" s="53" t="s">
        <v>310</v>
      </c>
      <c r="B54">
        <v>0</v>
      </c>
      <c r="C54">
        <v>0</v>
      </c>
      <c r="D54">
        <v>0</v>
      </c>
      <c r="E54">
        <v>226.2</v>
      </c>
      <c r="F54">
        <v>0</v>
      </c>
      <c r="G54">
        <v>0</v>
      </c>
    </row>
    <row r="55" spans="1:7" ht="15" x14ac:dyDescent="0.25">
      <c r="A55" s="53" t="s">
        <v>290</v>
      </c>
      <c r="B55">
        <v>603.9</v>
      </c>
      <c r="C55">
        <v>517.79999999999995</v>
      </c>
      <c r="D55">
        <v>3505.6</v>
      </c>
      <c r="E55">
        <v>3105.9</v>
      </c>
      <c r="F55">
        <v>40</v>
      </c>
      <c r="G55">
        <v>0</v>
      </c>
    </row>
    <row r="56" spans="1:7" ht="15" x14ac:dyDescent="0.25">
      <c r="A56" s="53" t="s">
        <v>563</v>
      </c>
      <c r="B56">
        <v>29</v>
      </c>
      <c r="C56">
        <v>0</v>
      </c>
      <c r="D56">
        <v>0</v>
      </c>
      <c r="E56">
        <v>0</v>
      </c>
      <c r="F56">
        <v>0</v>
      </c>
      <c r="G56">
        <v>0</v>
      </c>
    </row>
    <row r="57" spans="1:7" ht="15" x14ac:dyDescent="0.25">
      <c r="A57" s="53" t="s">
        <v>291</v>
      </c>
      <c r="B57">
        <v>144.6</v>
      </c>
      <c r="C57">
        <v>43.5</v>
      </c>
      <c r="D57">
        <v>353</v>
      </c>
      <c r="E57">
        <v>413.8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327.9</v>
      </c>
      <c r="C60">
        <v>399</v>
      </c>
      <c r="D60">
        <v>971.7</v>
      </c>
      <c r="E60">
        <v>829.7</v>
      </c>
      <c r="F60">
        <v>46.7</v>
      </c>
      <c r="G60">
        <v>0</v>
      </c>
    </row>
    <row r="61" spans="1:7" ht="15" x14ac:dyDescent="0.25">
      <c r="A61" s="53" t="s">
        <v>384</v>
      </c>
      <c r="B61">
        <v>0</v>
      </c>
      <c r="C61">
        <v>0</v>
      </c>
      <c r="D61">
        <v>38.4</v>
      </c>
      <c r="E61">
        <v>9.5</v>
      </c>
      <c r="F61">
        <v>0</v>
      </c>
      <c r="G61">
        <v>0</v>
      </c>
    </row>
    <row r="62" spans="1:7" ht="15" x14ac:dyDescent="0.25">
      <c r="A62" s="53" t="s">
        <v>294</v>
      </c>
      <c r="B62">
        <v>0</v>
      </c>
      <c r="C62">
        <v>2.5</v>
      </c>
      <c r="D62">
        <v>4.5</v>
      </c>
      <c r="E62">
        <v>5.6</v>
      </c>
      <c r="F62">
        <v>0</v>
      </c>
      <c r="G62">
        <v>0</v>
      </c>
    </row>
    <row r="63" spans="1:7" ht="15" x14ac:dyDescent="0.25">
      <c r="A63" s="53" t="s">
        <v>295</v>
      </c>
      <c r="B63">
        <v>181.1</v>
      </c>
      <c r="C63">
        <v>207.3</v>
      </c>
      <c r="D63">
        <v>609.5</v>
      </c>
      <c r="E63">
        <v>504.9</v>
      </c>
      <c r="F63">
        <v>25.4</v>
      </c>
      <c r="G63">
        <v>0</v>
      </c>
    </row>
    <row r="64" spans="1:7" ht="15" x14ac:dyDescent="0.25">
      <c r="A64" s="53" t="s">
        <v>296</v>
      </c>
      <c r="B64">
        <v>44.6</v>
      </c>
      <c r="C64">
        <v>64.3</v>
      </c>
      <c r="D64">
        <v>231.1</v>
      </c>
      <c r="E64">
        <v>187.4</v>
      </c>
      <c r="F64">
        <v>0</v>
      </c>
      <c r="G64">
        <v>0</v>
      </c>
    </row>
    <row r="65" spans="1:7" ht="15" x14ac:dyDescent="0.25">
      <c r="A65" s="53" t="s">
        <v>297</v>
      </c>
      <c r="B65">
        <v>0</v>
      </c>
      <c r="C65">
        <v>2</v>
      </c>
      <c r="D65">
        <v>14.3</v>
      </c>
      <c r="E65">
        <v>11.1</v>
      </c>
      <c r="F65">
        <v>0</v>
      </c>
      <c r="G65">
        <v>0</v>
      </c>
    </row>
    <row r="66" spans="1:7" ht="15" x14ac:dyDescent="0.25">
      <c r="A66" s="53" t="s">
        <v>298</v>
      </c>
      <c r="B66">
        <v>4571.3</v>
      </c>
      <c r="C66">
        <v>4272.5</v>
      </c>
      <c r="D66">
        <v>11098.1</v>
      </c>
      <c r="E66">
        <v>9447.1</v>
      </c>
      <c r="F66">
        <v>1720.2</v>
      </c>
      <c r="G66">
        <v>60</v>
      </c>
    </row>
    <row r="67" spans="1:7" ht="15" x14ac:dyDescent="0.25">
      <c r="A67" s="53" t="s">
        <v>299</v>
      </c>
      <c r="B67">
        <v>77.5</v>
      </c>
      <c r="C67">
        <v>181</v>
      </c>
      <c r="D67">
        <v>342.1</v>
      </c>
      <c r="E67">
        <v>292.2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112.5</v>
      </c>
      <c r="D70">
        <v>446.9</v>
      </c>
      <c r="E70">
        <v>363</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40</v>
      </c>
      <c r="D73">
        <v>225.8</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16249.9</v>
      </c>
      <c r="C75">
        <v>22055.5</v>
      </c>
      <c r="D75">
        <v>40036.9</v>
      </c>
      <c r="E75">
        <v>43503.4</v>
      </c>
      <c r="F75">
        <v>4553.8999999999996</v>
      </c>
      <c r="G75">
        <v>60</v>
      </c>
    </row>
    <row r="76" spans="1:7" ht="15" x14ac:dyDescent="0.25">
      <c r="A76" s="53" t="s">
        <v>306</v>
      </c>
      <c r="B76">
        <v>2011.3</v>
      </c>
      <c r="C76">
        <v>2298.1999999999998</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18261.099999999999</v>
      </c>
      <c r="C78">
        <v>24353.599999999999</v>
      </c>
      <c r="D78">
        <v>40036.9</v>
      </c>
      <c r="E78">
        <v>43503.4</v>
      </c>
      <c r="F78">
        <v>4944.7</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0A1-B71B-4CBD-A67F-C5B76A02D6BA}">
  <dimension ref="A1:G81"/>
  <sheetViews>
    <sheetView topLeftCell="A61" workbookViewId="0">
      <selection activeCell="B7" sqref="B7"/>
    </sheetView>
  </sheetViews>
  <sheetFormatPr defaultRowHeight="13.2" x14ac:dyDescent="0.25"/>
  <cols>
    <col min="1" max="1" width="29.44140625" customWidth="1"/>
  </cols>
  <sheetData>
    <row r="1" spans="1:7" ht="15" x14ac:dyDescent="0.25">
      <c r="A1" s="53" t="s">
        <v>564</v>
      </c>
    </row>
    <row r="2" spans="1:7" ht="15" x14ac:dyDescent="0.25">
      <c r="A2" s="53" t="s">
        <v>565</v>
      </c>
    </row>
    <row r="3" spans="1:7" ht="15" x14ac:dyDescent="0.25">
      <c r="A3" s="53" t="s">
        <v>763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19.899999999999999</v>
      </c>
      <c r="C12" t="s">
        <v>160</v>
      </c>
      <c r="D12">
        <v>425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297.7</v>
      </c>
      <c r="E16">
        <v>0</v>
      </c>
      <c r="F16">
        <v>0</v>
      </c>
      <c r="G16">
        <v>0</v>
      </c>
    </row>
    <row r="17" spans="1:7" ht="15" x14ac:dyDescent="0.25">
      <c r="A17" s="53" t="s">
        <v>269</v>
      </c>
      <c r="B17">
        <v>0.4</v>
      </c>
      <c r="C17" t="s">
        <v>160</v>
      </c>
      <c r="D17">
        <v>0.2</v>
      </c>
      <c r="E17">
        <v>0.3</v>
      </c>
      <c r="F17">
        <v>0</v>
      </c>
      <c r="G17">
        <v>0</v>
      </c>
    </row>
    <row r="18" spans="1:7" ht="15" x14ac:dyDescent="0.25">
      <c r="A18" s="53" t="s">
        <v>27</v>
      </c>
    </row>
    <row r="19" spans="1:7" ht="15" x14ac:dyDescent="0.25">
      <c r="A19" s="53" t="s">
        <v>270</v>
      </c>
      <c r="B19">
        <v>2126</v>
      </c>
      <c r="C19">
        <v>2879.9</v>
      </c>
      <c r="D19">
        <v>6554.9</v>
      </c>
      <c r="E19">
        <v>6650.4</v>
      </c>
      <c r="F19">
        <v>451.1</v>
      </c>
      <c r="G19">
        <v>0</v>
      </c>
    </row>
    <row r="20" spans="1:7" ht="15" x14ac:dyDescent="0.25">
      <c r="A20" s="53" t="s">
        <v>27</v>
      </c>
    </row>
    <row r="21" spans="1:7" ht="15" x14ac:dyDescent="0.25">
      <c r="A21" s="53" t="s">
        <v>271</v>
      </c>
      <c r="B21">
        <v>225.6</v>
      </c>
      <c r="C21">
        <v>309.8</v>
      </c>
      <c r="D21">
        <v>303.39999999999998</v>
      </c>
      <c r="E21">
        <v>1208.3</v>
      </c>
      <c r="F21">
        <v>0</v>
      </c>
      <c r="G21">
        <v>0</v>
      </c>
    </row>
    <row r="22" spans="1:7" ht="15" x14ac:dyDescent="0.25">
      <c r="A22" s="53" t="s">
        <v>27</v>
      </c>
    </row>
    <row r="23" spans="1:7" ht="15" x14ac:dyDescent="0.25">
      <c r="A23" s="53" t="s">
        <v>272</v>
      </c>
      <c r="B23">
        <v>5763.8</v>
      </c>
      <c r="C23">
        <v>12479</v>
      </c>
      <c r="D23">
        <v>8418.2999999999993</v>
      </c>
      <c r="E23">
        <v>10682.2</v>
      </c>
      <c r="F23">
        <v>1564</v>
      </c>
      <c r="G23">
        <v>0</v>
      </c>
    </row>
    <row r="24" spans="1:7" ht="15" x14ac:dyDescent="0.25">
      <c r="A24" s="53" t="s">
        <v>27</v>
      </c>
    </row>
    <row r="25" spans="1:7" ht="15" x14ac:dyDescent="0.25">
      <c r="A25" s="53" t="s">
        <v>273</v>
      </c>
      <c r="B25">
        <v>668.5</v>
      </c>
      <c r="C25">
        <v>695</v>
      </c>
      <c r="D25">
        <v>1370.7</v>
      </c>
      <c r="E25">
        <v>4517.7</v>
      </c>
      <c r="F25">
        <v>0</v>
      </c>
      <c r="G25">
        <v>0</v>
      </c>
    </row>
    <row r="26" spans="1:7" ht="15" x14ac:dyDescent="0.25">
      <c r="A26" s="53" t="s">
        <v>748</v>
      </c>
      <c r="B26">
        <v>0</v>
      </c>
      <c r="C26">
        <v>0</v>
      </c>
      <c r="D26">
        <v>2</v>
      </c>
      <c r="E26">
        <v>0</v>
      </c>
      <c r="F26">
        <v>0</v>
      </c>
      <c r="G26">
        <v>0</v>
      </c>
    </row>
    <row r="27" spans="1:7" ht="15" x14ac:dyDescent="0.25">
      <c r="A27" s="53" t="s">
        <v>274</v>
      </c>
      <c r="B27">
        <v>0.5</v>
      </c>
      <c r="C27">
        <v>1.9</v>
      </c>
      <c r="D27">
        <v>5.6</v>
      </c>
      <c r="E27">
        <v>22.3</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657.3</v>
      </c>
      <c r="C31">
        <v>457.7</v>
      </c>
      <c r="D31">
        <v>470.6</v>
      </c>
      <c r="E31">
        <v>2573.3000000000002</v>
      </c>
      <c r="F31">
        <v>0</v>
      </c>
      <c r="G31">
        <v>0</v>
      </c>
    </row>
    <row r="32" spans="1:7" ht="15" x14ac:dyDescent="0.25">
      <c r="A32" s="53" t="s">
        <v>594</v>
      </c>
      <c r="B32">
        <v>0</v>
      </c>
      <c r="C32">
        <v>0</v>
      </c>
      <c r="D32">
        <v>0</v>
      </c>
      <c r="E32">
        <v>41.1</v>
      </c>
      <c r="F32">
        <v>0</v>
      </c>
      <c r="G32">
        <v>0</v>
      </c>
    </row>
    <row r="33" spans="1:7" ht="15" x14ac:dyDescent="0.25">
      <c r="A33" s="53" t="s">
        <v>276</v>
      </c>
      <c r="B33">
        <v>4.5</v>
      </c>
      <c r="C33">
        <v>0.9</v>
      </c>
      <c r="D33">
        <v>3.3</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6</v>
      </c>
      <c r="C37">
        <v>0.5</v>
      </c>
      <c r="D37">
        <v>1.3</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63.8</v>
      </c>
      <c r="C44">
        <v>213</v>
      </c>
      <c r="D44">
        <v>203.4</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33.799999999999997</v>
      </c>
      <c r="C48">
        <v>0</v>
      </c>
      <c r="D48">
        <v>33</v>
      </c>
      <c r="E48">
        <v>173.5</v>
      </c>
      <c r="F48">
        <v>0</v>
      </c>
      <c r="G48">
        <v>0</v>
      </c>
    </row>
    <row r="49" spans="1:7" ht="15" x14ac:dyDescent="0.25">
      <c r="A49" s="53" t="s">
        <v>27</v>
      </c>
    </row>
    <row r="50" spans="1:7" ht="15" x14ac:dyDescent="0.25">
      <c r="A50" s="53" t="s">
        <v>286</v>
      </c>
      <c r="B50">
        <v>8129.2</v>
      </c>
      <c r="C50">
        <v>6977.4</v>
      </c>
      <c r="D50">
        <v>20856.3</v>
      </c>
      <c r="E50">
        <v>17100.400000000001</v>
      </c>
      <c r="F50">
        <v>1800.9</v>
      </c>
      <c r="G50">
        <v>60</v>
      </c>
    </row>
    <row r="51" spans="1:7" ht="15" x14ac:dyDescent="0.25">
      <c r="A51" s="53" t="s">
        <v>287</v>
      </c>
      <c r="B51">
        <v>13.4</v>
      </c>
      <c r="C51">
        <v>4</v>
      </c>
      <c r="D51">
        <v>22.1</v>
      </c>
      <c r="E51">
        <v>19</v>
      </c>
      <c r="F51">
        <v>0</v>
      </c>
      <c r="G51">
        <v>0</v>
      </c>
    </row>
    <row r="52" spans="1:7" ht="15" x14ac:dyDescent="0.25">
      <c r="A52" s="53" t="s">
        <v>288</v>
      </c>
      <c r="B52">
        <v>164.6</v>
      </c>
      <c r="C52">
        <v>275.39999999999998</v>
      </c>
      <c r="D52">
        <v>624.9</v>
      </c>
      <c r="E52">
        <v>590.70000000000005</v>
      </c>
      <c r="F52">
        <v>0</v>
      </c>
      <c r="G52">
        <v>0</v>
      </c>
    </row>
    <row r="53" spans="1:7" ht="15" x14ac:dyDescent="0.25">
      <c r="A53" s="53" t="s">
        <v>289</v>
      </c>
      <c r="B53">
        <v>1125</v>
      </c>
      <c r="C53">
        <v>252.4</v>
      </c>
      <c r="D53">
        <v>2540.5</v>
      </c>
      <c r="E53">
        <v>378.9</v>
      </c>
      <c r="F53">
        <v>18.8</v>
      </c>
      <c r="G53">
        <v>0</v>
      </c>
    </row>
    <row r="54" spans="1:7" ht="15" x14ac:dyDescent="0.25">
      <c r="A54" s="53" t="s">
        <v>310</v>
      </c>
      <c r="B54">
        <v>0</v>
      </c>
      <c r="C54">
        <v>0</v>
      </c>
      <c r="D54">
        <v>0</v>
      </c>
      <c r="E54">
        <v>226.2</v>
      </c>
      <c r="F54">
        <v>0</v>
      </c>
      <c r="G54">
        <v>0</v>
      </c>
    </row>
    <row r="55" spans="1:7" ht="15" x14ac:dyDescent="0.25">
      <c r="A55" s="53" t="s">
        <v>290</v>
      </c>
      <c r="B55">
        <v>657.9</v>
      </c>
      <c r="C55">
        <v>535.79999999999995</v>
      </c>
      <c r="D55">
        <v>3260</v>
      </c>
      <c r="E55">
        <v>2969.3</v>
      </c>
      <c r="F55">
        <v>40</v>
      </c>
      <c r="G55">
        <v>0</v>
      </c>
    </row>
    <row r="56" spans="1:7" ht="15" x14ac:dyDescent="0.25">
      <c r="A56" s="53" t="s">
        <v>563</v>
      </c>
      <c r="B56">
        <v>29</v>
      </c>
      <c r="C56">
        <v>0</v>
      </c>
      <c r="D56">
        <v>0</v>
      </c>
      <c r="E56">
        <v>0</v>
      </c>
      <c r="F56">
        <v>0</v>
      </c>
      <c r="G56">
        <v>0</v>
      </c>
    </row>
    <row r="57" spans="1:7" ht="15" x14ac:dyDescent="0.25">
      <c r="A57" s="53" t="s">
        <v>291</v>
      </c>
      <c r="B57">
        <v>165.2</v>
      </c>
      <c r="C57">
        <v>146.19999999999999</v>
      </c>
      <c r="D57">
        <v>331.4</v>
      </c>
      <c r="E57">
        <v>347.8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448.2</v>
      </c>
      <c r="C60">
        <v>460</v>
      </c>
      <c r="D60">
        <v>924</v>
      </c>
      <c r="E60">
        <v>781.2</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211.4</v>
      </c>
      <c r="C63">
        <v>258.39999999999998</v>
      </c>
      <c r="D63">
        <v>556.70000000000005</v>
      </c>
      <c r="E63">
        <v>454.9</v>
      </c>
      <c r="F63">
        <v>21.9</v>
      </c>
      <c r="G63">
        <v>0</v>
      </c>
    </row>
    <row r="64" spans="1:7" ht="15" x14ac:dyDescent="0.25">
      <c r="A64" s="53" t="s">
        <v>296</v>
      </c>
      <c r="B64">
        <v>72.5</v>
      </c>
      <c r="C64">
        <v>58.1</v>
      </c>
      <c r="D64">
        <v>203</v>
      </c>
      <c r="E64">
        <v>187.4</v>
      </c>
      <c r="F64">
        <v>0</v>
      </c>
      <c r="G64">
        <v>0</v>
      </c>
    </row>
    <row r="65" spans="1:7" ht="15" x14ac:dyDescent="0.25">
      <c r="A65" s="53" t="s">
        <v>297</v>
      </c>
      <c r="B65">
        <v>2</v>
      </c>
      <c r="C65">
        <v>2</v>
      </c>
      <c r="D65">
        <v>12.3</v>
      </c>
      <c r="E65">
        <v>11.1</v>
      </c>
      <c r="F65">
        <v>0</v>
      </c>
      <c r="G65">
        <v>0</v>
      </c>
    </row>
    <row r="66" spans="1:7" ht="15" x14ac:dyDescent="0.25">
      <c r="A66" s="53" t="s">
        <v>298</v>
      </c>
      <c r="B66">
        <v>4816.8999999999996</v>
      </c>
      <c r="C66">
        <v>4423.8999999999996</v>
      </c>
      <c r="D66">
        <v>10818.3</v>
      </c>
      <c r="E66">
        <v>9154</v>
      </c>
      <c r="F66">
        <v>1720.2</v>
      </c>
      <c r="G66">
        <v>60</v>
      </c>
    </row>
    <row r="67" spans="1:7" ht="15" x14ac:dyDescent="0.25">
      <c r="A67" s="53" t="s">
        <v>299</v>
      </c>
      <c r="B67">
        <v>91</v>
      </c>
      <c r="C67">
        <v>181</v>
      </c>
      <c r="D67">
        <v>320.7</v>
      </c>
      <c r="E67">
        <v>292.2</v>
      </c>
      <c r="F67">
        <v>0</v>
      </c>
      <c r="G67">
        <v>0</v>
      </c>
    </row>
    <row r="68" spans="1:7" ht="15" x14ac:dyDescent="0.25">
      <c r="A68" s="53" t="s">
        <v>300</v>
      </c>
      <c r="B68">
        <v>156.1</v>
      </c>
      <c r="C68">
        <v>223.4</v>
      </c>
      <c r="D68">
        <v>410.1</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74.400000000000006</v>
      </c>
      <c r="C70">
        <v>125.9</v>
      </c>
      <c r="D70">
        <v>421.2</v>
      </c>
      <c r="E70">
        <v>337.2</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0</v>
      </c>
      <c r="D73">
        <v>210.2</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16996.7</v>
      </c>
      <c r="C75">
        <v>23554.2</v>
      </c>
      <c r="D75">
        <v>38132</v>
      </c>
      <c r="E75">
        <v>41308.199999999997</v>
      </c>
      <c r="F75">
        <v>3816</v>
      </c>
      <c r="G75">
        <v>60</v>
      </c>
    </row>
    <row r="76" spans="1:7" ht="15" x14ac:dyDescent="0.25">
      <c r="A76" s="53" t="s">
        <v>306</v>
      </c>
      <c r="B76">
        <v>2386.8000000000002</v>
      </c>
      <c r="C76">
        <v>2857.2</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19383.400000000001</v>
      </c>
      <c r="C78">
        <v>26411.4</v>
      </c>
      <c r="D78">
        <v>38132</v>
      </c>
      <c r="E78">
        <v>41308.199999999997</v>
      </c>
      <c r="F78">
        <v>4206.8</v>
      </c>
      <c r="G78">
        <v>60</v>
      </c>
    </row>
    <row r="79" spans="1:7" ht="15" x14ac:dyDescent="0.25">
      <c r="A79" s="53" t="s">
        <v>308</v>
      </c>
      <c r="B79" t="s">
        <v>25</v>
      </c>
      <c r="C79" t="s">
        <v>25</v>
      </c>
      <c r="D79">
        <v>0</v>
      </c>
      <c r="E79">
        <v>0</v>
      </c>
      <c r="F79" t="s">
        <v>25</v>
      </c>
      <c r="G79" t="s">
        <v>25</v>
      </c>
    </row>
    <row r="80" spans="1:7" ht="15" x14ac:dyDescent="0.25">
      <c r="A80" s="53" t="s">
        <v>309</v>
      </c>
      <c r="B80">
        <v>378.3</v>
      </c>
      <c r="C80">
        <v>277.39999999999998</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BBE-67D6-4733-8873-C5FDACFABB82}">
  <dimension ref="A1:G81"/>
  <sheetViews>
    <sheetView workbookViewId="0">
      <selection activeCell="D8" sqref="D8"/>
    </sheetView>
  </sheetViews>
  <sheetFormatPr defaultRowHeight="13.2" x14ac:dyDescent="0.25"/>
  <cols>
    <col min="1" max="1" width="22" customWidth="1"/>
    <col min="2" max="2" width="11.88671875" customWidth="1"/>
    <col min="4" max="4" width="12.6640625" customWidth="1"/>
    <col min="6" max="6" width="15" customWidth="1"/>
  </cols>
  <sheetData>
    <row r="1" spans="1:7" ht="15" x14ac:dyDescent="0.25">
      <c r="A1" s="53" t="s">
        <v>564</v>
      </c>
    </row>
    <row r="2" spans="1:7" ht="15" x14ac:dyDescent="0.25">
      <c r="A2" s="53" t="s">
        <v>565</v>
      </c>
    </row>
    <row r="3" spans="1:7" ht="15" x14ac:dyDescent="0.25">
      <c r="A3" s="53" t="s">
        <v>762</v>
      </c>
    </row>
    <row r="4" spans="1:7" ht="15" x14ac:dyDescent="0.25">
      <c r="A4" s="53" t="s">
        <v>567</v>
      </c>
    </row>
    <row r="5" spans="1:7" ht="15" x14ac:dyDescent="0.25">
      <c r="A5" s="53" t="s">
        <v>568</v>
      </c>
    </row>
    <row r="6" spans="1:7" ht="15" x14ac:dyDescent="0.25">
      <c r="A6" s="53" t="s">
        <v>569</v>
      </c>
    </row>
    <row r="7" spans="1:7" ht="15" x14ac:dyDescent="0.25">
      <c r="B7" s="53"/>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339.1</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242.7</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2458.4</v>
      </c>
      <c r="C19">
        <v>3221.5</v>
      </c>
      <c r="D19">
        <v>6169.3</v>
      </c>
      <c r="E19">
        <v>6251</v>
      </c>
      <c r="F19">
        <v>410.5</v>
      </c>
      <c r="G19">
        <v>0</v>
      </c>
    </row>
    <row r="20" spans="1:7" ht="15" x14ac:dyDescent="0.25">
      <c r="A20" s="53" t="s">
        <v>27</v>
      </c>
    </row>
    <row r="21" spans="1:7" ht="15" x14ac:dyDescent="0.25">
      <c r="A21" s="53" t="s">
        <v>271</v>
      </c>
      <c r="B21">
        <v>233.2</v>
      </c>
      <c r="C21">
        <v>324.10000000000002</v>
      </c>
      <c r="D21">
        <v>277.60000000000002</v>
      </c>
      <c r="E21">
        <v>1193.0999999999999</v>
      </c>
      <c r="F21">
        <v>0</v>
      </c>
      <c r="G21">
        <v>0</v>
      </c>
    </row>
    <row r="22" spans="1:7" ht="15" x14ac:dyDescent="0.25">
      <c r="A22" s="53" t="s">
        <v>27</v>
      </c>
    </row>
    <row r="23" spans="1:7" ht="15" x14ac:dyDescent="0.25">
      <c r="A23" s="53" t="s">
        <v>272</v>
      </c>
      <c r="B23">
        <v>5300.8</v>
      </c>
      <c r="C23">
        <v>13016</v>
      </c>
      <c r="D23">
        <v>8152.1</v>
      </c>
      <c r="E23">
        <v>10120.5</v>
      </c>
      <c r="F23">
        <v>952</v>
      </c>
      <c r="G23">
        <v>0</v>
      </c>
    </row>
    <row r="24" spans="1:7" ht="15" x14ac:dyDescent="0.25">
      <c r="A24" s="53" t="s">
        <v>27</v>
      </c>
    </row>
    <row r="25" spans="1:7" ht="15" x14ac:dyDescent="0.25">
      <c r="A25" s="53" t="s">
        <v>273</v>
      </c>
      <c r="B25">
        <v>603.6</v>
      </c>
      <c r="C25">
        <v>826.7</v>
      </c>
      <c r="D25">
        <v>1310.4000000000001</v>
      </c>
      <c r="E25">
        <v>4159</v>
      </c>
      <c r="F25">
        <v>0</v>
      </c>
      <c r="G25">
        <v>0</v>
      </c>
    </row>
    <row r="26" spans="1:7" ht="15" x14ac:dyDescent="0.25">
      <c r="A26" s="53" t="s">
        <v>748</v>
      </c>
      <c r="B26">
        <v>0</v>
      </c>
      <c r="C26">
        <v>0</v>
      </c>
      <c r="D26">
        <v>2</v>
      </c>
      <c r="E26">
        <v>0</v>
      </c>
      <c r="F26">
        <v>0</v>
      </c>
      <c r="G26">
        <v>0</v>
      </c>
    </row>
    <row r="27" spans="1:7" ht="15" x14ac:dyDescent="0.25">
      <c r="A27" s="53" t="s">
        <v>274</v>
      </c>
      <c r="B27">
        <v>0.6</v>
      </c>
      <c r="C27">
        <v>1.9</v>
      </c>
      <c r="D27">
        <v>5.5</v>
      </c>
      <c r="E27">
        <v>22.3</v>
      </c>
      <c r="F27">
        <v>0</v>
      </c>
      <c r="G27">
        <v>0</v>
      </c>
    </row>
    <row r="28" spans="1:7" ht="15" x14ac:dyDescent="0.25">
      <c r="A28" s="53" t="s">
        <v>406</v>
      </c>
      <c r="B28">
        <v>0</v>
      </c>
      <c r="C28">
        <v>0</v>
      </c>
      <c r="D28">
        <v>67.2</v>
      </c>
      <c r="E28">
        <v>142.9</v>
      </c>
      <c r="F28">
        <v>0</v>
      </c>
      <c r="G28">
        <v>0</v>
      </c>
    </row>
    <row r="29" spans="1:7" ht="15" x14ac:dyDescent="0.25">
      <c r="A29" s="53" t="s">
        <v>413</v>
      </c>
      <c r="B29">
        <v>0</v>
      </c>
      <c r="C29">
        <v>230</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592.29999999999995</v>
      </c>
      <c r="C31">
        <v>524.4</v>
      </c>
      <c r="D31">
        <v>410.5</v>
      </c>
      <c r="E31">
        <v>2389.5</v>
      </c>
      <c r="F31">
        <v>0</v>
      </c>
      <c r="G31">
        <v>0</v>
      </c>
    </row>
    <row r="32" spans="1:7" ht="15" x14ac:dyDescent="0.25">
      <c r="A32" s="53" t="s">
        <v>594</v>
      </c>
      <c r="B32">
        <v>0</v>
      </c>
      <c r="C32">
        <v>0</v>
      </c>
      <c r="D32">
        <v>0</v>
      </c>
      <c r="E32">
        <v>41.1</v>
      </c>
      <c r="F32">
        <v>0</v>
      </c>
      <c r="G32">
        <v>0</v>
      </c>
    </row>
    <row r="33" spans="1:7" ht="15" x14ac:dyDescent="0.25">
      <c r="A33" s="53" t="s">
        <v>276</v>
      </c>
      <c r="B33">
        <v>4.7</v>
      </c>
      <c r="C33">
        <v>0.9</v>
      </c>
      <c r="D33">
        <v>3.1</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621.79999999999995</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73.8</v>
      </c>
      <c r="C44">
        <v>213</v>
      </c>
      <c r="D44">
        <v>159.69999999999999</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20</v>
      </c>
      <c r="C47">
        <v>149</v>
      </c>
      <c r="D47">
        <v>139</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8625.7999999999993</v>
      </c>
      <c r="C50">
        <v>7028.3</v>
      </c>
      <c r="D50">
        <v>20161.7</v>
      </c>
      <c r="E50">
        <v>16578.400000000001</v>
      </c>
      <c r="F50">
        <v>1610.1</v>
      </c>
      <c r="G50">
        <v>60</v>
      </c>
    </row>
    <row r="51" spans="1:7" ht="15" x14ac:dyDescent="0.25">
      <c r="A51" s="53" t="s">
        <v>287</v>
      </c>
      <c r="B51">
        <v>13.4</v>
      </c>
      <c r="C51">
        <v>0</v>
      </c>
      <c r="D51">
        <v>22.1</v>
      </c>
      <c r="E51">
        <v>19</v>
      </c>
      <c r="F51">
        <v>0</v>
      </c>
      <c r="G51">
        <v>0</v>
      </c>
    </row>
    <row r="52" spans="1:7" ht="15" x14ac:dyDescent="0.25">
      <c r="A52" s="53" t="s">
        <v>288</v>
      </c>
      <c r="B52">
        <v>198.8</v>
      </c>
      <c r="C52">
        <v>305.89999999999998</v>
      </c>
      <c r="D52">
        <v>594.6</v>
      </c>
      <c r="E52">
        <v>557.79999999999995</v>
      </c>
      <c r="F52">
        <v>0</v>
      </c>
      <c r="G52">
        <v>0</v>
      </c>
    </row>
    <row r="53" spans="1:7" ht="15" x14ac:dyDescent="0.25">
      <c r="A53" s="53" t="s">
        <v>289</v>
      </c>
      <c r="B53">
        <v>1173.2</v>
      </c>
      <c r="C53">
        <v>258.2</v>
      </c>
      <c r="D53">
        <v>2483</v>
      </c>
      <c r="E53">
        <v>367.7</v>
      </c>
      <c r="F53">
        <v>18.8</v>
      </c>
      <c r="G53">
        <v>0</v>
      </c>
    </row>
    <row r="54" spans="1:7" ht="15" x14ac:dyDescent="0.25">
      <c r="A54" s="53" t="s">
        <v>310</v>
      </c>
      <c r="B54">
        <v>0</v>
      </c>
      <c r="C54">
        <v>0</v>
      </c>
      <c r="D54">
        <v>0</v>
      </c>
      <c r="E54">
        <v>226.2</v>
      </c>
      <c r="F54">
        <v>0</v>
      </c>
      <c r="G54">
        <v>0</v>
      </c>
    </row>
    <row r="55" spans="1:7" ht="15" x14ac:dyDescent="0.25">
      <c r="A55" s="53" t="s">
        <v>290</v>
      </c>
      <c r="B55">
        <v>723.1</v>
      </c>
      <c r="C55">
        <v>559.29999999999995</v>
      </c>
      <c r="D55">
        <v>3186.1</v>
      </c>
      <c r="E55">
        <v>2874.7</v>
      </c>
      <c r="F55">
        <v>40</v>
      </c>
      <c r="G55">
        <v>0</v>
      </c>
    </row>
    <row r="56" spans="1:7" ht="15" x14ac:dyDescent="0.25">
      <c r="A56" s="53" t="s">
        <v>563</v>
      </c>
      <c r="B56">
        <v>29</v>
      </c>
      <c r="C56">
        <v>0</v>
      </c>
      <c r="D56">
        <v>0</v>
      </c>
      <c r="E56">
        <v>0</v>
      </c>
      <c r="F56">
        <v>0</v>
      </c>
      <c r="G56">
        <v>0</v>
      </c>
    </row>
    <row r="57" spans="1:7" ht="15" x14ac:dyDescent="0.25">
      <c r="A57" s="53" t="s">
        <v>291</v>
      </c>
      <c r="B57">
        <v>187.2</v>
      </c>
      <c r="C57">
        <v>154.5</v>
      </c>
      <c r="D57">
        <v>308.10000000000002</v>
      </c>
      <c r="E57">
        <v>303.10000000000002</v>
      </c>
      <c r="F57">
        <v>0</v>
      </c>
      <c r="G57">
        <v>0</v>
      </c>
    </row>
    <row r="58" spans="1:7" ht="15" x14ac:dyDescent="0.25">
      <c r="A58" s="53" t="s">
        <v>591</v>
      </c>
      <c r="B58">
        <v>0</v>
      </c>
      <c r="C58">
        <v>0</v>
      </c>
      <c r="D58">
        <v>20</v>
      </c>
      <c r="E58">
        <v>30.4</v>
      </c>
      <c r="F58">
        <v>0</v>
      </c>
      <c r="G58">
        <v>0</v>
      </c>
    </row>
    <row r="59" spans="1:7" ht="15" x14ac:dyDescent="0.25">
      <c r="A59" s="53" t="s">
        <v>292</v>
      </c>
      <c r="B59">
        <v>0</v>
      </c>
      <c r="C59">
        <v>3.6</v>
      </c>
      <c r="D59">
        <v>0</v>
      </c>
      <c r="E59">
        <v>0</v>
      </c>
      <c r="F59">
        <v>0</v>
      </c>
      <c r="G59">
        <v>0</v>
      </c>
    </row>
    <row r="60" spans="1:7" ht="15" x14ac:dyDescent="0.25">
      <c r="A60" s="53" t="s">
        <v>293</v>
      </c>
      <c r="B60">
        <v>501.3</v>
      </c>
      <c r="C60">
        <v>494.6</v>
      </c>
      <c r="D60">
        <v>882.1</v>
      </c>
      <c r="E60">
        <v>755.8</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193.8</v>
      </c>
      <c r="C63">
        <v>216.9</v>
      </c>
      <c r="D63">
        <v>556.70000000000005</v>
      </c>
      <c r="E63">
        <v>454.9</v>
      </c>
      <c r="F63">
        <v>21.9</v>
      </c>
      <c r="G63">
        <v>0</v>
      </c>
    </row>
    <row r="64" spans="1:7" ht="15" x14ac:dyDescent="0.25">
      <c r="A64" s="53" t="s">
        <v>296</v>
      </c>
      <c r="B64">
        <v>58.5</v>
      </c>
      <c r="C64">
        <v>65</v>
      </c>
      <c r="D64">
        <v>203</v>
      </c>
      <c r="E64">
        <v>180.4</v>
      </c>
      <c r="F64">
        <v>0</v>
      </c>
      <c r="G64">
        <v>0</v>
      </c>
    </row>
    <row r="65" spans="1:7" ht="15" x14ac:dyDescent="0.25">
      <c r="A65" s="53" t="s">
        <v>297</v>
      </c>
      <c r="B65">
        <v>2</v>
      </c>
      <c r="C65">
        <v>3.4</v>
      </c>
      <c r="D65">
        <v>12.3</v>
      </c>
      <c r="E65">
        <v>9.3000000000000007</v>
      </c>
      <c r="F65">
        <v>0</v>
      </c>
      <c r="G65">
        <v>0</v>
      </c>
    </row>
    <row r="66" spans="1:7" ht="15" x14ac:dyDescent="0.25">
      <c r="A66" s="53" t="s">
        <v>298</v>
      </c>
      <c r="B66">
        <v>5009.8</v>
      </c>
      <c r="C66">
        <v>4414.3999999999996</v>
      </c>
      <c r="D66">
        <v>10480.5</v>
      </c>
      <c r="E66">
        <v>8866.6</v>
      </c>
      <c r="F66">
        <v>1529.4</v>
      </c>
      <c r="G66">
        <v>60</v>
      </c>
    </row>
    <row r="67" spans="1:7" ht="15" x14ac:dyDescent="0.25">
      <c r="A67" s="53" t="s">
        <v>299</v>
      </c>
      <c r="B67">
        <v>110</v>
      </c>
      <c r="C67">
        <v>182.4</v>
      </c>
      <c r="D67">
        <v>302.89999999999998</v>
      </c>
      <c r="E67">
        <v>284.3</v>
      </c>
      <c r="F67">
        <v>0</v>
      </c>
      <c r="G67">
        <v>0</v>
      </c>
    </row>
    <row r="68" spans="1:7" ht="15" x14ac:dyDescent="0.25">
      <c r="A68" s="53" t="s">
        <v>300</v>
      </c>
      <c r="B68">
        <v>203.3</v>
      </c>
      <c r="C68">
        <v>223.4</v>
      </c>
      <c r="D68">
        <v>358.6</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76.900000000000006</v>
      </c>
      <c r="C70">
        <v>122.8</v>
      </c>
      <c r="D70">
        <v>411.2</v>
      </c>
      <c r="E70">
        <v>328.1</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17315.3</v>
      </c>
      <c r="C75">
        <v>24629.7</v>
      </c>
      <c r="D75">
        <v>36570</v>
      </c>
      <c r="E75">
        <v>39393</v>
      </c>
      <c r="F75">
        <v>2972.6</v>
      </c>
      <c r="G75">
        <v>60</v>
      </c>
    </row>
    <row r="76" spans="1:7" ht="15" x14ac:dyDescent="0.25">
      <c r="A76" s="53" t="s">
        <v>306</v>
      </c>
      <c r="B76">
        <v>2763.4</v>
      </c>
      <c r="C76">
        <v>3175.7</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20078.7</v>
      </c>
      <c r="C78">
        <v>27805.3</v>
      </c>
      <c r="D78">
        <v>36570</v>
      </c>
      <c r="E78">
        <v>39393</v>
      </c>
      <c r="F78">
        <v>3363.4</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58.4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D9C6-C7AB-405C-AAC6-A1477D0D6792}">
  <dimension ref="A1:G81"/>
  <sheetViews>
    <sheetView workbookViewId="0">
      <selection activeCell="B7" sqref="B7"/>
    </sheetView>
  </sheetViews>
  <sheetFormatPr defaultRowHeight="13.2" x14ac:dyDescent="0.25"/>
  <cols>
    <col min="1" max="1" width="25.109375" customWidth="1"/>
    <col min="2" max="2" width="12.6640625" customWidth="1"/>
  </cols>
  <sheetData>
    <row r="1" spans="1:7" ht="15" x14ac:dyDescent="0.25">
      <c r="A1" s="53" t="s">
        <v>564</v>
      </c>
    </row>
    <row r="2" spans="1:7" ht="15" x14ac:dyDescent="0.25">
      <c r="A2" s="53" t="s">
        <v>565</v>
      </c>
    </row>
    <row r="3" spans="1:7" ht="15" x14ac:dyDescent="0.25">
      <c r="A3" s="53" t="s">
        <v>760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54.8</v>
      </c>
      <c r="C12">
        <v>0.1</v>
      </c>
      <c r="D12">
        <v>272.7</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22</v>
      </c>
      <c r="E15">
        <v>0</v>
      </c>
      <c r="F15">
        <v>0</v>
      </c>
      <c r="G15">
        <v>0</v>
      </c>
    </row>
    <row r="16" spans="1:7" ht="15" x14ac:dyDescent="0.25">
      <c r="A16" s="53" t="s">
        <v>582</v>
      </c>
      <c r="B16">
        <v>45</v>
      </c>
      <c r="C16">
        <v>0</v>
      </c>
      <c r="D16">
        <v>208.6</v>
      </c>
      <c r="E16">
        <v>0</v>
      </c>
      <c r="F16">
        <v>0</v>
      </c>
      <c r="G16">
        <v>0</v>
      </c>
    </row>
    <row r="17" spans="1:7" ht="15" x14ac:dyDescent="0.25">
      <c r="A17" s="53" t="s">
        <v>269</v>
      </c>
      <c r="B17">
        <v>0.3</v>
      </c>
      <c r="C17">
        <v>0.1</v>
      </c>
      <c r="D17">
        <v>0.2</v>
      </c>
      <c r="E17">
        <v>0.3</v>
      </c>
      <c r="F17">
        <v>0</v>
      </c>
      <c r="G17">
        <v>0</v>
      </c>
    </row>
    <row r="18" spans="1:7" ht="15" x14ac:dyDescent="0.25">
      <c r="A18" s="53" t="s">
        <v>27</v>
      </c>
    </row>
    <row r="19" spans="1:7" ht="15" x14ac:dyDescent="0.25">
      <c r="A19" s="53" t="s">
        <v>270</v>
      </c>
      <c r="B19">
        <v>2534.4</v>
      </c>
      <c r="C19">
        <v>3362.9</v>
      </c>
      <c r="D19">
        <v>6065</v>
      </c>
      <c r="E19">
        <v>6006.2</v>
      </c>
      <c r="F19">
        <v>410.5</v>
      </c>
      <c r="G19">
        <v>0</v>
      </c>
    </row>
    <row r="20" spans="1:7" ht="15" x14ac:dyDescent="0.25">
      <c r="A20" s="53" t="s">
        <v>27</v>
      </c>
    </row>
    <row r="21" spans="1:7" ht="15" x14ac:dyDescent="0.25">
      <c r="A21" s="53" t="s">
        <v>271</v>
      </c>
      <c r="B21">
        <v>241.5</v>
      </c>
      <c r="C21">
        <v>335.2</v>
      </c>
      <c r="D21">
        <v>269.3</v>
      </c>
      <c r="E21">
        <v>1109.2</v>
      </c>
      <c r="F21">
        <v>0</v>
      </c>
      <c r="G21">
        <v>0</v>
      </c>
    </row>
    <row r="22" spans="1:7" ht="15" x14ac:dyDescent="0.25">
      <c r="A22" s="53" t="s">
        <v>27</v>
      </c>
    </row>
    <row r="23" spans="1:7" ht="15" x14ac:dyDescent="0.25">
      <c r="A23" s="53" t="s">
        <v>272</v>
      </c>
      <c r="B23">
        <v>5028</v>
      </c>
      <c r="C23">
        <v>13700</v>
      </c>
      <c r="D23">
        <v>7749.7</v>
      </c>
      <c r="E23">
        <v>9560.4</v>
      </c>
      <c r="F23">
        <v>612</v>
      </c>
      <c r="G23">
        <v>0</v>
      </c>
    </row>
    <row r="24" spans="1:7" ht="15" x14ac:dyDescent="0.25">
      <c r="A24" s="53" t="s">
        <v>27</v>
      </c>
    </row>
    <row r="25" spans="1:7" ht="15" x14ac:dyDescent="0.25">
      <c r="A25" s="53" t="s">
        <v>273</v>
      </c>
      <c r="B25">
        <v>540.20000000000005</v>
      </c>
      <c r="C25">
        <v>1021.2</v>
      </c>
      <c r="D25">
        <v>1137.5</v>
      </c>
      <c r="E25">
        <v>3893.5</v>
      </c>
      <c r="F25">
        <v>0</v>
      </c>
      <c r="G25">
        <v>0</v>
      </c>
    </row>
    <row r="26" spans="1:7" ht="15" x14ac:dyDescent="0.25">
      <c r="A26" s="53" t="s">
        <v>748</v>
      </c>
      <c r="B26">
        <v>0</v>
      </c>
      <c r="C26">
        <v>0</v>
      </c>
      <c r="D26">
        <v>2</v>
      </c>
      <c r="E26">
        <v>0</v>
      </c>
      <c r="F26">
        <v>0</v>
      </c>
      <c r="G26">
        <v>0</v>
      </c>
    </row>
    <row r="27" spans="1:7" ht="15" x14ac:dyDescent="0.25">
      <c r="A27" s="53" t="s">
        <v>274</v>
      </c>
      <c r="B27">
        <v>0.9</v>
      </c>
      <c r="C27">
        <v>1</v>
      </c>
      <c r="D27">
        <v>5.3</v>
      </c>
      <c r="E27">
        <v>21.8</v>
      </c>
      <c r="F27">
        <v>0</v>
      </c>
      <c r="G27">
        <v>0</v>
      </c>
    </row>
    <row r="28" spans="1:7" ht="15" x14ac:dyDescent="0.25">
      <c r="A28" s="53" t="s">
        <v>406</v>
      </c>
      <c r="B28">
        <v>0</v>
      </c>
      <c r="C28">
        <v>0</v>
      </c>
      <c r="D28">
        <v>0</v>
      </c>
      <c r="E28">
        <v>142.9</v>
      </c>
      <c r="F28">
        <v>0</v>
      </c>
      <c r="G28">
        <v>0</v>
      </c>
    </row>
    <row r="29" spans="1:7" ht="15" x14ac:dyDescent="0.25">
      <c r="A29" s="53" t="s">
        <v>413</v>
      </c>
      <c r="B29">
        <v>0</v>
      </c>
      <c r="C29">
        <v>295</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528</v>
      </c>
      <c r="C31">
        <v>654.79999999999995</v>
      </c>
      <c r="D31">
        <v>348.6</v>
      </c>
      <c r="E31">
        <v>2124.5</v>
      </c>
      <c r="F31">
        <v>0</v>
      </c>
      <c r="G31">
        <v>0</v>
      </c>
    </row>
    <row r="32" spans="1:7" ht="15" x14ac:dyDescent="0.25">
      <c r="A32" s="53" t="s">
        <v>594</v>
      </c>
      <c r="B32">
        <v>0</v>
      </c>
      <c r="C32">
        <v>0</v>
      </c>
      <c r="D32">
        <v>0</v>
      </c>
      <c r="E32">
        <v>41.1</v>
      </c>
      <c r="F32">
        <v>0</v>
      </c>
      <c r="G32">
        <v>0</v>
      </c>
    </row>
    <row r="33" spans="1:7" ht="15" x14ac:dyDescent="0.25">
      <c r="A33" s="53" t="s">
        <v>276</v>
      </c>
      <c r="B33">
        <v>5.4</v>
      </c>
      <c r="C33">
        <v>0.9</v>
      </c>
      <c r="D33">
        <v>2.4</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579</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101.8</v>
      </c>
      <c r="C44">
        <v>204</v>
      </c>
      <c r="D44">
        <v>131.1</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140</v>
      </c>
      <c r="D47">
        <v>110.4</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8897.7000000000007</v>
      </c>
      <c r="C50">
        <v>7008.8</v>
      </c>
      <c r="D50">
        <v>19748.2</v>
      </c>
      <c r="E50">
        <v>16127</v>
      </c>
      <c r="F50">
        <v>1560.6</v>
      </c>
      <c r="G50">
        <v>60</v>
      </c>
    </row>
    <row r="51" spans="1:7" ht="15" x14ac:dyDescent="0.25">
      <c r="A51" s="53" t="s">
        <v>287</v>
      </c>
      <c r="B51">
        <v>17.3</v>
      </c>
      <c r="C51">
        <v>4.5</v>
      </c>
      <c r="D51">
        <v>18.899999999999999</v>
      </c>
      <c r="E51">
        <v>14</v>
      </c>
      <c r="F51">
        <v>0</v>
      </c>
      <c r="G51">
        <v>0</v>
      </c>
    </row>
    <row r="52" spans="1:7" ht="15" x14ac:dyDescent="0.25">
      <c r="A52" s="53" t="s">
        <v>288</v>
      </c>
      <c r="B52">
        <v>200.4</v>
      </c>
      <c r="C52">
        <v>311.39999999999998</v>
      </c>
      <c r="D52">
        <v>594.6</v>
      </c>
      <c r="E52">
        <v>539.20000000000005</v>
      </c>
      <c r="F52">
        <v>0</v>
      </c>
      <c r="G52">
        <v>0</v>
      </c>
    </row>
    <row r="53" spans="1:7" ht="15" x14ac:dyDescent="0.25">
      <c r="A53" s="53" t="s">
        <v>289</v>
      </c>
      <c r="B53">
        <v>1182.0999999999999</v>
      </c>
      <c r="C53">
        <v>281.8</v>
      </c>
      <c r="D53">
        <v>2447.5</v>
      </c>
      <c r="E53">
        <v>337</v>
      </c>
      <c r="F53">
        <v>14.3</v>
      </c>
      <c r="G53">
        <v>0</v>
      </c>
    </row>
    <row r="54" spans="1:7" ht="15" x14ac:dyDescent="0.25">
      <c r="A54" s="53" t="s">
        <v>310</v>
      </c>
      <c r="B54">
        <v>0</v>
      </c>
      <c r="C54">
        <v>0</v>
      </c>
      <c r="D54">
        <v>0</v>
      </c>
      <c r="E54">
        <v>226.2</v>
      </c>
      <c r="F54">
        <v>0</v>
      </c>
      <c r="G54">
        <v>0</v>
      </c>
    </row>
    <row r="55" spans="1:7" ht="15" x14ac:dyDescent="0.25">
      <c r="A55" s="53" t="s">
        <v>290</v>
      </c>
      <c r="B55">
        <v>693.2</v>
      </c>
      <c r="C55">
        <v>499.2</v>
      </c>
      <c r="D55">
        <v>3186.1</v>
      </c>
      <c r="E55">
        <v>2854.2</v>
      </c>
      <c r="F55">
        <v>0</v>
      </c>
      <c r="G55">
        <v>0</v>
      </c>
    </row>
    <row r="56" spans="1:7" ht="15" x14ac:dyDescent="0.25">
      <c r="A56" s="53" t="s">
        <v>563</v>
      </c>
      <c r="B56">
        <v>29</v>
      </c>
      <c r="C56">
        <v>0</v>
      </c>
      <c r="D56">
        <v>0</v>
      </c>
      <c r="E56">
        <v>0</v>
      </c>
      <c r="F56">
        <v>0</v>
      </c>
      <c r="G56">
        <v>0</v>
      </c>
    </row>
    <row r="57" spans="1:7" ht="15" x14ac:dyDescent="0.25">
      <c r="A57" s="53" t="s">
        <v>291</v>
      </c>
      <c r="B57">
        <v>187.2</v>
      </c>
      <c r="C57">
        <v>148.6</v>
      </c>
      <c r="D57">
        <v>308.10000000000002</v>
      </c>
      <c r="E57">
        <v>303.10000000000002</v>
      </c>
      <c r="F57">
        <v>0</v>
      </c>
      <c r="G57">
        <v>0</v>
      </c>
    </row>
    <row r="58" spans="1:7" ht="15" x14ac:dyDescent="0.25">
      <c r="A58" s="53" t="s">
        <v>591</v>
      </c>
      <c r="B58">
        <v>20</v>
      </c>
      <c r="C58">
        <v>0</v>
      </c>
      <c r="D58">
        <v>0</v>
      </c>
      <c r="E58">
        <v>30.4</v>
      </c>
      <c r="F58">
        <v>0</v>
      </c>
      <c r="G58">
        <v>0</v>
      </c>
    </row>
    <row r="59" spans="1:7" ht="15" x14ac:dyDescent="0.25">
      <c r="A59" s="53" t="s">
        <v>292</v>
      </c>
      <c r="B59">
        <v>0</v>
      </c>
      <c r="C59">
        <v>3.6</v>
      </c>
      <c r="D59">
        <v>0</v>
      </c>
      <c r="E59">
        <v>0</v>
      </c>
      <c r="F59">
        <v>0</v>
      </c>
      <c r="G59">
        <v>0</v>
      </c>
    </row>
    <row r="60" spans="1:7" ht="15" x14ac:dyDescent="0.25">
      <c r="A60" s="53" t="s">
        <v>293</v>
      </c>
      <c r="B60">
        <v>533</v>
      </c>
      <c r="C60">
        <v>525.5</v>
      </c>
      <c r="D60">
        <v>865.4</v>
      </c>
      <c r="E60">
        <v>731.7</v>
      </c>
      <c r="F60">
        <v>0</v>
      </c>
      <c r="G60">
        <v>0</v>
      </c>
    </row>
    <row r="61" spans="1:7" ht="15" x14ac:dyDescent="0.25">
      <c r="A61" s="53" t="s">
        <v>384</v>
      </c>
      <c r="B61">
        <v>0</v>
      </c>
      <c r="C61">
        <v>0</v>
      </c>
      <c r="D61">
        <v>33.200000000000003</v>
      </c>
      <c r="E61">
        <v>9.5</v>
      </c>
      <c r="F61">
        <v>0</v>
      </c>
      <c r="G61">
        <v>0</v>
      </c>
    </row>
    <row r="62" spans="1:7" ht="15" x14ac:dyDescent="0.25">
      <c r="A62" s="53" t="s">
        <v>294</v>
      </c>
      <c r="B62">
        <v>0</v>
      </c>
      <c r="C62">
        <v>2.9</v>
      </c>
      <c r="D62">
        <v>4.5</v>
      </c>
      <c r="E62">
        <v>5.6</v>
      </c>
      <c r="F62">
        <v>0</v>
      </c>
      <c r="G62">
        <v>0</v>
      </c>
    </row>
    <row r="63" spans="1:7" ht="15" x14ac:dyDescent="0.25">
      <c r="A63" s="53" t="s">
        <v>295</v>
      </c>
      <c r="B63">
        <v>201.3</v>
      </c>
      <c r="C63">
        <v>209.5</v>
      </c>
      <c r="D63">
        <v>548.5</v>
      </c>
      <c r="E63">
        <v>454.9</v>
      </c>
      <c r="F63">
        <v>21.9</v>
      </c>
      <c r="G63">
        <v>0</v>
      </c>
    </row>
    <row r="64" spans="1:7" ht="15" x14ac:dyDescent="0.25">
      <c r="A64" s="53" t="s">
        <v>296</v>
      </c>
      <c r="B64">
        <v>61.3</v>
      </c>
      <c r="C64">
        <v>65</v>
      </c>
      <c r="D64">
        <v>200.1</v>
      </c>
      <c r="E64">
        <v>180.4</v>
      </c>
      <c r="F64">
        <v>0</v>
      </c>
      <c r="G64">
        <v>0</v>
      </c>
    </row>
    <row r="65" spans="1:7" ht="15" x14ac:dyDescent="0.25">
      <c r="A65" s="53" t="s">
        <v>297</v>
      </c>
      <c r="B65">
        <v>2</v>
      </c>
      <c r="C65">
        <v>3.9</v>
      </c>
      <c r="D65">
        <v>11.5</v>
      </c>
      <c r="E65">
        <v>8.6999999999999993</v>
      </c>
      <c r="F65">
        <v>0</v>
      </c>
      <c r="G65">
        <v>0</v>
      </c>
    </row>
    <row r="66" spans="1:7" ht="15" x14ac:dyDescent="0.25">
      <c r="A66" s="53" t="s">
        <v>298</v>
      </c>
      <c r="B66">
        <v>5210.2</v>
      </c>
      <c r="C66">
        <v>4369.2</v>
      </c>
      <c r="D66">
        <v>10204.6</v>
      </c>
      <c r="E66">
        <v>8545.5</v>
      </c>
      <c r="F66">
        <v>1524.3</v>
      </c>
      <c r="G66">
        <v>60</v>
      </c>
    </row>
    <row r="67" spans="1:7" ht="15" x14ac:dyDescent="0.25">
      <c r="A67" s="53" t="s">
        <v>299</v>
      </c>
      <c r="B67">
        <v>110</v>
      </c>
      <c r="C67">
        <v>194</v>
      </c>
      <c r="D67">
        <v>302.89999999999998</v>
      </c>
      <c r="E67">
        <v>269.39999999999998</v>
      </c>
      <c r="F67">
        <v>0</v>
      </c>
      <c r="G67">
        <v>0</v>
      </c>
    </row>
    <row r="68" spans="1:7" ht="15" x14ac:dyDescent="0.25">
      <c r="A68" s="53" t="s">
        <v>300</v>
      </c>
      <c r="B68">
        <v>203.3</v>
      </c>
      <c r="C68">
        <v>247.9</v>
      </c>
      <c r="D68">
        <v>358.6</v>
      </c>
      <c r="E68">
        <v>305.7</v>
      </c>
      <c r="F68">
        <v>0</v>
      </c>
      <c r="G68">
        <v>0</v>
      </c>
    </row>
    <row r="69" spans="1:7" ht="15" x14ac:dyDescent="0.25">
      <c r="A69" s="53" t="s">
        <v>301</v>
      </c>
      <c r="B69">
        <v>15</v>
      </c>
      <c r="C69">
        <v>0</v>
      </c>
      <c r="D69">
        <v>71.2</v>
      </c>
      <c r="E69">
        <v>758.6</v>
      </c>
      <c r="F69">
        <v>0</v>
      </c>
      <c r="G69">
        <v>0</v>
      </c>
    </row>
    <row r="70" spans="1:7" ht="15" x14ac:dyDescent="0.25">
      <c r="A70" s="53" t="s">
        <v>302</v>
      </c>
      <c r="B70">
        <v>86.8</v>
      </c>
      <c r="C70">
        <v>120.9</v>
      </c>
      <c r="D70">
        <v>381.5</v>
      </c>
      <c r="E70">
        <v>318.7</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17398.5</v>
      </c>
      <c r="C75">
        <v>25632.1</v>
      </c>
      <c r="D75">
        <v>35373.5</v>
      </c>
      <c r="E75">
        <v>37787.300000000003</v>
      </c>
      <c r="F75">
        <v>2583</v>
      </c>
      <c r="G75">
        <v>60</v>
      </c>
    </row>
    <row r="76" spans="1:7" ht="15" x14ac:dyDescent="0.25">
      <c r="A76" s="53" t="s">
        <v>306</v>
      </c>
      <c r="B76">
        <v>2997.5</v>
      </c>
      <c r="C76">
        <v>3391.4</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20395.900000000001</v>
      </c>
      <c r="C78">
        <v>29023.599999999999</v>
      </c>
      <c r="D78">
        <v>35373.5</v>
      </c>
      <c r="E78">
        <v>37787.300000000003</v>
      </c>
      <c r="F78">
        <v>2973.8</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6.4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F4CF-72F1-4F59-A8C8-BF9498BEA934}">
  <dimension ref="A1:G80"/>
  <sheetViews>
    <sheetView topLeftCell="A52" workbookViewId="0">
      <selection activeCell="B7" sqref="B7"/>
    </sheetView>
  </sheetViews>
  <sheetFormatPr defaultRowHeight="13.2" x14ac:dyDescent="0.25"/>
  <cols>
    <col min="1" max="1" width="27.6640625" customWidth="1"/>
    <col min="2" max="2" width="13.33203125" customWidth="1"/>
    <col min="4" max="4" width="11.88671875" customWidth="1"/>
    <col min="5" max="5" width="9.44140625" customWidth="1"/>
    <col min="6" max="6" width="11.88671875" customWidth="1"/>
  </cols>
  <sheetData>
    <row r="1" spans="1:7" ht="15" x14ac:dyDescent="0.25">
      <c r="A1" s="53" t="s">
        <v>564</v>
      </c>
    </row>
    <row r="2" spans="1:7" ht="15" x14ac:dyDescent="0.25">
      <c r="A2" s="53" t="s">
        <v>565</v>
      </c>
    </row>
    <row r="3" spans="1:7" ht="15" x14ac:dyDescent="0.25">
      <c r="A3" s="53" t="s">
        <v>759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215.7</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208.6</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2653.5</v>
      </c>
      <c r="C18">
        <v>3415.7</v>
      </c>
      <c r="D18">
        <v>5911.3</v>
      </c>
      <c r="E18">
        <v>5775.4</v>
      </c>
      <c r="F18">
        <v>410.5</v>
      </c>
      <c r="G18">
        <v>0</v>
      </c>
    </row>
    <row r="19" spans="1:7" ht="15" x14ac:dyDescent="0.25">
      <c r="A19" s="53" t="s">
        <v>27</v>
      </c>
    </row>
    <row r="20" spans="1:7" ht="15" x14ac:dyDescent="0.25">
      <c r="A20" s="53" t="s">
        <v>271</v>
      </c>
      <c r="B20">
        <v>311.5</v>
      </c>
      <c r="C20">
        <v>347.5</v>
      </c>
      <c r="D20">
        <v>192.7</v>
      </c>
      <c r="E20">
        <v>985.3</v>
      </c>
      <c r="F20">
        <v>0</v>
      </c>
      <c r="G20">
        <v>0</v>
      </c>
    </row>
    <row r="21" spans="1:7" ht="15" x14ac:dyDescent="0.25">
      <c r="A21" s="53" t="s">
        <v>27</v>
      </c>
    </row>
    <row r="22" spans="1:7" ht="15" x14ac:dyDescent="0.25">
      <c r="A22" s="53" t="s">
        <v>272</v>
      </c>
      <c r="B22">
        <v>4828</v>
      </c>
      <c r="C22">
        <v>14244</v>
      </c>
      <c r="D22">
        <v>7278.1</v>
      </c>
      <c r="E22">
        <v>9040.1</v>
      </c>
      <c r="F22">
        <v>204</v>
      </c>
      <c r="G22">
        <v>0</v>
      </c>
    </row>
    <row r="23" spans="1:7" ht="15" x14ac:dyDescent="0.25">
      <c r="A23" s="53" t="s">
        <v>27</v>
      </c>
    </row>
    <row r="24" spans="1:7" ht="15" x14ac:dyDescent="0.25">
      <c r="A24" s="53" t="s">
        <v>273</v>
      </c>
      <c r="B24">
        <v>474.3</v>
      </c>
      <c r="C24">
        <v>1086.9000000000001</v>
      </c>
      <c r="D24">
        <v>1052.2</v>
      </c>
      <c r="E24">
        <v>3646.5</v>
      </c>
      <c r="F24">
        <v>0</v>
      </c>
      <c r="G24">
        <v>0</v>
      </c>
    </row>
    <row r="25" spans="1:7" ht="15" x14ac:dyDescent="0.25">
      <c r="A25" s="53" t="s">
        <v>748</v>
      </c>
      <c r="B25">
        <v>0</v>
      </c>
      <c r="C25">
        <v>0</v>
      </c>
      <c r="D25">
        <v>2</v>
      </c>
      <c r="E25">
        <v>0</v>
      </c>
      <c r="F25">
        <v>0</v>
      </c>
      <c r="G25">
        <v>0</v>
      </c>
    </row>
    <row r="26" spans="1:7" ht="15" x14ac:dyDescent="0.25">
      <c r="A26" s="53" t="s">
        <v>274</v>
      </c>
      <c r="B26">
        <v>1</v>
      </c>
      <c r="C26">
        <v>1</v>
      </c>
      <c r="D26">
        <v>5.0999999999999996</v>
      </c>
      <c r="E26">
        <v>21.6</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462</v>
      </c>
      <c r="C30">
        <v>720.3</v>
      </c>
      <c r="D30">
        <v>263.5</v>
      </c>
      <c r="E30">
        <v>1933.1</v>
      </c>
      <c r="F30">
        <v>0</v>
      </c>
      <c r="G30">
        <v>0</v>
      </c>
    </row>
    <row r="31" spans="1:7" ht="15" x14ac:dyDescent="0.25">
      <c r="A31" s="53" t="s">
        <v>594</v>
      </c>
      <c r="B31">
        <v>0</v>
      </c>
      <c r="C31">
        <v>0</v>
      </c>
      <c r="D31">
        <v>0</v>
      </c>
      <c r="E31">
        <v>41.1</v>
      </c>
      <c r="F31">
        <v>0</v>
      </c>
      <c r="G31">
        <v>0</v>
      </c>
    </row>
    <row r="32" spans="1:7" ht="15" x14ac:dyDescent="0.25">
      <c r="A32" s="53" t="s">
        <v>276</v>
      </c>
      <c r="B32">
        <v>5.4</v>
      </c>
      <c r="C32">
        <v>1.1000000000000001</v>
      </c>
      <c r="D32">
        <v>2.2999999999999998</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1.1000000000000001</v>
      </c>
      <c r="F35">
        <v>0</v>
      </c>
      <c r="G35">
        <v>0</v>
      </c>
    </row>
    <row r="36" spans="1:7" ht="15" x14ac:dyDescent="0.25">
      <c r="A36" s="53" t="s">
        <v>279</v>
      </c>
      <c r="B36">
        <v>5.8</v>
      </c>
      <c r="C36">
        <v>0.5</v>
      </c>
      <c r="D36">
        <v>1.3</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579</v>
      </c>
      <c r="E38">
        <v>543</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204</v>
      </c>
      <c r="D43">
        <v>131.1</v>
      </c>
      <c r="E43">
        <v>1048.0999999999999</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140</v>
      </c>
      <c r="D46">
        <v>110.4</v>
      </c>
      <c r="E46">
        <v>305.60000000000002</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8954.7000000000007</v>
      </c>
      <c r="C49">
        <v>7442.6</v>
      </c>
      <c r="D49">
        <v>19032.099999999999</v>
      </c>
      <c r="E49">
        <v>15475.3</v>
      </c>
      <c r="F49">
        <v>1565.5</v>
      </c>
      <c r="G49">
        <v>0</v>
      </c>
    </row>
    <row r="50" spans="1:7" ht="15" x14ac:dyDescent="0.25">
      <c r="A50" s="53" t="s">
        <v>287</v>
      </c>
      <c r="B50">
        <v>17.3</v>
      </c>
      <c r="C50">
        <v>4.5</v>
      </c>
      <c r="D50">
        <v>18.899999999999999</v>
      </c>
      <c r="E50">
        <v>14</v>
      </c>
      <c r="F50">
        <v>0</v>
      </c>
      <c r="G50">
        <v>0</v>
      </c>
    </row>
    <row r="51" spans="1:7" ht="15" x14ac:dyDescent="0.25">
      <c r="A51" s="53" t="s">
        <v>288</v>
      </c>
      <c r="B51">
        <v>230.6</v>
      </c>
      <c r="C51">
        <v>329.6</v>
      </c>
      <c r="D51">
        <v>550.9</v>
      </c>
      <c r="E51">
        <v>509.7</v>
      </c>
      <c r="F51">
        <v>0</v>
      </c>
      <c r="G51">
        <v>0</v>
      </c>
    </row>
    <row r="52" spans="1:7" ht="15" x14ac:dyDescent="0.25">
      <c r="A52" s="53" t="s">
        <v>289</v>
      </c>
      <c r="B52">
        <v>1260</v>
      </c>
      <c r="C52">
        <v>278.2</v>
      </c>
      <c r="D52">
        <v>2326.6</v>
      </c>
      <c r="E52">
        <v>331.2</v>
      </c>
      <c r="F52">
        <v>19.2</v>
      </c>
      <c r="G52">
        <v>0</v>
      </c>
    </row>
    <row r="53" spans="1:7" ht="15" x14ac:dyDescent="0.25">
      <c r="A53" s="53" t="s">
        <v>310</v>
      </c>
      <c r="B53">
        <v>0</v>
      </c>
      <c r="C53">
        <v>0</v>
      </c>
      <c r="D53">
        <v>0</v>
      </c>
      <c r="E53">
        <v>226.2</v>
      </c>
      <c r="F53">
        <v>0</v>
      </c>
      <c r="G53">
        <v>0</v>
      </c>
    </row>
    <row r="54" spans="1:7" ht="15" x14ac:dyDescent="0.25">
      <c r="A54" s="53" t="s">
        <v>290</v>
      </c>
      <c r="B54">
        <v>718.3</v>
      </c>
      <c r="C54">
        <v>546.79999999999995</v>
      </c>
      <c r="D54">
        <v>3052.4</v>
      </c>
      <c r="E54">
        <v>2807.1</v>
      </c>
      <c r="F54">
        <v>0</v>
      </c>
      <c r="G54">
        <v>0</v>
      </c>
    </row>
    <row r="55" spans="1:7" ht="15" x14ac:dyDescent="0.25">
      <c r="A55" s="53" t="s">
        <v>563</v>
      </c>
      <c r="B55">
        <v>29</v>
      </c>
      <c r="C55">
        <v>0</v>
      </c>
      <c r="D55">
        <v>0</v>
      </c>
      <c r="E55">
        <v>0</v>
      </c>
      <c r="F55">
        <v>0</v>
      </c>
      <c r="G55">
        <v>0</v>
      </c>
    </row>
    <row r="56" spans="1:7" ht="15" x14ac:dyDescent="0.25">
      <c r="A56" s="53" t="s">
        <v>291</v>
      </c>
      <c r="B56">
        <v>206.3</v>
      </c>
      <c r="C56">
        <v>176.2</v>
      </c>
      <c r="D56">
        <v>289.39999999999998</v>
      </c>
      <c r="E56">
        <v>270.5</v>
      </c>
      <c r="F56">
        <v>0</v>
      </c>
      <c r="G56">
        <v>0</v>
      </c>
    </row>
    <row r="57" spans="1:7" ht="15" x14ac:dyDescent="0.25">
      <c r="A57" s="53" t="s">
        <v>591</v>
      </c>
      <c r="B57">
        <v>20</v>
      </c>
      <c r="C57">
        <v>0</v>
      </c>
      <c r="D57">
        <v>0</v>
      </c>
      <c r="E57">
        <v>30.4</v>
      </c>
      <c r="F57">
        <v>0</v>
      </c>
      <c r="G57">
        <v>0</v>
      </c>
    </row>
    <row r="58" spans="1:7" ht="15" x14ac:dyDescent="0.25">
      <c r="A58" s="53" t="s">
        <v>292</v>
      </c>
      <c r="B58">
        <v>0</v>
      </c>
      <c r="C58">
        <v>3.6</v>
      </c>
      <c r="D58">
        <v>0</v>
      </c>
      <c r="E58">
        <v>0</v>
      </c>
      <c r="F58">
        <v>0</v>
      </c>
      <c r="G58">
        <v>0</v>
      </c>
    </row>
    <row r="59" spans="1:7" ht="15" x14ac:dyDescent="0.25">
      <c r="A59" s="53" t="s">
        <v>293</v>
      </c>
      <c r="B59">
        <v>545.79999999999995</v>
      </c>
      <c r="C59">
        <v>562.79999999999995</v>
      </c>
      <c r="D59">
        <v>865.4</v>
      </c>
      <c r="E59">
        <v>705.4</v>
      </c>
      <c r="F59">
        <v>0</v>
      </c>
      <c r="G59">
        <v>0</v>
      </c>
    </row>
    <row r="60" spans="1:7" ht="15" x14ac:dyDescent="0.25">
      <c r="A60" s="53" t="s">
        <v>384</v>
      </c>
      <c r="B60">
        <v>0</v>
      </c>
      <c r="C60">
        <v>0</v>
      </c>
      <c r="D60">
        <v>33.200000000000003</v>
      </c>
      <c r="E60">
        <v>9.5</v>
      </c>
      <c r="F60">
        <v>0</v>
      </c>
      <c r="G60">
        <v>0</v>
      </c>
    </row>
    <row r="61" spans="1:7" ht="15" x14ac:dyDescent="0.25">
      <c r="A61" s="53" t="s">
        <v>294</v>
      </c>
      <c r="B61">
        <v>0</v>
      </c>
      <c r="C61">
        <v>2.9</v>
      </c>
      <c r="D61">
        <v>4.5</v>
      </c>
      <c r="E61">
        <v>5.6</v>
      </c>
      <c r="F61">
        <v>0</v>
      </c>
      <c r="G61">
        <v>0</v>
      </c>
    </row>
    <row r="62" spans="1:7" ht="15" x14ac:dyDescent="0.25">
      <c r="A62" s="53" t="s">
        <v>295</v>
      </c>
      <c r="B62">
        <v>183.3</v>
      </c>
      <c r="C62">
        <v>216.9</v>
      </c>
      <c r="D62">
        <v>548.5</v>
      </c>
      <c r="E62">
        <v>447.1</v>
      </c>
      <c r="F62">
        <v>21.9</v>
      </c>
      <c r="G62">
        <v>0</v>
      </c>
    </row>
    <row r="63" spans="1:7" ht="15" x14ac:dyDescent="0.25">
      <c r="A63" s="53" t="s">
        <v>296</v>
      </c>
      <c r="B63">
        <v>57</v>
      </c>
      <c r="C63">
        <v>46.1</v>
      </c>
      <c r="D63">
        <v>200.1</v>
      </c>
      <c r="E63">
        <v>173.2</v>
      </c>
      <c r="F63">
        <v>0</v>
      </c>
      <c r="G63">
        <v>0</v>
      </c>
    </row>
    <row r="64" spans="1:7" ht="15" x14ac:dyDescent="0.25">
      <c r="A64" s="53" t="s">
        <v>297</v>
      </c>
      <c r="B64">
        <v>2</v>
      </c>
      <c r="C64">
        <v>3.9</v>
      </c>
      <c r="D64">
        <v>11.5</v>
      </c>
      <c r="E64">
        <v>8.6999999999999993</v>
      </c>
      <c r="F64">
        <v>0</v>
      </c>
      <c r="G64">
        <v>0</v>
      </c>
    </row>
    <row r="65" spans="1:7" ht="15" x14ac:dyDescent="0.25">
      <c r="A65" s="53" t="s">
        <v>298</v>
      </c>
      <c r="B65">
        <v>5190.3999999999996</v>
      </c>
      <c r="C65">
        <v>4680.3999999999996</v>
      </c>
      <c r="D65">
        <v>9805.6</v>
      </c>
      <c r="E65">
        <v>8095.4</v>
      </c>
      <c r="F65">
        <v>1524.3</v>
      </c>
      <c r="G65">
        <v>0</v>
      </c>
    </row>
    <row r="66" spans="1:7" ht="15" x14ac:dyDescent="0.25">
      <c r="A66" s="53" t="s">
        <v>299</v>
      </c>
      <c r="B66">
        <v>91</v>
      </c>
      <c r="C66">
        <v>211.4</v>
      </c>
      <c r="D66">
        <v>302.89999999999998</v>
      </c>
      <c r="E66">
        <v>248.9</v>
      </c>
      <c r="F66">
        <v>0</v>
      </c>
      <c r="G66">
        <v>0</v>
      </c>
    </row>
    <row r="67" spans="1:7" ht="15" x14ac:dyDescent="0.25">
      <c r="A67" s="53" t="s">
        <v>300</v>
      </c>
      <c r="B67">
        <v>179.2</v>
      </c>
      <c r="C67">
        <v>247.9</v>
      </c>
      <c r="D67">
        <v>358.6</v>
      </c>
      <c r="E67">
        <v>305.7</v>
      </c>
      <c r="F67">
        <v>0</v>
      </c>
      <c r="G67">
        <v>0</v>
      </c>
    </row>
    <row r="68" spans="1:7" ht="15" x14ac:dyDescent="0.25">
      <c r="A68" s="53" t="s">
        <v>301</v>
      </c>
      <c r="B68">
        <v>15</v>
      </c>
      <c r="C68">
        <v>0</v>
      </c>
      <c r="D68">
        <v>71.2</v>
      </c>
      <c r="E68">
        <v>758.6</v>
      </c>
      <c r="F68">
        <v>0</v>
      </c>
      <c r="G68">
        <v>0</v>
      </c>
    </row>
    <row r="69" spans="1:7" ht="15" x14ac:dyDescent="0.25">
      <c r="A69" s="53" t="s">
        <v>302</v>
      </c>
      <c r="B69">
        <v>86.8</v>
      </c>
      <c r="C69">
        <v>110.5</v>
      </c>
      <c r="D69">
        <v>381.5</v>
      </c>
      <c r="E69">
        <v>306.39999999999998</v>
      </c>
      <c r="F69">
        <v>0</v>
      </c>
      <c r="G69">
        <v>0</v>
      </c>
    </row>
    <row r="70" spans="1:7" ht="15" x14ac:dyDescent="0.25">
      <c r="A70" s="53" t="s">
        <v>385</v>
      </c>
      <c r="B70">
        <v>0</v>
      </c>
      <c r="C70">
        <v>0</v>
      </c>
      <c r="D70">
        <v>1</v>
      </c>
      <c r="E70">
        <v>1</v>
      </c>
      <c r="F70">
        <v>0</v>
      </c>
      <c r="G70">
        <v>0</v>
      </c>
    </row>
    <row r="71" spans="1:7" ht="15" x14ac:dyDescent="0.25">
      <c r="A71" s="53" t="s">
        <v>303</v>
      </c>
      <c r="B71">
        <v>26.7</v>
      </c>
      <c r="C71">
        <v>21</v>
      </c>
      <c r="D71">
        <v>50.6</v>
      </c>
      <c r="E71">
        <v>39.700000000000003</v>
      </c>
      <c r="F71">
        <v>0</v>
      </c>
      <c r="G71">
        <v>0</v>
      </c>
    </row>
    <row r="72" spans="1:7" ht="15" x14ac:dyDescent="0.25">
      <c r="A72" s="53" t="s">
        <v>304</v>
      </c>
      <c r="B72">
        <v>96</v>
      </c>
      <c r="C72">
        <v>0</v>
      </c>
      <c r="D72">
        <v>159.5</v>
      </c>
      <c r="E72">
        <v>181.1</v>
      </c>
      <c r="F72">
        <v>0</v>
      </c>
      <c r="G72">
        <v>0</v>
      </c>
    </row>
    <row r="73" spans="1:7" ht="15" x14ac:dyDescent="0.25">
      <c r="A73" s="53" t="s">
        <v>573</v>
      </c>
      <c r="B73" t="s">
        <v>118</v>
      </c>
      <c r="C73" t="s">
        <v>26</v>
      </c>
      <c r="D73" t="s">
        <v>118</v>
      </c>
      <c r="E73" t="s">
        <v>118</v>
      </c>
      <c r="F73" t="s">
        <v>118</v>
      </c>
      <c r="G73" t="s">
        <v>108</v>
      </c>
    </row>
    <row r="74" spans="1:7" ht="15" x14ac:dyDescent="0.25">
      <c r="A74" s="53" t="s">
        <v>305</v>
      </c>
      <c r="B74">
        <v>17399.599999999999</v>
      </c>
      <c r="C74">
        <v>26740.7</v>
      </c>
      <c r="D74">
        <v>33813.300000000003</v>
      </c>
      <c r="E74">
        <v>35971</v>
      </c>
      <c r="F74">
        <v>2180</v>
      </c>
      <c r="G74">
        <v>0</v>
      </c>
    </row>
    <row r="75" spans="1:7" ht="15" x14ac:dyDescent="0.25">
      <c r="A75" s="53" t="s">
        <v>306</v>
      </c>
      <c r="B75">
        <v>3223.7</v>
      </c>
      <c r="C75">
        <v>3771.3</v>
      </c>
      <c r="D75">
        <v>0</v>
      </c>
      <c r="E75">
        <v>0</v>
      </c>
      <c r="F75">
        <v>390.8</v>
      </c>
      <c r="G75">
        <v>0</v>
      </c>
    </row>
    <row r="76" spans="1:7" ht="15" x14ac:dyDescent="0.25">
      <c r="A76" s="53" t="s">
        <v>573</v>
      </c>
      <c r="B76" t="s">
        <v>118</v>
      </c>
      <c r="C76" t="s">
        <v>26</v>
      </c>
      <c r="D76" t="s">
        <v>118</v>
      </c>
      <c r="E76" t="s">
        <v>118</v>
      </c>
      <c r="F76" t="s">
        <v>118</v>
      </c>
      <c r="G76" t="s">
        <v>108</v>
      </c>
    </row>
    <row r="77" spans="1:7" ht="15" x14ac:dyDescent="0.25">
      <c r="A77" s="53" t="s">
        <v>307</v>
      </c>
      <c r="B77">
        <v>20623.3</v>
      </c>
      <c r="C77">
        <v>30512.1</v>
      </c>
      <c r="D77">
        <v>33813.300000000003</v>
      </c>
      <c r="E77">
        <v>35971</v>
      </c>
      <c r="F77">
        <v>2570.8000000000002</v>
      </c>
      <c r="G77">
        <v>0</v>
      </c>
    </row>
    <row r="78" spans="1:7" ht="15" x14ac:dyDescent="0.25">
      <c r="A78" s="53" t="s">
        <v>308</v>
      </c>
      <c r="B78" t="s">
        <v>25</v>
      </c>
      <c r="C78" t="s">
        <v>25</v>
      </c>
      <c r="D78">
        <v>0</v>
      </c>
      <c r="E78">
        <v>0</v>
      </c>
      <c r="F78" t="s">
        <v>25</v>
      </c>
      <c r="G78" t="s">
        <v>25</v>
      </c>
    </row>
    <row r="79" spans="1:7" ht="15" x14ac:dyDescent="0.25">
      <c r="A79" s="53" t="s">
        <v>309</v>
      </c>
      <c r="B79">
        <v>533.29999999999995</v>
      </c>
      <c r="C79">
        <v>567.70000000000005</v>
      </c>
      <c r="D79" t="s">
        <v>25</v>
      </c>
      <c r="E79" t="s">
        <v>25</v>
      </c>
      <c r="F79">
        <v>6.4</v>
      </c>
      <c r="G79">
        <v>0</v>
      </c>
    </row>
    <row r="80" spans="1:7" ht="15" x14ac:dyDescent="0.25">
      <c r="A80" s="53" t="s">
        <v>573</v>
      </c>
      <c r="B80" t="s">
        <v>118</v>
      </c>
      <c r="C80" t="s">
        <v>26</v>
      </c>
      <c r="D80" t="s">
        <v>118</v>
      </c>
      <c r="E80" t="s">
        <v>118</v>
      </c>
      <c r="F80" t="s">
        <v>118</v>
      </c>
      <c r="G80" t="s">
        <v>108</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624F-FB4E-4CEE-BAA9-EB1A4CC1A18E}">
  <dimension ref="A1:G79"/>
  <sheetViews>
    <sheetView topLeftCell="A55" workbookViewId="0">
      <selection activeCell="C26" sqref="C26"/>
    </sheetView>
  </sheetViews>
  <sheetFormatPr defaultRowHeight="13.2" x14ac:dyDescent="0.25"/>
  <cols>
    <col min="1" max="1" width="22.88671875" customWidth="1"/>
    <col min="2" max="2" width="13.6640625" customWidth="1"/>
    <col min="3" max="3" width="12.5546875" customWidth="1"/>
    <col min="4" max="4" width="11.88671875" customWidth="1"/>
    <col min="5" max="5" width="10.88671875" customWidth="1"/>
  </cols>
  <sheetData>
    <row r="1" spans="1:7" ht="15" x14ac:dyDescent="0.25">
      <c r="A1" s="53" t="s">
        <v>564</v>
      </c>
    </row>
    <row r="2" spans="1:7" ht="15" x14ac:dyDescent="0.25">
      <c r="A2" s="53" t="s">
        <v>565</v>
      </c>
    </row>
    <row r="3" spans="1:7" ht="15" x14ac:dyDescent="0.25">
      <c r="A3" s="53" t="s">
        <v>758</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151.69999999999999</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144.5</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2617.5</v>
      </c>
      <c r="C18">
        <v>3496.5</v>
      </c>
      <c r="D18">
        <v>5731.4</v>
      </c>
      <c r="E18">
        <v>5409.3</v>
      </c>
      <c r="F18">
        <v>410.5</v>
      </c>
      <c r="G18">
        <v>0</v>
      </c>
    </row>
    <row r="19" spans="1:7" ht="15" x14ac:dyDescent="0.25">
      <c r="A19" s="53" t="s">
        <v>27</v>
      </c>
    </row>
    <row r="20" spans="1:7" ht="15" x14ac:dyDescent="0.25">
      <c r="A20" s="53" t="s">
        <v>271</v>
      </c>
      <c r="B20">
        <v>314.10000000000002</v>
      </c>
      <c r="C20">
        <v>419.8</v>
      </c>
      <c r="D20">
        <v>187.1</v>
      </c>
      <c r="E20">
        <v>907.7</v>
      </c>
      <c r="F20">
        <v>0</v>
      </c>
      <c r="G20">
        <v>0</v>
      </c>
    </row>
    <row r="21" spans="1:7" ht="15" x14ac:dyDescent="0.25">
      <c r="A21" s="53" t="s">
        <v>27</v>
      </c>
    </row>
    <row r="22" spans="1:7" ht="15" x14ac:dyDescent="0.25">
      <c r="A22" s="53" t="s">
        <v>272</v>
      </c>
      <c r="B22">
        <v>5304</v>
      </c>
      <c r="C22">
        <v>14723.5</v>
      </c>
      <c r="D22">
        <v>6819.5</v>
      </c>
      <c r="E22">
        <v>8461.6</v>
      </c>
      <c r="F22">
        <v>204</v>
      </c>
      <c r="G22">
        <v>0</v>
      </c>
    </row>
    <row r="23" spans="1:7" ht="15" x14ac:dyDescent="0.25">
      <c r="A23" s="53" t="s">
        <v>27</v>
      </c>
    </row>
    <row r="24" spans="1:7" ht="15" x14ac:dyDescent="0.25">
      <c r="A24" s="53" t="s">
        <v>273</v>
      </c>
      <c r="B24">
        <v>405.8</v>
      </c>
      <c r="C24">
        <v>1081.5</v>
      </c>
      <c r="D24">
        <v>771.2</v>
      </c>
      <c r="E24">
        <v>3344.5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21.3</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392.8</v>
      </c>
      <c r="C30">
        <v>715.2</v>
      </c>
      <c r="D30">
        <v>140.69999999999999</v>
      </c>
      <c r="E30">
        <v>1690.5</v>
      </c>
      <c r="F30">
        <v>0</v>
      </c>
      <c r="G30">
        <v>0</v>
      </c>
    </row>
    <row r="31" spans="1:7" ht="15" x14ac:dyDescent="0.25">
      <c r="A31" s="53" t="s">
        <v>594</v>
      </c>
      <c r="B31">
        <v>0</v>
      </c>
      <c r="C31">
        <v>0</v>
      </c>
      <c r="D31">
        <v>0</v>
      </c>
      <c r="E31">
        <v>41.1</v>
      </c>
      <c r="F31">
        <v>0</v>
      </c>
      <c r="G31">
        <v>0</v>
      </c>
    </row>
    <row r="32" spans="1:7" ht="15" x14ac:dyDescent="0.25">
      <c r="A32" s="53" t="s">
        <v>276</v>
      </c>
      <c r="B32">
        <v>5.8</v>
      </c>
      <c r="C32">
        <v>0.8</v>
      </c>
      <c r="D32">
        <v>1.9</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v>
      </c>
      <c r="F35">
        <v>0</v>
      </c>
      <c r="G35">
        <v>0</v>
      </c>
    </row>
    <row r="36" spans="1:7" ht="15" x14ac:dyDescent="0.25">
      <c r="A36" s="53" t="s">
        <v>279</v>
      </c>
      <c r="B36">
        <v>5.7</v>
      </c>
      <c r="C36">
        <v>0.5</v>
      </c>
      <c r="D36">
        <v>1</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422</v>
      </c>
      <c r="E38">
        <v>483.8</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189</v>
      </c>
      <c r="D43">
        <v>131.1</v>
      </c>
      <c r="E43">
        <v>1016</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125</v>
      </c>
      <c r="D46">
        <v>110.4</v>
      </c>
      <c r="E46">
        <v>273.39999999999998</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9231.5</v>
      </c>
      <c r="C49">
        <v>7961.9</v>
      </c>
      <c r="D49">
        <v>18388.400000000001</v>
      </c>
      <c r="E49">
        <v>14778.3</v>
      </c>
      <c r="F49">
        <v>1556.2</v>
      </c>
      <c r="G49">
        <v>0</v>
      </c>
    </row>
    <row r="50" spans="1:7" ht="15" x14ac:dyDescent="0.25">
      <c r="A50" s="53" t="s">
        <v>287</v>
      </c>
      <c r="B50">
        <v>17.3</v>
      </c>
      <c r="C50">
        <v>4.5</v>
      </c>
      <c r="D50">
        <v>18.899999999999999</v>
      </c>
      <c r="E50">
        <v>14</v>
      </c>
      <c r="F50">
        <v>0</v>
      </c>
      <c r="G50">
        <v>0</v>
      </c>
    </row>
    <row r="51" spans="1:7" ht="15" x14ac:dyDescent="0.25">
      <c r="A51" s="53" t="s">
        <v>288</v>
      </c>
      <c r="B51">
        <v>229.1</v>
      </c>
      <c r="C51">
        <v>363.4</v>
      </c>
      <c r="D51">
        <v>550.9</v>
      </c>
      <c r="E51">
        <v>481</v>
      </c>
      <c r="F51">
        <v>0</v>
      </c>
      <c r="G51">
        <v>0</v>
      </c>
    </row>
    <row r="52" spans="1:7" ht="15" x14ac:dyDescent="0.25">
      <c r="A52" s="53" t="s">
        <v>289</v>
      </c>
      <c r="B52">
        <v>1330.6</v>
      </c>
      <c r="C52">
        <v>346.3</v>
      </c>
      <c r="D52">
        <v>2241.5</v>
      </c>
      <c r="E52">
        <v>310.89999999999998</v>
      </c>
      <c r="F52">
        <v>10</v>
      </c>
      <c r="G52">
        <v>0</v>
      </c>
    </row>
    <row r="53" spans="1:7" ht="15" x14ac:dyDescent="0.25">
      <c r="A53" s="53" t="s">
        <v>310</v>
      </c>
      <c r="B53">
        <v>0</v>
      </c>
      <c r="C53">
        <v>0</v>
      </c>
      <c r="D53">
        <v>0</v>
      </c>
      <c r="E53">
        <v>226.2</v>
      </c>
      <c r="F53">
        <v>0</v>
      </c>
      <c r="G53">
        <v>0</v>
      </c>
    </row>
    <row r="54" spans="1:7" ht="15" x14ac:dyDescent="0.25">
      <c r="A54" s="53" t="s">
        <v>290</v>
      </c>
      <c r="B54">
        <v>711.1</v>
      </c>
      <c r="C54">
        <v>545</v>
      </c>
      <c r="D54">
        <v>3036.7</v>
      </c>
      <c r="E54">
        <v>2686.6</v>
      </c>
      <c r="F54">
        <v>0</v>
      </c>
      <c r="G54">
        <v>0</v>
      </c>
    </row>
    <row r="55" spans="1:7" ht="15" x14ac:dyDescent="0.25">
      <c r="A55" s="53" t="s">
        <v>563</v>
      </c>
      <c r="B55">
        <v>29</v>
      </c>
      <c r="C55">
        <v>0</v>
      </c>
      <c r="D55">
        <v>0</v>
      </c>
      <c r="E55">
        <v>0</v>
      </c>
      <c r="F55">
        <v>0</v>
      </c>
      <c r="G55">
        <v>0</v>
      </c>
    </row>
    <row r="56" spans="1:7" ht="15" x14ac:dyDescent="0.25">
      <c r="A56" s="53" t="s">
        <v>291</v>
      </c>
      <c r="B56">
        <v>228.7</v>
      </c>
      <c r="C56">
        <v>193.9</v>
      </c>
      <c r="D56">
        <v>218.2</v>
      </c>
      <c r="E56">
        <v>247.7</v>
      </c>
      <c r="F56">
        <v>0</v>
      </c>
      <c r="G56">
        <v>0</v>
      </c>
    </row>
    <row r="57" spans="1:7" ht="15" x14ac:dyDescent="0.25">
      <c r="A57" s="53" t="s">
        <v>591</v>
      </c>
      <c r="B57">
        <v>20</v>
      </c>
      <c r="C57">
        <v>0</v>
      </c>
      <c r="D57">
        <v>0</v>
      </c>
      <c r="E57">
        <v>30.4</v>
      </c>
      <c r="F57">
        <v>0</v>
      </c>
      <c r="G57">
        <v>0</v>
      </c>
    </row>
    <row r="58" spans="1:7" ht="15" x14ac:dyDescent="0.25">
      <c r="A58" s="53" t="s">
        <v>293</v>
      </c>
      <c r="B58">
        <v>597.20000000000005</v>
      </c>
      <c r="C58">
        <v>570.29999999999995</v>
      </c>
      <c r="D58">
        <v>824.6</v>
      </c>
      <c r="E58">
        <v>705.4</v>
      </c>
      <c r="F58">
        <v>0</v>
      </c>
      <c r="G58">
        <v>0</v>
      </c>
    </row>
    <row r="59" spans="1:7" ht="15" x14ac:dyDescent="0.25">
      <c r="A59" s="53" t="s">
        <v>384</v>
      </c>
      <c r="B59">
        <v>0</v>
      </c>
      <c r="C59">
        <v>0</v>
      </c>
      <c r="D59">
        <v>33.200000000000003</v>
      </c>
      <c r="E59">
        <v>9.5</v>
      </c>
      <c r="F59">
        <v>0</v>
      </c>
      <c r="G59">
        <v>0</v>
      </c>
    </row>
    <row r="60" spans="1:7" ht="15" x14ac:dyDescent="0.25">
      <c r="A60" s="53" t="s">
        <v>294</v>
      </c>
      <c r="B60">
        <v>0</v>
      </c>
      <c r="C60">
        <v>2.9</v>
      </c>
      <c r="D60">
        <v>4.5</v>
      </c>
      <c r="E60">
        <v>5.6</v>
      </c>
      <c r="F60">
        <v>0</v>
      </c>
      <c r="G60">
        <v>0</v>
      </c>
    </row>
    <row r="61" spans="1:7" ht="15" x14ac:dyDescent="0.25">
      <c r="A61" s="53" t="s">
        <v>295</v>
      </c>
      <c r="B61">
        <v>231</v>
      </c>
      <c r="C61">
        <v>218.2</v>
      </c>
      <c r="D61">
        <v>498.4</v>
      </c>
      <c r="E61">
        <v>447.1</v>
      </c>
      <c r="F61">
        <v>21.9</v>
      </c>
      <c r="G61">
        <v>0</v>
      </c>
    </row>
    <row r="62" spans="1:7" ht="15" x14ac:dyDescent="0.25">
      <c r="A62" s="53" t="s">
        <v>296</v>
      </c>
      <c r="B62">
        <v>50.1</v>
      </c>
      <c r="C62">
        <v>46.1</v>
      </c>
      <c r="D62">
        <v>200.1</v>
      </c>
      <c r="E62">
        <v>173.2</v>
      </c>
      <c r="F62">
        <v>0</v>
      </c>
      <c r="G62">
        <v>0</v>
      </c>
    </row>
    <row r="63" spans="1:7" ht="15" x14ac:dyDescent="0.25">
      <c r="A63" s="53" t="s">
        <v>297</v>
      </c>
      <c r="B63">
        <v>2</v>
      </c>
      <c r="C63">
        <v>3.9</v>
      </c>
      <c r="D63">
        <v>11.5</v>
      </c>
      <c r="E63">
        <v>8.6999999999999993</v>
      </c>
      <c r="F63">
        <v>0</v>
      </c>
      <c r="G63">
        <v>0</v>
      </c>
    </row>
    <row r="64" spans="1:7" ht="15" x14ac:dyDescent="0.25">
      <c r="A64" s="53" t="s">
        <v>298</v>
      </c>
      <c r="B64">
        <v>5257.5</v>
      </c>
      <c r="C64">
        <v>5086.3</v>
      </c>
      <c r="D64">
        <v>9477.4</v>
      </c>
      <c r="E64">
        <v>7621.8</v>
      </c>
      <c r="F64">
        <v>1524.3</v>
      </c>
      <c r="G64">
        <v>0</v>
      </c>
    </row>
    <row r="65" spans="1:7" ht="15" x14ac:dyDescent="0.25">
      <c r="A65" s="53" t="s">
        <v>299</v>
      </c>
      <c r="B65">
        <v>98</v>
      </c>
      <c r="C65">
        <v>213.8</v>
      </c>
      <c r="D65">
        <v>297.89999999999998</v>
      </c>
      <c r="E65">
        <v>231</v>
      </c>
      <c r="F65">
        <v>0</v>
      </c>
      <c r="G65">
        <v>0</v>
      </c>
    </row>
    <row r="66" spans="1:7" ht="15" x14ac:dyDescent="0.25">
      <c r="A66" s="53" t="s">
        <v>300</v>
      </c>
      <c r="B66">
        <v>198.2</v>
      </c>
      <c r="C66">
        <v>247.9</v>
      </c>
      <c r="D66">
        <v>339</v>
      </c>
      <c r="E66">
        <v>305.7</v>
      </c>
      <c r="F66">
        <v>0</v>
      </c>
      <c r="G66">
        <v>0</v>
      </c>
    </row>
    <row r="67" spans="1:7" ht="15" x14ac:dyDescent="0.25">
      <c r="A67" s="53" t="s">
        <v>301</v>
      </c>
      <c r="B67">
        <v>15</v>
      </c>
      <c r="C67">
        <v>7</v>
      </c>
      <c r="D67">
        <v>71.2</v>
      </c>
      <c r="E67">
        <v>750.9</v>
      </c>
      <c r="F67">
        <v>0</v>
      </c>
      <c r="G67">
        <v>0</v>
      </c>
    </row>
    <row r="68" spans="1:7" ht="15" x14ac:dyDescent="0.25">
      <c r="A68" s="53" t="s">
        <v>302</v>
      </c>
      <c r="B68">
        <v>101.9</v>
      </c>
      <c r="C68">
        <v>88</v>
      </c>
      <c r="D68">
        <v>353.2</v>
      </c>
      <c r="E68">
        <v>306.39999999999998</v>
      </c>
      <c r="F68">
        <v>0</v>
      </c>
      <c r="G68">
        <v>0</v>
      </c>
    </row>
    <row r="69" spans="1:7" ht="15" x14ac:dyDescent="0.25">
      <c r="A69" s="53" t="s">
        <v>385</v>
      </c>
      <c r="B69">
        <v>0</v>
      </c>
      <c r="C69">
        <v>0</v>
      </c>
      <c r="D69">
        <v>1</v>
      </c>
      <c r="E69">
        <v>1</v>
      </c>
      <c r="F69">
        <v>0</v>
      </c>
      <c r="G69">
        <v>0</v>
      </c>
    </row>
    <row r="70" spans="1:7" ht="15" x14ac:dyDescent="0.25">
      <c r="A70" s="53" t="s">
        <v>303</v>
      </c>
      <c r="B70">
        <v>26.7</v>
      </c>
      <c r="C70">
        <v>17.5</v>
      </c>
      <c r="D70">
        <v>50.6</v>
      </c>
      <c r="E70">
        <v>39.700000000000003</v>
      </c>
      <c r="F70">
        <v>0</v>
      </c>
      <c r="G70">
        <v>0</v>
      </c>
    </row>
    <row r="71" spans="1:7" ht="15" x14ac:dyDescent="0.25">
      <c r="A71" s="53" t="s">
        <v>304</v>
      </c>
      <c r="B71">
        <v>88</v>
      </c>
      <c r="C71">
        <v>7</v>
      </c>
      <c r="D71">
        <v>159.5</v>
      </c>
      <c r="E71">
        <v>175.7</v>
      </c>
      <c r="F71">
        <v>0</v>
      </c>
      <c r="G71">
        <v>0</v>
      </c>
    </row>
    <row r="72" spans="1:7" ht="15" x14ac:dyDescent="0.25">
      <c r="A72" s="53" t="s">
        <v>573</v>
      </c>
      <c r="B72" t="s">
        <v>118</v>
      </c>
      <c r="C72" t="s">
        <v>26</v>
      </c>
      <c r="D72" t="s">
        <v>118</v>
      </c>
      <c r="E72" t="s">
        <v>118</v>
      </c>
      <c r="F72" t="s">
        <v>118</v>
      </c>
      <c r="G72" t="s">
        <v>108</v>
      </c>
    </row>
    <row r="73" spans="1:7" ht="15" x14ac:dyDescent="0.25">
      <c r="A73" s="53" t="s">
        <v>305</v>
      </c>
      <c r="B73">
        <v>18050.400000000001</v>
      </c>
      <c r="C73">
        <v>27872.2</v>
      </c>
      <c r="D73">
        <v>32180.3</v>
      </c>
      <c r="E73">
        <v>33917.699999999997</v>
      </c>
      <c r="F73">
        <v>2170.6999999999998</v>
      </c>
      <c r="G73">
        <v>0</v>
      </c>
    </row>
    <row r="74" spans="1:7" ht="15" x14ac:dyDescent="0.25">
      <c r="A74" s="53" t="s">
        <v>306</v>
      </c>
      <c r="B74">
        <v>3423.5</v>
      </c>
      <c r="C74">
        <v>3936.1</v>
      </c>
      <c r="D74">
        <v>0</v>
      </c>
      <c r="E74">
        <v>0</v>
      </c>
      <c r="F74">
        <v>254.8</v>
      </c>
      <c r="G74">
        <v>0</v>
      </c>
    </row>
    <row r="75" spans="1:7" ht="15" x14ac:dyDescent="0.25">
      <c r="A75" s="53" t="s">
        <v>573</v>
      </c>
      <c r="B75" t="s">
        <v>118</v>
      </c>
      <c r="C75" t="s">
        <v>26</v>
      </c>
      <c r="D75" t="s">
        <v>118</v>
      </c>
      <c r="E75" t="s">
        <v>118</v>
      </c>
      <c r="F75" t="s">
        <v>118</v>
      </c>
      <c r="G75" t="s">
        <v>108</v>
      </c>
    </row>
    <row r="76" spans="1:7" ht="15" x14ac:dyDescent="0.25">
      <c r="A76" s="53" t="s">
        <v>307</v>
      </c>
      <c r="B76">
        <v>21473.8</v>
      </c>
      <c r="C76">
        <v>31808.400000000001</v>
      </c>
      <c r="D76">
        <v>32180.3</v>
      </c>
      <c r="E76">
        <v>33917.699999999997</v>
      </c>
      <c r="F76">
        <v>2425.5</v>
      </c>
      <c r="G76">
        <v>0</v>
      </c>
    </row>
    <row r="77" spans="1:7" ht="15" x14ac:dyDescent="0.25">
      <c r="A77" s="53" t="s">
        <v>308</v>
      </c>
      <c r="B77" t="s">
        <v>25</v>
      </c>
      <c r="C77" t="s">
        <v>25</v>
      </c>
      <c r="D77">
        <v>0</v>
      </c>
      <c r="E77">
        <v>0</v>
      </c>
      <c r="F77" t="s">
        <v>25</v>
      </c>
      <c r="G77" t="s">
        <v>25</v>
      </c>
    </row>
    <row r="78" spans="1:7" ht="15" x14ac:dyDescent="0.25">
      <c r="A78" s="53" t="s">
        <v>309</v>
      </c>
      <c r="B78">
        <v>530.79999999999995</v>
      </c>
      <c r="C78">
        <v>830.7</v>
      </c>
      <c r="D78" t="s">
        <v>25</v>
      </c>
      <c r="E78" t="s">
        <v>25</v>
      </c>
      <c r="F78">
        <v>3.9</v>
      </c>
      <c r="G78">
        <v>0</v>
      </c>
    </row>
    <row r="79" spans="1:7" ht="15" x14ac:dyDescent="0.25">
      <c r="A79" s="53" t="s">
        <v>573</v>
      </c>
      <c r="B79" t="s">
        <v>118</v>
      </c>
      <c r="C79" t="s">
        <v>26</v>
      </c>
      <c r="D79" t="s">
        <v>118</v>
      </c>
      <c r="E79" t="s">
        <v>118</v>
      </c>
      <c r="F79" t="s">
        <v>118</v>
      </c>
      <c r="G79" t="s">
        <v>108</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D071-8202-4F64-88E3-49AC4B2A4C3A}">
  <dimension ref="A1:G80"/>
  <sheetViews>
    <sheetView topLeftCell="A64" workbookViewId="0">
      <selection activeCell="B7" sqref="B7"/>
    </sheetView>
  </sheetViews>
  <sheetFormatPr defaultRowHeight="13.2" x14ac:dyDescent="0.25"/>
  <cols>
    <col min="1" max="1" width="25.88671875" customWidth="1"/>
    <col min="2" max="2" width="10.6640625" customWidth="1"/>
    <col min="3" max="3" width="11.33203125" customWidth="1"/>
    <col min="4" max="5" width="11.109375" customWidth="1"/>
    <col min="6" max="6" width="12.88671875" customWidth="1"/>
  </cols>
  <sheetData>
    <row r="1" spans="1:7" ht="15" x14ac:dyDescent="0.25">
      <c r="A1" s="53" t="s">
        <v>564</v>
      </c>
    </row>
    <row r="2" spans="1:7" ht="15" x14ac:dyDescent="0.25">
      <c r="A2" s="53" t="s">
        <v>565</v>
      </c>
    </row>
    <row r="3" spans="1:7" ht="15" x14ac:dyDescent="0.25">
      <c r="A3" s="53" t="s">
        <v>757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97.3</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90.1</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2831.8</v>
      </c>
      <c r="C18">
        <v>3657.6</v>
      </c>
      <c r="D18">
        <v>5299.2</v>
      </c>
      <c r="E18">
        <v>4975.1000000000004</v>
      </c>
      <c r="F18">
        <v>410.5</v>
      </c>
      <c r="G18">
        <v>0</v>
      </c>
    </row>
    <row r="19" spans="1:7" ht="15" x14ac:dyDescent="0.25">
      <c r="A19" s="53" t="s">
        <v>27</v>
      </c>
    </row>
    <row r="20" spans="1:7" ht="15" x14ac:dyDescent="0.25">
      <c r="A20" s="53" t="s">
        <v>271</v>
      </c>
      <c r="B20">
        <v>251.7</v>
      </c>
      <c r="C20">
        <v>503.1</v>
      </c>
      <c r="D20">
        <v>183.6</v>
      </c>
      <c r="E20">
        <v>741.8</v>
      </c>
      <c r="F20">
        <v>0</v>
      </c>
      <c r="G20">
        <v>0</v>
      </c>
    </row>
    <row r="21" spans="1:7" ht="15" x14ac:dyDescent="0.25">
      <c r="A21" s="53" t="s">
        <v>27</v>
      </c>
    </row>
    <row r="22" spans="1:7" ht="15" x14ac:dyDescent="0.25">
      <c r="A22" s="53" t="s">
        <v>272</v>
      </c>
      <c r="B22">
        <v>5780</v>
      </c>
      <c r="C22">
        <v>15067.5</v>
      </c>
      <c r="D22">
        <v>6361.9</v>
      </c>
      <c r="E22">
        <v>8186.5</v>
      </c>
      <c r="F22">
        <v>204</v>
      </c>
      <c r="G22">
        <v>0</v>
      </c>
    </row>
    <row r="23" spans="1:7" ht="15" x14ac:dyDescent="0.25">
      <c r="A23" s="53" t="s">
        <v>27</v>
      </c>
    </row>
    <row r="24" spans="1:7" ht="15" x14ac:dyDescent="0.25">
      <c r="A24" s="53" t="s">
        <v>273</v>
      </c>
      <c r="B24">
        <v>456.2</v>
      </c>
      <c r="C24">
        <v>1126.4000000000001</v>
      </c>
      <c r="D24">
        <v>582.79999999999995</v>
      </c>
      <c r="E24">
        <v>3037.5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20.9</v>
      </c>
      <c r="F26">
        <v>0</v>
      </c>
      <c r="G26">
        <v>0</v>
      </c>
    </row>
    <row r="27" spans="1:7" ht="15" x14ac:dyDescent="0.25">
      <c r="A27" s="53" t="s">
        <v>406</v>
      </c>
      <c r="B27">
        <v>0</v>
      </c>
      <c r="C27">
        <v>0</v>
      </c>
      <c r="D27">
        <v>0</v>
      </c>
      <c r="E27">
        <v>142.9</v>
      </c>
      <c r="F27">
        <v>0</v>
      </c>
      <c r="G27">
        <v>0</v>
      </c>
    </row>
    <row r="28" spans="1:7" ht="15" x14ac:dyDescent="0.25">
      <c r="A28" s="53" t="s">
        <v>413</v>
      </c>
      <c r="B28">
        <v>0</v>
      </c>
      <c r="C28">
        <v>405</v>
      </c>
      <c r="D28">
        <v>69.7</v>
      </c>
      <c r="E28">
        <v>160</v>
      </c>
      <c r="F28">
        <v>0</v>
      </c>
      <c r="G28">
        <v>0</v>
      </c>
    </row>
    <row r="29" spans="1:7" ht="15" x14ac:dyDescent="0.25">
      <c r="A29" s="53" t="s">
        <v>586</v>
      </c>
      <c r="B29">
        <v>0</v>
      </c>
      <c r="C29">
        <v>0</v>
      </c>
      <c r="D29">
        <v>0</v>
      </c>
      <c r="E29">
        <v>88</v>
      </c>
      <c r="F29">
        <v>0</v>
      </c>
      <c r="G29">
        <v>0</v>
      </c>
    </row>
    <row r="30" spans="1:7" ht="15" x14ac:dyDescent="0.25">
      <c r="A30" s="53" t="s">
        <v>275</v>
      </c>
      <c r="B30">
        <v>393.2</v>
      </c>
      <c r="C30">
        <v>650.29999999999995</v>
      </c>
      <c r="D30">
        <v>80.900000000000006</v>
      </c>
      <c r="E30">
        <v>1632</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5.8</v>
      </c>
      <c r="C33">
        <v>0.8</v>
      </c>
      <c r="D33">
        <v>1.9</v>
      </c>
      <c r="E33">
        <v>10.1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0.6</v>
      </c>
      <c r="E36">
        <v>1</v>
      </c>
      <c r="F36">
        <v>0</v>
      </c>
      <c r="G36">
        <v>0</v>
      </c>
    </row>
    <row r="37" spans="1:7" ht="15" x14ac:dyDescent="0.25">
      <c r="A37" s="53" t="s">
        <v>279</v>
      </c>
      <c r="B37">
        <v>5.8</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87.8</v>
      </c>
      <c r="C44">
        <v>189</v>
      </c>
      <c r="D44">
        <v>131.1</v>
      </c>
      <c r="E44">
        <v>1016</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125</v>
      </c>
      <c r="D47">
        <v>110.4</v>
      </c>
      <c r="E47">
        <v>273.39999999999998</v>
      </c>
      <c r="F47">
        <v>0</v>
      </c>
      <c r="G47">
        <v>0</v>
      </c>
    </row>
    <row r="48" spans="1:7" ht="15" x14ac:dyDescent="0.25">
      <c r="A48" s="53" t="s">
        <v>414</v>
      </c>
      <c r="B48">
        <v>19.8</v>
      </c>
      <c r="C48">
        <v>0</v>
      </c>
      <c r="D48">
        <v>0</v>
      </c>
      <c r="E48">
        <v>173.5</v>
      </c>
      <c r="F48">
        <v>0</v>
      </c>
      <c r="G48">
        <v>0</v>
      </c>
    </row>
    <row r="49" spans="1:7" ht="15" x14ac:dyDescent="0.25">
      <c r="A49" s="53" t="s">
        <v>27</v>
      </c>
    </row>
    <row r="50" spans="1:7" ht="15" x14ac:dyDescent="0.25">
      <c r="A50" s="53" t="s">
        <v>286</v>
      </c>
      <c r="B50">
        <v>9724.4</v>
      </c>
      <c r="C50">
        <v>8280.1</v>
      </c>
      <c r="D50">
        <v>17642.8</v>
      </c>
      <c r="E50">
        <v>13983</v>
      </c>
      <c r="F50">
        <v>1524.2</v>
      </c>
      <c r="G50">
        <v>0</v>
      </c>
    </row>
    <row r="51" spans="1:7" ht="15" x14ac:dyDescent="0.25">
      <c r="A51" s="53" t="s">
        <v>287</v>
      </c>
      <c r="B51">
        <v>17.3</v>
      </c>
      <c r="C51">
        <v>4.5</v>
      </c>
      <c r="D51">
        <v>18.899999999999999</v>
      </c>
      <c r="E51">
        <v>14</v>
      </c>
      <c r="F51">
        <v>0</v>
      </c>
      <c r="G51">
        <v>0</v>
      </c>
    </row>
    <row r="52" spans="1:7" ht="15" x14ac:dyDescent="0.25">
      <c r="A52" s="53" t="s">
        <v>288</v>
      </c>
      <c r="B52">
        <v>230.6</v>
      </c>
      <c r="C52">
        <v>389.2</v>
      </c>
      <c r="D52">
        <v>550.9</v>
      </c>
      <c r="E52">
        <v>456.4</v>
      </c>
      <c r="F52">
        <v>0</v>
      </c>
      <c r="G52">
        <v>0</v>
      </c>
    </row>
    <row r="53" spans="1:7" ht="15" x14ac:dyDescent="0.25">
      <c r="A53" s="53" t="s">
        <v>289</v>
      </c>
      <c r="B53">
        <v>1397.7</v>
      </c>
      <c r="C53">
        <v>291.3</v>
      </c>
      <c r="D53">
        <v>2144.8000000000002</v>
      </c>
      <c r="E53">
        <v>294.7</v>
      </c>
      <c r="F53">
        <v>10</v>
      </c>
      <c r="G53">
        <v>0</v>
      </c>
    </row>
    <row r="54" spans="1:7" ht="15" x14ac:dyDescent="0.25">
      <c r="A54" s="53" t="s">
        <v>310</v>
      </c>
      <c r="B54">
        <v>0</v>
      </c>
      <c r="C54">
        <v>0</v>
      </c>
      <c r="D54">
        <v>0</v>
      </c>
      <c r="E54">
        <v>226.2</v>
      </c>
      <c r="F54">
        <v>0</v>
      </c>
      <c r="G54">
        <v>0</v>
      </c>
    </row>
    <row r="55" spans="1:7" ht="15" x14ac:dyDescent="0.25">
      <c r="A55" s="53" t="s">
        <v>290</v>
      </c>
      <c r="B55">
        <v>778.1</v>
      </c>
      <c r="C55">
        <v>563.9</v>
      </c>
      <c r="D55">
        <v>2865.9</v>
      </c>
      <c r="E55">
        <v>2422.8000000000002</v>
      </c>
      <c r="F55">
        <v>0</v>
      </c>
      <c r="G55">
        <v>0</v>
      </c>
    </row>
    <row r="56" spans="1:7" ht="15" x14ac:dyDescent="0.25">
      <c r="A56" s="53" t="s">
        <v>563</v>
      </c>
      <c r="B56">
        <v>29</v>
      </c>
      <c r="C56">
        <v>0</v>
      </c>
      <c r="D56">
        <v>0</v>
      </c>
      <c r="E56">
        <v>0</v>
      </c>
      <c r="F56">
        <v>0</v>
      </c>
      <c r="G56">
        <v>0</v>
      </c>
    </row>
    <row r="57" spans="1:7" ht="15" x14ac:dyDescent="0.25">
      <c r="A57" s="53" t="s">
        <v>291</v>
      </c>
      <c r="B57">
        <v>229.2</v>
      </c>
      <c r="C57">
        <v>167.3</v>
      </c>
      <c r="D57">
        <v>218.2</v>
      </c>
      <c r="E57">
        <v>247.7</v>
      </c>
      <c r="F57">
        <v>0</v>
      </c>
      <c r="G57">
        <v>0</v>
      </c>
    </row>
    <row r="58" spans="1:7" ht="15" x14ac:dyDescent="0.25">
      <c r="A58" s="53" t="s">
        <v>591</v>
      </c>
      <c r="B58">
        <v>20</v>
      </c>
      <c r="C58">
        <v>0</v>
      </c>
      <c r="D58">
        <v>0</v>
      </c>
      <c r="E58">
        <v>30.4</v>
      </c>
      <c r="F58">
        <v>0</v>
      </c>
      <c r="G58">
        <v>0</v>
      </c>
    </row>
    <row r="59" spans="1:7" ht="15" x14ac:dyDescent="0.25">
      <c r="A59" s="53" t="s">
        <v>293</v>
      </c>
      <c r="B59">
        <v>633.1</v>
      </c>
      <c r="C59">
        <v>610.20000000000005</v>
      </c>
      <c r="D59">
        <v>777.9</v>
      </c>
      <c r="E59">
        <v>635.4</v>
      </c>
      <c r="F59">
        <v>0</v>
      </c>
      <c r="G59">
        <v>0</v>
      </c>
    </row>
    <row r="60" spans="1:7" ht="15" x14ac:dyDescent="0.25">
      <c r="A60" s="53" t="s">
        <v>384</v>
      </c>
      <c r="B60">
        <v>0</v>
      </c>
      <c r="C60">
        <v>0</v>
      </c>
      <c r="D60">
        <v>33.200000000000003</v>
      </c>
      <c r="E60">
        <v>9.5</v>
      </c>
      <c r="F60">
        <v>0</v>
      </c>
      <c r="G60">
        <v>0</v>
      </c>
    </row>
    <row r="61" spans="1:7" ht="15" x14ac:dyDescent="0.25">
      <c r="A61" s="53" t="s">
        <v>294</v>
      </c>
      <c r="B61">
        <v>0</v>
      </c>
      <c r="C61">
        <v>0</v>
      </c>
      <c r="D61">
        <v>4.5</v>
      </c>
      <c r="E61">
        <v>5.6</v>
      </c>
      <c r="F61">
        <v>0</v>
      </c>
      <c r="G61">
        <v>0</v>
      </c>
    </row>
    <row r="62" spans="1:7" ht="15" x14ac:dyDescent="0.25">
      <c r="A62" s="53" t="s">
        <v>295</v>
      </c>
      <c r="B62">
        <v>279.2</v>
      </c>
      <c r="C62">
        <v>269.39999999999998</v>
      </c>
      <c r="D62">
        <v>440.8</v>
      </c>
      <c r="E62">
        <v>394.3</v>
      </c>
      <c r="F62">
        <v>19.899999999999999</v>
      </c>
      <c r="G62">
        <v>0</v>
      </c>
    </row>
    <row r="63" spans="1:7" ht="15" x14ac:dyDescent="0.25">
      <c r="A63" s="53" t="s">
        <v>296</v>
      </c>
      <c r="B63">
        <v>50.1</v>
      </c>
      <c r="C63">
        <v>44.5</v>
      </c>
      <c r="D63">
        <v>200.1</v>
      </c>
      <c r="E63">
        <v>165.9</v>
      </c>
      <c r="F63">
        <v>0</v>
      </c>
      <c r="G63">
        <v>0</v>
      </c>
    </row>
    <row r="64" spans="1:7" ht="15" x14ac:dyDescent="0.25">
      <c r="A64" s="53" t="s">
        <v>297</v>
      </c>
      <c r="B64">
        <v>0.7</v>
      </c>
      <c r="C64">
        <v>3.9</v>
      </c>
      <c r="D64">
        <v>11.5</v>
      </c>
      <c r="E64">
        <v>8.6999999999999993</v>
      </c>
      <c r="F64">
        <v>0</v>
      </c>
      <c r="G64">
        <v>0</v>
      </c>
    </row>
    <row r="65" spans="1:7" ht="15" x14ac:dyDescent="0.25">
      <c r="A65" s="53" t="s">
        <v>298</v>
      </c>
      <c r="B65">
        <v>5506</v>
      </c>
      <c r="C65">
        <v>5300.6</v>
      </c>
      <c r="D65">
        <v>9143</v>
      </c>
      <c r="E65">
        <v>7323.7</v>
      </c>
      <c r="F65">
        <v>1494.3</v>
      </c>
      <c r="G65">
        <v>0</v>
      </c>
    </row>
    <row r="66" spans="1:7" ht="15" x14ac:dyDescent="0.25">
      <c r="A66" s="53" t="s">
        <v>299</v>
      </c>
      <c r="B66">
        <v>119</v>
      </c>
      <c r="C66">
        <v>249.4</v>
      </c>
      <c r="D66">
        <v>267.89999999999998</v>
      </c>
      <c r="E66">
        <v>231</v>
      </c>
      <c r="F66">
        <v>0</v>
      </c>
      <c r="G66">
        <v>0</v>
      </c>
    </row>
    <row r="67" spans="1:7" ht="15" x14ac:dyDescent="0.25">
      <c r="A67" s="53" t="s">
        <v>300</v>
      </c>
      <c r="B67">
        <v>198.2</v>
      </c>
      <c r="C67">
        <v>246.3</v>
      </c>
      <c r="D67">
        <v>339</v>
      </c>
      <c r="E67">
        <v>285.39999999999998</v>
      </c>
      <c r="F67">
        <v>0</v>
      </c>
      <c r="G67">
        <v>0</v>
      </c>
    </row>
    <row r="68" spans="1:7" ht="15" x14ac:dyDescent="0.25">
      <c r="A68" s="53" t="s">
        <v>301</v>
      </c>
      <c r="B68">
        <v>10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23.7</v>
      </c>
      <c r="C71">
        <v>17.5</v>
      </c>
      <c r="D71">
        <v>50.6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19221.599999999999</v>
      </c>
      <c r="C74">
        <v>28823.7</v>
      </c>
      <c r="D74">
        <v>30298.6</v>
      </c>
      <c r="E74">
        <v>31940.1</v>
      </c>
      <c r="F74">
        <v>2138.6999999999998</v>
      </c>
      <c r="G74">
        <v>0</v>
      </c>
    </row>
    <row r="75" spans="1:7" ht="15" x14ac:dyDescent="0.25">
      <c r="A75" s="53" t="s">
        <v>306</v>
      </c>
      <c r="B75">
        <v>3497.8</v>
      </c>
      <c r="C75">
        <v>4164.8999999999996</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22719.4</v>
      </c>
      <c r="C77">
        <v>32988.6</v>
      </c>
      <c r="D77">
        <v>30298.6</v>
      </c>
      <c r="E77">
        <v>31940.1</v>
      </c>
      <c r="F77">
        <v>2138.6999999999998</v>
      </c>
      <c r="G77">
        <v>0</v>
      </c>
    </row>
    <row r="78" spans="1:7" ht="15" x14ac:dyDescent="0.25">
      <c r="A78" s="53" t="s">
        <v>308</v>
      </c>
      <c r="B78" t="s">
        <v>25</v>
      </c>
      <c r="C78" t="s">
        <v>25</v>
      </c>
      <c r="D78">
        <v>0</v>
      </c>
      <c r="E78">
        <v>0</v>
      </c>
      <c r="F78" t="s">
        <v>25</v>
      </c>
      <c r="G78" t="s">
        <v>25</v>
      </c>
    </row>
    <row r="79" spans="1:7" ht="15" x14ac:dyDescent="0.25">
      <c r="A79" s="53" t="s">
        <v>309</v>
      </c>
      <c r="B79">
        <v>535.79999999999995</v>
      </c>
      <c r="C79">
        <v>890.4</v>
      </c>
      <c r="D79" t="s">
        <v>25</v>
      </c>
      <c r="E79" t="s">
        <v>25</v>
      </c>
      <c r="F79">
        <v>3.9</v>
      </c>
      <c r="G79">
        <v>0</v>
      </c>
    </row>
    <row r="80" spans="1:7" ht="15" x14ac:dyDescent="0.35">
      <c r="A80" s="30" t="s">
        <v>573</v>
      </c>
      <c r="B80" t="s">
        <v>118</v>
      </c>
      <c r="C80" t="s">
        <v>26</v>
      </c>
      <c r="D80" t="s">
        <v>118</v>
      </c>
      <c r="E80" t="s">
        <v>118</v>
      </c>
      <c r="F80" t="s">
        <v>118</v>
      </c>
      <c r="G80" t="s">
        <v>108</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655A-DD9D-4BAB-B672-56C702C7A6D5}">
  <dimension ref="A1:G80"/>
  <sheetViews>
    <sheetView topLeftCell="A52" workbookViewId="0">
      <selection activeCell="B7" sqref="B7"/>
    </sheetView>
  </sheetViews>
  <sheetFormatPr defaultRowHeight="13.2" x14ac:dyDescent="0.25"/>
  <cols>
    <col min="1" max="1" width="20.88671875" customWidth="1"/>
    <col min="2" max="2" width="11.6640625" customWidth="1"/>
    <col min="3" max="3" width="12.6640625" customWidth="1"/>
    <col min="4" max="4" width="11.33203125" customWidth="1"/>
    <col min="5" max="5" width="16.33203125" customWidth="1"/>
  </cols>
  <sheetData>
    <row r="1" spans="1:7" ht="15" x14ac:dyDescent="0.25">
      <c r="A1" s="53" t="s">
        <v>564</v>
      </c>
    </row>
    <row r="2" spans="1:7" ht="15" x14ac:dyDescent="0.25">
      <c r="A2" s="53" t="s">
        <v>565</v>
      </c>
    </row>
    <row r="3" spans="1:7" ht="15" x14ac:dyDescent="0.25">
      <c r="A3" s="53" t="s">
        <v>755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66.400000000000006</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59.3</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3065.7</v>
      </c>
      <c r="C18">
        <v>3785.4</v>
      </c>
      <c r="D18">
        <v>5003.8</v>
      </c>
      <c r="E18">
        <v>4777.8</v>
      </c>
      <c r="F18">
        <v>410.5</v>
      </c>
      <c r="G18">
        <v>0</v>
      </c>
    </row>
    <row r="19" spans="1:7" ht="15" x14ac:dyDescent="0.25">
      <c r="A19" s="53" t="s">
        <v>27</v>
      </c>
    </row>
    <row r="20" spans="1:7" ht="15" x14ac:dyDescent="0.25">
      <c r="A20" s="53" t="s">
        <v>271</v>
      </c>
      <c r="B20">
        <v>249.8</v>
      </c>
      <c r="C20">
        <v>575.79999999999995</v>
      </c>
      <c r="D20">
        <v>175</v>
      </c>
      <c r="E20">
        <v>657.5</v>
      </c>
      <c r="F20">
        <v>0</v>
      </c>
      <c r="G20">
        <v>0</v>
      </c>
    </row>
    <row r="21" spans="1:7" ht="15" x14ac:dyDescent="0.25">
      <c r="A21" s="53" t="s">
        <v>27</v>
      </c>
    </row>
    <row r="22" spans="1:7" ht="15" x14ac:dyDescent="0.25">
      <c r="A22" s="53" t="s">
        <v>272</v>
      </c>
      <c r="B22">
        <v>6216</v>
      </c>
      <c r="C22">
        <v>11595</v>
      </c>
      <c r="D22">
        <v>5884</v>
      </c>
      <c r="E22">
        <v>7768.5</v>
      </c>
      <c r="F22">
        <v>204</v>
      </c>
      <c r="G22">
        <v>0</v>
      </c>
    </row>
    <row r="23" spans="1:7" ht="15" x14ac:dyDescent="0.25">
      <c r="A23" s="53" t="s">
        <v>27</v>
      </c>
    </row>
    <row r="24" spans="1:7" ht="15" x14ac:dyDescent="0.25">
      <c r="A24" s="53" t="s">
        <v>273</v>
      </c>
      <c r="B24">
        <v>331.4</v>
      </c>
      <c r="C24">
        <v>1127.3</v>
      </c>
      <c r="D24">
        <v>509.7</v>
      </c>
      <c r="E24">
        <v>2533.1</v>
      </c>
      <c r="F24">
        <v>0</v>
      </c>
      <c r="G24">
        <v>0</v>
      </c>
    </row>
    <row r="25" spans="1:7" ht="15" x14ac:dyDescent="0.25">
      <c r="A25" s="53" t="s">
        <v>748</v>
      </c>
      <c r="B25">
        <v>0</v>
      </c>
      <c r="C25">
        <v>0</v>
      </c>
      <c r="D25">
        <v>2</v>
      </c>
      <c r="E25">
        <v>0</v>
      </c>
      <c r="F25">
        <v>0</v>
      </c>
      <c r="G25">
        <v>0</v>
      </c>
    </row>
    <row r="26" spans="1:7" ht="15" x14ac:dyDescent="0.25">
      <c r="A26" s="53" t="s">
        <v>274</v>
      </c>
      <c r="B26">
        <v>1.7</v>
      </c>
      <c r="C26">
        <v>1.8</v>
      </c>
      <c r="D26">
        <v>4.5</v>
      </c>
      <c r="E26">
        <v>19.5</v>
      </c>
      <c r="F26">
        <v>0</v>
      </c>
      <c r="G26">
        <v>0</v>
      </c>
    </row>
    <row r="27" spans="1:7" ht="15" x14ac:dyDescent="0.25">
      <c r="A27" s="53" t="s">
        <v>406</v>
      </c>
      <c r="B27">
        <v>0</v>
      </c>
      <c r="C27">
        <v>0</v>
      </c>
      <c r="D27">
        <v>0</v>
      </c>
      <c r="E27">
        <v>67.900000000000006</v>
      </c>
      <c r="F27">
        <v>0</v>
      </c>
      <c r="G27">
        <v>0</v>
      </c>
    </row>
    <row r="28" spans="1:7" ht="15" x14ac:dyDescent="0.25">
      <c r="A28" s="53" t="s">
        <v>413</v>
      </c>
      <c r="B28">
        <v>0</v>
      </c>
      <c r="C28">
        <v>405</v>
      </c>
      <c r="D28">
        <v>0</v>
      </c>
      <c r="E28">
        <v>160</v>
      </c>
      <c r="F28">
        <v>0</v>
      </c>
      <c r="G28">
        <v>0</v>
      </c>
    </row>
    <row r="29" spans="1:7" ht="15" x14ac:dyDescent="0.25">
      <c r="A29" s="53" t="s">
        <v>586</v>
      </c>
      <c r="B29">
        <v>0</v>
      </c>
      <c r="C29">
        <v>0</v>
      </c>
      <c r="D29">
        <v>0</v>
      </c>
      <c r="E29">
        <v>88</v>
      </c>
      <c r="F29">
        <v>0</v>
      </c>
      <c r="G29">
        <v>0</v>
      </c>
    </row>
    <row r="30" spans="1:7" ht="15" x14ac:dyDescent="0.25">
      <c r="A30" s="53" t="s">
        <v>275</v>
      </c>
      <c r="B30">
        <v>268.8</v>
      </c>
      <c r="C30">
        <v>646.29999999999995</v>
      </c>
      <c r="D30">
        <v>78.099999999999994</v>
      </c>
      <c r="E30">
        <v>1282.7</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5.0999999999999996</v>
      </c>
      <c r="C33">
        <v>0.9</v>
      </c>
      <c r="D33">
        <v>1.6</v>
      </c>
      <c r="E33">
        <v>10</v>
      </c>
      <c r="F33">
        <v>0</v>
      </c>
      <c r="G33">
        <v>0</v>
      </c>
    </row>
    <row r="34" spans="1:7" ht="15" x14ac:dyDescent="0.25">
      <c r="A34" s="53" t="s">
        <v>574</v>
      </c>
      <c r="B34">
        <v>0</v>
      </c>
      <c r="C34">
        <v>0</v>
      </c>
      <c r="D34">
        <v>0</v>
      </c>
      <c r="E34">
        <v>65.599999999999994</v>
      </c>
      <c r="F34">
        <v>0</v>
      </c>
      <c r="G34">
        <v>0</v>
      </c>
    </row>
    <row r="35" spans="1:7" ht="15" x14ac:dyDescent="0.25">
      <c r="A35" s="53" t="s">
        <v>277</v>
      </c>
      <c r="B35">
        <v>0</v>
      </c>
      <c r="C35">
        <v>6.1</v>
      </c>
      <c r="D35">
        <v>0</v>
      </c>
      <c r="E35">
        <v>27.5</v>
      </c>
      <c r="F35">
        <v>0</v>
      </c>
      <c r="G35">
        <v>0</v>
      </c>
    </row>
    <row r="36" spans="1:7" ht="15" x14ac:dyDescent="0.25">
      <c r="A36" s="53" t="s">
        <v>278</v>
      </c>
      <c r="B36">
        <v>0</v>
      </c>
      <c r="C36">
        <v>0</v>
      </c>
      <c r="D36">
        <v>0.6</v>
      </c>
      <c r="E36">
        <v>1</v>
      </c>
      <c r="F36">
        <v>0</v>
      </c>
      <c r="G36">
        <v>0</v>
      </c>
    </row>
    <row r="37" spans="1:7" ht="15" x14ac:dyDescent="0.25">
      <c r="A37" s="53" t="s">
        <v>279</v>
      </c>
      <c r="B37">
        <v>5.9</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380.1</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68</v>
      </c>
      <c r="C44">
        <v>265</v>
      </c>
      <c r="D44">
        <v>115.7</v>
      </c>
      <c r="E44">
        <v>946.1</v>
      </c>
      <c r="F44">
        <v>0</v>
      </c>
      <c r="G44">
        <v>0</v>
      </c>
    </row>
    <row r="45" spans="1:7" ht="15" x14ac:dyDescent="0.25">
      <c r="A45" s="53" t="s">
        <v>614</v>
      </c>
      <c r="B45">
        <v>0</v>
      </c>
      <c r="C45">
        <v>0</v>
      </c>
      <c r="D45">
        <v>0</v>
      </c>
      <c r="E45">
        <v>180.9</v>
      </c>
      <c r="F45">
        <v>0</v>
      </c>
      <c r="G45">
        <v>0</v>
      </c>
    </row>
    <row r="46" spans="1:7" ht="15" x14ac:dyDescent="0.25">
      <c r="A46" s="53" t="s">
        <v>284</v>
      </c>
      <c r="B46">
        <v>20</v>
      </c>
      <c r="C46">
        <v>124</v>
      </c>
      <c r="D46">
        <v>20.8</v>
      </c>
      <c r="E46">
        <v>388.2</v>
      </c>
      <c r="F46">
        <v>0</v>
      </c>
      <c r="G46">
        <v>0</v>
      </c>
    </row>
    <row r="47" spans="1:7" ht="15" x14ac:dyDescent="0.25">
      <c r="A47" s="53" t="s">
        <v>285</v>
      </c>
      <c r="B47">
        <v>48</v>
      </c>
      <c r="C47">
        <v>141</v>
      </c>
      <c r="D47">
        <v>95</v>
      </c>
      <c r="E47">
        <v>235.7</v>
      </c>
      <c r="F47">
        <v>0</v>
      </c>
      <c r="G47">
        <v>0</v>
      </c>
    </row>
    <row r="48" spans="1:7" ht="15" x14ac:dyDescent="0.25">
      <c r="A48" s="53" t="s">
        <v>414</v>
      </c>
      <c r="B48">
        <v>0</v>
      </c>
      <c r="C48">
        <v>0</v>
      </c>
      <c r="D48">
        <v>0</v>
      </c>
      <c r="E48">
        <v>141.30000000000001</v>
      </c>
      <c r="F48">
        <v>0</v>
      </c>
      <c r="G48">
        <v>0</v>
      </c>
    </row>
    <row r="49" spans="1:7" ht="15" x14ac:dyDescent="0.25">
      <c r="A49" s="53" t="s">
        <v>27</v>
      </c>
    </row>
    <row r="50" spans="1:7" ht="15" x14ac:dyDescent="0.25">
      <c r="A50" s="53" t="s">
        <v>286</v>
      </c>
      <c r="B50">
        <v>9806.2999999999993</v>
      </c>
      <c r="C50">
        <v>8567.5</v>
      </c>
      <c r="D50">
        <v>17052</v>
      </c>
      <c r="E50">
        <v>13279</v>
      </c>
      <c r="F50">
        <v>1518.1</v>
      </c>
      <c r="G50">
        <v>0</v>
      </c>
    </row>
    <row r="51" spans="1:7" ht="15" x14ac:dyDescent="0.25">
      <c r="A51" s="53" t="s">
        <v>287</v>
      </c>
      <c r="B51">
        <v>17.3</v>
      </c>
      <c r="C51">
        <v>4.5</v>
      </c>
      <c r="D51">
        <v>18.899999999999999</v>
      </c>
      <c r="E51">
        <v>14</v>
      </c>
      <c r="F51">
        <v>0</v>
      </c>
      <c r="G51">
        <v>0</v>
      </c>
    </row>
    <row r="52" spans="1:7" ht="15" x14ac:dyDescent="0.25">
      <c r="A52" s="53" t="s">
        <v>288</v>
      </c>
      <c r="B52">
        <v>255.2</v>
      </c>
      <c r="C52">
        <v>400.5</v>
      </c>
      <c r="D52">
        <v>528.1</v>
      </c>
      <c r="E52">
        <v>442.5</v>
      </c>
      <c r="F52">
        <v>0</v>
      </c>
      <c r="G52">
        <v>0</v>
      </c>
    </row>
    <row r="53" spans="1:7" ht="15" x14ac:dyDescent="0.25">
      <c r="A53" s="53" t="s">
        <v>289</v>
      </c>
      <c r="B53">
        <v>1466</v>
      </c>
      <c r="C53">
        <v>294.2</v>
      </c>
      <c r="D53">
        <v>2054.6999999999998</v>
      </c>
      <c r="E53">
        <v>288.8</v>
      </c>
      <c r="F53">
        <v>10</v>
      </c>
      <c r="G53">
        <v>0</v>
      </c>
    </row>
    <row r="54" spans="1:7" ht="15" x14ac:dyDescent="0.25">
      <c r="A54" s="53" t="s">
        <v>310</v>
      </c>
      <c r="B54">
        <v>0</v>
      </c>
      <c r="C54">
        <v>0</v>
      </c>
      <c r="D54">
        <v>0</v>
      </c>
      <c r="E54">
        <v>226.2</v>
      </c>
      <c r="F54">
        <v>0</v>
      </c>
      <c r="G54">
        <v>0</v>
      </c>
    </row>
    <row r="55" spans="1:7" ht="15" x14ac:dyDescent="0.25">
      <c r="A55" s="53" t="s">
        <v>290</v>
      </c>
      <c r="B55">
        <v>732.6</v>
      </c>
      <c r="C55">
        <v>579.1</v>
      </c>
      <c r="D55">
        <v>2757.6</v>
      </c>
      <c r="E55">
        <v>2276.5</v>
      </c>
      <c r="F55">
        <v>0</v>
      </c>
      <c r="G55">
        <v>0</v>
      </c>
    </row>
    <row r="56" spans="1:7" ht="15" x14ac:dyDescent="0.25">
      <c r="A56" s="53" t="s">
        <v>563</v>
      </c>
      <c r="B56">
        <v>29</v>
      </c>
      <c r="C56">
        <v>0</v>
      </c>
      <c r="D56">
        <v>0</v>
      </c>
      <c r="E56">
        <v>0</v>
      </c>
      <c r="F56">
        <v>0</v>
      </c>
      <c r="G56">
        <v>0</v>
      </c>
    </row>
    <row r="57" spans="1:7" ht="15" x14ac:dyDescent="0.25">
      <c r="A57" s="53" t="s">
        <v>291</v>
      </c>
      <c r="B57">
        <v>286.7</v>
      </c>
      <c r="C57">
        <v>124.9</v>
      </c>
      <c r="D57">
        <v>160</v>
      </c>
      <c r="E57">
        <v>222.1</v>
      </c>
      <c r="F57">
        <v>0</v>
      </c>
      <c r="G57">
        <v>0</v>
      </c>
    </row>
    <row r="58" spans="1:7" ht="15" x14ac:dyDescent="0.25">
      <c r="A58" s="53" t="s">
        <v>591</v>
      </c>
      <c r="B58">
        <v>0</v>
      </c>
      <c r="C58">
        <v>0</v>
      </c>
      <c r="D58">
        <v>0</v>
      </c>
      <c r="E58">
        <v>30.4</v>
      </c>
      <c r="F58">
        <v>0</v>
      </c>
      <c r="G58">
        <v>0</v>
      </c>
    </row>
    <row r="59" spans="1:7" ht="15" x14ac:dyDescent="0.25">
      <c r="A59" s="53" t="s">
        <v>293</v>
      </c>
      <c r="B59">
        <v>633.1</v>
      </c>
      <c r="C59">
        <v>606.5</v>
      </c>
      <c r="D59">
        <v>777.9</v>
      </c>
      <c r="E59">
        <v>620.5</v>
      </c>
      <c r="F59">
        <v>0</v>
      </c>
      <c r="G59">
        <v>0</v>
      </c>
    </row>
    <row r="60" spans="1:7" ht="15" x14ac:dyDescent="0.25">
      <c r="A60" s="53" t="s">
        <v>384</v>
      </c>
      <c r="B60">
        <v>0</v>
      </c>
      <c r="C60">
        <v>0</v>
      </c>
      <c r="D60">
        <v>27.8</v>
      </c>
      <c r="E60">
        <v>9.5</v>
      </c>
      <c r="F60">
        <v>0</v>
      </c>
      <c r="G60">
        <v>0</v>
      </c>
    </row>
    <row r="61" spans="1:7" ht="15" x14ac:dyDescent="0.25">
      <c r="A61" s="53" t="s">
        <v>294</v>
      </c>
      <c r="B61">
        <v>0</v>
      </c>
      <c r="C61">
        <v>0</v>
      </c>
      <c r="D61">
        <v>4.5</v>
      </c>
      <c r="E61">
        <v>5.6</v>
      </c>
      <c r="F61">
        <v>0</v>
      </c>
      <c r="G61">
        <v>0</v>
      </c>
    </row>
    <row r="62" spans="1:7" ht="15" x14ac:dyDescent="0.25">
      <c r="A62" s="53" t="s">
        <v>295</v>
      </c>
      <c r="B62">
        <v>256.8</v>
      </c>
      <c r="C62">
        <v>269.2</v>
      </c>
      <c r="D62">
        <v>430.5</v>
      </c>
      <c r="E62">
        <v>394.3</v>
      </c>
      <c r="F62">
        <v>19.899999999999999</v>
      </c>
      <c r="G62">
        <v>0</v>
      </c>
    </row>
    <row r="63" spans="1:7" ht="15" x14ac:dyDescent="0.25">
      <c r="A63" s="53" t="s">
        <v>296</v>
      </c>
      <c r="B63">
        <v>57</v>
      </c>
      <c r="C63">
        <v>44.5</v>
      </c>
      <c r="D63">
        <v>193.1</v>
      </c>
      <c r="E63">
        <v>165.9</v>
      </c>
      <c r="F63">
        <v>0</v>
      </c>
      <c r="G63">
        <v>0</v>
      </c>
    </row>
    <row r="64" spans="1:7" ht="15" x14ac:dyDescent="0.25">
      <c r="A64" s="53" t="s">
        <v>297</v>
      </c>
      <c r="B64">
        <v>0</v>
      </c>
      <c r="C64">
        <v>3.9</v>
      </c>
      <c r="D64">
        <v>10.7</v>
      </c>
      <c r="E64">
        <v>8.6999999999999993</v>
      </c>
      <c r="F64">
        <v>0</v>
      </c>
      <c r="G64">
        <v>0</v>
      </c>
    </row>
    <row r="65" spans="1:7" ht="15" x14ac:dyDescent="0.25">
      <c r="A65" s="53" t="s">
        <v>298</v>
      </c>
      <c r="B65">
        <v>5501.5</v>
      </c>
      <c r="C65">
        <v>5574.7</v>
      </c>
      <c r="D65">
        <v>8882.2999999999993</v>
      </c>
      <c r="E65">
        <v>6853.6</v>
      </c>
      <c r="F65">
        <v>1488.2</v>
      </c>
      <c r="G65">
        <v>0</v>
      </c>
    </row>
    <row r="66" spans="1:7" ht="15" x14ac:dyDescent="0.25">
      <c r="A66" s="53" t="s">
        <v>299</v>
      </c>
      <c r="B66">
        <v>140.4</v>
      </c>
      <c r="C66">
        <v>249.4</v>
      </c>
      <c r="D66">
        <v>247.8</v>
      </c>
      <c r="E66">
        <v>231</v>
      </c>
      <c r="F66">
        <v>0</v>
      </c>
      <c r="G66">
        <v>0</v>
      </c>
    </row>
    <row r="67" spans="1:7" ht="15" x14ac:dyDescent="0.25">
      <c r="A67" s="53" t="s">
        <v>300</v>
      </c>
      <c r="B67">
        <v>198.2</v>
      </c>
      <c r="C67">
        <v>279.7</v>
      </c>
      <c r="D67">
        <v>339</v>
      </c>
      <c r="E67">
        <v>258.10000000000002</v>
      </c>
      <c r="F67">
        <v>0</v>
      </c>
      <c r="G67">
        <v>0</v>
      </c>
    </row>
    <row r="68" spans="1:7" ht="15" x14ac:dyDescent="0.25">
      <c r="A68" s="53" t="s">
        <v>301</v>
      </c>
      <c r="B68">
        <v>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30.1</v>
      </c>
      <c r="C71">
        <v>14.3</v>
      </c>
      <c r="D71">
        <v>43.6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19826.900000000001</v>
      </c>
      <c r="C74">
        <v>25916.1</v>
      </c>
      <c r="D74">
        <v>28806.5</v>
      </c>
      <c r="E74">
        <v>29962.1</v>
      </c>
      <c r="F74">
        <v>2132.6</v>
      </c>
      <c r="G74">
        <v>0</v>
      </c>
    </row>
    <row r="75" spans="1:7" ht="15" x14ac:dyDescent="0.25">
      <c r="A75" s="53" t="s">
        <v>306</v>
      </c>
      <c r="B75">
        <v>3405.2</v>
      </c>
      <c r="C75">
        <v>4626.7</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23232.1</v>
      </c>
      <c r="C77">
        <v>30542.7</v>
      </c>
      <c r="D77">
        <v>28806.5</v>
      </c>
      <c r="E77">
        <v>29962.1</v>
      </c>
      <c r="F77">
        <v>2132.6</v>
      </c>
      <c r="G77">
        <v>0</v>
      </c>
    </row>
    <row r="78" spans="1:7" ht="15" x14ac:dyDescent="0.25">
      <c r="A78" s="53" t="s">
        <v>308</v>
      </c>
      <c r="B78" t="s">
        <v>25</v>
      </c>
      <c r="C78" t="s">
        <v>25</v>
      </c>
      <c r="D78">
        <v>0</v>
      </c>
      <c r="E78">
        <v>0</v>
      </c>
      <c r="F78" t="s">
        <v>25</v>
      </c>
      <c r="G78" t="s">
        <v>25</v>
      </c>
    </row>
    <row r="79" spans="1:7" ht="15" x14ac:dyDescent="0.25">
      <c r="A79" s="53" t="s">
        <v>309</v>
      </c>
      <c r="B79">
        <v>345.8</v>
      </c>
      <c r="C79">
        <v>1079.4000000000001</v>
      </c>
      <c r="D79" t="s">
        <v>25</v>
      </c>
      <c r="E79" t="s">
        <v>25</v>
      </c>
      <c r="F79">
        <v>3.9</v>
      </c>
      <c r="G79">
        <v>0</v>
      </c>
    </row>
    <row r="80" spans="1:7" ht="15" x14ac:dyDescent="0.25">
      <c r="A80" s="53" t="s">
        <v>573</v>
      </c>
      <c r="B80" t="s">
        <v>118</v>
      </c>
      <c r="C80" t="s">
        <v>26</v>
      </c>
      <c r="D80" t="s">
        <v>118</v>
      </c>
      <c r="E80" t="s">
        <v>118</v>
      </c>
      <c r="F80" t="s">
        <v>118</v>
      </c>
      <c r="G80" t="s">
        <v>108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254F-057E-42AC-A538-E9DF4F2AC4AF}">
  <dimension ref="A1:G70"/>
  <sheetViews>
    <sheetView topLeftCell="A22" workbookViewId="0">
      <selection activeCell="A35" sqref="A35"/>
    </sheetView>
  </sheetViews>
  <sheetFormatPr defaultRowHeight="13.2" x14ac:dyDescent="0.25"/>
  <cols>
    <col min="1" max="1" width="27.109375" customWidth="1"/>
    <col min="2" max="2" width="12.21875" customWidth="1"/>
    <col min="3" max="3" width="10.88671875" customWidth="1"/>
    <col min="4" max="4" width="11.6640625" customWidth="1"/>
    <col min="5" max="5" width="11.5546875" customWidth="1"/>
    <col min="6" max="6" width="13.21875" customWidth="1"/>
    <col min="7" max="7" width="11.44140625" customWidth="1"/>
  </cols>
  <sheetData>
    <row r="1" spans="1:7" ht="15" x14ac:dyDescent="0.25">
      <c r="A1" s="242" t="s">
        <v>564</v>
      </c>
    </row>
    <row r="2" spans="1:7" ht="15" x14ac:dyDescent="0.25">
      <c r="A2" s="242" t="s">
        <v>565</v>
      </c>
    </row>
    <row r="3" spans="1:7" ht="15" x14ac:dyDescent="0.25">
      <c r="A3" s="242" t="s">
        <v>966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33.9</v>
      </c>
      <c r="D12">
        <v>31</v>
      </c>
      <c r="E12">
        <v>31.6</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33.6</v>
      </c>
      <c r="D16">
        <v>0</v>
      </c>
      <c r="E16">
        <v>16.899999999999999</v>
      </c>
      <c r="F16">
        <v>0</v>
      </c>
      <c r="G16">
        <v>0</v>
      </c>
    </row>
    <row r="17" spans="1:7" ht="15" x14ac:dyDescent="0.25">
      <c r="A17" s="242" t="s">
        <v>943</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2972</v>
      </c>
      <c r="C20">
        <v>2333.3000000000002</v>
      </c>
      <c r="D20">
        <v>4673.1000000000004</v>
      </c>
      <c r="E20">
        <v>2559</v>
      </c>
      <c r="F20">
        <v>479.5</v>
      </c>
      <c r="G20">
        <v>0</v>
      </c>
    </row>
    <row r="21" spans="1:7" ht="15" x14ac:dyDescent="0.25">
      <c r="A21" s="242" t="s">
        <v>27</v>
      </c>
    </row>
    <row r="22" spans="1:7" ht="15" x14ac:dyDescent="0.25">
      <c r="A22" s="242" t="s">
        <v>271</v>
      </c>
      <c r="B22">
        <v>508.1</v>
      </c>
      <c r="C22">
        <v>100.7</v>
      </c>
      <c r="D22">
        <v>616.20000000000005</v>
      </c>
      <c r="E22">
        <v>283.8</v>
      </c>
      <c r="F22">
        <v>0</v>
      </c>
      <c r="G22">
        <v>0</v>
      </c>
    </row>
    <row r="23" spans="1:7" ht="15" x14ac:dyDescent="0.25">
      <c r="A23" s="242" t="s">
        <v>27</v>
      </c>
    </row>
    <row r="24" spans="1:7" ht="15" x14ac:dyDescent="0.25">
      <c r="A24" s="242" t="s">
        <v>272</v>
      </c>
      <c r="B24">
        <v>157.1</v>
      </c>
      <c r="C24">
        <v>3645.3</v>
      </c>
      <c r="D24">
        <v>1836</v>
      </c>
      <c r="E24">
        <v>4455.3</v>
      </c>
      <c r="F24">
        <v>0</v>
      </c>
      <c r="G24">
        <v>0</v>
      </c>
    </row>
    <row r="25" spans="1:7" ht="15" x14ac:dyDescent="0.25">
      <c r="A25" s="242" t="s">
        <v>27</v>
      </c>
    </row>
    <row r="26" spans="1:7" ht="15" x14ac:dyDescent="0.25">
      <c r="A26" s="242" t="s">
        <v>273</v>
      </c>
      <c r="B26">
        <v>945.7</v>
      </c>
      <c r="C26">
        <v>473.6</v>
      </c>
      <c r="D26">
        <v>1217.7</v>
      </c>
      <c r="E26">
        <v>814</v>
      </c>
      <c r="F26">
        <v>0</v>
      </c>
      <c r="G26">
        <v>0</v>
      </c>
    </row>
    <row r="27" spans="1:7" ht="15" x14ac:dyDescent="0.25">
      <c r="A27" s="242" t="s">
        <v>862</v>
      </c>
      <c r="B27">
        <v>0.1</v>
      </c>
      <c r="C27">
        <v>0</v>
      </c>
      <c r="D27">
        <v>0</v>
      </c>
      <c r="E27">
        <v>0</v>
      </c>
      <c r="F27">
        <v>0</v>
      </c>
      <c r="G27">
        <v>0</v>
      </c>
    </row>
    <row r="28" spans="1:7" ht="15" x14ac:dyDescent="0.25">
      <c r="A28" s="242" t="s">
        <v>274</v>
      </c>
      <c r="B28">
        <v>0.7</v>
      </c>
      <c r="C28">
        <v>1.5</v>
      </c>
      <c r="D28">
        <v>9</v>
      </c>
      <c r="E28">
        <v>117.7</v>
      </c>
      <c r="F28">
        <v>0</v>
      </c>
      <c r="G28">
        <v>0</v>
      </c>
    </row>
    <row r="29" spans="1:7" ht="15" x14ac:dyDescent="0.25">
      <c r="A29" s="242" t="s">
        <v>586</v>
      </c>
      <c r="B29">
        <v>0.2</v>
      </c>
      <c r="C29">
        <v>0.1</v>
      </c>
      <c r="D29" t="s">
        <v>160</v>
      </c>
      <c r="E29">
        <v>0.1</v>
      </c>
      <c r="F29">
        <v>0</v>
      </c>
      <c r="G29">
        <v>0</v>
      </c>
    </row>
    <row r="30" spans="1:7" ht="15" x14ac:dyDescent="0.25">
      <c r="A30" s="242" t="s">
        <v>275</v>
      </c>
      <c r="B30">
        <v>765.2</v>
      </c>
      <c r="C30">
        <v>457.6</v>
      </c>
      <c r="D30">
        <v>807.5</v>
      </c>
      <c r="E30">
        <v>386.5</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898</v>
      </c>
      <c r="B33">
        <v>0.1</v>
      </c>
      <c r="C33">
        <v>0</v>
      </c>
      <c r="D33">
        <v>0</v>
      </c>
      <c r="E33">
        <v>0</v>
      </c>
      <c r="F33">
        <v>0</v>
      </c>
      <c r="G33">
        <v>0</v>
      </c>
    </row>
    <row r="34" spans="1:7" ht="15" x14ac:dyDescent="0.25">
      <c r="A34" s="242" t="s">
        <v>279</v>
      </c>
      <c r="B34">
        <v>27.3</v>
      </c>
      <c r="C34">
        <v>5.8</v>
      </c>
      <c r="D34">
        <v>22.9</v>
      </c>
      <c r="E34">
        <v>5.8</v>
      </c>
      <c r="F34">
        <v>0</v>
      </c>
      <c r="G34">
        <v>0</v>
      </c>
    </row>
    <row r="35" spans="1:7" ht="15" x14ac:dyDescent="0.25">
      <c r="A35" s="242" t="s">
        <v>280</v>
      </c>
      <c r="B35">
        <v>0</v>
      </c>
      <c r="C35">
        <v>8.1</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135.6</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135.6</v>
      </c>
      <c r="F40">
        <v>0</v>
      </c>
      <c r="G40">
        <v>0</v>
      </c>
    </row>
    <row r="41" spans="1:7" ht="15" x14ac:dyDescent="0.25">
      <c r="A41" s="242" t="s">
        <v>27</v>
      </c>
    </row>
    <row r="42" spans="1:7" ht="15" x14ac:dyDescent="0.25">
      <c r="A42" s="242" t="s">
        <v>286</v>
      </c>
      <c r="B42">
        <v>9011.2000000000007</v>
      </c>
      <c r="C42">
        <v>7844.2</v>
      </c>
      <c r="D42">
        <v>18554.3</v>
      </c>
      <c r="E42">
        <v>12100.4</v>
      </c>
      <c r="F42">
        <v>1219.7</v>
      </c>
      <c r="G42">
        <v>112</v>
      </c>
    </row>
    <row r="43" spans="1:7" ht="15" x14ac:dyDescent="0.25">
      <c r="A43" s="242" t="s">
        <v>287</v>
      </c>
      <c r="B43">
        <v>3.5</v>
      </c>
      <c r="C43">
        <v>4</v>
      </c>
      <c r="D43">
        <v>25.3</v>
      </c>
      <c r="E43">
        <v>19.7</v>
      </c>
      <c r="F43">
        <v>0</v>
      </c>
      <c r="G43">
        <v>0</v>
      </c>
    </row>
    <row r="44" spans="1:7" ht="15" x14ac:dyDescent="0.25">
      <c r="A44" s="242" t="s">
        <v>288</v>
      </c>
      <c r="B44">
        <v>176.5</v>
      </c>
      <c r="C44">
        <v>226.4</v>
      </c>
      <c r="D44">
        <v>115.8</v>
      </c>
      <c r="E44">
        <v>326.89999999999998</v>
      </c>
      <c r="F44">
        <v>0</v>
      </c>
      <c r="G44">
        <v>0</v>
      </c>
    </row>
    <row r="45" spans="1:7" ht="15" x14ac:dyDescent="0.25">
      <c r="A45" s="242" t="s">
        <v>289</v>
      </c>
      <c r="B45">
        <v>193.8</v>
      </c>
      <c r="C45">
        <v>166.4</v>
      </c>
      <c r="D45">
        <v>787</v>
      </c>
      <c r="E45">
        <v>341.8</v>
      </c>
      <c r="F45">
        <v>0</v>
      </c>
      <c r="G45">
        <v>0</v>
      </c>
    </row>
    <row r="46" spans="1:7" ht="15" x14ac:dyDescent="0.25">
      <c r="A46" s="242" t="s">
        <v>310</v>
      </c>
      <c r="B46">
        <v>0</v>
      </c>
      <c r="C46">
        <v>0</v>
      </c>
      <c r="D46">
        <v>0</v>
      </c>
      <c r="E46">
        <v>6.5</v>
      </c>
      <c r="F46">
        <v>0</v>
      </c>
      <c r="G46">
        <v>0</v>
      </c>
    </row>
    <row r="47" spans="1:7" ht="15" x14ac:dyDescent="0.25">
      <c r="A47" s="242" t="s">
        <v>290</v>
      </c>
      <c r="B47">
        <v>882</v>
      </c>
      <c r="C47">
        <v>696.7</v>
      </c>
      <c r="D47">
        <v>3558.2</v>
      </c>
      <c r="E47">
        <v>968.3</v>
      </c>
      <c r="F47">
        <v>0</v>
      </c>
      <c r="G47">
        <v>0</v>
      </c>
    </row>
    <row r="48" spans="1:7" ht="15" x14ac:dyDescent="0.25">
      <c r="A48" s="242" t="s">
        <v>291</v>
      </c>
      <c r="B48">
        <v>88</v>
      </c>
      <c r="C48">
        <v>164</v>
      </c>
      <c r="D48">
        <v>111.1</v>
      </c>
      <c r="E48">
        <v>144.4</v>
      </c>
      <c r="F48">
        <v>0</v>
      </c>
      <c r="G48">
        <v>0</v>
      </c>
    </row>
    <row r="49" spans="1:7" ht="15" x14ac:dyDescent="0.25">
      <c r="A49" s="242" t="s">
        <v>292</v>
      </c>
      <c r="B49">
        <v>16.7</v>
      </c>
      <c r="C49">
        <v>0</v>
      </c>
      <c r="D49">
        <v>6.7</v>
      </c>
      <c r="E49">
        <v>0</v>
      </c>
      <c r="F49">
        <v>0</v>
      </c>
      <c r="G49">
        <v>0</v>
      </c>
    </row>
    <row r="50" spans="1:7" ht="15" x14ac:dyDescent="0.25">
      <c r="A50" s="242" t="s">
        <v>293</v>
      </c>
      <c r="B50">
        <v>142.80000000000001</v>
      </c>
      <c r="C50">
        <v>312.60000000000002</v>
      </c>
      <c r="D50">
        <v>548.1</v>
      </c>
      <c r="E50">
        <v>465.9</v>
      </c>
      <c r="F50">
        <v>0</v>
      </c>
      <c r="G50">
        <v>0</v>
      </c>
    </row>
    <row r="51" spans="1:7" ht="15" x14ac:dyDescent="0.25">
      <c r="A51" s="242" t="s">
        <v>384</v>
      </c>
      <c r="B51">
        <v>0</v>
      </c>
      <c r="C51">
        <v>0</v>
      </c>
      <c r="D51">
        <v>0</v>
      </c>
      <c r="E51">
        <v>13</v>
      </c>
      <c r="F51">
        <v>0</v>
      </c>
      <c r="G51">
        <v>0</v>
      </c>
    </row>
    <row r="52" spans="1:7" ht="15" x14ac:dyDescent="0.25">
      <c r="A52" s="242" t="s">
        <v>295</v>
      </c>
      <c r="B52">
        <v>288.2</v>
      </c>
      <c r="C52">
        <v>224.7</v>
      </c>
      <c r="D52">
        <v>581</v>
      </c>
      <c r="E52">
        <v>533.20000000000005</v>
      </c>
      <c r="F52">
        <v>3.3</v>
      </c>
      <c r="G52">
        <v>0</v>
      </c>
    </row>
    <row r="53" spans="1:7" ht="15" x14ac:dyDescent="0.25">
      <c r="A53" s="242" t="s">
        <v>296</v>
      </c>
      <c r="B53">
        <v>55.8</v>
      </c>
      <c r="C53">
        <v>58.5</v>
      </c>
      <c r="D53">
        <v>140</v>
      </c>
      <c r="E53">
        <v>133.69999999999999</v>
      </c>
      <c r="F53">
        <v>0</v>
      </c>
      <c r="G53">
        <v>0</v>
      </c>
    </row>
    <row r="54" spans="1:7" ht="15" x14ac:dyDescent="0.25">
      <c r="A54" s="242" t="s">
        <v>297</v>
      </c>
      <c r="B54">
        <v>0.9</v>
      </c>
      <c r="C54">
        <v>1</v>
      </c>
      <c r="D54">
        <v>8</v>
      </c>
      <c r="E54">
        <v>10.4</v>
      </c>
      <c r="F54">
        <v>0</v>
      </c>
      <c r="G54">
        <v>0</v>
      </c>
    </row>
    <row r="55" spans="1:7" ht="15" x14ac:dyDescent="0.25">
      <c r="A55" s="242" t="s">
        <v>298</v>
      </c>
      <c r="B55">
        <v>6630</v>
      </c>
      <c r="C55">
        <v>5170.5</v>
      </c>
      <c r="D55">
        <v>11838</v>
      </c>
      <c r="E55">
        <v>8381</v>
      </c>
      <c r="F55">
        <v>1216.4000000000001</v>
      </c>
      <c r="G55">
        <v>112</v>
      </c>
    </row>
    <row r="56" spans="1:7" ht="15" x14ac:dyDescent="0.25">
      <c r="A56" s="242" t="s">
        <v>299</v>
      </c>
      <c r="B56">
        <v>57.1</v>
      </c>
      <c r="C56">
        <v>98.1</v>
      </c>
      <c r="D56">
        <v>134</v>
      </c>
      <c r="E56">
        <v>154.30000000000001</v>
      </c>
      <c r="F56">
        <v>0</v>
      </c>
      <c r="G56">
        <v>0</v>
      </c>
    </row>
    <row r="57" spans="1:7" ht="15" x14ac:dyDescent="0.25">
      <c r="A57" s="242" t="s">
        <v>300</v>
      </c>
      <c r="B57">
        <v>127.5</v>
      </c>
      <c r="C57">
        <v>209.4</v>
      </c>
      <c r="D57">
        <v>313.8</v>
      </c>
      <c r="E57">
        <v>190.6</v>
      </c>
      <c r="F57">
        <v>0</v>
      </c>
      <c r="G57">
        <v>0</v>
      </c>
    </row>
    <row r="58" spans="1:7" ht="15" x14ac:dyDescent="0.25">
      <c r="A58" s="242" t="s">
        <v>301</v>
      </c>
      <c r="B58">
        <v>0.3</v>
      </c>
      <c r="C58">
        <v>109.8</v>
      </c>
      <c r="D58">
        <v>0</v>
      </c>
      <c r="E58">
        <v>25.3</v>
      </c>
      <c r="F58">
        <v>0</v>
      </c>
      <c r="G58">
        <v>0</v>
      </c>
    </row>
    <row r="59" spans="1:7" ht="15" x14ac:dyDescent="0.25">
      <c r="A59" s="242" t="s">
        <v>302</v>
      </c>
      <c r="B59">
        <v>92.5</v>
      </c>
      <c r="C59">
        <v>270.60000000000002</v>
      </c>
      <c r="D59">
        <v>244.3</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237</v>
      </c>
      <c r="C62">
        <v>101.8</v>
      </c>
      <c r="D62">
        <v>87.5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13651.2</v>
      </c>
      <c r="C64">
        <v>14433.3</v>
      </c>
      <c r="D64">
        <v>27019.5</v>
      </c>
      <c r="E64">
        <v>20379.599999999999</v>
      </c>
      <c r="F64">
        <v>1699.2</v>
      </c>
      <c r="G64">
        <v>112</v>
      </c>
    </row>
    <row r="65" spans="1:7" ht="15" x14ac:dyDescent="0.25">
      <c r="A65" s="242" t="s">
        <v>306</v>
      </c>
      <c r="B65">
        <v>3180.5</v>
      </c>
      <c r="C65">
        <v>2398.9</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16831.7</v>
      </c>
      <c r="C67">
        <v>16832.099999999999</v>
      </c>
      <c r="D67">
        <v>27019.5</v>
      </c>
      <c r="E67">
        <v>20379.599999999999</v>
      </c>
      <c r="F67">
        <v>1757.7</v>
      </c>
      <c r="G67">
        <v>112</v>
      </c>
    </row>
    <row r="68" spans="1:7" ht="15" x14ac:dyDescent="0.25">
      <c r="A68" s="242" t="s">
        <v>308</v>
      </c>
      <c r="B68" t="s">
        <v>25</v>
      </c>
      <c r="C68" t="s">
        <v>25</v>
      </c>
      <c r="D68">
        <v>0</v>
      </c>
      <c r="E68">
        <v>0</v>
      </c>
      <c r="F68" t="s">
        <v>25</v>
      </c>
      <c r="G68" t="s">
        <v>25</v>
      </c>
    </row>
    <row r="69" spans="1:7" ht="15" x14ac:dyDescent="0.25">
      <c r="A69" s="242" t="s">
        <v>309</v>
      </c>
      <c r="B69">
        <v>0</v>
      </c>
      <c r="C69">
        <v>50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8452-1AC5-458D-88D6-DCD398FFC02A}">
  <dimension ref="A1:G78"/>
  <sheetViews>
    <sheetView topLeftCell="A4" workbookViewId="0">
      <selection activeCell="B7" sqref="B7"/>
    </sheetView>
  </sheetViews>
  <sheetFormatPr defaultRowHeight="13.2" x14ac:dyDescent="0.25"/>
  <cols>
    <col min="1" max="1" width="17.88671875" customWidth="1"/>
    <col min="2" max="2" width="12.88671875" customWidth="1"/>
    <col min="3" max="3" width="12.33203125" customWidth="1"/>
    <col min="5" max="5" width="13.33203125" customWidth="1"/>
    <col min="7" max="7" width="11.33203125" customWidth="1"/>
  </cols>
  <sheetData>
    <row r="1" spans="1:7" ht="15" x14ac:dyDescent="0.25">
      <c r="A1" s="53" t="s">
        <v>564</v>
      </c>
    </row>
    <row r="2" spans="1:7" ht="15" x14ac:dyDescent="0.25">
      <c r="A2" s="53" t="s">
        <v>565</v>
      </c>
    </row>
    <row r="3" spans="1:7" ht="15" x14ac:dyDescent="0.25">
      <c r="A3" s="53" t="s">
        <v>754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35.299999999999997</v>
      </c>
      <c r="C12">
        <v>0.1</v>
      </c>
      <c r="D12">
        <v>7.1</v>
      </c>
      <c r="E12">
        <v>0.2</v>
      </c>
      <c r="F12">
        <v>0</v>
      </c>
      <c r="G12">
        <v>0</v>
      </c>
    </row>
    <row r="13" spans="1:7" ht="15" x14ac:dyDescent="0.25">
      <c r="A13" s="53" t="s">
        <v>739</v>
      </c>
      <c r="B13">
        <v>0</v>
      </c>
      <c r="C13">
        <v>0</v>
      </c>
      <c r="D13">
        <v>7</v>
      </c>
      <c r="E13">
        <v>0</v>
      </c>
      <c r="F13">
        <v>0</v>
      </c>
      <c r="G13">
        <v>0</v>
      </c>
    </row>
    <row r="14" spans="1:7" ht="15" x14ac:dyDescent="0.25">
      <c r="A14" s="53" t="s">
        <v>601</v>
      </c>
      <c r="B14">
        <v>35</v>
      </c>
      <c r="C14">
        <v>0</v>
      </c>
      <c r="D14">
        <v>0</v>
      </c>
      <c r="E14">
        <v>0</v>
      </c>
      <c r="F14">
        <v>0</v>
      </c>
      <c r="G14">
        <v>0</v>
      </c>
    </row>
    <row r="15" spans="1:7" ht="15" x14ac:dyDescent="0.25">
      <c r="A15" s="53" t="s">
        <v>269</v>
      </c>
      <c r="B15">
        <v>0.3</v>
      </c>
      <c r="C15">
        <v>0.1</v>
      </c>
      <c r="D15">
        <v>0.1</v>
      </c>
      <c r="E15">
        <v>0.2</v>
      </c>
      <c r="F15">
        <v>0</v>
      </c>
      <c r="G15">
        <v>0</v>
      </c>
    </row>
    <row r="16" spans="1:7" ht="15" x14ac:dyDescent="0.25">
      <c r="A16" s="53" t="s">
        <v>27</v>
      </c>
    </row>
    <row r="17" spans="1:7" ht="15" x14ac:dyDescent="0.25">
      <c r="A17" s="53" t="s">
        <v>270</v>
      </c>
      <c r="B17">
        <v>2621.9</v>
      </c>
      <c r="C17">
        <v>4081.6</v>
      </c>
      <c r="D17">
        <v>4909.1000000000004</v>
      </c>
      <c r="E17">
        <v>4343.3999999999996</v>
      </c>
      <c r="F17">
        <v>410.5</v>
      </c>
      <c r="G17">
        <v>0</v>
      </c>
    </row>
    <row r="18" spans="1:7" ht="15" x14ac:dyDescent="0.25">
      <c r="A18" s="53" t="s">
        <v>27</v>
      </c>
    </row>
    <row r="19" spans="1:7" ht="15" x14ac:dyDescent="0.25">
      <c r="A19" s="53" t="s">
        <v>271</v>
      </c>
      <c r="B19">
        <v>165.9</v>
      </c>
      <c r="C19">
        <v>694.4</v>
      </c>
      <c r="D19">
        <v>170.6</v>
      </c>
      <c r="E19">
        <v>465.1</v>
      </c>
      <c r="F19">
        <v>0</v>
      </c>
      <c r="G19">
        <v>0</v>
      </c>
    </row>
    <row r="20" spans="1:7" ht="15" x14ac:dyDescent="0.25">
      <c r="A20" s="53" t="s">
        <v>27</v>
      </c>
    </row>
    <row r="21" spans="1:7" ht="15" x14ac:dyDescent="0.25">
      <c r="A21" s="53" t="s">
        <v>272</v>
      </c>
      <c r="B21">
        <v>6554</v>
      </c>
      <c r="C21">
        <v>11327</v>
      </c>
      <c r="D21">
        <v>5548.1</v>
      </c>
      <c r="E21">
        <v>7411.6</v>
      </c>
      <c r="F21">
        <v>0</v>
      </c>
      <c r="G21">
        <v>0</v>
      </c>
    </row>
    <row r="22" spans="1:7" ht="15" x14ac:dyDescent="0.25">
      <c r="A22" s="53" t="s">
        <v>27</v>
      </c>
    </row>
    <row r="23" spans="1:7" ht="15" x14ac:dyDescent="0.25">
      <c r="A23" s="53" t="s">
        <v>273</v>
      </c>
      <c r="B23">
        <v>149.5</v>
      </c>
      <c r="C23">
        <v>1067.3</v>
      </c>
      <c r="D23">
        <v>508</v>
      </c>
      <c r="E23">
        <v>2242.1</v>
      </c>
      <c r="F23">
        <v>0</v>
      </c>
      <c r="G23">
        <v>0</v>
      </c>
    </row>
    <row r="24" spans="1:7" ht="15" x14ac:dyDescent="0.25">
      <c r="A24" s="53" t="s">
        <v>748</v>
      </c>
      <c r="B24">
        <v>0.5</v>
      </c>
      <c r="C24">
        <v>0</v>
      </c>
      <c r="D24">
        <v>1.5</v>
      </c>
      <c r="E24">
        <v>0</v>
      </c>
      <c r="F24">
        <v>0</v>
      </c>
      <c r="G24">
        <v>0</v>
      </c>
    </row>
    <row r="25" spans="1:7" ht="15" x14ac:dyDescent="0.25">
      <c r="A25" s="53" t="s">
        <v>274</v>
      </c>
      <c r="B25">
        <v>2</v>
      </c>
      <c r="C25">
        <v>1.4</v>
      </c>
      <c r="D25">
        <v>4.0999999999999996</v>
      </c>
      <c r="E25">
        <v>19</v>
      </c>
      <c r="F25">
        <v>0</v>
      </c>
      <c r="G25">
        <v>0</v>
      </c>
    </row>
    <row r="26" spans="1:7" ht="15" x14ac:dyDescent="0.25">
      <c r="A26" s="53" t="s">
        <v>406</v>
      </c>
      <c r="B26">
        <v>0</v>
      </c>
      <c r="C26">
        <v>0</v>
      </c>
      <c r="D26">
        <v>0</v>
      </c>
      <c r="E26">
        <v>67.900000000000006</v>
      </c>
      <c r="F26">
        <v>0</v>
      </c>
      <c r="G26">
        <v>0</v>
      </c>
    </row>
    <row r="27" spans="1:7" ht="15" x14ac:dyDescent="0.25">
      <c r="A27" s="53" t="s">
        <v>413</v>
      </c>
      <c r="B27">
        <v>0</v>
      </c>
      <c r="C27">
        <v>405</v>
      </c>
      <c r="D27">
        <v>0</v>
      </c>
      <c r="E27">
        <v>110</v>
      </c>
      <c r="F27">
        <v>0</v>
      </c>
      <c r="G27">
        <v>0</v>
      </c>
    </row>
    <row r="28" spans="1:7" ht="15" x14ac:dyDescent="0.25">
      <c r="A28" s="53" t="s">
        <v>586</v>
      </c>
      <c r="B28">
        <v>0</v>
      </c>
      <c r="C28">
        <v>0</v>
      </c>
      <c r="D28">
        <v>0</v>
      </c>
      <c r="E28">
        <v>88</v>
      </c>
      <c r="F28">
        <v>0</v>
      </c>
      <c r="G28">
        <v>0</v>
      </c>
    </row>
    <row r="29" spans="1:7" ht="15" x14ac:dyDescent="0.25">
      <c r="A29" s="53" t="s">
        <v>275</v>
      </c>
      <c r="B29">
        <v>135.4</v>
      </c>
      <c r="C29">
        <v>652.70000000000005</v>
      </c>
      <c r="D29">
        <v>77.900000000000006</v>
      </c>
      <c r="E29">
        <v>1108.0999999999999</v>
      </c>
      <c r="F29">
        <v>0</v>
      </c>
      <c r="G29">
        <v>0</v>
      </c>
    </row>
    <row r="30" spans="1:7" ht="15" x14ac:dyDescent="0.25">
      <c r="A30" s="53" t="s">
        <v>594</v>
      </c>
      <c r="B30">
        <v>0</v>
      </c>
      <c r="C30">
        <v>0</v>
      </c>
      <c r="D30">
        <v>0</v>
      </c>
      <c r="E30">
        <v>41.1</v>
      </c>
      <c r="F30">
        <v>0</v>
      </c>
      <c r="G30">
        <v>0</v>
      </c>
    </row>
    <row r="31" spans="1:7" ht="15" x14ac:dyDescent="0.25">
      <c r="A31" s="53" t="s">
        <v>276</v>
      </c>
      <c r="B31">
        <v>5.6</v>
      </c>
      <c r="C31">
        <v>0.9</v>
      </c>
      <c r="D31">
        <v>1.1000000000000001</v>
      </c>
      <c r="E31">
        <v>10</v>
      </c>
      <c r="F31">
        <v>0</v>
      </c>
      <c r="G31">
        <v>0</v>
      </c>
    </row>
    <row r="32" spans="1:7" ht="15" x14ac:dyDescent="0.25">
      <c r="A32" s="53" t="s">
        <v>574</v>
      </c>
      <c r="B32">
        <v>0</v>
      </c>
      <c r="C32">
        <v>0</v>
      </c>
      <c r="D32">
        <v>0</v>
      </c>
      <c r="E32">
        <v>65.599999999999994</v>
      </c>
      <c r="F32">
        <v>0</v>
      </c>
      <c r="G32">
        <v>0</v>
      </c>
    </row>
    <row r="33" spans="1:7" ht="15" x14ac:dyDescent="0.25">
      <c r="A33" s="53" t="s">
        <v>277</v>
      </c>
      <c r="B33">
        <v>0</v>
      </c>
      <c r="C33">
        <v>7</v>
      </c>
      <c r="D33">
        <v>0</v>
      </c>
      <c r="E33">
        <v>26.6</v>
      </c>
      <c r="F33">
        <v>0</v>
      </c>
      <c r="G33">
        <v>0</v>
      </c>
    </row>
    <row r="34" spans="1:7" ht="15" x14ac:dyDescent="0.25">
      <c r="A34" s="53" t="s">
        <v>278</v>
      </c>
      <c r="B34">
        <v>0</v>
      </c>
      <c r="C34">
        <v>0</v>
      </c>
      <c r="D34">
        <v>0.6</v>
      </c>
      <c r="E34">
        <v>1</v>
      </c>
      <c r="F34">
        <v>0</v>
      </c>
      <c r="G34">
        <v>0</v>
      </c>
    </row>
    <row r="35" spans="1:7" ht="15" x14ac:dyDescent="0.25">
      <c r="A35" s="53" t="s">
        <v>279</v>
      </c>
      <c r="B35">
        <v>6</v>
      </c>
      <c r="C35">
        <v>0.2</v>
      </c>
      <c r="D35">
        <v>0.8</v>
      </c>
      <c r="E35">
        <v>0.4</v>
      </c>
      <c r="F35">
        <v>0</v>
      </c>
      <c r="G35">
        <v>0</v>
      </c>
    </row>
    <row r="36" spans="1:7" ht="15" x14ac:dyDescent="0.25">
      <c r="A36" s="53" t="s">
        <v>280</v>
      </c>
      <c r="B36">
        <v>0</v>
      </c>
      <c r="C36">
        <v>0</v>
      </c>
      <c r="D36" t="s">
        <v>160</v>
      </c>
      <c r="E36">
        <v>0</v>
      </c>
      <c r="F36">
        <v>0</v>
      </c>
      <c r="G36">
        <v>0</v>
      </c>
    </row>
    <row r="37" spans="1:7" ht="15" x14ac:dyDescent="0.25">
      <c r="A37" s="53" t="s">
        <v>281</v>
      </c>
      <c r="B37">
        <v>0</v>
      </c>
      <c r="C37">
        <v>0</v>
      </c>
      <c r="D37">
        <v>422</v>
      </c>
      <c r="E37">
        <v>344.6</v>
      </c>
      <c r="F37">
        <v>0</v>
      </c>
      <c r="G37">
        <v>0</v>
      </c>
    </row>
    <row r="38" spans="1:7" ht="15" x14ac:dyDescent="0.25">
      <c r="A38" s="53" t="s">
        <v>625</v>
      </c>
      <c r="B38">
        <v>0</v>
      </c>
      <c r="C38">
        <v>0</v>
      </c>
      <c r="D38">
        <v>0</v>
      </c>
      <c r="E38">
        <v>20.7</v>
      </c>
      <c r="F38">
        <v>0</v>
      </c>
      <c r="G38">
        <v>0</v>
      </c>
    </row>
    <row r="39" spans="1:7" ht="15" x14ac:dyDescent="0.25">
      <c r="A39" s="53" t="s">
        <v>282</v>
      </c>
      <c r="B39">
        <v>0</v>
      </c>
      <c r="C39">
        <v>0</v>
      </c>
      <c r="D39">
        <v>0</v>
      </c>
      <c r="E39">
        <v>315.10000000000002</v>
      </c>
      <c r="F39">
        <v>0</v>
      </c>
      <c r="G39">
        <v>0</v>
      </c>
    </row>
    <row r="40" spans="1:7" ht="15" x14ac:dyDescent="0.25">
      <c r="A40" s="53" t="s">
        <v>680</v>
      </c>
      <c r="B40">
        <v>0</v>
      </c>
      <c r="C40">
        <v>0</v>
      </c>
      <c r="D40">
        <v>0</v>
      </c>
      <c r="E40">
        <v>24.2</v>
      </c>
      <c r="F40">
        <v>0</v>
      </c>
      <c r="G40">
        <v>0</v>
      </c>
    </row>
    <row r="41" spans="1:7" ht="15" x14ac:dyDescent="0.25">
      <c r="A41" s="53" t="s">
        <v>27</v>
      </c>
    </row>
    <row r="42" spans="1:7" ht="15" x14ac:dyDescent="0.25">
      <c r="A42" s="53" t="s">
        <v>283</v>
      </c>
      <c r="B42">
        <v>48</v>
      </c>
      <c r="C42">
        <v>163.5</v>
      </c>
      <c r="D42">
        <v>115.7</v>
      </c>
      <c r="E42">
        <v>853.9</v>
      </c>
      <c r="F42">
        <v>0</v>
      </c>
      <c r="G42">
        <v>0</v>
      </c>
    </row>
    <row r="43" spans="1:7" ht="15" x14ac:dyDescent="0.25">
      <c r="A43" s="53" t="s">
        <v>614</v>
      </c>
      <c r="B43">
        <v>0</v>
      </c>
      <c r="C43">
        <v>0</v>
      </c>
      <c r="D43">
        <v>0</v>
      </c>
      <c r="E43">
        <v>180.9</v>
      </c>
      <c r="F43">
        <v>0</v>
      </c>
      <c r="G43">
        <v>0</v>
      </c>
    </row>
    <row r="44" spans="1:7" ht="15" x14ac:dyDescent="0.25">
      <c r="A44" s="53" t="s">
        <v>284</v>
      </c>
      <c r="B44">
        <v>0</v>
      </c>
      <c r="C44">
        <v>22.5</v>
      </c>
      <c r="D44">
        <v>20.8</v>
      </c>
      <c r="E44">
        <v>362</v>
      </c>
      <c r="F44">
        <v>0</v>
      </c>
      <c r="G44">
        <v>0</v>
      </c>
    </row>
    <row r="45" spans="1:7" ht="15" x14ac:dyDescent="0.25">
      <c r="A45" s="53" t="s">
        <v>285</v>
      </c>
      <c r="B45">
        <v>48</v>
      </c>
      <c r="C45">
        <v>141</v>
      </c>
      <c r="D45">
        <v>95</v>
      </c>
      <c r="E45">
        <v>202.7</v>
      </c>
      <c r="F45">
        <v>0</v>
      </c>
      <c r="G45">
        <v>0</v>
      </c>
    </row>
    <row r="46" spans="1:7" ht="15" x14ac:dyDescent="0.25">
      <c r="A46" s="53" t="s">
        <v>414</v>
      </c>
      <c r="B46">
        <v>0</v>
      </c>
      <c r="C46">
        <v>0</v>
      </c>
      <c r="D46">
        <v>0</v>
      </c>
      <c r="E46">
        <v>108.3</v>
      </c>
      <c r="F46">
        <v>0</v>
      </c>
      <c r="G46">
        <v>0</v>
      </c>
    </row>
    <row r="47" spans="1:7" ht="15" x14ac:dyDescent="0.25">
      <c r="A47" s="53" t="s">
        <v>27</v>
      </c>
    </row>
    <row r="48" spans="1:7" ht="15" x14ac:dyDescent="0.25">
      <c r="A48" s="53" t="s">
        <v>286</v>
      </c>
      <c r="B48">
        <v>9992.5</v>
      </c>
      <c r="C48">
        <v>8757.7999999999993</v>
      </c>
      <c r="D48">
        <v>16274.3</v>
      </c>
      <c r="E48">
        <v>12446.4</v>
      </c>
      <c r="F48">
        <v>1518.1</v>
      </c>
      <c r="G48">
        <v>0</v>
      </c>
    </row>
    <row r="49" spans="1:7" ht="15" x14ac:dyDescent="0.25">
      <c r="A49" s="53" t="s">
        <v>287</v>
      </c>
      <c r="B49">
        <v>17.3</v>
      </c>
      <c r="C49">
        <v>4.5</v>
      </c>
      <c r="D49">
        <v>18.899999999999999</v>
      </c>
      <c r="E49">
        <v>14</v>
      </c>
      <c r="F49">
        <v>0</v>
      </c>
      <c r="G49">
        <v>0</v>
      </c>
    </row>
    <row r="50" spans="1:7" ht="15" x14ac:dyDescent="0.25">
      <c r="A50" s="53" t="s">
        <v>288</v>
      </c>
      <c r="B50">
        <v>286.8</v>
      </c>
      <c r="C50">
        <v>400.5</v>
      </c>
      <c r="D50">
        <v>494.3</v>
      </c>
      <c r="E50">
        <v>442.5</v>
      </c>
      <c r="F50">
        <v>0</v>
      </c>
      <c r="G50">
        <v>0</v>
      </c>
    </row>
    <row r="51" spans="1:7" ht="15" x14ac:dyDescent="0.25">
      <c r="A51" s="53" t="s">
        <v>289</v>
      </c>
      <c r="B51">
        <v>1525</v>
      </c>
      <c r="C51">
        <v>304.2</v>
      </c>
      <c r="D51">
        <v>1979.9</v>
      </c>
      <c r="E51">
        <v>270.2</v>
      </c>
      <c r="F51">
        <v>10</v>
      </c>
      <c r="G51">
        <v>0</v>
      </c>
    </row>
    <row r="52" spans="1:7" ht="15" x14ac:dyDescent="0.25">
      <c r="A52" s="53" t="s">
        <v>310</v>
      </c>
      <c r="B52">
        <v>0</v>
      </c>
      <c r="C52">
        <v>48</v>
      </c>
      <c r="D52">
        <v>0</v>
      </c>
      <c r="E52">
        <v>178.2</v>
      </c>
      <c r="F52">
        <v>0</v>
      </c>
      <c r="G52">
        <v>0</v>
      </c>
    </row>
    <row r="53" spans="1:7" ht="15" x14ac:dyDescent="0.25">
      <c r="A53" s="53" t="s">
        <v>290</v>
      </c>
      <c r="B53">
        <v>727.8</v>
      </c>
      <c r="C53">
        <v>570.5</v>
      </c>
      <c r="D53">
        <v>2582.5</v>
      </c>
      <c r="E53">
        <v>2076.6</v>
      </c>
      <c r="F53">
        <v>0</v>
      </c>
      <c r="G53">
        <v>0</v>
      </c>
    </row>
    <row r="54" spans="1:7" ht="15" x14ac:dyDescent="0.25">
      <c r="A54" s="53" t="s">
        <v>563</v>
      </c>
      <c r="B54">
        <v>29</v>
      </c>
      <c r="C54">
        <v>0</v>
      </c>
      <c r="D54">
        <v>0</v>
      </c>
      <c r="E54">
        <v>0</v>
      </c>
      <c r="F54">
        <v>0</v>
      </c>
      <c r="G54">
        <v>0</v>
      </c>
    </row>
    <row r="55" spans="1:7" ht="15" x14ac:dyDescent="0.25">
      <c r="A55" s="53" t="s">
        <v>291</v>
      </c>
      <c r="B55">
        <v>241.7</v>
      </c>
      <c r="C55">
        <v>145</v>
      </c>
      <c r="D55">
        <v>160</v>
      </c>
      <c r="E55">
        <v>163.30000000000001</v>
      </c>
      <c r="F55">
        <v>0</v>
      </c>
      <c r="G55">
        <v>0</v>
      </c>
    </row>
    <row r="56" spans="1:7" ht="15" x14ac:dyDescent="0.25">
      <c r="A56" s="53" t="s">
        <v>591</v>
      </c>
      <c r="B56">
        <v>0</v>
      </c>
      <c r="C56">
        <v>0</v>
      </c>
      <c r="D56">
        <v>0</v>
      </c>
      <c r="E56">
        <v>30.4</v>
      </c>
      <c r="F56">
        <v>0</v>
      </c>
      <c r="G56">
        <v>0</v>
      </c>
    </row>
    <row r="57" spans="1:7" ht="15" x14ac:dyDescent="0.25">
      <c r="A57" s="53" t="s">
        <v>293</v>
      </c>
      <c r="B57">
        <v>720.8</v>
      </c>
      <c r="C57">
        <v>589.79999999999995</v>
      </c>
      <c r="D57">
        <v>690.6</v>
      </c>
      <c r="E57">
        <v>566.79999999999995</v>
      </c>
      <c r="F57">
        <v>0</v>
      </c>
      <c r="G57">
        <v>0</v>
      </c>
    </row>
    <row r="58" spans="1:7" ht="15" x14ac:dyDescent="0.25">
      <c r="A58" s="53" t="s">
        <v>384</v>
      </c>
      <c r="B58">
        <v>0</v>
      </c>
      <c r="C58">
        <v>0</v>
      </c>
      <c r="D58">
        <v>27.8</v>
      </c>
      <c r="E58">
        <v>9.5</v>
      </c>
      <c r="F58">
        <v>0</v>
      </c>
      <c r="G58">
        <v>0</v>
      </c>
    </row>
    <row r="59" spans="1:7" ht="15" x14ac:dyDescent="0.25">
      <c r="A59" s="53" t="s">
        <v>294</v>
      </c>
      <c r="B59">
        <v>0</v>
      </c>
      <c r="C59">
        <v>0</v>
      </c>
      <c r="D59">
        <v>4.5</v>
      </c>
      <c r="E59">
        <v>5.6</v>
      </c>
      <c r="F59">
        <v>0</v>
      </c>
      <c r="G59">
        <v>0</v>
      </c>
    </row>
    <row r="60" spans="1:7" ht="15" x14ac:dyDescent="0.25">
      <c r="A60" s="53" t="s">
        <v>295</v>
      </c>
      <c r="B60">
        <v>234.5</v>
      </c>
      <c r="C60">
        <v>281.8</v>
      </c>
      <c r="D60">
        <v>430.5</v>
      </c>
      <c r="E60">
        <v>387</v>
      </c>
      <c r="F60">
        <v>19.899999999999999</v>
      </c>
      <c r="G60">
        <v>0</v>
      </c>
    </row>
    <row r="61" spans="1:7" ht="15" x14ac:dyDescent="0.25">
      <c r="A61" s="53" t="s">
        <v>296</v>
      </c>
      <c r="B61">
        <v>45.3</v>
      </c>
      <c r="C61">
        <v>44.5</v>
      </c>
      <c r="D61">
        <v>169.2</v>
      </c>
      <c r="E61">
        <v>165.9</v>
      </c>
      <c r="F61">
        <v>0</v>
      </c>
      <c r="G61">
        <v>0</v>
      </c>
    </row>
    <row r="62" spans="1:7" ht="15" x14ac:dyDescent="0.25">
      <c r="A62" s="53" t="s">
        <v>297</v>
      </c>
      <c r="B62">
        <v>0</v>
      </c>
      <c r="C62">
        <v>3.9</v>
      </c>
      <c r="D62">
        <v>10.7</v>
      </c>
      <c r="E62">
        <v>8.6999999999999993</v>
      </c>
      <c r="F62">
        <v>0</v>
      </c>
      <c r="G62">
        <v>0</v>
      </c>
    </row>
    <row r="63" spans="1:7" ht="15" x14ac:dyDescent="0.25">
      <c r="A63" s="53" t="s">
        <v>298</v>
      </c>
      <c r="B63">
        <v>5545.8</v>
      </c>
      <c r="C63">
        <v>5679.3</v>
      </c>
      <c r="D63">
        <v>8602.7999999999993</v>
      </c>
      <c r="E63">
        <v>6463.5</v>
      </c>
      <c r="F63">
        <v>1488.2</v>
      </c>
      <c r="G63">
        <v>0</v>
      </c>
    </row>
    <row r="64" spans="1:7" ht="15" x14ac:dyDescent="0.25">
      <c r="A64" s="53" t="s">
        <v>299</v>
      </c>
      <c r="B64">
        <v>132.9</v>
      </c>
      <c r="C64">
        <v>257.39999999999998</v>
      </c>
      <c r="D64">
        <v>227.3</v>
      </c>
      <c r="E64">
        <v>231</v>
      </c>
      <c r="F64">
        <v>0</v>
      </c>
      <c r="G64">
        <v>0</v>
      </c>
    </row>
    <row r="65" spans="1:7" ht="15" x14ac:dyDescent="0.25">
      <c r="A65" s="53" t="s">
        <v>300</v>
      </c>
      <c r="B65">
        <v>240.7</v>
      </c>
      <c r="C65">
        <v>253</v>
      </c>
      <c r="D65">
        <v>296.3</v>
      </c>
      <c r="E65">
        <v>258.10000000000002</v>
      </c>
      <c r="F65">
        <v>0</v>
      </c>
      <c r="G65">
        <v>0</v>
      </c>
    </row>
    <row r="66" spans="1:7" ht="15" x14ac:dyDescent="0.25">
      <c r="A66" s="53" t="s">
        <v>301</v>
      </c>
      <c r="B66">
        <v>0</v>
      </c>
      <c r="C66">
        <v>35</v>
      </c>
      <c r="D66">
        <v>71.2</v>
      </c>
      <c r="E66">
        <v>712.5</v>
      </c>
      <c r="F66">
        <v>0</v>
      </c>
      <c r="G66">
        <v>0</v>
      </c>
    </row>
    <row r="67" spans="1:7" ht="15" x14ac:dyDescent="0.25">
      <c r="A67" s="53" t="s">
        <v>302</v>
      </c>
      <c r="B67">
        <v>141.80000000000001</v>
      </c>
      <c r="C67">
        <v>119.1</v>
      </c>
      <c r="D67">
        <v>309.2</v>
      </c>
      <c r="E67">
        <v>246.5</v>
      </c>
      <c r="F67">
        <v>0</v>
      </c>
      <c r="G67">
        <v>0</v>
      </c>
    </row>
    <row r="68" spans="1:7" ht="15" x14ac:dyDescent="0.25">
      <c r="A68" s="53" t="s">
        <v>385</v>
      </c>
      <c r="B68">
        <v>0</v>
      </c>
      <c r="C68">
        <v>0</v>
      </c>
      <c r="D68">
        <v>1</v>
      </c>
      <c r="E68">
        <v>1</v>
      </c>
      <c r="F68">
        <v>0</v>
      </c>
      <c r="G68">
        <v>0</v>
      </c>
    </row>
    <row r="69" spans="1:7" ht="15" x14ac:dyDescent="0.25">
      <c r="A69" s="53" t="s">
        <v>303</v>
      </c>
      <c r="B69">
        <v>30.1</v>
      </c>
      <c r="C69">
        <v>14.3</v>
      </c>
      <c r="D69">
        <v>38.5</v>
      </c>
      <c r="E69">
        <v>39.700000000000003</v>
      </c>
      <c r="F69">
        <v>0</v>
      </c>
      <c r="G69">
        <v>0</v>
      </c>
    </row>
    <row r="70" spans="1:7" ht="15" x14ac:dyDescent="0.25">
      <c r="A70" s="53" t="s">
        <v>304</v>
      </c>
      <c r="B70">
        <v>73</v>
      </c>
      <c r="C70">
        <v>7</v>
      </c>
      <c r="D70">
        <v>159.5</v>
      </c>
      <c r="E70">
        <v>175.7</v>
      </c>
      <c r="F70">
        <v>0</v>
      </c>
      <c r="G70">
        <v>0</v>
      </c>
    </row>
    <row r="71" spans="1:7" ht="15" x14ac:dyDescent="0.25">
      <c r="A71" s="53" t="s">
        <v>573</v>
      </c>
      <c r="B71" t="s">
        <v>118</v>
      </c>
      <c r="C71" t="s">
        <v>26</v>
      </c>
      <c r="D71" t="s">
        <v>118</v>
      </c>
      <c r="E71" t="s">
        <v>118</v>
      </c>
      <c r="F71" t="s">
        <v>118</v>
      </c>
      <c r="G71" t="s">
        <v>108</v>
      </c>
    </row>
    <row r="72" spans="1:7" ht="15" x14ac:dyDescent="0.25">
      <c r="A72" s="53" t="s">
        <v>305</v>
      </c>
      <c r="B72">
        <v>19567</v>
      </c>
      <c r="C72">
        <v>26091.599999999999</v>
      </c>
      <c r="D72">
        <v>27533</v>
      </c>
      <c r="E72">
        <v>27762.7</v>
      </c>
      <c r="F72">
        <v>1928.6</v>
      </c>
      <c r="G72">
        <v>0</v>
      </c>
    </row>
    <row r="73" spans="1:7" ht="15" x14ac:dyDescent="0.25">
      <c r="A73" s="53" t="s">
        <v>306</v>
      </c>
      <c r="B73">
        <v>3102.2</v>
      </c>
      <c r="C73">
        <v>5664.7</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22669.200000000001</v>
      </c>
      <c r="C75">
        <v>31756.3</v>
      </c>
      <c r="D75">
        <v>27533</v>
      </c>
      <c r="E75">
        <v>27762.7</v>
      </c>
      <c r="F75">
        <v>1928.6</v>
      </c>
      <c r="G75">
        <v>0</v>
      </c>
    </row>
    <row r="76" spans="1:7" ht="15" x14ac:dyDescent="0.25">
      <c r="A76" s="53" t="s">
        <v>308</v>
      </c>
      <c r="B76" t="s">
        <v>25</v>
      </c>
      <c r="C76" t="s">
        <v>25</v>
      </c>
      <c r="D76">
        <v>0</v>
      </c>
      <c r="E76">
        <v>0</v>
      </c>
      <c r="F76" t="s">
        <v>25</v>
      </c>
      <c r="G76" t="s">
        <v>25</v>
      </c>
    </row>
    <row r="77" spans="1:7" ht="15" x14ac:dyDescent="0.25">
      <c r="A77" s="53" t="s">
        <v>309</v>
      </c>
      <c r="B77">
        <v>285.8</v>
      </c>
      <c r="C77">
        <v>1174.4000000000001</v>
      </c>
      <c r="D77" t="s">
        <v>25</v>
      </c>
      <c r="E77" t="s">
        <v>25</v>
      </c>
      <c r="F77">
        <v>3.9</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CBDF-CE21-41D5-B37E-F897FECB8EA6}">
  <dimension ref="A1:G76"/>
  <sheetViews>
    <sheetView topLeftCell="A22" workbookViewId="0">
      <selection activeCell="B7" sqref="B7"/>
    </sheetView>
  </sheetViews>
  <sheetFormatPr defaultRowHeight="13.2" x14ac:dyDescent="0.25"/>
  <cols>
    <col min="1" max="1" width="26.88671875" customWidth="1"/>
    <col min="2" max="2" width="11.88671875" customWidth="1"/>
    <col min="4" max="4" width="11.109375" customWidth="1"/>
    <col min="5" max="5" width="12.6640625" customWidth="1"/>
    <col min="6" max="6" width="13.44140625" customWidth="1"/>
  </cols>
  <sheetData>
    <row r="1" spans="1:7" ht="15" x14ac:dyDescent="0.25">
      <c r="A1" s="53" t="s">
        <v>564</v>
      </c>
    </row>
    <row r="2" spans="1:7" ht="15" x14ac:dyDescent="0.25">
      <c r="A2" s="53" t="s">
        <v>565</v>
      </c>
    </row>
    <row r="3" spans="1:7" ht="15" x14ac:dyDescent="0.25">
      <c r="A3" s="53" t="s">
        <v>753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0.3</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0.3</v>
      </c>
      <c r="C14">
        <v>0.1</v>
      </c>
      <c r="D14">
        <v>0.1</v>
      </c>
      <c r="E14">
        <v>0.2</v>
      </c>
      <c r="F14">
        <v>0</v>
      </c>
      <c r="G14">
        <v>0</v>
      </c>
    </row>
    <row r="15" spans="1:7" ht="15" x14ac:dyDescent="0.25">
      <c r="A15" s="53" t="s">
        <v>27</v>
      </c>
    </row>
    <row r="16" spans="1:7" ht="15" x14ac:dyDescent="0.25">
      <c r="A16" s="53" t="s">
        <v>270</v>
      </c>
      <c r="B16">
        <v>2428.6999999999998</v>
      </c>
      <c r="C16">
        <v>4330.8999999999996</v>
      </c>
      <c r="D16">
        <v>4704</v>
      </c>
      <c r="E16">
        <v>4067.1</v>
      </c>
      <c r="F16">
        <v>410.5</v>
      </c>
      <c r="G16">
        <v>0</v>
      </c>
    </row>
    <row r="17" spans="1:7" ht="15" x14ac:dyDescent="0.25">
      <c r="A17" s="53" t="s">
        <v>27</v>
      </c>
    </row>
    <row r="18" spans="1:7" ht="15" x14ac:dyDescent="0.25">
      <c r="A18" s="53" t="s">
        <v>271</v>
      </c>
      <c r="B18">
        <v>79</v>
      </c>
      <c r="C18">
        <v>574.5</v>
      </c>
      <c r="D18">
        <v>167.9</v>
      </c>
      <c r="E18">
        <v>449.8</v>
      </c>
      <c r="F18">
        <v>0</v>
      </c>
      <c r="G18">
        <v>0</v>
      </c>
    </row>
    <row r="19" spans="1:7" ht="15" x14ac:dyDescent="0.25">
      <c r="A19" s="53" t="s">
        <v>27</v>
      </c>
    </row>
    <row r="20" spans="1:7" ht="15" x14ac:dyDescent="0.25">
      <c r="A20" s="53" t="s">
        <v>272</v>
      </c>
      <c r="B20">
        <v>7098</v>
      </c>
      <c r="C20">
        <v>11667</v>
      </c>
      <c r="D20">
        <v>4993</v>
      </c>
      <c r="E20">
        <v>7063.2</v>
      </c>
      <c r="F20">
        <v>0</v>
      </c>
      <c r="G20">
        <v>0</v>
      </c>
    </row>
    <row r="21" spans="1:7" ht="15" x14ac:dyDescent="0.25">
      <c r="A21" s="53" t="s">
        <v>27</v>
      </c>
    </row>
    <row r="22" spans="1:7" ht="15" x14ac:dyDescent="0.25">
      <c r="A22" s="53" t="s">
        <v>273</v>
      </c>
      <c r="B22">
        <v>21.7</v>
      </c>
      <c r="C22">
        <v>1122.9000000000001</v>
      </c>
      <c r="D22">
        <v>366.8</v>
      </c>
      <c r="E22">
        <v>1923.6</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110</v>
      </c>
      <c r="F26">
        <v>0</v>
      </c>
      <c r="G26">
        <v>0</v>
      </c>
    </row>
    <row r="27" spans="1:7" ht="15" x14ac:dyDescent="0.25">
      <c r="A27" s="53" t="s">
        <v>586</v>
      </c>
      <c r="B27">
        <v>0</v>
      </c>
      <c r="C27">
        <v>55</v>
      </c>
      <c r="D27">
        <v>0</v>
      </c>
      <c r="E27">
        <v>32.9</v>
      </c>
      <c r="F27">
        <v>0</v>
      </c>
      <c r="G27">
        <v>0</v>
      </c>
    </row>
    <row r="28" spans="1:7" ht="15" x14ac:dyDescent="0.25">
      <c r="A28" s="53" t="s">
        <v>275</v>
      </c>
      <c r="B28">
        <v>6.4</v>
      </c>
      <c r="C28">
        <v>653</v>
      </c>
      <c r="D28">
        <v>77.900000000000006</v>
      </c>
      <c r="E28">
        <v>980.2</v>
      </c>
      <c r="F28">
        <v>0</v>
      </c>
      <c r="G28">
        <v>0</v>
      </c>
    </row>
    <row r="29" spans="1:7" ht="15" x14ac:dyDescent="0.25">
      <c r="A29" s="53" t="s">
        <v>276</v>
      </c>
      <c r="B29">
        <v>5.8</v>
      </c>
      <c r="C29">
        <v>1.2</v>
      </c>
      <c r="D29">
        <v>0.9</v>
      </c>
      <c r="E29">
        <v>9.6999999999999993</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26.6</v>
      </c>
      <c r="F31">
        <v>0</v>
      </c>
      <c r="G31">
        <v>0</v>
      </c>
    </row>
    <row r="32" spans="1:7" ht="15" x14ac:dyDescent="0.25">
      <c r="A32" s="53" t="s">
        <v>278</v>
      </c>
      <c r="B32">
        <v>0</v>
      </c>
      <c r="C32">
        <v>0</v>
      </c>
      <c r="D32">
        <v>0.6</v>
      </c>
      <c r="E32">
        <v>1</v>
      </c>
      <c r="F32">
        <v>0</v>
      </c>
      <c r="G32">
        <v>0</v>
      </c>
    </row>
    <row r="33" spans="1:7" ht="15" x14ac:dyDescent="0.25">
      <c r="A33" s="53" t="s">
        <v>279</v>
      </c>
      <c r="B33">
        <v>6</v>
      </c>
      <c r="C33">
        <v>0.2</v>
      </c>
      <c r="D33">
        <v>0.8</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314.2</v>
      </c>
      <c r="F35">
        <v>0</v>
      </c>
      <c r="G35">
        <v>0</v>
      </c>
    </row>
    <row r="36" spans="1:7" ht="15" x14ac:dyDescent="0.25">
      <c r="A36" s="53" t="s">
        <v>625</v>
      </c>
      <c r="B36">
        <v>0</v>
      </c>
      <c r="C36">
        <v>0</v>
      </c>
      <c r="D36">
        <v>0</v>
      </c>
      <c r="E36">
        <v>20.7</v>
      </c>
      <c r="F36">
        <v>0</v>
      </c>
      <c r="G36">
        <v>0</v>
      </c>
    </row>
    <row r="37" spans="1:7" ht="15" x14ac:dyDescent="0.25">
      <c r="A37" s="53" t="s">
        <v>282</v>
      </c>
      <c r="B37">
        <v>0</v>
      </c>
      <c r="C37">
        <v>0</v>
      </c>
      <c r="D37">
        <v>0</v>
      </c>
      <c r="E37">
        <v>251.4</v>
      </c>
      <c r="F37">
        <v>0</v>
      </c>
      <c r="G37">
        <v>0</v>
      </c>
    </row>
    <row r="38" spans="1:7" ht="15" x14ac:dyDescent="0.25">
      <c r="A38" s="53" t="s">
        <v>680</v>
      </c>
      <c r="B38">
        <v>0</v>
      </c>
      <c r="C38">
        <v>0</v>
      </c>
      <c r="D38">
        <v>0</v>
      </c>
      <c r="E38">
        <v>24.2</v>
      </c>
      <c r="F38">
        <v>0</v>
      </c>
      <c r="G38">
        <v>0</v>
      </c>
    </row>
    <row r="39" spans="1:7" ht="15" x14ac:dyDescent="0.25">
      <c r="A39" s="53" t="s">
        <v>27</v>
      </c>
    </row>
    <row r="40" spans="1:7" ht="15" x14ac:dyDescent="0.25">
      <c r="A40" s="53" t="s">
        <v>283</v>
      </c>
      <c r="B40">
        <v>28</v>
      </c>
      <c r="C40">
        <v>361</v>
      </c>
      <c r="D40">
        <v>115.7</v>
      </c>
      <c r="E40">
        <v>713.1</v>
      </c>
      <c r="F40">
        <v>0</v>
      </c>
      <c r="G40">
        <v>0</v>
      </c>
    </row>
    <row r="41" spans="1:7" ht="15" x14ac:dyDescent="0.25">
      <c r="A41" s="53" t="s">
        <v>614</v>
      </c>
      <c r="B41">
        <v>0</v>
      </c>
      <c r="C41">
        <v>0</v>
      </c>
      <c r="D41">
        <v>0</v>
      </c>
      <c r="E41">
        <v>180.9</v>
      </c>
      <c r="F41">
        <v>0</v>
      </c>
      <c r="G41">
        <v>0</v>
      </c>
    </row>
    <row r="42" spans="1:7" ht="15" x14ac:dyDescent="0.25">
      <c r="A42" s="53" t="s">
        <v>284</v>
      </c>
      <c r="B42">
        <v>0</v>
      </c>
      <c r="C42">
        <v>188</v>
      </c>
      <c r="D42">
        <v>20.8</v>
      </c>
      <c r="E42">
        <v>221.2</v>
      </c>
      <c r="F42">
        <v>0</v>
      </c>
      <c r="G42">
        <v>0</v>
      </c>
    </row>
    <row r="43" spans="1:7" ht="15" x14ac:dyDescent="0.25">
      <c r="A43" s="53" t="s">
        <v>285</v>
      </c>
      <c r="B43">
        <v>28</v>
      </c>
      <c r="C43">
        <v>173</v>
      </c>
      <c r="D43">
        <v>95</v>
      </c>
      <c r="E43">
        <v>202.7</v>
      </c>
      <c r="F43">
        <v>0</v>
      </c>
      <c r="G43">
        <v>0</v>
      </c>
    </row>
    <row r="44" spans="1:7" ht="15" x14ac:dyDescent="0.25">
      <c r="A44" s="53" t="s">
        <v>414</v>
      </c>
      <c r="B44">
        <v>0</v>
      </c>
      <c r="C44">
        <v>0</v>
      </c>
      <c r="D44">
        <v>0</v>
      </c>
      <c r="E44">
        <v>108.3</v>
      </c>
      <c r="F44">
        <v>0</v>
      </c>
      <c r="G44">
        <v>0</v>
      </c>
    </row>
    <row r="45" spans="1:7" ht="15" x14ac:dyDescent="0.25">
      <c r="A45" s="53" t="s">
        <v>27</v>
      </c>
    </row>
    <row r="46" spans="1:7" ht="15" x14ac:dyDescent="0.25">
      <c r="A46" s="53" t="s">
        <v>286</v>
      </c>
      <c r="B46">
        <v>10331.700000000001</v>
      </c>
      <c r="C46">
        <v>9051.7000000000007</v>
      </c>
      <c r="D46">
        <v>15415.2</v>
      </c>
      <c r="E46">
        <v>11952.9</v>
      </c>
      <c r="F46">
        <v>1495.3</v>
      </c>
      <c r="G46">
        <v>0</v>
      </c>
    </row>
    <row r="47" spans="1:7" ht="15" x14ac:dyDescent="0.25">
      <c r="A47" s="53" t="s">
        <v>287</v>
      </c>
      <c r="B47">
        <v>5.5</v>
      </c>
      <c r="C47">
        <v>0</v>
      </c>
      <c r="D47">
        <v>13</v>
      </c>
      <c r="E47">
        <v>14</v>
      </c>
      <c r="F47">
        <v>0</v>
      </c>
      <c r="G47">
        <v>0</v>
      </c>
    </row>
    <row r="48" spans="1:7" ht="15" x14ac:dyDescent="0.25">
      <c r="A48" s="53" t="s">
        <v>288</v>
      </c>
      <c r="B48">
        <v>289.8</v>
      </c>
      <c r="C48">
        <v>400.5</v>
      </c>
      <c r="D48">
        <v>494.3</v>
      </c>
      <c r="E48">
        <v>442.5</v>
      </c>
      <c r="F48">
        <v>0</v>
      </c>
      <c r="G48">
        <v>0</v>
      </c>
    </row>
    <row r="49" spans="1:7" ht="15" x14ac:dyDescent="0.25">
      <c r="A49" s="53" t="s">
        <v>289</v>
      </c>
      <c r="B49">
        <v>1600.3</v>
      </c>
      <c r="C49">
        <v>286.5</v>
      </c>
      <c r="D49">
        <v>1877.9</v>
      </c>
      <c r="E49">
        <v>259.8</v>
      </c>
      <c r="F49">
        <v>10</v>
      </c>
      <c r="G49">
        <v>0</v>
      </c>
    </row>
    <row r="50" spans="1:7" ht="15" x14ac:dyDescent="0.25">
      <c r="A50" s="53" t="s">
        <v>310</v>
      </c>
      <c r="B50">
        <v>0</v>
      </c>
      <c r="C50">
        <v>45</v>
      </c>
      <c r="D50">
        <v>0</v>
      </c>
      <c r="E50">
        <v>178.2</v>
      </c>
      <c r="F50">
        <v>0</v>
      </c>
      <c r="G50">
        <v>0</v>
      </c>
    </row>
    <row r="51" spans="1:7" ht="15" x14ac:dyDescent="0.25">
      <c r="A51" s="53" t="s">
        <v>290</v>
      </c>
      <c r="B51">
        <v>856.6</v>
      </c>
      <c r="C51">
        <v>633.5</v>
      </c>
      <c r="D51">
        <v>2324.1</v>
      </c>
      <c r="E51">
        <v>1990.6</v>
      </c>
      <c r="F51">
        <v>0</v>
      </c>
      <c r="G51">
        <v>0</v>
      </c>
    </row>
    <row r="52" spans="1:7" ht="15" x14ac:dyDescent="0.25">
      <c r="A52" s="53" t="s">
        <v>563</v>
      </c>
      <c r="B52">
        <v>29</v>
      </c>
      <c r="C52">
        <v>0</v>
      </c>
      <c r="D52">
        <v>0</v>
      </c>
      <c r="E52">
        <v>0</v>
      </c>
      <c r="F52">
        <v>0</v>
      </c>
      <c r="G52">
        <v>0</v>
      </c>
    </row>
    <row r="53" spans="1:7" ht="15" x14ac:dyDescent="0.25">
      <c r="A53" s="53" t="s">
        <v>291</v>
      </c>
      <c r="B53">
        <v>280</v>
      </c>
      <c r="C53">
        <v>145.4</v>
      </c>
      <c r="D53">
        <v>114.2</v>
      </c>
      <c r="E53">
        <v>163.30000000000001</v>
      </c>
      <c r="F53">
        <v>0</v>
      </c>
      <c r="G53">
        <v>0</v>
      </c>
    </row>
    <row r="54" spans="1:7" ht="15" x14ac:dyDescent="0.25">
      <c r="A54" s="53" t="s">
        <v>591</v>
      </c>
      <c r="B54">
        <v>0</v>
      </c>
      <c r="C54">
        <v>0</v>
      </c>
      <c r="D54">
        <v>0</v>
      </c>
      <c r="E54">
        <v>30.4</v>
      </c>
      <c r="F54">
        <v>0</v>
      </c>
      <c r="G54">
        <v>0</v>
      </c>
    </row>
    <row r="55" spans="1:7" ht="15" x14ac:dyDescent="0.25">
      <c r="A55" s="53" t="s">
        <v>293</v>
      </c>
      <c r="B55">
        <v>706.6</v>
      </c>
      <c r="C55">
        <v>619.9</v>
      </c>
      <c r="D55">
        <v>667.8</v>
      </c>
      <c r="E55">
        <v>509.8</v>
      </c>
      <c r="F55">
        <v>0</v>
      </c>
      <c r="G55">
        <v>0</v>
      </c>
    </row>
    <row r="56" spans="1:7" ht="15" x14ac:dyDescent="0.25">
      <c r="A56" s="53" t="s">
        <v>384</v>
      </c>
      <c r="B56">
        <v>0</v>
      </c>
      <c r="C56">
        <v>0</v>
      </c>
      <c r="D56">
        <v>27.8</v>
      </c>
      <c r="E56">
        <v>9.5</v>
      </c>
      <c r="F56">
        <v>0</v>
      </c>
      <c r="G56">
        <v>0</v>
      </c>
    </row>
    <row r="57" spans="1:7" ht="15" x14ac:dyDescent="0.25">
      <c r="A57" s="53" t="s">
        <v>294</v>
      </c>
      <c r="B57">
        <v>0</v>
      </c>
      <c r="C57">
        <v>2.4</v>
      </c>
      <c r="D57">
        <v>4.5</v>
      </c>
      <c r="E57">
        <v>3.2</v>
      </c>
      <c r="F57">
        <v>0</v>
      </c>
      <c r="G57">
        <v>0</v>
      </c>
    </row>
    <row r="58" spans="1:7" ht="15" x14ac:dyDescent="0.25">
      <c r="A58" s="53" t="s">
        <v>295</v>
      </c>
      <c r="B58">
        <v>230.5</v>
      </c>
      <c r="C58">
        <v>268.89999999999998</v>
      </c>
      <c r="D58">
        <v>430.5</v>
      </c>
      <c r="E58">
        <v>379.9</v>
      </c>
      <c r="F58">
        <v>19.899999999999999</v>
      </c>
      <c r="G58">
        <v>0</v>
      </c>
    </row>
    <row r="59" spans="1:7" ht="15" x14ac:dyDescent="0.25">
      <c r="A59" s="53" t="s">
        <v>296</v>
      </c>
      <c r="B59">
        <v>52.2</v>
      </c>
      <c r="C59">
        <v>61.5</v>
      </c>
      <c r="D59">
        <v>162</v>
      </c>
      <c r="E59">
        <v>148.9</v>
      </c>
      <c r="F59">
        <v>0</v>
      </c>
      <c r="G59">
        <v>0</v>
      </c>
    </row>
    <row r="60" spans="1:7" ht="15" x14ac:dyDescent="0.25">
      <c r="A60" s="53" t="s">
        <v>297</v>
      </c>
      <c r="B60">
        <v>0.9</v>
      </c>
      <c r="C60">
        <v>3.4</v>
      </c>
      <c r="D60">
        <v>9.6999999999999993</v>
      </c>
      <c r="E60">
        <v>8.6999999999999993</v>
      </c>
      <c r="F60">
        <v>0</v>
      </c>
      <c r="G60">
        <v>0</v>
      </c>
    </row>
    <row r="61" spans="1:7" ht="15" x14ac:dyDescent="0.25">
      <c r="A61" s="53" t="s">
        <v>298</v>
      </c>
      <c r="B61">
        <v>5627.3</v>
      </c>
      <c r="C61">
        <v>5773.5</v>
      </c>
      <c r="D61">
        <v>8231.1</v>
      </c>
      <c r="E61">
        <v>6261.4</v>
      </c>
      <c r="F61">
        <v>1465.3</v>
      </c>
      <c r="G61">
        <v>0</v>
      </c>
    </row>
    <row r="62" spans="1:7" ht="15" x14ac:dyDescent="0.25">
      <c r="A62" s="53" t="s">
        <v>299</v>
      </c>
      <c r="B62">
        <v>137.4</v>
      </c>
      <c r="C62">
        <v>286.89999999999998</v>
      </c>
      <c r="D62">
        <v>206.7</v>
      </c>
      <c r="E62">
        <v>231</v>
      </c>
      <c r="F62">
        <v>0</v>
      </c>
      <c r="G62">
        <v>0</v>
      </c>
    </row>
    <row r="63" spans="1:7" ht="15" x14ac:dyDescent="0.25">
      <c r="A63" s="53" t="s">
        <v>300</v>
      </c>
      <c r="B63">
        <v>254.7</v>
      </c>
      <c r="C63">
        <v>253</v>
      </c>
      <c r="D63">
        <v>272.39999999999998</v>
      </c>
      <c r="E63">
        <v>258.10000000000002</v>
      </c>
      <c r="F63">
        <v>0</v>
      </c>
      <c r="G63">
        <v>0</v>
      </c>
    </row>
    <row r="64" spans="1:7" ht="15" x14ac:dyDescent="0.25">
      <c r="A64" s="53" t="s">
        <v>301</v>
      </c>
      <c r="B64">
        <v>0</v>
      </c>
      <c r="C64">
        <v>131.1</v>
      </c>
      <c r="D64">
        <v>71.2</v>
      </c>
      <c r="E64">
        <v>613.1</v>
      </c>
      <c r="F64">
        <v>0</v>
      </c>
      <c r="G64">
        <v>0</v>
      </c>
    </row>
    <row r="65" spans="1:7" ht="15" x14ac:dyDescent="0.25">
      <c r="A65" s="53" t="s">
        <v>302</v>
      </c>
      <c r="B65">
        <v>164.3</v>
      </c>
      <c r="C65">
        <v>118.9</v>
      </c>
      <c r="D65">
        <v>309.2</v>
      </c>
      <c r="E65">
        <v>234.3</v>
      </c>
      <c r="F65">
        <v>0</v>
      </c>
      <c r="G65">
        <v>0</v>
      </c>
    </row>
    <row r="66" spans="1:7" ht="15" x14ac:dyDescent="0.25">
      <c r="A66" s="53" t="s">
        <v>385</v>
      </c>
      <c r="B66">
        <v>0</v>
      </c>
      <c r="C66">
        <v>0</v>
      </c>
      <c r="D66">
        <v>1</v>
      </c>
      <c r="E66">
        <v>1</v>
      </c>
      <c r="F66">
        <v>0</v>
      </c>
      <c r="G66">
        <v>0</v>
      </c>
    </row>
    <row r="67" spans="1:7" ht="15" x14ac:dyDescent="0.25">
      <c r="A67" s="53" t="s">
        <v>303</v>
      </c>
      <c r="B67">
        <v>23.7</v>
      </c>
      <c r="C67">
        <v>14.3</v>
      </c>
      <c r="D67">
        <v>38.5</v>
      </c>
      <c r="E67">
        <v>39.700000000000003</v>
      </c>
      <c r="F67">
        <v>0</v>
      </c>
      <c r="G67">
        <v>0</v>
      </c>
    </row>
    <row r="68" spans="1:7" ht="15" x14ac:dyDescent="0.25">
      <c r="A68" s="53" t="s">
        <v>304</v>
      </c>
      <c r="B68">
        <v>73</v>
      </c>
      <c r="C68">
        <v>7</v>
      </c>
      <c r="D68">
        <v>159.5</v>
      </c>
      <c r="E68">
        <v>175.7</v>
      </c>
      <c r="F68">
        <v>0</v>
      </c>
      <c r="G68">
        <v>0</v>
      </c>
    </row>
    <row r="69" spans="1:7" ht="15" x14ac:dyDescent="0.25">
      <c r="A69" s="53" t="s">
        <v>573</v>
      </c>
      <c r="B69" t="s">
        <v>118</v>
      </c>
      <c r="C69" t="s">
        <v>26</v>
      </c>
      <c r="D69" t="s">
        <v>118</v>
      </c>
      <c r="E69" t="s">
        <v>118</v>
      </c>
      <c r="F69" t="s">
        <v>118</v>
      </c>
      <c r="G69" t="s">
        <v>108</v>
      </c>
    </row>
    <row r="70" spans="1:7" ht="15" x14ac:dyDescent="0.25">
      <c r="A70" s="53" t="s">
        <v>305</v>
      </c>
      <c r="B70">
        <v>19987.2</v>
      </c>
      <c r="C70">
        <v>27108.1</v>
      </c>
      <c r="D70">
        <v>25769.7</v>
      </c>
      <c r="E70">
        <v>26169.9</v>
      </c>
      <c r="F70">
        <v>1905.8</v>
      </c>
      <c r="G70">
        <v>0</v>
      </c>
    </row>
    <row r="71" spans="1:7" ht="15" x14ac:dyDescent="0.25">
      <c r="A71" s="53" t="s">
        <v>306</v>
      </c>
      <c r="B71">
        <v>2301.6</v>
      </c>
      <c r="C71">
        <v>5845.6</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22288.799999999999</v>
      </c>
      <c r="C73">
        <v>32953.599999999999</v>
      </c>
      <c r="D73">
        <v>25769.7</v>
      </c>
      <c r="E73">
        <v>26169.9</v>
      </c>
      <c r="F73">
        <v>1905.8</v>
      </c>
      <c r="G73">
        <v>0</v>
      </c>
    </row>
    <row r="74" spans="1:7" ht="15" x14ac:dyDescent="0.25">
      <c r="A74" s="53" t="s">
        <v>308</v>
      </c>
      <c r="B74" t="s">
        <v>25</v>
      </c>
      <c r="C74" t="s">
        <v>25</v>
      </c>
      <c r="D74">
        <v>0</v>
      </c>
      <c r="E74">
        <v>0</v>
      </c>
      <c r="F74" t="s">
        <v>25</v>
      </c>
      <c r="G74" t="s">
        <v>25</v>
      </c>
    </row>
    <row r="75" spans="1:7" ht="15" x14ac:dyDescent="0.25">
      <c r="A75" s="53" t="s">
        <v>309</v>
      </c>
      <c r="B75">
        <v>170.8</v>
      </c>
      <c r="C75">
        <v>1174.4000000000001</v>
      </c>
      <c r="D75" t="s">
        <v>25</v>
      </c>
      <c r="E75" t="s">
        <v>25</v>
      </c>
      <c r="F75">
        <v>3.9</v>
      </c>
      <c r="G75">
        <v>0</v>
      </c>
    </row>
    <row r="76" spans="1:7" ht="15" x14ac:dyDescent="0.25">
      <c r="A76" s="53" t="s">
        <v>573</v>
      </c>
      <c r="B76" t="s">
        <v>118</v>
      </c>
      <c r="C76" t="s">
        <v>26</v>
      </c>
      <c r="D76" t="s">
        <v>118</v>
      </c>
      <c r="E76" t="s">
        <v>118</v>
      </c>
      <c r="F76" t="s">
        <v>118</v>
      </c>
      <c r="G76" t="s">
        <v>108</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EB41-2C48-401B-95D2-4377448F425E}">
  <dimension ref="A1:G75"/>
  <sheetViews>
    <sheetView topLeftCell="A43" workbookViewId="0">
      <selection activeCell="A9" sqref="A9:A76"/>
    </sheetView>
  </sheetViews>
  <sheetFormatPr defaultRowHeight="13.2" x14ac:dyDescent="0.25"/>
  <cols>
    <col min="1" max="1" width="27.6640625" customWidth="1"/>
    <col min="2" max="2" width="11.33203125" customWidth="1"/>
    <col min="4" max="5" width="10.6640625" customWidth="1"/>
    <col min="6" max="6" width="11.33203125" customWidth="1"/>
  </cols>
  <sheetData>
    <row r="1" spans="1:7" ht="15" x14ac:dyDescent="0.25">
      <c r="A1" s="53" t="s">
        <v>564</v>
      </c>
    </row>
    <row r="2" spans="1:7" ht="15" x14ac:dyDescent="0.25">
      <c r="A2" s="53" t="s">
        <v>565</v>
      </c>
    </row>
    <row r="3" spans="1:7" ht="15" x14ac:dyDescent="0.25">
      <c r="A3" s="53" t="s">
        <v>752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2564.9</v>
      </c>
      <c r="C16">
        <v>4573.8999999999996</v>
      </c>
      <c r="D16">
        <v>4247.3999999999996</v>
      </c>
      <c r="E16">
        <v>3715.5</v>
      </c>
      <c r="F16">
        <v>217.6</v>
      </c>
      <c r="G16">
        <v>0</v>
      </c>
    </row>
    <row r="17" spans="1:7" ht="15" x14ac:dyDescent="0.25">
      <c r="A17" s="53" t="s">
        <v>27</v>
      </c>
    </row>
    <row r="18" spans="1:7" ht="15" x14ac:dyDescent="0.25">
      <c r="A18" s="53" t="s">
        <v>271</v>
      </c>
      <c r="B18">
        <v>91.6</v>
      </c>
      <c r="C18">
        <v>639.29999999999995</v>
      </c>
      <c r="D18">
        <v>155.30000000000001</v>
      </c>
      <c r="E18">
        <v>371.7</v>
      </c>
      <c r="F18">
        <v>0</v>
      </c>
      <c r="G18">
        <v>0</v>
      </c>
    </row>
    <row r="19" spans="1:7" ht="15" x14ac:dyDescent="0.25">
      <c r="A19" s="53" t="s">
        <v>27</v>
      </c>
    </row>
    <row r="20" spans="1:7" ht="15" x14ac:dyDescent="0.25">
      <c r="A20" s="53" t="s">
        <v>272</v>
      </c>
      <c r="B20">
        <v>7438</v>
      </c>
      <c r="C20">
        <v>10959</v>
      </c>
      <c r="D20">
        <v>4648.3999999999996</v>
      </c>
      <c r="E20">
        <v>6716.5</v>
      </c>
      <c r="F20">
        <v>0</v>
      </c>
      <c r="G20">
        <v>0</v>
      </c>
    </row>
    <row r="21" spans="1:7" ht="15" x14ac:dyDescent="0.25">
      <c r="A21" s="53" t="s">
        <v>27</v>
      </c>
    </row>
    <row r="22" spans="1:7" ht="15" x14ac:dyDescent="0.25">
      <c r="A22" s="53" t="s">
        <v>273</v>
      </c>
      <c r="B22">
        <v>20.8</v>
      </c>
      <c r="C22">
        <v>1234.2</v>
      </c>
      <c r="D22">
        <v>366.2</v>
      </c>
      <c r="E22">
        <v>1440.1</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18.899999999999999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5.5</v>
      </c>
      <c r="C28">
        <v>718.8</v>
      </c>
      <c r="D28">
        <v>77.400000000000006</v>
      </c>
      <c r="E28">
        <v>806.5</v>
      </c>
      <c r="F28">
        <v>0</v>
      </c>
      <c r="G28">
        <v>0</v>
      </c>
    </row>
    <row r="29" spans="1:7" ht="15" x14ac:dyDescent="0.25">
      <c r="A29" s="53" t="s">
        <v>276</v>
      </c>
      <c r="B29">
        <v>5.8</v>
      </c>
      <c r="C29">
        <v>1.5</v>
      </c>
      <c r="D29">
        <v>0.9</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1</v>
      </c>
      <c r="F32">
        <v>0</v>
      </c>
      <c r="G32">
        <v>0</v>
      </c>
    </row>
    <row r="33" spans="1:7" ht="15" x14ac:dyDescent="0.25">
      <c r="A33" s="53" t="s">
        <v>279</v>
      </c>
      <c r="B33">
        <v>6.1</v>
      </c>
      <c r="C33">
        <v>0.2</v>
      </c>
      <c r="D33">
        <v>0.7</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205.1</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361</v>
      </c>
      <c r="D39">
        <v>115.7</v>
      </c>
      <c r="E39">
        <v>618.4</v>
      </c>
      <c r="F39">
        <v>0</v>
      </c>
      <c r="G39">
        <v>0</v>
      </c>
    </row>
    <row r="40" spans="1:7" ht="15" x14ac:dyDescent="0.25">
      <c r="A40" s="53" t="s">
        <v>614</v>
      </c>
      <c r="B40">
        <v>0</v>
      </c>
      <c r="C40">
        <v>0</v>
      </c>
      <c r="D40">
        <v>0</v>
      </c>
      <c r="E40">
        <v>180.9</v>
      </c>
      <c r="F40">
        <v>0</v>
      </c>
      <c r="G40">
        <v>0</v>
      </c>
    </row>
    <row r="41" spans="1:7" ht="15" x14ac:dyDescent="0.25">
      <c r="A41" s="53" t="s">
        <v>284</v>
      </c>
      <c r="B41">
        <v>0</v>
      </c>
      <c r="C41">
        <v>188</v>
      </c>
      <c r="D41">
        <v>20.8</v>
      </c>
      <c r="E41">
        <v>188.2</v>
      </c>
      <c r="F41">
        <v>0</v>
      </c>
      <c r="G41">
        <v>0</v>
      </c>
    </row>
    <row r="42" spans="1:7" ht="15" x14ac:dyDescent="0.25">
      <c r="A42" s="53" t="s">
        <v>285</v>
      </c>
      <c r="B42">
        <v>18</v>
      </c>
      <c r="C42">
        <v>173</v>
      </c>
      <c r="D42">
        <v>95</v>
      </c>
      <c r="E42">
        <v>169.7</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10647.9</v>
      </c>
      <c r="C45">
        <v>9470</v>
      </c>
      <c r="D45">
        <v>14678.8</v>
      </c>
      <c r="E45">
        <v>11297.3</v>
      </c>
      <c r="F45">
        <v>1465.3</v>
      </c>
      <c r="G45">
        <v>0</v>
      </c>
    </row>
    <row r="46" spans="1:7" ht="15" x14ac:dyDescent="0.25">
      <c r="A46" s="53" t="s">
        <v>287</v>
      </c>
      <c r="B46">
        <v>5.5</v>
      </c>
      <c r="C46">
        <v>0</v>
      </c>
      <c r="D46">
        <v>13</v>
      </c>
      <c r="E46">
        <v>14</v>
      </c>
      <c r="F46">
        <v>0</v>
      </c>
      <c r="G46">
        <v>0</v>
      </c>
    </row>
    <row r="47" spans="1:7" ht="15" x14ac:dyDescent="0.25">
      <c r="A47" s="53" t="s">
        <v>288</v>
      </c>
      <c r="B47">
        <v>355.4</v>
      </c>
      <c r="C47">
        <v>435.2</v>
      </c>
      <c r="D47">
        <v>419.2</v>
      </c>
      <c r="E47">
        <v>383.6</v>
      </c>
      <c r="F47">
        <v>0</v>
      </c>
      <c r="G47">
        <v>0</v>
      </c>
    </row>
    <row r="48" spans="1:7" ht="15" x14ac:dyDescent="0.25">
      <c r="A48" s="53" t="s">
        <v>289</v>
      </c>
      <c r="B48">
        <v>1676.7</v>
      </c>
      <c r="C48">
        <v>267.5</v>
      </c>
      <c r="D48">
        <v>1767.5</v>
      </c>
      <c r="E48">
        <v>250.5</v>
      </c>
      <c r="F48">
        <v>0</v>
      </c>
      <c r="G48">
        <v>0</v>
      </c>
    </row>
    <row r="49" spans="1:7" ht="15" x14ac:dyDescent="0.25">
      <c r="A49" s="53" t="s">
        <v>310</v>
      </c>
      <c r="B49">
        <v>0</v>
      </c>
      <c r="C49">
        <v>55</v>
      </c>
      <c r="D49">
        <v>0</v>
      </c>
      <c r="E49">
        <v>167.6</v>
      </c>
      <c r="F49">
        <v>0</v>
      </c>
      <c r="G49">
        <v>0</v>
      </c>
    </row>
    <row r="50" spans="1:7" ht="15" x14ac:dyDescent="0.25">
      <c r="A50" s="53" t="s">
        <v>290</v>
      </c>
      <c r="B50">
        <v>852.7</v>
      </c>
      <c r="C50">
        <v>754.7</v>
      </c>
      <c r="D50">
        <v>2202.6</v>
      </c>
      <c r="E50">
        <v>1865.2</v>
      </c>
      <c r="F50">
        <v>0</v>
      </c>
      <c r="G50">
        <v>0</v>
      </c>
    </row>
    <row r="51" spans="1:7" ht="15" x14ac:dyDescent="0.25">
      <c r="A51" s="53" t="s">
        <v>563</v>
      </c>
      <c r="B51">
        <v>29</v>
      </c>
      <c r="C51">
        <v>0</v>
      </c>
      <c r="D51">
        <v>0</v>
      </c>
      <c r="E51">
        <v>0</v>
      </c>
      <c r="F51">
        <v>0</v>
      </c>
      <c r="G51">
        <v>0</v>
      </c>
    </row>
    <row r="52" spans="1:7" ht="15" x14ac:dyDescent="0.25">
      <c r="A52" s="53" t="s">
        <v>291</v>
      </c>
      <c r="B52">
        <v>252.5</v>
      </c>
      <c r="C52">
        <v>165.4</v>
      </c>
      <c r="D52">
        <v>93.2</v>
      </c>
      <c r="E52">
        <v>142.9</v>
      </c>
      <c r="F52">
        <v>0</v>
      </c>
      <c r="G52">
        <v>0</v>
      </c>
    </row>
    <row r="53" spans="1:7" ht="15" x14ac:dyDescent="0.25">
      <c r="A53" s="53" t="s">
        <v>591</v>
      </c>
      <c r="B53">
        <v>0</v>
      </c>
      <c r="C53">
        <v>0</v>
      </c>
      <c r="D53">
        <v>0</v>
      </c>
      <c r="E53">
        <v>30.4</v>
      </c>
      <c r="F53">
        <v>0</v>
      </c>
      <c r="G53">
        <v>0</v>
      </c>
    </row>
    <row r="54" spans="1:7" ht="15" x14ac:dyDescent="0.25">
      <c r="A54" s="53" t="s">
        <v>293</v>
      </c>
      <c r="B54">
        <v>720.6</v>
      </c>
      <c r="C54">
        <v>649.9</v>
      </c>
      <c r="D54">
        <v>667.8</v>
      </c>
      <c r="E54">
        <v>481.4</v>
      </c>
      <c r="F54">
        <v>0</v>
      </c>
      <c r="G54">
        <v>0</v>
      </c>
    </row>
    <row r="55" spans="1:7" ht="15" x14ac:dyDescent="0.25">
      <c r="A55" s="53" t="s">
        <v>384</v>
      </c>
      <c r="B55">
        <v>0</v>
      </c>
      <c r="C55">
        <v>0</v>
      </c>
      <c r="D55">
        <v>27.8</v>
      </c>
      <c r="E55">
        <v>9.5</v>
      </c>
      <c r="F55">
        <v>0</v>
      </c>
      <c r="G55">
        <v>0</v>
      </c>
    </row>
    <row r="56" spans="1:7" ht="15" x14ac:dyDescent="0.25">
      <c r="A56" s="53" t="s">
        <v>294</v>
      </c>
      <c r="B56">
        <v>0</v>
      </c>
      <c r="C56">
        <v>2.4</v>
      </c>
      <c r="D56">
        <v>4.5</v>
      </c>
      <c r="E56">
        <v>3.2</v>
      </c>
      <c r="F56">
        <v>0</v>
      </c>
      <c r="G56">
        <v>0</v>
      </c>
    </row>
    <row r="57" spans="1:7" ht="15" x14ac:dyDescent="0.25">
      <c r="A57" s="53" t="s">
        <v>295</v>
      </c>
      <c r="B57">
        <v>233.1</v>
      </c>
      <c r="C57">
        <v>291.60000000000002</v>
      </c>
      <c r="D57">
        <v>401.4</v>
      </c>
      <c r="E57">
        <v>347.4</v>
      </c>
      <c r="F57">
        <v>0</v>
      </c>
      <c r="G57">
        <v>0</v>
      </c>
    </row>
    <row r="58" spans="1:7" ht="15" x14ac:dyDescent="0.25">
      <c r="A58" s="53" t="s">
        <v>296</v>
      </c>
      <c r="B58">
        <v>52.2</v>
      </c>
      <c r="C58">
        <v>51.5</v>
      </c>
      <c r="D58">
        <v>162</v>
      </c>
      <c r="E58">
        <v>148.9</v>
      </c>
      <c r="F58">
        <v>0</v>
      </c>
      <c r="G58">
        <v>0</v>
      </c>
    </row>
    <row r="59" spans="1:7" ht="15" x14ac:dyDescent="0.25">
      <c r="A59" s="53" t="s">
        <v>297</v>
      </c>
      <c r="B59">
        <v>2.6</v>
      </c>
      <c r="C59">
        <v>3.4</v>
      </c>
      <c r="D59">
        <v>7.9</v>
      </c>
      <c r="E59">
        <v>8.6999999999999993</v>
      </c>
      <c r="F59">
        <v>0</v>
      </c>
      <c r="G59">
        <v>0</v>
      </c>
    </row>
    <row r="60" spans="1:7" ht="15" x14ac:dyDescent="0.25">
      <c r="A60" s="53" t="s">
        <v>298</v>
      </c>
      <c r="B60">
        <v>5777.1</v>
      </c>
      <c r="C60">
        <v>5852.6</v>
      </c>
      <c r="D60">
        <v>7901.1</v>
      </c>
      <c r="E60">
        <v>6000.3</v>
      </c>
      <c r="F60">
        <v>1465.3</v>
      </c>
      <c r="G60">
        <v>0</v>
      </c>
    </row>
    <row r="61" spans="1:7" ht="15" x14ac:dyDescent="0.25">
      <c r="A61" s="53" t="s">
        <v>299</v>
      </c>
      <c r="B61">
        <v>167.4</v>
      </c>
      <c r="C61">
        <v>302.3</v>
      </c>
      <c r="D61">
        <v>181.8</v>
      </c>
      <c r="E61">
        <v>214.5</v>
      </c>
      <c r="F61">
        <v>0</v>
      </c>
      <c r="G61">
        <v>0</v>
      </c>
    </row>
    <row r="62" spans="1:7" ht="15" x14ac:dyDescent="0.25">
      <c r="A62" s="53" t="s">
        <v>300</v>
      </c>
      <c r="B62">
        <v>254.7</v>
      </c>
      <c r="C62">
        <v>266.60000000000002</v>
      </c>
      <c r="D62">
        <v>272.39999999999998</v>
      </c>
      <c r="E62">
        <v>219.5</v>
      </c>
      <c r="F62">
        <v>0</v>
      </c>
      <c r="G62">
        <v>0</v>
      </c>
    </row>
    <row r="63" spans="1:7" ht="15" x14ac:dyDescent="0.25">
      <c r="A63" s="53" t="s">
        <v>301</v>
      </c>
      <c r="B63">
        <v>0</v>
      </c>
      <c r="C63">
        <v>230</v>
      </c>
      <c r="D63">
        <v>71.2</v>
      </c>
      <c r="E63">
        <v>613.1</v>
      </c>
      <c r="F63">
        <v>0</v>
      </c>
      <c r="G63">
        <v>0</v>
      </c>
    </row>
    <row r="64" spans="1:7" ht="15" x14ac:dyDescent="0.25">
      <c r="A64" s="53" t="s">
        <v>302</v>
      </c>
      <c r="B64">
        <v>171.8</v>
      </c>
      <c r="C64">
        <v>123.8</v>
      </c>
      <c r="D64">
        <v>286.5</v>
      </c>
      <c r="E64">
        <v>212.1</v>
      </c>
      <c r="F64">
        <v>0</v>
      </c>
      <c r="G64">
        <v>0</v>
      </c>
    </row>
    <row r="65" spans="1:7" ht="15" x14ac:dyDescent="0.25">
      <c r="A65" s="53" t="s">
        <v>385</v>
      </c>
      <c r="B65">
        <v>0</v>
      </c>
      <c r="C65">
        <v>0</v>
      </c>
      <c r="D65">
        <v>1</v>
      </c>
      <c r="E65">
        <v>1</v>
      </c>
      <c r="F65">
        <v>0</v>
      </c>
      <c r="G65">
        <v>0</v>
      </c>
    </row>
    <row r="66" spans="1:7" ht="15" x14ac:dyDescent="0.25">
      <c r="A66" s="53" t="s">
        <v>303</v>
      </c>
      <c r="B66">
        <v>23.7</v>
      </c>
      <c r="C66">
        <v>11.3</v>
      </c>
      <c r="D66">
        <v>38.5</v>
      </c>
      <c r="E66">
        <v>39.700000000000003</v>
      </c>
      <c r="F66">
        <v>0</v>
      </c>
      <c r="G66">
        <v>0</v>
      </c>
    </row>
    <row r="67" spans="1:7" ht="15" x14ac:dyDescent="0.25">
      <c r="A67" s="53" t="s">
        <v>304</v>
      </c>
      <c r="B67">
        <v>73</v>
      </c>
      <c r="C67">
        <v>7</v>
      </c>
      <c r="D67">
        <v>159.5</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20781.400000000001</v>
      </c>
      <c r="C69">
        <v>27237.5</v>
      </c>
      <c r="D69">
        <v>24218.9</v>
      </c>
      <c r="E69">
        <v>24159.7</v>
      </c>
      <c r="F69">
        <v>1682.9</v>
      </c>
      <c r="G69">
        <v>0</v>
      </c>
    </row>
    <row r="70" spans="1:7" ht="15" x14ac:dyDescent="0.25">
      <c r="A70" s="53" t="s">
        <v>306</v>
      </c>
      <c r="B70">
        <v>2573.1</v>
      </c>
      <c r="C70">
        <v>7610.5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23354.5</v>
      </c>
      <c r="C72">
        <v>34847.9</v>
      </c>
      <c r="D72">
        <v>24218.9</v>
      </c>
      <c r="E72">
        <v>24159.7</v>
      </c>
      <c r="F72">
        <v>1682.9</v>
      </c>
      <c r="G72">
        <v>0</v>
      </c>
    </row>
    <row r="73" spans="1:7" ht="15" x14ac:dyDescent="0.25">
      <c r="A73" s="53" t="s">
        <v>308</v>
      </c>
      <c r="B73" t="s">
        <v>25</v>
      </c>
      <c r="C73" t="s">
        <v>25</v>
      </c>
      <c r="D73">
        <v>0</v>
      </c>
      <c r="E73">
        <v>0</v>
      </c>
      <c r="F73" t="s">
        <v>25</v>
      </c>
      <c r="G73" t="s">
        <v>25</v>
      </c>
    </row>
    <row r="74" spans="1:7" ht="15" x14ac:dyDescent="0.25">
      <c r="A74" s="53" t="s">
        <v>309</v>
      </c>
      <c r="B74">
        <v>220.8</v>
      </c>
      <c r="C74">
        <v>1279.4000000000001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A849-136D-4275-B715-F14C68ECBC48}">
  <dimension ref="A1:G75"/>
  <sheetViews>
    <sheetView workbookViewId="0">
      <selection activeCell="B7" sqref="B7"/>
    </sheetView>
  </sheetViews>
  <sheetFormatPr defaultRowHeight="13.2" x14ac:dyDescent="0.25"/>
  <cols>
    <col min="1" max="1" width="22.33203125" customWidth="1"/>
  </cols>
  <sheetData>
    <row r="1" spans="1:7" ht="15" x14ac:dyDescent="0.25">
      <c r="A1" s="53" t="s">
        <v>564</v>
      </c>
    </row>
    <row r="2" spans="1:7" ht="15" x14ac:dyDescent="0.25">
      <c r="A2" s="53" t="s">
        <v>565</v>
      </c>
    </row>
    <row r="3" spans="1:7" ht="15" x14ac:dyDescent="0.25">
      <c r="A3" s="53" t="s">
        <v>751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2692.7</v>
      </c>
      <c r="C16">
        <v>4704.1000000000004</v>
      </c>
      <c r="D16">
        <v>3859.3</v>
      </c>
      <c r="E16">
        <v>3488.9</v>
      </c>
      <c r="F16">
        <v>100.2</v>
      </c>
      <c r="G16">
        <v>0</v>
      </c>
    </row>
    <row r="17" spans="1:7" ht="15" x14ac:dyDescent="0.25">
      <c r="A17" s="53" t="s">
        <v>27</v>
      </c>
    </row>
    <row r="18" spans="1:7" ht="15" x14ac:dyDescent="0.25">
      <c r="A18" s="53" t="s">
        <v>271</v>
      </c>
      <c r="B18">
        <v>81.599999999999994</v>
      </c>
      <c r="C18">
        <v>651.4</v>
      </c>
      <c r="D18">
        <v>151.69999999999999</v>
      </c>
      <c r="E18">
        <v>358.7</v>
      </c>
      <c r="F18">
        <v>0</v>
      </c>
      <c r="G18">
        <v>0</v>
      </c>
    </row>
    <row r="19" spans="1:7" ht="15" x14ac:dyDescent="0.25">
      <c r="A19" s="53" t="s">
        <v>27</v>
      </c>
    </row>
    <row r="20" spans="1:7" ht="15" x14ac:dyDescent="0.25">
      <c r="A20" s="53" t="s">
        <v>272</v>
      </c>
      <c r="B20">
        <v>7982</v>
      </c>
      <c r="C20">
        <v>11149.4</v>
      </c>
      <c r="D20">
        <v>4093.2</v>
      </c>
      <c r="E20">
        <v>6572.1</v>
      </c>
      <c r="F20">
        <v>0</v>
      </c>
      <c r="G20">
        <v>0</v>
      </c>
    </row>
    <row r="21" spans="1:7" ht="15" x14ac:dyDescent="0.25">
      <c r="A21" s="53" t="s">
        <v>27</v>
      </c>
    </row>
    <row r="22" spans="1:7" ht="15" x14ac:dyDescent="0.25">
      <c r="A22" s="53" t="s">
        <v>273</v>
      </c>
      <c r="B22">
        <v>16.7</v>
      </c>
      <c r="C22">
        <v>1234.7</v>
      </c>
      <c r="D22">
        <v>364.2</v>
      </c>
      <c r="E22">
        <v>1223.8</v>
      </c>
      <c r="F22">
        <v>0</v>
      </c>
      <c r="G22">
        <v>0</v>
      </c>
    </row>
    <row r="23" spans="1:7" ht="15" x14ac:dyDescent="0.25">
      <c r="A23" s="53" t="s">
        <v>748</v>
      </c>
      <c r="B23">
        <v>2</v>
      </c>
      <c r="C23">
        <v>0</v>
      </c>
      <c r="D23">
        <v>0</v>
      </c>
      <c r="E23">
        <v>0</v>
      </c>
      <c r="F23">
        <v>0</v>
      </c>
      <c r="G23">
        <v>0</v>
      </c>
    </row>
    <row r="24" spans="1:7" ht="15" x14ac:dyDescent="0.25">
      <c r="A24" s="53" t="s">
        <v>274</v>
      </c>
      <c r="B24">
        <v>2</v>
      </c>
      <c r="C24">
        <v>2.2000000000000002</v>
      </c>
      <c r="D24">
        <v>4.0999999999999996</v>
      </c>
      <c r="E24">
        <v>18.3</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6.2</v>
      </c>
      <c r="C28">
        <v>718.8</v>
      </c>
      <c r="D28">
        <v>76.7</v>
      </c>
      <c r="E28">
        <v>737.2</v>
      </c>
      <c r="F28">
        <v>0</v>
      </c>
      <c r="G28">
        <v>0</v>
      </c>
    </row>
    <row r="29" spans="1:7" ht="15" x14ac:dyDescent="0.25">
      <c r="A29" s="53" t="s">
        <v>276</v>
      </c>
      <c r="B29">
        <v>5.6</v>
      </c>
      <c r="C29">
        <v>1.5</v>
      </c>
      <c r="D29">
        <v>0.6</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0.8</v>
      </c>
      <c r="F32">
        <v>0</v>
      </c>
      <c r="G32">
        <v>0</v>
      </c>
    </row>
    <row r="33" spans="1:7" ht="15" x14ac:dyDescent="0.25">
      <c r="A33" s="53" t="s">
        <v>279</v>
      </c>
      <c r="B33">
        <v>0.9</v>
      </c>
      <c r="C33">
        <v>0.2</v>
      </c>
      <c r="D33">
        <v>0.3</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58.9</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421.3</v>
      </c>
      <c r="D39">
        <v>115.7</v>
      </c>
      <c r="E39">
        <v>537.1</v>
      </c>
      <c r="F39">
        <v>0</v>
      </c>
      <c r="G39">
        <v>0</v>
      </c>
    </row>
    <row r="40" spans="1:7" ht="15" x14ac:dyDescent="0.25">
      <c r="A40" s="53" t="s">
        <v>614</v>
      </c>
      <c r="B40">
        <v>0</v>
      </c>
      <c r="C40">
        <v>28.3</v>
      </c>
      <c r="D40">
        <v>0</v>
      </c>
      <c r="E40">
        <v>151.30000000000001</v>
      </c>
      <c r="F40">
        <v>0</v>
      </c>
      <c r="G40">
        <v>0</v>
      </c>
    </row>
    <row r="41" spans="1:7" ht="15" x14ac:dyDescent="0.25">
      <c r="A41" s="53" t="s">
        <v>284</v>
      </c>
      <c r="B41">
        <v>0</v>
      </c>
      <c r="C41">
        <v>188</v>
      </c>
      <c r="D41">
        <v>20.8</v>
      </c>
      <c r="E41">
        <v>188.2</v>
      </c>
      <c r="F41">
        <v>0</v>
      </c>
      <c r="G41">
        <v>0</v>
      </c>
    </row>
    <row r="42" spans="1:7" ht="15" x14ac:dyDescent="0.25">
      <c r="A42" s="53" t="s">
        <v>285</v>
      </c>
      <c r="B42">
        <v>18</v>
      </c>
      <c r="C42">
        <v>205</v>
      </c>
      <c r="D42">
        <v>95</v>
      </c>
      <c r="E42">
        <v>118</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10919.4</v>
      </c>
      <c r="C45">
        <v>9512.7000000000007</v>
      </c>
      <c r="D45">
        <v>13748.5</v>
      </c>
      <c r="E45">
        <v>10788.9</v>
      </c>
      <c r="F45">
        <v>1465.3</v>
      </c>
      <c r="G45">
        <v>0</v>
      </c>
    </row>
    <row r="46" spans="1:7" ht="15" x14ac:dyDescent="0.25">
      <c r="A46" s="53" t="s">
        <v>287</v>
      </c>
      <c r="B46">
        <v>5.5</v>
      </c>
      <c r="C46">
        <v>4.5</v>
      </c>
      <c r="D46">
        <v>13</v>
      </c>
      <c r="E46">
        <v>9.6</v>
      </c>
      <c r="F46">
        <v>0</v>
      </c>
      <c r="G46">
        <v>0</v>
      </c>
    </row>
    <row r="47" spans="1:7" ht="15" x14ac:dyDescent="0.25">
      <c r="A47" s="53" t="s">
        <v>288</v>
      </c>
      <c r="B47">
        <v>239.8</v>
      </c>
      <c r="C47">
        <v>420.9</v>
      </c>
      <c r="D47">
        <v>419.2</v>
      </c>
      <c r="E47">
        <v>383.6</v>
      </c>
      <c r="F47">
        <v>0</v>
      </c>
      <c r="G47">
        <v>0</v>
      </c>
    </row>
    <row r="48" spans="1:7" ht="15" x14ac:dyDescent="0.25">
      <c r="A48" s="53" t="s">
        <v>289</v>
      </c>
      <c r="B48">
        <v>1826.1</v>
      </c>
      <c r="C48">
        <v>271.5</v>
      </c>
      <c r="D48">
        <v>1595</v>
      </c>
      <c r="E48">
        <v>246.2</v>
      </c>
      <c r="F48">
        <v>0</v>
      </c>
      <c r="G48">
        <v>0</v>
      </c>
    </row>
    <row r="49" spans="1:7" ht="15" x14ac:dyDescent="0.25">
      <c r="A49" s="53" t="s">
        <v>310</v>
      </c>
      <c r="B49">
        <v>0</v>
      </c>
      <c r="C49">
        <v>91</v>
      </c>
      <c r="D49">
        <v>0</v>
      </c>
      <c r="E49">
        <v>128.9</v>
      </c>
      <c r="F49">
        <v>0</v>
      </c>
      <c r="G49">
        <v>0</v>
      </c>
    </row>
    <row r="50" spans="1:7" ht="15" x14ac:dyDescent="0.25">
      <c r="A50" s="53" t="s">
        <v>290</v>
      </c>
      <c r="B50">
        <v>792.8</v>
      </c>
      <c r="C50">
        <v>694.5</v>
      </c>
      <c r="D50">
        <v>2135</v>
      </c>
      <c r="E50">
        <v>1865.2</v>
      </c>
      <c r="F50">
        <v>0</v>
      </c>
      <c r="G50">
        <v>0</v>
      </c>
    </row>
    <row r="51" spans="1:7" ht="15" x14ac:dyDescent="0.25">
      <c r="A51" s="53" t="s">
        <v>563</v>
      </c>
      <c r="B51">
        <v>29</v>
      </c>
      <c r="C51">
        <v>0</v>
      </c>
      <c r="D51">
        <v>0</v>
      </c>
      <c r="E51">
        <v>0</v>
      </c>
      <c r="F51">
        <v>0</v>
      </c>
      <c r="G51">
        <v>0</v>
      </c>
    </row>
    <row r="52" spans="1:7" ht="15" x14ac:dyDescent="0.25">
      <c r="A52" s="53" t="s">
        <v>291</v>
      </c>
      <c r="B52">
        <v>257.3</v>
      </c>
      <c r="C52">
        <v>120.4</v>
      </c>
      <c r="D52">
        <v>69.7</v>
      </c>
      <c r="E52">
        <v>142.9</v>
      </c>
      <c r="F52">
        <v>0</v>
      </c>
      <c r="G52">
        <v>0</v>
      </c>
    </row>
    <row r="53" spans="1:7" ht="15" x14ac:dyDescent="0.25">
      <c r="A53" s="53" t="s">
        <v>591</v>
      </c>
      <c r="B53">
        <v>0</v>
      </c>
      <c r="C53">
        <v>0</v>
      </c>
      <c r="D53">
        <v>0</v>
      </c>
      <c r="E53">
        <v>30.4</v>
      </c>
      <c r="F53">
        <v>0</v>
      </c>
      <c r="G53">
        <v>0</v>
      </c>
    </row>
    <row r="54" spans="1:7" ht="15" x14ac:dyDescent="0.25">
      <c r="A54" s="53" t="s">
        <v>293</v>
      </c>
      <c r="B54">
        <v>830.6</v>
      </c>
      <c r="C54">
        <v>635.4</v>
      </c>
      <c r="D54">
        <v>566.6</v>
      </c>
      <c r="E54">
        <v>481.4</v>
      </c>
      <c r="F54">
        <v>0</v>
      </c>
      <c r="G54">
        <v>0</v>
      </c>
    </row>
    <row r="55" spans="1:7" ht="15" x14ac:dyDescent="0.25">
      <c r="A55" s="53" t="s">
        <v>384</v>
      </c>
      <c r="B55">
        <v>0</v>
      </c>
      <c r="C55">
        <v>0</v>
      </c>
      <c r="D55">
        <v>27.8</v>
      </c>
      <c r="E55">
        <v>9.5</v>
      </c>
      <c r="F55">
        <v>0</v>
      </c>
      <c r="G55">
        <v>0</v>
      </c>
    </row>
    <row r="56" spans="1:7" ht="15" x14ac:dyDescent="0.25">
      <c r="A56" s="53" t="s">
        <v>294</v>
      </c>
      <c r="B56">
        <v>0</v>
      </c>
      <c r="C56">
        <v>3</v>
      </c>
      <c r="D56">
        <v>4.5</v>
      </c>
      <c r="E56">
        <v>3.2</v>
      </c>
      <c r="F56">
        <v>0</v>
      </c>
      <c r="G56">
        <v>0</v>
      </c>
    </row>
    <row r="57" spans="1:7" ht="15" x14ac:dyDescent="0.25">
      <c r="A57" s="53" t="s">
        <v>295</v>
      </c>
      <c r="B57">
        <v>272.3</v>
      </c>
      <c r="C57">
        <v>243.3</v>
      </c>
      <c r="D57">
        <v>325</v>
      </c>
      <c r="E57">
        <v>347.4</v>
      </c>
      <c r="F57">
        <v>0</v>
      </c>
      <c r="G57">
        <v>0</v>
      </c>
    </row>
    <row r="58" spans="1:7" ht="15" x14ac:dyDescent="0.25">
      <c r="A58" s="53" t="s">
        <v>296</v>
      </c>
      <c r="B58">
        <v>77.5</v>
      </c>
      <c r="C58">
        <v>58.4</v>
      </c>
      <c r="D58">
        <v>159.1</v>
      </c>
      <c r="E58">
        <v>141.69999999999999</v>
      </c>
      <c r="F58">
        <v>0</v>
      </c>
      <c r="G58">
        <v>0</v>
      </c>
    </row>
    <row r="59" spans="1:7" ht="15" x14ac:dyDescent="0.25">
      <c r="A59" s="53" t="s">
        <v>297</v>
      </c>
      <c r="B59">
        <v>2.6</v>
      </c>
      <c r="C59">
        <v>4.4000000000000004</v>
      </c>
      <c r="D59">
        <v>7.9</v>
      </c>
      <c r="E59">
        <v>7.8</v>
      </c>
      <c r="F59">
        <v>0</v>
      </c>
      <c r="G59">
        <v>0</v>
      </c>
    </row>
    <row r="60" spans="1:7" ht="15" x14ac:dyDescent="0.25">
      <c r="A60" s="53" t="s">
        <v>298</v>
      </c>
      <c r="B60">
        <v>5950.4</v>
      </c>
      <c r="C60">
        <v>6088</v>
      </c>
      <c r="D60">
        <v>7549.4</v>
      </c>
      <c r="E60">
        <v>5679.2</v>
      </c>
      <c r="F60">
        <v>1465.3</v>
      </c>
      <c r="G60">
        <v>0</v>
      </c>
    </row>
    <row r="61" spans="1:7" ht="15" x14ac:dyDescent="0.25">
      <c r="A61" s="53" t="s">
        <v>299</v>
      </c>
      <c r="B61">
        <v>122.4</v>
      </c>
      <c r="C61">
        <v>311</v>
      </c>
      <c r="D61">
        <v>181.8</v>
      </c>
      <c r="E61">
        <v>201.2</v>
      </c>
      <c r="F61">
        <v>0</v>
      </c>
      <c r="G61">
        <v>0</v>
      </c>
    </row>
    <row r="62" spans="1:7" ht="15" x14ac:dyDescent="0.25">
      <c r="A62" s="53" t="s">
        <v>300</v>
      </c>
      <c r="B62">
        <v>257.60000000000002</v>
      </c>
      <c r="C62">
        <v>242.1</v>
      </c>
      <c r="D62">
        <v>245.5</v>
      </c>
      <c r="E62">
        <v>219.5</v>
      </c>
      <c r="F62">
        <v>0</v>
      </c>
      <c r="G62">
        <v>0</v>
      </c>
    </row>
    <row r="63" spans="1:7" ht="15" x14ac:dyDescent="0.25">
      <c r="A63" s="53" t="s">
        <v>301</v>
      </c>
      <c r="B63">
        <v>6.5</v>
      </c>
      <c r="C63">
        <v>180</v>
      </c>
      <c r="D63">
        <v>64</v>
      </c>
      <c r="E63">
        <v>502.7</v>
      </c>
      <c r="F63">
        <v>0</v>
      </c>
      <c r="G63">
        <v>0</v>
      </c>
    </row>
    <row r="64" spans="1:7" ht="15" x14ac:dyDescent="0.25">
      <c r="A64" s="53" t="s">
        <v>302</v>
      </c>
      <c r="B64">
        <v>197.8</v>
      </c>
      <c r="C64">
        <v>126</v>
      </c>
      <c r="D64">
        <v>226.1</v>
      </c>
      <c r="E64">
        <v>204</v>
      </c>
      <c r="F64">
        <v>0</v>
      </c>
      <c r="G64">
        <v>0</v>
      </c>
    </row>
    <row r="65" spans="1:7" ht="15" x14ac:dyDescent="0.25">
      <c r="A65" s="53" t="s">
        <v>385</v>
      </c>
      <c r="B65">
        <v>0</v>
      </c>
      <c r="C65">
        <v>0</v>
      </c>
      <c r="D65">
        <v>1</v>
      </c>
      <c r="E65">
        <v>1</v>
      </c>
      <c r="F65">
        <v>0</v>
      </c>
      <c r="G65">
        <v>0</v>
      </c>
    </row>
    <row r="66" spans="1:7" ht="15" x14ac:dyDescent="0.25">
      <c r="A66" s="53" t="s">
        <v>303</v>
      </c>
      <c r="B66">
        <v>21.1</v>
      </c>
      <c r="C66">
        <v>11.3</v>
      </c>
      <c r="D66">
        <v>38.5</v>
      </c>
      <c r="E66">
        <v>39.700000000000003</v>
      </c>
      <c r="F66">
        <v>0</v>
      </c>
      <c r="G66">
        <v>0</v>
      </c>
    </row>
    <row r="67" spans="1:7" ht="15" x14ac:dyDescent="0.25">
      <c r="A67" s="53" t="s">
        <v>304</v>
      </c>
      <c r="B67">
        <v>30</v>
      </c>
      <c r="C67">
        <v>7</v>
      </c>
      <c r="D67">
        <v>119.6</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21717.3</v>
      </c>
      <c r="C69">
        <v>27673.7</v>
      </c>
      <c r="D69">
        <v>22332.7</v>
      </c>
      <c r="E69">
        <v>22969.599999999999</v>
      </c>
      <c r="F69">
        <v>1565.5</v>
      </c>
      <c r="G69">
        <v>0</v>
      </c>
    </row>
    <row r="70" spans="1:7" ht="15" x14ac:dyDescent="0.25">
      <c r="A70" s="53" t="s">
        <v>306</v>
      </c>
      <c r="B70">
        <v>2482.5</v>
      </c>
      <c r="C70">
        <v>7911</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24199.8</v>
      </c>
      <c r="C72">
        <v>35584.699999999997</v>
      </c>
      <c r="D72">
        <v>22332.7</v>
      </c>
      <c r="E72">
        <v>22969.599999999999</v>
      </c>
      <c r="F72">
        <v>1565.5</v>
      </c>
      <c r="G72">
        <v>0</v>
      </c>
    </row>
    <row r="73" spans="1:7" ht="15" x14ac:dyDescent="0.25">
      <c r="A73" s="53" t="s">
        <v>308</v>
      </c>
      <c r="B73" t="s">
        <v>25</v>
      </c>
      <c r="C73" t="s">
        <v>25</v>
      </c>
      <c r="D73">
        <v>0</v>
      </c>
      <c r="E73">
        <v>0</v>
      </c>
      <c r="F73" t="s">
        <v>25</v>
      </c>
      <c r="G73" t="s">
        <v>25</v>
      </c>
    </row>
    <row r="74" spans="1:7" ht="15" x14ac:dyDescent="0.25">
      <c r="A74" s="53" t="s">
        <v>309</v>
      </c>
      <c r="B74">
        <v>220.8</v>
      </c>
      <c r="C74">
        <v>1210.4000000000001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09BC-86E1-42E9-B4CA-11C6D109BA9D}">
  <dimension ref="A1:G74"/>
  <sheetViews>
    <sheetView topLeftCell="A46" workbookViewId="0">
      <selection activeCell="B7" sqref="B7"/>
    </sheetView>
  </sheetViews>
  <sheetFormatPr defaultRowHeight="13.2" x14ac:dyDescent="0.25"/>
  <cols>
    <col min="1" max="1" width="26.6640625" customWidth="1"/>
    <col min="2" max="2" width="12.5546875" customWidth="1"/>
    <col min="4" max="4" width="10.6640625" customWidth="1"/>
    <col min="5" max="5" width="9" customWidth="1"/>
    <col min="6" max="6" width="11.6640625" customWidth="1"/>
    <col min="7" max="7" width="9.5546875" customWidth="1"/>
  </cols>
  <sheetData>
    <row r="1" spans="1:7" ht="15" x14ac:dyDescent="0.25">
      <c r="A1" s="53" t="s">
        <v>564</v>
      </c>
    </row>
    <row r="2" spans="1:7" ht="15" x14ac:dyDescent="0.25">
      <c r="A2" s="53" t="s">
        <v>565</v>
      </c>
    </row>
    <row r="3" spans="1:7" ht="15" x14ac:dyDescent="0.25">
      <c r="A3" s="53" t="s">
        <v>750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2384.1999999999998</v>
      </c>
      <c r="C16">
        <v>4810.8</v>
      </c>
      <c r="D16">
        <v>3567.6</v>
      </c>
      <c r="E16">
        <v>3252.7</v>
      </c>
      <c r="F16">
        <v>76.7</v>
      </c>
      <c r="G16">
        <v>0</v>
      </c>
    </row>
    <row r="17" spans="1:7" ht="15" x14ac:dyDescent="0.25">
      <c r="A17" s="53" t="s">
        <v>27</v>
      </c>
    </row>
    <row r="18" spans="1:7" ht="15" x14ac:dyDescent="0.25">
      <c r="A18" s="53" t="s">
        <v>271</v>
      </c>
      <c r="B18">
        <v>104.5</v>
      </c>
      <c r="C18">
        <v>656</v>
      </c>
      <c r="D18">
        <v>124.8</v>
      </c>
      <c r="E18">
        <v>348.3</v>
      </c>
      <c r="F18">
        <v>0</v>
      </c>
      <c r="G18">
        <v>0</v>
      </c>
    </row>
    <row r="19" spans="1:7" ht="15" x14ac:dyDescent="0.25">
      <c r="A19" s="53" t="s">
        <v>27</v>
      </c>
    </row>
    <row r="20" spans="1:7" ht="15" x14ac:dyDescent="0.25">
      <c r="A20" s="53" t="s">
        <v>272</v>
      </c>
      <c r="B20">
        <v>8390.1</v>
      </c>
      <c r="C20">
        <v>11217.6</v>
      </c>
      <c r="D20">
        <v>3679.5</v>
      </c>
      <c r="E20">
        <v>6503</v>
      </c>
      <c r="F20">
        <v>0</v>
      </c>
      <c r="G20">
        <v>0</v>
      </c>
    </row>
    <row r="21" spans="1:7" ht="15" x14ac:dyDescent="0.25">
      <c r="A21" s="53" t="s">
        <v>27</v>
      </c>
    </row>
    <row r="22" spans="1:7" ht="15" x14ac:dyDescent="0.25">
      <c r="A22" s="53" t="s">
        <v>273</v>
      </c>
      <c r="B22">
        <v>16</v>
      </c>
      <c r="C22">
        <v>1292.4000000000001</v>
      </c>
      <c r="D22">
        <v>363.7</v>
      </c>
      <c r="E22">
        <v>876.7</v>
      </c>
      <c r="F22">
        <v>0</v>
      </c>
      <c r="G22">
        <v>0</v>
      </c>
    </row>
    <row r="23" spans="1:7" ht="15" x14ac:dyDescent="0.25">
      <c r="A23" s="53" t="s">
        <v>748</v>
      </c>
      <c r="B23">
        <v>2</v>
      </c>
      <c r="C23">
        <v>0</v>
      </c>
      <c r="D23">
        <v>0</v>
      </c>
      <c r="E23">
        <v>0</v>
      </c>
      <c r="F23">
        <v>0</v>
      </c>
      <c r="G23">
        <v>0</v>
      </c>
    </row>
    <row r="24" spans="1:7" ht="15" x14ac:dyDescent="0.25">
      <c r="A24" s="53" t="s">
        <v>274</v>
      </c>
      <c r="B24">
        <v>2</v>
      </c>
      <c r="C24">
        <v>2.7</v>
      </c>
      <c r="D24">
        <v>4.0999999999999996</v>
      </c>
      <c r="E24">
        <v>17.7</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5.5</v>
      </c>
      <c r="C27">
        <v>778.8</v>
      </c>
      <c r="D27">
        <v>76.5</v>
      </c>
      <c r="E27">
        <v>554.4</v>
      </c>
      <c r="F27">
        <v>0</v>
      </c>
      <c r="G27">
        <v>0</v>
      </c>
    </row>
    <row r="28" spans="1:7" ht="15" x14ac:dyDescent="0.25">
      <c r="A28" s="53" t="s">
        <v>276</v>
      </c>
      <c r="B28">
        <v>5.6</v>
      </c>
      <c r="C28">
        <v>1.7</v>
      </c>
      <c r="D28">
        <v>0.6</v>
      </c>
      <c r="E28">
        <v>9.4</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0</v>
      </c>
      <c r="D34">
        <v>282</v>
      </c>
      <c r="E34">
        <v>184.9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28</v>
      </c>
      <c r="C38">
        <v>493.3</v>
      </c>
      <c r="D38">
        <v>93.7</v>
      </c>
      <c r="E38">
        <v>381</v>
      </c>
      <c r="F38">
        <v>0</v>
      </c>
      <c r="G38">
        <v>0</v>
      </c>
    </row>
    <row r="39" spans="1:7" ht="15" x14ac:dyDescent="0.25">
      <c r="A39" s="53" t="s">
        <v>614</v>
      </c>
      <c r="B39">
        <v>0</v>
      </c>
      <c r="C39">
        <v>63.3</v>
      </c>
      <c r="D39">
        <v>0</v>
      </c>
      <c r="E39">
        <v>116.1</v>
      </c>
      <c r="F39">
        <v>0</v>
      </c>
      <c r="G39">
        <v>0</v>
      </c>
    </row>
    <row r="40" spans="1:7" ht="15" x14ac:dyDescent="0.25">
      <c r="A40" s="53" t="s">
        <v>284</v>
      </c>
      <c r="B40">
        <v>0</v>
      </c>
      <c r="C40">
        <v>225</v>
      </c>
      <c r="D40">
        <v>20.8</v>
      </c>
      <c r="E40">
        <v>129.1</v>
      </c>
      <c r="F40">
        <v>0</v>
      </c>
      <c r="G40">
        <v>0</v>
      </c>
    </row>
    <row r="41" spans="1:7" ht="15" x14ac:dyDescent="0.25">
      <c r="A41" s="53" t="s">
        <v>285</v>
      </c>
      <c r="B41">
        <v>28</v>
      </c>
      <c r="C41">
        <v>205</v>
      </c>
      <c r="D41">
        <v>73</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11516.2</v>
      </c>
      <c r="C44">
        <v>9349.1</v>
      </c>
      <c r="D44">
        <v>12885.6</v>
      </c>
      <c r="E44">
        <v>10220.6</v>
      </c>
      <c r="F44">
        <v>1375.3</v>
      </c>
      <c r="G44">
        <v>0</v>
      </c>
    </row>
    <row r="45" spans="1:7" ht="15" x14ac:dyDescent="0.25">
      <c r="A45" s="53" t="s">
        <v>287</v>
      </c>
      <c r="B45">
        <v>5.5</v>
      </c>
      <c r="C45">
        <v>4.5</v>
      </c>
      <c r="D45">
        <v>13</v>
      </c>
      <c r="E45">
        <v>9.6</v>
      </c>
      <c r="F45">
        <v>0</v>
      </c>
      <c r="G45">
        <v>0</v>
      </c>
    </row>
    <row r="46" spans="1:7" ht="15" x14ac:dyDescent="0.25">
      <c r="A46" s="53" t="s">
        <v>288</v>
      </c>
      <c r="B46">
        <v>246.8</v>
      </c>
      <c r="C46">
        <v>237.7</v>
      </c>
      <c r="D46">
        <v>399.1</v>
      </c>
      <c r="E46">
        <v>383.6</v>
      </c>
      <c r="F46">
        <v>0</v>
      </c>
      <c r="G46">
        <v>0</v>
      </c>
    </row>
    <row r="47" spans="1:7" ht="15" x14ac:dyDescent="0.25">
      <c r="A47" s="53" t="s">
        <v>289</v>
      </c>
      <c r="B47">
        <v>1894.7</v>
      </c>
      <c r="C47">
        <v>273.7</v>
      </c>
      <c r="D47">
        <v>1480.8</v>
      </c>
      <c r="E47">
        <v>236.2</v>
      </c>
      <c r="F47">
        <v>0</v>
      </c>
      <c r="G47">
        <v>0</v>
      </c>
    </row>
    <row r="48" spans="1:7" ht="15" x14ac:dyDescent="0.25">
      <c r="A48" s="53" t="s">
        <v>310</v>
      </c>
      <c r="B48">
        <v>0</v>
      </c>
      <c r="C48">
        <v>91</v>
      </c>
      <c r="D48">
        <v>0</v>
      </c>
      <c r="E48">
        <v>128.9</v>
      </c>
      <c r="F48">
        <v>0</v>
      </c>
      <c r="G48">
        <v>0</v>
      </c>
    </row>
    <row r="49" spans="1:7" ht="15" x14ac:dyDescent="0.25">
      <c r="A49" s="53" t="s">
        <v>290</v>
      </c>
      <c r="B49">
        <v>824.8</v>
      </c>
      <c r="C49">
        <v>800.8</v>
      </c>
      <c r="D49">
        <v>2070.4</v>
      </c>
      <c r="E49">
        <v>1750.4</v>
      </c>
      <c r="F49">
        <v>0</v>
      </c>
      <c r="G49">
        <v>0</v>
      </c>
    </row>
    <row r="50" spans="1:7" ht="15" x14ac:dyDescent="0.25">
      <c r="A50" s="53" t="s">
        <v>563</v>
      </c>
      <c r="B50">
        <v>29</v>
      </c>
      <c r="C50">
        <v>0</v>
      </c>
      <c r="D50">
        <v>0</v>
      </c>
      <c r="E50">
        <v>0</v>
      </c>
      <c r="F50">
        <v>0</v>
      </c>
      <c r="G50">
        <v>0</v>
      </c>
    </row>
    <row r="51" spans="1:7" ht="15" x14ac:dyDescent="0.25">
      <c r="A51" s="53" t="s">
        <v>291</v>
      </c>
      <c r="B51">
        <v>217.3</v>
      </c>
      <c r="C51">
        <v>136.4</v>
      </c>
      <c r="D51">
        <v>69.7</v>
      </c>
      <c r="E51">
        <v>126.4</v>
      </c>
      <c r="F51">
        <v>0</v>
      </c>
      <c r="G51">
        <v>0</v>
      </c>
    </row>
    <row r="52" spans="1:7" ht="15" x14ac:dyDescent="0.25">
      <c r="A52" s="53" t="s">
        <v>591</v>
      </c>
      <c r="B52">
        <v>0</v>
      </c>
      <c r="C52">
        <v>0</v>
      </c>
      <c r="D52">
        <v>0</v>
      </c>
      <c r="E52">
        <v>30.4</v>
      </c>
      <c r="F52">
        <v>0</v>
      </c>
      <c r="G52">
        <v>0</v>
      </c>
    </row>
    <row r="53" spans="1:7" ht="15" x14ac:dyDescent="0.25">
      <c r="A53" s="53" t="s">
        <v>293</v>
      </c>
      <c r="B53">
        <v>865.7</v>
      </c>
      <c r="C53">
        <v>537.29999999999995</v>
      </c>
      <c r="D53">
        <v>521.70000000000005</v>
      </c>
      <c r="E53">
        <v>450</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284.5</v>
      </c>
      <c r="C56">
        <v>194.8</v>
      </c>
      <c r="D56">
        <v>306.39999999999998</v>
      </c>
      <c r="E56">
        <v>318.89999999999998</v>
      </c>
      <c r="F56">
        <v>0</v>
      </c>
      <c r="G56">
        <v>0</v>
      </c>
    </row>
    <row r="57" spans="1:7" ht="15" x14ac:dyDescent="0.25">
      <c r="A57" s="53" t="s">
        <v>296</v>
      </c>
      <c r="B57">
        <v>81.8</v>
      </c>
      <c r="C57">
        <v>58.4</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6324.5</v>
      </c>
      <c r="C59">
        <v>6108.6</v>
      </c>
      <c r="D59">
        <v>7072</v>
      </c>
      <c r="E59">
        <v>5432.1</v>
      </c>
      <c r="F59">
        <v>1375.3</v>
      </c>
      <c r="G59">
        <v>0</v>
      </c>
    </row>
    <row r="60" spans="1:7" ht="15" x14ac:dyDescent="0.25">
      <c r="A60" s="53" t="s">
        <v>299</v>
      </c>
      <c r="B60">
        <v>126.7</v>
      </c>
      <c r="C60">
        <v>297.10000000000002</v>
      </c>
      <c r="D60">
        <v>158.6</v>
      </c>
      <c r="E60">
        <v>201.2</v>
      </c>
      <c r="F60">
        <v>0</v>
      </c>
      <c r="G60">
        <v>0</v>
      </c>
    </row>
    <row r="61" spans="1:7" ht="15" x14ac:dyDescent="0.25">
      <c r="A61" s="53" t="s">
        <v>300</v>
      </c>
      <c r="B61">
        <v>257.60000000000002</v>
      </c>
      <c r="C61">
        <v>220.7</v>
      </c>
      <c r="D61">
        <v>245.5</v>
      </c>
      <c r="E61">
        <v>219.5</v>
      </c>
      <c r="F61">
        <v>0</v>
      </c>
      <c r="G61">
        <v>0</v>
      </c>
    </row>
    <row r="62" spans="1:7" ht="15" x14ac:dyDescent="0.25">
      <c r="A62" s="53" t="s">
        <v>301</v>
      </c>
      <c r="B62">
        <v>46.5</v>
      </c>
      <c r="C62">
        <v>221.2</v>
      </c>
      <c r="D62">
        <v>21</v>
      </c>
      <c r="E62">
        <v>419.2</v>
      </c>
      <c r="F62">
        <v>0</v>
      </c>
      <c r="G62">
        <v>0</v>
      </c>
    </row>
    <row r="63" spans="1:7" ht="15" x14ac:dyDescent="0.25">
      <c r="A63" s="53" t="s">
        <v>302</v>
      </c>
      <c r="B63">
        <v>217</v>
      </c>
      <c r="C63">
        <v>140</v>
      </c>
      <c r="D63">
        <v>213.6</v>
      </c>
      <c r="E63">
        <v>177.6</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70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22445.9</v>
      </c>
      <c r="C68">
        <v>27819.200000000001</v>
      </c>
      <c r="D68">
        <v>20715.099999999999</v>
      </c>
      <c r="E68">
        <v>21582.5</v>
      </c>
      <c r="F68">
        <v>1452</v>
      </c>
      <c r="G68">
        <v>0</v>
      </c>
    </row>
    <row r="69" spans="1:7" ht="15" x14ac:dyDescent="0.25">
      <c r="A69" s="53" t="s">
        <v>306</v>
      </c>
      <c r="B69">
        <v>2551.4</v>
      </c>
      <c r="C69">
        <v>8153.5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24997.3</v>
      </c>
      <c r="C71">
        <v>35972.699999999997</v>
      </c>
      <c r="D71">
        <v>20715.099999999999</v>
      </c>
      <c r="E71">
        <v>21582.5</v>
      </c>
      <c r="F71">
        <v>1452</v>
      </c>
      <c r="G71">
        <v>0</v>
      </c>
    </row>
    <row r="72" spans="1:7" ht="15" x14ac:dyDescent="0.25">
      <c r="A72" s="53" t="s">
        <v>308</v>
      </c>
      <c r="B72" t="s">
        <v>25</v>
      </c>
      <c r="C72" t="s">
        <v>25</v>
      </c>
      <c r="D72">
        <v>0</v>
      </c>
      <c r="E72">
        <v>0</v>
      </c>
      <c r="F72" t="s">
        <v>25</v>
      </c>
      <c r="G72" t="s">
        <v>25</v>
      </c>
    </row>
    <row r="73" spans="1:7" ht="15" x14ac:dyDescent="0.25">
      <c r="A73" s="53" t="s">
        <v>309</v>
      </c>
      <c r="B73">
        <v>215.8</v>
      </c>
      <c r="C73">
        <v>1219.4000000000001</v>
      </c>
      <c r="D73" t="s">
        <v>25</v>
      </c>
      <c r="E73" t="s">
        <v>25</v>
      </c>
      <c r="F73">
        <v>1.5</v>
      </c>
      <c r="G73">
        <v>0</v>
      </c>
    </row>
    <row r="74" spans="1:7" ht="15" x14ac:dyDescent="0.35">
      <c r="A74" s="30" t="s">
        <v>573</v>
      </c>
      <c r="B74" t="s">
        <v>118</v>
      </c>
      <c r="C74" t="s">
        <v>26</v>
      </c>
      <c r="D74" t="s">
        <v>118</v>
      </c>
      <c r="E74" t="s">
        <v>118</v>
      </c>
      <c r="F74" t="s">
        <v>118</v>
      </c>
      <c r="G74" t="s">
        <v>108</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3867-4DE9-468B-96C9-CEAAE1E6D3FD}">
  <dimension ref="A1:G74"/>
  <sheetViews>
    <sheetView topLeftCell="A7" workbookViewId="0">
      <selection activeCell="C12" sqref="C12"/>
    </sheetView>
  </sheetViews>
  <sheetFormatPr defaultRowHeight="13.2" x14ac:dyDescent="0.25"/>
  <cols>
    <col min="1" max="1" width="28" customWidth="1"/>
    <col min="2" max="2" width="11.33203125" customWidth="1"/>
    <col min="3" max="3" width="12.33203125" customWidth="1"/>
    <col min="4" max="4" width="11.6640625" customWidth="1"/>
    <col min="6" max="6" width="12.44140625" customWidth="1"/>
  </cols>
  <sheetData>
    <row r="1" spans="1:7" ht="15" x14ac:dyDescent="0.25">
      <c r="A1" s="53" t="s">
        <v>564</v>
      </c>
    </row>
    <row r="2" spans="1:7" ht="15" x14ac:dyDescent="0.25">
      <c r="A2" s="53" t="s">
        <v>565</v>
      </c>
    </row>
    <row r="3" spans="1:7" ht="15" x14ac:dyDescent="0.25">
      <c r="A3" s="53" t="s">
        <v>749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2367.6999999999998</v>
      </c>
      <c r="C16">
        <v>4607</v>
      </c>
      <c r="D16">
        <v>3236.5</v>
      </c>
      <c r="E16">
        <v>2938.7</v>
      </c>
      <c r="F16">
        <v>76.7</v>
      </c>
      <c r="G16">
        <v>0</v>
      </c>
    </row>
    <row r="17" spans="1:7" ht="15" x14ac:dyDescent="0.25">
      <c r="A17" s="53" t="s">
        <v>27</v>
      </c>
    </row>
    <row r="18" spans="1:7" ht="15" x14ac:dyDescent="0.25">
      <c r="A18" s="53" t="s">
        <v>271</v>
      </c>
      <c r="B18">
        <v>113</v>
      </c>
      <c r="C18">
        <v>669.6</v>
      </c>
      <c r="D18">
        <v>116.3</v>
      </c>
      <c r="E18">
        <v>270.89999999999998</v>
      </c>
      <c r="F18">
        <v>0</v>
      </c>
      <c r="G18">
        <v>0</v>
      </c>
    </row>
    <row r="19" spans="1:7" ht="15" x14ac:dyDescent="0.25">
      <c r="A19" s="53" t="s">
        <v>27</v>
      </c>
    </row>
    <row r="20" spans="1:7" ht="15" x14ac:dyDescent="0.25">
      <c r="A20" s="53" t="s">
        <v>272</v>
      </c>
      <c r="B20">
        <v>8974.1</v>
      </c>
      <c r="C20">
        <v>11559.6</v>
      </c>
      <c r="D20">
        <v>3470.8</v>
      </c>
      <c r="E20">
        <v>6145.4</v>
      </c>
      <c r="F20">
        <v>0</v>
      </c>
      <c r="G20">
        <v>0</v>
      </c>
    </row>
    <row r="21" spans="1:7" ht="15" x14ac:dyDescent="0.25">
      <c r="A21" s="53" t="s">
        <v>27</v>
      </c>
    </row>
    <row r="22" spans="1:7" ht="15" x14ac:dyDescent="0.25">
      <c r="A22" s="53" t="s">
        <v>273</v>
      </c>
      <c r="B22">
        <v>12.9</v>
      </c>
      <c r="C22">
        <v>1271.5999999999999</v>
      </c>
      <c r="D22">
        <v>319</v>
      </c>
      <c r="E22">
        <v>832.3</v>
      </c>
      <c r="F22">
        <v>0</v>
      </c>
      <c r="G22">
        <v>0</v>
      </c>
    </row>
    <row r="23" spans="1:7" ht="15" x14ac:dyDescent="0.25">
      <c r="A23" s="53" t="s">
        <v>748</v>
      </c>
      <c r="B23">
        <v>2</v>
      </c>
      <c r="C23">
        <v>0</v>
      </c>
      <c r="D23">
        <v>0</v>
      </c>
      <c r="E23">
        <v>0</v>
      </c>
      <c r="F23">
        <v>0</v>
      </c>
      <c r="G23">
        <v>0</v>
      </c>
    </row>
    <row r="24" spans="1:7" ht="15" x14ac:dyDescent="0.25">
      <c r="A24" s="53" t="s">
        <v>274</v>
      </c>
      <c r="B24">
        <v>2.2999999999999998</v>
      </c>
      <c r="C24">
        <v>2.9</v>
      </c>
      <c r="D24">
        <v>3.7</v>
      </c>
      <c r="E24">
        <v>17.399999999999999</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2.1</v>
      </c>
      <c r="C27">
        <v>717.5</v>
      </c>
      <c r="D27">
        <v>76.099999999999994</v>
      </c>
      <c r="E27">
        <v>553.79999999999995</v>
      </c>
      <c r="F27">
        <v>0</v>
      </c>
      <c r="G27">
        <v>0</v>
      </c>
    </row>
    <row r="28" spans="1:7" ht="15" x14ac:dyDescent="0.25">
      <c r="A28" s="53" t="s">
        <v>276</v>
      </c>
      <c r="B28">
        <v>5.6</v>
      </c>
      <c r="C28">
        <v>1.9</v>
      </c>
      <c r="D28">
        <v>0.6</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468</v>
      </c>
      <c r="D38">
        <v>60.9</v>
      </c>
      <c r="E38">
        <v>286.10000000000002</v>
      </c>
      <c r="F38">
        <v>0</v>
      </c>
      <c r="G38">
        <v>0</v>
      </c>
    </row>
    <row r="39" spans="1:7" ht="15" x14ac:dyDescent="0.25">
      <c r="A39" s="53" t="s">
        <v>614</v>
      </c>
      <c r="B39">
        <v>0</v>
      </c>
      <c r="C39">
        <v>98</v>
      </c>
      <c r="D39">
        <v>0</v>
      </c>
      <c r="E39">
        <v>80.7</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11324</v>
      </c>
      <c r="C44">
        <v>9233.4</v>
      </c>
      <c r="D44">
        <v>12362.2</v>
      </c>
      <c r="E44">
        <v>9543.2000000000007</v>
      </c>
      <c r="F44">
        <v>1375.3</v>
      </c>
      <c r="G44">
        <v>0</v>
      </c>
    </row>
    <row r="45" spans="1:7" ht="15" x14ac:dyDescent="0.25">
      <c r="A45" s="53" t="s">
        <v>287</v>
      </c>
      <c r="B45">
        <v>5.5</v>
      </c>
      <c r="C45">
        <v>4.5</v>
      </c>
      <c r="D45">
        <v>13</v>
      </c>
      <c r="E45">
        <v>9.6</v>
      </c>
      <c r="F45">
        <v>0</v>
      </c>
      <c r="G45">
        <v>0</v>
      </c>
    </row>
    <row r="46" spans="1:7" ht="15" x14ac:dyDescent="0.25">
      <c r="A46" s="53" t="s">
        <v>288</v>
      </c>
      <c r="B46">
        <v>246.8</v>
      </c>
      <c r="C46">
        <v>238.3</v>
      </c>
      <c r="D46">
        <v>399.1</v>
      </c>
      <c r="E46">
        <v>383.6</v>
      </c>
      <c r="F46">
        <v>0</v>
      </c>
      <c r="G46">
        <v>0</v>
      </c>
    </row>
    <row r="47" spans="1:7" ht="15" x14ac:dyDescent="0.25">
      <c r="A47" s="53" t="s">
        <v>289</v>
      </c>
      <c r="B47">
        <v>1994.8</v>
      </c>
      <c r="C47">
        <v>262.10000000000002</v>
      </c>
      <c r="D47">
        <v>1312.8</v>
      </c>
      <c r="E47">
        <v>229.3</v>
      </c>
      <c r="F47">
        <v>0</v>
      </c>
      <c r="G47">
        <v>0</v>
      </c>
    </row>
    <row r="48" spans="1:7" ht="15" x14ac:dyDescent="0.25">
      <c r="A48" s="53" t="s">
        <v>310</v>
      </c>
      <c r="B48">
        <v>0</v>
      </c>
      <c r="C48">
        <v>136</v>
      </c>
      <c r="D48">
        <v>0</v>
      </c>
      <c r="E48">
        <v>79.599999999999994</v>
      </c>
      <c r="F48">
        <v>0</v>
      </c>
      <c r="G48">
        <v>0</v>
      </c>
    </row>
    <row r="49" spans="1:7" ht="15" x14ac:dyDescent="0.25">
      <c r="A49" s="53" t="s">
        <v>290</v>
      </c>
      <c r="B49">
        <v>839.5</v>
      </c>
      <c r="C49">
        <v>859.2</v>
      </c>
      <c r="D49">
        <v>1920.7</v>
      </c>
      <c r="E49">
        <v>1620.8</v>
      </c>
      <c r="F49">
        <v>0</v>
      </c>
      <c r="G49">
        <v>0</v>
      </c>
    </row>
    <row r="50" spans="1:7" ht="15" x14ac:dyDescent="0.25">
      <c r="A50" s="53" t="s">
        <v>563</v>
      </c>
      <c r="B50">
        <v>29</v>
      </c>
      <c r="C50">
        <v>0</v>
      </c>
      <c r="D50">
        <v>0</v>
      </c>
      <c r="E50">
        <v>0</v>
      </c>
      <c r="F50">
        <v>0</v>
      </c>
      <c r="G50">
        <v>0</v>
      </c>
    </row>
    <row r="51" spans="1:7" ht="15" x14ac:dyDescent="0.25">
      <c r="A51" s="53" t="s">
        <v>291</v>
      </c>
      <c r="B51">
        <v>165.6</v>
      </c>
      <c r="C51">
        <v>136.19999999999999</v>
      </c>
      <c r="D51">
        <v>69.7</v>
      </c>
      <c r="E51">
        <v>98.5</v>
      </c>
      <c r="F51">
        <v>0</v>
      </c>
      <c r="G51">
        <v>0</v>
      </c>
    </row>
    <row r="52" spans="1:7" ht="15" x14ac:dyDescent="0.25">
      <c r="A52" s="53" t="s">
        <v>591</v>
      </c>
      <c r="B52">
        <v>0</v>
      </c>
      <c r="C52">
        <v>0</v>
      </c>
      <c r="D52">
        <v>0</v>
      </c>
      <c r="E52">
        <v>30.4</v>
      </c>
      <c r="F52">
        <v>0</v>
      </c>
      <c r="G52">
        <v>0</v>
      </c>
    </row>
    <row r="53" spans="1:7" ht="15" x14ac:dyDescent="0.25">
      <c r="A53" s="53" t="s">
        <v>293</v>
      </c>
      <c r="B53">
        <v>857.3</v>
      </c>
      <c r="C53">
        <v>486</v>
      </c>
      <c r="D53">
        <v>496.5</v>
      </c>
      <c r="E53">
        <v>429</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299.5</v>
      </c>
      <c r="C56">
        <v>189.3</v>
      </c>
      <c r="D56">
        <v>291</v>
      </c>
      <c r="E56">
        <v>296.60000000000002</v>
      </c>
      <c r="F56">
        <v>0</v>
      </c>
      <c r="G56">
        <v>0</v>
      </c>
    </row>
    <row r="57" spans="1:7" ht="15" x14ac:dyDescent="0.25">
      <c r="A57" s="53" t="s">
        <v>296</v>
      </c>
      <c r="B57">
        <v>69.3</v>
      </c>
      <c r="C57">
        <v>44.6</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6119</v>
      </c>
      <c r="C59">
        <v>5940.2</v>
      </c>
      <c r="D59">
        <v>6906.9</v>
      </c>
      <c r="E59">
        <v>5144.1000000000004</v>
      </c>
      <c r="F59">
        <v>1375.3</v>
      </c>
      <c r="G59">
        <v>0</v>
      </c>
    </row>
    <row r="60" spans="1:7" ht="15" x14ac:dyDescent="0.25">
      <c r="A60" s="53" t="s">
        <v>299</v>
      </c>
      <c r="B60">
        <v>122.3</v>
      </c>
      <c r="C60">
        <v>280.60000000000002</v>
      </c>
      <c r="D60">
        <v>158.6</v>
      </c>
      <c r="E60">
        <v>186.6</v>
      </c>
      <c r="F60">
        <v>0</v>
      </c>
      <c r="G60">
        <v>0</v>
      </c>
    </row>
    <row r="61" spans="1:7" ht="15" x14ac:dyDescent="0.25">
      <c r="A61" s="53" t="s">
        <v>300</v>
      </c>
      <c r="B61">
        <v>257.60000000000002</v>
      </c>
      <c r="C61">
        <v>243.7</v>
      </c>
      <c r="D61">
        <v>245.5</v>
      </c>
      <c r="E61">
        <v>196.6</v>
      </c>
      <c r="F61">
        <v>0</v>
      </c>
      <c r="G61">
        <v>0</v>
      </c>
    </row>
    <row r="62" spans="1:7" ht="15" x14ac:dyDescent="0.25">
      <c r="A62" s="53" t="s">
        <v>301</v>
      </c>
      <c r="B62">
        <v>46.5</v>
      </c>
      <c r="C62">
        <v>245.7</v>
      </c>
      <c r="D62">
        <v>21</v>
      </c>
      <c r="E62">
        <v>340.8</v>
      </c>
      <c r="F62">
        <v>0</v>
      </c>
      <c r="G62">
        <v>0</v>
      </c>
    </row>
    <row r="63" spans="1:7" ht="15" x14ac:dyDescent="0.25">
      <c r="A63" s="53" t="s">
        <v>302</v>
      </c>
      <c r="B63">
        <v>207.5</v>
      </c>
      <c r="C63">
        <v>140</v>
      </c>
      <c r="D63">
        <v>213.6</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40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22861.7</v>
      </c>
      <c r="C68">
        <v>27809.200000000001</v>
      </c>
      <c r="D68">
        <v>19565.7</v>
      </c>
      <c r="E68">
        <v>20016.8</v>
      </c>
      <c r="F68">
        <v>1452</v>
      </c>
      <c r="G68">
        <v>0</v>
      </c>
    </row>
    <row r="69" spans="1:7" ht="15" x14ac:dyDescent="0.25">
      <c r="A69" s="53" t="s">
        <v>306</v>
      </c>
      <c r="B69">
        <v>2695.9</v>
      </c>
      <c r="C69">
        <v>8280.5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25557.599999999999</v>
      </c>
      <c r="C71">
        <v>36089.800000000003</v>
      </c>
      <c r="D71">
        <v>19565.7</v>
      </c>
      <c r="E71">
        <v>20016.8</v>
      </c>
      <c r="F71">
        <v>1452</v>
      </c>
      <c r="G71">
        <v>0</v>
      </c>
    </row>
    <row r="72" spans="1:7" ht="15" x14ac:dyDescent="0.25">
      <c r="A72" s="53" t="s">
        <v>308</v>
      </c>
      <c r="B72" t="s">
        <v>25</v>
      </c>
      <c r="C72" t="s">
        <v>25</v>
      </c>
      <c r="D72">
        <v>0</v>
      </c>
      <c r="E72">
        <v>0</v>
      </c>
      <c r="F72" t="s">
        <v>25</v>
      </c>
      <c r="G72" t="s">
        <v>25</v>
      </c>
    </row>
    <row r="73" spans="1:7" ht="15" x14ac:dyDescent="0.25">
      <c r="A73" s="53" t="s">
        <v>309</v>
      </c>
      <c r="B73">
        <v>340.8</v>
      </c>
      <c r="C73">
        <v>1319.4</v>
      </c>
      <c r="D73" t="s">
        <v>25</v>
      </c>
      <c r="E73" t="s">
        <v>25</v>
      </c>
      <c r="F73">
        <v>1.5</v>
      </c>
      <c r="G73">
        <v>0</v>
      </c>
    </row>
    <row r="74" spans="1:7" ht="15" x14ac:dyDescent="0.25">
      <c r="A74" s="53" t="s">
        <v>573</v>
      </c>
      <c r="B74" t="s">
        <v>118</v>
      </c>
      <c r="C74" t="s">
        <v>26</v>
      </c>
      <c r="D74" t="s">
        <v>118</v>
      </c>
      <c r="E74" t="s">
        <v>118</v>
      </c>
      <c r="F74" t="s">
        <v>118</v>
      </c>
      <c r="G74" t="s">
        <v>108</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E05F-86A8-46AA-9561-9200CA7B83F6}">
  <dimension ref="A1:G74"/>
  <sheetViews>
    <sheetView topLeftCell="A52" workbookViewId="0">
      <selection activeCell="B7" sqref="B7"/>
    </sheetView>
  </sheetViews>
  <sheetFormatPr defaultRowHeight="13.2" x14ac:dyDescent="0.25"/>
  <cols>
    <col min="1" max="1" width="25.33203125" customWidth="1"/>
    <col min="2" max="2" width="11.88671875" customWidth="1"/>
    <col min="3" max="3" width="9.5546875" customWidth="1"/>
    <col min="4" max="4" width="11.5546875" customWidth="1"/>
    <col min="5" max="5" width="10" customWidth="1"/>
    <col min="6" max="6" width="11.44140625" customWidth="1"/>
    <col min="7" max="7" width="10.33203125" customWidth="1"/>
  </cols>
  <sheetData>
    <row r="1" spans="1:7" ht="15" x14ac:dyDescent="0.25">
      <c r="A1" s="53" t="s">
        <v>564</v>
      </c>
    </row>
    <row r="2" spans="1:7" ht="15" x14ac:dyDescent="0.25">
      <c r="A2" s="53" t="s">
        <v>565</v>
      </c>
    </row>
    <row r="3" spans="1:7" ht="15" x14ac:dyDescent="0.25">
      <c r="A3" s="53" t="s">
        <v>747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2139.1999999999998</v>
      </c>
      <c r="C16">
        <v>4357.7</v>
      </c>
      <c r="D16">
        <v>2989.7</v>
      </c>
      <c r="E16">
        <v>2685.1</v>
      </c>
      <c r="F16">
        <v>76.7</v>
      </c>
      <c r="G16">
        <v>0</v>
      </c>
    </row>
    <row r="17" spans="1:7" ht="15" x14ac:dyDescent="0.25">
      <c r="A17" s="53" t="s">
        <v>27</v>
      </c>
    </row>
    <row r="18" spans="1:7" ht="15" x14ac:dyDescent="0.25">
      <c r="A18" s="53" t="s">
        <v>271</v>
      </c>
      <c r="B18">
        <v>118</v>
      </c>
      <c r="C18">
        <v>652.70000000000005</v>
      </c>
      <c r="D18">
        <v>111</v>
      </c>
      <c r="E18">
        <v>261.39999999999998</v>
      </c>
      <c r="F18">
        <v>0</v>
      </c>
      <c r="G18">
        <v>0</v>
      </c>
    </row>
    <row r="19" spans="1:7" ht="15" x14ac:dyDescent="0.25">
      <c r="A19" s="53" t="s">
        <v>27</v>
      </c>
    </row>
    <row r="20" spans="1:7" ht="15" x14ac:dyDescent="0.25">
      <c r="A20" s="53" t="s">
        <v>272</v>
      </c>
      <c r="B20">
        <v>9176.1</v>
      </c>
      <c r="C20">
        <v>5908.7</v>
      </c>
      <c r="D20">
        <v>3264.9</v>
      </c>
      <c r="E20">
        <v>5935.9</v>
      </c>
      <c r="F20">
        <v>0</v>
      </c>
      <c r="G20">
        <v>0</v>
      </c>
    </row>
    <row r="21" spans="1:7" ht="15" x14ac:dyDescent="0.25">
      <c r="A21" s="53" t="s">
        <v>27</v>
      </c>
    </row>
    <row r="22" spans="1:7" ht="15" x14ac:dyDescent="0.25">
      <c r="A22" s="53" t="s">
        <v>273</v>
      </c>
      <c r="B22">
        <v>9.1999999999999993</v>
      </c>
      <c r="C22">
        <v>1207.8</v>
      </c>
      <c r="D22">
        <v>318.5</v>
      </c>
      <c r="E22">
        <v>829.9</v>
      </c>
      <c r="F22">
        <v>0</v>
      </c>
      <c r="G22">
        <v>0</v>
      </c>
    </row>
    <row r="23" spans="1:7" ht="15" x14ac:dyDescent="0.25">
      <c r="A23" s="53" t="s">
        <v>748</v>
      </c>
      <c r="B23">
        <v>2</v>
      </c>
      <c r="C23">
        <v>0</v>
      </c>
      <c r="D23">
        <v>0</v>
      </c>
      <c r="E23">
        <v>0</v>
      </c>
      <c r="F23">
        <v>0</v>
      </c>
      <c r="G23">
        <v>0</v>
      </c>
    </row>
    <row r="24" spans="1:7" ht="15" x14ac:dyDescent="0.25">
      <c r="A24" s="53" t="s">
        <v>274</v>
      </c>
      <c r="B24">
        <v>2.2999999999999998</v>
      </c>
      <c r="C24">
        <v>4</v>
      </c>
      <c r="D24">
        <v>3.7</v>
      </c>
      <c r="E24">
        <v>16.2</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2.2000000000000002</v>
      </c>
      <c r="C27">
        <v>652.6</v>
      </c>
      <c r="D27">
        <v>75.900000000000006</v>
      </c>
      <c r="E27">
        <v>552.70000000000005</v>
      </c>
      <c r="F27">
        <v>0</v>
      </c>
      <c r="G27">
        <v>0</v>
      </c>
    </row>
    <row r="28" spans="1:7" ht="15" x14ac:dyDescent="0.25">
      <c r="A28" s="53" t="s">
        <v>276</v>
      </c>
      <c r="B28">
        <v>1.7</v>
      </c>
      <c r="C28">
        <v>2</v>
      </c>
      <c r="D28">
        <v>0.4</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t="s">
        <v>160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498</v>
      </c>
      <c r="D38">
        <v>60.9</v>
      </c>
      <c r="E38">
        <v>254.5</v>
      </c>
      <c r="F38">
        <v>0</v>
      </c>
      <c r="G38">
        <v>0</v>
      </c>
    </row>
    <row r="39" spans="1:7" ht="15" x14ac:dyDescent="0.25">
      <c r="A39" s="53" t="s">
        <v>614</v>
      </c>
      <c r="B39">
        <v>0</v>
      </c>
      <c r="C39">
        <v>128</v>
      </c>
      <c r="D39">
        <v>0</v>
      </c>
      <c r="E39">
        <v>49.1</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11368</v>
      </c>
      <c r="C44">
        <v>9146.1</v>
      </c>
      <c r="D44">
        <v>11654</v>
      </c>
      <c r="E44">
        <v>9054.2999999999993</v>
      </c>
      <c r="F44">
        <v>1375.3</v>
      </c>
      <c r="G44">
        <v>0</v>
      </c>
    </row>
    <row r="45" spans="1:7" ht="15" x14ac:dyDescent="0.25">
      <c r="A45" s="53" t="s">
        <v>287</v>
      </c>
      <c r="B45">
        <v>5.5</v>
      </c>
      <c r="C45">
        <v>4.5</v>
      </c>
      <c r="D45">
        <v>13</v>
      </c>
      <c r="E45">
        <v>9.6</v>
      </c>
      <c r="F45">
        <v>0</v>
      </c>
      <c r="G45">
        <v>0</v>
      </c>
    </row>
    <row r="46" spans="1:7" ht="15" x14ac:dyDescent="0.25">
      <c r="A46" s="53" t="s">
        <v>288</v>
      </c>
      <c r="B46">
        <v>261.7</v>
      </c>
      <c r="C46">
        <v>255.5</v>
      </c>
      <c r="D46">
        <v>368.9</v>
      </c>
      <c r="E46">
        <v>367.1</v>
      </c>
      <c r="F46">
        <v>0</v>
      </c>
      <c r="G46">
        <v>0</v>
      </c>
    </row>
    <row r="47" spans="1:7" ht="15" x14ac:dyDescent="0.25">
      <c r="A47" s="53" t="s">
        <v>289</v>
      </c>
      <c r="B47">
        <v>2062.1</v>
      </c>
      <c r="C47">
        <v>247.3</v>
      </c>
      <c r="D47">
        <v>1189.9000000000001</v>
      </c>
      <c r="E47">
        <v>222.8</v>
      </c>
      <c r="F47">
        <v>0</v>
      </c>
      <c r="G47">
        <v>0</v>
      </c>
    </row>
    <row r="48" spans="1:7" ht="15" x14ac:dyDescent="0.25">
      <c r="A48" s="53" t="s">
        <v>310</v>
      </c>
      <c r="B48">
        <v>0</v>
      </c>
      <c r="C48">
        <v>181</v>
      </c>
      <c r="D48">
        <v>0</v>
      </c>
      <c r="E48">
        <v>34.4</v>
      </c>
      <c r="F48">
        <v>0</v>
      </c>
      <c r="G48">
        <v>0</v>
      </c>
    </row>
    <row r="49" spans="1:7" ht="15" x14ac:dyDescent="0.25">
      <c r="A49" s="53" t="s">
        <v>290</v>
      </c>
      <c r="B49">
        <v>827.8</v>
      </c>
      <c r="C49">
        <v>914.2</v>
      </c>
      <c r="D49">
        <v>1796.4</v>
      </c>
      <c r="E49">
        <v>1511.9</v>
      </c>
      <c r="F49">
        <v>0</v>
      </c>
      <c r="G49">
        <v>0</v>
      </c>
    </row>
    <row r="50" spans="1:7" ht="15" x14ac:dyDescent="0.25">
      <c r="A50" s="53" t="s">
        <v>563</v>
      </c>
      <c r="B50">
        <v>29</v>
      </c>
      <c r="C50">
        <v>0</v>
      </c>
      <c r="D50">
        <v>0</v>
      </c>
      <c r="E50">
        <v>0</v>
      </c>
      <c r="F50">
        <v>0</v>
      </c>
      <c r="G50">
        <v>0</v>
      </c>
    </row>
    <row r="51" spans="1:7" ht="15" x14ac:dyDescent="0.25">
      <c r="A51" s="53" t="s">
        <v>291</v>
      </c>
      <c r="B51">
        <v>136.1</v>
      </c>
      <c r="C51">
        <v>123.6</v>
      </c>
      <c r="D51">
        <v>69.7</v>
      </c>
      <c r="E51">
        <v>98.5</v>
      </c>
      <c r="F51">
        <v>0</v>
      </c>
      <c r="G51">
        <v>0</v>
      </c>
    </row>
    <row r="52" spans="1:7" ht="15" x14ac:dyDescent="0.25">
      <c r="A52" s="53" t="s">
        <v>591</v>
      </c>
      <c r="B52">
        <v>0</v>
      </c>
      <c r="C52">
        <v>31.8</v>
      </c>
      <c r="D52">
        <v>0</v>
      </c>
      <c r="E52">
        <v>0</v>
      </c>
      <c r="F52">
        <v>0</v>
      </c>
      <c r="G52">
        <v>0</v>
      </c>
    </row>
    <row r="53" spans="1:7" ht="15" x14ac:dyDescent="0.25">
      <c r="A53" s="53" t="s">
        <v>293</v>
      </c>
      <c r="B53">
        <v>761.7</v>
      </c>
      <c r="C53">
        <v>441.4</v>
      </c>
      <c r="D53">
        <v>471.5</v>
      </c>
      <c r="E53">
        <v>429</v>
      </c>
      <c r="F53">
        <v>0</v>
      </c>
      <c r="G53">
        <v>0</v>
      </c>
    </row>
    <row r="54" spans="1:7" ht="15" x14ac:dyDescent="0.25">
      <c r="A54" s="53" t="s">
        <v>384</v>
      </c>
      <c r="B54">
        <v>0</v>
      </c>
      <c r="C54">
        <v>0</v>
      </c>
      <c r="D54">
        <v>22.1</v>
      </c>
      <c r="E54">
        <v>9.5</v>
      </c>
      <c r="F54">
        <v>0</v>
      </c>
      <c r="G54">
        <v>0</v>
      </c>
    </row>
    <row r="55" spans="1:7" ht="15" x14ac:dyDescent="0.25">
      <c r="A55" s="53" t="s">
        <v>294</v>
      </c>
      <c r="B55">
        <v>0</v>
      </c>
      <c r="C55">
        <v>3</v>
      </c>
      <c r="D55">
        <v>4.5</v>
      </c>
      <c r="E55">
        <v>3.2</v>
      </c>
      <c r="F55">
        <v>0</v>
      </c>
      <c r="G55">
        <v>0</v>
      </c>
    </row>
    <row r="56" spans="1:7" ht="15" x14ac:dyDescent="0.25">
      <c r="A56" s="53" t="s">
        <v>295</v>
      </c>
      <c r="B56">
        <v>288</v>
      </c>
      <c r="C56">
        <v>219.6</v>
      </c>
      <c r="D56">
        <v>291</v>
      </c>
      <c r="E56">
        <v>262.7</v>
      </c>
      <c r="F56">
        <v>0</v>
      </c>
      <c r="G56">
        <v>0</v>
      </c>
    </row>
    <row r="57" spans="1:7" ht="15" x14ac:dyDescent="0.25">
      <c r="A57" s="53" t="s">
        <v>296</v>
      </c>
      <c r="B57">
        <v>69.3</v>
      </c>
      <c r="C57">
        <v>44.6</v>
      </c>
      <c r="D57">
        <v>133.4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6255.2</v>
      </c>
      <c r="C59">
        <v>5727.4</v>
      </c>
      <c r="D59">
        <v>6560.7</v>
      </c>
      <c r="E59">
        <v>4953.2</v>
      </c>
      <c r="F59">
        <v>1375.3</v>
      </c>
      <c r="G59">
        <v>0</v>
      </c>
    </row>
    <row r="60" spans="1:7" ht="15" x14ac:dyDescent="0.25">
      <c r="A60" s="53" t="s">
        <v>299</v>
      </c>
      <c r="B60">
        <v>122.3</v>
      </c>
      <c r="C60">
        <v>280.60000000000002</v>
      </c>
      <c r="D60">
        <v>158.6</v>
      </c>
      <c r="E60">
        <v>186.6</v>
      </c>
      <c r="F60">
        <v>0</v>
      </c>
      <c r="G60">
        <v>0</v>
      </c>
    </row>
    <row r="61" spans="1:7" ht="15" x14ac:dyDescent="0.25">
      <c r="A61" s="53" t="s">
        <v>300</v>
      </c>
      <c r="B61">
        <v>255</v>
      </c>
      <c r="C61">
        <v>222.3</v>
      </c>
      <c r="D61">
        <v>223.5</v>
      </c>
      <c r="E61">
        <v>196.6</v>
      </c>
      <c r="F61">
        <v>0</v>
      </c>
      <c r="G61">
        <v>0</v>
      </c>
    </row>
    <row r="62" spans="1:7" ht="15" x14ac:dyDescent="0.25">
      <c r="A62" s="53" t="s">
        <v>301</v>
      </c>
      <c r="B62">
        <v>46.5</v>
      </c>
      <c r="C62">
        <v>276.5</v>
      </c>
      <c r="D62">
        <v>21</v>
      </c>
      <c r="E62">
        <v>300.60000000000002</v>
      </c>
      <c r="F62">
        <v>0</v>
      </c>
      <c r="G62">
        <v>0</v>
      </c>
    </row>
    <row r="63" spans="1:7" ht="15" x14ac:dyDescent="0.25">
      <c r="A63" s="53" t="s">
        <v>302</v>
      </c>
      <c r="B63">
        <v>184.3</v>
      </c>
      <c r="C63">
        <v>138</v>
      </c>
      <c r="D63">
        <v>206.7</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34.700000000000003</v>
      </c>
      <c r="E65">
        <v>35</v>
      </c>
      <c r="F65">
        <v>0</v>
      </c>
      <c r="G65">
        <v>0</v>
      </c>
    </row>
    <row r="66" spans="1:7" ht="15" x14ac:dyDescent="0.25">
      <c r="A66" s="53" t="s">
        <v>304</v>
      </c>
      <c r="B66">
        <v>40</v>
      </c>
      <c r="C66">
        <v>18</v>
      </c>
      <c r="D66">
        <v>79.7</v>
      </c>
      <c r="E66">
        <v>122.1</v>
      </c>
      <c r="F66">
        <v>0</v>
      </c>
      <c r="G66">
        <v>0</v>
      </c>
    </row>
    <row r="67" spans="1:7" ht="15" x14ac:dyDescent="0.25">
      <c r="A67" s="53" t="s">
        <v>573</v>
      </c>
      <c r="B67" t="s">
        <v>118</v>
      </c>
      <c r="C67" t="s">
        <v>26</v>
      </c>
      <c r="D67" t="s">
        <v>118</v>
      </c>
      <c r="E67" t="s">
        <v>118</v>
      </c>
      <c r="F67" t="s">
        <v>118</v>
      </c>
      <c r="G67" t="s">
        <v>108</v>
      </c>
    </row>
    <row r="68" spans="1:7" ht="15" x14ac:dyDescent="0.25">
      <c r="A68" s="53" t="s">
        <v>305</v>
      </c>
      <c r="B68">
        <v>22880.5</v>
      </c>
      <c r="C68">
        <v>21771.1</v>
      </c>
      <c r="D68">
        <v>18399.099999999999</v>
      </c>
      <c r="E68">
        <v>19021.3</v>
      </c>
      <c r="F68">
        <v>1452</v>
      </c>
      <c r="G68">
        <v>0</v>
      </c>
    </row>
    <row r="69" spans="1:7" ht="15" x14ac:dyDescent="0.25">
      <c r="A69" s="53" t="s">
        <v>306</v>
      </c>
      <c r="B69">
        <v>2668.6</v>
      </c>
      <c r="C69">
        <v>7877.6</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25549</v>
      </c>
      <c r="C71">
        <v>29648.799999999999</v>
      </c>
      <c r="D71">
        <v>18399.099999999999</v>
      </c>
      <c r="E71">
        <v>19021.3</v>
      </c>
      <c r="F71">
        <v>1452</v>
      </c>
      <c r="G71">
        <v>0</v>
      </c>
    </row>
    <row r="72" spans="1:7" ht="15" x14ac:dyDescent="0.25">
      <c r="A72" s="53" t="s">
        <v>308</v>
      </c>
      <c r="B72" t="s">
        <v>25</v>
      </c>
      <c r="C72" t="s">
        <v>25</v>
      </c>
      <c r="D72">
        <v>0</v>
      </c>
      <c r="E72">
        <v>0</v>
      </c>
      <c r="F72" t="s">
        <v>25</v>
      </c>
      <c r="G72" t="s">
        <v>25</v>
      </c>
    </row>
    <row r="73" spans="1:7" ht="15" x14ac:dyDescent="0.25">
      <c r="A73" s="53" t="s">
        <v>309</v>
      </c>
      <c r="B73">
        <v>342.3</v>
      </c>
      <c r="C73">
        <v>1269.4000000000001</v>
      </c>
      <c r="D73" t="s">
        <v>25</v>
      </c>
      <c r="E73" t="s">
        <v>25</v>
      </c>
      <c r="F73">
        <v>0</v>
      </c>
      <c r="G73">
        <v>0</v>
      </c>
    </row>
    <row r="74" spans="1:7" ht="15" x14ac:dyDescent="0.25">
      <c r="A74" s="53" t="s">
        <v>573</v>
      </c>
      <c r="B74" t="s">
        <v>118</v>
      </c>
      <c r="C74" t="s">
        <v>26</v>
      </c>
      <c r="D74" t="s">
        <v>118</v>
      </c>
      <c r="E74" t="s">
        <v>118</v>
      </c>
      <c r="F74" t="s">
        <v>118</v>
      </c>
      <c r="G74" t="s">
        <v>108</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3CA-849F-449E-940D-D7DBF59B835D}">
  <dimension ref="A1:G72"/>
  <sheetViews>
    <sheetView topLeftCell="A46" workbookViewId="0">
      <selection activeCell="G83" sqref="G83"/>
    </sheetView>
  </sheetViews>
  <sheetFormatPr defaultRowHeight="13.2" x14ac:dyDescent="0.25"/>
  <cols>
    <col min="1" max="1" width="26" customWidth="1"/>
    <col min="2" max="2" width="12.6640625" customWidth="1"/>
    <col min="4" max="4" width="12.33203125" customWidth="1"/>
    <col min="6" max="6" width="12.33203125" customWidth="1"/>
  </cols>
  <sheetData>
    <row r="1" spans="1:7" ht="15" x14ac:dyDescent="0.25">
      <c r="A1" s="53" t="s">
        <v>564</v>
      </c>
    </row>
    <row r="2" spans="1:7" ht="15" x14ac:dyDescent="0.25">
      <c r="A2" s="53" t="s">
        <v>565</v>
      </c>
    </row>
    <row r="3" spans="1:7" ht="15" x14ac:dyDescent="0.25">
      <c r="A3" s="53" t="s">
        <v>745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1990.8</v>
      </c>
      <c r="C16">
        <v>4180</v>
      </c>
      <c r="D16">
        <v>2574.4</v>
      </c>
      <c r="E16">
        <v>2167.1</v>
      </c>
      <c r="F16">
        <v>186.7</v>
      </c>
      <c r="G16">
        <v>0</v>
      </c>
    </row>
    <row r="17" spans="1:7" ht="15" x14ac:dyDescent="0.25">
      <c r="A17" s="53" t="s">
        <v>27</v>
      </c>
    </row>
    <row r="18" spans="1:7" ht="15" x14ac:dyDescent="0.25">
      <c r="A18" s="53" t="s">
        <v>271</v>
      </c>
      <c r="B18">
        <v>123.9</v>
      </c>
      <c r="C18">
        <v>596</v>
      </c>
      <c r="D18">
        <v>98.2</v>
      </c>
      <c r="E18">
        <v>244.6</v>
      </c>
      <c r="F18">
        <v>0</v>
      </c>
      <c r="G18">
        <v>0</v>
      </c>
    </row>
    <row r="19" spans="1:7" ht="15" x14ac:dyDescent="0.25">
      <c r="A19" s="53" t="s">
        <v>27</v>
      </c>
    </row>
    <row r="20" spans="1:7" ht="15" x14ac:dyDescent="0.25">
      <c r="A20" s="53" t="s">
        <v>272</v>
      </c>
      <c r="B20">
        <v>9516.2999999999993</v>
      </c>
      <c r="C20">
        <v>5974.7</v>
      </c>
      <c r="D20">
        <v>2917</v>
      </c>
      <c r="E20">
        <v>5794</v>
      </c>
      <c r="F20">
        <v>0</v>
      </c>
      <c r="G20">
        <v>0</v>
      </c>
    </row>
    <row r="21" spans="1:7" ht="15" x14ac:dyDescent="0.25">
      <c r="A21" s="53" t="s">
        <v>27</v>
      </c>
    </row>
    <row r="22" spans="1:7" ht="15" x14ac:dyDescent="0.25">
      <c r="A22" s="53" t="s">
        <v>273</v>
      </c>
      <c r="B22">
        <v>8.4</v>
      </c>
      <c r="C22">
        <v>1160.5</v>
      </c>
      <c r="D22">
        <v>317</v>
      </c>
      <c r="E22">
        <v>678.6</v>
      </c>
      <c r="F22">
        <v>0</v>
      </c>
      <c r="G22">
        <v>0</v>
      </c>
    </row>
    <row r="23" spans="1:7" ht="15" x14ac:dyDescent="0.25">
      <c r="A23" s="53" t="s">
        <v>274</v>
      </c>
      <c r="B23">
        <v>2.4</v>
      </c>
      <c r="C23">
        <v>4</v>
      </c>
      <c r="D23">
        <v>3.7</v>
      </c>
      <c r="E23">
        <v>16.2</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654.70000000000005</v>
      </c>
      <c r="D26">
        <v>74.599999999999994</v>
      </c>
      <c r="E26">
        <v>481.2</v>
      </c>
      <c r="F26">
        <v>0</v>
      </c>
      <c r="G26">
        <v>0</v>
      </c>
    </row>
    <row r="27" spans="1:7" ht="15" x14ac:dyDescent="0.25">
      <c r="A27" s="53" t="s">
        <v>276</v>
      </c>
      <c r="B27">
        <v>1.7</v>
      </c>
      <c r="C27">
        <v>2.4</v>
      </c>
      <c r="D27">
        <v>0.4</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0.7</v>
      </c>
      <c r="F30">
        <v>0</v>
      </c>
      <c r="G30">
        <v>0</v>
      </c>
    </row>
    <row r="31" spans="1:7" ht="15" x14ac:dyDescent="0.25">
      <c r="A31" s="53" t="s">
        <v>279</v>
      </c>
      <c r="B31">
        <v>0.9</v>
      </c>
      <c r="C31">
        <v>0.4</v>
      </c>
      <c r="D31">
        <v>0.3</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238</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95</v>
      </c>
      <c r="C36">
        <v>481</v>
      </c>
      <c r="D36">
        <v>29</v>
      </c>
      <c r="E36">
        <v>173</v>
      </c>
      <c r="F36">
        <v>0</v>
      </c>
      <c r="G36">
        <v>0</v>
      </c>
    </row>
    <row r="37" spans="1:7" ht="15" x14ac:dyDescent="0.25">
      <c r="A37" s="53" t="s">
        <v>614</v>
      </c>
      <c r="B37">
        <v>0</v>
      </c>
      <c r="C37">
        <v>128</v>
      </c>
      <c r="D37">
        <v>0</v>
      </c>
      <c r="E37">
        <v>19.7</v>
      </c>
      <c r="F37">
        <v>0</v>
      </c>
      <c r="G37">
        <v>0</v>
      </c>
    </row>
    <row r="38" spans="1:7" ht="15" x14ac:dyDescent="0.25">
      <c r="A38" s="53" t="s">
        <v>284</v>
      </c>
      <c r="B38">
        <v>0</v>
      </c>
      <c r="C38">
        <v>165</v>
      </c>
      <c r="D38">
        <v>20.8</v>
      </c>
      <c r="E38">
        <v>69.599999999999994</v>
      </c>
      <c r="F38">
        <v>0</v>
      </c>
      <c r="G38">
        <v>0</v>
      </c>
    </row>
    <row r="39" spans="1:7" ht="15" x14ac:dyDescent="0.25">
      <c r="A39" s="53" t="s">
        <v>285</v>
      </c>
      <c r="B39">
        <v>95</v>
      </c>
      <c r="C39">
        <v>188</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11275.8</v>
      </c>
      <c r="C42">
        <v>9033.7999999999993</v>
      </c>
      <c r="D42">
        <v>11026.5</v>
      </c>
      <c r="E42">
        <v>8549.7999999999993</v>
      </c>
      <c r="F42">
        <v>1430.3</v>
      </c>
      <c r="G42">
        <v>0</v>
      </c>
    </row>
    <row r="43" spans="1:7" ht="15" x14ac:dyDescent="0.25">
      <c r="A43" s="53" t="s">
        <v>287</v>
      </c>
      <c r="B43">
        <v>5.5</v>
      </c>
      <c r="C43">
        <v>4.5</v>
      </c>
      <c r="D43">
        <v>13</v>
      </c>
      <c r="E43">
        <v>9.6</v>
      </c>
      <c r="F43">
        <v>0</v>
      </c>
      <c r="G43">
        <v>0</v>
      </c>
    </row>
    <row r="44" spans="1:7" ht="15" x14ac:dyDescent="0.25">
      <c r="A44" s="53" t="s">
        <v>288</v>
      </c>
      <c r="B44">
        <v>242.2</v>
      </c>
      <c r="C44">
        <v>270.89999999999998</v>
      </c>
      <c r="D44">
        <v>368.9</v>
      </c>
      <c r="E44">
        <v>345.5</v>
      </c>
      <c r="F44">
        <v>0</v>
      </c>
      <c r="G44">
        <v>0</v>
      </c>
    </row>
    <row r="45" spans="1:7" ht="15" x14ac:dyDescent="0.25">
      <c r="A45" s="53" t="s">
        <v>289</v>
      </c>
      <c r="B45">
        <v>2136.1</v>
      </c>
      <c r="C45">
        <v>246.5</v>
      </c>
      <c r="D45">
        <v>1085.3</v>
      </c>
      <c r="E45">
        <v>211.4</v>
      </c>
      <c r="F45">
        <v>0</v>
      </c>
      <c r="G45">
        <v>0</v>
      </c>
    </row>
    <row r="46" spans="1:7" ht="15" x14ac:dyDescent="0.25">
      <c r="A46" s="53" t="s">
        <v>310</v>
      </c>
      <c r="B46">
        <v>0</v>
      </c>
      <c r="C46">
        <v>216</v>
      </c>
      <c r="D46">
        <v>0</v>
      </c>
      <c r="E46">
        <v>0</v>
      </c>
      <c r="F46">
        <v>0</v>
      </c>
      <c r="G46">
        <v>0</v>
      </c>
    </row>
    <row r="47" spans="1:7" ht="15" x14ac:dyDescent="0.25">
      <c r="A47" s="53" t="s">
        <v>290</v>
      </c>
      <c r="B47">
        <v>790.8</v>
      </c>
      <c r="C47">
        <v>887.9</v>
      </c>
      <c r="D47">
        <v>1735</v>
      </c>
      <c r="E47">
        <v>1421.4</v>
      </c>
      <c r="F47">
        <v>0</v>
      </c>
      <c r="G47">
        <v>0</v>
      </c>
    </row>
    <row r="48" spans="1:7" ht="15" x14ac:dyDescent="0.25">
      <c r="A48" s="53" t="s">
        <v>563</v>
      </c>
      <c r="B48">
        <v>29</v>
      </c>
      <c r="C48">
        <v>0</v>
      </c>
      <c r="D48">
        <v>0</v>
      </c>
      <c r="E48">
        <v>0</v>
      </c>
      <c r="F48">
        <v>0</v>
      </c>
      <c r="G48">
        <v>0</v>
      </c>
    </row>
    <row r="49" spans="1:7" ht="15" x14ac:dyDescent="0.25">
      <c r="A49" s="53" t="s">
        <v>291</v>
      </c>
      <c r="B49">
        <v>78.7</v>
      </c>
      <c r="C49">
        <v>98</v>
      </c>
      <c r="D49">
        <v>63.2</v>
      </c>
      <c r="E49">
        <v>77.5</v>
      </c>
      <c r="F49">
        <v>0</v>
      </c>
      <c r="G49">
        <v>0</v>
      </c>
    </row>
    <row r="50" spans="1:7" ht="15" x14ac:dyDescent="0.25">
      <c r="A50" s="53" t="s">
        <v>591</v>
      </c>
      <c r="B50">
        <v>0</v>
      </c>
      <c r="C50">
        <v>31.8</v>
      </c>
      <c r="D50">
        <v>0</v>
      </c>
      <c r="E50">
        <v>0</v>
      </c>
      <c r="F50">
        <v>0</v>
      </c>
      <c r="G50">
        <v>0</v>
      </c>
    </row>
    <row r="51" spans="1:7" ht="15" x14ac:dyDescent="0.25">
      <c r="A51" s="53" t="s">
        <v>293</v>
      </c>
      <c r="B51">
        <v>707.4</v>
      </c>
      <c r="C51">
        <v>474.8</v>
      </c>
      <c r="D51">
        <v>457.9</v>
      </c>
      <c r="E51">
        <v>396.7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274</v>
      </c>
      <c r="C54">
        <v>204.5</v>
      </c>
      <c r="D54">
        <v>243.4</v>
      </c>
      <c r="E54">
        <v>262.7</v>
      </c>
      <c r="F54">
        <v>0</v>
      </c>
      <c r="G54">
        <v>0</v>
      </c>
    </row>
    <row r="55" spans="1:7" ht="15" x14ac:dyDescent="0.25">
      <c r="A55" s="53" t="s">
        <v>296</v>
      </c>
      <c r="B55">
        <v>76.2</v>
      </c>
      <c r="C55">
        <v>27.6</v>
      </c>
      <c r="D55">
        <v>122.8</v>
      </c>
      <c r="E55">
        <v>141.69999999999999</v>
      </c>
      <c r="F55">
        <v>0</v>
      </c>
      <c r="G55">
        <v>0</v>
      </c>
    </row>
    <row r="56" spans="1:7" ht="15" x14ac:dyDescent="0.25">
      <c r="A56" s="53" t="s">
        <v>297</v>
      </c>
      <c r="B56">
        <v>2.6</v>
      </c>
      <c r="C56">
        <v>6.1</v>
      </c>
      <c r="D56">
        <v>7.9</v>
      </c>
      <c r="E56">
        <v>5.9</v>
      </c>
      <c r="F56">
        <v>0</v>
      </c>
      <c r="G56">
        <v>0</v>
      </c>
    </row>
    <row r="57" spans="1:7" ht="15" x14ac:dyDescent="0.25">
      <c r="A57" s="53" t="s">
        <v>298</v>
      </c>
      <c r="B57">
        <v>6360.2</v>
      </c>
      <c r="C57">
        <v>5815.5</v>
      </c>
      <c r="D57">
        <v>6189.7</v>
      </c>
      <c r="E57">
        <v>4719.5</v>
      </c>
      <c r="F57">
        <v>1430.3</v>
      </c>
      <c r="G57">
        <v>0</v>
      </c>
    </row>
    <row r="58" spans="1:7" ht="15" x14ac:dyDescent="0.25">
      <c r="A58" s="53" t="s">
        <v>299</v>
      </c>
      <c r="B58">
        <v>75.3</v>
      </c>
      <c r="C58">
        <v>244.9</v>
      </c>
      <c r="D58">
        <v>158.6</v>
      </c>
      <c r="E58">
        <v>175.3</v>
      </c>
      <c r="F58">
        <v>0</v>
      </c>
      <c r="G58">
        <v>0</v>
      </c>
    </row>
    <row r="59" spans="1:7" ht="15" x14ac:dyDescent="0.25">
      <c r="A59" s="53" t="s">
        <v>300</v>
      </c>
      <c r="B59">
        <v>217.2</v>
      </c>
      <c r="C59">
        <v>155.69999999999999</v>
      </c>
      <c r="D59">
        <v>223.5</v>
      </c>
      <c r="E59">
        <v>175.7</v>
      </c>
      <c r="F59">
        <v>0</v>
      </c>
      <c r="G59">
        <v>0</v>
      </c>
    </row>
    <row r="60" spans="1:7" ht="15" x14ac:dyDescent="0.25">
      <c r="A60" s="53" t="s">
        <v>301</v>
      </c>
      <c r="B60">
        <v>46.5</v>
      </c>
      <c r="C60">
        <v>197.5</v>
      </c>
      <c r="D60">
        <v>21</v>
      </c>
      <c r="E60">
        <v>300.60000000000002</v>
      </c>
      <c r="F60">
        <v>0</v>
      </c>
      <c r="G60">
        <v>0</v>
      </c>
    </row>
    <row r="61" spans="1:7" ht="15" x14ac:dyDescent="0.25">
      <c r="A61" s="53" t="s">
        <v>302</v>
      </c>
      <c r="B61">
        <v>173.2</v>
      </c>
      <c r="C61">
        <v>121</v>
      </c>
      <c r="D61">
        <v>194.4</v>
      </c>
      <c r="E61">
        <v>141.69999999999999</v>
      </c>
      <c r="F61">
        <v>0</v>
      </c>
      <c r="G61">
        <v>0</v>
      </c>
    </row>
    <row r="62" spans="1:7" ht="15" x14ac:dyDescent="0.25">
      <c r="A62" s="53" t="s">
        <v>385</v>
      </c>
      <c r="B62">
        <v>0</v>
      </c>
      <c r="C62">
        <v>0</v>
      </c>
      <c r="D62">
        <v>1</v>
      </c>
      <c r="E62">
        <v>1</v>
      </c>
      <c r="F62">
        <v>0</v>
      </c>
      <c r="G62">
        <v>0</v>
      </c>
    </row>
    <row r="63" spans="1:7" ht="15" x14ac:dyDescent="0.25">
      <c r="A63" s="53" t="s">
        <v>303</v>
      </c>
      <c r="B63">
        <v>21.1</v>
      </c>
      <c r="C63">
        <v>12.6</v>
      </c>
      <c r="D63">
        <v>34.700000000000003</v>
      </c>
      <c r="E63">
        <v>29.1</v>
      </c>
      <c r="F63">
        <v>0</v>
      </c>
      <c r="G63">
        <v>0</v>
      </c>
    </row>
    <row r="64" spans="1:7" ht="15" x14ac:dyDescent="0.25">
      <c r="A64" s="53" t="s">
        <v>304</v>
      </c>
      <c r="B64">
        <v>40</v>
      </c>
      <c r="C64">
        <v>18</v>
      </c>
      <c r="D64">
        <v>79.7</v>
      </c>
      <c r="E64">
        <v>122.1</v>
      </c>
      <c r="F64">
        <v>0</v>
      </c>
      <c r="G64">
        <v>0</v>
      </c>
    </row>
    <row r="65" spans="1:7" ht="15" x14ac:dyDescent="0.25">
      <c r="A65" s="53" t="s">
        <v>573</v>
      </c>
      <c r="B65" t="s">
        <v>109</v>
      </c>
      <c r="C65" t="s">
        <v>443</v>
      </c>
      <c r="D65" t="s">
        <v>118</v>
      </c>
      <c r="E65" t="s">
        <v>118</v>
      </c>
      <c r="F65" t="s">
        <v>118</v>
      </c>
      <c r="G65" t="s">
        <v>108</v>
      </c>
    </row>
    <row r="66" spans="1:7" ht="15" x14ac:dyDescent="0.25">
      <c r="A66" s="53" t="s">
        <v>305</v>
      </c>
      <c r="B66" t="s">
        <v>746</v>
      </c>
      <c r="C66">
        <v>1426.1</v>
      </c>
      <c r="D66">
        <v>16962.2</v>
      </c>
      <c r="E66">
        <v>17607.3</v>
      </c>
      <c r="F66">
        <v>1617</v>
      </c>
      <c r="G66">
        <v>0</v>
      </c>
    </row>
    <row r="67" spans="1:7" ht="15" x14ac:dyDescent="0.25">
      <c r="A67" s="53" t="s">
        <v>306</v>
      </c>
      <c r="B67">
        <v>2566.5</v>
      </c>
      <c r="C67">
        <v>7786.4</v>
      </c>
      <c r="D67">
        <v>0</v>
      </c>
      <c r="E67">
        <v>0</v>
      </c>
      <c r="F67">
        <v>0</v>
      </c>
      <c r="G67">
        <v>0</v>
      </c>
    </row>
    <row r="68" spans="1:7" ht="15" x14ac:dyDescent="0.25">
      <c r="A68" s="53" t="s">
        <v>573</v>
      </c>
      <c r="B68" t="s">
        <v>109</v>
      </c>
      <c r="C68" t="s">
        <v>443</v>
      </c>
      <c r="D68" t="s">
        <v>118</v>
      </c>
      <c r="E68" t="s">
        <v>118</v>
      </c>
      <c r="F68" t="s">
        <v>118</v>
      </c>
      <c r="G68" t="s">
        <v>108</v>
      </c>
    </row>
    <row r="69" spans="1:7" ht="15" x14ac:dyDescent="0.25">
      <c r="A69" s="53" t="s">
        <v>307</v>
      </c>
      <c r="B69">
        <v>25583.599999999999</v>
      </c>
      <c r="C69">
        <v>29212.400000000001</v>
      </c>
      <c r="D69">
        <v>16962.2</v>
      </c>
      <c r="E69">
        <v>17607.3</v>
      </c>
      <c r="F69">
        <v>1617</v>
      </c>
      <c r="G69">
        <v>0</v>
      </c>
    </row>
    <row r="70" spans="1:7" ht="15" x14ac:dyDescent="0.25">
      <c r="A70" s="53" t="s">
        <v>308</v>
      </c>
      <c r="B70" t="s">
        <v>25</v>
      </c>
      <c r="C70" t="s">
        <v>25</v>
      </c>
      <c r="D70">
        <v>0</v>
      </c>
      <c r="E70">
        <v>0</v>
      </c>
      <c r="F70" t="s">
        <v>25</v>
      </c>
      <c r="G70" t="s">
        <v>25</v>
      </c>
    </row>
    <row r="71" spans="1:7" ht="15" x14ac:dyDescent="0.25">
      <c r="A71" s="53" t="s">
        <v>309</v>
      </c>
      <c r="B71">
        <v>383.3</v>
      </c>
      <c r="C71">
        <v>1299.4000000000001</v>
      </c>
      <c r="D71" t="s">
        <v>25</v>
      </c>
      <c r="E71" t="s">
        <v>25</v>
      </c>
      <c r="F71">
        <v>0</v>
      </c>
      <c r="G71">
        <v>0</v>
      </c>
    </row>
    <row r="72" spans="1:7" ht="15" x14ac:dyDescent="0.25">
      <c r="A72" s="53" t="s">
        <v>573</v>
      </c>
      <c r="B72" t="s">
        <v>109</v>
      </c>
      <c r="C72" t="s">
        <v>443</v>
      </c>
      <c r="D72" t="s">
        <v>118</v>
      </c>
      <c r="E72" t="s">
        <v>118</v>
      </c>
      <c r="F72" t="s">
        <v>118</v>
      </c>
      <c r="G72" t="s">
        <v>108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9F89-4581-44B6-9E50-5E03D9B02FD4}">
  <dimension ref="A1:G72"/>
  <sheetViews>
    <sheetView topLeftCell="A46" workbookViewId="0">
      <selection activeCell="B7" sqref="B7"/>
    </sheetView>
  </sheetViews>
  <sheetFormatPr defaultRowHeight="13.2" x14ac:dyDescent="0.25"/>
  <cols>
    <col min="1" max="1" width="25.44140625" customWidth="1"/>
    <col min="5" max="5" width="14.44140625" customWidth="1"/>
  </cols>
  <sheetData>
    <row r="1" spans="1:7" ht="15" x14ac:dyDescent="0.25">
      <c r="A1" s="53" t="s">
        <v>564</v>
      </c>
    </row>
    <row r="2" spans="1:7" ht="15" x14ac:dyDescent="0.25">
      <c r="A2" s="53" t="s">
        <v>565</v>
      </c>
    </row>
    <row r="3" spans="1:7" ht="15" x14ac:dyDescent="0.25">
      <c r="A3" s="53" t="s">
        <v>744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1834.4</v>
      </c>
      <c r="C16">
        <v>3912.2</v>
      </c>
      <c r="D16">
        <v>2360</v>
      </c>
      <c r="E16">
        <v>2014.2</v>
      </c>
      <c r="F16">
        <v>136.69999999999999</v>
      </c>
      <c r="G16">
        <v>0</v>
      </c>
    </row>
    <row r="17" spans="1:7" ht="15" x14ac:dyDescent="0.25">
      <c r="A17" s="53" t="s">
        <v>27</v>
      </c>
    </row>
    <row r="18" spans="1:7" ht="15" x14ac:dyDescent="0.25">
      <c r="A18" s="53" t="s">
        <v>271</v>
      </c>
      <c r="B18">
        <v>125.5</v>
      </c>
      <c r="C18">
        <v>598.20000000000005</v>
      </c>
      <c r="D18">
        <v>95.9</v>
      </c>
      <c r="E18">
        <v>233.8</v>
      </c>
      <c r="F18">
        <v>0</v>
      </c>
      <c r="G18">
        <v>0</v>
      </c>
    </row>
    <row r="19" spans="1:7" ht="15" x14ac:dyDescent="0.25">
      <c r="A19" s="53" t="s">
        <v>27</v>
      </c>
    </row>
    <row r="20" spans="1:7" ht="15" x14ac:dyDescent="0.25">
      <c r="A20" s="53" t="s">
        <v>272</v>
      </c>
      <c r="B20">
        <v>9788.7000000000007</v>
      </c>
      <c r="C20">
        <v>6046.6</v>
      </c>
      <c r="D20">
        <v>2567.6999999999998</v>
      </c>
      <c r="E20">
        <v>5722.6</v>
      </c>
      <c r="F20">
        <v>0</v>
      </c>
      <c r="G20">
        <v>0</v>
      </c>
    </row>
    <row r="21" spans="1:7" ht="15" x14ac:dyDescent="0.25">
      <c r="A21" s="53" t="s">
        <v>27</v>
      </c>
    </row>
    <row r="22" spans="1:7" ht="15" x14ac:dyDescent="0.25">
      <c r="A22" s="53" t="s">
        <v>273</v>
      </c>
      <c r="B22">
        <v>7.9</v>
      </c>
      <c r="C22">
        <v>1160.8</v>
      </c>
      <c r="D22">
        <v>235.4</v>
      </c>
      <c r="E22">
        <v>605.6</v>
      </c>
      <c r="F22">
        <v>0</v>
      </c>
      <c r="G22">
        <v>0</v>
      </c>
    </row>
    <row r="23" spans="1:7" ht="15" x14ac:dyDescent="0.25">
      <c r="A23" s="53" t="s">
        <v>274</v>
      </c>
      <c r="B23">
        <v>1.5</v>
      </c>
      <c r="C23">
        <v>4.3</v>
      </c>
      <c r="D23">
        <v>3.7</v>
      </c>
      <c r="E23">
        <v>15.9</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654.6</v>
      </c>
      <c r="D26">
        <v>74.599999999999994</v>
      </c>
      <c r="E26">
        <v>408.7</v>
      </c>
      <c r="F26">
        <v>0</v>
      </c>
      <c r="G26">
        <v>0</v>
      </c>
    </row>
    <row r="27" spans="1:7" ht="15" x14ac:dyDescent="0.25">
      <c r="A27" s="53" t="s">
        <v>276</v>
      </c>
      <c r="B27">
        <v>2.1</v>
      </c>
      <c r="C27">
        <v>2.4</v>
      </c>
      <c r="D27">
        <v>0</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0.5</v>
      </c>
      <c r="F30">
        <v>0</v>
      </c>
      <c r="G30">
        <v>0</v>
      </c>
    </row>
    <row r="31" spans="1:7" ht="15" x14ac:dyDescent="0.25">
      <c r="A31" s="53" t="s">
        <v>279</v>
      </c>
      <c r="B31">
        <v>1</v>
      </c>
      <c r="C31">
        <v>0.4</v>
      </c>
      <c r="D31">
        <v>0.2</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156.69999999999999</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87</v>
      </c>
      <c r="C36">
        <v>400.3</v>
      </c>
      <c r="D36">
        <v>29</v>
      </c>
      <c r="E36">
        <v>161.9</v>
      </c>
      <c r="F36">
        <v>0</v>
      </c>
      <c r="G36">
        <v>0</v>
      </c>
    </row>
    <row r="37" spans="1:7" ht="15" x14ac:dyDescent="0.25">
      <c r="A37" s="53" t="s">
        <v>614</v>
      </c>
      <c r="B37">
        <v>0</v>
      </c>
      <c r="C37">
        <v>128</v>
      </c>
      <c r="D37">
        <v>0</v>
      </c>
      <c r="E37">
        <v>19.7</v>
      </c>
      <c r="F37">
        <v>0</v>
      </c>
      <c r="G37">
        <v>0</v>
      </c>
    </row>
    <row r="38" spans="1:7" ht="15" x14ac:dyDescent="0.25">
      <c r="A38" s="53" t="s">
        <v>284</v>
      </c>
      <c r="B38">
        <v>0</v>
      </c>
      <c r="C38">
        <v>165.3</v>
      </c>
      <c r="D38">
        <v>20.8</v>
      </c>
      <c r="E38">
        <v>58.5</v>
      </c>
      <c r="F38">
        <v>0</v>
      </c>
      <c r="G38">
        <v>0</v>
      </c>
    </row>
    <row r="39" spans="1:7" ht="15" x14ac:dyDescent="0.25">
      <c r="A39" s="53" t="s">
        <v>285</v>
      </c>
      <c r="B39">
        <v>87</v>
      </c>
      <c r="C39">
        <v>107</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11436.6</v>
      </c>
      <c r="C42">
        <v>8620.5</v>
      </c>
      <c r="D42">
        <v>10376.6</v>
      </c>
      <c r="E42">
        <v>7982.2</v>
      </c>
      <c r="F42">
        <v>1375.3</v>
      </c>
      <c r="G42">
        <v>0</v>
      </c>
    </row>
    <row r="43" spans="1:7" ht="15" x14ac:dyDescent="0.25">
      <c r="A43" s="53" t="s">
        <v>287</v>
      </c>
      <c r="B43">
        <v>0</v>
      </c>
      <c r="C43">
        <v>4.5</v>
      </c>
      <c r="D43">
        <v>13</v>
      </c>
      <c r="E43">
        <v>9.6</v>
      </c>
      <c r="F43">
        <v>0</v>
      </c>
      <c r="G43">
        <v>0</v>
      </c>
    </row>
    <row r="44" spans="1:7" ht="15" x14ac:dyDescent="0.25">
      <c r="A44" s="53" t="s">
        <v>288</v>
      </c>
      <c r="B44">
        <v>242.2</v>
      </c>
      <c r="C44">
        <v>269.8</v>
      </c>
      <c r="D44">
        <v>368.9</v>
      </c>
      <c r="E44">
        <v>317.60000000000002</v>
      </c>
      <c r="F44">
        <v>0</v>
      </c>
      <c r="G44">
        <v>0</v>
      </c>
    </row>
    <row r="45" spans="1:7" ht="15" x14ac:dyDescent="0.25">
      <c r="A45" s="53" t="s">
        <v>289</v>
      </c>
      <c r="B45">
        <v>2161.6</v>
      </c>
      <c r="C45">
        <v>248.4</v>
      </c>
      <c r="D45">
        <v>1017.2</v>
      </c>
      <c r="E45">
        <v>209.1</v>
      </c>
      <c r="F45">
        <v>0</v>
      </c>
      <c r="G45">
        <v>0</v>
      </c>
    </row>
    <row r="46" spans="1:7" ht="15" x14ac:dyDescent="0.25">
      <c r="A46" s="53" t="s">
        <v>310</v>
      </c>
      <c r="B46">
        <v>0</v>
      </c>
      <c r="C46">
        <v>216</v>
      </c>
      <c r="D46">
        <v>0</v>
      </c>
      <c r="E46">
        <v>0</v>
      </c>
      <c r="F46">
        <v>0</v>
      </c>
      <c r="G46">
        <v>0</v>
      </c>
    </row>
    <row r="47" spans="1:7" ht="15" x14ac:dyDescent="0.25">
      <c r="A47" s="53" t="s">
        <v>290</v>
      </c>
      <c r="B47">
        <v>835.8</v>
      </c>
      <c r="C47">
        <v>929.9</v>
      </c>
      <c r="D47">
        <v>1603.3</v>
      </c>
      <c r="E47">
        <v>1253.3</v>
      </c>
      <c r="F47">
        <v>0</v>
      </c>
      <c r="G47">
        <v>0</v>
      </c>
    </row>
    <row r="48" spans="1:7" ht="15" x14ac:dyDescent="0.25">
      <c r="A48" s="53" t="s">
        <v>563</v>
      </c>
      <c r="B48">
        <v>29</v>
      </c>
      <c r="C48">
        <v>0</v>
      </c>
      <c r="D48">
        <v>0</v>
      </c>
      <c r="E48">
        <v>0</v>
      </c>
      <c r="F48">
        <v>0</v>
      </c>
      <c r="G48">
        <v>0</v>
      </c>
    </row>
    <row r="49" spans="1:7" ht="15" x14ac:dyDescent="0.25">
      <c r="A49" s="53" t="s">
        <v>291</v>
      </c>
      <c r="B49">
        <v>97.9</v>
      </c>
      <c r="C49">
        <v>89</v>
      </c>
      <c r="D49">
        <v>43.9</v>
      </c>
      <c r="E49">
        <v>66.5</v>
      </c>
      <c r="F49">
        <v>0</v>
      </c>
      <c r="G49">
        <v>0</v>
      </c>
    </row>
    <row r="50" spans="1:7" ht="15" x14ac:dyDescent="0.25">
      <c r="A50" s="53" t="s">
        <v>591</v>
      </c>
      <c r="B50">
        <v>0</v>
      </c>
      <c r="C50">
        <v>31.8</v>
      </c>
      <c r="D50">
        <v>0</v>
      </c>
      <c r="E50">
        <v>0</v>
      </c>
      <c r="F50">
        <v>0</v>
      </c>
      <c r="G50">
        <v>0</v>
      </c>
    </row>
    <row r="51" spans="1:7" ht="15" x14ac:dyDescent="0.25">
      <c r="A51" s="53" t="s">
        <v>293</v>
      </c>
      <c r="B51">
        <v>731.3</v>
      </c>
      <c r="C51">
        <v>521.5</v>
      </c>
      <c r="D51">
        <v>417</v>
      </c>
      <c r="E51">
        <v>346.7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266.7</v>
      </c>
      <c r="C54">
        <v>143.69999999999999</v>
      </c>
      <c r="D54">
        <v>243.4</v>
      </c>
      <c r="E54">
        <v>262.7</v>
      </c>
      <c r="F54">
        <v>0</v>
      </c>
      <c r="G54">
        <v>0</v>
      </c>
    </row>
    <row r="55" spans="1:7" ht="15" x14ac:dyDescent="0.25">
      <c r="A55" s="53" t="s">
        <v>296</v>
      </c>
      <c r="B55">
        <v>85.9</v>
      </c>
      <c r="C55">
        <v>55.5</v>
      </c>
      <c r="D55">
        <v>112.8</v>
      </c>
      <c r="E55">
        <v>113.5</v>
      </c>
      <c r="F55">
        <v>0</v>
      </c>
      <c r="G55">
        <v>0</v>
      </c>
    </row>
    <row r="56" spans="1:7" ht="15" x14ac:dyDescent="0.25">
      <c r="A56" s="53" t="s">
        <v>297</v>
      </c>
      <c r="B56">
        <v>0</v>
      </c>
      <c r="C56">
        <v>6.1</v>
      </c>
      <c r="D56">
        <v>7.9</v>
      </c>
      <c r="E56">
        <v>5.9</v>
      </c>
      <c r="F56">
        <v>0</v>
      </c>
      <c r="G56">
        <v>0</v>
      </c>
    </row>
    <row r="57" spans="1:7" ht="15" x14ac:dyDescent="0.25">
      <c r="A57" s="53" t="s">
        <v>298</v>
      </c>
      <c r="B57">
        <v>6436</v>
      </c>
      <c r="C57">
        <v>5425.2</v>
      </c>
      <c r="D57">
        <v>5867.8</v>
      </c>
      <c r="E57">
        <v>4521.5</v>
      </c>
      <c r="F57">
        <v>1375.3</v>
      </c>
      <c r="G57">
        <v>0</v>
      </c>
    </row>
    <row r="58" spans="1:7" ht="15" x14ac:dyDescent="0.25">
      <c r="A58" s="53" t="s">
        <v>299</v>
      </c>
      <c r="B58">
        <v>97.3</v>
      </c>
      <c r="C58">
        <v>147</v>
      </c>
      <c r="D58">
        <v>136.4</v>
      </c>
      <c r="E58">
        <v>175.3</v>
      </c>
      <c r="F58">
        <v>0</v>
      </c>
      <c r="G58">
        <v>0</v>
      </c>
    </row>
    <row r="59" spans="1:7" ht="15" x14ac:dyDescent="0.25">
      <c r="A59" s="53" t="s">
        <v>300</v>
      </c>
      <c r="B59">
        <v>146.30000000000001</v>
      </c>
      <c r="C59">
        <v>155.69999999999999</v>
      </c>
      <c r="D59">
        <v>223.5</v>
      </c>
      <c r="E59">
        <v>175.7</v>
      </c>
      <c r="F59">
        <v>0</v>
      </c>
      <c r="G59">
        <v>0</v>
      </c>
    </row>
    <row r="60" spans="1:7" ht="15" x14ac:dyDescent="0.25">
      <c r="A60" s="53" t="s">
        <v>301</v>
      </c>
      <c r="B60">
        <v>68.5</v>
      </c>
      <c r="C60">
        <v>247</v>
      </c>
      <c r="D60">
        <v>0</v>
      </c>
      <c r="E60">
        <v>233.8</v>
      </c>
      <c r="F60">
        <v>0</v>
      </c>
      <c r="G60">
        <v>0</v>
      </c>
    </row>
    <row r="61" spans="1:7" ht="15" x14ac:dyDescent="0.25">
      <c r="A61" s="53" t="s">
        <v>302</v>
      </c>
      <c r="B61">
        <v>171.2</v>
      </c>
      <c r="C61">
        <v>101.4</v>
      </c>
      <c r="D61">
        <v>185.4</v>
      </c>
      <c r="E61">
        <v>126.4</v>
      </c>
      <c r="F61">
        <v>0</v>
      </c>
      <c r="G61">
        <v>0</v>
      </c>
    </row>
    <row r="62" spans="1:7" ht="15" x14ac:dyDescent="0.25">
      <c r="A62" s="53" t="s">
        <v>385</v>
      </c>
      <c r="B62">
        <v>0</v>
      </c>
      <c r="C62">
        <v>0</v>
      </c>
      <c r="D62">
        <v>1</v>
      </c>
      <c r="E62">
        <v>1</v>
      </c>
      <c r="F62">
        <v>0</v>
      </c>
      <c r="G62">
        <v>0</v>
      </c>
    </row>
    <row r="63" spans="1:7" ht="15" x14ac:dyDescent="0.25">
      <c r="A63" s="53" t="s">
        <v>303</v>
      </c>
      <c r="B63">
        <v>26.9</v>
      </c>
      <c r="C63">
        <v>10.199999999999999</v>
      </c>
      <c r="D63">
        <v>28.9</v>
      </c>
      <c r="E63">
        <v>29.1</v>
      </c>
      <c r="F63">
        <v>0</v>
      </c>
      <c r="G63">
        <v>0</v>
      </c>
    </row>
    <row r="64" spans="1:7" ht="15" x14ac:dyDescent="0.25">
      <c r="A64" s="53" t="s">
        <v>304</v>
      </c>
      <c r="B64">
        <v>40</v>
      </c>
      <c r="C64">
        <v>18</v>
      </c>
      <c r="D64">
        <v>79.7</v>
      </c>
      <c r="E64">
        <v>122.1</v>
      </c>
      <c r="F64">
        <v>0</v>
      </c>
      <c r="G64">
        <v>0</v>
      </c>
    </row>
    <row r="65" spans="1:7" ht="15" x14ac:dyDescent="0.25">
      <c r="A65" s="53" t="s">
        <v>573</v>
      </c>
      <c r="B65" t="s">
        <v>118</v>
      </c>
      <c r="C65" t="s">
        <v>26</v>
      </c>
      <c r="D65" t="s">
        <v>118</v>
      </c>
      <c r="E65" t="s">
        <v>118</v>
      </c>
      <c r="F65" t="s">
        <v>118</v>
      </c>
      <c r="G65" t="s">
        <v>108</v>
      </c>
    </row>
    <row r="66" spans="1:7" ht="15" x14ac:dyDescent="0.25">
      <c r="A66" s="53" t="s">
        <v>305</v>
      </c>
      <c r="B66">
        <v>23287</v>
      </c>
      <c r="C66">
        <v>20738.7</v>
      </c>
      <c r="D66">
        <v>15664.6</v>
      </c>
      <c r="E66">
        <v>16720.599999999999</v>
      </c>
      <c r="F66">
        <v>1512</v>
      </c>
      <c r="G66">
        <v>0</v>
      </c>
    </row>
    <row r="67" spans="1:7" ht="15" x14ac:dyDescent="0.25">
      <c r="A67" s="53" t="s">
        <v>306</v>
      </c>
      <c r="B67">
        <v>2503</v>
      </c>
      <c r="C67">
        <v>7922.9</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25790</v>
      </c>
      <c r="C69">
        <v>28661.5</v>
      </c>
      <c r="D69">
        <v>15664.6</v>
      </c>
      <c r="E69">
        <v>16720.599999999999</v>
      </c>
      <c r="F69">
        <v>1512</v>
      </c>
      <c r="G69">
        <v>0</v>
      </c>
    </row>
    <row r="70" spans="1:7" ht="15" x14ac:dyDescent="0.25">
      <c r="A70" s="53" t="s">
        <v>308</v>
      </c>
      <c r="B70" t="s">
        <v>25</v>
      </c>
      <c r="C70" t="s">
        <v>25</v>
      </c>
      <c r="D70">
        <v>0</v>
      </c>
      <c r="E70">
        <v>0</v>
      </c>
      <c r="F70" t="s">
        <v>25</v>
      </c>
      <c r="G70" t="s">
        <v>25</v>
      </c>
    </row>
    <row r="71" spans="1:7" ht="15" x14ac:dyDescent="0.25">
      <c r="A71" s="53" t="s">
        <v>309</v>
      </c>
      <c r="B71">
        <v>381</v>
      </c>
      <c r="C71">
        <v>1351.4</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5061-D5B8-4612-895A-8D760B6AF470}">
  <dimension ref="A1:G71"/>
  <sheetViews>
    <sheetView topLeftCell="A55" workbookViewId="0">
      <selection activeCell="I19" sqref="I19"/>
    </sheetView>
  </sheetViews>
  <sheetFormatPr defaultRowHeight="13.2" x14ac:dyDescent="0.25"/>
  <cols>
    <col min="1" max="1" width="27.33203125" customWidth="1"/>
    <col min="2" max="2" width="13.6640625" customWidth="1"/>
    <col min="3" max="3" width="11.5546875" customWidth="1"/>
    <col min="4" max="4" width="15.5546875" customWidth="1"/>
    <col min="5" max="5" width="11.6640625" customWidth="1"/>
    <col min="6" max="6" width="15.33203125" customWidth="1"/>
    <col min="7" max="7" width="14.44140625" customWidth="1"/>
  </cols>
  <sheetData>
    <row r="1" spans="1:7" ht="15" x14ac:dyDescent="0.25">
      <c r="A1" s="53" t="s">
        <v>564</v>
      </c>
    </row>
    <row r="2" spans="1:7" ht="15" x14ac:dyDescent="0.25">
      <c r="A2" s="53" t="s">
        <v>565</v>
      </c>
    </row>
    <row r="3" spans="1:7" ht="15" x14ac:dyDescent="0.25">
      <c r="A3" s="53" t="s">
        <v>743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1733.1</v>
      </c>
      <c r="C16">
        <v>3679.1</v>
      </c>
      <c r="D16">
        <v>2228.1999999999998</v>
      </c>
      <c r="E16">
        <v>1845.9</v>
      </c>
      <c r="F16">
        <v>136.69999999999999</v>
      </c>
      <c r="G16">
        <v>0</v>
      </c>
    </row>
    <row r="17" spans="1:7" ht="15" x14ac:dyDescent="0.25">
      <c r="A17" s="53" t="s">
        <v>27</v>
      </c>
    </row>
    <row r="18" spans="1:7" ht="15" x14ac:dyDescent="0.25">
      <c r="A18" s="53" t="s">
        <v>271</v>
      </c>
      <c r="B18">
        <v>125.6</v>
      </c>
      <c r="C18">
        <v>601.20000000000005</v>
      </c>
      <c r="D18">
        <v>93.3</v>
      </c>
      <c r="E18">
        <v>230.6</v>
      </c>
      <c r="F18">
        <v>0</v>
      </c>
      <c r="G18">
        <v>0</v>
      </c>
    </row>
    <row r="19" spans="1:7" ht="15" x14ac:dyDescent="0.25">
      <c r="A19" s="53" t="s">
        <v>27</v>
      </c>
    </row>
    <row r="20" spans="1:7" ht="15" x14ac:dyDescent="0.25">
      <c r="A20" s="53" t="s">
        <v>272</v>
      </c>
      <c r="B20">
        <v>9993.2000000000007</v>
      </c>
      <c r="C20">
        <v>6513.6</v>
      </c>
      <c r="D20">
        <v>2293</v>
      </c>
      <c r="E20">
        <v>5167</v>
      </c>
      <c r="F20">
        <v>0</v>
      </c>
      <c r="G20">
        <v>0</v>
      </c>
    </row>
    <row r="21" spans="1:7" ht="15" x14ac:dyDescent="0.25">
      <c r="A21" s="53" t="s">
        <v>27</v>
      </c>
    </row>
    <row r="22" spans="1:7" ht="15" x14ac:dyDescent="0.25">
      <c r="A22" s="53" t="s">
        <v>273</v>
      </c>
      <c r="B22">
        <v>73.5</v>
      </c>
      <c r="C22">
        <v>1103.0999999999999</v>
      </c>
      <c r="D22">
        <v>161.69999999999999</v>
      </c>
      <c r="E22">
        <v>535.20000000000005</v>
      </c>
      <c r="F22">
        <v>0</v>
      </c>
      <c r="G22">
        <v>0</v>
      </c>
    </row>
    <row r="23" spans="1:7" ht="15" x14ac:dyDescent="0.25">
      <c r="A23" s="53" t="s">
        <v>274</v>
      </c>
      <c r="B23">
        <v>1.5</v>
      </c>
      <c r="C23">
        <v>4.0999999999999996</v>
      </c>
      <c r="D23">
        <v>3.6</v>
      </c>
      <c r="E23">
        <v>15.3</v>
      </c>
      <c r="F23">
        <v>0</v>
      </c>
      <c r="G23">
        <v>0</v>
      </c>
    </row>
    <row r="24" spans="1:7" ht="15" x14ac:dyDescent="0.25">
      <c r="A24" s="53" t="s">
        <v>413</v>
      </c>
      <c r="B24">
        <v>0</v>
      </c>
      <c r="C24">
        <v>290</v>
      </c>
      <c r="D24">
        <v>0</v>
      </c>
      <c r="E24">
        <v>0</v>
      </c>
      <c r="F24">
        <v>0</v>
      </c>
      <c r="G24">
        <v>0</v>
      </c>
    </row>
    <row r="25" spans="1:7" ht="15" x14ac:dyDescent="0.25">
      <c r="A25" s="53" t="s">
        <v>275</v>
      </c>
      <c r="B25">
        <v>3.9</v>
      </c>
      <c r="C25">
        <v>721.2</v>
      </c>
      <c r="D25">
        <v>74.400000000000006</v>
      </c>
      <c r="E25">
        <v>338.9</v>
      </c>
      <c r="F25">
        <v>0</v>
      </c>
      <c r="G25">
        <v>0</v>
      </c>
    </row>
    <row r="26" spans="1:7" ht="15" x14ac:dyDescent="0.25">
      <c r="A26" s="53" t="s">
        <v>276</v>
      </c>
      <c r="B26">
        <v>2.1</v>
      </c>
      <c r="C26">
        <v>2.4</v>
      </c>
      <c r="D26">
        <v>0</v>
      </c>
      <c r="E26">
        <v>8.6</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372.3</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165.3</v>
      </c>
      <c r="D37">
        <v>20.8</v>
      </c>
      <c r="E37">
        <v>0</v>
      </c>
      <c r="F37">
        <v>0</v>
      </c>
      <c r="G37">
        <v>0</v>
      </c>
    </row>
    <row r="38" spans="1:7" ht="15" x14ac:dyDescent="0.25">
      <c r="A38" s="53" t="s">
        <v>285</v>
      </c>
      <c r="B38">
        <v>87</v>
      </c>
      <c r="C38">
        <v>107</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11605.5</v>
      </c>
      <c r="C41">
        <v>8830.4</v>
      </c>
      <c r="D41">
        <v>9847.5</v>
      </c>
      <c r="E41">
        <v>7374</v>
      </c>
      <c r="F41">
        <v>1375.3</v>
      </c>
      <c r="G41">
        <v>0</v>
      </c>
    </row>
    <row r="42" spans="1:7" ht="15" x14ac:dyDescent="0.25">
      <c r="A42" s="53" t="s">
        <v>287</v>
      </c>
      <c r="B42">
        <v>1.2</v>
      </c>
      <c r="C42">
        <v>4.5</v>
      </c>
      <c r="D42">
        <v>11.8</v>
      </c>
      <c r="E42">
        <v>9.6</v>
      </c>
      <c r="F42">
        <v>0</v>
      </c>
      <c r="G42">
        <v>0</v>
      </c>
    </row>
    <row r="43" spans="1:7" ht="15" x14ac:dyDescent="0.25">
      <c r="A43" s="53" t="s">
        <v>288</v>
      </c>
      <c r="B43">
        <v>284.3</v>
      </c>
      <c r="C43">
        <v>295.2</v>
      </c>
      <c r="D43">
        <v>319.60000000000002</v>
      </c>
      <c r="E43">
        <v>282.8</v>
      </c>
      <c r="F43">
        <v>0</v>
      </c>
      <c r="G43">
        <v>0</v>
      </c>
    </row>
    <row r="44" spans="1:7" ht="15" x14ac:dyDescent="0.25">
      <c r="A44" s="53" t="s">
        <v>289</v>
      </c>
      <c r="B44">
        <v>2171.9</v>
      </c>
      <c r="C44">
        <v>250</v>
      </c>
      <c r="D44">
        <v>979.9</v>
      </c>
      <c r="E44">
        <v>202.8</v>
      </c>
      <c r="F44">
        <v>0</v>
      </c>
      <c r="G44">
        <v>0</v>
      </c>
    </row>
    <row r="45" spans="1:7" ht="15" x14ac:dyDescent="0.25">
      <c r="A45" s="53" t="s">
        <v>310</v>
      </c>
      <c r="B45">
        <v>0</v>
      </c>
      <c r="C45">
        <v>206</v>
      </c>
      <c r="D45">
        <v>0</v>
      </c>
      <c r="E45">
        <v>0</v>
      </c>
      <c r="F45">
        <v>0</v>
      </c>
      <c r="G45">
        <v>0</v>
      </c>
    </row>
    <row r="46" spans="1:7" ht="15" x14ac:dyDescent="0.25">
      <c r="A46" s="53" t="s">
        <v>290</v>
      </c>
      <c r="B46">
        <v>870.3</v>
      </c>
      <c r="C46">
        <v>893.6</v>
      </c>
      <c r="D46">
        <v>1560</v>
      </c>
      <c r="E46">
        <v>1163.7</v>
      </c>
      <c r="F46">
        <v>0</v>
      </c>
      <c r="G46">
        <v>0</v>
      </c>
    </row>
    <row r="47" spans="1:7" ht="15" x14ac:dyDescent="0.25">
      <c r="A47" s="53" t="s">
        <v>563</v>
      </c>
      <c r="B47">
        <v>29</v>
      </c>
      <c r="C47">
        <v>0</v>
      </c>
      <c r="D47">
        <v>0</v>
      </c>
      <c r="E47">
        <v>0</v>
      </c>
      <c r="F47">
        <v>0</v>
      </c>
      <c r="G47">
        <v>0</v>
      </c>
    </row>
    <row r="48" spans="1:7" ht="15" x14ac:dyDescent="0.25">
      <c r="A48" s="53" t="s">
        <v>291</v>
      </c>
      <c r="B48">
        <v>92.2</v>
      </c>
      <c r="C48">
        <v>89</v>
      </c>
      <c r="D48">
        <v>43.9</v>
      </c>
      <c r="E48">
        <v>66.5</v>
      </c>
      <c r="F48">
        <v>0</v>
      </c>
      <c r="G48">
        <v>0</v>
      </c>
    </row>
    <row r="49" spans="1:7" ht="15" x14ac:dyDescent="0.25">
      <c r="A49" s="53" t="s">
        <v>591</v>
      </c>
      <c r="B49">
        <v>0</v>
      </c>
      <c r="C49">
        <v>31.8</v>
      </c>
      <c r="D49">
        <v>0</v>
      </c>
      <c r="E49">
        <v>0</v>
      </c>
      <c r="F49">
        <v>0</v>
      </c>
      <c r="G49">
        <v>0</v>
      </c>
    </row>
    <row r="50" spans="1:7" ht="15" x14ac:dyDescent="0.25">
      <c r="A50" s="53" t="s">
        <v>293</v>
      </c>
      <c r="B50">
        <v>731.3</v>
      </c>
      <c r="C50">
        <v>513.5</v>
      </c>
      <c r="D50">
        <v>409.4</v>
      </c>
      <c r="E50">
        <v>346.7</v>
      </c>
      <c r="F50">
        <v>0</v>
      </c>
      <c r="G50">
        <v>0</v>
      </c>
    </row>
    <row r="51" spans="1:7" ht="15" x14ac:dyDescent="0.25">
      <c r="A51" s="53" t="s">
        <v>384</v>
      </c>
      <c r="B51">
        <v>0</v>
      </c>
      <c r="C51">
        <v>0</v>
      </c>
      <c r="D51">
        <v>22.1</v>
      </c>
      <c r="E51">
        <v>9.5</v>
      </c>
      <c r="F51">
        <v>0</v>
      </c>
      <c r="G51">
        <v>0</v>
      </c>
    </row>
    <row r="52" spans="1:7" ht="15" x14ac:dyDescent="0.25">
      <c r="A52" s="53" t="s">
        <v>294</v>
      </c>
      <c r="B52">
        <v>0</v>
      </c>
      <c r="C52">
        <v>0</v>
      </c>
      <c r="D52">
        <v>4.5</v>
      </c>
      <c r="E52">
        <v>3.2</v>
      </c>
      <c r="F52">
        <v>0</v>
      </c>
      <c r="G52">
        <v>0</v>
      </c>
    </row>
    <row r="53" spans="1:7" ht="15" x14ac:dyDescent="0.25">
      <c r="A53" s="53" t="s">
        <v>295</v>
      </c>
      <c r="B53">
        <v>274.2</v>
      </c>
      <c r="C53">
        <v>192.3</v>
      </c>
      <c r="D53">
        <v>243.4</v>
      </c>
      <c r="E53">
        <v>210.6</v>
      </c>
      <c r="F53">
        <v>0</v>
      </c>
      <c r="G53">
        <v>0</v>
      </c>
    </row>
    <row r="54" spans="1:7" ht="15" x14ac:dyDescent="0.25">
      <c r="A54" s="53" t="s">
        <v>296</v>
      </c>
      <c r="B54">
        <v>90.2</v>
      </c>
      <c r="C54">
        <v>69.3</v>
      </c>
      <c r="D54">
        <v>108.1</v>
      </c>
      <c r="E54">
        <v>99.1</v>
      </c>
      <c r="F54">
        <v>0</v>
      </c>
      <c r="G54">
        <v>0</v>
      </c>
    </row>
    <row r="55" spans="1:7" ht="15" x14ac:dyDescent="0.25">
      <c r="A55" s="53" t="s">
        <v>297</v>
      </c>
      <c r="B55">
        <v>0.7</v>
      </c>
      <c r="C55">
        <v>6.1</v>
      </c>
      <c r="D55">
        <v>7.2</v>
      </c>
      <c r="E55">
        <v>5.9</v>
      </c>
      <c r="F55">
        <v>0</v>
      </c>
      <c r="G55">
        <v>0</v>
      </c>
    </row>
    <row r="56" spans="1:7" ht="15" x14ac:dyDescent="0.25">
      <c r="A56" s="53" t="s">
        <v>298</v>
      </c>
      <c r="B56">
        <v>6505</v>
      </c>
      <c r="C56">
        <v>5601.4</v>
      </c>
      <c r="D56">
        <v>5520</v>
      </c>
      <c r="E56">
        <v>4221.2</v>
      </c>
      <c r="F56">
        <v>1375.3</v>
      </c>
      <c r="G56">
        <v>0</v>
      </c>
    </row>
    <row r="57" spans="1:7" ht="15" x14ac:dyDescent="0.25">
      <c r="A57" s="53" t="s">
        <v>299</v>
      </c>
      <c r="B57">
        <v>103.1</v>
      </c>
      <c r="C57">
        <v>107</v>
      </c>
      <c r="D57">
        <v>113.8</v>
      </c>
      <c r="E57">
        <v>140.1</v>
      </c>
      <c r="F57">
        <v>0</v>
      </c>
      <c r="G57">
        <v>0</v>
      </c>
    </row>
    <row r="58" spans="1:7" ht="15" x14ac:dyDescent="0.25">
      <c r="A58" s="53" t="s">
        <v>300</v>
      </c>
      <c r="B58">
        <v>146.30000000000001</v>
      </c>
      <c r="C58">
        <v>155.69999999999999</v>
      </c>
      <c r="D58">
        <v>223.5</v>
      </c>
      <c r="E58">
        <v>175.7</v>
      </c>
      <c r="F58">
        <v>0</v>
      </c>
      <c r="G58">
        <v>0</v>
      </c>
    </row>
    <row r="59" spans="1:7" ht="15" x14ac:dyDescent="0.25">
      <c r="A59" s="53" t="s">
        <v>301</v>
      </c>
      <c r="B59">
        <v>68.5</v>
      </c>
      <c r="C59">
        <v>261.5</v>
      </c>
      <c r="D59">
        <v>0</v>
      </c>
      <c r="E59">
        <v>158.4</v>
      </c>
      <c r="F59">
        <v>0</v>
      </c>
      <c r="G59">
        <v>0</v>
      </c>
    </row>
    <row r="60" spans="1:7" ht="15" x14ac:dyDescent="0.25">
      <c r="A60" s="53" t="s">
        <v>302</v>
      </c>
      <c r="B60">
        <v>171.2</v>
      </c>
      <c r="C60">
        <v>125.4</v>
      </c>
      <c r="D60">
        <v>177.8</v>
      </c>
      <c r="E60">
        <v>126.4</v>
      </c>
      <c r="F60">
        <v>0</v>
      </c>
      <c r="G60">
        <v>0</v>
      </c>
    </row>
    <row r="61" spans="1:7" ht="15" x14ac:dyDescent="0.25">
      <c r="A61" s="53" t="s">
        <v>385</v>
      </c>
      <c r="B61">
        <v>0</v>
      </c>
      <c r="C61">
        <v>0</v>
      </c>
      <c r="D61">
        <v>1</v>
      </c>
      <c r="E61">
        <v>1</v>
      </c>
      <c r="F61">
        <v>0</v>
      </c>
      <c r="G61">
        <v>0</v>
      </c>
    </row>
    <row r="62" spans="1:7" ht="15" x14ac:dyDescent="0.25">
      <c r="A62" s="53" t="s">
        <v>303</v>
      </c>
      <c r="B62">
        <v>26.2</v>
      </c>
      <c r="C62">
        <v>10.199999999999999</v>
      </c>
      <c r="D62">
        <v>22.1</v>
      </c>
      <c r="E62">
        <v>29.1</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23624.9</v>
      </c>
      <c r="C65">
        <v>21099.7</v>
      </c>
      <c r="D65">
        <v>14652.8</v>
      </c>
      <c r="E65">
        <v>15256.3</v>
      </c>
      <c r="F65">
        <v>1512</v>
      </c>
      <c r="G65">
        <v>0</v>
      </c>
    </row>
    <row r="66" spans="1:7" ht="15" x14ac:dyDescent="0.25">
      <c r="A66" s="53" t="s">
        <v>306</v>
      </c>
      <c r="B66">
        <v>2719.2</v>
      </c>
      <c r="C66">
        <v>7588.4</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26344.1</v>
      </c>
      <c r="C68">
        <v>28688.1</v>
      </c>
      <c r="D68">
        <v>14652.8</v>
      </c>
      <c r="E68">
        <v>15256.3</v>
      </c>
      <c r="F68">
        <v>1512</v>
      </c>
      <c r="G68">
        <v>0</v>
      </c>
    </row>
    <row r="69" spans="1:7" ht="15" x14ac:dyDescent="0.25">
      <c r="A69" s="53" t="s">
        <v>308</v>
      </c>
      <c r="B69" t="s">
        <v>25</v>
      </c>
      <c r="C69" t="s">
        <v>25</v>
      </c>
      <c r="D69">
        <v>0</v>
      </c>
      <c r="E69">
        <v>0</v>
      </c>
      <c r="F69" t="s">
        <v>25</v>
      </c>
      <c r="G69" t="s">
        <v>25</v>
      </c>
    </row>
    <row r="70" spans="1:7" ht="15" x14ac:dyDescent="0.25">
      <c r="A70" s="53" t="s">
        <v>309</v>
      </c>
      <c r="B70">
        <v>381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E134-3314-4CB6-B032-A6645A5A11FB}">
  <dimension ref="A1:G70"/>
  <sheetViews>
    <sheetView topLeftCell="A25" workbookViewId="0">
      <selection activeCell="J41" sqref="J41"/>
    </sheetView>
  </sheetViews>
  <sheetFormatPr defaultRowHeight="13.2" x14ac:dyDescent="0.25"/>
  <cols>
    <col min="1" max="1" width="27.6640625" customWidth="1"/>
    <col min="2" max="2" width="13.6640625" customWidth="1"/>
    <col min="3" max="3" width="14.33203125" customWidth="1"/>
    <col min="4" max="4" width="11.6640625" customWidth="1"/>
    <col min="5" max="5" width="10.5546875" customWidth="1"/>
    <col min="6" max="6" width="11.33203125" customWidth="1"/>
    <col min="7" max="7" width="12.5546875" customWidth="1"/>
  </cols>
  <sheetData>
    <row r="1" spans="1:7" ht="15" x14ac:dyDescent="0.25">
      <c r="A1" s="242" t="s">
        <v>564</v>
      </c>
    </row>
    <row r="2" spans="1:7" ht="15" x14ac:dyDescent="0.25">
      <c r="A2" s="242" t="s">
        <v>565</v>
      </c>
    </row>
    <row r="3" spans="1:7" ht="15" x14ac:dyDescent="0.25">
      <c r="A3" s="242" t="s">
        <v>963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40</v>
      </c>
      <c r="D12">
        <v>31</v>
      </c>
      <c r="E12">
        <v>25.6</v>
      </c>
      <c r="F12">
        <v>0</v>
      </c>
      <c r="G12">
        <v>0</v>
      </c>
    </row>
    <row r="13" spans="1:7" ht="15" x14ac:dyDescent="0.25">
      <c r="A13" s="242" t="s">
        <v>823</v>
      </c>
      <c r="B13">
        <v>0</v>
      </c>
      <c r="C13">
        <v>0</v>
      </c>
      <c r="D13">
        <v>0</v>
      </c>
      <c r="E13">
        <v>0.8</v>
      </c>
      <c r="F13">
        <v>0</v>
      </c>
      <c r="G13">
        <v>0</v>
      </c>
    </row>
    <row r="14" spans="1:7" ht="15" x14ac:dyDescent="0.25">
      <c r="A14" s="242" t="s">
        <v>838</v>
      </c>
      <c r="B14">
        <v>0</v>
      </c>
      <c r="C14">
        <v>0.9</v>
      </c>
      <c r="D14">
        <v>0</v>
      </c>
      <c r="E14">
        <v>0</v>
      </c>
      <c r="F14">
        <v>0</v>
      </c>
      <c r="G14">
        <v>0</v>
      </c>
    </row>
    <row r="15" spans="1:7" ht="15" x14ac:dyDescent="0.25">
      <c r="A15" s="242" t="s">
        <v>601</v>
      </c>
      <c r="B15">
        <v>0</v>
      </c>
      <c r="C15">
        <v>0</v>
      </c>
      <c r="D15">
        <v>10.8</v>
      </c>
      <c r="E15">
        <v>12.6</v>
      </c>
      <c r="F15">
        <v>0</v>
      </c>
      <c r="G15">
        <v>0</v>
      </c>
    </row>
    <row r="16" spans="1:7" ht="15" x14ac:dyDescent="0.25">
      <c r="A16" s="242" t="s">
        <v>761</v>
      </c>
      <c r="B16">
        <v>0</v>
      </c>
      <c r="C16">
        <v>38.700000000000003</v>
      </c>
      <c r="D16">
        <v>0</v>
      </c>
      <c r="E16">
        <v>11.8</v>
      </c>
      <c r="F16">
        <v>0</v>
      </c>
      <c r="G16">
        <v>0</v>
      </c>
    </row>
    <row r="17" spans="1:7" ht="15" x14ac:dyDescent="0.25">
      <c r="A17" s="242" t="s">
        <v>943</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3039.8</v>
      </c>
      <c r="C20">
        <v>2346.5</v>
      </c>
      <c r="D20">
        <v>4265.3</v>
      </c>
      <c r="E20">
        <v>2428.8000000000002</v>
      </c>
      <c r="F20">
        <v>479.5</v>
      </c>
      <c r="G20">
        <v>0</v>
      </c>
    </row>
    <row r="21" spans="1:7" ht="15" x14ac:dyDescent="0.25">
      <c r="A21" s="242" t="s">
        <v>27</v>
      </c>
    </row>
    <row r="22" spans="1:7" ht="15" x14ac:dyDescent="0.25">
      <c r="A22" s="242" t="s">
        <v>271</v>
      </c>
      <c r="B22">
        <v>480.2</v>
      </c>
      <c r="C22">
        <v>101.6</v>
      </c>
      <c r="D22">
        <v>534.4</v>
      </c>
      <c r="E22">
        <v>281.2</v>
      </c>
      <c r="F22">
        <v>0</v>
      </c>
      <c r="G22">
        <v>0</v>
      </c>
    </row>
    <row r="23" spans="1:7" ht="15" x14ac:dyDescent="0.25">
      <c r="A23" s="242" t="s">
        <v>27</v>
      </c>
    </row>
    <row r="24" spans="1:7" ht="15" x14ac:dyDescent="0.25">
      <c r="A24" s="242" t="s">
        <v>272</v>
      </c>
      <c r="B24">
        <v>156.1</v>
      </c>
      <c r="C24">
        <v>3059.2</v>
      </c>
      <c r="D24">
        <v>1766.6</v>
      </c>
      <c r="E24">
        <v>4455.3</v>
      </c>
      <c r="F24">
        <v>0</v>
      </c>
      <c r="G24">
        <v>0</v>
      </c>
    </row>
    <row r="25" spans="1:7" ht="15" x14ac:dyDescent="0.25">
      <c r="A25" s="242" t="s">
        <v>27</v>
      </c>
    </row>
    <row r="26" spans="1:7" ht="15" x14ac:dyDescent="0.25">
      <c r="A26" s="242" t="s">
        <v>273</v>
      </c>
      <c r="B26">
        <v>820.3</v>
      </c>
      <c r="C26">
        <v>635.70000000000005</v>
      </c>
      <c r="D26">
        <v>1123.5999999999999</v>
      </c>
      <c r="E26">
        <v>542</v>
      </c>
      <c r="F26">
        <v>0</v>
      </c>
      <c r="G26">
        <v>0</v>
      </c>
    </row>
    <row r="27" spans="1:7" ht="15" x14ac:dyDescent="0.25">
      <c r="A27" s="242" t="s">
        <v>862</v>
      </c>
      <c r="B27">
        <v>0.1</v>
      </c>
      <c r="C27">
        <v>0</v>
      </c>
      <c r="D27">
        <v>0</v>
      </c>
      <c r="E27">
        <v>0</v>
      </c>
      <c r="F27">
        <v>0</v>
      </c>
      <c r="G27">
        <v>0</v>
      </c>
    </row>
    <row r="28" spans="1:7" ht="15" x14ac:dyDescent="0.25">
      <c r="A28" s="242" t="s">
        <v>274</v>
      </c>
      <c r="B28">
        <v>0.7</v>
      </c>
      <c r="C28">
        <v>43.4</v>
      </c>
      <c r="D28">
        <v>8.6999999999999993</v>
      </c>
      <c r="E28">
        <v>117.7</v>
      </c>
      <c r="F28">
        <v>0</v>
      </c>
      <c r="G28">
        <v>0</v>
      </c>
    </row>
    <row r="29" spans="1:7" ht="15" x14ac:dyDescent="0.25">
      <c r="A29" s="242" t="s">
        <v>586</v>
      </c>
      <c r="B29">
        <v>0.2</v>
      </c>
      <c r="C29">
        <v>0.1</v>
      </c>
      <c r="D29" t="s">
        <v>160</v>
      </c>
      <c r="E29">
        <v>0.1</v>
      </c>
      <c r="F29">
        <v>0</v>
      </c>
      <c r="G29">
        <v>0</v>
      </c>
    </row>
    <row r="30" spans="1:7" ht="15" x14ac:dyDescent="0.25">
      <c r="A30" s="242" t="s">
        <v>275</v>
      </c>
      <c r="B30">
        <v>709.1</v>
      </c>
      <c r="C30">
        <v>577.1</v>
      </c>
      <c r="D30">
        <v>714.3</v>
      </c>
      <c r="E30">
        <v>189.1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898</v>
      </c>
      <c r="B33">
        <v>0.1</v>
      </c>
      <c r="C33">
        <v>0</v>
      </c>
      <c r="D33">
        <v>0</v>
      </c>
      <c r="E33">
        <v>0</v>
      </c>
      <c r="F33">
        <v>0</v>
      </c>
      <c r="G33">
        <v>0</v>
      </c>
    </row>
    <row r="34" spans="1:7" ht="15" x14ac:dyDescent="0.25">
      <c r="A34" s="242" t="s">
        <v>279</v>
      </c>
      <c r="B34">
        <v>28</v>
      </c>
      <c r="C34">
        <v>6.5</v>
      </c>
      <c r="D34">
        <v>22.2</v>
      </c>
      <c r="E34">
        <v>4.5999999999999996</v>
      </c>
      <c r="F34">
        <v>0</v>
      </c>
      <c r="G34">
        <v>0</v>
      </c>
    </row>
    <row r="35" spans="1:7" ht="15" x14ac:dyDescent="0.25">
      <c r="A35" s="242" t="s">
        <v>280</v>
      </c>
      <c r="B35">
        <v>0</v>
      </c>
      <c r="C35">
        <v>8.1</v>
      </c>
      <c r="D35">
        <v>0</v>
      </c>
      <c r="E35" t="s">
        <v>160</v>
      </c>
      <c r="F35">
        <v>0</v>
      </c>
      <c r="G35">
        <v>0</v>
      </c>
    </row>
    <row r="36" spans="1:7" ht="15" x14ac:dyDescent="0.25">
      <c r="A36" s="242" t="s">
        <v>281</v>
      </c>
      <c r="B36">
        <v>70</v>
      </c>
      <c r="C36">
        <v>0</v>
      </c>
      <c r="D36">
        <v>375.7</v>
      </c>
      <c r="E36">
        <v>227.1</v>
      </c>
      <c r="F36">
        <v>0</v>
      </c>
      <c r="G36">
        <v>0</v>
      </c>
    </row>
    <row r="37" spans="1:7" ht="15" x14ac:dyDescent="0.25">
      <c r="A37" s="242" t="s">
        <v>27</v>
      </c>
    </row>
    <row r="38" spans="1:7" ht="15" x14ac:dyDescent="0.25">
      <c r="A38" s="242" t="s">
        <v>283</v>
      </c>
      <c r="B38">
        <v>52.1</v>
      </c>
      <c r="C38">
        <v>2.1</v>
      </c>
      <c r="D38">
        <v>91.1</v>
      </c>
      <c r="E38">
        <v>99.5</v>
      </c>
      <c r="F38">
        <v>0</v>
      </c>
      <c r="G38">
        <v>0</v>
      </c>
    </row>
    <row r="39" spans="1:7" ht="15" x14ac:dyDescent="0.25">
      <c r="A39" s="242" t="s">
        <v>284</v>
      </c>
      <c r="B39">
        <v>4.0999999999999996</v>
      </c>
      <c r="C39">
        <v>2.1</v>
      </c>
      <c r="D39">
        <v>0</v>
      </c>
      <c r="E39">
        <v>0</v>
      </c>
      <c r="F39">
        <v>0</v>
      </c>
      <c r="G39">
        <v>0</v>
      </c>
    </row>
    <row r="40" spans="1:7" ht="15" x14ac:dyDescent="0.25">
      <c r="A40" s="242" t="s">
        <v>285</v>
      </c>
      <c r="B40">
        <v>48</v>
      </c>
      <c r="C40">
        <v>0</v>
      </c>
      <c r="D40">
        <v>91.1</v>
      </c>
      <c r="E40">
        <v>99.5</v>
      </c>
      <c r="F40">
        <v>0</v>
      </c>
      <c r="G40">
        <v>0</v>
      </c>
    </row>
    <row r="41" spans="1:7" ht="15" x14ac:dyDescent="0.25">
      <c r="A41" s="242" t="s">
        <v>27</v>
      </c>
    </row>
    <row r="42" spans="1:7" ht="15" x14ac:dyDescent="0.25">
      <c r="A42" s="242" t="s">
        <v>286</v>
      </c>
      <c r="B42">
        <v>9537.2999999999993</v>
      </c>
      <c r="C42">
        <v>8302.7999999999993</v>
      </c>
      <c r="D42">
        <v>17566</v>
      </c>
      <c r="E42">
        <v>11410.4</v>
      </c>
      <c r="F42">
        <v>1208.3</v>
      </c>
      <c r="G42">
        <v>112</v>
      </c>
    </row>
    <row r="43" spans="1:7" ht="15" x14ac:dyDescent="0.25">
      <c r="A43" s="242" t="s">
        <v>287</v>
      </c>
      <c r="B43">
        <v>3.5</v>
      </c>
      <c r="C43">
        <v>4</v>
      </c>
      <c r="D43">
        <v>25.3</v>
      </c>
      <c r="E43">
        <v>19.7</v>
      </c>
      <c r="F43">
        <v>0</v>
      </c>
      <c r="G43">
        <v>0</v>
      </c>
    </row>
    <row r="44" spans="1:7" ht="15" x14ac:dyDescent="0.25">
      <c r="A44" s="242" t="s">
        <v>288</v>
      </c>
      <c r="B44">
        <v>169.3</v>
      </c>
      <c r="C44">
        <v>241.8</v>
      </c>
      <c r="D44">
        <v>115.8</v>
      </c>
      <c r="E44">
        <v>301.5</v>
      </c>
      <c r="F44">
        <v>0</v>
      </c>
      <c r="G44">
        <v>0</v>
      </c>
    </row>
    <row r="45" spans="1:7" ht="15" x14ac:dyDescent="0.25">
      <c r="A45" s="242" t="s">
        <v>289</v>
      </c>
      <c r="B45">
        <v>413.9</v>
      </c>
      <c r="C45">
        <v>186.6</v>
      </c>
      <c r="D45">
        <v>632.79999999999995</v>
      </c>
      <c r="E45">
        <v>339.8</v>
      </c>
      <c r="F45">
        <v>0</v>
      </c>
      <c r="G45">
        <v>0</v>
      </c>
    </row>
    <row r="46" spans="1:7" ht="15" x14ac:dyDescent="0.25">
      <c r="A46" s="242" t="s">
        <v>310</v>
      </c>
      <c r="B46">
        <v>0</v>
      </c>
      <c r="C46">
        <v>0</v>
      </c>
      <c r="D46">
        <v>0</v>
      </c>
      <c r="E46">
        <v>6.5</v>
      </c>
      <c r="F46">
        <v>0</v>
      </c>
      <c r="G46">
        <v>0</v>
      </c>
    </row>
    <row r="47" spans="1:7" ht="15" x14ac:dyDescent="0.25">
      <c r="A47" s="242" t="s">
        <v>290</v>
      </c>
      <c r="B47">
        <v>862.3</v>
      </c>
      <c r="C47">
        <v>716.7</v>
      </c>
      <c r="D47">
        <v>3427.4</v>
      </c>
      <c r="E47">
        <v>934.5</v>
      </c>
      <c r="F47">
        <v>0</v>
      </c>
      <c r="G47">
        <v>0</v>
      </c>
    </row>
    <row r="48" spans="1:7" ht="15" x14ac:dyDescent="0.25">
      <c r="A48" s="242" t="s">
        <v>291</v>
      </c>
      <c r="B48">
        <v>145.1</v>
      </c>
      <c r="C48">
        <v>150.69999999999999</v>
      </c>
      <c r="D48">
        <v>49.8</v>
      </c>
      <c r="E48">
        <v>138</v>
      </c>
      <c r="F48">
        <v>0</v>
      </c>
      <c r="G48">
        <v>0</v>
      </c>
    </row>
    <row r="49" spans="1:7" ht="15" x14ac:dyDescent="0.25">
      <c r="A49" s="242" t="s">
        <v>292</v>
      </c>
      <c r="B49">
        <v>16.7</v>
      </c>
      <c r="C49">
        <v>0</v>
      </c>
      <c r="D49">
        <v>6.7</v>
      </c>
      <c r="E49">
        <v>0</v>
      </c>
      <c r="F49">
        <v>0</v>
      </c>
      <c r="G49">
        <v>0</v>
      </c>
    </row>
    <row r="50" spans="1:7" ht="15" x14ac:dyDescent="0.25">
      <c r="A50" s="242" t="s">
        <v>293</v>
      </c>
      <c r="B50">
        <v>129.19999999999999</v>
      </c>
      <c r="C50">
        <v>332.4</v>
      </c>
      <c r="D50">
        <v>518.4</v>
      </c>
      <c r="E50">
        <v>409.5</v>
      </c>
      <c r="F50">
        <v>0</v>
      </c>
      <c r="G50">
        <v>0</v>
      </c>
    </row>
    <row r="51" spans="1:7" ht="15" x14ac:dyDescent="0.25">
      <c r="A51" s="242" t="s">
        <v>384</v>
      </c>
      <c r="B51">
        <v>0</v>
      </c>
      <c r="C51">
        <v>0</v>
      </c>
      <c r="D51">
        <v>0</v>
      </c>
      <c r="E51">
        <v>13</v>
      </c>
      <c r="F51">
        <v>0</v>
      </c>
      <c r="G51">
        <v>0</v>
      </c>
    </row>
    <row r="52" spans="1:7" ht="15" x14ac:dyDescent="0.25">
      <c r="A52" s="242" t="s">
        <v>295</v>
      </c>
      <c r="B52">
        <v>381.9</v>
      </c>
      <c r="C52">
        <v>254.8</v>
      </c>
      <c r="D52">
        <v>484</v>
      </c>
      <c r="E52">
        <v>487.2</v>
      </c>
      <c r="F52">
        <v>3.3</v>
      </c>
      <c r="G52">
        <v>0</v>
      </c>
    </row>
    <row r="53" spans="1:7" ht="15" x14ac:dyDescent="0.25">
      <c r="A53" s="242" t="s">
        <v>296</v>
      </c>
      <c r="B53">
        <v>58.6</v>
      </c>
      <c r="C53">
        <v>37.5</v>
      </c>
      <c r="D53">
        <v>137.1</v>
      </c>
      <c r="E53">
        <v>133.69999999999999</v>
      </c>
      <c r="F53">
        <v>0</v>
      </c>
      <c r="G53">
        <v>0</v>
      </c>
    </row>
    <row r="54" spans="1:7" ht="15" x14ac:dyDescent="0.25">
      <c r="A54" s="242" t="s">
        <v>297</v>
      </c>
      <c r="B54">
        <v>3.7</v>
      </c>
      <c r="C54">
        <v>1</v>
      </c>
      <c r="D54">
        <v>5.2</v>
      </c>
      <c r="E54">
        <v>10.4</v>
      </c>
      <c r="F54">
        <v>0</v>
      </c>
      <c r="G54">
        <v>0</v>
      </c>
    </row>
    <row r="55" spans="1:7" ht="15" x14ac:dyDescent="0.25">
      <c r="A55" s="242" t="s">
        <v>298</v>
      </c>
      <c r="B55">
        <v>6863.7</v>
      </c>
      <c r="C55">
        <v>5488.9</v>
      </c>
      <c r="D55">
        <v>11387.8</v>
      </c>
      <c r="E55">
        <v>7919.1</v>
      </c>
      <c r="F55">
        <v>1205</v>
      </c>
      <c r="G55">
        <v>112</v>
      </c>
    </row>
    <row r="56" spans="1:7" ht="15" x14ac:dyDescent="0.25">
      <c r="A56" s="242" t="s">
        <v>299</v>
      </c>
      <c r="B56">
        <v>34.6</v>
      </c>
      <c r="C56">
        <v>98.1</v>
      </c>
      <c r="D56">
        <v>134</v>
      </c>
      <c r="E56">
        <v>130.19999999999999</v>
      </c>
      <c r="F56">
        <v>0</v>
      </c>
      <c r="G56">
        <v>0</v>
      </c>
    </row>
    <row r="57" spans="1:7" ht="15" x14ac:dyDescent="0.25">
      <c r="A57" s="242" t="s">
        <v>300</v>
      </c>
      <c r="B57">
        <v>120.5</v>
      </c>
      <c r="C57">
        <v>235.4</v>
      </c>
      <c r="D57">
        <v>300.7</v>
      </c>
      <c r="E57">
        <v>190.6</v>
      </c>
      <c r="F57">
        <v>0</v>
      </c>
      <c r="G57">
        <v>0</v>
      </c>
    </row>
    <row r="58" spans="1:7" ht="15" x14ac:dyDescent="0.25">
      <c r="A58" s="242" t="s">
        <v>301</v>
      </c>
      <c r="B58">
        <v>0.3</v>
      </c>
      <c r="C58">
        <v>113.3</v>
      </c>
      <c r="D58">
        <v>0</v>
      </c>
      <c r="E58">
        <v>25.3</v>
      </c>
      <c r="F58">
        <v>0</v>
      </c>
      <c r="G58">
        <v>0</v>
      </c>
    </row>
    <row r="59" spans="1:7" ht="15" x14ac:dyDescent="0.25">
      <c r="A59" s="242" t="s">
        <v>302</v>
      </c>
      <c r="B59">
        <v>92.1</v>
      </c>
      <c r="C59">
        <v>295.10000000000002</v>
      </c>
      <c r="D59">
        <v>238.6</v>
      </c>
      <c r="E59">
        <v>274.10000000000002</v>
      </c>
      <c r="F59">
        <v>0</v>
      </c>
      <c r="G59">
        <v>0</v>
      </c>
    </row>
    <row r="60" spans="1:7" ht="15" x14ac:dyDescent="0.25">
      <c r="A60" s="242" t="s">
        <v>385</v>
      </c>
      <c r="B60">
        <v>0</v>
      </c>
      <c r="C60">
        <v>0</v>
      </c>
      <c r="D60">
        <v>6.7</v>
      </c>
      <c r="E60">
        <v>0</v>
      </c>
      <c r="F60">
        <v>0</v>
      </c>
      <c r="G60">
        <v>0</v>
      </c>
    </row>
    <row r="61" spans="1:7" ht="15" x14ac:dyDescent="0.25">
      <c r="A61" s="242" t="s">
        <v>303</v>
      </c>
      <c r="B61">
        <v>15.1</v>
      </c>
      <c r="C61">
        <v>29.8</v>
      </c>
      <c r="D61">
        <v>49.1</v>
      </c>
      <c r="E61">
        <v>37.9</v>
      </c>
      <c r="F61">
        <v>0</v>
      </c>
      <c r="G61">
        <v>0</v>
      </c>
    </row>
    <row r="62" spans="1:7" ht="15" x14ac:dyDescent="0.25">
      <c r="A62" s="242" t="s">
        <v>304</v>
      </c>
      <c r="B62">
        <v>227</v>
      </c>
      <c r="C62">
        <v>116.8</v>
      </c>
      <c r="D62">
        <v>46.7</v>
      </c>
      <c r="E62">
        <v>39.5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14086.2</v>
      </c>
      <c r="C64">
        <v>14488</v>
      </c>
      <c r="D64">
        <v>25378.1</v>
      </c>
      <c r="E64">
        <v>19242.8</v>
      </c>
      <c r="F64">
        <v>1687.8</v>
      </c>
      <c r="G64">
        <v>112</v>
      </c>
    </row>
    <row r="65" spans="1:7" ht="15" x14ac:dyDescent="0.25">
      <c r="A65" s="242" t="s">
        <v>306</v>
      </c>
      <c r="B65">
        <v>3438.9</v>
      </c>
      <c r="C65">
        <v>2234.4</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17525.099999999999</v>
      </c>
      <c r="C67">
        <v>16722.400000000001</v>
      </c>
      <c r="D67">
        <v>25378.1</v>
      </c>
      <c r="E67">
        <v>19242.8</v>
      </c>
      <c r="F67">
        <v>1746.3</v>
      </c>
      <c r="G67">
        <v>112</v>
      </c>
    </row>
    <row r="68" spans="1:7" ht="15" x14ac:dyDescent="0.25">
      <c r="A68" s="242" t="s">
        <v>308</v>
      </c>
      <c r="B68" t="s">
        <v>25</v>
      </c>
      <c r="C68" t="s">
        <v>25</v>
      </c>
      <c r="D68">
        <v>0</v>
      </c>
      <c r="E68">
        <v>0</v>
      </c>
      <c r="F68" t="s">
        <v>25</v>
      </c>
      <c r="G68" t="s">
        <v>25</v>
      </c>
    </row>
    <row r="69" spans="1:7" ht="15" x14ac:dyDescent="0.25">
      <c r="A69" s="242" t="s">
        <v>309</v>
      </c>
      <c r="B69">
        <v>0</v>
      </c>
      <c r="C69">
        <v>140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4CE-3661-4A35-B6BD-450FDE4F2947}">
  <dimension ref="A1:G71"/>
  <sheetViews>
    <sheetView topLeftCell="A58" workbookViewId="0">
      <selection activeCell="B7" sqref="B7"/>
    </sheetView>
  </sheetViews>
  <sheetFormatPr defaultRowHeight="13.2" x14ac:dyDescent="0.25"/>
  <cols>
    <col min="1" max="1" width="28.33203125" customWidth="1"/>
    <col min="2" max="2" width="14.88671875" customWidth="1"/>
  </cols>
  <sheetData>
    <row r="1" spans="1:7" ht="15" x14ac:dyDescent="0.25">
      <c r="A1" s="53" t="s">
        <v>564</v>
      </c>
    </row>
    <row r="2" spans="1:7" ht="15" x14ac:dyDescent="0.25">
      <c r="A2" s="53" t="s">
        <v>565</v>
      </c>
    </row>
    <row r="3" spans="1:7" ht="15" x14ac:dyDescent="0.25">
      <c r="A3" s="53" t="s">
        <v>742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1872.8</v>
      </c>
      <c r="C16">
        <v>3617.1</v>
      </c>
      <c r="D16">
        <v>2007.1</v>
      </c>
      <c r="E16">
        <v>1733.3</v>
      </c>
      <c r="F16">
        <v>136.69999999999999</v>
      </c>
      <c r="G16">
        <v>0</v>
      </c>
    </row>
    <row r="17" spans="1:7" ht="15" x14ac:dyDescent="0.25">
      <c r="A17" s="53" t="s">
        <v>27</v>
      </c>
    </row>
    <row r="18" spans="1:7" ht="15" x14ac:dyDescent="0.25">
      <c r="A18" s="53" t="s">
        <v>271</v>
      </c>
      <c r="B18">
        <v>132.69999999999999</v>
      </c>
      <c r="C18">
        <v>612.79999999999995</v>
      </c>
      <c r="D18">
        <v>83.8</v>
      </c>
      <c r="E18">
        <v>218</v>
      </c>
      <c r="F18">
        <v>0</v>
      </c>
      <c r="G18">
        <v>0</v>
      </c>
    </row>
    <row r="19" spans="1:7" ht="15" x14ac:dyDescent="0.25">
      <c r="A19" s="53" t="s">
        <v>27</v>
      </c>
    </row>
    <row r="20" spans="1:7" ht="15" x14ac:dyDescent="0.25">
      <c r="A20" s="53" t="s">
        <v>272</v>
      </c>
      <c r="B20">
        <v>10129.700000000001</v>
      </c>
      <c r="C20">
        <v>6844.6</v>
      </c>
      <c r="D20">
        <v>2157.9</v>
      </c>
      <c r="E20">
        <v>4745.6000000000004</v>
      </c>
      <c r="F20">
        <v>0</v>
      </c>
      <c r="G20">
        <v>0</v>
      </c>
    </row>
    <row r="21" spans="1:7" ht="15" x14ac:dyDescent="0.25">
      <c r="A21" s="53" t="s">
        <v>27</v>
      </c>
    </row>
    <row r="22" spans="1:7" ht="15" x14ac:dyDescent="0.25">
      <c r="A22" s="53" t="s">
        <v>273</v>
      </c>
      <c r="B22">
        <v>73.5</v>
      </c>
      <c r="C22">
        <v>1103.7</v>
      </c>
      <c r="D22">
        <v>161.6</v>
      </c>
      <c r="E22">
        <v>534.6</v>
      </c>
      <c r="F22">
        <v>0</v>
      </c>
      <c r="G22">
        <v>0</v>
      </c>
    </row>
    <row r="23" spans="1:7" ht="15" x14ac:dyDescent="0.25">
      <c r="A23" s="53" t="s">
        <v>274</v>
      </c>
      <c r="B23">
        <v>1.5</v>
      </c>
      <c r="C23">
        <v>4.4000000000000004</v>
      </c>
      <c r="D23">
        <v>3.6</v>
      </c>
      <c r="E23">
        <v>15</v>
      </c>
      <c r="F23">
        <v>0</v>
      </c>
      <c r="G23">
        <v>0</v>
      </c>
    </row>
    <row r="24" spans="1:7" ht="15" x14ac:dyDescent="0.25">
      <c r="A24" s="53" t="s">
        <v>413</v>
      </c>
      <c r="B24">
        <v>0</v>
      </c>
      <c r="C24">
        <v>290</v>
      </c>
      <c r="D24">
        <v>0</v>
      </c>
      <c r="E24">
        <v>0</v>
      </c>
      <c r="F24">
        <v>0</v>
      </c>
      <c r="G24">
        <v>0</v>
      </c>
    </row>
    <row r="25" spans="1:7" ht="15" x14ac:dyDescent="0.25">
      <c r="A25" s="53" t="s">
        <v>275</v>
      </c>
      <c r="B25">
        <v>3.9</v>
      </c>
      <c r="C25">
        <v>721.4</v>
      </c>
      <c r="D25">
        <v>74.400000000000006</v>
      </c>
      <c r="E25">
        <v>338.7</v>
      </c>
      <c r="F25">
        <v>0</v>
      </c>
      <c r="G25">
        <v>0</v>
      </c>
    </row>
    <row r="26" spans="1:7" ht="15" x14ac:dyDescent="0.25">
      <c r="A26" s="53" t="s">
        <v>276</v>
      </c>
      <c r="B26">
        <v>2.1</v>
      </c>
      <c r="C26">
        <v>2.6</v>
      </c>
      <c r="D26">
        <v>0</v>
      </c>
      <c r="E26">
        <v>8.5</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340</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v>
      </c>
      <c r="D37">
        <v>20.8</v>
      </c>
      <c r="E37">
        <v>0</v>
      </c>
      <c r="F37">
        <v>0</v>
      </c>
      <c r="G37">
        <v>0</v>
      </c>
    </row>
    <row r="38" spans="1:7" ht="15" x14ac:dyDescent="0.25">
      <c r="A38" s="53" t="s">
        <v>285</v>
      </c>
      <c r="B38">
        <v>87</v>
      </c>
      <c r="C38">
        <v>75</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11838.7</v>
      </c>
      <c r="C41">
        <v>9013.2999999999993</v>
      </c>
      <c r="D41">
        <v>9228.2000000000007</v>
      </c>
      <c r="E41">
        <v>6893.4</v>
      </c>
      <c r="F41">
        <v>1375.3</v>
      </c>
      <c r="G41">
        <v>0</v>
      </c>
    </row>
    <row r="42" spans="1:7" ht="15" x14ac:dyDescent="0.25">
      <c r="A42" s="53" t="s">
        <v>287</v>
      </c>
      <c r="B42">
        <v>1.2</v>
      </c>
      <c r="C42">
        <v>5</v>
      </c>
      <c r="D42">
        <v>11.8</v>
      </c>
      <c r="E42">
        <v>4.5</v>
      </c>
      <c r="F42">
        <v>0</v>
      </c>
      <c r="G42">
        <v>0</v>
      </c>
    </row>
    <row r="43" spans="1:7" ht="15" x14ac:dyDescent="0.25">
      <c r="A43" s="53" t="s">
        <v>288</v>
      </c>
      <c r="B43">
        <v>318.5</v>
      </c>
      <c r="C43">
        <v>287.2</v>
      </c>
      <c r="D43">
        <v>287.60000000000002</v>
      </c>
      <c r="E43">
        <v>282.8</v>
      </c>
      <c r="F43">
        <v>0</v>
      </c>
      <c r="G43">
        <v>0</v>
      </c>
    </row>
    <row r="44" spans="1:7" ht="15" x14ac:dyDescent="0.25">
      <c r="A44" s="53" t="s">
        <v>289</v>
      </c>
      <c r="B44">
        <v>2134.8000000000002</v>
      </c>
      <c r="C44">
        <v>254.8</v>
      </c>
      <c r="D44">
        <v>866.5</v>
      </c>
      <c r="E44">
        <v>200.2</v>
      </c>
      <c r="F44">
        <v>0</v>
      </c>
      <c r="G44">
        <v>0</v>
      </c>
    </row>
    <row r="45" spans="1:7" ht="15" x14ac:dyDescent="0.25">
      <c r="A45" s="53" t="s">
        <v>310</v>
      </c>
      <c r="B45">
        <v>0</v>
      </c>
      <c r="C45">
        <v>206</v>
      </c>
      <c r="D45">
        <v>0</v>
      </c>
      <c r="E45">
        <v>0</v>
      </c>
      <c r="F45">
        <v>0</v>
      </c>
      <c r="G45">
        <v>0</v>
      </c>
    </row>
    <row r="46" spans="1:7" ht="15" x14ac:dyDescent="0.25">
      <c r="A46" s="53" t="s">
        <v>290</v>
      </c>
      <c r="B46">
        <v>959.3</v>
      </c>
      <c r="C46">
        <v>941.8</v>
      </c>
      <c r="D46">
        <v>1380.5</v>
      </c>
      <c r="E46">
        <v>1061.4000000000001</v>
      </c>
      <c r="F46">
        <v>0</v>
      </c>
      <c r="G46">
        <v>0</v>
      </c>
    </row>
    <row r="47" spans="1:7" ht="15" x14ac:dyDescent="0.25">
      <c r="A47" s="53" t="s">
        <v>563</v>
      </c>
      <c r="B47">
        <v>29</v>
      </c>
      <c r="C47">
        <v>0</v>
      </c>
      <c r="D47">
        <v>0</v>
      </c>
      <c r="E47">
        <v>0</v>
      </c>
      <c r="F47">
        <v>0</v>
      </c>
      <c r="G47">
        <v>0</v>
      </c>
    </row>
    <row r="48" spans="1:7" ht="15" x14ac:dyDescent="0.25">
      <c r="A48" s="53" t="s">
        <v>291</v>
      </c>
      <c r="B48">
        <v>92.2</v>
      </c>
      <c r="C48">
        <v>82.8</v>
      </c>
      <c r="D48">
        <v>43.9</v>
      </c>
      <c r="E48">
        <v>66</v>
      </c>
      <c r="F48">
        <v>0</v>
      </c>
      <c r="G48">
        <v>0</v>
      </c>
    </row>
    <row r="49" spans="1:7" ht="15" x14ac:dyDescent="0.25">
      <c r="A49" s="53" t="s">
        <v>591</v>
      </c>
      <c r="B49">
        <v>0</v>
      </c>
      <c r="C49">
        <v>31.8</v>
      </c>
      <c r="D49">
        <v>0</v>
      </c>
      <c r="E49">
        <v>0</v>
      </c>
      <c r="F49">
        <v>0</v>
      </c>
      <c r="G49">
        <v>0</v>
      </c>
    </row>
    <row r="50" spans="1:7" ht="15" x14ac:dyDescent="0.25">
      <c r="A50" s="53" t="s">
        <v>293</v>
      </c>
      <c r="B50">
        <v>744.5</v>
      </c>
      <c r="C50">
        <v>526.4</v>
      </c>
      <c r="D50">
        <v>385.8</v>
      </c>
      <c r="E50">
        <v>318.5</v>
      </c>
      <c r="F50">
        <v>0</v>
      </c>
      <c r="G50">
        <v>0</v>
      </c>
    </row>
    <row r="51" spans="1:7" ht="15" x14ac:dyDescent="0.25">
      <c r="A51" s="53" t="s">
        <v>384</v>
      </c>
      <c r="B51">
        <v>0</v>
      </c>
      <c r="C51">
        <v>0</v>
      </c>
      <c r="D51">
        <v>16.899999999999999</v>
      </c>
      <c r="E51">
        <v>7.1</v>
      </c>
      <c r="F51">
        <v>0</v>
      </c>
      <c r="G51">
        <v>0</v>
      </c>
    </row>
    <row r="52" spans="1:7" ht="15" x14ac:dyDescent="0.25">
      <c r="A52" s="53" t="s">
        <v>294</v>
      </c>
      <c r="B52">
        <v>0</v>
      </c>
      <c r="C52">
        <v>0</v>
      </c>
      <c r="D52">
        <v>4.5</v>
      </c>
      <c r="E52">
        <v>3.2</v>
      </c>
      <c r="F52">
        <v>0</v>
      </c>
      <c r="G52">
        <v>0</v>
      </c>
    </row>
    <row r="53" spans="1:7" ht="15" x14ac:dyDescent="0.25">
      <c r="A53" s="53" t="s">
        <v>295</v>
      </c>
      <c r="B53">
        <v>279.2</v>
      </c>
      <c r="C53">
        <v>184.8</v>
      </c>
      <c r="D53">
        <v>238.4</v>
      </c>
      <c r="E53">
        <v>210.6</v>
      </c>
      <c r="F53">
        <v>0</v>
      </c>
      <c r="G53">
        <v>0</v>
      </c>
    </row>
    <row r="54" spans="1:7" ht="15" x14ac:dyDescent="0.25">
      <c r="A54" s="53" t="s">
        <v>296</v>
      </c>
      <c r="B54">
        <v>80.5</v>
      </c>
      <c r="C54">
        <v>69.3</v>
      </c>
      <c r="D54">
        <v>108.1</v>
      </c>
      <c r="E54">
        <v>99.1</v>
      </c>
      <c r="F54">
        <v>0</v>
      </c>
      <c r="G54">
        <v>0</v>
      </c>
    </row>
    <row r="55" spans="1:7" ht="15" x14ac:dyDescent="0.25">
      <c r="A55" s="53" t="s">
        <v>297</v>
      </c>
      <c r="B55">
        <v>0.7</v>
      </c>
      <c r="C55">
        <v>5.9</v>
      </c>
      <c r="D55">
        <v>6.7</v>
      </c>
      <c r="E55">
        <v>4.9000000000000004</v>
      </c>
      <c r="F55">
        <v>0</v>
      </c>
      <c r="G55">
        <v>0</v>
      </c>
    </row>
    <row r="56" spans="1:7" ht="15" x14ac:dyDescent="0.25">
      <c r="A56" s="53" t="s">
        <v>298</v>
      </c>
      <c r="B56">
        <v>6600.4</v>
      </c>
      <c r="C56">
        <v>5807.6</v>
      </c>
      <c r="D56">
        <v>5309.4</v>
      </c>
      <c r="E56">
        <v>3913.7</v>
      </c>
      <c r="F56">
        <v>1375.3</v>
      </c>
      <c r="G56">
        <v>0</v>
      </c>
    </row>
    <row r="57" spans="1:7" ht="15" x14ac:dyDescent="0.25">
      <c r="A57" s="53" t="s">
        <v>299</v>
      </c>
      <c r="B57">
        <v>103.1</v>
      </c>
      <c r="C57">
        <v>107</v>
      </c>
      <c r="D57">
        <v>113.8</v>
      </c>
      <c r="E57">
        <v>140.1</v>
      </c>
      <c r="F57">
        <v>0</v>
      </c>
      <c r="G57">
        <v>0</v>
      </c>
    </row>
    <row r="58" spans="1:7" ht="15" x14ac:dyDescent="0.25">
      <c r="A58" s="53" t="s">
        <v>300</v>
      </c>
      <c r="B58">
        <v>182.5</v>
      </c>
      <c r="C58">
        <v>175.6</v>
      </c>
      <c r="D58">
        <v>187.9</v>
      </c>
      <c r="E58">
        <v>154.80000000000001</v>
      </c>
      <c r="F58">
        <v>0</v>
      </c>
      <c r="G58">
        <v>0</v>
      </c>
    </row>
    <row r="59" spans="1:7" ht="15" x14ac:dyDescent="0.25">
      <c r="A59" s="53" t="s">
        <v>301</v>
      </c>
      <c r="B59">
        <v>68.5</v>
      </c>
      <c r="C59">
        <v>180.5</v>
      </c>
      <c r="D59">
        <v>0</v>
      </c>
      <c r="E59">
        <v>158.4</v>
      </c>
      <c r="F59">
        <v>0</v>
      </c>
      <c r="G59">
        <v>0</v>
      </c>
    </row>
    <row r="60" spans="1:7" ht="15" x14ac:dyDescent="0.25">
      <c r="A60" s="53" t="s">
        <v>302</v>
      </c>
      <c r="B60">
        <v>178.4</v>
      </c>
      <c r="C60">
        <v>124.2</v>
      </c>
      <c r="D60">
        <v>163.69999999999999</v>
      </c>
      <c r="E60">
        <v>120.6</v>
      </c>
      <c r="F60">
        <v>0</v>
      </c>
      <c r="G60">
        <v>0</v>
      </c>
    </row>
    <row r="61" spans="1:7" ht="15" x14ac:dyDescent="0.25">
      <c r="A61" s="53" t="s">
        <v>385</v>
      </c>
      <c r="B61">
        <v>0</v>
      </c>
      <c r="C61">
        <v>0</v>
      </c>
      <c r="D61">
        <v>1</v>
      </c>
      <c r="E61">
        <v>1</v>
      </c>
      <c r="F61">
        <v>0</v>
      </c>
      <c r="G61">
        <v>0</v>
      </c>
    </row>
    <row r="62" spans="1:7" ht="15" x14ac:dyDescent="0.25">
      <c r="A62" s="53" t="s">
        <v>303</v>
      </c>
      <c r="B62">
        <v>26.2</v>
      </c>
      <c r="C62">
        <v>4.8</v>
      </c>
      <c r="D62">
        <v>22.1</v>
      </c>
      <c r="E62">
        <v>24.7</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24141.3</v>
      </c>
      <c r="C65">
        <v>21531.7</v>
      </c>
      <c r="D65">
        <v>13667.7</v>
      </c>
      <c r="E65">
        <v>14228.5</v>
      </c>
      <c r="F65">
        <v>1512</v>
      </c>
      <c r="G65">
        <v>0</v>
      </c>
    </row>
    <row r="66" spans="1:7" ht="15" x14ac:dyDescent="0.25">
      <c r="A66" s="53" t="s">
        <v>306</v>
      </c>
      <c r="B66">
        <v>2931.8</v>
      </c>
      <c r="C66">
        <v>7435.3</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27073.1</v>
      </c>
      <c r="C68">
        <v>28967</v>
      </c>
      <c r="D68">
        <v>13667.7</v>
      </c>
      <c r="E68">
        <v>14228.5</v>
      </c>
      <c r="F68">
        <v>1512</v>
      </c>
      <c r="G68">
        <v>0</v>
      </c>
    </row>
    <row r="69" spans="1:7" ht="15" x14ac:dyDescent="0.25">
      <c r="A69" s="53" t="s">
        <v>308</v>
      </c>
      <c r="B69" t="s">
        <v>25</v>
      </c>
      <c r="C69" t="s">
        <v>25</v>
      </c>
      <c r="D69">
        <v>0</v>
      </c>
      <c r="E69">
        <v>0</v>
      </c>
      <c r="F69" t="s">
        <v>25</v>
      </c>
      <c r="G69" t="s">
        <v>25</v>
      </c>
    </row>
    <row r="70" spans="1:7" ht="15" x14ac:dyDescent="0.25">
      <c r="A70" s="53" t="s">
        <v>309</v>
      </c>
      <c r="B70">
        <v>441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5A6D-ADEB-4D52-9FD0-BB1C5DEAF59E}">
  <dimension ref="A1:G69"/>
  <sheetViews>
    <sheetView topLeftCell="A46" workbookViewId="0">
      <selection activeCell="B7" sqref="B7"/>
    </sheetView>
  </sheetViews>
  <sheetFormatPr defaultRowHeight="13.2" x14ac:dyDescent="0.25"/>
  <cols>
    <col min="1" max="1" width="24.5546875" customWidth="1"/>
    <col min="2" max="2" width="13.44140625" customWidth="1"/>
    <col min="5" max="5" width="10.33203125" customWidth="1"/>
  </cols>
  <sheetData>
    <row r="1" spans="1:7" ht="15" x14ac:dyDescent="0.25">
      <c r="A1" s="53" t="s">
        <v>564</v>
      </c>
    </row>
    <row r="2" spans="1:7" ht="15" x14ac:dyDescent="0.25">
      <c r="A2" s="53" t="s">
        <v>565</v>
      </c>
    </row>
    <row r="3" spans="1:7" ht="15" x14ac:dyDescent="0.25">
      <c r="A3" s="53" t="s">
        <v>741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1676.8</v>
      </c>
      <c r="C16">
        <v>3773.2</v>
      </c>
      <c r="D16">
        <v>1817.3</v>
      </c>
      <c r="E16">
        <v>1459.9</v>
      </c>
      <c r="F16">
        <v>76.7</v>
      </c>
      <c r="G16">
        <v>0</v>
      </c>
    </row>
    <row r="17" spans="1:7" ht="15" x14ac:dyDescent="0.25">
      <c r="A17" s="53" t="s">
        <v>27</v>
      </c>
    </row>
    <row r="18" spans="1:7" ht="15" x14ac:dyDescent="0.25">
      <c r="A18" s="53" t="s">
        <v>271</v>
      </c>
      <c r="B18">
        <v>134.80000000000001</v>
      </c>
      <c r="C18">
        <v>628.9</v>
      </c>
      <c r="D18">
        <v>77.2</v>
      </c>
      <c r="E18">
        <v>197</v>
      </c>
      <c r="F18">
        <v>0</v>
      </c>
      <c r="G18">
        <v>0</v>
      </c>
    </row>
    <row r="19" spans="1:7" ht="15" x14ac:dyDescent="0.25">
      <c r="A19" s="53" t="s">
        <v>27</v>
      </c>
    </row>
    <row r="20" spans="1:7" ht="15" x14ac:dyDescent="0.25">
      <c r="A20" s="53" t="s">
        <v>272</v>
      </c>
      <c r="B20">
        <v>10333.700000000001</v>
      </c>
      <c r="C20">
        <v>7310.4</v>
      </c>
      <c r="D20">
        <v>1880.8</v>
      </c>
      <c r="E20">
        <v>4253.6000000000004</v>
      </c>
      <c r="F20">
        <v>0</v>
      </c>
      <c r="G20">
        <v>0</v>
      </c>
    </row>
    <row r="21" spans="1:7" ht="15" x14ac:dyDescent="0.25">
      <c r="A21" s="53" t="s">
        <v>27</v>
      </c>
    </row>
    <row r="22" spans="1:7" ht="15" x14ac:dyDescent="0.25">
      <c r="A22" s="53" t="s">
        <v>273</v>
      </c>
      <c r="B22">
        <v>74.400000000000006</v>
      </c>
      <c r="C22">
        <v>1103.9000000000001</v>
      </c>
      <c r="D22">
        <v>160.69999999999999</v>
      </c>
      <c r="E22">
        <v>503.9</v>
      </c>
      <c r="F22">
        <v>0</v>
      </c>
      <c r="G22">
        <v>0</v>
      </c>
    </row>
    <row r="23" spans="1:7" ht="15" x14ac:dyDescent="0.25">
      <c r="A23" s="53" t="s">
        <v>274</v>
      </c>
      <c r="B23">
        <v>1.5</v>
      </c>
      <c r="C23">
        <v>4.3</v>
      </c>
      <c r="D23">
        <v>3.6</v>
      </c>
      <c r="E23">
        <v>14.9</v>
      </c>
      <c r="F23">
        <v>0</v>
      </c>
      <c r="G23">
        <v>0</v>
      </c>
    </row>
    <row r="24" spans="1:7" ht="15" x14ac:dyDescent="0.25">
      <c r="A24" s="53" t="s">
        <v>413</v>
      </c>
      <c r="B24">
        <v>0</v>
      </c>
      <c r="C24">
        <v>290</v>
      </c>
      <c r="D24">
        <v>0</v>
      </c>
      <c r="E24">
        <v>0</v>
      </c>
      <c r="F24">
        <v>0</v>
      </c>
      <c r="G24">
        <v>0</v>
      </c>
    </row>
    <row r="25" spans="1:7" ht="15" x14ac:dyDescent="0.25">
      <c r="A25" s="53" t="s">
        <v>275</v>
      </c>
      <c r="B25">
        <v>4.5999999999999996</v>
      </c>
      <c r="C25">
        <v>721.5</v>
      </c>
      <c r="D25">
        <v>73.599999999999994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300</v>
      </c>
      <c r="D33">
        <v>29</v>
      </c>
      <c r="E33">
        <v>37.5</v>
      </c>
      <c r="F33">
        <v>0</v>
      </c>
      <c r="G33">
        <v>0</v>
      </c>
    </row>
    <row r="34" spans="1:7" ht="15" x14ac:dyDescent="0.25">
      <c r="A34" s="53" t="s">
        <v>614</v>
      </c>
      <c r="B34">
        <v>0</v>
      </c>
      <c r="C34">
        <v>100</v>
      </c>
      <c r="D34">
        <v>0</v>
      </c>
      <c r="E34">
        <v>19.7</v>
      </c>
      <c r="F34">
        <v>0</v>
      </c>
      <c r="G34">
        <v>0</v>
      </c>
    </row>
    <row r="35" spans="1:7" ht="15" x14ac:dyDescent="0.25">
      <c r="A35" s="53" t="s">
        <v>284</v>
      </c>
      <c r="B35">
        <v>0</v>
      </c>
      <c r="C35">
        <v>120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0</v>
      </c>
      <c r="D37">
        <v>0</v>
      </c>
      <c r="E37">
        <v>17.8</v>
      </c>
      <c r="F37">
        <v>0</v>
      </c>
      <c r="G37">
        <v>0</v>
      </c>
    </row>
    <row r="38" spans="1:7" ht="15" x14ac:dyDescent="0.25">
      <c r="A38" s="53" t="s">
        <v>27</v>
      </c>
    </row>
    <row r="39" spans="1:7" ht="15" x14ac:dyDescent="0.25">
      <c r="A39" s="53" t="s">
        <v>286</v>
      </c>
      <c r="B39">
        <v>11666.5</v>
      </c>
      <c r="C39">
        <v>9036.2999999999993</v>
      </c>
      <c r="D39">
        <v>8781.2000000000007</v>
      </c>
      <c r="E39">
        <v>6436.8</v>
      </c>
      <c r="F39">
        <v>1375.3</v>
      </c>
      <c r="G39">
        <v>0</v>
      </c>
    </row>
    <row r="40" spans="1:7" ht="15" x14ac:dyDescent="0.25">
      <c r="A40" s="53" t="s">
        <v>287</v>
      </c>
      <c r="B40">
        <v>1.2</v>
      </c>
      <c r="C40">
        <v>5</v>
      </c>
      <c r="D40">
        <v>11.8</v>
      </c>
      <c r="E40">
        <v>4.5</v>
      </c>
      <c r="F40">
        <v>0</v>
      </c>
      <c r="G40">
        <v>0</v>
      </c>
    </row>
    <row r="41" spans="1:7" ht="15" x14ac:dyDescent="0.25">
      <c r="A41" s="53" t="s">
        <v>288</v>
      </c>
      <c r="B41">
        <v>344.5</v>
      </c>
      <c r="C41">
        <v>234.6</v>
      </c>
      <c r="D41">
        <v>260.10000000000002</v>
      </c>
      <c r="E41">
        <v>233.2</v>
      </c>
      <c r="F41">
        <v>0</v>
      </c>
      <c r="G41">
        <v>0</v>
      </c>
    </row>
    <row r="42" spans="1:7" ht="15" x14ac:dyDescent="0.25">
      <c r="A42" s="53" t="s">
        <v>289</v>
      </c>
      <c r="B42">
        <v>1998.7</v>
      </c>
      <c r="C42">
        <v>255.8</v>
      </c>
      <c r="D42">
        <v>802.5</v>
      </c>
      <c r="E42">
        <v>187.3</v>
      </c>
      <c r="F42">
        <v>0</v>
      </c>
      <c r="G42">
        <v>0</v>
      </c>
    </row>
    <row r="43" spans="1:7" ht="15" x14ac:dyDescent="0.25">
      <c r="A43" s="53" t="s">
        <v>310</v>
      </c>
      <c r="B43">
        <v>0</v>
      </c>
      <c r="C43">
        <v>125</v>
      </c>
      <c r="D43">
        <v>0</v>
      </c>
      <c r="E43">
        <v>0</v>
      </c>
      <c r="F43">
        <v>0</v>
      </c>
      <c r="G43">
        <v>0</v>
      </c>
    </row>
    <row r="44" spans="1:7" ht="15" x14ac:dyDescent="0.25">
      <c r="A44" s="53" t="s">
        <v>290</v>
      </c>
      <c r="B44">
        <v>919.4</v>
      </c>
      <c r="C44">
        <v>960.2</v>
      </c>
      <c r="D44">
        <v>1366.8</v>
      </c>
      <c r="E44">
        <v>985.3</v>
      </c>
      <c r="F44">
        <v>0</v>
      </c>
      <c r="G44">
        <v>0</v>
      </c>
    </row>
    <row r="45" spans="1:7" ht="15" x14ac:dyDescent="0.25">
      <c r="A45" s="53" t="s">
        <v>563</v>
      </c>
      <c r="B45">
        <v>29</v>
      </c>
      <c r="C45">
        <v>0</v>
      </c>
      <c r="D45">
        <v>0</v>
      </c>
      <c r="E45">
        <v>0</v>
      </c>
      <c r="F45">
        <v>0</v>
      </c>
      <c r="G45">
        <v>0</v>
      </c>
    </row>
    <row r="46" spans="1:7" ht="15" x14ac:dyDescent="0.25">
      <c r="A46" s="53" t="s">
        <v>291</v>
      </c>
      <c r="B46">
        <v>45.3</v>
      </c>
      <c r="C46">
        <v>80.3</v>
      </c>
      <c r="D46">
        <v>43.9</v>
      </c>
      <c r="E46">
        <v>37.5</v>
      </c>
      <c r="F46">
        <v>0</v>
      </c>
      <c r="G46">
        <v>0</v>
      </c>
    </row>
    <row r="47" spans="1:7" ht="15" x14ac:dyDescent="0.25">
      <c r="A47" s="53" t="s">
        <v>591</v>
      </c>
      <c r="B47">
        <v>0</v>
      </c>
      <c r="C47">
        <v>31.8</v>
      </c>
      <c r="D47">
        <v>0</v>
      </c>
      <c r="E47">
        <v>0</v>
      </c>
      <c r="F47">
        <v>0</v>
      </c>
      <c r="G47">
        <v>0</v>
      </c>
    </row>
    <row r="48" spans="1:7" ht="15" x14ac:dyDescent="0.25">
      <c r="A48" s="53" t="s">
        <v>293</v>
      </c>
      <c r="B48">
        <v>674.1</v>
      </c>
      <c r="C48">
        <v>479.6</v>
      </c>
      <c r="D48">
        <v>361.5</v>
      </c>
      <c r="E48">
        <v>318.5</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248.2</v>
      </c>
      <c r="C51">
        <v>182.3</v>
      </c>
      <c r="D51">
        <v>238.4</v>
      </c>
      <c r="E51">
        <v>203.7</v>
      </c>
      <c r="F51">
        <v>0</v>
      </c>
      <c r="G51">
        <v>0</v>
      </c>
    </row>
    <row r="52" spans="1:7" ht="15" x14ac:dyDescent="0.25">
      <c r="A52" s="53" t="s">
        <v>296</v>
      </c>
      <c r="B52">
        <v>80.5</v>
      </c>
      <c r="C52">
        <v>69.3</v>
      </c>
      <c r="D52">
        <v>108.1</v>
      </c>
      <c r="E52">
        <v>99.1</v>
      </c>
      <c r="F52">
        <v>0</v>
      </c>
      <c r="G52">
        <v>0</v>
      </c>
    </row>
    <row r="53" spans="1:7" ht="15" x14ac:dyDescent="0.25">
      <c r="A53" s="53" t="s">
        <v>297</v>
      </c>
      <c r="B53">
        <v>0.7</v>
      </c>
      <c r="C53">
        <v>5.9</v>
      </c>
      <c r="D53">
        <v>6.7</v>
      </c>
      <c r="E53">
        <v>4.9000000000000004</v>
      </c>
      <c r="F53">
        <v>0</v>
      </c>
      <c r="G53">
        <v>0</v>
      </c>
    </row>
    <row r="54" spans="1:7" ht="15" x14ac:dyDescent="0.25">
      <c r="A54" s="53" t="s">
        <v>298</v>
      </c>
      <c r="B54">
        <v>6729.6</v>
      </c>
      <c r="C54">
        <v>6002.6</v>
      </c>
      <c r="D54">
        <v>5031.2</v>
      </c>
      <c r="E54">
        <v>3686.9</v>
      </c>
      <c r="F54">
        <v>1375.3</v>
      </c>
      <c r="G54">
        <v>0</v>
      </c>
    </row>
    <row r="55" spans="1:7" ht="15" x14ac:dyDescent="0.25">
      <c r="A55" s="53" t="s">
        <v>299</v>
      </c>
      <c r="B55">
        <v>95.6</v>
      </c>
      <c r="C55">
        <v>136.4</v>
      </c>
      <c r="D55">
        <v>113.8</v>
      </c>
      <c r="E55">
        <v>106.2</v>
      </c>
      <c r="F55">
        <v>0</v>
      </c>
      <c r="G55">
        <v>0</v>
      </c>
    </row>
    <row r="56" spans="1:7" ht="15" x14ac:dyDescent="0.25">
      <c r="A56" s="53" t="s">
        <v>300</v>
      </c>
      <c r="B56">
        <v>191.5</v>
      </c>
      <c r="C56">
        <v>173.1</v>
      </c>
      <c r="D56">
        <v>162.4</v>
      </c>
      <c r="E56">
        <v>154.80000000000001</v>
      </c>
      <c r="F56">
        <v>0</v>
      </c>
      <c r="G56">
        <v>0</v>
      </c>
    </row>
    <row r="57" spans="1:7" ht="15" x14ac:dyDescent="0.25">
      <c r="A57" s="53" t="s">
        <v>301</v>
      </c>
      <c r="B57">
        <v>62</v>
      </c>
      <c r="C57">
        <v>152.5</v>
      </c>
      <c r="D57">
        <v>0</v>
      </c>
      <c r="E57">
        <v>136.4</v>
      </c>
      <c r="F57">
        <v>0</v>
      </c>
      <c r="G57">
        <v>0</v>
      </c>
    </row>
    <row r="58" spans="1:7" ht="15" x14ac:dyDescent="0.25">
      <c r="A58" s="53" t="s">
        <v>302</v>
      </c>
      <c r="B58">
        <v>180.1</v>
      </c>
      <c r="C58">
        <v>119.2</v>
      </c>
      <c r="D58">
        <v>150.1</v>
      </c>
      <c r="E58">
        <v>120.6</v>
      </c>
      <c r="F58">
        <v>0</v>
      </c>
      <c r="G58">
        <v>0</v>
      </c>
    </row>
    <row r="59" spans="1:7" ht="15" x14ac:dyDescent="0.25">
      <c r="A59" s="53" t="s">
        <v>385</v>
      </c>
      <c r="B59">
        <v>0</v>
      </c>
      <c r="C59">
        <v>0</v>
      </c>
      <c r="D59">
        <v>1</v>
      </c>
      <c r="E59">
        <v>1</v>
      </c>
      <c r="F59">
        <v>0</v>
      </c>
      <c r="G59">
        <v>0</v>
      </c>
    </row>
    <row r="60" spans="1:7" ht="15" x14ac:dyDescent="0.25">
      <c r="A60" s="53" t="s">
        <v>303</v>
      </c>
      <c r="B60">
        <v>26.2</v>
      </c>
      <c r="C60">
        <v>4.8</v>
      </c>
      <c r="D60">
        <v>22.1</v>
      </c>
      <c r="E60">
        <v>24.7</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23980.1</v>
      </c>
      <c r="C63">
        <v>22152.799999999999</v>
      </c>
      <c r="D63">
        <v>12746.3</v>
      </c>
      <c r="E63">
        <v>12888.9</v>
      </c>
      <c r="F63">
        <v>1452</v>
      </c>
      <c r="G63">
        <v>0</v>
      </c>
    </row>
    <row r="64" spans="1:7" ht="15" x14ac:dyDescent="0.25">
      <c r="A64" s="53" t="s">
        <v>306</v>
      </c>
      <c r="B64">
        <v>2767.9</v>
      </c>
      <c r="C64">
        <v>7189.3</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26748.1</v>
      </c>
      <c r="C66">
        <v>29342.1</v>
      </c>
      <c r="D66">
        <v>12746.3</v>
      </c>
      <c r="E66">
        <v>12888.9</v>
      </c>
      <c r="F66">
        <v>1452</v>
      </c>
      <c r="G66">
        <v>0</v>
      </c>
    </row>
    <row r="67" spans="1:7" ht="15" x14ac:dyDescent="0.25">
      <c r="A67" s="53" t="s">
        <v>308</v>
      </c>
      <c r="B67" t="s">
        <v>25</v>
      </c>
      <c r="C67" t="s">
        <v>25</v>
      </c>
      <c r="D67">
        <v>0</v>
      </c>
      <c r="E67">
        <v>0</v>
      </c>
      <c r="F67" t="s">
        <v>25</v>
      </c>
      <c r="G67" t="s">
        <v>25</v>
      </c>
    </row>
    <row r="68" spans="1:7" ht="15" x14ac:dyDescent="0.25">
      <c r="A68" s="53" t="s">
        <v>309</v>
      </c>
      <c r="B68">
        <v>501</v>
      </c>
      <c r="C68">
        <v>1647.4</v>
      </c>
      <c r="D68" t="s">
        <v>25</v>
      </c>
      <c r="E68" t="s">
        <v>25</v>
      </c>
      <c r="F68">
        <v>0</v>
      </c>
      <c r="G68">
        <v>0</v>
      </c>
    </row>
    <row r="69" spans="1:7" ht="15" x14ac:dyDescent="0.35">
      <c r="A69" s="30" t="s">
        <v>573</v>
      </c>
      <c r="B69" t="s">
        <v>118</v>
      </c>
      <c r="C69" t="s">
        <v>26</v>
      </c>
      <c r="D69" t="s">
        <v>118</v>
      </c>
      <c r="E69" t="s">
        <v>118</v>
      </c>
      <c r="F69" t="s">
        <v>118</v>
      </c>
      <c r="G69" t="s">
        <v>108</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CB142-64BA-4AB5-BB32-52B1D247ECA4}">
  <dimension ref="A1:G69"/>
  <sheetViews>
    <sheetView topLeftCell="A49" workbookViewId="0">
      <selection activeCell="K19" sqref="K19"/>
    </sheetView>
  </sheetViews>
  <sheetFormatPr defaultRowHeight="13.2" x14ac:dyDescent="0.25"/>
  <cols>
    <col min="1" max="1" width="26.44140625" customWidth="1"/>
    <col min="2" max="2" width="14.5546875" customWidth="1"/>
    <col min="3" max="3" width="11.109375" customWidth="1"/>
    <col min="4" max="4" width="11.6640625" customWidth="1"/>
    <col min="5" max="5" width="15.33203125" customWidth="1"/>
    <col min="6" max="6" width="14.33203125" customWidth="1"/>
    <col min="7" max="7" width="12.88671875" customWidth="1"/>
  </cols>
  <sheetData>
    <row r="1" spans="1:7" ht="15" x14ac:dyDescent="0.25">
      <c r="A1" s="53" t="s">
        <v>564</v>
      </c>
    </row>
    <row r="2" spans="1:7" ht="15" x14ac:dyDescent="0.25">
      <c r="A2" s="53" t="s">
        <v>565</v>
      </c>
    </row>
    <row r="3" spans="1:7" ht="15" x14ac:dyDescent="0.25">
      <c r="A3" s="53" t="s">
        <v>740</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1538.5</v>
      </c>
      <c r="C16">
        <v>3946.7</v>
      </c>
      <c r="D16">
        <v>1609.9</v>
      </c>
      <c r="E16">
        <v>1199.0999999999999</v>
      </c>
      <c r="F16">
        <v>0</v>
      </c>
      <c r="G16">
        <v>0</v>
      </c>
    </row>
    <row r="17" spans="1:7" ht="15" x14ac:dyDescent="0.25">
      <c r="A17" s="53" t="s">
        <v>27</v>
      </c>
    </row>
    <row r="18" spans="1:7" ht="15" x14ac:dyDescent="0.25">
      <c r="A18" s="53" t="s">
        <v>271</v>
      </c>
      <c r="B18">
        <v>134.80000000000001</v>
      </c>
      <c r="C18">
        <v>655.20000000000005</v>
      </c>
      <c r="D18">
        <v>70.3</v>
      </c>
      <c r="E18">
        <v>170.5</v>
      </c>
      <c r="F18">
        <v>0</v>
      </c>
      <c r="G18">
        <v>0</v>
      </c>
    </row>
    <row r="19" spans="1:7" ht="15" x14ac:dyDescent="0.25">
      <c r="A19" s="53" t="s">
        <v>27</v>
      </c>
    </row>
    <row r="20" spans="1:7" ht="15" x14ac:dyDescent="0.25">
      <c r="A20" s="53" t="s">
        <v>272</v>
      </c>
      <c r="B20">
        <v>10537.6</v>
      </c>
      <c r="C20">
        <v>7570.6</v>
      </c>
      <c r="D20">
        <v>1672</v>
      </c>
      <c r="E20">
        <v>3981.7</v>
      </c>
      <c r="F20">
        <v>0</v>
      </c>
      <c r="G20">
        <v>0</v>
      </c>
    </row>
    <row r="21" spans="1:7" ht="15" x14ac:dyDescent="0.25">
      <c r="A21" s="53" t="s">
        <v>27</v>
      </c>
    </row>
    <row r="22" spans="1:7" ht="15" x14ac:dyDescent="0.25">
      <c r="A22" s="53" t="s">
        <v>273</v>
      </c>
      <c r="B22">
        <v>137.9</v>
      </c>
      <c r="C22">
        <v>1104.0999999999999</v>
      </c>
      <c r="D22">
        <v>91.3</v>
      </c>
      <c r="E22">
        <v>503.6</v>
      </c>
      <c r="F22">
        <v>0</v>
      </c>
      <c r="G22">
        <v>0</v>
      </c>
    </row>
    <row r="23" spans="1:7" ht="15" x14ac:dyDescent="0.25">
      <c r="A23" s="53" t="s">
        <v>274</v>
      </c>
      <c r="B23">
        <v>2.7</v>
      </c>
      <c r="C23">
        <v>4.4000000000000004</v>
      </c>
      <c r="D23">
        <v>2.4</v>
      </c>
      <c r="E23">
        <v>14.6</v>
      </c>
      <c r="F23">
        <v>0</v>
      </c>
      <c r="G23">
        <v>0</v>
      </c>
    </row>
    <row r="24" spans="1:7" ht="15" x14ac:dyDescent="0.25">
      <c r="A24" s="53" t="s">
        <v>413</v>
      </c>
      <c r="B24">
        <v>0</v>
      </c>
      <c r="C24">
        <v>290</v>
      </c>
      <c r="D24">
        <v>0</v>
      </c>
      <c r="E24">
        <v>0</v>
      </c>
      <c r="F24">
        <v>0</v>
      </c>
      <c r="G24">
        <v>0</v>
      </c>
    </row>
    <row r="25" spans="1:7" ht="15" x14ac:dyDescent="0.25">
      <c r="A25" s="53" t="s">
        <v>275</v>
      </c>
      <c r="B25">
        <v>67</v>
      </c>
      <c r="C25">
        <v>721.5</v>
      </c>
      <c r="D25">
        <v>5.4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256.5</v>
      </c>
      <c r="D33">
        <v>29</v>
      </c>
      <c r="E33">
        <v>19.7</v>
      </c>
      <c r="F33">
        <v>0</v>
      </c>
      <c r="G33">
        <v>0</v>
      </c>
    </row>
    <row r="34" spans="1:7" ht="15" x14ac:dyDescent="0.25">
      <c r="A34" s="53" t="s">
        <v>614</v>
      </c>
      <c r="B34">
        <v>0</v>
      </c>
      <c r="C34">
        <v>100</v>
      </c>
      <c r="D34">
        <v>0</v>
      </c>
      <c r="E34">
        <v>19.7</v>
      </c>
      <c r="F34">
        <v>0</v>
      </c>
      <c r="G34">
        <v>0</v>
      </c>
    </row>
    <row r="35" spans="1:7" ht="15" x14ac:dyDescent="0.25">
      <c r="A35" s="53" t="s">
        <v>284</v>
      </c>
      <c r="B35">
        <v>0</v>
      </c>
      <c r="C35">
        <v>60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16.5</v>
      </c>
      <c r="D37">
        <v>0</v>
      </c>
      <c r="E37">
        <v>0</v>
      </c>
      <c r="F37">
        <v>0</v>
      </c>
      <c r="G37">
        <v>0</v>
      </c>
    </row>
    <row r="38" spans="1:7" ht="15" x14ac:dyDescent="0.25">
      <c r="A38" s="53" t="s">
        <v>27</v>
      </c>
    </row>
    <row r="39" spans="1:7" ht="15" x14ac:dyDescent="0.25">
      <c r="A39" s="53" t="s">
        <v>286</v>
      </c>
      <c r="B39">
        <v>11641.8</v>
      </c>
      <c r="C39">
        <v>8985.7999999999993</v>
      </c>
      <c r="D39">
        <v>8172.3</v>
      </c>
      <c r="E39">
        <v>6178.5</v>
      </c>
      <c r="F39">
        <v>1319.5</v>
      </c>
      <c r="G39">
        <v>0</v>
      </c>
    </row>
    <row r="40" spans="1:7" ht="15" x14ac:dyDescent="0.25">
      <c r="A40" s="53" t="s">
        <v>287</v>
      </c>
      <c r="B40">
        <v>1.2</v>
      </c>
      <c r="C40">
        <v>5</v>
      </c>
      <c r="D40">
        <v>11.8</v>
      </c>
      <c r="E40">
        <v>4.5</v>
      </c>
      <c r="F40">
        <v>0</v>
      </c>
      <c r="G40">
        <v>0</v>
      </c>
    </row>
    <row r="41" spans="1:7" ht="15" x14ac:dyDescent="0.25">
      <c r="A41" s="53" t="s">
        <v>288</v>
      </c>
      <c r="B41">
        <v>356.9</v>
      </c>
      <c r="C41">
        <v>231.8</v>
      </c>
      <c r="D41">
        <v>244.2</v>
      </c>
      <c r="E41">
        <v>233.2</v>
      </c>
      <c r="F41">
        <v>4.2</v>
      </c>
      <c r="G41">
        <v>0</v>
      </c>
    </row>
    <row r="42" spans="1:7" ht="15" x14ac:dyDescent="0.25">
      <c r="A42" s="53" t="s">
        <v>289</v>
      </c>
      <c r="B42">
        <v>1879.9</v>
      </c>
      <c r="C42">
        <v>226.9</v>
      </c>
      <c r="D42">
        <v>704.6</v>
      </c>
      <c r="E42">
        <v>173.5</v>
      </c>
      <c r="F42">
        <v>0</v>
      </c>
      <c r="G42">
        <v>0</v>
      </c>
    </row>
    <row r="43" spans="1:7" ht="15" x14ac:dyDescent="0.25">
      <c r="A43" s="53" t="s">
        <v>310</v>
      </c>
      <c r="B43">
        <v>0</v>
      </c>
      <c r="C43">
        <v>90</v>
      </c>
      <c r="D43">
        <v>0</v>
      </c>
      <c r="E43">
        <v>0</v>
      </c>
      <c r="F43">
        <v>0</v>
      </c>
      <c r="G43">
        <v>0</v>
      </c>
    </row>
    <row r="44" spans="1:7" ht="15" x14ac:dyDescent="0.25">
      <c r="A44" s="53" t="s">
        <v>290</v>
      </c>
      <c r="B44">
        <v>846.5</v>
      </c>
      <c r="C44">
        <v>923.4</v>
      </c>
      <c r="D44">
        <v>1340.1</v>
      </c>
      <c r="E44">
        <v>985.3</v>
      </c>
      <c r="F44">
        <v>0</v>
      </c>
      <c r="G44">
        <v>0</v>
      </c>
    </row>
    <row r="45" spans="1:7" ht="15" x14ac:dyDescent="0.25">
      <c r="A45" s="53" t="s">
        <v>563</v>
      </c>
      <c r="B45">
        <v>29</v>
      </c>
      <c r="C45">
        <v>0</v>
      </c>
      <c r="D45">
        <v>0</v>
      </c>
      <c r="E45">
        <v>0</v>
      </c>
      <c r="F45">
        <v>0</v>
      </c>
      <c r="G45">
        <v>0</v>
      </c>
    </row>
    <row r="46" spans="1:7" ht="15" x14ac:dyDescent="0.25">
      <c r="A46" s="53" t="s">
        <v>291</v>
      </c>
      <c r="B46">
        <v>53.8</v>
      </c>
      <c r="C46">
        <v>56.5</v>
      </c>
      <c r="D46">
        <v>30.6</v>
      </c>
      <c r="E46">
        <v>37.5</v>
      </c>
      <c r="F46">
        <v>0</v>
      </c>
      <c r="G46">
        <v>0</v>
      </c>
    </row>
    <row r="47" spans="1:7" ht="15" x14ac:dyDescent="0.25">
      <c r="A47" s="53" t="s">
        <v>591</v>
      </c>
      <c r="B47">
        <v>0</v>
      </c>
      <c r="C47">
        <v>31.8</v>
      </c>
      <c r="D47">
        <v>0</v>
      </c>
      <c r="E47">
        <v>0</v>
      </c>
      <c r="F47">
        <v>0</v>
      </c>
      <c r="G47">
        <v>0</v>
      </c>
    </row>
    <row r="48" spans="1:7" ht="15" x14ac:dyDescent="0.25">
      <c r="A48" s="53" t="s">
        <v>293</v>
      </c>
      <c r="B48">
        <v>711.5</v>
      </c>
      <c r="C48">
        <v>395.3</v>
      </c>
      <c r="D48">
        <v>321.39999999999998</v>
      </c>
      <c r="E48">
        <v>303</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240.2</v>
      </c>
      <c r="C51">
        <v>182.1</v>
      </c>
      <c r="D51">
        <v>238.4</v>
      </c>
      <c r="E51">
        <v>203.7</v>
      </c>
      <c r="F51">
        <v>0</v>
      </c>
      <c r="G51">
        <v>0</v>
      </c>
    </row>
    <row r="52" spans="1:7" ht="15" x14ac:dyDescent="0.25">
      <c r="A52" s="53" t="s">
        <v>296</v>
      </c>
      <c r="B52">
        <v>60.2</v>
      </c>
      <c r="C52">
        <v>83.1</v>
      </c>
      <c r="D52">
        <v>105.2</v>
      </c>
      <c r="E52">
        <v>84.7</v>
      </c>
      <c r="F52">
        <v>0</v>
      </c>
      <c r="G52">
        <v>0</v>
      </c>
    </row>
    <row r="53" spans="1:7" ht="15" x14ac:dyDescent="0.25">
      <c r="A53" s="53" t="s">
        <v>297</v>
      </c>
      <c r="B53">
        <v>0.7</v>
      </c>
      <c r="C53">
        <v>5.9</v>
      </c>
      <c r="D53">
        <v>6.7</v>
      </c>
      <c r="E53">
        <v>4.9000000000000004</v>
      </c>
      <c r="F53">
        <v>0</v>
      </c>
      <c r="G53">
        <v>0</v>
      </c>
    </row>
    <row r="54" spans="1:7" ht="15" x14ac:dyDescent="0.25">
      <c r="A54" s="53" t="s">
        <v>298</v>
      </c>
      <c r="B54">
        <v>6821.4</v>
      </c>
      <c r="C54">
        <v>6148.6</v>
      </c>
      <c r="D54">
        <v>4681.3</v>
      </c>
      <c r="E54">
        <v>3508.4</v>
      </c>
      <c r="F54">
        <v>1315.3</v>
      </c>
      <c r="G54">
        <v>0</v>
      </c>
    </row>
    <row r="55" spans="1:7" ht="15" x14ac:dyDescent="0.25">
      <c r="A55" s="53" t="s">
        <v>299</v>
      </c>
      <c r="B55">
        <v>143.6</v>
      </c>
      <c r="C55">
        <v>126.4</v>
      </c>
      <c r="D55">
        <v>63.5</v>
      </c>
      <c r="E55">
        <v>106.2</v>
      </c>
      <c r="F55">
        <v>0</v>
      </c>
      <c r="G55">
        <v>0</v>
      </c>
    </row>
    <row r="56" spans="1:7" ht="15" x14ac:dyDescent="0.25">
      <c r="A56" s="53" t="s">
        <v>300</v>
      </c>
      <c r="B56">
        <v>191.5</v>
      </c>
      <c r="C56">
        <v>199.3</v>
      </c>
      <c r="D56">
        <v>162.4</v>
      </c>
      <c r="E56">
        <v>124.2</v>
      </c>
      <c r="F56">
        <v>0</v>
      </c>
      <c r="G56">
        <v>0</v>
      </c>
    </row>
    <row r="57" spans="1:7" ht="15" x14ac:dyDescent="0.25">
      <c r="A57" s="53" t="s">
        <v>301</v>
      </c>
      <c r="B57">
        <v>62</v>
      </c>
      <c r="C57">
        <v>137.5</v>
      </c>
      <c r="D57">
        <v>0</v>
      </c>
      <c r="E57">
        <v>136.4</v>
      </c>
      <c r="F57">
        <v>0</v>
      </c>
      <c r="G57">
        <v>0</v>
      </c>
    </row>
    <row r="58" spans="1:7" ht="15" x14ac:dyDescent="0.25">
      <c r="A58" s="53" t="s">
        <v>302</v>
      </c>
      <c r="B58">
        <v>184.4</v>
      </c>
      <c r="C58">
        <v>119.2</v>
      </c>
      <c r="D58">
        <v>138.1</v>
      </c>
      <c r="E58">
        <v>120.6</v>
      </c>
      <c r="F58">
        <v>0</v>
      </c>
      <c r="G58">
        <v>0</v>
      </c>
    </row>
    <row r="59" spans="1:7" ht="15" x14ac:dyDescent="0.25">
      <c r="A59" s="53" t="s">
        <v>385</v>
      </c>
      <c r="B59">
        <v>0</v>
      </c>
      <c r="C59">
        <v>0</v>
      </c>
      <c r="D59">
        <v>1</v>
      </c>
      <c r="E59">
        <v>1</v>
      </c>
      <c r="F59">
        <v>0</v>
      </c>
      <c r="G59">
        <v>0</v>
      </c>
    </row>
    <row r="60" spans="1:7" ht="15" x14ac:dyDescent="0.25">
      <c r="A60" s="53" t="s">
        <v>303</v>
      </c>
      <c r="B60">
        <v>19</v>
      </c>
      <c r="C60">
        <v>5</v>
      </c>
      <c r="D60">
        <v>22.1</v>
      </c>
      <c r="E60">
        <v>19.2</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24084.5</v>
      </c>
      <c r="C63">
        <v>22519</v>
      </c>
      <c r="D63">
        <v>11644.9</v>
      </c>
      <c r="E63">
        <v>12053.2</v>
      </c>
      <c r="F63">
        <v>1319.5</v>
      </c>
      <c r="G63">
        <v>0</v>
      </c>
    </row>
    <row r="64" spans="1:7" ht="15" x14ac:dyDescent="0.25">
      <c r="A64" s="53" t="s">
        <v>306</v>
      </c>
      <c r="B64">
        <v>2782.1</v>
      </c>
      <c r="C64">
        <v>7007.7</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26866.6</v>
      </c>
      <c r="C66">
        <v>29526.6</v>
      </c>
      <c r="D66">
        <v>11644.9</v>
      </c>
      <c r="E66">
        <v>12053.2</v>
      </c>
      <c r="F66">
        <v>1319.5</v>
      </c>
      <c r="G66">
        <v>0</v>
      </c>
    </row>
    <row r="67" spans="1:7" ht="15" x14ac:dyDescent="0.25">
      <c r="A67" s="53" t="s">
        <v>308</v>
      </c>
      <c r="B67" t="s">
        <v>25</v>
      </c>
      <c r="C67" t="s">
        <v>25</v>
      </c>
      <c r="D67">
        <v>0</v>
      </c>
      <c r="E67">
        <v>0</v>
      </c>
      <c r="F67" t="s">
        <v>25</v>
      </c>
      <c r="G67" t="s">
        <v>25</v>
      </c>
    </row>
    <row r="68" spans="1:7" ht="15" x14ac:dyDescent="0.25">
      <c r="A68" s="53" t="s">
        <v>309</v>
      </c>
      <c r="B68">
        <v>500.1</v>
      </c>
      <c r="C68">
        <v>1647.4</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FC3-89D7-49E0-BE24-2697ED772758}">
  <dimension ref="A1:G68"/>
  <sheetViews>
    <sheetView topLeftCell="A25" workbookViewId="0">
      <selection activeCell="D7" sqref="D7"/>
    </sheetView>
  </sheetViews>
  <sheetFormatPr defaultRowHeight="13.2" x14ac:dyDescent="0.25"/>
  <cols>
    <col min="1" max="1" width="27.33203125" customWidth="1"/>
    <col min="2" max="2" width="11.109375" customWidth="1"/>
    <col min="4" max="4" width="11.6640625" customWidth="1"/>
    <col min="5" max="5" width="14.6640625" customWidth="1"/>
    <col min="6" max="6" width="12.33203125" customWidth="1"/>
  </cols>
  <sheetData>
    <row r="1" spans="1:7" ht="15" x14ac:dyDescent="0.25">
      <c r="A1" s="53" t="s">
        <v>564</v>
      </c>
    </row>
    <row r="2" spans="1:7" ht="15" x14ac:dyDescent="0.25">
      <c r="A2" s="53" t="s">
        <v>565</v>
      </c>
    </row>
    <row r="3" spans="1:7" ht="15" x14ac:dyDescent="0.25">
      <c r="A3" s="53" t="s">
        <v>738</v>
      </c>
    </row>
    <row r="4" spans="1:7" ht="15" x14ac:dyDescent="0.25">
      <c r="A4" s="53" t="s">
        <v>567</v>
      </c>
    </row>
    <row r="5" spans="1:7" ht="15" x14ac:dyDescent="0.25">
      <c r="A5" s="53" t="s">
        <v>568</v>
      </c>
    </row>
    <row r="6" spans="1:7" ht="15" x14ac:dyDescent="0.25">
      <c r="A6" s="53" t="s">
        <v>569</v>
      </c>
    </row>
    <row r="7" spans="1:7" ht="15" x14ac:dyDescent="0.25">
      <c r="A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1675.5</v>
      </c>
      <c r="C16">
        <v>3829.2</v>
      </c>
      <c r="D16">
        <v>1417.2</v>
      </c>
      <c r="E16">
        <v>1139.9000000000001</v>
      </c>
      <c r="F16">
        <v>0</v>
      </c>
      <c r="G16">
        <v>0</v>
      </c>
    </row>
    <row r="17" spans="1:7" ht="15" x14ac:dyDescent="0.25">
      <c r="A17" s="53" t="s">
        <v>27</v>
      </c>
    </row>
    <row r="18" spans="1:7" ht="15" x14ac:dyDescent="0.25">
      <c r="A18" s="53" t="s">
        <v>271</v>
      </c>
      <c r="B18">
        <v>132.30000000000001</v>
      </c>
      <c r="C18">
        <v>554.70000000000005</v>
      </c>
      <c r="D18">
        <v>69.3</v>
      </c>
      <c r="E18">
        <v>145.9</v>
      </c>
      <c r="F18">
        <v>0</v>
      </c>
      <c r="G18">
        <v>0</v>
      </c>
    </row>
    <row r="19" spans="1:7" ht="15" x14ac:dyDescent="0.25">
      <c r="A19" s="53" t="s">
        <v>27</v>
      </c>
    </row>
    <row r="20" spans="1:7" ht="15" x14ac:dyDescent="0.25">
      <c r="A20" s="53" t="s">
        <v>272</v>
      </c>
      <c r="B20">
        <v>10809.6</v>
      </c>
      <c r="C20">
        <v>7691.6</v>
      </c>
      <c r="D20">
        <v>1397.2</v>
      </c>
      <c r="E20">
        <v>3628.8</v>
      </c>
      <c r="F20">
        <v>0</v>
      </c>
      <c r="G20">
        <v>0</v>
      </c>
    </row>
    <row r="21" spans="1:7" ht="15" x14ac:dyDescent="0.25">
      <c r="A21" s="53" t="s">
        <v>27</v>
      </c>
    </row>
    <row r="22" spans="1:7" ht="15" x14ac:dyDescent="0.25">
      <c r="A22" s="53" t="s">
        <v>273</v>
      </c>
      <c r="B22">
        <v>138.30000000000001</v>
      </c>
      <c r="C22">
        <v>994.3</v>
      </c>
      <c r="D22">
        <v>90.9</v>
      </c>
      <c r="E22">
        <v>502.4</v>
      </c>
      <c r="F22">
        <v>0</v>
      </c>
      <c r="G22">
        <v>0</v>
      </c>
    </row>
    <row r="23" spans="1:7" ht="15" x14ac:dyDescent="0.25">
      <c r="A23" s="53" t="s">
        <v>274</v>
      </c>
      <c r="B23">
        <v>2.7</v>
      </c>
      <c r="C23">
        <v>5.4</v>
      </c>
      <c r="D23">
        <v>2.4</v>
      </c>
      <c r="E23">
        <v>13.6</v>
      </c>
      <c r="F23">
        <v>0</v>
      </c>
      <c r="G23">
        <v>0</v>
      </c>
    </row>
    <row r="24" spans="1:7" ht="15" x14ac:dyDescent="0.25">
      <c r="A24" s="53" t="s">
        <v>413</v>
      </c>
      <c r="B24">
        <v>0</v>
      </c>
      <c r="C24">
        <v>290</v>
      </c>
      <c r="D24">
        <v>0</v>
      </c>
      <c r="E24">
        <v>0</v>
      </c>
      <c r="F24">
        <v>0</v>
      </c>
      <c r="G24">
        <v>0</v>
      </c>
    </row>
    <row r="25" spans="1:7" ht="15" x14ac:dyDescent="0.25">
      <c r="A25" s="53" t="s">
        <v>275</v>
      </c>
      <c r="B25">
        <v>67.400000000000006</v>
      </c>
      <c r="C25">
        <v>655.5</v>
      </c>
      <c r="D25">
        <v>5</v>
      </c>
      <c r="E25">
        <v>338.3</v>
      </c>
      <c r="F25">
        <v>0</v>
      </c>
      <c r="G25">
        <v>0</v>
      </c>
    </row>
    <row r="26" spans="1:7" ht="15" x14ac:dyDescent="0.25">
      <c r="A26" s="53" t="s">
        <v>276</v>
      </c>
      <c r="B26">
        <v>2.1</v>
      </c>
      <c r="C26">
        <v>3</v>
      </c>
      <c r="D26">
        <v>0</v>
      </c>
      <c r="E26">
        <v>8.1</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27</v>
      </c>
    </row>
    <row r="32" spans="1:7" ht="15" x14ac:dyDescent="0.25">
      <c r="A32" s="53" t="s">
        <v>283</v>
      </c>
      <c r="B32">
        <v>87</v>
      </c>
      <c r="C32">
        <v>241.5</v>
      </c>
      <c r="D32">
        <v>29</v>
      </c>
      <c r="E32">
        <v>0</v>
      </c>
      <c r="F32">
        <v>0</v>
      </c>
      <c r="G32">
        <v>0</v>
      </c>
    </row>
    <row r="33" spans="1:7" ht="15" x14ac:dyDescent="0.25">
      <c r="A33" s="53" t="s">
        <v>614</v>
      </c>
      <c r="B33">
        <v>0</v>
      </c>
      <c r="C33">
        <v>100</v>
      </c>
      <c r="D33">
        <v>0</v>
      </c>
      <c r="E33">
        <v>0</v>
      </c>
      <c r="F33">
        <v>0</v>
      </c>
      <c r="G33">
        <v>0</v>
      </c>
    </row>
    <row r="34" spans="1:7" ht="15" x14ac:dyDescent="0.25">
      <c r="A34" s="53" t="s">
        <v>284</v>
      </c>
      <c r="B34">
        <v>0</v>
      </c>
      <c r="C34">
        <v>60</v>
      </c>
      <c r="D34">
        <v>20.8</v>
      </c>
      <c r="E34">
        <v>0</v>
      </c>
      <c r="F34">
        <v>0</v>
      </c>
      <c r="G34">
        <v>0</v>
      </c>
    </row>
    <row r="35" spans="1:7" ht="15" x14ac:dyDescent="0.25">
      <c r="A35" s="53" t="s">
        <v>285</v>
      </c>
      <c r="B35">
        <v>87</v>
      </c>
      <c r="C35">
        <v>65</v>
      </c>
      <c r="D35">
        <v>8.3000000000000007</v>
      </c>
      <c r="E35">
        <v>0</v>
      </c>
      <c r="F35">
        <v>0</v>
      </c>
      <c r="G35">
        <v>0</v>
      </c>
    </row>
    <row r="36" spans="1:7" ht="15" x14ac:dyDescent="0.25">
      <c r="A36" s="53" t="s">
        <v>414</v>
      </c>
      <c r="B36">
        <v>0</v>
      </c>
      <c r="C36">
        <v>16.5</v>
      </c>
      <c r="D36">
        <v>0</v>
      </c>
      <c r="E36">
        <v>0</v>
      </c>
      <c r="F36">
        <v>0</v>
      </c>
      <c r="G36">
        <v>0</v>
      </c>
    </row>
    <row r="37" spans="1:7" ht="15" x14ac:dyDescent="0.25">
      <c r="A37" s="53" t="s">
        <v>27</v>
      </c>
    </row>
    <row r="38" spans="1:7" ht="15" x14ac:dyDescent="0.25">
      <c r="A38" s="53" t="s">
        <v>286</v>
      </c>
      <c r="B38">
        <v>10521.6</v>
      </c>
      <c r="C38">
        <v>8650.6</v>
      </c>
      <c r="D38">
        <v>7547.7</v>
      </c>
      <c r="E38">
        <v>5670.7</v>
      </c>
      <c r="F38">
        <v>565.20000000000005</v>
      </c>
      <c r="G38">
        <v>0</v>
      </c>
    </row>
    <row r="39" spans="1:7" ht="15" x14ac:dyDescent="0.25">
      <c r="A39" s="53" t="s">
        <v>287</v>
      </c>
      <c r="B39">
        <v>1.2</v>
      </c>
      <c r="C39">
        <v>5</v>
      </c>
      <c r="D39">
        <v>11.8</v>
      </c>
      <c r="E39">
        <v>4.5</v>
      </c>
      <c r="F39">
        <v>0</v>
      </c>
      <c r="G39">
        <v>0</v>
      </c>
    </row>
    <row r="40" spans="1:7" ht="15" x14ac:dyDescent="0.25">
      <c r="A40" s="53" t="s">
        <v>288</v>
      </c>
      <c r="B40">
        <v>349.4</v>
      </c>
      <c r="C40">
        <v>224.4</v>
      </c>
      <c r="D40">
        <v>244.2</v>
      </c>
      <c r="E40">
        <v>233.2</v>
      </c>
      <c r="F40">
        <v>4.2</v>
      </c>
      <c r="G40">
        <v>0</v>
      </c>
    </row>
    <row r="41" spans="1:7" ht="15" x14ac:dyDescent="0.25">
      <c r="A41" s="53" t="s">
        <v>289</v>
      </c>
      <c r="B41">
        <v>1765.9</v>
      </c>
      <c r="C41">
        <v>211.5</v>
      </c>
      <c r="D41">
        <v>546</v>
      </c>
      <c r="E41">
        <v>169.6</v>
      </c>
      <c r="F41">
        <v>0</v>
      </c>
      <c r="G41">
        <v>0</v>
      </c>
    </row>
    <row r="42" spans="1:7" ht="15" x14ac:dyDescent="0.25">
      <c r="A42" s="53" t="s">
        <v>310</v>
      </c>
      <c r="B42">
        <v>0</v>
      </c>
      <c r="C42">
        <v>90</v>
      </c>
      <c r="D42">
        <v>0</v>
      </c>
      <c r="E42">
        <v>0</v>
      </c>
      <c r="F42">
        <v>0</v>
      </c>
      <c r="G42">
        <v>0</v>
      </c>
    </row>
    <row r="43" spans="1:7" ht="15" x14ac:dyDescent="0.25">
      <c r="A43" s="53" t="s">
        <v>290</v>
      </c>
      <c r="B43">
        <v>931</v>
      </c>
      <c r="C43">
        <v>983.4</v>
      </c>
      <c r="D43">
        <v>1208.5999999999999</v>
      </c>
      <c r="E43">
        <v>921.2</v>
      </c>
      <c r="F43">
        <v>0</v>
      </c>
      <c r="G43">
        <v>0</v>
      </c>
    </row>
    <row r="44" spans="1:7" ht="15" x14ac:dyDescent="0.25">
      <c r="A44" s="53" t="s">
        <v>563</v>
      </c>
      <c r="B44">
        <v>29</v>
      </c>
      <c r="C44">
        <v>0</v>
      </c>
      <c r="D44">
        <v>0</v>
      </c>
      <c r="E44">
        <v>0</v>
      </c>
      <c r="F44">
        <v>0</v>
      </c>
      <c r="G44">
        <v>0</v>
      </c>
    </row>
    <row r="45" spans="1:7" ht="15" x14ac:dyDescent="0.25">
      <c r="A45" s="53" t="s">
        <v>291</v>
      </c>
      <c r="B45">
        <v>53.8</v>
      </c>
      <c r="C45">
        <v>56.5</v>
      </c>
      <c r="D45">
        <v>30.6</v>
      </c>
      <c r="E45">
        <v>37.5</v>
      </c>
      <c r="F45">
        <v>0</v>
      </c>
      <c r="G45">
        <v>0</v>
      </c>
    </row>
    <row r="46" spans="1:7" ht="15" x14ac:dyDescent="0.25">
      <c r="A46" s="53" t="s">
        <v>591</v>
      </c>
      <c r="B46">
        <v>0</v>
      </c>
      <c r="C46">
        <v>31.8</v>
      </c>
      <c r="D46">
        <v>0</v>
      </c>
      <c r="E46">
        <v>0</v>
      </c>
      <c r="F46">
        <v>0</v>
      </c>
      <c r="G46">
        <v>0</v>
      </c>
    </row>
    <row r="47" spans="1:7" ht="15" x14ac:dyDescent="0.25">
      <c r="A47" s="53" t="s">
        <v>293</v>
      </c>
      <c r="B47">
        <v>685.7</v>
      </c>
      <c r="C47">
        <v>469.2</v>
      </c>
      <c r="D47">
        <v>321.39999999999998</v>
      </c>
      <c r="E47">
        <v>246.7</v>
      </c>
      <c r="F47">
        <v>0</v>
      </c>
      <c r="G47">
        <v>0</v>
      </c>
    </row>
    <row r="48" spans="1:7" ht="15" x14ac:dyDescent="0.25">
      <c r="A48" s="53" t="s">
        <v>384</v>
      </c>
      <c r="B48">
        <v>0</v>
      </c>
      <c r="C48">
        <v>0</v>
      </c>
      <c r="D48">
        <v>9.8000000000000007</v>
      </c>
      <c r="E48">
        <v>7.1</v>
      </c>
      <c r="F48">
        <v>0</v>
      </c>
      <c r="G48">
        <v>0</v>
      </c>
    </row>
    <row r="49" spans="1:7" ht="15" x14ac:dyDescent="0.25">
      <c r="A49" s="53" t="s">
        <v>294</v>
      </c>
      <c r="B49">
        <v>0</v>
      </c>
      <c r="C49">
        <v>0</v>
      </c>
      <c r="D49">
        <v>4.5</v>
      </c>
      <c r="E49">
        <v>3.2</v>
      </c>
      <c r="F49">
        <v>0</v>
      </c>
      <c r="G49">
        <v>0</v>
      </c>
    </row>
    <row r="50" spans="1:7" ht="15" x14ac:dyDescent="0.25">
      <c r="A50" s="53" t="s">
        <v>295</v>
      </c>
      <c r="B50">
        <v>198.7</v>
      </c>
      <c r="C50">
        <v>156.1</v>
      </c>
      <c r="D50">
        <v>235.7</v>
      </c>
      <c r="E50">
        <v>203.7</v>
      </c>
      <c r="F50">
        <v>0</v>
      </c>
      <c r="G50">
        <v>0</v>
      </c>
    </row>
    <row r="51" spans="1:7" ht="15" x14ac:dyDescent="0.25">
      <c r="A51" s="53" t="s">
        <v>296</v>
      </c>
      <c r="B51">
        <v>60.2</v>
      </c>
      <c r="C51">
        <v>82.1</v>
      </c>
      <c r="D51">
        <v>105.2</v>
      </c>
      <c r="E51">
        <v>64.7</v>
      </c>
      <c r="F51">
        <v>0</v>
      </c>
      <c r="G51">
        <v>0</v>
      </c>
    </row>
    <row r="52" spans="1:7" ht="15" x14ac:dyDescent="0.25">
      <c r="A52" s="53" t="s">
        <v>297</v>
      </c>
      <c r="B52">
        <v>0.7</v>
      </c>
      <c r="C52">
        <v>5.9</v>
      </c>
      <c r="D52">
        <v>6.2</v>
      </c>
      <c r="E52">
        <v>4.9000000000000004</v>
      </c>
      <c r="F52">
        <v>0</v>
      </c>
      <c r="G52">
        <v>0</v>
      </c>
    </row>
    <row r="53" spans="1:7" ht="15" x14ac:dyDescent="0.25">
      <c r="A53" s="53" t="s">
        <v>298</v>
      </c>
      <c r="B53">
        <v>5849.3</v>
      </c>
      <c r="C53">
        <v>5731</v>
      </c>
      <c r="D53">
        <v>4364.3</v>
      </c>
      <c r="E53">
        <v>3211.1</v>
      </c>
      <c r="F53">
        <v>561</v>
      </c>
      <c r="G53">
        <v>0</v>
      </c>
    </row>
    <row r="54" spans="1:7" ht="15" x14ac:dyDescent="0.25">
      <c r="A54" s="53" t="s">
        <v>299</v>
      </c>
      <c r="B54">
        <v>143.6</v>
      </c>
      <c r="C54">
        <v>146.4</v>
      </c>
      <c r="D54">
        <v>63.5</v>
      </c>
      <c r="E54">
        <v>82.8</v>
      </c>
      <c r="F54">
        <v>0</v>
      </c>
      <c r="G54">
        <v>0</v>
      </c>
    </row>
    <row r="55" spans="1:7" ht="15" x14ac:dyDescent="0.25">
      <c r="A55" s="53" t="s">
        <v>300</v>
      </c>
      <c r="B55">
        <v>191.5</v>
      </c>
      <c r="C55">
        <v>198.4</v>
      </c>
      <c r="D55">
        <v>162.4</v>
      </c>
      <c r="E55">
        <v>124.2</v>
      </c>
      <c r="F55">
        <v>0</v>
      </c>
      <c r="G55">
        <v>0</v>
      </c>
    </row>
    <row r="56" spans="1:7" ht="15" x14ac:dyDescent="0.25">
      <c r="A56" s="53" t="s">
        <v>301</v>
      </c>
      <c r="B56">
        <v>62</v>
      </c>
      <c r="C56">
        <v>107.5</v>
      </c>
      <c r="D56">
        <v>0</v>
      </c>
      <c r="E56">
        <v>136.4</v>
      </c>
      <c r="F56">
        <v>0</v>
      </c>
      <c r="G56">
        <v>0</v>
      </c>
    </row>
    <row r="57" spans="1:7" ht="15" x14ac:dyDescent="0.25">
      <c r="A57" s="53" t="s">
        <v>302</v>
      </c>
      <c r="B57">
        <v>180.6</v>
      </c>
      <c r="C57">
        <v>128.4</v>
      </c>
      <c r="D57">
        <v>138.1</v>
      </c>
      <c r="E57">
        <v>91.4</v>
      </c>
      <c r="F57">
        <v>0</v>
      </c>
      <c r="G57">
        <v>0</v>
      </c>
    </row>
    <row r="58" spans="1:7" ht="15" x14ac:dyDescent="0.25">
      <c r="A58" s="53" t="s">
        <v>385</v>
      </c>
      <c r="B58">
        <v>0</v>
      </c>
      <c r="C58">
        <v>0</v>
      </c>
      <c r="D58">
        <v>1</v>
      </c>
      <c r="E58">
        <v>1</v>
      </c>
      <c r="F58">
        <v>0</v>
      </c>
      <c r="G58">
        <v>0</v>
      </c>
    </row>
    <row r="59" spans="1:7" ht="15" x14ac:dyDescent="0.25">
      <c r="A59" s="53" t="s">
        <v>303</v>
      </c>
      <c r="B59">
        <v>19</v>
      </c>
      <c r="C59">
        <v>5</v>
      </c>
      <c r="D59">
        <v>22.1</v>
      </c>
      <c r="E59">
        <v>19.2</v>
      </c>
      <c r="F59">
        <v>0</v>
      </c>
      <c r="G59">
        <v>0</v>
      </c>
    </row>
    <row r="60" spans="1:7" ht="15" x14ac:dyDescent="0.25">
      <c r="A60" s="53" t="s">
        <v>304</v>
      </c>
      <c r="B60">
        <v>0</v>
      </c>
      <c r="C60">
        <v>18</v>
      </c>
      <c r="D60">
        <v>72.400000000000006</v>
      </c>
      <c r="E60">
        <v>108.6</v>
      </c>
      <c r="F60">
        <v>0</v>
      </c>
      <c r="G60">
        <v>0</v>
      </c>
    </row>
    <row r="61" spans="1:7" ht="15" x14ac:dyDescent="0.25">
      <c r="A61" s="53" t="s">
        <v>573</v>
      </c>
      <c r="B61" t="s">
        <v>118</v>
      </c>
      <c r="C61" t="s">
        <v>26</v>
      </c>
      <c r="D61" t="s">
        <v>118</v>
      </c>
      <c r="E61" t="s">
        <v>118</v>
      </c>
      <c r="F61" t="s">
        <v>118</v>
      </c>
      <c r="G61" t="s">
        <v>108</v>
      </c>
    </row>
    <row r="62" spans="1:7" ht="15" x14ac:dyDescent="0.25">
      <c r="A62" s="53" t="s">
        <v>305</v>
      </c>
      <c r="B62">
        <v>23371.200000000001</v>
      </c>
      <c r="C62">
        <v>21962.1</v>
      </c>
      <c r="D62">
        <v>10551.3</v>
      </c>
      <c r="E62">
        <v>11087.8</v>
      </c>
      <c r="F62">
        <v>565.20000000000005</v>
      </c>
      <c r="G62">
        <v>0</v>
      </c>
    </row>
    <row r="63" spans="1:7" ht="15" x14ac:dyDescent="0.25">
      <c r="A63" s="53" t="s">
        <v>306</v>
      </c>
      <c r="B63">
        <v>2640.2</v>
      </c>
      <c r="C63">
        <v>6605.4</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26011.4</v>
      </c>
      <c r="C65">
        <v>28567.5</v>
      </c>
      <c r="D65">
        <v>10551.3</v>
      </c>
      <c r="E65">
        <v>11087.8</v>
      </c>
      <c r="F65">
        <v>565.20000000000005</v>
      </c>
      <c r="G65">
        <v>0</v>
      </c>
    </row>
    <row r="66" spans="1:7" ht="15" x14ac:dyDescent="0.25">
      <c r="A66" s="53" t="s">
        <v>308</v>
      </c>
      <c r="B66" t="s">
        <v>25</v>
      </c>
      <c r="C66" t="s">
        <v>25</v>
      </c>
      <c r="D66">
        <v>0</v>
      </c>
      <c r="E66">
        <v>0</v>
      </c>
      <c r="F66" t="s">
        <v>25</v>
      </c>
      <c r="G66" t="s">
        <v>25</v>
      </c>
    </row>
    <row r="67" spans="1:7" ht="15" x14ac:dyDescent="0.25">
      <c r="A67" s="53" t="s">
        <v>309</v>
      </c>
      <c r="B67">
        <v>498.7</v>
      </c>
      <c r="C67">
        <v>1548.4</v>
      </c>
      <c r="D67" t="s">
        <v>25</v>
      </c>
      <c r="E67" t="s">
        <v>25</v>
      </c>
      <c r="F67">
        <v>0</v>
      </c>
      <c r="G67">
        <v>0</v>
      </c>
    </row>
    <row r="68" spans="1:7" ht="15" x14ac:dyDescent="0.35">
      <c r="A68" s="30" t="s">
        <v>573</v>
      </c>
      <c r="B68" t="s">
        <v>118</v>
      </c>
      <c r="C68" t="s">
        <v>26</v>
      </c>
      <c r="D68" t="s">
        <v>118</v>
      </c>
      <c r="E68" t="s">
        <v>118</v>
      </c>
      <c r="F68" t="s">
        <v>118</v>
      </c>
      <c r="G68" t="s">
        <v>108</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DB8F-9784-4FF9-9DB7-9E7FE0ED5B28}">
  <dimension ref="A1:G66"/>
  <sheetViews>
    <sheetView topLeftCell="A34" workbookViewId="0">
      <selection activeCell="B7" sqref="B7"/>
    </sheetView>
  </sheetViews>
  <sheetFormatPr defaultRowHeight="13.2" x14ac:dyDescent="0.25"/>
  <cols>
    <col min="1" max="1" width="26.44140625" customWidth="1"/>
    <col min="2" max="2" width="12.6640625" customWidth="1"/>
    <col min="4" max="4" width="12.6640625" customWidth="1"/>
    <col min="5" max="5" width="11.109375" customWidth="1"/>
    <col min="6" max="6" width="11.44140625" customWidth="1"/>
  </cols>
  <sheetData>
    <row r="1" spans="1:7" ht="15" x14ac:dyDescent="0.25">
      <c r="A1" s="53" t="s">
        <v>564</v>
      </c>
    </row>
    <row r="2" spans="1:7" ht="15" x14ac:dyDescent="0.25">
      <c r="A2" s="53" t="s">
        <v>565</v>
      </c>
    </row>
    <row r="3" spans="1:7" ht="15" x14ac:dyDescent="0.25">
      <c r="A3" s="53" t="s">
        <v>737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1665.5</v>
      </c>
      <c r="C15">
        <v>3827.9</v>
      </c>
      <c r="D15">
        <v>1417.2</v>
      </c>
      <c r="E15">
        <v>1139.8</v>
      </c>
      <c r="F15">
        <v>0</v>
      </c>
      <c r="G15">
        <v>0</v>
      </c>
    </row>
    <row r="16" spans="1:7" ht="15" x14ac:dyDescent="0.25">
      <c r="A16" s="53" t="s">
        <v>27</v>
      </c>
    </row>
    <row r="17" spans="1:7" ht="15" x14ac:dyDescent="0.25">
      <c r="A17" s="53" t="s">
        <v>271</v>
      </c>
      <c r="B17">
        <v>136.9</v>
      </c>
      <c r="C17">
        <v>575.70000000000005</v>
      </c>
      <c r="D17">
        <v>59</v>
      </c>
      <c r="E17">
        <v>124</v>
      </c>
      <c r="F17">
        <v>0</v>
      </c>
      <c r="G17">
        <v>0</v>
      </c>
    </row>
    <row r="18" spans="1:7" ht="15" x14ac:dyDescent="0.25">
      <c r="A18" s="53" t="s">
        <v>27</v>
      </c>
    </row>
    <row r="19" spans="1:7" ht="15" x14ac:dyDescent="0.25">
      <c r="A19" s="53" t="s">
        <v>272</v>
      </c>
      <c r="B19">
        <v>10744.2</v>
      </c>
      <c r="C19">
        <v>7821.8</v>
      </c>
      <c r="D19">
        <v>1260.5</v>
      </c>
      <c r="E19">
        <v>3357.5</v>
      </c>
      <c r="F19">
        <v>0</v>
      </c>
      <c r="G19">
        <v>0</v>
      </c>
    </row>
    <row r="20" spans="1:7" ht="15" x14ac:dyDescent="0.25">
      <c r="A20" s="53" t="s">
        <v>27</v>
      </c>
    </row>
    <row r="21" spans="1:7" ht="15" x14ac:dyDescent="0.25">
      <c r="A21" s="53" t="s">
        <v>273</v>
      </c>
      <c r="B21">
        <v>138.5</v>
      </c>
      <c r="C21">
        <v>952.9</v>
      </c>
      <c r="D21">
        <v>90.7</v>
      </c>
      <c r="E21">
        <v>427.9</v>
      </c>
      <c r="F21">
        <v>0</v>
      </c>
      <c r="G21">
        <v>0</v>
      </c>
    </row>
    <row r="22" spans="1:7" ht="15" x14ac:dyDescent="0.25">
      <c r="A22" s="53" t="s">
        <v>274</v>
      </c>
      <c r="B22">
        <v>2.7</v>
      </c>
      <c r="C22">
        <v>3.4</v>
      </c>
      <c r="D22">
        <v>2.4</v>
      </c>
      <c r="E22">
        <v>12.8</v>
      </c>
      <c r="F22">
        <v>0</v>
      </c>
      <c r="G22">
        <v>0</v>
      </c>
    </row>
    <row r="23" spans="1:7" ht="15" x14ac:dyDescent="0.25">
      <c r="A23" s="53" t="s">
        <v>413</v>
      </c>
      <c r="B23">
        <v>0</v>
      </c>
      <c r="C23">
        <v>290</v>
      </c>
      <c r="D23">
        <v>0</v>
      </c>
      <c r="E23">
        <v>0</v>
      </c>
      <c r="F23">
        <v>0</v>
      </c>
      <c r="G23">
        <v>0</v>
      </c>
    </row>
    <row r="24" spans="1:7" ht="15" x14ac:dyDescent="0.25">
      <c r="A24" s="53" t="s">
        <v>275</v>
      </c>
      <c r="B24">
        <v>67.5</v>
      </c>
      <c r="C24">
        <v>590.29999999999995</v>
      </c>
      <c r="D24">
        <v>4.8</v>
      </c>
      <c r="E24">
        <v>336.9</v>
      </c>
      <c r="F24">
        <v>0</v>
      </c>
      <c r="G24">
        <v>0</v>
      </c>
    </row>
    <row r="25" spans="1:7" ht="15" x14ac:dyDescent="0.25">
      <c r="A25" s="53" t="s">
        <v>276</v>
      </c>
      <c r="B25">
        <v>2.1</v>
      </c>
      <c r="C25">
        <v>3.8</v>
      </c>
      <c r="D25">
        <v>0</v>
      </c>
      <c r="E25">
        <v>7.4</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32</v>
      </c>
      <c r="C31">
        <v>206.5</v>
      </c>
      <c r="D31">
        <v>29</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32</v>
      </c>
      <c r="C34">
        <v>65</v>
      </c>
      <c r="D34">
        <v>8.3000000000000007</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10435.5</v>
      </c>
      <c r="C37">
        <v>8352.2000000000007</v>
      </c>
      <c r="D37">
        <v>6790.3</v>
      </c>
      <c r="E37">
        <v>5323.5</v>
      </c>
      <c r="F37">
        <v>565.20000000000005</v>
      </c>
      <c r="G37">
        <v>0</v>
      </c>
    </row>
    <row r="38" spans="1:7" ht="15" x14ac:dyDescent="0.25">
      <c r="A38" s="53" t="s">
        <v>287</v>
      </c>
      <c r="B38">
        <v>1.2</v>
      </c>
      <c r="C38">
        <v>5</v>
      </c>
      <c r="D38">
        <v>11.8</v>
      </c>
      <c r="E38">
        <v>4.5</v>
      </c>
      <c r="F38">
        <v>0</v>
      </c>
      <c r="G38">
        <v>0</v>
      </c>
    </row>
    <row r="39" spans="1:7" ht="15" x14ac:dyDescent="0.25">
      <c r="A39" s="53" t="s">
        <v>288</v>
      </c>
      <c r="B39">
        <v>338.2</v>
      </c>
      <c r="C39">
        <v>236.9</v>
      </c>
      <c r="D39">
        <v>216.1</v>
      </c>
      <c r="E39">
        <v>174.2</v>
      </c>
      <c r="F39">
        <v>4.2</v>
      </c>
      <c r="G39">
        <v>0</v>
      </c>
    </row>
    <row r="40" spans="1:7" ht="15" x14ac:dyDescent="0.25">
      <c r="A40" s="53" t="s">
        <v>289</v>
      </c>
      <c r="B40">
        <v>1627</v>
      </c>
      <c r="C40">
        <v>211.1</v>
      </c>
      <c r="D40">
        <v>426.5</v>
      </c>
      <c r="E40">
        <v>163.4</v>
      </c>
      <c r="F40">
        <v>0</v>
      </c>
      <c r="G40">
        <v>0</v>
      </c>
    </row>
    <row r="41" spans="1:7" ht="15" x14ac:dyDescent="0.25">
      <c r="A41" s="53" t="s">
        <v>290</v>
      </c>
      <c r="B41">
        <v>759.6</v>
      </c>
      <c r="C41">
        <v>961.9</v>
      </c>
      <c r="D41">
        <v>1135.3</v>
      </c>
      <c r="E41">
        <v>921.2</v>
      </c>
      <c r="F41">
        <v>0</v>
      </c>
      <c r="G41">
        <v>0</v>
      </c>
    </row>
    <row r="42" spans="1:7" ht="15" x14ac:dyDescent="0.25">
      <c r="A42" s="53" t="s">
        <v>563</v>
      </c>
      <c r="B42">
        <v>29</v>
      </c>
      <c r="C42">
        <v>0</v>
      </c>
      <c r="D42">
        <v>0</v>
      </c>
      <c r="E42">
        <v>0</v>
      </c>
      <c r="F42">
        <v>0</v>
      </c>
      <c r="G42">
        <v>0</v>
      </c>
    </row>
    <row r="43" spans="1:7" ht="15" x14ac:dyDescent="0.25">
      <c r="A43" s="53" t="s">
        <v>291</v>
      </c>
      <c r="B43">
        <v>53.8</v>
      </c>
      <c r="C43">
        <v>56.5</v>
      </c>
      <c r="D43">
        <v>30.6</v>
      </c>
      <c r="E43">
        <v>37.5</v>
      </c>
      <c r="F43">
        <v>0</v>
      </c>
      <c r="G43">
        <v>0</v>
      </c>
    </row>
    <row r="44" spans="1:7" ht="15" x14ac:dyDescent="0.25">
      <c r="A44" s="53" t="s">
        <v>591</v>
      </c>
      <c r="B44">
        <v>0</v>
      </c>
      <c r="C44">
        <v>23.3</v>
      </c>
      <c r="D44">
        <v>0</v>
      </c>
      <c r="E44">
        <v>0</v>
      </c>
      <c r="F44">
        <v>0</v>
      </c>
      <c r="G44">
        <v>0</v>
      </c>
    </row>
    <row r="45" spans="1:7" ht="15" x14ac:dyDescent="0.25">
      <c r="A45" s="53" t="s">
        <v>293</v>
      </c>
      <c r="B45">
        <v>656.5</v>
      </c>
      <c r="C45">
        <v>472</v>
      </c>
      <c r="D45">
        <v>294.39999999999998</v>
      </c>
      <c r="E45">
        <v>246.7</v>
      </c>
      <c r="F45">
        <v>0</v>
      </c>
      <c r="G45">
        <v>0</v>
      </c>
    </row>
    <row r="46" spans="1:7" ht="15" x14ac:dyDescent="0.25">
      <c r="A46" s="53" t="s">
        <v>384</v>
      </c>
      <c r="B46">
        <v>0</v>
      </c>
      <c r="C46">
        <v>0</v>
      </c>
      <c r="D46">
        <v>9.8000000000000007</v>
      </c>
      <c r="E46">
        <v>7.1</v>
      </c>
      <c r="F46">
        <v>0</v>
      </c>
      <c r="G46">
        <v>0</v>
      </c>
    </row>
    <row r="47" spans="1:7" ht="15" x14ac:dyDescent="0.25">
      <c r="A47" s="53" t="s">
        <v>294</v>
      </c>
      <c r="B47">
        <v>0</v>
      </c>
      <c r="C47">
        <v>0</v>
      </c>
      <c r="D47">
        <v>4.5</v>
      </c>
      <c r="E47">
        <v>3.2</v>
      </c>
      <c r="F47">
        <v>0</v>
      </c>
      <c r="G47">
        <v>0</v>
      </c>
    </row>
    <row r="48" spans="1:7" ht="15" x14ac:dyDescent="0.25">
      <c r="A48" s="53" t="s">
        <v>295</v>
      </c>
      <c r="B48">
        <v>247</v>
      </c>
      <c r="C48">
        <v>145.19999999999999</v>
      </c>
      <c r="D48">
        <v>173.7</v>
      </c>
      <c r="E48">
        <v>203.7</v>
      </c>
      <c r="F48">
        <v>0</v>
      </c>
      <c r="G48">
        <v>0</v>
      </c>
    </row>
    <row r="49" spans="1:7" ht="15" x14ac:dyDescent="0.25">
      <c r="A49" s="53" t="s">
        <v>296</v>
      </c>
      <c r="B49">
        <v>51.6</v>
      </c>
      <c r="C49">
        <v>68.3</v>
      </c>
      <c r="D49">
        <v>77.2</v>
      </c>
      <c r="E49">
        <v>64.7</v>
      </c>
      <c r="F49">
        <v>0</v>
      </c>
      <c r="G49">
        <v>0</v>
      </c>
    </row>
    <row r="50" spans="1:7" ht="15" x14ac:dyDescent="0.25">
      <c r="A50" s="53" t="s">
        <v>297</v>
      </c>
      <c r="B50">
        <v>0.7</v>
      </c>
      <c r="C50">
        <v>6.3</v>
      </c>
      <c r="D50">
        <v>6.2</v>
      </c>
      <c r="E50">
        <v>4.9000000000000004</v>
      </c>
      <c r="F50">
        <v>0</v>
      </c>
      <c r="G50">
        <v>0</v>
      </c>
    </row>
    <row r="51" spans="1:7" ht="15" x14ac:dyDescent="0.25">
      <c r="A51" s="53" t="s">
        <v>298</v>
      </c>
      <c r="B51">
        <v>6172.6</v>
      </c>
      <c r="C51">
        <v>5584</v>
      </c>
      <c r="D51">
        <v>3975.4</v>
      </c>
      <c r="E51">
        <v>2949.9</v>
      </c>
      <c r="F51">
        <v>561</v>
      </c>
      <c r="G51">
        <v>0</v>
      </c>
    </row>
    <row r="52" spans="1:7" ht="15" x14ac:dyDescent="0.25">
      <c r="A52" s="53" t="s">
        <v>299</v>
      </c>
      <c r="B52">
        <v>136.30000000000001</v>
      </c>
      <c r="C52">
        <v>127.2</v>
      </c>
      <c r="D52">
        <v>63.5</v>
      </c>
      <c r="E52">
        <v>82.8</v>
      </c>
      <c r="F52">
        <v>0</v>
      </c>
      <c r="G52">
        <v>0</v>
      </c>
    </row>
    <row r="53" spans="1:7" ht="15" x14ac:dyDescent="0.25">
      <c r="A53" s="53" t="s">
        <v>300</v>
      </c>
      <c r="B53">
        <v>163.9</v>
      </c>
      <c r="C53">
        <v>197.7</v>
      </c>
      <c r="D53">
        <v>159.9</v>
      </c>
      <c r="E53">
        <v>103.3</v>
      </c>
      <c r="F53">
        <v>0</v>
      </c>
      <c r="G53">
        <v>0</v>
      </c>
    </row>
    <row r="54" spans="1:7" ht="15" x14ac:dyDescent="0.25">
      <c r="A54" s="53" t="s">
        <v>301</v>
      </c>
      <c r="B54">
        <v>0</v>
      </c>
      <c r="C54">
        <v>107.5</v>
      </c>
      <c r="D54">
        <v>0</v>
      </c>
      <c r="E54">
        <v>136.4</v>
      </c>
      <c r="F54">
        <v>0</v>
      </c>
      <c r="G54">
        <v>0</v>
      </c>
    </row>
    <row r="55" spans="1:7" ht="15" x14ac:dyDescent="0.25">
      <c r="A55" s="53" t="s">
        <v>302</v>
      </c>
      <c r="B55">
        <v>179.2</v>
      </c>
      <c r="C55">
        <v>144.30000000000001</v>
      </c>
      <c r="D55">
        <v>110</v>
      </c>
      <c r="E55">
        <v>91.4</v>
      </c>
      <c r="F55">
        <v>0</v>
      </c>
      <c r="G55">
        <v>0</v>
      </c>
    </row>
    <row r="56" spans="1:7" ht="15" x14ac:dyDescent="0.25">
      <c r="A56" s="53" t="s">
        <v>385</v>
      </c>
      <c r="B56">
        <v>0</v>
      </c>
      <c r="C56">
        <v>0</v>
      </c>
      <c r="D56">
        <v>1</v>
      </c>
      <c r="E56">
        <v>1</v>
      </c>
      <c r="F56">
        <v>0</v>
      </c>
      <c r="G56">
        <v>0</v>
      </c>
    </row>
    <row r="57" spans="1:7" ht="15" x14ac:dyDescent="0.25">
      <c r="A57" s="53" t="s">
        <v>303</v>
      </c>
      <c r="B57">
        <v>19</v>
      </c>
      <c r="C57">
        <v>5</v>
      </c>
      <c r="D57">
        <v>22.1</v>
      </c>
      <c r="E57">
        <v>19.2</v>
      </c>
      <c r="F57">
        <v>0</v>
      </c>
      <c r="G57">
        <v>0</v>
      </c>
    </row>
    <row r="58" spans="1:7" ht="15" x14ac:dyDescent="0.25">
      <c r="A58" s="53" t="s">
        <v>304</v>
      </c>
      <c r="B58">
        <v>0</v>
      </c>
      <c r="C58">
        <v>0</v>
      </c>
      <c r="D58">
        <v>72.400000000000006</v>
      </c>
      <c r="E58">
        <v>108.6</v>
      </c>
      <c r="F58">
        <v>0</v>
      </c>
      <c r="G58">
        <v>0</v>
      </c>
    </row>
    <row r="59" spans="1:7" ht="15" x14ac:dyDescent="0.25">
      <c r="A59" s="53" t="s">
        <v>573</v>
      </c>
      <c r="B59" t="s">
        <v>118</v>
      </c>
      <c r="C59" t="s">
        <v>26</v>
      </c>
      <c r="D59" t="s">
        <v>118</v>
      </c>
      <c r="E59" t="s">
        <v>118</v>
      </c>
      <c r="F59" t="s">
        <v>118</v>
      </c>
      <c r="G59" t="s">
        <v>108</v>
      </c>
    </row>
    <row r="60" spans="1:7" ht="15" x14ac:dyDescent="0.25">
      <c r="A60" s="53" t="s">
        <v>305</v>
      </c>
      <c r="B60">
        <v>23152.799999999999</v>
      </c>
      <c r="C60">
        <v>21737.1</v>
      </c>
      <c r="D60">
        <v>9646.7000000000007</v>
      </c>
      <c r="E60">
        <v>10372.9</v>
      </c>
      <c r="F60">
        <v>565.20000000000005</v>
      </c>
      <c r="G60">
        <v>0</v>
      </c>
    </row>
    <row r="61" spans="1:7" ht="15" x14ac:dyDescent="0.25">
      <c r="A61" s="53" t="s">
        <v>306</v>
      </c>
      <c r="B61">
        <v>2630.8</v>
      </c>
      <c r="C61">
        <v>6183.2</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25783.599999999999</v>
      </c>
      <c r="C63">
        <v>27920.3</v>
      </c>
      <c r="D63">
        <v>9646.7000000000007</v>
      </c>
      <c r="E63">
        <v>10372.9</v>
      </c>
      <c r="F63">
        <v>565.20000000000005</v>
      </c>
      <c r="G63">
        <v>0</v>
      </c>
    </row>
    <row r="64" spans="1:7" ht="15" x14ac:dyDescent="0.25">
      <c r="A64" s="53" t="s">
        <v>308</v>
      </c>
      <c r="B64" t="s">
        <v>25</v>
      </c>
      <c r="C64" t="s">
        <v>25</v>
      </c>
      <c r="D64">
        <v>0</v>
      </c>
      <c r="E64">
        <v>0</v>
      </c>
      <c r="F64" t="s">
        <v>25</v>
      </c>
      <c r="G64" t="s">
        <v>25</v>
      </c>
    </row>
    <row r="65" spans="1:7" ht="15" x14ac:dyDescent="0.25">
      <c r="A65" s="53" t="s">
        <v>309</v>
      </c>
      <c r="B65">
        <v>498.7</v>
      </c>
      <c r="C65">
        <v>1483.4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35A-8EC7-4FC7-81F2-CC37AAA51CAA}">
  <dimension ref="A1:G64"/>
  <sheetViews>
    <sheetView topLeftCell="A40" workbookViewId="0">
      <selection activeCell="B7" sqref="B7"/>
    </sheetView>
  </sheetViews>
  <sheetFormatPr defaultRowHeight="13.2" x14ac:dyDescent="0.25"/>
  <cols>
    <col min="1" max="1" width="24.5546875" customWidth="1"/>
    <col min="3" max="3" width="13.109375" customWidth="1"/>
    <col min="4" max="4" width="13.44140625" customWidth="1"/>
    <col min="5" max="5" width="13.33203125" customWidth="1"/>
    <col min="6" max="6" width="12.6640625" customWidth="1"/>
  </cols>
  <sheetData>
    <row r="1" spans="1:7" ht="15" x14ac:dyDescent="0.25">
      <c r="A1" s="53" t="s">
        <v>564</v>
      </c>
    </row>
    <row r="2" spans="1:7" ht="15" x14ac:dyDescent="0.25">
      <c r="A2" s="53" t="s">
        <v>565</v>
      </c>
    </row>
    <row r="3" spans="1:7" ht="15" x14ac:dyDescent="0.25">
      <c r="A3" s="53" t="s">
        <v>736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1665.6</v>
      </c>
      <c r="C15">
        <v>3771.4</v>
      </c>
      <c r="D15">
        <v>1298.7</v>
      </c>
      <c r="E15">
        <v>1057.5</v>
      </c>
      <c r="F15">
        <v>0</v>
      </c>
      <c r="G15">
        <v>0</v>
      </c>
    </row>
    <row r="16" spans="1:7" ht="15" x14ac:dyDescent="0.25">
      <c r="A16" s="53" t="s">
        <v>27</v>
      </c>
    </row>
    <row r="17" spans="1:7" ht="15" x14ac:dyDescent="0.25">
      <c r="A17" s="53" t="s">
        <v>271</v>
      </c>
      <c r="B17">
        <v>140.9</v>
      </c>
      <c r="C17">
        <v>577.20000000000005</v>
      </c>
      <c r="D17">
        <v>55.1</v>
      </c>
      <c r="E17">
        <v>119.7</v>
      </c>
      <c r="F17">
        <v>0</v>
      </c>
      <c r="G17">
        <v>0</v>
      </c>
    </row>
    <row r="18" spans="1:7" ht="15" x14ac:dyDescent="0.25">
      <c r="A18" s="53" t="s">
        <v>27</v>
      </c>
    </row>
    <row r="19" spans="1:7" ht="15" x14ac:dyDescent="0.25">
      <c r="A19" s="53" t="s">
        <v>272</v>
      </c>
      <c r="B19">
        <v>10880.2</v>
      </c>
      <c r="C19">
        <v>8142.8</v>
      </c>
      <c r="D19">
        <v>1122.5</v>
      </c>
      <c r="E19">
        <v>2881.7</v>
      </c>
      <c r="F19">
        <v>0</v>
      </c>
      <c r="G19">
        <v>0</v>
      </c>
    </row>
    <row r="20" spans="1:7" ht="15" x14ac:dyDescent="0.25">
      <c r="A20" s="53" t="s">
        <v>27</v>
      </c>
    </row>
    <row r="21" spans="1:7" ht="15" x14ac:dyDescent="0.25">
      <c r="A21" s="53" t="s">
        <v>273</v>
      </c>
      <c r="B21">
        <v>138.69999999999999</v>
      </c>
      <c r="C21">
        <v>893.1</v>
      </c>
      <c r="D21">
        <v>89.1</v>
      </c>
      <c r="E21">
        <v>425.1</v>
      </c>
      <c r="F21">
        <v>0</v>
      </c>
      <c r="G21">
        <v>0</v>
      </c>
    </row>
    <row r="22" spans="1:7" ht="15" x14ac:dyDescent="0.25">
      <c r="A22" s="53" t="s">
        <v>274</v>
      </c>
      <c r="B22">
        <v>2.1</v>
      </c>
      <c r="C22">
        <v>4</v>
      </c>
      <c r="D22">
        <v>1.6</v>
      </c>
      <c r="E22">
        <v>12.2</v>
      </c>
      <c r="F22">
        <v>0</v>
      </c>
      <c r="G22">
        <v>0</v>
      </c>
    </row>
    <row r="23" spans="1:7" ht="15" x14ac:dyDescent="0.25">
      <c r="A23" s="53" t="s">
        <v>413</v>
      </c>
      <c r="B23">
        <v>0</v>
      </c>
      <c r="C23">
        <v>290</v>
      </c>
      <c r="D23">
        <v>0</v>
      </c>
      <c r="E23">
        <v>0</v>
      </c>
      <c r="F23">
        <v>0</v>
      </c>
      <c r="G23">
        <v>0</v>
      </c>
    </row>
    <row r="24" spans="1:7" ht="15" x14ac:dyDescent="0.25">
      <c r="A24" s="53" t="s">
        <v>275</v>
      </c>
      <c r="B24">
        <v>68.400000000000006</v>
      </c>
      <c r="C24">
        <v>529.70000000000005</v>
      </c>
      <c r="D24">
        <v>4</v>
      </c>
      <c r="E24">
        <v>335</v>
      </c>
      <c r="F24">
        <v>0</v>
      </c>
      <c r="G24">
        <v>0</v>
      </c>
    </row>
    <row r="25" spans="1:7" ht="15" x14ac:dyDescent="0.25">
      <c r="A25" s="53" t="s">
        <v>276</v>
      </c>
      <c r="B25">
        <v>2.1</v>
      </c>
      <c r="C25">
        <v>3.9</v>
      </c>
      <c r="D25">
        <v>0</v>
      </c>
      <c r="E25">
        <v>7.2</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39.5</v>
      </c>
      <c r="C31">
        <v>166.5</v>
      </c>
      <c r="D31">
        <v>20.8</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39.5</v>
      </c>
      <c r="C34">
        <v>25</v>
      </c>
      <c r="D34">
        <v>0</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10201.1</v>
      </c>
      <c r="C37">
        <v>8238.2000000000007</v>
      </c>
      <c r="D37">
        <v>6122.2</v>
      </c>
      <c r="E37">
        <v>4816.3999999999996</v>
      </c>
      <c r="F37">
        <v>564.9</v>
      </c>
      <c r="G37">
        <v>0</v>
      </c>
    </row>
    <row r="38" spans="1:7" ht="15" x14ac:dyDescent="0.25">
      <c r="A38" s="53" t="s">
        <v>287</v>
      </c>
      <c r="B38">
        <v>1.2</v>
      </c>
      <c r="C38">
        <v>5</v>
      </c>
      <c r="D38">
        <v>11.8</v>
      </c>
      <c r="E38">
        <v>4.5</v>
      </c>
      <c r="F38">
        <v>0</v>
      </c>
      <c r="G38">
        <v>0</v>
      </c>
    </row>
    <row r="39" spans="1:7" ht="15" x14ac:dyDescent="0.25">
      <c r="A39" s="53" t="s">
        <v>288</v>
      </c>
      <c r="B39">
        <v>305</v>
      </c>
      <c r="C39">
        <v>263.8</v>
      </c>
      <c r="D39">
        <v>172.8</v>
      </c>
      <c r="E39">
        <v>148.4</v>
      </c>
      <c r="F39">
        <v>3.9</v>
      </c>
      <c r="G39">
        <v>0</v>
      </c>
    </row>
    <row r="40" spans="1:7" ht="15" x14ac:dyDescent="0.25">
      <c r="A40" s="53" t="s">
        <v>289</v>
      </c>
      <c r="B40">
        <v>1477.8</v>
      </c>
      <c r="C40">
        <v>202.2</v>
      </c>
      <c r="D40">
        <v>377.5</v>
      </c>
      <c r="E40">
        <v>160.80000000000001</v>
      </c>
      <c r="F40">
        <v>0</v>
      </c>
      <c r="G40">
        <v>0</v>
      </c>
    </row>
    <row r="41" spans="1:7" ht="15" x14ac:dyDescent="0.25">
      <c r="A41" s="53" t="s">
        <v>290</v>
      </c>
      <c r="B41">
        <v>781.5</v>
      </c>
      <c r="C41">
        <v>1051.9000000000001</v>
      </c>
      <c r="D41">
        <v>1024.5</v>
      </c>
      <c r="E41">
        <v>921.2</v>
      </c>
      <c r="F41">
        <v>0</v>
      </c>
      <c r="G41">
        <v>0</v>
      </c>
    </row>
    <row r="42" spans="1:7" ht="15" x14ac:dyDescent="0.25">
      <c r="A42" s="53" t="s">
        <v>291</v>
      </c>
      <c r="B42">
        <v>51.8</v>
      </c>
      <c r="C42">
        <v>36.5</v>
      </c>
      <c r="D42">
        <v>30.6</v>
      </c>
      <c r="E42">
        <v>37.5</v>
      </c>
      <c r="F42">
        <v>0</v>
      </c>
      <c r="G42">
        <v>0</v>
      </c>
    </row>
    <row r="43" spans="1:7" ht="15" x14ac:dyDescent="0.25">
      <c r="A43" s="53" t="s">
        <v>293</v>
      </c>
      <c r="B43">
        <v>623</v>
      </c>
      <c r="C43">
        <v>544.6</v>
      </c>
      <c r="D43">
        <v>266.7</v>
      </c>
      <c r="E43">
        <v>187.2</v>
      </c>
      <c r="F43">
        <v>0</v>
      </c>
      <c r="G43">
        <v>0</v>
      </c>
    </row>
    <row r="44" spans="1:7" ht="15" x14ac:dyDescent="0.25">
      <c r="A44" s="53" t="s">
        <v>384</v>
      </c>
      <c r="B44">
        <v>0</v>
      </c>
      <c r="C44">
        <v>0</v>
      </c>
      <c r="D44">
        <v>9.8000000000000007</v>
      </c>
      <c r="E44">
        <v>7.1</v>
      </c>
      <c r="F44">
        <v>0</v>
      </c>
      <c r="G44">
        <v>0</v>
      </c>
    </row>
    <row r="45" spans="1:7" ht="15" x14ac:dyDescent="0.25">
      <c r="A45" s="53" t="s">
        <v>294</v>
      </c>
      <c r="B45">
        <v>0</v>
      </c>
      <c r="C45">
        <v>0</v>
      </c>
      <c r="D45">
        <v>4.5</v>
      </c>
      <c r="E45">
        <v>3.2</v>
      </c>
      <c r="F45">
        <v>0</v>
      </c>
      <c r="G45">
        <v>0</v>
      </c>
    </row>
    <row r="46" spans="1:7" ht="15" x14ac:dyDescent="0.25">
      <c r="A46" s="53" t="s">
        <v>295</v>
      </c>
      <c r="B46">
        <v>243.2</v>
      </c>
      <c r="C46">
        <v>194.9</v>
      </c>
      <c r="D46">
        <v>173.7</v>
      </c>
      <c r="E46">
        <v>153.9</v>
      </c>
      <c r="F46">
        <v>0</v>
      </c>
      <c r="G46">
        <v>0</v>
      </c>
    </row>
    <row r="47" spans="1:7" ht="15" x14ac:dyDescent="0.25">
      <c r="A47" s="53" t="s">
        <v>296</v>
      </c>
      <c r="B47">
        <v>58.5</v>
      </c>
      <c r="C47">
        <v>68.3</v>
      </c>
      <c r="D47">
        <v>70</v>
      </c>
      <c r="E47">
        <v>64.7</v>
      </c>
      <c r="F47">
        <v>0</v>
      </c>
      <c r="G47">
        <v>0</v>
      </c>
    </row>
    <row r="48" spans="1:7" ht="15" x14ac:dyDescent="0.25">
      <c r="A48" s="53" t="s">
        <v>297</v>
      </c>
      <c r="B48">
        <v>3.2</v>
      </c>
      <c r="C48">
        <v>7.9</v>
      </c>
      <c r="D48">
        <v>3.7</v>
      </c>
      <c r="E48">
        <v>3.1</v>
      </c>
      <c r="F48">
        <v>0</v>
      </c>
      <c r="G48">
        <v>0</v>
      </c>
    </row>
    <row r="49" spans="1:7" ht="15" x14ac:dyDescent="0.25">
      <c r="A49" s="53" t="s">
        <v>298</v>
      </c>
      <c r="B49">
        <v>6131.1</v>
      </c>
      <c r="C49">
        <v>5239.5</v>
      </c>
      <c r="D49">
        <v>3593</v>
      </c>
      <c r="E49">
        <v>2637.6</v>
      </c>
      <c r="F49">
        <v>561</v>
      </c>
      <c r="G49">
        <v>0</v>
      </c>
    </row>
    <row r="50" spans="1:7" ht="15" x14ac:dyDescent="0.25">
      <c r="A50" s="53" t="s">
        <v>299</v>
      </c>
      <c r="B50">
        <v>136.30000000000001</v>
      </c>
      <c r="C50">
        <v>149.80000000000001</v>
      </c>
      <c r="D50">
        <v>63.5</v>
      </c>
      <c r="E50">
        <v>58.8</v>
      </c>
      <c r="F50">
        <v>0</v>
      </c>
      <c r="G50">
        <v>0</v>
      </c>
    </row>
    <row r="51" spans="1:7" ht="15" x14ac:dyDescent="0.25">
      <c r="A51" s="53" t="s">
        <v>300</v>
      </c>
      <c r="B51">
        <v>183</v>
      </c>
      <c r="C51">
        <v>197.7</v>
      </c>
      <c r="D51">
        <v>132.4</v>
      </c>
      <c r="E51">
        <v>103.3</v>
      </c>
      <c r="F51">
        <v>0</v>
      </c>
      <c r="G51">
        <v>0</v>
      </c>
    </row>
    <row r="52" spans="1:7" ht="15" x14ac:dyDescent="0.25">
      <c r="A52" s="53" t="s">
        <v>301</v>
      </c>
      <c r="B52">
        <v>0</v>
      </c>
      <c r="C52">
        <v>107.5</v>
      </c>
      <c r="D52">
        <v>0</v>
      </c>
      <c r="E52">
        <v>136.4</v>
      </c>
      <c r="F52">
        <v>0</v>
      </c>
      <c r="G52">
        <v>0</v>
      </c>
    </row>
    <row r="53" spans="1:7" ht="15" x14ac:dyDescent="0.25">
      <c r="A53" s="53" t="s">
        <v>302</v>
      </c>
      <c r="B53">
        <v>186.7</v>
      </c>
      <c r="C53">
        <v>163.6</v>
      </c>
      <c r="D53">
        <v>92.1</v>
      </c>
      <c r="E53">
        <v>60.1</v>
      </c>
      <c r="F53">
        <v>0</v>
      </c>
      <c r="G53">
        <v>0</v>
      </c>
    </row>
    <row r="54" spans="1:7" ht="15" x14ac:dyDescent="0.25">
      <c r="A54" s="53" t="s">
        <v>385</v>
      </c>
      <c r="B54">
        <v>0</v>
      </c>
      <c r="C54">
        <v>0</v>
      </c>
      <c r="D54">
        <v>1</v>
      </c>
      <c r="E54">
        <v>1</v>
      </c>
      <c r="F54">
        <v>0</v>
      </c>
      <c r="G54">
        <v>0</v>
      </c>
    </row>
    <row r="55" spans="1:7" ht="15" x14ac:dyDescent="0.25">
      <c r="A55" s="53" t="s">
        <v>303</v>
      </c>
      <c r="B55">
        <v>19</v>
      </c>
      <c r="C55">
        <v>5</v>
      </c>
      <c r="D55">
        <v>22.1</v>
      </c>
      <c r="E55">
        <v>19.2</v>
      </c>
      <c r="F55">
        <v>0</v>
      </c>
      <c r="G55">
        <v>0</v>
      </c>
    </row>
    <row r="56" spans="1:7" ht="15" x14ac:dyDescent="0.25">
      <c r="A56" s="53" t="s">
        <v>304</v>
      </c>
      <c r="B56">
        <v>0</v>
      </c>
      <c r="C56">
        <v>0</v>
      </c>
      <c r="D56">
        <v>72.400000000000006</v>
      </c>
      <c r="E56">
        <v>108.6</v>
      </c>
      <c r="F56">
        <v>0</v>
      </c>
      <c r="G56">
        <v>0</v>
      </c>
    </row>
    <row r="57" spans="1:7" ht="15" x14ac:dyDescent="0.25">
      <c r="A57" s="53" t="s">
        <v>573</v>
      </c>
      <c r="B57" t="s">
        <v>118</v>
      </c>
      <c r="C57" t="s">
        <v>26</v>
      </c>
      <c r="D57" t="s">
        <v>118</v>
      </c>
      <c r="E57" t="s">
        <v>118</v>
      </c>
      <c r="F57" t="s">
        <v>118</v>
      </c>
      <c r="G57" t="s">
        <v>108</v>
      </c>
    </row>
    <row r="58" spans="1:7" ht="15" x14ac:dyDescent="0.25">
      <c r="A58" s="53" t="s">
        <v>305</v>
      </c>
      <c r="B58">
        <v>23066.2</v>
      </c>
      <c r="C58">
        <v>21789.3</v>
      </c>
      <c r="D58">
        <v>8708.2000000000007</v>
      </c>
      <c r="E58">
        <v>9300.6</v>
      </c>
      <c r="F58">
        <v>564.9</v>
      </c>
      <c r="G58">
        <v>0</v>
      </c>
    </row>
    <row r="59" spans="1:7" ht="15" x14ac:dyDescent="0.25">
      <c r="A59" s="53" t="s">
        <v>306</v>
      </c>
      <c r="B59">
        <v>2635</v>
      </c>
      <c r="C59">
        <v>5831.8</v>
      </c>
      <c r="D59">
        <v>0</v>
      </c>
      <c r="E59">
        <v>0</v>
      </c>
      <c r="F59">
        <v>0</v>
      </c>
      <c r="G59">
        <v>0</v>
      </c>
    </row>
    <row r="60" spans="1:7" ht="15" x14ac:dyDescent="0.25">
      <c r="A60" s="53" t="s">
        <v>573</v>
      </c>
      <c r="B60" t="s">
        <v>118</v>
      </c>
      <c r="C60" t="s">
        <v>26</v>
      </c>
      <c r="D60" t="s">
        <v>118</v>
      </c>
      <c r="E60" t="s">
        <v>118</v>
      </c>
      <c r="F60" t="s">
        <v>118</v>
      </c>
      <c r="G60" t="s">
        <v>108</v>
      </c>
    </row>
    <row r="61" spans="1:7" ht="15" x14ac:dyDescent="0.25">
      <c r="A61" s="53" t="s">
        <v>307</v>
      </c>
      <c r="B61">
        <v>25701.200000000001</v>
      </c>
      <c r="C61">
        <v>27621.1</v>
      </c>
      <c r="D61">
        <v>8708.2000000000007</v>
      </c>
      <c r="E61">
        <v>9300.6</v>
      </c>
      <c r="F61">
        <v>564.9</v>
      </c>
      <c r="G61">
        <v>0</v>
      </c>
    </row>
    <row r="62" spans="1:7" ht="15" x14ac:dyDescent="0.25">
      <c r="A62" s="53" t="s">
        <v>308</v>
      </c>
      <c r="B62" t="s">
        <v>25</v>
      </c>
      <c r="C62" t="s">
        <v>25</v>
      </c>
      <c r="D62">
        <v>0</v>
      </c>
      <c r="E62">
        <v>0</v>
      </c>
      <c r="F62" t="s">
        <v>25</v>
      </c>
      <c r="G62" t="s">
        <v>25</v>
      </c>
    </row>
    <row r="63" spans="1:7" ht="15" x14ac:dyDescent="0.25">
      <c r="A63" s="53" t="s">
        <v>309</v>
      </c>
      <c r="B63">
        <v>498.7</v>
      </c>
      <c r="C63">
        <v>1454.6</v>
      </c>
      <c r="D63" t="s">
        <v>25</v>
      </c>
      <c r="E63" t="s">
        <v>25</v>
      </c>
      <c r="F63">
        <v>0</v>
      </c>
      <c r="G63">
        <v>0</v>
      </c>
    </row>
    <row r="64" spans="1:7" ht="15" x14ac:dyDescent="0.25">
      <c r="A64" s="53" t="s">
        <v>573</v>
      </c>
      <c r="B64" t="s">
        <v>118</v>
      </c>
      <c r="C64" t="s">
        <v>26</v>
      </c>
      <c r="D64" t="s">
        <v>118</v>
      </c>
      <c r="E64" t="s">
        <v>118</v>
      </c>
      <c r="F64" t="s">
        <v>118</v>
      </c>
      <c r="G64" t="s">
        <v>108</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8102-3664-4345-B20C-F5A43F42127B}">
  <dimension ref="A1:G63"/>
  <sheetViews>
    <sheetView topLeftCell="A40" workbookViewId="0">
      <selection activeCell="L21" sqref="L21"/>
    </sheetView>
  </sheetViews>
  <sheetFormatPr defaultRowHeight="13.2" x14ac:dyDescent="0.25"/>
  <cols>
    <col min="1" max="1" width="27.33203125" customWidth="1"/>
    <col min="2" max="2" width="14.6640625" customWidth="1"/>
    <col min="3" max="3" width="11.109375" customWidth="1"/>
    <col min="4" max="4" width="10.5546875" customWidth="1"/>
    <col min="5" max="5" width="13.109375" customWidth="1"/>
    <col min="6" max="6" width="14.109375" customWidth="1"/>
    <col min="7" max="7" width="11.33203125" customWidth="1"/>
  </cols>
  <sheetData>
    <row r="1" spans="1:7" ht="15" x14ac:dyDescent="0.25">
      <c r="A1" s="53" t="s">
        <v>564</v>
      </c>
    </row>
    <row r="2" spans="1:7" ht="15" x14ac:dyDescent="0.25">
      <c r="A2" s="53" t="s">
        <v>565</v>
      </c>
    </row>
    <row r="3" spans="1:7" ht="15" x14ac:dyDescent="0.25">
      <c r="A3" s="53" t="s">
        <v>735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1638.3</v>
      </c>
      <c r="C15">
        <v>3853.7</v>
      </c>
      <c r="D15">
        <v>1205.0999999999999</v>
      </c>
      <c r="E15">
        <v>941.3</v>
      </c>
      <c r="F15">
        <v>0</v>
      </c>
      <c r="G15">
        <v>0</v>
      </c>
    </row>
    <row r="16" spans="1:7" ht="15" x14ac:dyDescent="0.25">
      <c r="A16" s="53" t="s">
        <v>27</v>
      </c>
    </row>
    <row r="17" spans="1:7" ht="15" x14ac:dyDescent="0.25">
      <c r="A17" s="53" t="s">
        <v>271</v>
      </c>
      <c r="B17">
        <v>142</v>
      </c>
      <c r="C17">
        <v>587.5</v>
      </c>
      <c r="D17">
        <v>54</v>
      </c>
      <c r="E17">
        <v>109.5</v>
      </c>
      <c r="F17">
        <v>0</v>
      </c>
      <c r="G17">
        <v>0</v>
      </c>
    </row>
    <row r="18" spans="1:7" ht="15" x14ac:dyDescent="0.25">
      <c r="A18" s="53" t="s">
        <v>27</v>
      </c>
    </row>
    <row r="19" spans="1:7" ht="15" x14ac:dyDescent="0.25">
      <c r="A19" s="53" t="s">
        <v>272</v>
      </c>
      <c r="B19">
        <v>11084.2</v>
      </c>
      <c r="C19">
        <v>8267.7999999999993</v>
      </c>
      <c r="D19">
        <v>841</v>
      </c>
      <c r="E19">
        <v>2680.9</v>
      </c>
      <c r="F19">
        <v>0</v>
      </c>
      <c r="G19">
        <v>0</v>
      </c>
    </row>
    <row r="20" spans="1:7" ht="15" x14ac:dyDescent="0.25">
      <c r="A20" s="53" t="s">
        <v>27</v>
      </c>
    </row>
    <row r="21" spans="1:7" ht="15" x14ac:dyDescent="0.25">
      <c r="A21" s="53" t="s">
        <v>273</v>
      </c>
      <c r="B21">
        <v>139.80000000000001</v>
      </c>
      <c r="C21">
        <v>711.5</v>
      </c>
      <c r="D21">
        <v>14.5</v>
      </c>
      <c r="E21">
        <v>423.4</v>
      </c>
      <c r="F21">
        <v>0</v>
      </c>
      <c r="G21">
        <v>0</v>
      </c>
    </row>
    <row r="22" spans="1:7" ht="15" x14ac:dyDescent="0.25">
      <c r="A22" s="53" t="s">
        <v>274</v>
      </c>
      <c r="B22">
        <v>2.1</v>
      </c>
      <c r="C22">
        <v>3.5</v>
      </c>
      <c r="D22">
        <v>1.5</v>
      </c>
      <c r="E22">
        <v>12.1</v>
      </c>
      <c r="F22">
        <v>0</v>
      </c>
      <c r="G22">
        <v>0</v>
      </c>
    </row>
    <row r="23" spans="1:7" ht="15" x14ac:dyDescent="0.25">
      <c r="A23" s="53" t="s">
        <v>413</v>
      </c>
      <c r="B23">
        <v>0</v>
      </c>
      <c r="C23">
        <v>240</v>
      </c>
      <c r="D23">
        <v>0</v>
      </c>
      <c r="E23">
        <v>0</v>
      </c>
      <c r="F23">
        <v>0</v>
      </c>
      <c r="G23">
        <v>0</v>
      </c>
    </row>
    <row r="24" spans="1:7" ht="15" x14ac:dyDescent="0.25">
      <c r="A24" s="53" t="s">
        <v>275</v>
      </c>
      <c r="B24">
        <v>69.400000000000006</v>
      </c>
      <c r="C24">
        <v>397.8</v>
      </c>
      <c r="D24">
        <v>3</v>
      </c>
      <c r="E24">
        <v>334.2</v>
      </c>
      <c r="F24">
        <v>0</v>
      </c>
      <c r="G24">
        <v>0</v>
      </c>
    </row>
    <row r="25" spans="1:7" ht="15" x14ac:dyDescent="0.25">
      <c r="A25" s="53" t="s">
        <v>276</v>
      </c>
      <c r="B25">
        <v>2.1</v>
      </c>
      <c r="C25">
        <v>4.8</v>
      </c>
      <c r="D25">
        <v>0</v>
      </c>
      <c r="E25">
        <v>6.4</v>
      </c>
      <c r="F25">
        <v>0</v>
      </c>
      <c r="G25">
        <v>0</v>
      </c>
    </row>
    <row r="26" spans="1:7" ht="15" x14ac:dyDescent="0.25">
      <c r="A26" s="53" t="s">
        <v>278</v>
      </c>
      <c r="B26">
        <v>0</v>
      </c>
      <c r="C26">
        <v>0</v>
      </c>
      <c r="D26">
        <v>0.1</v>
      </c>
      <c r="E26">
        <v>0.2</v>
      </c>
      <c r="F26">
        <v>0</v>
      </c>
      <c r="G26">
        <v>0</v>
      </c>
    </row>
    <row r="27" spans="1:7" ht="15" x14ac:dyDescent="0.25">
      <c r="A27" s="53" t="s">
        <v>279</v>
      </c>
      <c r="B27">
        <v>1.2</v>
      </c>
      <c r="C27">
        <v>0.4</v>
      </c>
      <c r="D27" t="s">
        <v>160</v>
      </c>
      <c r="E27">
        <v>0.3</v>
      </c>
      <c r="F27">
        <v>0</v>
      </c>
      <c r="G27">
        <v>0</v>
      </c>
    </row>
    <row r="28" spans="1:7" ht="15" x14ac:dyDescent="0.25">
      <c r="A28" s="53" t="s">
        <v>281</v>
      </c>
      <c r="B28">
        <v>65</v>
      </c>
      <c r="C28">
        <v>65</v>
      </c>
      <c r="D28">
        <v>10</v>
      </c>
      <c r="E28">
        <v>70.2</v>
      </c>
      <c r="F28">
        <v>0</v>
      </c>
      <c r="G28">
        <v>0</v>
      </c>
    </row>
    <row r="29" spans="1:7" ht="15" x14ac:dyDescent="0.25">
      <c r="A29" s="53" t="s">
        <v>27</v>
      </c>
    </row>
    <row r="30" spans="1:7" ht="15" x14ac:dyDescent="0.25">
      <c r="A30" s="53" t="s">
        <v>283</v>
      </c>
      <c r="B30">
        <v>39.5</v>
      </c>
      <c r="C30">
        <v>166.5</v>
      </c>
      <c r="D30">
        <v>20.8</v>
      </c>
      <c r="E30">
        <v>0</v>
      </c>
      <c r="F30">
        <v>0</v>
      </c>
      <c r="G30">
        <v>0</v>
      </c>
    </row>
    <row r="31" spans="1:7" ht="15" x14ac:dyDescent="0.25">
      <c r="A31" s="53" t="s">
        <v>614</v>
      </c>
      <c r="B31">
        <v>0</v>
      </c>
      <c r="C31">
        <v>65</v>
      </c>
      <c r="D31">
        <v>0</v>
      </c>
      <c r="E31">
        <v>0</v>
      </c>
      <c r="F31">
        <v>0</v>
      </c>
      <c r="G31">
        <v>0</v>
      </c>
    </row>
    <row r="32" spans="1:7" ht="15" x14ac:dyDescent="0.25">
      <c r="A32" s="53" t="s">
        <v>284</v>
      </c>
      <c r="B32">
        <v>0</v>
      </c>
      <c r="C32">
        <v>60</v>
      </c>
      <c r="D32">
        <v>20.8</v>
      </c>
      <c r="E32">
        <v>0</v>
      </c>
      <c r="F32">
        <v>0</v>
      </c>
      <c r="G32">
        <v>0</v>
      </c>
    </row>
    <row r="33" spans="1:7" ht="15" x14ac:dyDescent="0.25">
      <c r="A33" s="53" t="s">
        <v>285</v>
      </c>
      <c r="B33">
        <v>39.5</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9572.7999999999993</v>
      </c>
      <c r="C36">
        <v>7932.2</v>
      </c>
      <c r="D36">
        <v>5643.9</v>
      </c>
      <c r="E36">
        <v>4274.1000000000004</v>
      </c>
      <c r="F36">
        <v>474.9</v>
      </c>
      <c r="G36">
        <v>0</v>
      </c>
    </row>
    <row r="37" spans="1:7" ht="15" x14ac:dyDescent="0.25">
      <c r="A37" s="53" t="s">
        <v>287</v>
      </c>
      <c r="B37">
        <v>6.7</v>
      </c>
      <c r="C37">
        <v>5</v>
      </c>
      <c r="D37">
        <v>6.3</v>
      </c>
      <c r="E37">
        <v>4.5</v>
      </c>
      <c r="F37">
        <v>0</v>
      </c>
      <c r="G37">
        <v>0</v>
      </c>
    </row>
    <row r="38" spans="1:7" ht="15" x14ac:dyDescent="0.25">
      <c r="A38" s="53" t="s">
        <v>288</v>
      </c>
      <c r="B38">
        <v>305</v>
      </c>
      <c r="C38">
        <v>223.3</v>
      </c>
      <c r="D38">
        <v>172.8</v>
      </c>
      <c r="E38">
        <v>148.4</v>
      </c>
      <c r="F38">
        <v>3.9</v>
      </c>
      <c r="G38">
        <v>0</v>
      </c>
    </row>
    <row r="39" spans="1:7" ht="15" x14ac:dyDescent="0.25">
      <c r="A39" s="53" t="s">
        <v>289</v>
      </c>
      <c r="B39">
        <v>1233.9000000000001</v>
      </c>
      <c r="C39">
        <v>196.4</v>
      </c>
      <c r="D39">
        <v>314.5</v>
      </c>
      <c r="E39">
        <v>156.1</v>
      </c>
      <c r="F39">
        <v>0</v>
      </c>
      <c r="G39">
        <v>0</v>
      </c>
    </row>
    <row r="40" spans="1:7" ht="15" x14ac:dyDescent="0.25">
      <c r="A40" s="53" t="s">
        <v>290</v>
      </c>
      <c r="B40">
        <v>809</v>
      </c>
      <c r="C40">
        <v>1059.9000000000001</v>
      </c>
      <c r="D40">
        <v>945.1</v>
      </c>
      <c r="E40">
        <v>766</v>
      </c>
      <c r="F40">
        <v>0</v>
      </c>
      <c r="G40">
        <v>0</v>
      </c>
    </row>
    <row r="41" spans="1:7" ht="15" x14ac:dyDescent="0.25">
      <c r="A41" s="53" t="s">
        <v>291</v>
      </c>
      <c r="B41">
        <v>32.799999999999997</v>
      </c>
      <c r="C41">
        <v>36.5</v>
      </c>
      <c r="D41">
        <v>30.6</v>
      </c>
      <c r="E41">
        <v>37.5</v>
      </c>
      <c r="F41">
        <v>0</v>
      </c>
      <c r="G41">
        <v>0</v>
      </c>
    </row>
    <row r="42" spans="1:7" ht="15" x14ac:dyDescent="0.25">
      <c r="A42" s="53" t="s">
        <v>293</v>
      </c>
      <c r="B42">
        <v>610.4</v>
      </c>
      <c r="C42">
        <v>526.70000000000005</v>
      </c>
      <c r="D42">
        <v>266.7</v>
      </c>
      <c r="E42">
        <v>170.1</v>
      </c>
      <c r="F42">
        <v>0</v>
      </c>
      <c r="G42">
        <v>0</v>
      </c>
    </row>
    <row r="43" spans="1:7" ht="15" x14ac:dyDescent="0.25">
      <c r="A43" s="53" t="s">
        <v>384</v>
      </c>
      <c r="B43">
        <v>0</v>
      </c>
      <c r="C43">
        <v>0</v>
      </c>
      <c r="D43">
        <v>9.8000000000000007</v>
      </c>
      <c r="E43">
        <v>7.1</v>
      </c>
      <c r="F43">
        <v>0</v>
      </c>
      <c r="G43">
        <v>0</v>
      </c>
    </row>
    <row r="44" spans="1:7" ht="15" x14ac:dyDescent="0.25">
      <c r="A44" s="53" t="s">
        <v>294</v>
      </c>
      <c r="B44">
        <v>0</v>
      </c>
      <c r="C44">
        <v>0</v>
      </c>
      <c r="D44">
        <v>4.5</v>
      </c>
      <c r="E44">
        <v>3.2</v>
      </c>
      <c r="F44">
        <v>0</v>
      </c>
      <c r="G44">
        <v>0</v>
      </c>
    </row>
    <row r="45" spans="1:7" ht="15" x14ac:dyDescent="0.25">
      <c r="A45" s="53" t="s">
        <v>295</v>
      </c>
      <c r="B45">
        <v>219.8</v>
      </c>
      <c r="C45">
        <v>194.3</v>
      </c>
      <c r="D45">
        <v>173.7</v>
      </c>
      <c r="E45">
        <v>153.9</v>
      </c>
      <c r="F45">
        <v>0</v>
      </c>
      <c r="G45">
        <v>0</v>
      </c>
    </row>
    <row r="46" spans="1:7" ht="15" x14ac:dyDescent="0.25">
      <c r="A46" s="53" t="s">
        <v>296</v>
      </c>
      <c r="B46">
        <v>58.5</v>
      </c>
      <c r="C46">
        <v>56.4</v>
      </c>
      <c r="D46">
        <v>70</v>
      </c>
      <c r="E46">
        <v>64.7</v>
      </c>
      <c r="F46">
        <v>0</v>
      </c>
      <c r="G46">
        <v>0</v>
      </c>
    </row>
    <row r="47" spans="1:7" ht="15" x14ac:dyDescent="0.25">
      <c r="A47" s="53" t="s">
        <v>297</v>
      </c>
      <c r="B47">
        <v>4.0999999999999996</v>
      </c>
      <c r="C47">
        <v>7.9</v>
      </c>
      <c r="D47">
        <v>2.8</v>
      </c>
      <c r="E47">
        <v>3.1</v>
      </c>
      <c r="F47">
        <v>0</v>
      </c>
      <c r="G47">
        <v>0</v>
      </c>
    </row>
    <row r="48" spans="1:7" ht="15" x14ac:dyDescent="0.25">
      <c r="A48" s="53" t="s">
        <v>298</v>
      </c>
      <c r="B48">
        <v>5786.9</v>
      </c>
      <c r="C48">
        <v>5023.7</v>
      </c>
      <c r="D48">
        <v>3307.6</v>
      </c>
      <c r="E48">
        <v>2298.3000000000002</v>
      </c>
      <c r="F48">
        <v>471</v>
      </c>
      <c r="G48">
        <v>0</v>
      </c>
    </row>
    <row r="49" spans="1:7" ht="15" x14ac:dyDescent="0.25">
      <c r="A49" s="53" t="s">
        <v>299</v>
      </c>
      <c r="B49">
        <v>136.30000000000001</v>
      </c>
      <c r="C49">
        <v>114.3</v>
      </c>
      <c r="D49">
        <v>63.5</v>
      </c>
      <c r="E49">
        <v>58.8</v>
      </c>
      <c r="F49">
        <v>0</v>
      </c>
      <c r="G49">
        <v>0</v>
      </c>
    </row>
    <row r="50" spans="1:7" ht="15" x14ac:dyDescent="0.25">
      <c r="A50" s="53" t="s">
        <v>300</v>
      </c>
      <c r="B50">
        <v>174</v>
      </c>
      <c r="C50">
        <v>208.7</v>
      </c>
      <c r="D50">
        <v>88.3</v>
      </c>
      <c r="E50">
        <v>90.3</v>
      </c>
      <c r="F50">
        <v>0</v>
      </c>
      <c r="G50">
        <v>0</v>
      </c>
    </row>
    <row r="51" spans="1:7" ht="15" x14ac:dyDescent="0.25">
      <c r="A51" s="53" t="s">
        <v>301</v>
      </c>
      <c r="B51">
        <v>0</v>
      </c>
      <c r="C51">
        <v>101.5</v>
      </c>
      <c r="D51">
        <v>0</v>
      </c>
      <c r="E51">
        <v>136.4</v>
      </c>
      <c r="F51">
        <v>0</v>
      </c>
      <c r="G51">
        <v>0</v>
      </c>
    </row>
    <row r="52" spans="1:7" ht="15" x14ac:dyDescent="0.25">
      <c r="A52" s="53" t="s">
        <v>302</v>
      </c>
      <c r="B52">
        <v>176.5</v>
      </c>
      <c r="C52">
        <v>172.6</v>
      </c>
      <c r="D52">
        <v>92.1</v>
      </c>
      <c r="E52">
        <v>47</v>
      </c>
      <c r="F52">
        <v>0</v>
      </c>
      <c r="G52">
        <v>0</v>
      </c>
    </row>
    <row r="53" spans="1:7" ht="15" x14ac:dyDescent="0.25">
      <c r="A53" s="53" t="s">
        <v>385</v>
      </c>
      <c r="B53">
        <v>0</v>
      </c>
      <c r="C53">
        <v>0</v>
      </c>
      <c r="D53">
        <v>1</v>
      </c>
      <c r="E53">
        <v>1</v>
      </c>
      <c r="F53">
        <v>0</v>
      </c>
      <c r="G53">
        <v>0</v>
      </c>
    </row>
    <row r="54" spans="1:7" ht="15" x14ac:dyDescent="0.25">
      <c r="A54" s="53" t="s">
        <v>303</v>
      </c>
      <c r="B54">
        <v>19</v>
      </c>
      <c r="C54">
        <v>5</v>
      </c>
      <c r="D54">
        <v>22.1</v>
      </c>
      <c r="E54">
        <v>19.2</v>
      </c>
      <c r="F54">
        <v>0</v>
      </c>
      <c r="G54">
        <v>0</v>
      </c>
    </row>
    <row r="55" spans="1:7" ht="15" x14ac:dyDescent="0.25">
      <c r="A55" s="53" t="s">
        <v>304</v>
      </c>
      <c r="B55">
        <v>0</v>
      </c>
      <c r="C55">
        <v>0</v>
      </c>
      <c r="D55">
        <v>72.400000000000006</v>
      </c>
      <c r="E55">
        <v>108.6</v>
      </c>
      <c r="F55">
        <v>0</v>
      </c>
      <c r="G55">
        <v>0</v>
      </c>
    </row>
    <row r="56" spans="1:7" ht="15" x14ac:dyDescent="0.25">
      <c r="A56" s="53" t="s">
        <v>573</v>
      </c>
      <c r="B56" t="s">
        <v>118</v>
      </c>
      <c r="C56" t="s">
        <v>26</v>
      </c>
      <c r="D56" t="s">
        <v>118</v>
      </c>
      <c r="E56" t="s">
        <v>118</v>
      </c>
      <c r="F56" t="s">
        <v>118</v>
      </c>
      <c r="G56" t="s">
        <v>108</v>
      </c>
    </row>
    <row r="57" spans="1:7" ht="15" x14ac:dyDescent="0.25">
      <c r="A57" s="53" t="s">
        <v>305</v>
      </c>
      <c r="B57">
        <v>22616.7</v>
      </c>
      <c r="C57">
        <v>21519.200000000001</v>
      </c>
      <c r="D57">
        <v>7779.2</v>
      </c>
      <c r="E57">
        <v>8429.4</v>
      </c>
      <c r="F57">
        <v>474.9</v>
      </c>
      <c r="G57">
        <v>0</v>
      </c>
    </row>
    <row r="58" spans="1:7" ht="15" x14ac:dyDescent="0.25">
      <c r="A58" s="53" t="s">
        <v>306</v>
      </c>
      <c r="B58">
        <v>2584.4</v>
      </c>
      <c r="C58">
        <v>5307.4</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25201.1</v>
      </c>
      <c r="C60">
        <v>26826.7</v>
      </c>
      <c r="D60">
        <v>7779.2</v>
      </c>
      <c r="E60">
        <v>8429.4</v>
      </c>
      <c r="F60">
        <v>474.9</v>
      </c>
      <c r="G60">
        <v>0</v>
      </c>
    </row>
    <row r="61" spans="1:7" ht="15" x14ac:dyDescent="0.25">
      <c r="A61" s="53" t="s">
        <v>308</v>
      </c>
      <c r="B61" t="s">
        <v>25</v>
      </c>
      <c r="C61" t="s">
        <v>25</v>
      </c>
      <c r="D61">
        <v>0</v>
      </c>
      <c r="E61">
        <v>0</v>
      </c>
      <c r="F61" t="s">
        <v>25</v>
      </c>
      <c r="G61" t="s">
        <v>25</v>
      </c>
    </row>
    <row r="62" spans="1:7" ht="15" x14ac:dyDescent="0.25">
      <c r="A62" s="53" t="s">
        <v>309</v>
      </c>
      <c r="B62">
        <v>498.7</v>
      </c>
      <c r="C62">
        <v>1320.6</v>
      </c>
      <c r="D62" t="s">
        <v>25</v>
      </c>
      <c r="E62" t="s">
        <v>25</v>
      </c>
      <c r="F62">
        <v>0</v>
      </c>
      <c r="G62">
        <v>0</v>
      </c>
    </row>
    <row r="63" spans="1:7" ht="15" x14ac:dyDescent="0.35">
      <c r="A63" s="30" t="s">
        <v>573</v>
      </c>
      <c r="B63" t="s">
        <v>118</v>
      </c>
      <c r="C63" t="s">
        <v>26</v>
      </c>
      <c r="D63" t="s">
        <v>118</v>
      </c>
      <c r="E63" t="s">
        <v>118</v>
      </c>
      <c r="F63" t="s">
        <v>118</v>
      </c>
      <c r="G63" t="s">
        <v>108</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050-9267-47A7-B7E2-03B2EDE4C913}">
  <dimension ref="A1:G64"/>
  <sheetViews>
    <sheetView topLeftCell="A43" workbookViewId="0">
      <selection activeCell="B61" sqref="B61:E61"/>
    </sheetView>
  </sheetViews>
  <sheetFormatPr defaultRowHeight="13.2" x14ac:dyDescent="0.25"/>
  <cols>
    <col min="1" max="1" width="26.33203125" customWidth="1"/>
    <col min="2" max="2" width="15.5546875" style="283" customWidth="1"/>
    <col min="3" max="3" width="15" style="283" customWidth="1"/>
    <col min="4" max="4" width="14.33203125" style="283" customWidth="1"/>
    <col min="5" max="5" width="13.109375" style="283" customWidth="1"/>
    <col min="6" max="6" width="15.33203125" customWidth="1"/>
    <col min="7" max="7" width="21.33203125" customWidth="1"/>
  </cols>
  <sheetData>
    <row r="1" spans="1:7" ht="15" x14ac:dyDescent="0.25">
      <c r="A1" s="242" t="s">
        <v>24</v>
      </c>
      <c r="E1" s="283" t="s">
        <v>387</v>
      </c>
      <c r="F1" t="s">
        <v>388</v>
      </c>
      <c r="G1">
        <f>- 8/31</f>
        <v>-0.25806451612903225</v>
      </c>
    </row>
    <row r="2" spans="1:7" ht="15" x14ac:dyDescent="0.25">
      <c r="A2" s="242" t="s">
        <v>731</v>
      </c>
      <c r="B2" s="283" t="s">
        <v>732</v>
      </c>
      <c r="C2" s="283" t="s">
        <v>733</v>
      </c>
      <c r="D2" s="283" t="s">
        <v>497</v>
      </c>
      <c r="E2" s="283" t="s">
        <v>525</v>
      </c>
      <c r="F2" t="s">
        <v>526</v>
      </c>
      <c r="G2" t="s">
        <v>390</v>
      </c>
    </row>
    <row r="3" spans="1:7" ht="15" x14ac:dyDescent="0.25">
      <c r="A3" s="242" t="s">
        <v>734</v>
      </c>
    </row>
    <row r="4" spans="1:7" ht="15" x14ac:dyDescent="0.25">
      <c r="A4" s="242" t="s">
        <v>567</v>
      </c>
    </row>
    <row r="5" spans="1:7" ht="15" x14ac:dyDescent="0.25">
      <c r="A5" s="242" t="s">
        <v>568</v>
      </c>
    </row>
    <row r="6" spans="1:7" ht="15" x14ac:dyDescent="0.25">
      <c r="A6" s="242" t="s">
        <v>569</v>
      </c>
    </row>
    <row r="7" spans="1:7" ht="15" x14ac:dyDescent="0.25">
      <c r="A7" s="242"/>
      <c r="B7" s="283" t="s">
        <v>583</v>
      </c>
      <c r="D7" s="283" t="s">
        <v>584</v>
      </c>
      <c r="F7" t="s">
        <v>556</v>
      </c>
    </row>
    <row r="8" spans="1:7" ht="15" x14ac:dyDescent="0.25">
      <c r="A8" s="242" t="s">
        <v>569</v>
      </c>
    </row>
    <row r="9" spans="1:7" ht="15" x14ac:dyDescent="0.25">
      <c r="A9" s="242" t="s">
        <v>571</v>
      </c>
      <c r="B9" s="283" t="s">
        <v>435</v>
      </c>
      <c r="C9" s="283" t="s">
        <v>552</v>
      </c>
      <c r="D9" s="283" t="s">
        <v>435</v>
      </c>
      <c r="E9" s="283" t="s">
        <v>531</v>
      </c>
      <c r="F9" t="s">
        <v>572</v>
      </c>
      <c r="G9" t="s">
        <v>409</v>
      </c>
    </row>
    <row r="10" spans="1:7" ht="15" x14ac:dyDescent="0.25">
      <c r="A10" s="242" t="s">
        <v>573</v>
      </c>
      <c r="B10" s="283" t="s">
        <v>109</v>
      </c>
      <c r="C10" s="283" t="s">
        <v>443</v>
      </c>
      <c r="D10" s="283" t="s">
        <v>118</v>
      </c>
      <c r="E10" s="283" t="s">
        <v>118</v>
      </c>
      <c r="F10" t="s">
        <v>109</v>
      </c>
      <c r="G10" t="s">
        <v>26</v>
      </c>
    </row>
    <row r="11" spans="1:7" ht="15" x14ac:dyDescent="0.25">
      <c r="A11" s="242" t="s">
        <v>27</v>
      </c>
    </row>
    <row r="12" spans="1:7" ht="15" x14ac:dyDescent="0.25">
      <c r="A12" s="242" t="s">
        <v>268</v>
      </c>
      <c r="B12" s="283">
        <v>0.2</v>
      </c>
      <c r="C12" s="283">
        <v>20.100000000000001</v>
      </c>
      <c r="D12" s="283" t="s">
        <v>160</v>
      </c>
      <c r="E12" s="283">
        <v>0.2</v>
      </c>
      <c r="F12">
        <v>0</v>
      </c>
      <c r="G12">
        <v>0</v>
      </c>
    </row>
    <row r="13" spans="1:7" ht="15" x14ac:dyDescent="0.25">
      <c r="A13" s="242" t="s">
        <v>412</v>
      </c>
      <c r="B13" s="283">
        <v>0</v>
      </c>
      <c r="C13" s="283">
        <v>20</v>
      </c>
      <c r="D13" s="283">
        <v>0</v>
      </c>
      <c r="E13" s="283">
        <v>0</v>
      </c>
      <c r="F13">
        <v>0</v>
      </c>
      <c r="G13">
        <v>0</v>
      </c>
    </row>
    <row r="14" spans="1:7" ht="15" x14ac:dyDescent="0.25">
      <c r="A14" s="242" t="s">
        <v>269</v>
      </c>
      <c r="B14" s="283">
        <v>0.2</v>
      </c>
      <c r="C14" s="283">
        <v>0.1</v>
      </c>
      <c r="D14" s="283" t="s">
        <v>160</v>
      </c>
      <c r="E14" s="283">
        <v>0.2</v>
      </c>
      <c r="F14">
        <v>0</v>
      </c>
      <c r="G14">
        <v>0</v>
      </c>
    </row>
    <row r="15" spans="1:7" ht="15" x14ac:dyDescent="0.25">
      <c r="A15" s="242" t="s">
        <v>27</v>
      </c>
    </row>
    <row r="16" spans="1:7" ht="15" x14ac:dyDescent="0.25">
      <c r="A16" s="242" t="s">
        <v>270</v>
      </c>
      <c r="B16" s="283">
        <v>1590.9</v>
      </c>
      <c r="C16" s="283">
        <v>3809.7</v>
      </c>
      <c r="D16" s="283">
        <v>1050.8</v>
      </c>
      <c r="E16" s="283">
        <v>781.9</v>
      </c>
      <c r="F16">
        <v>0</v>
      </c>
      <c r="G16">
        <v>0</v>
      </c>
    </row>
    <row r="17" spans="1:7" ht="15" x14ac:dyDescent="0.25">
      <c r="A17" s="242" t="s">
        <v>27</v>
      </c>
    </row>
    <row r="18" spans="1:7" ht="15" x14ac:dyDescent="0.25">
      <c r="A18" s="242" t="s">
        <v>271</v>
      </c>
      <c r="B18" s="283">
        <v>148.30000000000001</v>
      </c>
      <c r="C18" s="283">
        <v>466.1</v>
      </c>
      <c r="D18" s="283">
        <v>47.4</v>
      </c>
      <c r="E18" s="283">
        <v>92.9</v>
      </c>
      <c r="F18">
        <v>0</v>
      </c>
      <c r="G18">
        <v>0</v>
      </c>
    </row>
    <row r="19" spans="1:7" ht="15" x14ac:dyDescent="0.25">
      <c r="A19" s="242" t="s">
        <v>27</v>
      </c>
    </row>
    <row r="20" spans="1:7" ht="15" x14ac:dyDescent="0.25">
      <c r="A20" s="242" t="s">
        <v>272</v>
      </c>
      <c r="B20" s="283">
        <v>11084.6</v>
      </c>
      <c r="C20" s="283">
        <v>8371.7999999999993</v>
      </c>
      <c r="D20" s="283">
        <v>840.6</v>
      </c>
      <c r="E20" s="283">
        <v>2402.1999999999998</v>
      </c>
      <c r="F20">
        <v>0</v>
      </c>
      <c r="G20">
        <v>0</v>
      </c>
    </row>
    <row r="21" spans="1:7" ht="15" x14ac:dyDescent="0.25">
      <c r="A21" s="242" t="s">
        <v>27</v>
      </c>
    </row>
    <row r="22" spans="1:7" ht="15" x14ac:dyDescent="0.25">
      <c r="A22" s="242" t="s">
        <v>273</v>
      </c>
      <c r="B22" s="283">
        <v>139.5</v>
      </c>
      <c r="C22" s="283">
        <v>581.70000000000005</v>
      </c>
      <c r="D22" s="283">
        <v>14.2</v>
      </c>
      <c r="E22" s="283">
        <v>420.2</v>
      </c>
      <c r="F22">
        <v>0</v>
      </c>
      <c r="G22">
        <v>0</v>
      </c>
    </row>
    <row r="23" spans="1:7" ht="15" x14ac:dyDescent="0.25">
      <c r="A23" s="242" t="s">
        <v>274</v>
      </c>
      <c r="B23" s="283">
        <v>2.1</v>
      </c>
      <c r="C23" s="283">
        <v>3.1</v>
      </c>
      <c r="D23" s="283">
        <v>1.5</v>
      </c>
      <c r="E23" s="283">
        <v>11.6</v>
      </c>
      <c r="F23">
        <v>0</v>
      </c>
      <c r="G23">
        <v>0</v>
      </c>
    </row>
    <row r="24" spans="1:7" ht="15" x14ac:dyDescent="0.25">
      <c r="A24" s="242" t="s">
        <v>413</v>
      </c>
      <c r="B24" s="283">
        <v>0</v>
      </c>
      <c r="C24" s="283">
        <v>240</v>
      </c>
      <c r="D24" s="283">
        <v>0</v>
      </c>
      <c r="E24" s="283">
        <v>0</v>
      </c>
      <c r="F24">
        <v>0</v>
      </c>
      <c r="G24">
        <v>0</v>
      </c>
    </row>
    <row r="25" spans="1:7" ht="15" x14ac:dyDescent="0.25">
      <c r="A25" s="242" t="s">
        <v>275</v>
      </c>
      <c r="B25" s="283">
        <v>69.7</v>
      </c>
      <c r="C25" s="283">
        <v>266</v>
      </c>
      <c r="D25" s="283">
        <v>2.7</v>
      </c>
      <c r="E25" s="283">
        <v>333.9</v>
      </c>
      <c r="F25">
        <v>0</v>
      </c>
      <c r="G25">
        <v>0</v>
      </c>
    </row>
    <row r="26" spans="1:7" ht="15" x14ac:dyDescent="0.25">
      <c r="A26" s="242" t="s">
        <v>276</v>
      </c>
      <c r="B26" s="283">
        <v>1.5</v>
      </c>
      <c r="C26" s="283">
        <v>7.3</v>
      </c>
      <c r="D26" s="283">
        <v>0</v>
      </c>
      <c r="E26" s="283">
        <v>4</v>
      </c>
      <c r="F26">
        <v>0</v>
      </c>
      <c r="G26">
        <v>0</v>
      </c>
    </row>
    <row r="27" spans="1:7" ht="15" x14ac:dyDescent="0.25">
      <c r="A27" s="242" t="s">
        <v>278</v>
      </c>
      <c r="B27" s="283">
        <v>0</v>
      </c>
      <c r="C27" s="283">
        <v>0</v>
      </c>
      <c r="D27" s="283">
        <v>0.1</v>
      </c>
      <c r="E27" s="283">
        <v>0.2</v>
      </c>
      <c r="F27">
        <v>0</v>
      </c>
      <c r="G27">
        <v>0</v>
      </c>
    </row>
    <row r="28" spans="1:7" ht="15" x14ac:dyDescent="0.25">
      <c r="A28" s="242" t="s">
        <v>279</v>
      </c>
      <c r="B28" s="283">
        <v>1.2</v>
      </c>
      <c r="C28" s="283">
        <v>0.4</v>
      </c>
      <c r="D28" s="283" t="s">
        <v>160</v>
      </c>
      <c r="E28" s="283">
        <v>0.3</v>
      </c>
      <c r="F28">
        <v>0</v>
      </c>
      <c r="G28">
        <v>0</v>
      </c>
    </row>
    <row r="29" spans="1:7" ht="15" x14ac:dyDescent="0.25">
      <c r="A29" s="242" t="s">
        <v>281</v>
      </c>
      <c r="B29" s="283">
        <v>65</v>
      </c>
      <c r="C29" s="283">
        <v>65</v>
      </c>
      <c r="D29" s="283">
        <v>10</v>
      </c>
      <c r="E29" s="283">
        <v>70.2</v>
      </c>
      <c r="F29">
        <v>0</v>
      </c>
      <c r="G29">
        <v>0</v>
      </c>
    </row>
    <row r="30" spans="1:7" ht="15" x14ac:dyDescent="0.25">
      <c r="A30" s="242" t="s">
        <v>27</v>
      </c>
    </row>
    <row r="31" spans="1:7" ht="15" x14ac:dyDescent="0.25">
      <c r="A31" s="242" t="s">
        <v>283</v>
      </c>
      <c r="B31" s="283">
        <v>0</v>
      </c>
      <c r="C31" s="283">
        <v>136.5</v>
      </c>
      <c r="D31" s="283">
        <v>0</v>
      </c>
      <c r="E31" s="283">
        <v>0</v>
      </c>
      <c r="F31">
        <v>0</v>
      </c>
      <c r="G31">
        <v>0</v>
      </c>
    </row>
    <row r="32" spans="1:7" ht="15" x14ac:dyDescent="0.25">
      <c r="A32" s="242" t="s">
        <v>614</v>
      </c>
      <c r="B32" s="283">
        <v>0</v>
      </c>
      <c r="C32" s="283">
        <v>35</v>
      </c>
      <c r="D32" s="283">
        <v>0</v>
      </c>
      <c r="E32" s="283">
        <v>0</v>
      </c>
      <c r="F32">
        <v>0</v>
      </c>
      <c r="G32">
        <v>0</v>
      </c>
    </row>
    <row r="33" spans="1:7" ht="15" x14ac:dyDescent="0.25">
      <c r="A33" s="242" t="s">
        <v>284</v>
      </c>
      <c r="B33" s="283">
        <v>0</v>
      </c>
      <c r="C33" s="283">
        <v>60</v>
      </c>
      <c r="D33" s="283">
        <v>0</v>
      </c>
      <c r="E33" s="283">
        <v>0</v>
      </c>
      <c r="F33">
        <v>0</v>
      </c>
      <c r="G33">
        <v>0</v>
      </c>
    </row>
    <row r="34" spans="1:7" ht="15" x14ac:dyDescent="0.25">
      <c r="A34" s="242" t="s">
        <v>285</v>
      </c>
      <c r="B34" s="283">
        <v>0</v>
      </c>
      <c r="C34" s="283">
        <v>25</v>
      </c>
      <c r="D34" s="283">
        <v>0</v>
      </c>
      <c r="E34" s="283">
        <v>0</v>
      </c>
      <c r="F34">
        <v>0</v>
      </c>
      <c r="G34">
        <v>0</v>
      </c>
    </row>
    <row r="35" spans="1:7" ht="15" x14ac:dyDescent="0.25">
      <c r="A35" s="242" t="s">
        <v>414</v>
      </c>
      <c r="B35" s="283">
        <v>0</v>
      </c>
      <c r="C35" s="283">
        <v>16.5</v>
      </c>
      <c r="D35" s="283">
        <v>0</v>
      </c>
      <c r="E35" s="283">
        <v>0</v>
      </c>
      <c r="F35">
        <v>0</v>
      </c>
      <c r="G35">
        <v>0</v>
      </c>
    </row>
    <row r="36" spans="1:7" ht="15" x14ac:dyDescent="0.25">
      <c r="A36" s="242" t="s">
        <v>27</v>
      </c>
    </row>
    <row r="37" spans="1:7" ht="15" x14ac:dyDescent="0.25">
      <c r="A37" s="242" t="s">
        <v>286</v>
      </c>
      <c r="B37" s="283">
        <v>9935.2999999999993</v>
      </c>
      <c r="C37" s="283">
        <v>7727.4</v>
      </c>
      <c r="D37" s="283">
        <v>4658.5</v>
      </c>
      <c r="E37" s="283">
        <v>3887.5</v>
      </c>
      <c r="F37">
        <v>334.9</v>
      </c>
      <c r="G37">
        <v>0</v>
      </c>
    </row>
    <row r="38" spans="1:7" ht="15" x14ac:dyDescent="0.25">
      <c r="A38" s="242" t="s">
        <v>287</v>
      </c>
      <c r="B38" s="283">
        <v>6.7</v>
      </c>
      <c r="C38" s="283">
        <v>5</v>
      </c>
      <c r="D38" s="283">
        <v>6.3</v>
      </c>
      <c r="E38" s="283">
        <v>4.5</v>
      </c>
      <c r="F38">
        <v>0</v>
      </c>
      <c r="G38">
        <v>0</v>
      </c>
    </row>
    <row r="39" spans="1:7" ht="15" x14ac:dyDescent="0.25">
      <c r="A39" s="242" t="s">
        <v>288</v>
      </c>
      <c r="B39" s="283">
        <v>349.3</v>
      </c>
      <c r="C39" s="283">
        <v>208.3</v>
      </c>
      <c r="D39" s="283">
        <v>141.1</v>
      </c>
      <c r="E39" s="283">
        <v>148.4</v>
      </c>
      <c r="F39">
        <v>3.9</v>
      </c>
      <c r="G39">
        <v>0</v>
      </c>
    </row>
    <row r="40" spans="1:7" ht="15" x14ac:dyDescent="0.25">
      <c r="A40" s="242" t="s">
        <v>289</v>
      </c>
      <c r="B40" s="283">
        <v>1154.9000000000001</v>
      </c>
      <c r="C40" s="283">
        <v>176.6</v>
      </c>
      <c r="D40" s="283">
        <v>163.6</v>
      </c>
      <c r="E40" s="283">
        <v>152.6</v>
      </c>
      <c r="F40">
        <v>0</v>
      </c>
      <c r="G40">
        <v>0</v>
      </c>
    </row>
    <row r="41" spans="1:7" ht="15" x14ac:dyDescent="0.25">
      <c r="A41" s="242" t="s">
        <v>290</v>
      </c>
      <c r="B41" s="283">
        <v>962.5</v>
      </c>
      <c r="C41" s="283">
        <v>895.4</v>
      </c>
      <c r="D41" s="283">
        <v>722.3</v>
      </c>
      <c r="E41" s="283">
        <v>758.8</v>
      </c>
      <c r="F41">
        <v>0</v>
      </c>
      <c r="G41">
        <v>0</v>
      </c>
    </row>
    <row r="42" spans="1:7" ht="15" x14ac:dyDescent="0.25">
      <c r="A42" s="242" t="s">
        <v>291</v>
      </c>
      <c r="B42" s="283">
        <v>11.5</v>
      </c>
      <c r="C42" s="283">
        <v>36.5</v>
      </c>
      <c r="D42" s="283">
        <v>30.6</v>
      </c>
      <c r="E42" s="283">
        <v>37.5</v>
      </c>
      <c r="F42">
        <v>0</v>
      </c>
      <c r="G42">
        <v>0</v>
      </c>
    </row>
    <row r="43" spans="1:7" ht="15" x14ac:dyDescent="0.25">
      <c r="A43" s="242" t="s">
        <v>293</v>
      </c>
      <c r="B43" s="283">
        <v>691.1</v>
      </c>
      <c r="C43" s="283">
        <v>587.70000000000005</v>
      </c>
      <c r="D43" s="283">
        <v>138.80000000000001</v>
      </c>
      <c r="E43" s="283">
        <v>137.4</v>
      </c>
      <c r="F43">
        <v>0</v>
      </c>
      <c r="G43">
        <v>0</v>
      </c>
    </row>
    <row r="44" spans="1:7" ht="15" x14ac:dyDescent="0.25">
      <c r="A44" s="242" t="s">
        <v>384</v>
      </c>
      <c r="B44" s="283">
        <v>0</v>
      </c>
      <c r="C44" s="283">
        <v>0</v>
      </c>
      <c r="D44" s="283">
        <v>9.8000000000000007</v>
      </c>
      <c r="E44" s="283">
        <v>7.1</v>
      </c>
      <c r="F44">
        <v>0</v>
      </c>
      <c r="G44">
        <v>0</v>
      </c>
    </row>
    <row r="45" spans="1:7" ht="15" x14ac:dyDescent="0.25">
      <c r="A45" s="242" t="s">
        <v>294</v>
      </c>
      <c r="B45" s="283">
        <v>0</v>
      </c>
      <c r="C45" s="283">
        <v>0</v>
      </c>
      <c r="D45" s="283">
        <v>4.5</v>
      </c>
      <c r="E45" s="283">
        <v>3.2</v>
      </c>
      <c r="F45">
        <v>0</v>
      </c>
      <c r="G45">
        <v>0</v>
      </c>
    </row>
    <row r="46" spans="1:7" ht="15" x14ac:dyDescent="0.25">
      <c r="A46" s="242" t="s">
        <v>295</v>
      </c>
      <c r="B46" s="283">
        <v>192.6</v>
      </c>
      <c r="C46" s="283">
        <v>167.3</v>
      </c>
      <c r="D46" s="283">
        <v>173.7</v>
      </c>
      <c r="E46" s="283">
        <v>153.9</v>
      </c>
      <c r="F46">
        <v>0</v>
      </c>
      <c r="G46">
        <v>0</v>
      </c>
    </row>
    <row r="47" spans="1:7" ht="15" x14ac:dyDescent="0.25">
      <c r="A47" s="242" t="s">
        <v>296</v>
      </c>
      <c r="B47" s="283">
        <v>58.5</v>
      </c>
      <c r="C47" s="283">
        <v>56.4</v>
      </c>
      <c r="D47" s="283">
        <v>70</v>
      </c>
      <c r="E47" s="283">
        <v>64.7</v>
      </c>
      <c r="F47">
        <v>0</v>
      </c>
      <c r="G47">
        <v>0</v>
      </c>
    </row>
    <row r="48" spans="1:7" ht="15" x14ac:dyDescent="0.25">
      <c r="A48" s="242" t="s">
        <v>297</v>
      </c>
      <c r="B48" s="283">
        <v>3.8</v>
      </c>
      <c r="C48" s="283">
        <v>7.9</v>
      </c>
      <c r="D48" s="283">
        <v>2.8</v>
      </c>
      <c r="E48" s="283">
        <v>3.1</v>
      </c>
      <c r="F48">
        <v>0</v>
      </c>
      <c r="G48">
        <v>0</v>
      </c>
    </row>
    <row r="49" spans="1:7" ht="15" x14ac:dyDescent="0.25">
      <c r="A49" s="242" t="s">
        <v>298</v>
      </c>
      <c r="B49" s="283">
        <v>5980.8</v>
      </c>
      <c r="C49" s="283">
        <v>4984.7</v>
      </c>
      <c r="D49" s="283">
        <v>2903.3</v>
      </c>
      <c r="E49" s="283">
        <v>2093.1</v>
      </c>
      <c r="F49">
        <v>331</v>
      </c>
      <c r="G49">
        <v>0</v>
      </c>
    </row>
    <row r="50" spans="1:7" ht="15" x14ac:dyDescent="0.25">
      <c r="A50" s="242" t="s">
        <v>299</v>
      </c>
      <c r="B50" s="283">
        <v>160.1</v>
      </c>
      <c r="C50" s="283">
        <v>108.8</v>
      </c>
      <c r="D50" s="283">
        <v>55.8</v>
      </c>
      <c r="E50" s="283">
        <v>58.8</v>
      </c>
      <c r="F50">
        <v>0</v>
      </c>
      <c r="G50">
        <v>0</v>
      </c>
    </row>
    <row r="51" spans="1:7" ht="15" x14ac:dyDescent="0.25">
      <c r="A51" s="242" t="s">
        <v>300</v>
      </c>
      <c r="B51" s="283">
        <v>174</v>
      </c>
      <c r="C51" s="283">
        <v>208.7</v>
      </c>
      <c r="D51" s="283">
        <v>88.3</v>
      </c>
      <c r="E51" s="283">
        <v>90.3</v>
      </c>
      <c r="F51">
        <v>0</v>
      </c>
      <c r="G51">
        <v>0</v>
      </c>
    </row>
    <row r="52" spans="1:7" ht="15" x14ac:dyDescent="0.25">
      <c r="A52" s="242" t="s">
        <v>301</v>
      </c>
      <c r="B52" s="283">
        <v>0</v>
      </c>
      <c r="C52" s="283">
        <v>106.5</v>
      </c>
      <c r="D52" s="283">
        <v>0</v>
      </c>
      <c r="E52" s="283">
        <v>84.4</v>
      </c>
      <c r="F52">
        <v>0</v>
      </c>
      <c r="G52">
        <v>0</v>
      </c>
    </row>
    <row r="53" spans="1:7" ht="15" x14ac:dyDescent="0.25">
      <c r="A53" s="242" t="s">
        <v>302</v>
      </c>
      <c r="B53" s="283">
        <v>161.1</v>
      </c>
      <c r="C53" s="283">
        <v>172.6</v>
      </c>
      <c r="D53" s="283">
        <v>72.400000000000006</v>
      </c>
      <c r="E53" s="283">
        <v>28.6</v>
      </c>
      <c r="F53">
        <v>0</v>
      </c>
      <c r="G53">
        <v>0</v>
      </c>
    </row>
    <row r="54" spans="1:7" ht="15" x14ac:dyDescent="0.25">
      <c r="A54" s="242" t="s">
        <v>385</v>
      </c>
      <c r="B54" s="283">
        <v>0</v>
      </c>
      <c r="C54" s="283">
        <v>0</v>
      </c>
      <c r="D54" s="283">
        <v>1</v>
      </c>
      <c r="E54" s="283">
        <v>1</v>
      </c>
      <c r="F54">
        <v>0</v>
      </c>
      <c r="G54">
        <v>0</v>
      </c>
    </row>
    <row r="55" spans="1:7" ht="15" x14ac:dyDescent="0.25">
      <c r="A55" s="242" t="s">
        <v>303</v>
      </c>
      <c r="B55" s="283">
        <v>28.6</v>
      </c>
      <c r="C55" s="283">
        <v>5</v>
      </c>
      <c r="D55" s="283">
        <v>5.8</v>
      </c>
      <c r="E55" s="283">
        <v>19.2</v>
      </c>
      <c r="F55">
        <v>0</v>
      </c>
      <c r="G55">
        <v>0</v>
      </c>
    </row>
    <row r="56" spans="1:7" ht="15" x14ac:dyDescent="0.25">
      <c r="A56" s="242" t="s">
        <v>304</v>
      </c>
      <c r="B56" s="283">
        <v>0</v>
      </c>
      <c r="C56" s="283">
        <v>0</v>
      </c>
      <c r="D56" s="283">
        <v>68.400000000000006</v>
      </c>
      <c r="E56" s="283">
        <v>41.1</v>
      </c>
      <c r="F56">
        <v>0</v>
      </c>
      <c r="G56">
        <v>0</v>
      </c>
    </row>
    <row r="57" spans="1:7" ht="15" x14ac:dyDescent="0.25">
      <c r="A57" s="242" t="s">
        <v>573</v>
      </c>
      <c r="B57" s="283" t="s">
        <v>109</v>
      </c>
      <c r="C57" s="283" t="s">
        <v>443</v>
      </c>
      <c r="D57" s="283" t="s">
        <v>118</v>
      </c>
      <c r="E57" s="283" t="s">
        <v>118</v>
      </c>
      <c r="F57" t="s">
        <v>109</v>
      </c>
      <c r="G57" t="s">
        <v>26</v>
      </c>
    </row>
    <row r="58" spans="1:7" ht="15" x14ac:dyDescent="0.25">
      <c r="A58" s="242" t="s">
        <v>305</v>
      </c>
      <c r="B58" s="284">
        <v>22898.799999999999</v>
      </c>
      <c r="C58" s="284">
        <v>21113.200000000001</v>
      </c>
      <c r="D58" s="284">
        <v>6611.5</v>
      </c>
      <c r="E58" s="284">
        <v>7584.8</v>
      </c>
      <c r="F58" s="282">
        <v>334.9</v>
      </c>
      <c r="G58" s="282">
        <v>0</v>
      </c>
    </row>
    <row r="59" spans="1:7" ht="15" x14ac:dyDescent="0.25">
      <c r="A59" s="242" t="s">
        <v>306</v>
      </c>
      <c r="B59" s="284">
        <v>2565.5</v>
      </c>
      <c r="C59" s="284">
        <v>5469.5</v>
      </c>
      <c r="D59" s="284">
        <v>0</v>
      </c>
      <c r="E59" s="284">
        <v>0</v>
      </c>
      <c r="F59" s="282">
        <v>0</v>
      </c>
      <c r="G59" s="282">
        <v>0</v>
      </c>
    </row>
    <row r="60" spans="1:7" ht="15" x14ac:dyDescent="0.25">
      <c r="A60" s="242" t="s">
        <v>573</v>
      </c>
      <c r="B60" s="284" t="s">
        <v>109</v>
      </c>
      <c r="C60" s="284" t="s">
        <v>443</v>
      </c>
      <c r="D60" s="284" t="s">
        <v>118</v>
      </c>
      <c r="E60" s="284" t="s">
        <v>118</v>
      </c>
      <c r="F60" s="282" t="s">
        <v>109</v>
      </c>
      <c r="G60" s="282" t="s">
        <v>26</v>
      </c>
    </row>
    <row r="61" spans="1:7" ht="15" x14ac:dyDescent="0.25">
      <c r="A61" s="242" t="s">
        <v>307</v>
      </c>
      <c r="B61" s="284">
        <v>25464.2</v>
      </c>
      <c r="C61" s="284">
        <v>26582.7</v>
      </c>
      <c r="D61" s="284">
        <v>6611.5</v>
      </c>
      <c r="E61" s="284">
        <v>7584.8</v>
      </c>
      <c r="F61" s="282">
        <v>334.9</v>
      </c>
      <c r="G61" s="282">
        <v>0</v>
      </c>
    </row>
    <row r="62" spans="1:7" ht="15" x14ac:dyDescent="0.25">
      <c r="A62" s="242" t="s">
        <v>308</v>
      </c>
      <c r="B62" s="284" t="s">
        <v>25</v>
      </c>
      <c r="C62" s="284" t="s">
        <v>25</v>
      </c>
      <c r="D62" s="284">
        <v>0</v>
      </c>
      <c r="E62" s="284">
        <v>0</v>
      </c>
      <c r="F62" s="282" t="s">
        <v>25</v>
      </c>
      <c r="G62" s="282" t="s">
        <v>25</v>
      </c>
    </row>
    <row r="63" spans="1:7" ht="15" x14ac:dyDescent="0.25">
      <c r="A63" s="242" t="s">
        <v>309</v>
      </c>
      <c r="B63" s="284">
        <v>443.3</v>
      </c>
      <c r="C63" s="284">
        <v>1382.6</v>
      </c>
      <c r="D63" s="284" t="s">
        <v>25</v>
      </c>
      <c r="E63" s="284" t="s">
        <v>25</v>
      </c>
      <c r="F63" s="282">
        <v>0</v>
      </c>
      <c r="G63" s="282">
        <v>0</v>
      </c>
    </row>
    <row r="64" spans="1:7" ht="15" x14ac:dyDescent="0.25">
      <c r="A64" s="242" t="s">
        <v>573</v>
      </c>
      <c r="B64" s="284" t="s">
        <v>109</v>
      </c>
      <c r="C64" s="284" t="s">
        <v>443</v>
      </c>
      <c r="D64" s="284" t="s">
        <v>118</v>
      </c>
      <c r="E64" s="284" t="s">
        <v>118</v>
      </c>
      <c r="F64" s="282" t="s">
        <v>109</v>
      </c>
      <c r="G64" s="282" t="s">
        <v>26</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A64A-8ED8-4C8A-BF91-ED8AD1C6EDAB}">
  <dimension ref="A1:G63"/>
  <sheetViews>
    <sheetView topLeftCell="A42" workbookViewId="0">
      <selection activeCell="P16" sqref="P16"/>
    </sheetView>
  </sheetViews>
  <sheetFormatPr defaultRowHeight="13.2" x14ac:dyDescent="0.25"/>
  <cols>
    <col min="1" max="1" width="26.109375" customWidth="1"/>
    <col min="2" max="2" width="13.6640625" customWidth="1"/>
    <col min="5" max="5" width="17.109375" customWidth="1"/>
    <col min="6" max="6" width="12.88671875" customWidth="1"/>
  </cols>
  <sheetData>
    <row r="1" spans="1:7" ht="15" x14ac:dyDescent="0.25">
      <c r="A1" s="53" t="s">
        <v>564</v>
      </c>
    </row>
    <row r="2" spans="1:7" ht="15" x14ac:dyDescent="0.25">
      <c r="A2" s="53" t="s">
        <v>565</v>
      </c>
    </row>
    <row r="3" spans="1:7" ht="15" x14ac:dyDescent="0.25">
      <c r="A3" s="53" t="s">
        <v>730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0.2</v>
      </c>
      <c r="F12">
        <v>0</v>
      </c>
      <c r="G12">
        <v>0</v>
      </c>
    </row>
    <row r="13" spans="1:7" ht="15" x14ac:dyDescent="0.25">
      <c r="A13" s="53" t="s">
        <v>269</v>
      </c>
      <c r="B13">
        <v>0.1</v>
      </c>
      <c r="C13">
        <v>0.1</v>
      </c>
      <c r="D13" t="s">
        <v>160</v>
      </c>
      <c r="E13">
        <v>0.2</v>
      </c>
      <c r="F13">
        <v>0</v>
      </c>
      <c r="G13">
        <v>0</v>
      </c>
    </row>
    <row r="14" spans="1:7" ht="15" x14ac:dyDescent="0.25">
      <c r="A14" s="53" t="s">
        <v>27</v>
      </c>
    </row>
    <row r="15" spans="1:7" ht="15" x14ac:dyDescent="0.25">
      <c r="A15" s="53" t="s">
        <v>270</v>
      </c>
      <c r="B15">
        <v>1622.8</v>
      </c>
      <c r="C15">
        <v>3798.2</v>
      </c>
      <c r="D15">
        <v>867.9</v>
      </c>
      <c r="E15">
        <v>702.8</v>
      </c>
      <c r="F15">
        <v>0</v>
      </c>
      <c r="G15">
        <v>0</v>
      </c>
    </row>
    <row r="16" spans="1:7" ht="15" x14ac:dyDescent="0.25">
      <c r="A16" s="53" t="s">
        <v>27</v>
      </c>
    </row>
    <row r="17" spans="1:7" ht="15" x14ac:dyDescent="0.25">
      <c r="A17" s="53" t="s">
        <v>271</v>
      </c>
      <c r="B17">
        <v>155.5</v>
      </c>
      <c r="C17">
        <v>474.9</v>
      </c>
      <c r="D17">
        <v>38</v>
      </c>
      <c r="E17">
        <v>82.5</v>
      </c>
      <c r="F17">
        <v>0</v>
      </c>
      <c r="G17">
        <v>0</v>
      </c>
    </row>
    <row r="18" spans="1:7" ht="15" x14ac:dyDescent="0.25">
      <c r="A18" s="53" t="s">
        <v>27</v>
      </c>
    </row>
    <row r="19" spans="1:7" ht="15" x14ac:dyDescent="0.25">
      <c r="A19" s="53" t="s">
        <v>272</v>
      </c>
      <c r="B19">
        <v>11084.6</v>
      </c>
      <c r="C19">
        <v>8563.7999999999993</v>
      </c>
      <c r="D19">
        <v>840.6</v>
      </c>
      <c r="E19">
        <v>2199.5</v>
      </c>
      <c r="F19">
        <v>0</v>
      </c>
      <c r="G19">
        <v>0</v>
      </c>
    </row>
    <row r="20" spans="1:7" ht="15" x14ac:dyDescent="0.25">
      <c r="A20" s="53" t="s">
        <v>27</v>
      </c>
    </row>
    <row r="21" spans="1:7" ht="15" x14ac:dyDescent="0.25">
      <c r="A21" s="53" t="s">
        <v>273</v>
      </c>
      <c r="B21">
        <v>148.80000000000001</v>
      </c>
      <c r="C21">
        <v>455.2</v>
      </c>
      <c r="D21">
        <v>3.9</v>
      </c>
      <c r="E21">
        <v>418</v>
      </c>
      <c r="F21">
        <v>0</v>
      </c>
      <c r="G21">
        <v>0</v>
      </c>
    </row>
    <row r="22" spans="1:7" ht="15" x14ac:dyDescent="0.25">
      <c r="A22" s="53" t="s">
        <v>274</v>
      </c>
      <c r="B22">
        <v>2.1</v>
      </c>
      <c r="C22">
        <v>3.7</v>
      </c>
      <c r="D22">
        <v>1.5</v>
      </c>
      <c r="E22">
        <v>11</v>
      </c>
      <c r="F22">
        <v>0</v>
      </c>
      <c r="G22">
        <v>0</v>
      </c>
    </row>
    <row r="23" spans="1:7" ht="15" x14ac:dyDescent="0.25">
      <c r="A23" s="53" t="s">
        <v>413</v>
      </c>
      <c r="B23">
        <v>0</v>
      </c>
      <c r="C23">
        <v>240</v>
      </c>
      <c r="D23">
        <v>0</v>
      </c>
      <c r="E23">
        <v>0</v>
      </c>
      <c r="F23">
        <v>0</v>
      </c>
      <c r="G23">
        <v>0</v>
      </c>
    </row>
    <row r="24" spans="1:7" ht="15" x14ac:dyDescent="0.25">
      <c r="A24" s="53" t="s">
        <v>275</v>
      </c>
      <c r="B24">
        <v>70</v>
      </c>
      <c r="C24">
        <v>138.1</v>
      </c>
      <c r="D24">
        <v>2.4</v>
      </c>
      <c r="E24">
        <v>333.7</v>
      </c>
      <c r="F24">
        <v>0</v>
      </c>
      <c r="G24">
        <v>0</v>
      </c>
    </row>
    <row r="25" spans="1:7" ht="15" x14ac:dyDescent="0.25">
      <c r="A25" s="53" t="s">
        <v>276</v>
      </c>
      <c r="B25">
        <v>1.5</v>
      </c>
      <c r="C25">
        <v>8.1</v>
      </c>
      <c r="D25">
        <v>0</v>
      </c>
      <c r="E25">
        <v>2.6</v>
      </c>
      <c r="F25">
        <v>0</v>
      </c>
      <c r="G25">
        <v>0</v>
      </c>
    </row>
    <row r="26" spans="1:7" ht="15" x14ac:dyDescent="0.25">
      <c r="A26" s="53" t="s">
        <v>278</v>
      </c>
      <c r="B26">
        <v>0</v>
      </c>
      <c r="C26">
        <v>0</v>
      </c>
      <c r="D26">
        <v>0.1</v>
      </c>
      <c r="E26">
        <v>0.2</v>
      </c>
      <c r="F26">
        <v>0</v>
      </c>
      <c r="G26">
        <v>0</v>
      </c>
    </row>
    <row r="27" spans="1:7" ht="15" x14ac:dyDescent="0.25">
      <c r="A27" s="53" t="s">
        <v>279</v>
      </c>
      <c r="B27">
        <v>1.2</v>
      </c>
      <c r="C27">
        <v>0.4</v>
      </c>
      <c r="D27">
        <v>0</v>
      </c>
      <c r="E27">
        <v>0.3</v>
      </c>
      <c r="F27">
        <v>0</v>
      </c>
      <c r="G27">
        <v>0</v>
      </c>
    </row>
    <row r="28" spans="1:7" ht="15" x14ac:dyDescent="0.25">
      <c r="A28" s="53" t="s">
        <v>281</v>
      </c>
      <c r="B28">
        <v>74</v>
      </c>
      <c r="C28">
        <v>65</v>
      </c>
      <c r="D28">
        <v>0</v>
      </c>
      <c r="E28">
        <v>70.2</v>
      </c>
      <c r="F28">
        <v>0</v>
      </c>
      <c r="G28">
        <v>0</v>
      </c>
    </row>
    <row r="29" spans="1:7" ht="15" x14ac:dyDescent="0.25">
      <c r="A29" s="53" t="s">
        <v>27</v>
      </c>
    </row>
    <row r="30" spans="1:7" ht="15" x14ac:dyDescent="0.25">
      <c r="A30" s="53" t="s">
        <v>283</v>
      </c>
      <c r="B30">
        <v>0</v>
      </c>
      <c r="C30">
        <v>136.5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285</v>
      </c>
      <c r="B33">
        <v>0</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9492.2000000000007</v>
      </c>
      <c r="C36">
        <v>7697.8</v>
      </c>
      <c r="D36">
        <v>4143.1000000000004</v>
      </c>
      <c r="E36">
        <v>3450.9</v>
      </c>
      <c r="F36">
        <v>337.4</v>
      </c>
      <c r="G36">
        <v>0</v>
      </c>
    </row>
    <row r="37" spans="1:7" ht="15" x14ac:dyDescent="0.25">
      <c r="A37" s="53" t="s">
        <v>287</v>
      </c>
      <c r="B37">
        <v>5.5</v>
      </c>
      <c r="C37">
        <v>0</v>
      </c>
      <c r="D37">
        <v>6.3</v>
      </c>
      <c r="E37">
        <v>4.5</v>
      </c>
      <c r="F37">
        <v>0</v>
      </c>
      <c r="G37">
        <v>0</v>
      </c>
    </row>
    <row r="38" spans="1:7" ht="15" x14ac:dyDescent="0.25">
      <c r="A38" s="53" t="s">
        <v>288</v>
      </c>
      <c r="B38">
        <v>363</v>
      </c>
      <c r="C38">
        <v>220.4</v>
      </c>
      <c r="D38">
        <v>141.1</v>
      </c>
      <c r="E38">
        <v>102.2</v>
      </c>
      <c r="F38">
        <v>3.9</v>
      </c>
      <c r="G38">
        <v>0</v>
      </c>
    </row>
    <row r="39" spans="1:7" ht="15" x14ac:dyDescent="0.25">
      <c r="A39" s="53" t="s">
        <v>289</v>
      </c>
      <c r="B39">
        <v>840.2</v>
      </c>
      <c r="C39">
        <v>152.19999999999999</v>
      </c>
      <c r="D39">
        <v>120.7</v>
      </c>
      <c r="E39">
        <v>150</v>
      </c>
      <c r="F39">
        <v>2.5</v>
      </c>
      <c r="G39">
        <v>0</v>
      </c>
    </row>
    <row r="40" spans="1:7" ht="15" x14ac:dyDescent="0.25">
      <c r="A40" s="53" t="s">
        <v>290</v>
      </c>
      <c r="B40">
        <v>749.6</v>
      </c>
      <c r="C40">
        <v>859.4</v>
      </c>
      <c r="D40">
        <v>630.70000000000005</v>
      </c>
      <c r="E40">
        <v>712.2</v>
      </c>
      <c r="F40">
        <v>0</v>
      </c>
      <c r="G40">
        <v>0</v>
      </c>
    </row>
    <row r="41" spans="1:7" ht="15" x14ac:dyDescent="0.25">
      <c r="A41" s="53" t="s">
        <v>291</v>
      </c>
      <c r="B41">
        <v>0</v>
      </c>
      <c r="C41">
        <v>10.5</v>
      </c>
      <c r="D41">
        <v>30.6</v>
      </c>
      <c r="E41">
        <v>37.5</v>
      </c>
      <c r="F41">
        <v>0</v>
      </c>
      <c r="G41">
        <v>0</v>
      </c>
    </row>
    <row r="42" spans="1:7" ht="15" x14ac:dyDescent="0.25">
      <c r="A42" s="53" t="s">
        <v>293</v>
      </c>
      <c r="B42">
        <v>694.6</v>
      </c>
      <c r="C42">
        <v>587.70000000000005</v>
      </c>
      <c r="D42">
        <v>138.80000000000001</v>
      </c>
      <c r="E42">
        <v>137.4</v>
      </c>
      <c r="F42">
        <v>0</v>
      </c>
      <c r="G42">
        <v>0</v>
      </c>
    </row>
    <row r="43" spans="1:7" ht="15" x14ac:dyDescent="0.25">
      <c r="A43" s="53" t="s">
        <v>384</v>
      </c>
      <c r="B43">
        <v>0</v>
      </c>
      <c r="C43">
        <v>0</v>
      </c>
      <c r="D43">
        <v>9.8000000000000007</v>
      </c>
      <c r="E43">
        <v>7.1</v>
      </c>
      <c r="F43">
        <v>0</v>
      </c>
      <c r="G43">
        <v>0</v>
      </c>
    </row>
    <row r="44" spans="1:7" ht="15" x14ac:dyDescent="0.25">
      <c r="A44" s="53" t="s">
        <v>294</v>
      </c>
      <c r="B44">
        <v>0</v>
      </c>
      <c r="C44">
        <v>3.2</v>
      </c>
      <c r="D44">
        <v>4.5</v>
      </c>
      <c r="E44">
        <v>0</v>
      </c>
      <c r="F44">
        <v>0</v>
      </c>
      <c r="G44">
        <v>0</v>
      </c>
    </row>
    <row r="45" spans="1:7" ht="15" x14ac:dyDescent="0.25">
      <c r="A45" s="53" t="s">
        <v>295</v>
      </c>
      <c r="B45">
        <v>241.7</v>
      </c>
      <c r="C45">
        <v>224.6</v>
      </c>
      <c r="D45">
        <v>121.6</v>
      </c>
      <c r="E45">
        <v>98.3</v>
      </c>
      <c r="F45">
        <v>0</v>
      </c>
      <c r="G45">
        <v>0</v>
      </c>
    </row>
    <row r="46" spans="1:7" ht="15" x14ac:dyDescent="0.25">
      <c r="A46" s="53" t="s">
        <v>296</v>
      </c>
      <c r="B46">
        <v>51.6</v>
      </c>
      <c r="C46">
        <v>76.400000000000006</v>
      </c>
      <c r="D46">
        <v>70</v>
      </c>
      <c r="E46">
        <v>44.7</v>
      </c>
      <c r="F46">
        <v>0</v>
      </c>
      <c r="G46">
        <v>0</v>
      </c>
    </row>
    <row r="47" spans="1:7" ht="15" x14ac:dyDescent="0.25">
      <c r="A47" s="53" t="s">
        <v>297</v>
      </c>
      <c r="B47">
        <v>2.6</v>
      </c>
      <c r="C47">
        <v>7.1</v>
      </c>
      <c r="D47">
        <v>2.8</v>
      </c>
      <c r="E47">
        <v>3.1</v>
      </c>
      <c r="F47">
        <v>0</v>
      </c>
      <c r="G47">
        <v>0</v>
      </c>
    </row>
    <row r="48" spans="1:7" ht="15" x14ac:dyDescent="0.25">
      <c r="A48" s="53" t="s">
        <v>298</v>
      </c>
      <c r="B48">
        <v>6022.3</v>
      </c>
      <c r="C48">
        <v>4941.6000000000004</v>
      </c>
      <c r="D48">
        <v>2589.6</v>
      </c>
      <c r="E48">
        <v>1877.6</v>
      </c>
      <c r="F48">
        <v>331</v>
      </c>
      <c r="G48">
        <v>0</v>
      </c>
    </row>
    <row r="49" spans="1:7" ht="15" x14ac:dyDescent="0.25">
      <c r="A49" s="53" t="s">
        <v>299</v>
      </c>
      <c r="B49">
        <v>160.1</v>
      </c>
      <c r="C49">
        <v>108.8</v>
      </c>
      <c r="D49">
        <v>55.8</v>
      </c>
      <c r="E49">
        <v>58.8</v>
      </c>
      <c r="F49">
        <v>0</v>
      </c>
      <c r="G49">
        <v>0</v>
      </c>
    </row>
    <row r="50" spans="1:7" ht="15" x14ac:dyDescent="0.25">
      <c r="A50" s="53" t="s">
        <v>300</v>
      </c>
      <c r="B50">
        <v>168</v>
      </c>
      <c r="C50">
        <v>244.3</v>
      </c>
      <c r="D50">
        <v>88.3</v>
      </c>
      <c r="E50">
        <v>43.4</v>
      </c>
      <c r="F50">
        <v>0</v>
      </c>
      <c r="G50">
        <v>0</v>
      </c>
    </row>
    <row r="51" spans="1:7" ht="15" x14ac:dyDescent="0.25">
      <c r="A51" s="53" t="s">
        <v>301</v>
      </c>
      <c r="B51">
        <v>0</v>
      </c>
      <c r="C51">
        <v>86.5</v>
      </c>
      <c r="D51">
        <v>0</v>
      </c>
      <c r="E51">
        <v>84.4</v>
      </c>
      <c r="F51">
        <v>0</v>
      </c>
      <c r="G51">
        <v>0</v>
      </c>
    </row>
    <row r="52" spans="1:7" ht="15" x14ac:dyDescent="0.25">
      <c r="A52" s="53" t="s">
        <v>302</v>
      </c>
      <c r="B52">
        <v>168.6</v>
      </c>
      <c r="C52">
        <v>170.2</v>
      </c>
      <c r="D52">
        <v>57.3</v>
      </c>
      <c r="E52">
        <v>28.6</v>
      </c>
      <c r="F52">
        <v>0</v>
      </c>
      <c r="G52">
        <v>0</v>
      </c>
    </row>
    <row r="53" spans="1:7" ht="15" x14ac:dyDescent="0.25">
      <c r="A53" s="53" t="s">
        <v>385</v>
      </c>
      <c r="B53">
        <v>0</v>
      </c>
      <c r="C53">
        <v>0</v>
      </c>
      <c r="D53">
        <v>1</v>
      </c>
      <c r="E53">
        <v>1</v>
      </c>
      <c r="F53">
        <v>0</v>
      </c>
      <c r="G53">
        <v>0</v>
      </c>
    </row>
    <row r="54" spans="1:7" ht="15" x14ac:dyDescent="0.25">
      <c r="A54" s="53" t="s">
        <v>303</v>
      </c>
      <c r="B54">
        <v>24.6</v>
      </c>
      <c r="C54">
        <v>5</v>
      </c>
      <c r="D54">
        <v>5.8</v>
      </c>
      <c r="E54">
        <v>19.2</v>
      </c>
      <c r="F54">
        <v>0</v>
      </c>
      <c r="G54">
        <v>0</v>
      </c>
    </row>
    <row r="55" spans="1:7" ht="15" x14ac:dyDescent="0.25">
      <c r="A55" s="53" t="s">
        <v>304</v>
      </c>
      <c r="B55">
        <v>0</v>
      </c>
      <c r="C55">
        <v>0</v>
      </c>
      <c r="D55">
        <v>68.400000000000006</v>
      </c>
      <c r="E55">
        <v>41.1</v>
      </c>
      <c r="F55">
        <v>0</v>
      </c>
      <c r="G55">
        <v>0</v>
      </c>
    </row>
    <row r="56" spans="1:7" ht="15" x14ac:dyDescent="0.25">
      <c r="A56" s="53" t="s">
        <v>573</v>
      </c>
      <c r="B56" t="s">
        <v>118</v>
      </c>
      <c r="C56" t="s">
        <v>26</v>
      </c>
      <c r="D56" t="s">
        <v>118</v>
      </c>
      <c r="E56" t="s">
        <v>118</v>
      </c>
      <c r="F56" t="s">
        <v>118</v>
      </c>
      <c r="G56" t="s">
        <v>108</v>
      </c>
    </row>
    <row r="57" spans="1:7" ht="15" x14ac:dyDescent="0.25">
      <c r="A57" s="53" t="s">
        <v>305</v>
      </c>
      <c r="B57">
        <v>22503.9</v>
      </c>
      <c r="C57">
        <v>21126.400000000001</v>
      </c>
      <c r="D57">
        <v>5893.5</v>
      </c>
      <c r="E57">
        <v>6853.9</v>
      </c>
      <c r="F57">
        <v>337.4</v>
      </c>
      <c r="G57">
        <v>0</v>
      </c>
    </row>
    <row r="58" spans="1:7" ht="15" x14ac:dyDescent="0.25">
      <c r="A58" s="53" t="s">
        <v>306</v>
      </c>
      <c r="B58">
        <v>2611</v>
      </c>
      <c r="C58">
        <v>5208.8999999999996</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25115</v>
      </c>
      <c r="C60">
        <v>26335.3</v>
      </c>
      <c r="D60">
        <v>5893.5</v>
      </c>
      <c r="E60">
        <v>6853.9</v>
      </c>
      <c r="F60">
        <v>337.4</v>
      </c>
      <c r="G60">
        <v>0</v>
      </c>
    </row>
    <row r="61" spans="1:7" ht="15" x14ac:dyDescent="0.25">
      <c r="A61" s="53" t="s">
        <v>308</v>
      </c>
      <c r="B61" t="s">
        <v>25</v>
      </c>
      <c r="C61" t="s">
        <v>25</v>
      </c>
      <c r="D61">
        <v>0</v>
      </c>
      <c r="E61">
        <v>0</v>
      </c>
      <c r="F61" t="s">
        <v>25</v>
      </c>
      <c r="G61" t="s">
        <v>25</v>
      </c>
    </row>
    <row r="62" spans="1:7" ht="15" x14ac:dyDescent="0.25">
      <c r="A62" s="53" t="s">
        <v>309</v>
      </c>
      <c r="B62">
        <v>508.3</v>
      </c>
      <c r="C62">
        <v>1327.6</v>
      </c>
      <c r="D62" t="s">
        <v>25</v>
      </c>
      <c r="E62" t="s">
        <v>25</v>
      </c>
      <c r="F62">
        <v>0</v>
      </c>
      <c r="G62">
        <v>0</v>
      </c>
    </row>
    <row r="63" spans="1:7" ht="15" x14ac:dyDescent="0.25">
      <c r="A63" s="53" t="s">
        <v>573</v>
      </c>
      <c r="B63" t="s">
        <v>118</v>
      </c>
      <c r="C63" t="s">
        <v>26</v>
      </c>
      <c r="D63" t="s">
        <v>118</v>
      </c>
      <c r="E63" t="s">
        <v>118</v>
      </c>
      <c r="F63" t="s">
        <v>118</v>
      </c>
      <c r="G63" t="s">
        <v>108</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5E8A-5CE0-4048-BAA4-00A449079384}">
  <dimension ref="A1:G61"/>
  <sheetViews>
    <sheetView topLeftCell="A25" workbookViewId="0">
      <selection activeCell="I11" sqref="I11"/>
    </sheetView>
  </sheetViews>
  <sheetFormatPr defaultRowHeight="13.2" x14ac:dyDescent="0.25"/>
  <cols>
    <col min="1" max="1" width="26.5546875" customWidth="1"/>
    <col min="2" max="2" width="12.109375" customWidth="1"/>
    <col min="3" max="3" width="10.5546875" customWidth="1"/>
    <col min="4" max="4" width="11" customWidth="1"/>
    <col min="5" max="5" width="12.6640625" customWidth="1"/>
    <col min="6" max="6" width="11.88671875" customWidth="1"/>
    <col min="7" max="7" width="12" customWidth="1"/>
  </cols>
  <sheetData>
    <row r="1" spans="1:7" ht="15" x14ac:dyDescent="0.25">
      <c r="A1" s="53" t="s">
        <v>564</v>
      </c>
    </row>
    <row r="2" spans="1:7" ht="15" x14ac:dyDescent="0.25">
      <c r="A2" s="53" t="s">
        <v>565</v>
      </c>
    </row>
    <row r="3" spans="1:7" ht="15" x14ac:dyDescent="0.25">
      <c r="A3" s="53" t="s">
        <v>729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1670.8</v>
      </c>
      <c r="C15">
        <v>3753.7</v>
      </c>
      <c r="D15">
        <v>705</v>
      </c>
      <c r="E15">
        <v>679.2</v>
      </c>
      <c r="F15">
        <v>0</v>
      </c>
      <c r="G15">
        <v>0</v>
      </c>
    </row>
    <row r="16" spans="1:7" ht="15" x14ac:dyDescent="0.25">
      <c r="A16" s="53" t="s">
        <v>27</v>
      </c>
    </row>
    <row r="17" spans="1:7" ht="15" x14ac:dyDescent="0.25">
      <c r="A17" s="53" t="s">
        <v>271</v>
      </c>
      <c r="B17">
        <v>156.1</v>
      </c>
      <c r="C17">
        <v>426.9</v>
      </c>
      <c r="D17">
        <v>36.700000000000003</v>
      </c>
      <c r="E17">
        <v>69.400000000000006</v>
      </c>
      <c r="F17">
        <v>0</v>
      </c>
      <c r="G17">
        <v>0</v>
      </c>
    </row>
    <row r="18" spans="1:7" ht="15" x14ac:dyDescent="0.25">
      <c r="A18" s="53" t="s">
        <v>27</v>
      </c>
    </row>
    <row r="19" spans="1:7" ht="15" x14ac:dyDescent="0.25">
      <c r="A19" s="53" t="s">
        <v>272</v>
      </c>
      <c r="B19">
        <v>11084.8</v>
      </c>
      <c r="C19">
        <v>8681.7999999999993</v>
      </c>
      <c r="D19">
        <v>840.4</v>
      </c>
      <c r="E19">
        <v>1869.2</v>
      </c>
      <c r="F19">
        <v>0</v>
      </c>
      <c r="G19">
        <v>0</v>
      </c>
    </row>
    <row r="20" spans="1:7" ht="15" x14ac:dyDescent="0.25">
      <c r="A20" s="53" t="s">
        <v>27</v>
      </c>
    </row>
    <row r="21" spans="1:7" ht="15" x14ac:dyDescent="0.25">
      <c r="A21" s="53" t="s">
        <v>273</v>
      </c>
      <c r="B21">
        <v>75.099999999999994</v>
      </c>
      <c r="C21">
        <v>323.10000000000002</v>
      </c>
      <c r="D21">
        <v>2.6</v>
      </c>
      <c r="E21">
        <v>417.4</v>
      </c>
      <c r="F21">
        <v>0</v>
      </c>
      <c r="G21">
        <v>0</v>
      </c>
    </row>
    <row r="22" spans="1:7" ht="15" x14ac:dyDescent="0.25">
      <c r="A22" s="53" t="s">
        <v>274</v>
      </c>
      <c r="B22">
        <v>2.1</v>
      </c>
      <c r="C22">
        <v>3.9</v>
      </c>
      <c r="D22">
        <v>1.5</v>
      </c>
      <c r="E22">
        <v>10.7</v>
      </c>
      <c r="F22">
        <v>0</v>
      </c>
      <c r="G22">
        <v>0</v>
      </c>
    </row>
    <row r="23" spans="1:7" ht="15" x14ac:dyDescent="0.25">
      <c r="A23" s="53" t="s">
        <v>413</v>
      </c>
      <c r="B23">
        <v>0</v>
      </c>
      <c r="C23">
        <v>240</v>
      </c>
      <c r="D23">
        <v>0</v>
      </c>
      <c r="E23">
        <v>0</v>
      </c>
      <c r="F23">
        <v>0</v>
      </c>
      <c r="G23">
        <v>0</v>
      </c>
    </row>
    <row r="24" spans="1:7" ht="15" x14ac:dyDescent="0.25">
      <c r="A24" s="53" t="s">
        <v>275</v>
      </c>
      <c r="B24">
        <v>70.3</v>
      </c>
      <c r="C24">
        <v>5.4</v>
      </c>
      <c r="D24">
        <v>1.1000000000000001</v>
      </c>
      <c r="E24">
        <v>333.7</v>
      </c>
      <c r="F24">
        <v>0</v>
      </c>
      <c r="G24">
        <v>0</v>
      </c>
    </row>
    <row r="25" spans="1:7" ht="15" x14ac:dyDescent="0.25">
      <c r="A25" s="53" t="s">
        <v>276</v>
      </c>
      <c r="B25">
        <v>1.5</v>
      </c>
      <c r="C25">
        <v>8.4</v>
      </c>
      <c r="D25">
        <v>0</v>
      </c>
      <c r="E25">
        <v>2.4</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283</v>
      </c>
      <c r="B30">
        <v>0</v>
      </c>
      <c r="C30">
        <v>95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27</v>
      </c>
    </row>
    <row r="34" spans="1:7" ht="15" x14ac:dyDescent="0.25">
      <c r="A34" s="53" t="s">
        <v>286</v>
      </c>
      <c r="B34">
        <v>9029</v>
      </c>
      <c r="C34">
        <v>6745.4</v>
      </c>
      <c r="D34">
        <v>3560.3</v>
      </c>
      <c r="E34">
        <v>3089.9</v>
      </c>
      <c r="F34">
        <v>337.4</v>
      </c>
      <c r="G34">
        <v>0</v>
      </c>
    </row>
    <row r="35" spans="1:7" ht="15" x14ac:dyDescent="0.25">
      <c r="A35" s="53" t="s">
        <v>287</v>
      </c>
      <c r="B35">
        <v>5.5</v>
      </c>
      <c r="C35">
        <v>0</v>
      </c>
      <c r="D35">
        <v>6.3</v>
      </c>
      <c r="E35">
        <v>4.5</v>
      </c>
      <c r="F35">
        <v>0</v>
      </c>
      <c r="G35">
        <v>0</v>
      </c>
    </row>
    <row r="36" spans="1:7" ht="15" x14ac:dyDescent="0.25">
      <c r="A36" s="53" t="s">
        <v>288</v>
      </c>
      <c r="B36">
        <v>356.8</v>
      </c>
      <c r="C36">
        <v>220.4</v>
      </c>
      <c r="D36">
        <v>141.1</v>
      </c>
      <c r="E36">
        <v>102.2</v>
      </c>
      <c r="F36">
        <v>3.9</v>
      </c>
      <c r="G36">
        <v>0</v>
      </c>
    </row>
    <row r="37" spans="1:7" ht="15" x14ac:dyDescent="0.25">
      <c r="A37" s="53" t="s">
        <v>289</v>
      </c>
      <c r="B37">
        <v>817.7</v>
      </c>
      <c r="C37">
        <v>117.5</v>
      </c>
      <c r="D37">
        <v>112.6</v>
      </c>
      <c r="E37">
        <v>138</v>
      </c>
      <c r="F37">
        <v>2.5</v>
      </c>
      <c r="G37">
        <v>0</v>
      </c>
    </row>
    <row r="38" spans="1:7" ht="15" x14ac:dyDescent="0.25">
      <c r="A38" s="53" t="s">
        <v>290</v>
      </c>
      <c r="B38">
        <v>808.2</v>
      </c>
      <c r="C38">
        <v>832.8</v>
      </c>
      <c r="D38">
        <v>494.5</v>
      </c>
      <c r="E38">
        <v>611.1</v>
      </c>
      <c r="F38">
        <v>0</v>
      </c>
      <c r="G38">
        <v>0</v>
      </c>
    </row>
    <row r="39" spans="1:7" ht="15" x14ac:dyDescent="0.25">
      <c r="A39" s="53" t="s">
        <v>291</v>
      </c>
      <c r="B39">
        <v>0</v>
      </c>
      <c r="C39">
        <v>10.5</v>
      </c>
      <c r="D39">
        <v>30.6</v>
      </c>
      <c r="E39">
        <v>37.5</v>
      </c>
      <c r="F39">
        <v>0</v>
      </c>
      <c r="G39">
        <v>0</v>
      </c>
    </row>
    <row r="40" spans="1:7" ht="15" x14ac:dyDescent="0.25">
      <c r="A40" s="53" t="s">
        <v>293</v>
      </c>
      <c r="B40">
        <v>589.20000000000005</v>
      </c>
      <c r="C40">
        <v>588.4</v>
      </c>
      <c r="D40">
        <v>138.80000000000001</v>
      </c>
      <c r="E40">
        <v>137.4</v>
      </c>
      <c r="F40">
        <v>0</v>
      </c>
      <c r="G40">
        <v>0</v>
      </c>
    </row>
    <row r="41" spans="1:7" ht="15" x14ac:dyDescent="0.25">
      <c r="A41" s="53" t="s">
        <v>384</v>
      </c>
      <c r="B41">
        <v>0</v>
      </c>
      <c r="C41">
        <v>0</v>
      </c>
      <c r="D41">
        <v>6.7</v>
      </c>
      <c r="E41">
        <v>7.1</v>
      </c>
      <c r="F41">
        <v>0</v>
      </c>
      <c r="G41">
        <v>0</v>
      </c>
    </row>
    <row r="42" spans="1:7" ht="15" x14ac:dyDescent="0.25">
      <c r="A42" s="53" t="s">
        <v>294</v>
      </c>
      <c r="B42">
        <v>0</v>
      </c>
      <c r="C42">
        <v>3.2</v>
      </c>
      <c r="D42">
        <v>4.5</v>
      </c>
      <c r="E42">
        <v>0</v>
      </c>
      <c r="F42">
        <v>0</v>
      </c>
      <c r="G42">
        <v>0</v>
      </c>
    </row>
    <row r="43" spans="1:7" ht="15" x14ac:dyDescent="0.25">
      <c r="A43" s="53" t="s">
        <v>295</v>
      </c>
      <c r="B43">
        <v>234.2</v>
      </c>
      <c r="C43">
        <v>252.6</v>
      </c>
      <c r="D43">
        <v>114.3</v>
      </c>
      <c r="E43">
        <v>70.3</v>
      </c>
      <c r="F43">
        <v>0</v>
      </c>
      <c r="G43">
        <v>0</v>
      </c>
    </row>
    <row r="44" spans="1:7" ht="15" x14ac:dyDescent="0.25">
      <c r="A44" s="53" t="s">
        <v>296</v>
      </c>
      <c r="B44">
        <v>49</v>
      </c>
      <c r="C44">
        <v>76.400000000000006</v>
      </c>
      <c r="D44">
        <v>51.6</v>
      </c>
      <c r="E44">
        <v>37.5</v>
      </c>
      <c r="F44">
        <v>0</v>
      </c>
      <c r="G44">
        <v>0</v>
      </c>
    </row>
    <row r="45" spans="1:7" ht="15" x14ac:dyDescent="0.25">
      <c r="A45" s="53" t="s">
        <v>297</v>
      </c>
      <c r="B45">
        <v>2.6</v>
      </c>
      <c r="C45">
        <v>6.7</v>
      </c>
      <c r="D45">
        <v>2.8</v>
      </c>
      <c r="E45">
        <v>3.1</v>
      </c>
      <c r="F45">
        <v>0</v>
      </c>
      <c r="G45">
        <v>0</v>
      </c>
    </row>
    <row r="46" spans="1:7" ht="15" x14ac:dyDescent="0.25">
      <c r="A46" s="53" t="s">
        <v>298</v>
      </c>
      <c r="B46">
        <v>5673.3</v>
      </c>
      <c r="C46">
        <v>4087.6</v>
      </c>
      <c r="D46">
        <v>2272.3000000000002</v>
      </c>
      <c r="E46">
        <v>1669</v>
      </c>
      <c r="F46">
        <v>331</v>
      </c>
      <c r="G46">
        <v>0</v>
      </c>
    </row>
    <row r="47" spans="1:7" ht="15" x14ac:dyDescent="0.25">
      <c r="A47" s="53" t="s">
        <v>299</v>
      </c>
      <c r="B47">
        <v>182</v>
      </c>
      <c r="C47">
        <v>80.8</v>
      </c>
      <c r="D47">
        <v>29.5</v>
      </c>
      <c r="E47">
        <v>58.8</v>
      </c>
      <c r="F47">
        <v>0</v>
      </c>
      <c r="G47">
        <v>0</v>
      </c>
    </row>
    <row r="48" spans="1:7" ht="15" x14ac:dyDescent="0.25">
      <c r="A48" s="53" t="s">
        <v>300</v>
      </c>
      <c r="B48">
        <v>192.5</v>
      </c>
      <c r="C48">
        <v>244.3</v>
      </c>
      <c r="D48">
        <v>65.599999999999994</v>
      </c>
      <c r="E48">
        <v>39.4</v>
      </c>
      <c r="F48">
        <v>0</v>
      </c>
      <c r="G48">
        <v>0</v>
      </c>
    </row>
    <row r="49" spans="1:7" ht="15" x14ac:dyDescent="0.25">
      <c r="A49" s="53" t="s">
        <v>301</v>
      </c>
      <c r="B49">
        <v>0</v>
      </c>
      <c r="C49">
        <v>50</v>
      </c>
      <c r="D49">
        <v>0</v>
      </c>
      <c r="E49">
        <v>84.4</v>
      </c>
      <c r="F49">
        <v>0</v>
      </c>
      <c r="G49">
        <v>0</v>
      </c>
    </row>
    <row r="50" spans="1:7" ht="15" x14ac:dyDescent="0.25">
      <c r="A50" s="53" t="s">
        <v>302</v>
      </c>
      <c r="B50">
        <v>102.7</v>
      </c>
      <c r="C50">
        <v>169.3</v>
      </c>
      <c r="D50">
        <v>57.3</v>
      </c>
      <c r="E50">
        <v>28.6</v>
      </c>
      <c r="F50">
        <v>0</v>
      </c>
      <c r="G50">
        <v>0</v>
      </c>
    </row>
    <row r="51" spans="1:7" ht="15" x14ac:dyDescent="0.25">
      <c r="A51" s="53" t="s">
        <v>385</v>
      </c>
      <c r="B51">
        <v>0</v>
      </c>
      <c r="C51">
        <v>0</v>
      </c>
      <c r="D51">
        <v>1</v>
      </c>
      <c r="E51">
        <v>1</v>
      </c>
      <c r="F51">
        <v>0</v>
      </c>
      <c r="G51">
        <v>0</v>
      </c>
    </row>
    <row r="52" spans="1:7" ht="15" x14ac:dyDescent="0.25">
      <c r="A52" s="53" t="s">
        <v>303</v>
      </c>
      <c r="B52">
        <v>15.4</v>
      </c>
      <c r="C52">
        <v>5</v>
      </c>
      <c r="D52">
        <v>5.8</v>
      </c>
      <c r="E52">
        <v>19.2</v>
      </c>
      <c r="F52">
        <v>0</v>
      </c>
      <c r="G52">
        <v>0</v>
      </c>
    </row>
    <row r="53" spans="1:7" ht="15" x14ac:dyDescent="0.25">
      <c r="A53" s="53" t="s">
        <v>304</v>
      </c>
      <c r="B53">
        <v>0</v>
      </c>
      <c r="C53">
        <v>0</v>
      </c>
      <c r="D53">
        <v>24.8</v>
      </c>
      <c r="E53">
        <v>41.1</v>
      </c>
      <c r="F53">
        <v>0</v>
      </c>
      <c r="G53">
        <v>0</v>
      </c>
    </row>
    <row r="54" spans="1:7" ht="15" x14ac:dyDescent="0.25">
      <c r="A54" s="53" t="s">
        <v>573</v>
      </c>
      <c r="B54" t="s">
        <v>118</v>
      </c>
      <c r="C54" t="s">
        <v>26</v>
      </c>
      <c r="D54" t="s">
        <v>118</v>
      </c>
      <c r="E54" t="s">
        <v>118</v>
      </c>
      <c r="F54" t="s">
        <v>118</v>
      </c>
      <c r="G54" t="s">
        <v>108</v>
      </c>
    </row>
    <row r="55" spans="1:7" ht="15" x14ac:dyDescent="0.25">
      <c r="A55" s="53" t="s">
        <v>305</v>
      </c>
      <c r="B55">
        <v>22015.8</v>
      </c>
      <c r="C55">
        <v>20025.900000000001</v>
      </c>
      <c r="D55">
        <v>5144.8999999999996</v>
      </c>
      <c r="E55">
        <v>6125.1</v>
      </c>
      <c r="F55">
        <v>337.4</v>
      </c>
      <c r="G55">
        <v>0</v>
      </c>
    </row>
    <row r="56" spans="1:7" ht="15" x14ac:dyDescent="0.25">
      <c r="A56" s="53" t="s">
        <v>306</v>
      </c>
      <c r="B56">
        <v>2623.9</v>
      </c>
      <c r="C56">
        <v>4427.3</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24639.7</v>
      </c>
      <c r="C58">
        <v>24453.200000000001</v>
      </c>
      <c r="D58">
        <v>5144.8999999999996</v>
      </c>
      <c r="E58">
        <v>6125.1</v>
      </c>
      <c r="F58">
        <v>337.4</v>
      </c>
      <c r="G58">
        <v>0</v>
      </c>
    </row>
    <row r="59" spans="1:7" ht="15" x14ac:dyDescent="0.25">
      <c r="A59" s="53" t="s">
        <v>308</v>
      </c>
      <c r="B59" t="s">
        <v>25</v>
      </c>
      <c r="C59" t="s">
        <v>25</v>
      </c>
      <c r="D59">
        <v>0</v>
      </c>
      <c r="E59">
        <v>0</v>
      </c>
      <c r="F59" t="s">
        <v>25</v>
      </c>
      <c r="G59" t="s">
        <v>25</v>
      </c>
    </row>
    <row r="60" spans="1:7" ht="15" x14ac:dyDescent="0.25">
      <c r="A60" s="53" t="s">
        <v>309</v>
      </c>
      <c r="B60">
        <v>479.3</v>
      </c>
      <c r="C60">
        <v>1030.5999999999999</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98DF-E6D0-47B6-8E20-ED6C9AB0DDC1}">
  <dimension ref="A1:G69"/>
  <sheetViews>
    <sheetView topLeftCell="A25" workbookViewId="0">
      <selection activeCell="J29" sqref="J29"/>
    </sheetView>
  </sheetViews>
  <sheetFormatPr defaultRowHeight="13.2" x14ac:dyDescent="0.25"/>
  <cols>
    <col min="1" max="1" width="30.109375" customWidth="1"/>
    <col min="2" max="2" width="11.33203125" customWidth="1"/>
    <col min="3" max="4" width="10.88671875" customWidth="1"/>
    <col min="5" max="5" width="11.88671875" customWidth="1"/>
    <col min="6" max="6" width="12.6640625" customWidth="1"/>
  </cols>
  <sheetData>
    <row r="1" spans="1:7" ht="15" x14ac:dyDescent="0.25">
      <c r="A1" s="242" t="s">
        <v>564</v>
      </c>
    </row>
    <row r="2" spans="1:7" ht="15" x14ac:dyDescent="0.25">
      <c r="A2" s="242" t="s">
        <v>565</v>
      </c>
    </row>
    <row r="3" spans="1:7" ht="15" x14ac:dyDescent="0.25">
      <c r="A3" s="242" t="s">
        <v>962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44.5</v>
      </c>
      <c r="D12">
        <v>31</v>
      </c>
      <c r="E12">
        <v>20.2</v>
      </c>
      <c r="F12">
        <v>0</v>
      </c>
      <c r="G12">
        <v>0</v>
      </c>
    </row>
    <row r="13" spans="1:7" ht="15" x14ac:dyDescent="0.25">
      <c r="A13" s="242" t="s">
        <v>823</v>
      </c>
      <c r="B13">
        <v>0</v>
      </c>
      <c r="C13">
        <v>0</v>
      </c>
      <c r="D13">
        <v>0</v>
      </c>
      <c r="E13">
        <v>0.8</v>
      </c>
      <c r="F13">
        <v>0</v>
      </c>
      <c r="G13">
        <v>0</v>
      </c>
    </row>
    <row r="14" spans="1:7" ht="15" x14ac:dyDescent="0.25">
      <c r="A14" s="242" t="s">
        <v>601</v>
      </c>
      <c r="B14">
        <v>0</v>
      </c>
      <c r="C14">
        <v>0</v>
      </c>
      <c r="D14">
        <v>10.8</v>
      </c>
      <c r="E14">
        <v>12.6</v>
      </c>
      <c r="F14">
        <v>0</v>
      </c>
      <c r="G14">
        <v>0</v>
      </c>
    </row>
    <row r="15" spans="1:7" ht="15" x14ac:dyDescent="0.25">
      <c r="A15" s="242" t="s">
        <v>761</v>
      </c>
      <c r="B15">
        <v>0</v>
      </c>
      <c r="C15">
        <v>44.1</v>
      </c>
      <c r="D15">
        <v>0</v>
      </c>
      <c r="E15">
        <v>6.4</v>
      </c>
      <c r="F15">
        <v>0</v>
      </c>
      <c r="G15">
        <v>0</v>
      </c>
    </row>
    <row r="16" spans="1:7" ht="15" x14ac:dyDescent="0.25">
      <c r="A16" s="242" t="s">
        <v>943</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3186.8</v>
      </c>
      <c r="C19">
        <v>2224.5</v>
      </c>
      <c r="D19">
        <v>4027.8</v>
      </c>
      <c r="E19">
        <v>2387.9</v>
      </c>
      <c r="F19">
        <v>469.5</v>
      </c>
      <c r="G19">
        <v>0</v>
      </c>
    </row>
    <row r="20" spans="1:7" ht="15" x14ac:dyDescent="0.25">
      <c r="A20" s="242" t="s">
        <v>27</v>
      </c>
    </row>
    <row r="21" spans="1:7" ht="15" x14ac:dyDescent="0.25">
      <c r="A21" s="242" t="s">
        <v>271</v>
      </c>
      <c r="B21">
        <v>485.6</v>
      </c>
      <c r="C21">
        <v>102.4</v>
      </c>
      <c r="D21">
        <v>525.5</v>
      </c>
      <c r="E21">
        <v>280.60000000000002</v>
      </c>
      <c r="F21">
        <v>0</v>
      </c>
      <c r="G21">
        <v>0</v>
      </c>
    </row>
    <row r="22" spans="1:7" ht="15" x14ac:dyDescent="0.25">
      <c r="A22" s="242" t="s">
        <v>27</v>
      </c>
    </row>
    <row r="23" spans="1:7" ht="15" x14ac:dyDescent="0.25">
      <c r="A23" s="242" t="s">
        <v>272</v>
      </c>
      <c r="B23">
        <v>147.1</v>
      </c>
      <c r="C23">
        <v>2418.4</v>
      </c>
      <c r="D23">
        <v>1766.6</v>
      </c>
      <c r="E23">
        <v>4387</v>
      </c>
      <c r="F23">
        <v>0</v>
      </c>
      <c r="G23">
        <v>0</v>
      </c>
    </row>
    <row r="24" spans="1:7" ht="15" x14ac:dyDescent="0.25">
      <c r="A24" s="242" t="s">
        <v>27</v>
      </c>
    </row>
    <row r="25" spans="1:7" ht="15" x14ac:dyDescent="0.25">
      <c r="A25" s="242" t="s">
        <v>273</v>
      </c>
      <c r="B25">
        <v>959.2</v>
      </c>
      <c r="C25">
        <v>636.20000000000005</v>
      </c>
      <c r="D25">
        <v>914.2</v>
      </c>
      <c r="E25">
        <v>533.4</v>
      </c>
      <c r="F25">
        <v>0</v>
      </c>
      <c r="G25">
        <v>0</v>
      </c>
    </row>
    <row r="26" spans="1:7" ht="15" x14ac:dyDescent="0.25">
      <c r="A26" s="242" t="s">
        <v>862</v>
      </c>
      <c r="B26">
        <v>0.1</v>
      </c>
      <c r="C26">
        <v>0</v>
      </c>
      <c r="D26">
        <v>0</v>
      </c>
      <c r="E26">
        <v>0</v>
      </c>
      <c r="F26">
        <v>0</v>
      </c>
      <c r="G26">
        <v>0</v>
      </c>
    </row>
    <row r="27" spans="1:7" ht="15" x14ac:dyDescent="0.25">
      <c r="A27" s="242" t="s">
        <v>274</v>
      </c>
      <c r="B27">
        <v>0.7</v>
      </c>
      <c r="C27">
        <v>51.3</v>
      </c>
      <c r="D27">
        <v>8.6999999999999993</v>
      </c>
      <c r="E27">
        <v>109.8</v>
      </c>
      <c r="F27">
        <v>0</v>
      </c>
      <c r="G27">
        <v>0</v>
      </c>
    </row>
    <row r="28" spans="1:7" ht="15" x14ac:dyDescent="0.25">
      <c r="A28" s="242" t="s">
        <v>586</v>
      </c>
      <c r="B28">
        <v>0.2</v>
      </c>
      <c r="C28">
        <v>0.1</v>
      </c>
      <c r="D28" t="s">
        <v>160</v>
      </c>
      <c r="E28">
        <v>0.1</v>
      </c>
      <c r="F28">
        <v>0</v>
      </c>
      <c r="G28">
        <v>0</v>
      </c>
    </row>
    <row r="29" spans="1:7" ht="15" x14ac:dyDescent="0.25">
      <c r="A29" s="242" t="s">
        <v>275</v>
      </c>
      <c r="B29">
        <v>848</v>
      </c>
      <c r="C29">
        <v>577.29999999999995</v>
      </c>
      <c r="D29">
        <v>504.9</v>
      </c>
      <c r="E29">
        <v>189</v>
      </c>
      <c r="F29">
        <v>0</v>
      </c>
      <c r="G29">
        <v>0</v>
      </c>
    </row>
    <row r="30" spans="1:7" ht="15" x14ac:dyDescent="0.25">
      <c r="A30" s="242" t="s">
        <v>276</v>
      </c>
      <c r="B30">
        <v>12.1</v>
      </c>
      <c r="C30">
        <v>1</v>
      </c>
      <c r="D30">
        <v>2.2000000000000002</v>
      </c>
      <c r="E30">
        <v>2.4</v>
      </c>
      <c r="F30">
        <v>0</v>
      </c>
      <c r="G30">
        <v>0</v>
      </c>
    </row>
    <row r="31" spans="1:7" ht="15" x14ac:dyDescent="0.25">
      <c r="A31" s="242" t="s">
        <v>278</v>
      </c>
      <c r="B31">
        <v>0</v>
      </c>
      <c r="C31">
        <v>0</v>
      </c>
      <c r="D31">
        <v>0.4</v>
      </c>
      <c r="E31">
        <v>0.5</v>
      </c>
      <c r="F31">
        <v>0</v>
      </c>
      <c r="G31">
        <v>0</v>
      </c>
    </row>
    <row r="32" spans="1:7" ht="15" x14ac:dyDescent="0.25">
      <c r="A32" s="242" t="s">
        <v>898</v>
      </c>
      <c r="B32">
        <v>0.1</v>
      </c>
      <c r="C32">
        <v>0</v>
      </c>
      <c r="D32">
        <v>0</v>
      </c>
      <c r="E32">
        <v>0</v>
      </c>
      <c r="F32">
        <v>0</v>
      </c>
      <c r="G32">
        <v>0</v>
      </c>
    </row>
    <row r="33" spans="1:7" ht="15" x14ac:dyDescent="0.25">
      <c r="A33" s="242" t="s">
        <v>279</v>
      </c>
      <c r="B33">
        <v>28</v>
      </c>
      <c r="C33">
        <v>6.5</v>
      </c>
      <c r="D33">
        <v>22.2</v>
      </c>
      <c r="E33">
        <v>4.5999999999999996</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9381.2999999999993</v>
      </c>
      <c r="C41">
        <v>8461.2999999999993</v>
      </c>
      <c r="D41">
        <v>16787.8</v>
      </c>
      <c r="E41">
        <v>10866</v>
      </c>
      <c r="F41">
        <v>1117.3</v>
      </c>
      <c r="G41">
        <v>112</v>
      </c>
    </row>
    <row r="42" spans="1:7" ht="15" x14ac:dyDescent="0.25">
      <c r="A42" s="242" t="s">
        <v>287</v>
      </c>
      <c r="B42">
        <v>4.5</v>
      </c>
      <c r="C42">
        <v>4</v>
      </c>
      <c r="D42">
        <v>24.3</v>
      </c>
      <c r="E42">
        <v>19.7</v>
      </c>
      <c r="F42">
        <v>0</v>
      </c>
      <c r="G42">
        <v>0</v>
      </c>
    </row>
    <row r="43" spans="1:7" ht="15" x14ac:dyDescent="0.25">
      <c r="A43" s="242" t="s">
        <v>288</v>
      </c>
      <c r="B43">
        <v>146.9</v>
      </c>
      <c r="C43">
        <v>203.2</v>
      </c>
      <c r="D43">
        <v>91.8</v>
      </c>
      <c r="E43">
        <v>287.10000000000002</v>
      </c>
      <c r="F43">
        <v>0</v>
      </c>
      <c r="G43">
        <v>0</v>
      </c>
    </row>
    <row r="44" spans="1:7" ht="15" x14ac:dyDescent="0.25">
      <c r="A44" s="242" t="s">
        <v>289</v>
      </c>
      <c r="B44">
        <v>250.7</v>
      </c>
      <c r="C44">
        <v>209</v>
      </c>
      <c r="D44">
        <v>605.79999999999995</v>
      </c>
      <c r="E44">
        <v>315.60000000000002</v>
      </c>
      <c r="F44">
        <v>0</v>
      </c>
      <c r="G44">
        <v>0</v>
      </c>
    </row>
    <row r="45" spans="1:7" ht="15" x14ac:dyDescent="0.25">
      <c r="A45" s="242" t="s">
        <v>310</v>
      </c>
      <c r="B45">
        <v>0</v>
      </c>
      <c r="C45">
        <v>6.5</v>
      </c>
      <c r="D45">
        <v>0</v>
      </c>
      <c r="E45">
        <v>0</v>
      </c>
      <c r="F45">
        <v>0</v>
      </c>
      <c r="G45">
        <v>0</v>
      </c>
    </row>
    <row r="46" spans="1:7" ht="15" x14ac:dyDescent="0.25">
      <c r="A46" s="242" t="s">
        <v>290</v>
      </c>
      <c r="B46">
        <v>883.9</v>
      </c>
      <c r="C46">
        <v>739.6</v>
      </c>
      <c r="D46">
        <v>3259.6</v>
      </c>
      <c r="E46">
        <v>789.2</v>
      </c>
      <c r="F46">
        <v>0</v>
      </c>
      <c r="G46">
        <v>0</v>
      </c>
    </row>
    <row r="47" spans="1:7" ht="15" x14ac:dyDescent="0.25">
      <c r="A47" s="242" t="s">
        <v>291</v>
      </c>
      <c r="B47">
        <v>162.6</v>
      </c>
      <c r="C47">
        <v>155</v>
      </c>
      <c r="D47">
        <v>26.3</v>
      </c>
      <c r="E47">
        <v>102.5</v>
      </c>
      <c r="F47">
        <v>0</v>
      </c>
      <c r="G47">
        <v>0</v>
      </c>
    </row>
    <row r="48" spans="1:7" ht="15" x14ac:dyDescent="0.25">
      <c r="A48" s="242" t="s">
        <v>292</v>
      </c>
      <c r="B48">
        <v>16.7</v>
      </c>
      <c r="C48">
        <v>0</v>
      </c>
      <c r="D48">
        <v>6.7</v>
      </c>
      <c r="E48">
        <v>0</v>
      </c>
      <c r="F48">
        <v>0</v>
      </c>
      <c r="G48">
        <v>0</v>
      </c>
    </row>
    <row r="49" spans="1:7" ht="15" x14ac:dyDescent="0.25">
      <c r="A49" s="242" t="s">
        <v>293</v>
      </c>
      <c r="B49">
        <v>175.5</v>
      </c>
      <c r="C49">
        <v>294.39999999999998</v>
      </c>
      <c r="D49">
        <v>474.5</v>
      </c>
      <c r="E49">
        <v>409.5</v>
      </c>
      <c r="F49">
        <v>0</v>
      </c>
      <c r="G49">
        <v>0</v>
      </c>
    </row>
    <row r="50" spans="1:7" ht="15" x14ac:dyDescent="0.25">
      <c r="A50" s="242" t="s">
        <v>384</v>
      </c>
      <c r="B50">
        <v>0</v>
      </c>
      <c r="C50">
        <v>0</v>
      </c>
      <c r="D50">
        <v>0</v>
      </c>
      <c r="E50">
        <v>13</v>
      </c>
      <c r="F50">
        <v>0</v>
      </c>
      <c r="G50">
        <v>0</v>
      </c>
    </row>
    <row r="51" spans="1:7" ht="15" x14ac:dyDescent="0.25">
      <c r="A51" s="242" t="s">
        <v>295</v>
      </c>
      <c r="B51">
        <v>363.9</v>
      </c>
      <c r="C51">
        <v>252.2</v>
      </c>
      <c r="D51">
        <v>484</v>
      </c>
      <c r="E51">
        <v>487.2</v>
      </c>
      <c r="F51">
        <v>2.2999999999999998</v>
      </c>
      <c r="G51">
        <v>0</v>
      </c>
    </row>
    <row r="52" spans="1:7" ht="15" x14ac:dyDescent="0.25">
      <c r="A52" s="242" t="s">
        <v>296</v>
      </c>
      <c r="B52">
        <v>50</v>
      </c>
      <c r="C52">
        <v>62.8</v>
      </c>
      <c r="D52">
        <v>137.1</v>
      </c>
      <c r="E52">
        <v>108</v>
      </c>
      <c r="F52">
        <v>0</v>
      </c>
      <c r="G52">
        <v>0</v>
      </c>
    </row>
    <row r="53" spans="1:7" ht="15" x14ac:dyDescent="0.25">
      <c r="A53" s="242" t="s">
        <v>297</v>
      </c>
      <c r="B53">
        <v>4.4000000000000004</v>
      </c>
      <c r="C53">
        <v>1</v>
      </c>
      <c r="D53">
        <v>4.4000000000000004</v>
      </c>
      <c r="E53">
        <v>10.4</v>
      </c>
      <c r="F53">
        <v>0</v>
      </c>
      <c r="G53">
        <v>0</v>
      </c>
    </row>
    <row r="54" spans="1:7" ht="15" x14ac:dyDescent="0.25">
      <c r="A54" s="242" t="s">
        <v>298</v>
      </c>
      <c r="B54">
        <v>6798.5</v>
      </c>
      <c r="C54">
        <v>5674.8</v>
      </c>
      <c r="D54">
        <v>10961</v>
      </c>
      <c r="E54">
        <v>7630.1</v>
      </c>
      <c r="F54">
        <v>1115</v>
      </c>
      <c r="G54">
        <v>112</v>
      </c>
    </row>
    <row r="55" spans="1:7" ht="15" x14ac:dyDescent="0.25">
      <c r="A55" s="242" t="s">
        <v>299</v>
      </c>
      <c r="B55">
        <v>43.5</v>
      </c>
      <c r="C55">
        <v>119.4</v>
      </c>
      <c r="D55">
        <v>107</v>
      </c>
      <c r="E55">
        <v>130.19999999999999</v>
      </c>
      <c r="F55">
        <v>0</v>
      </c>
      <c r="G55">
        <v>0</v>
      </c>
    </row>
    <row r="56" spans="1:7" ht="15" x14ac:dyDescent="0.25">
      <c r="A56" s="242" t="s">
        <v>300</v>
      </c>
      <c r="B56">
        <v>140.69999999999999</v>
      </c>
      <c r="C56">
        <v>201.4</v>
      </c>
      <c r="D56">
        <v>278.5</v>
      </c>
      <c r="E56">
        <v>190.6</v>
      </c>
      <c r="F56">
        <v>0</v>
      </c>
      <c r="G56">
        <v>0</v>
      </c>
    </row>
    <row r="57" spans="1:7" ht="15" x14ac:dyDescent="0.25">
      <c r="A57" s="242" t="s">
        <v>301</v>
      </c>
      <c r="B57">
        <v>0.3</v>
      </c>
      <c r="C57">
        <v>96.3</v>
      </c>
      <c r="D57">
        <v>0</v>
      </c>
      <c r="E57">
        <v>25.3</v>
      </c>
      <c r="F57">
        <v>0</v>
      </c>
      <c r="G57">
        <v>0</v>
      </c>
    </row>
    <row r="58" spans="1:7" ht="15" x14ac:dyDescent="0.25">
      <c r="A58" s="242" t="s">
        <v>302</v>
      </c>
      <c r="B58">
        <v>97.2</v>
      </c>
      <c r="C58">
        <v>295.10000000000002</v>
      </c>
      <c r="D58">
        <v>228.7</v>
      </c>
      <c r="E58">
        <v>274.10000000000002</v>
      </c>
      <c r="F58">
        <v>0</v>
      </c>
      <c r="G58">
        <v>0</v>
      </c>
    </row>
    <row r="59" spans="1:7" ht="15" x14ac:dyDescent="0.25">
      <c r="A59" s="242" t="s">
        <v>385</v>
      </c>
      <c r="B59">
        <v>0</v>
      </c>
      <c r="C59">
        <v>0</v>
      </c>
      <c r="D59">
        <v>6.7</v>
      </c>
      <c r="E59">
        <v>0</v>
      </c>
      <c r="F59">
        <v>0</v>
      </c>
      <c r="G59">
        <v>0</v>
      </c>
    </row>
    <row r="60" spans="1:7" ht="15" x14ac:dyDescent="0.25">
      <c r="A60" s="242" t="s">
        <v>303</v>
      </c>
      <c r="B60">
        <v>15.1</v>
      </c>
      <c r="C60">
        <v>29.8</v>
      </c>
      <c r="D60">
        <v>44.8</v>
      </c>
      <c r="E60">
        <v>34</v>
      </c>
      <c r="F60">
        <v>0</v>
      </c>
      <c r="G60">
        <v>0</v>
      </c>
    </row>
    <row r="61" spans="1:7" ht="15" x14ac:dyDescent="0.25">
      <c r="A61" s="242" t="s">
        <v>304</v>
      </c>
      <c r="B61">
        <v>227</v>
      </c>
      <c r="C61">
        <v>116.8</v>
      </c>
      <c r="D61">
        <v>46.7</v>
      </c>
      <c r="E61">
        <v>39.5</v>
      </c>
      <c r="F61">
        <v>0</v>
      </c>
      <c r="G61">
        <v>0</v>
      </c>
    </row>
    <row r="62" spans="1:7" ht="15" x14ac:dyDescent="0.25">
      <c r="A62" s="242" t="s">
        <v>573</v>
      </c>
      <c r="B62" t="s">
        <v>118</v>
      </c>
      <c r="C62" t="s">
        <v>26</v>
      </c>
      <c r="D62" t="s">
        <v>118</v>
      </c>
      <c r="E62" t="s">
        <v>118</v>
      </c>
      <c r="F62" t="s">
        <v>118</v>
      </c>
      <c r="G62" t="s">
        <v>108</v>
      </c>
    </row>
    <row r="63" spans="1:7" ht="15" x14ac:dyDescent="0.25">
      <c r="A63" s="242" t="s">
        <v>305</v>
      </c>
      <c r="B63">
        <v>14215.8</v>
      </c>
      <c r="C63">
        <v>13888.7</v>
      </c>
      <c r="D63">
        <v>24144</v>
      </c>
      <c r="E63">
        <v>18574.599999999999</v>
      </c>
      <c r="F63">
        <v>1586.8</v>
      </c>
      <c r="G63">
        <v>112</v>
      </c>
    </row>
    <row r="64" spans="1:7" ht="15" x14ac:dyDescent="0.25">
      <c r="A64" s="242" t="s">
        <v>306</v>
      </c>
      <c r="B64">
        <v>3336.9</v>
      </c>
      <c r="C64">
        <v>2465.4</v>
      </c>
      <c r="D64">
        <v>0</v>
      </c>
      <c r="E64">
        <v>0</v>
      </c>
      <c r="F64">
        <v>33</v>
      </c>
      <c r="G64">
        <v>0</v>
      </c>
    </row>
    <row r="65" spans="1:7" ht="15" x14ac:dyDescent="0.25">
      <c r="A65" s="242" t="s">
        <v>573</v>
      </c>
      <c r="B65" t="s">
        <v>118</v>
      </c>
      <c r="C65" t="s">
        <v>26</v>
      </c>
      <c r="D65" t="s">
        <v>118</v>
      </c>
      <c r="E65" t="s">
        <v>118</v>
      </c>
      <c r="F65" t="s">
        <v>118</v>
      </c>
      <c r="G65" t="s">
        <v>108</v>
      </c>
    </row>
    <row r="66" spans="1:7" ht="15" x14ac:dyDescent="0.25">
      <c r="A66" s="242" t="s">
        <v>307</v>
      </c>
      <c r="B66">
        <v>17552.7</v>
      </c>
      <c r="C66">
        <v>16354.1</v>
      </c>
      <c r="D66">
        <v>24144</v>
      </c>
      <c r="E66">
        <v>18574.599999999999</v>
      </c>
      <c r="F66">
        <v>1619.8</v>
      </c>
      <c r="G66">
        <v>112</v>
      </c>
    </row>
    <row r="67" spans="1:7" ht="15" x14ac:dyDescent="0.25">
      <c r="A67" s="242" t="s">
        <v>308</v>
      </c>
      <c r="B67" t="s">
        <v>25</v>
      </c>
      <c r="C67" t="s">
        <v>25</v>
      </c>
      <c r="D67">
        <v>0</v>
      </c>
      <c r="E67">
        <v>0</v>
      </c>
      <c r="F67" t="s">
        <v>25</v>
      </c>
      <c r="G67" t="s">
        <v>25</v>
      </c>
    </row>
    <row r="68" spans="1:7" ht="15" x14ac:dyDescent="0.25">
      <c r="A68" s="242" t="s">
        <v>309</v>
      </c>
      <c r="B68">
        <v>0</v>
      </c>
      <c r="C68">
        <v>140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5552-69CF-489A-8275-D2859A537432}">
  <dimension ref="A1:G57"/>
  <sheetViews>
    <sheetView topLeftCell="A25" workbookViewId="0">
      <selection activeCell="B7" sqref="B7"/>
    </sheetView>
  </sheetViews>
  <sheetFormatPr defaultRowHeight="13.2" x14ac:dyDescent="0.25"/>
  <cols>
    <col min="1" max="1" width="26.6640625" customWidth="1"/>
    <col min="2" max="2" width="14.109375" customWidth="1"/>
    <col min="3" max="3" width="10.6640625" customWidth="1"/>
    <col min="4" max="4" width="11.44140625" customWidth="1"/>
    <col min="6" max="6" width="13.5546875" customWidth="1"/>
    <col min="7" max="7" width="11.33203125" customWidth="1"/>
  </cols>
  <sheetData>
    <row r="1" spans="1:7" ht="15" x14ac:dyDescent="0.25">
      <c r="A1" s="53" t="s">
        <v>564</v>
      </c>
    </row>
    <row r="2" spans="1:7" ht="15" x14ac:dyDescent="0.25">
      <c r="A2" s="53" t="s">
        <v>565</v>
      </c>
    </row>
    <row r="3" spans="1:7" ht="15" x14ac:dyDescent="0.25">
      <c r="A3" s="53" t="s">
        <v>728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1626</v>
      </c>
      <c r="C15">
        <v>3341.9</v>
      </c>
      <c r="D15">
        <v>556.20000000000005</v>
      </c>
      <c r="E15">
        <v>607.79999999999995</v>
      </c>
      <c r="F15">
        <v>0</v>
      </c>
      <c r="G15">
        <v>0</v>
      </c>
    </row>
    <row r="16" spans="1:7" ht="15" x14ac:dyDescent="0.25">
      <c r="A16" s="53" t="s">
        <v>27</v>
      </c>
    </row>
    <row r="17" spans="1:7" ht="15" x14ac:dyDescent="0.25">
      <c r="A17" s="53" t="s">
        <v>271</v>
      </c>
      <c r="B17">
        <v>150.9</v>
      </c>
      <c r="C17">
        <v>391.2</v>
      </c>
      <c r="D17">
        <v>34</v>
      </c>
      <c r="E17">
        <v>57.8</v>
      </c>
      <c r="F17">
        <v>0</v>
      </c>
      <c r="G17">
        <v>0</v>
      </c>
    </row>
    <row r="18" spans="1:7" ht="15" x14ac:dyDescent="0.25">
      <c r="A18" s="53" t="s">
        <v>27</v>
      </c>
    </row>
    <row r="19" spans="1:7" ht="15" x14ac:dyDescent="0.25">
      <c r="A19" s="53" t="s">
        <v>272</v>
      </c>
      <c r="B19">
        <v>11152.8</v>
      </c>
      <c r="C19">
        <v>8814.2999999999993</v>
      </c>
      <c r="D19">
        <v>773.6</v>
      </c>
      <c r="E19">
        <v>1735</v>
      </c>
      <c r="F19">
        <v>0</v>
      </c>
      <c r="G19">
        <v>0</v>
      </c>
    </row>
    <row r="20" spans="1:7" ht="15" x14ac:dyDescent="0.25">
      <c r="A20" s="53" t="s">
        <v>27</v>
      </c>
    </row>
    <row r="21" spans="1:7" ht="15" x14ac:dyDescent="0.25">
      <c r="A21" s="53" t="s">
        <v>273</v>
      </c>
      <c r="B21">
        <v>75.599999999999994</v>
      </c>
      <c r="C21">
        <v>241.9</v>
      </c>
      <c r="D21">
        <v>2.5</v>
      </c>
      <c r="E21">
        <v>415.2</v>
      </c>
      <c r="F21">
        <v>0</v>
      </c>
      <c r="G21">
        <v>0</v>
      </c>
    </row>
    <row r="22" spans="1:7" ht="15" x14ac:dyDescent="0.25">
      <c r="A22" s="53" t="s">
        <v>274</v>
      </c>
      <c r="B22">
        <v>2.1</v>
      </c>
      <c r="C22">
        <v>4</v>
      </c>
      <c r="D22">
        <v>1.5</v>
      </c>
      <c r="E22">
        <v>10.1</v>
      </c>
      <c r="F22">
        <v>0</v>
      </c>
      <c r="G22">
        <v>0</v>
      </c>
    </row>
    <row r="23" spans="1:7" ht="15" x14ac:dyDescent="0.25">
      <c r="A23" s="53" t="s">
        <v>413</v>
      </c>
      <c r="B23">
        <v>0</v>
      </c>
      <c r="C23">
        <v>157.5</v>
      </c>
      <c r="D23">
        <v>0</v>
      </c>
      <c r="E23">
        <v>0</v>
      </c>
      <c r="F23">
        <v>0</v>
      </c>
      <c r="G23">
        <v>0</v>
      </c>
    </row>
    <row r="24" spans="1:7" ht="15" x14ac:dyDescent="0.25">
      <c r="A24" s="53" t="s">
        <v>275</v>
      </c>
      <c r="B24">
        <v>70.8</v>
      </c>
      <c r="C24">
        <v>5.9</v>
      </c>
      <c r="D24">
        <v>0.9</v>
      </c>
      <c r="E24">
        <v>332.8</v>
      </c>
      <c r="F24">
        <v>0</v>
      </c>
      <c r="G24">
        <v>0</v>
      </c>
    </row>
    <row r="25" spans="1:7" ht="15" x14ac:dyDescent="0.25">
      <c r="A25" s="53" t="s">
        <v>276</v>
      </c>
      <c r="B25">
        <v>1.5</v>
      </c>
      <c r="C25">
        <v>9</v>
      </c>
      <c r="D25">
        <v>0</v>
      </c>
      <c r="E25">
        <v>1.8</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286</v>
      </c>
      <c r="B30">
        <v>8852.9</v>
      </c>
      <c r="C30">
        <v>6490.8</v>
      </c>
      <c r="D30">
        <v>3090.2</v>
      </c>
      <c r="E30">
        <v>2575.1</v>
      </c>
      <c r="F30">
        <v>337.4</v>
      </c>
      <c r="G30">
        <v>0</v>
      </c>
    </row>
    <row r="31" spans="1:7" ht="15" x14ac:dyDescent="0.25">
      <c r="A31" s="53" t="s">
        <v>287</v>
      </c>
      <c r="B31">
        <v>5.5</v>
      </c>
      <c r="C31">
        <v>4.5</v>
      </c>
      <c r="D31">
        <v>6.3</v>
      </c>
      <c r="E31">
        <v>0</v>
      </c>
      <c r="F31">
        <v>0</v>
      </c>
      <c r="G31">
        <v>0</v>
      </c>
    </row>
    <row r="32" spans="1:7" ht="15" x14ac:dyDescent="0.25">
      <c r="A32" s="53" t="s">
        <v>288</v>
      </c>
      <c r="B32">
        <v>392.4</v>
      </c>
      <c r="C32">
        <v>233.9</v>
      </c>
      <c r="D32">
        <v>103.2</v>
      </c>
      <c r="E32">
        <v>102.2</v>
      </c>
      <c r="F32">
        <v>3.9</v>
      </c>
      <c r="G32">
        <v>0</v>
      </c>
    </row>
    <row r="33" spans="1:7" ht="15" x14ac:dyDescent="0.25">
      <c r="A33" s="53" t="s">
        <v>289</v>
      </c>
      <c r="B33">
        <v>814.1</v>
      </c>
      <c r="C33">
        <v>130</v>
      </c>
      <c r="D33">
        <v>107.3</v>
      </c>
      <c r="E33">
        <v>133</v>
      </c>
      <c r="F33">
        <v>2.5</v>
      </c>
      <c r="G33">
        <v>0</v>
      </c>
    </row>
    <row r="34" spans="1:7" ht="15" x14ac:dyDescent="0.25">
      <c r="A34" s="53" t="s">
        <v>290</v>
      </c>
      <c r="B34">
        <v>851.9</v>
      </c>
      <c r="C34">
        <v>725.7</v>
      </c>
      <c r="D34">
        <v>350.3</v>
      </c>
      <c r="E34">
        <v>531</v>
      </c>
      <c r="F34">
        <v>0</v>
      </c>
      <c r="G34">
        <v>0</v>
      </c>
    </row>
    <row r="35" spans="1:7" ht="15" x14ac:dyDescent="0.25">
      <c r="A35" s="53" t="s">
        <v>291</v>
      </c>
      <c r="B35">
        <v>0</v>
      </c>
      <c r="C35">
        <v>58</v>
      </c>
      <c r="D35">
        <v>30.6</v>
      </c>
      <c r="E35">
        <v>5.5</v>
      </c>
      <c r="F35">
        <v>0</v>
      </c>
      <c r="G35">
        <v>0</v>
      </c>
    </row>
    <row r="36" spans="1:7" ht="15" x14ac:dyDescent="0.25">
      <c r="A36" s="53" t="s">
        <v>293</v>
      </c>
      <c r="B36">
        <v>581.20000000000005</v>
      </c>
      <c r="C36">
        <v>582.4</v>
      </c>
      <c r="D36">
        <v>138.80000000000001</v>
      </c>
      <c r="E36">
        <v>75.099999999999994</v>
      </c>
      <c r="F36">
        <v>0</v>
      </c>
      <c r="G36">
        <v>0</v>
      </c>
    </row>
    <row r="37" spans="1:7" ht="15" x14ac:dyDescent="0.25">
      <c r="A37" s="53" t="s">
        <v>384</v>
      </c>
      <c r="B37">
        <v>0</v>
      </c>
      <c r="C37">
        <v>0</v>
      </c>
      <c r="D37">
        <v>6.7</v>
      </c>
      <c r="E37">
        <v>3.3</v>
      </c>
      <c r="F37">
        <v>0</v>
      </c>
      <c r="G37">
        <v>0</v>
      </c>
    </row>
    <row r="38" spans="1:7" ht="15" x14ac:dyDescent="0.25">
      <c r="A38" s="53" t="s">
        <v>294</v>
      </c>
      <c r="B38">
        <v>0</v>
      </c>
      <c r="C38">
        <v>3.2</v>
      </c>
      <c r="D38">
        <v>4.5</v>
      </c>
      <c r="E38">
        <v>0</v>
      </c>
      <c r="F38">
        <v>0</v>
      </c>
      <c r="G38">
        <v>0</v>
      </c>
    </row>
    <row r="39" spans="1:7" ht="15" x14ac:dyDescent="0.25">
      <c r="A39" s="53" t="s">
        <v>295</v>
      </c>
      <c r="B39">
        <v>224.2</v>
      </c>
      <c r="C39">
        <v>243.1</v>
      </c>
      <c r="D39">
        <v>114.3</v>
      </c>
      <c r="E39">
        <v>70.3</v>
      </c>
      <c r="F39">
        <v>0</v>
      </c>
      <c r="G39">
        <v>0</v>
      </c>
    </row>
    <row r="40" spans="1:7" ht="15" x14ac:dyDescent="0.25">
      <c r="A40" s="53" t="s">
        <v>296</v>
      </c>
      <c r="B40">
        <v>51.6</v>
      </c>
      <c r="C40">
        <v>68.3</v>
      </c>
      <c r="D40">
        <v>44.4</v>
      </c>
      <c r="E40">
        <v>30.3</v>
      </c>
      <c r="F40">
        <v>0</v>
      </c>
      <c r="G40">
        <v>0</v>
      </c>
    </row>
    <row r="41" spans="1:7" ht="15" x14ac:dyDescent="0.25">
      <c r="A41" s="53" t="s">
        <v>297</v>
      </c>
      <c r="B41">
        <v>2.6</v>
      </c>
      <c r="C41">
        <v>7.2</v>
      </c>
      <c r="D41">
        <v>2.8</v>
      </c>
      <c r="E41">
        <v>2.2000000000000002</v>
      </c>
      <c r="F41">
        <v>0</v>
      </c>
      <c r="G41">
        <v>0</v>
      </c>
    </row>
    <row r="42" spans="1:7" ht="15" x14ac:dyDescent="0.25">
      <c r="A42" s="53" t="s">
        <v>298</v>
      </c>
      <c r="B42">
        <v>5455.8</v>
      </c>
      <c r="C42">
        <v>3843.9</v>
      </c>
      <c r="D42">
        <v>1996.9</v>
      </c>
      <c r="E42">
        <v>1415.8</v>
      </c>
      <c r="F42">
        <v>331</v>
      </c>
      <c r="G42">
        <v>0</v>
      </c>
    </row>
    <row r="43" spans="1:7" ht="15" x14ac:dyDescent="0.25">
      <c r="A43" s="53" t="s">
        <v>299</v>
      </c>
      <c r="B43">
        <v>182</v>
      </c>
      <c r="C43">
        <v>86.6</v>
      </c>
      <c r="D43">
        <v>29.5</v>
      </c>
      <c r="E43">
        <v>39.5</v>
      </c>
      <c r="F43">
        <v>0</v>
      </c>
      <c r="G43">
        <v>0</v>
      </c>
    </row>
    <row r="44" spans="1:7" ht="15" x14ac:dyDescent="0.25">
      <c r="A44" s="53" t="s">
        <v>300</v>
      </c>
      <c r="B44">
        <v>173.5</v>
      </c>
      <c r="C44">
        <v>244.3</v>
      </c>
      <c r="D44">
        <v>65.599999999999994</v>
      </c>
      <c r="E44">
        <v>39.4</v>
      </c>
      <c r="F44">
        <v>0</v>
      </c>
      <c r="G44">
        <v>0</v>
      </c>
    </row>
    <row r="45" spans="1:7" ht="15" x14ac:dyDescent="0.25">
      <c r="A45" s="53" t="s">
        <v>301</v>
      </c>
      <c r="B45">
        <v>0</v>
      </c>
      <c r="C45">
        <v>50</v>
      </c>
      <c r="D45">
        <v>0</v>
      </c>
      <c r="E45">
        <v>84.4</v>
      </c>
      <c r="F45">
        <v>0</v>
      </c>
      <c r="G45">
        <v>0</v>
      </c>
    </row>
    <row r="46" spans="1:7" ht="15" x14ac:dyDescent="0.25">
      <c r="A46" s="53" t="s">
        <v>302</v>
      </c>
      <c r="B46">
        <v>102.7</v>
      </c>
      <c r="C46">
        <v>172.9</v>
      </c>
      <c r="D46">
        <v>57.3</v>
      </c>
      <c r="E46">
        <v>18.100000000000001</v>
      </c>
      <c r="F46">
        <v>0</v>
      </c>
      <c r="G46">
        <v>0</v>
      </c>
    </row>
    <row r="47" spans="1:7" ht="15" x14ac:dyDescent="0.25">
      <c r="A47" s="53" t="s">
        <v>385</v>
      </c>
      <c r="B47">
        <v>0</v>
      </c>
      <c r="C47">
        <v>0</v>
      </c>
      <c r="D47">
        <v>1</v>
      </c>
      <c r="E47">
        <v>0</v>
      </c>
      <c r="F47">
        <v>0</v>
      </c>
      <c r="G47">
        <v>0</v>
      </c>
    </row>
    <row r="48" spans="1:7" ht="15" x14ac:dyDescent="0.25">
      <c r="A48" s="53" t="s">
        <v>303</v>
      </c>
      <c r="B48">
        <v>15.4</v>
      </c>
      <c r="C48">
        <v>8</v>
      </c>
      <c r="D48">
        <v>5.8</v>
      </c>
      <c r="E48">
        <v>12.9</v>
      </c>
      <c r="F48">
        <v>0</v>
      </c>
      <c r="G48">
        <v>0</v>
      </c>
    </row>
    <row r="49" spans="1:7" ht="15" x14ac:dyDescent="0.25">
      <c r="A49" s="53" t="s">
        <v>304</v>
      </c>
      <c r="B49">
        <v>0</v>
      </c>
      <c r="C49">
        <v>28.9</v>
      </c>
      <c r="D49">
        <v>24.8</v>
      </c>
      <c r="E49">
        <v>12.2</v>
      </c>
      <c r="F49">
        <v>0</v>
      </c>
      <c r="G49">
        <v>0</v>
      </c>
    </row>
    <row r="50" spans="1:7" ht="15" x14ac:dyDescent="0.25">
      <c r="A50" s="53" t="s">
        <v>573</v>
      </c>
      <c r="B50" t="s">
        <v>26</v>
      </c>
      <c r="C50" t="s">
        <v>108</v>
      </c>
      <c r="D50" t="s">
        <v>118</v>
      </c>
      <c r="E50" t="s">
        <v>108</v>
      </c>
      <c r="F50" t="s">
        <v>175</v>
      </c>
      <c r="G50" t="s">
        <v>26</v>
      </c>
    </row>
    <row r="51" spans="1:7" ht="15" x14ac:dyDescent="0.25">
      <c r="A51" s="53" t="s">
        <v>305</v>
      </c>
      <c r="B51">
        <v>21858.3</v>
      </c>
      <c r="C51">
        <v>19280</v>
      </c>
      <c r="D51">
        <v>4456.3999999999996</v>
      </c>
      <c r="E51">
        <v>5390.9</v>
      </c>
      <c r="F51">
        <v>337.4</v>
      </c>
      <c r="G51">
        <v>0</v>
      </c>
    </row>
    <row r="52" spans="1:7" ht="15" x14ac:dyDescent="0.25">
      <c r="A52" s="53" t="s">
        <v>306</v>
      </c>
      <c r="B52">
        <v>2579.5</v>
      </c>
      <c r="C52">
        <v>3663.7</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24437.8</v>
      </c>
      <c r="C54">
        <v>22943.7</v>
      </c>
      <c r="D54">
        <v>4456.3999999999996</v>
      </c>
      <c r="E54">
        <v>5390.9</v>
      </c>
      <c r="F54">
        <v>337.4</v>
      </c>
      <c r="G54">
        <v>0</v>
      </c>
    </row>
    <row r="55" spans="1:7" ht="15" x14ac:dyDescent="0.25">
      <c r="A55" s="53" t="s">
        <v>308</v>
      </c>
      <c r="B55" t="s">
        <v>25</v>
      </c>
      <c r="C55" t="s">
        <v>25</v>
      </c>
      <c r="D55">
        <v>0</v>
      </c>
      <c r="E55">
        <v>0</v>
      </c>
      <c r="F55" t="s">
        <v>25</v>
      </c>
      <c r="G55" t="s">
        <v>25</v>
      </c>
    </row>
    <row r="56" spans="1:7" ht="15" x14ac:dyDescent="0.25">
      <c r="A56" s="53" t="s">
        <v>309</v>
      </c>
      <c r="B56">
        <v>339.8</v>
      </c>
      <c r="C56">
        <v>834.8</v>
      </c>
      <c r="D56" t="s">
        <v>25</v>
      </c>
      <c r="E56" t="s">
        <v>25</v>
      </c>
      <c r="F56">
        <v>0</v>
      </c>
      <c r="G56">
        <v>0</v>
      </c>
    </row>
    <row r="57" spans="1:7" ht="15" x14ac:dyDescent="0.35">
      <c r="A57" s="30" t="s">
        <v>573</v>
      </c>
      <c r="B57" t="s">
        <v>26</v>
      </c>
      <c r="C57" t="s">
        <v>108</v>
      </c>
      <c r="D57" t="s">
        <v>118</v>
      </c>
      <c r="E57" t="s">
        <v>108</v>
      </c>
      <c r="F57" t="s">
        <v>175</v>
      </c>
      <c r="G57" t="s">
        <v>26</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00C9-0348-4010-BE35-F71F71C38F8E}">
  <dimension ref="A1:G56"/>
  <sheetViews>
    <sheetView topLeftCell="A31" workbookViewId="0">
      <selection activeCell="A59" sqref="A58:A59"/>
    </sheetView>
  </sheetViews>
  <sheetFormatPr defaultRowHeight="13.2" x14ac:dyDescent="0.25"/>
  <cols>
    <col min="1" max="1" width="26.6640625" customWidth="1"/>
    <col min="2" max="2" width="16.109375" customWidth="1"/>
    <col min="3" max="3" width="11.6640625" customWidth="1"/>
    <col min="4" max="4" width="12.44140625" customWidth="1"/>
    <col min="5" max="5" width="15.5546875" customWidth="1"/>
    <col min="7" max="7" width="12.109375" customWidth="1"/>
  </cols>
  <sheetData>
    <row r="1" spans="1:7" ht="15" x14ac:dyDescent="0.25">
      <c r="A1" s="53" t="s">
        <v>564</v>
      </c>
    </row>
    <row r="2" spans="1:7" ht="15" x14ac:dyDescent="0.25">
      <c r="A2" s="53" t="s">
        <v>565</v>
      </c>
    </row>
    <row r="3" spans="1:7" ht="15" x14ac:dyDescent="0.25">
      <c r="A3" s="53" t="s">
        <v>727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1572</v>
      </c>
      <c r="C15">
        <v>3017.7</v>
      </c>
      <c r="D15">
        <v>380</v>
      </c>
      <c r="E15">
        <v>441.8</v>
      </c>
      <c r="F15">
        <v>0</v>
      </c>
      <c r="G15">
        <v>0</v>
      </c>
    </row>
    <row r="16" spans="1:7" ht="15" x14ac:dyDescent="0.25">
      <c r="A16" s="53" t="s">
        <v>27</v>
      </c>
    </row>
    <row r="17" spans="1:7" ht="15" x14ac:dyDescent="0.25">
      <c r="A17" s="53" t="s">
        <v>271</v>
      </c>
      <c r="B17">
        <v>152.1</v>
      </c>
      <c r="C17">
        <v>221.1</v>
      </c>
      <c r="D17">
        <v>29.8</v>
      </c>
      <c r="E17">
        <v>48</v>
      </c>
      <c r="F17">
        <v>0</v>
      </c>
      <c r="G17">
        <v>0</v>
      </c>
    </row>
    <row r="18" spans="1:7" ht="15" x14ac:dyDescent="0.25">
      <c r="A18" s="53" t="s">
        <v>27</v>
      </c>
    </row>
    <row r="19" spans="1:7" ht="15" x14ac:dyDescent="0.25">
      <c r="A19" s="53" t="s">
        <v>272</v>
      </c>
      <c r="B19">
        <v>11289.1</v>
      </c>
      <c r="C19">
        <v>8744.7000000000007</v>
      </c>
      <c r="D19">
        <v>630.5</v>
      </c>
      <c r="E19">
        <v>1371.1</v>
      </c>
      <c r="F19">
        <v>0</v>
      </c>
      <c r="G19">
        <v>0</v>
      </c>
    </row>
    <row r="20" spans="1:7" ht="15" x14ac:dyDescent="0.25">
      <c r="A20" s="53" t="s">
        <v>27</v>
      </c>
    </row>
    <row r="21" spans="1:7" ht="15" x14ac:dyDescent="0.25">
      <c r="A21" s="53" t="s">
        <v>273</v>
      </c>
      <c r="B21">
        <v>74.599999999999994</v>
      </c>
      <c r="C21">
        <v>81.5</v>
      </c>
      <c r="D21">
        <v>2.4</v>
      </c>
      <c r="E21">
        <v>344.7</v>
      </c>
      <c r="F21">
        <v>0</v>
      </c>
      <c r="G21">
        <v>0</v>
      </c>
    </row>
    <row r="22" spans="1:7" ht="15" x14ac:dyDescent="0.25">
      <c r="A22" s="53" t="s">
        <v>274</v>
      </c>
      <c r="B22">
        <v>2.1</v>
      </c>
      <c r="C22">
        <v>1.8</v>
      </c>
      <c r="D22">
        <v>1.5</v>
      </c>
      <c r="E22">
        <v>10</v>
      </c>
      <c r="F22">
        <v>0</v>
      </c>
      <c r="G22">
        <v>0</v>
      </c>
    </row>
    <row r="23" spans="1:7" ht="15" x14ac:dyDescent="0.25">
      <c r="A23" s="53" t="s">
        <v>275</v>
      </c>
      <c r="B23">
        <v>70.8</v>
      </c>
      <c r="C23">
        <v>6.2</v>
      </c>
      <c r="D23">
        <v>0.9</v>
      </c>
      <c r="E23">
        <v>332.6</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8995.6</v>
      </c>
      <c r="C29">
        <v>6226</v>
      </c>
      <c r="D29">
        <v>2372</v>
      </c>
      <c r="E29">
        <v>2287.3000000000002</v>
      </c>
      <c r="F29">
        <v>336.9</v>
      </c>
      <c r="G29">
        <v>0</v>
      </c>
    </row>
    <row r="30" spans="1:7" ht="15" x14ac:dyDescent="0.25">
      <c r="A30" s="53" t="s">
        <v>287</v>
      </c>
      <c r="B30">
        <v>5.5</v>
      </c>
      <c r="C30">
        <v>4.5</v>
      </c>
      <c r="D30">
        <v>6.3</v>
      </c>
      <c r="E30">
        <v>0</v>
      </c>
      <c r="F30">
        <v>0</v>
      </c>
      <c r="G30">
        <v>0</v>
      </c>
    </row>
    <row r="31" spans="1:7" ht="15" x14ac:dyDescent="0.25">
      <c r="A31" s="53" t="s">
        <v>288</v>
      </c>
      <c r="B31">
        <v>421.5</v>
      </c>
      <c r="C31">
        <v>199.3</v>
      </c>
      <c r="D31">
        <v>72.2</v>
      </c>
      <c r="E31">
        <v>76</v>
      </c>
      <c r="F31">
        <v>3.9</v>
      </c>
      <c r="G31">
        <v>0</v>
      </c>
    </row>
    <row r="32" spans="1:7" ht="15" x14ac:dyDescent="0.25">
      <c r="A32" s="53" t="s">
        <v>289</v>
      </c>
      <c r="B32">
        <v>828.9</v>
      </c>
      <c r="C32">
        <v>134.19999999999999</v>
      </c>
      <c r="D32">
        <v>90.6</v>
      </c>
      <c r="E32">
        <v>126.9</v>
      </c>
      <c r="F32">
        <v>2</v>
      </c>
      <c r="G32">
        <v>0</v>
      </c>
    </row>
    <row r="33" spans="1:7" ht="15" x14ac:dyDescent="0.25">
      <c r="A33" s="53" t="s">
        <v>290</v>
      </c>
      <c r="B33">
        <v>833.9</v>
      </c>
      <c r="C33">
        <v>701.7</v>
      </c>
      <c r="D33">
        <v>256.8</v>
      </c>
      <c r="E33">
        <v>476</v>
      </c>
      <c r="F33">
        <v>0</v>
      </c>
      <c r="G33">
        <v>0</v>
      </c>
    </row>
    <row r="34" spans="1:7" ht="15" x14ac:dyDescent="0.25">
      <c r="A34" s="53" t="s">
        <v>291</v>
      </c>
      <c r="B34">
        <v>0</v>
      </c>
      <c r="C34">
        <v>58</v>
      </c>
      <c r="D34">
        <v>30.6</v>
      </c>
      <c r="E34">
        <v>5.5</v>
      </c>
      <c r="F34">
        <v>0</v>
      </c>
      <c r="G34">
        <v>0</v>
      </c>
    </row>
    <row r="35" spans="1:7" ht="15" x14ac:dyDescent="0.25">
      <c r="A35" s="53" t="s">
        <v>293</v>
      </c>
      <c r="B35">
        <v>661.5</v>
      </c>
      <c r="C35">
        <v>582.4</v>
      </c>
      <c r="D35">
        <v>73.7</v>
      </c>
      <c r="E35">
        <v>75.099999999999994</v>
      </c>
      <c r="F35">
        <v>0</v>
      </c>
      <c r="G35">
        <v>0</v>
      </c>
    </row>
    <row r="36" spans="1:7" ht="15" x14ac:dyDescent="0.25">
      <c r="A36" s="53" t="s">
        <v>384</v>
      </c>
      <c r="B36">
        <v>0</v>
      </c>
      <c r="C36">
        <v>0</v>
      </c>
      <c r="D36">
        <v>6.7</v>
      </c>
      <c r="E36">
        <v>3.3</v>
      </c>
      <c r="F36">
        <v>0</v>
      </c>
      <c r="G36">
        <v>0</v>
      </c>
    </row>
    <row r="37" spans="1:7" ht="15" x14ac:dyDescent="0.25">
      <c r="A37" s="53" t="s">
        <v>294</v>
      </c>
      <c r="B37">
        <v>0</v>
      </c>
      <c r="C37">
        <v>0</v>
      </c>
      <c r="D37">
        <v>4.5</v>
      </c>
      <c r="E37">
        <v>0</v>
      </c>
      <c r="F37">
        <v>0</v>
      </c>
      <c r="G37">
        <v>0</v>
      </c>
    </row>
    <row r="38" spans="1:7" ht="15" x14ac:dyDescent="0.25">
      <c r="A38" s="53" t="s">
        <v>295</v>
      </c>
      <c r="B38">
        <v>222.6</v>
      </c>
      <c r="C38">
        <v>235.8</v>
      </c>
      <c r="D38">
        <v>114.3</v>
      </c>
      <c r="E38">
        <v>70.3</v>
      </c>
      <c r="F38">
        <v>0</v>
      </c>
      <c r="G38">
        <v>0</v>
      </c>
    </row>
    <row r="39" spans="1:7" ht="15" x14ac:dyDescent="0.25">
      <c r="A39" s="53" t="s">
        <v>296</v>
      </c>
      <c r="B39">
        <v>58.5</v>
      </c>
      <c r="C39">
        <v>64.2</v>
      </c>
      <c r="D39">
        <v>37.4</v>
      </c>
      <c r="E39">
        <v>23.1</v>
      </c>
      <c r="F39">
        <v>0</v>
      </c>
      <c r="G39">
        <v>0</v>
      </c>
    </row>
    <row r="40" spans="1:7" ht="15" x14ac:dyDescent="0.25">
      <c r="A40" s="53" t="s">
        <v>297</v>
      </c>
      <c r="B40">
        <v>2.6</v>
      </c>
      <c r="C40">
        <v>7.2</v>
      </c>
      <c r="D40">
        <v>2.8</v>
      </c>
      <c r="E40">
        <v>2.2000000000000002</v>
      </c>
      <c r="F40">
        <v>0</v>
      </c>
      <c r="G40">
        <v>0</v>
      </c>
    </row>
    <row r="41" spans="1:7" ht="15" x14ac:dyDescent="0.25">
      <c r="A41" s="53" t="s">
        <v>298</v>
      </c>
      <c r="B41">
        <v>5526.3</v>
      </c>
      <c r="C41">
        <v>3634.9</v>
      </c>
      <c r="D41">
        <v>1549.3</v>
      </c>
      <c r="E41">
        <v>1247.5999999999999</v>
      </c>
      <c r="F41">
        <v>331</v>
      </c>
      <c r="G41">
        <v>0</v>
      </c>
    </row>
    <row r="42" spans="1:7" ht="15" x14ac:dyDescent="0.25">
      <c r="A42" s="53" t="s">
        <v>299</v>
      </c>
      <c r="B42">
        <v>106</v>
      </c>
      <c r="C42">
        <v>99.8</v>
      </c>
      <c r="D42">
        <v>29.5</v>
      </c>
      <c r="E42">
        <v>25.4</v>
      </c>
      <c r="F42">
        <v>0</v>
      </c>
      <c r="G42">
        <v>0</v>
      </c>
    </row>
    <row r="43" spans="1:7" ht="15" x14ac:dyDescent="0.25">
      <c r="A43" s="53" t="s">
        <v>300</v>
      </c>
      <c r="B43">
        <v>193.9</v>
      </c>
      <c r="C43">
        <v>244.3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119.1</v>
      </c>
      <c r="C45">
        <v>172.9</v>
      </c>
      <c r="D45">
        <v>33.4</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5.8</v>
      </c>
      <c r="E47">
        <v>12.9</v>
      </c>
      <c r="F47">
        <v>0</v>
      </c>
      <c r="G47">
        <v>0</v>
      </c>
    </row>
    <row r="48" spans="1:7" ht="15" x14ac:dyDescent="0.25">
      <c r="A48" s="53" t="s">
        <v>304</v>
      </c>
      <c r="B48">
        <v>0</v>
      </c>
      <c r="C48">
        <v>28.9</v>
      </c>
      <c r="D48">
        <v>24.8</v>
      </c>
      <c r="E48">
        <v>1.1000000000000001</v>
      </c>
      <c r="F48">
        <v>0</v>
      </c>
      <c r="G48">
        <v>0</v>
      </c>
    </row>
    <row r="49" spans="1:7" ht="15" x14ac:dyDescent="0.25">
      <c r="A49" s="53" t="s">
        <v>573</v>
      </c>
      <c r="B49" t="s">
        <v>109</v>
      </c>
      <c r="C49" t="s">
        <v>443</v>
      </c>
      <c r="D49" t="s">
        <v>118</v>
      </c>
      <c r="E49" t="s">
        <v>118</v>
      </c>
      <c r="F49" t="s">
        <v>118</v>
      </c>
      <c r="G49" t="s">
        <v>108</v>
      </c>
    </row>
    <row r="50" spans="1:7" ht="15" x14ac:dyDescent="0.25">
      <c r="A50" s="53" t="s">
        <v>305</v>
      </c>
      <c r="B50">
        <v>22083.5</v>
      </c>
      <c r="C50">
        <v>18291</v>
      </c>
      <c r="D50">
        <v>3414.8</v>
      </c>
      <c r="E50">
        <v>4492.8999999999996</v>
      </c>
      <c r="F50">
        <v>336.9</v>
      </c>
      <c r="G50">
        <v>0</v>
      </c>
    </row>
    <row r="51" spans="1:7" ht="15" x14ac:dyDescent="0.25">
      <c r="A51" s="53" t="s">
        <v>306</v>
      </c>
      <c r="B51">
        <v>2122.8000000000002</v>
      </c>
      <c r="C51">
        <v>3719.1</v>
      </c>
      <c r="D51">
        <v>0</v>
      </c>
      <c r="E51">
        <v>0</v>
      </c>
      <c r="F51">
        <v>0</v>
      </c>
      <c r="G51">
        <v>0</v>
      </c>
    </row>
    <row r="52" spans="1:7" ht="15" x14ac:dyDescent="0.25">
      <c r="A52" s="53" t="s">
        <v>573</v>
      </c>
      <c r="B52" t="s">
        <v>109</v>
      </c>
      <c r="C52" t="s">
        <v>443</v>
      </c>
      <c r="D52" t="s">
        <v>118</v>
      </c>
      <c r="E52" t="s">
        <v>118</v>
      </c>
      <c r="F52" t="s">
        <v>118</v>
      </c>
      <c r="G52" t="s">
        <v>108</v>
      </c>
    </row>
    <row r="53" spans="1:7" ht="15" x14ac:dyDescent="0.25">
      <c r="A53" s="53" t="s">
        <v>307</v>
      </c>
      <c r="B53">
        <v>24206.3</v>
      </c>
      <c r="C53">
        <v>22010.1</v>
      </c>
      <c r="D53">
        <v>3414.8</v>
      </c>
      <c r="E53">
        <v>4492.8999999999996</v>
      </c>
      <c r="F53">
        <v>336.9</v>
      </c>
      <c r="G53">
        <v>0</v>
      </c>
    </row>
    <row r="54" spans="1:7" ht="15" x14ac:dyDescent="0.25">
      <c r="A54" s="53" t="s">
        <v>308</v>
      </c>
      <c r="B54" t="s">
        <v>25</v>
      </c>
      <c r="C54" t="s">
        <v>25</v>
      </c>
      <c r="D54">
        <v>0</v>
      </c>
      <c r="E54">
        <v>0</v>
      </c>
      <c r="F54" t="s">
        <v>25</v>
      </c>
      <c r="G54" t="s">
        <v>25</v>
      </c>
    </row>
    <row r="55" spans="1:7" ht="15" x14ac:dyDescent="0.25">
      <c r="A55" s="53" t="s">
        <v>309</v>
      </c>
      <c r="B55">
        <v>300</v>
      </c>
      <c r="C55">
        <v>804.8</v>
      </c>
      <c r="D55" t="s">
        <v>25</v>
      </c>
      <c r="E55" t="s">
        <v>25</v>
      </c>
      <c r="F55">
        <v>0</v>
      </c>
      <c r="G55">
        <v>0</v>
      </c>
    </row>
    <row r="56" spans="1:7" ht="15" x14ac:dyDescent="0.35">
      <c r="A56" s="30" t="s">
        <v>573</v>
      </c>
      <c r="B56" t="s">
        <v>109</v>
      </c>
      <c r="C56" t="s">
        <v>443</v>
      </c>
      <c r="D56" t="s">
        <v>118</v>
      </c>
      <c r="E56" t="s">
        <v>118</v>
      </c>
      <c r="F56" t="s">
        <v>118</v>
      </c>
      <c r="G56" t="s">
        <v>108</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423F-9A7B-4719-8B39-6B29A9E1C878}">
  <dimension ref="A1:G56"/>
  <sheetViews>
    <sheetView topLeftCell="A31" workbookViewId="0">
      <selection activeCell="J17" sqref="J17"/>
    </sheetView>
  </sheetViews>
  <sheetFormatPr defaultRowHeight="13.2" x14ac:dyDescent="0.25"/>
  <cols>
    <col min="1" max="1" width="28.88671875" customWidth="1"/>
    <col min="2" max="2" width="12.33203125" customWidth="1"/>
    <col min="4" max="4" width="12.109375" customWidth="1"/>
    <col min="6" max="6" width="12.44140625" customWidth="1"/>
  </cols>
  <sheetData>
    <row r="1" spans="1:7" ht="15" x14ac:dyDescent="0.25">
      <c r="A1" s="53" t="s">
        <v>564</v>
      </c>
    </row>
    <row r="2" spans="1:7" ht="15" x14ac:dyDescent="0.25">
      <c r="A2" s="53" t="s">
        <v>565</v>
      </c>
    </row>
    <row r="3" spans="1:7" ht="15" x14ac:dyDescent="0.25">
      <c r="A3" s="53" t="s">
        <v>726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1548.4</v>
      </c>
      <c r="C15">
        <v>2882.1</v>
      </c>
      <c r="D15">
        <v>333.3</v>
      </c>
      <c r="E15">
        <v>401.6</v>
      </c>
      <c r="F15">
        <v>0</v>
      </c>
      <c r="G15">
        <v>0</v>
      </c>
    </row>
    <row r="16" spans="1:7" ht="15" x14ac:dyDescent="0.25">
      <c r="A16" s="53" t="s">
        <v>27</v>
      </c>
    </row>
    <row r="17" spans="1:7" ht="15" x14ac:dyDescent="0.25">
      <c r="A17" s="53" t="s">
        <v>271</v>
      </c>
      <c r="B17">
        <v>149.30000000000001</v>
      </c>
      <c r="C17">
        <v>215.9</v>
      </c>
      <c r="D17">
        <v>28.8</v>
      </c>
      <c r="E17">
        <v>37.299999999999997</v>
      </c>
      <c r="F17">
        <v>0</v>
      </c>
      <c r="G17">
        <v>0</v>
      </c>
    </row>
    <row r="18" spans="1:7" ht="15" x14ac:dyDescent="0.25">
      <c r="A18" s="53" t="s">
        <v>27</v>
      </c>
    </row>
    <row r="19" spans="1:7" ht="15" x14ac:dyDescent="0.25">
      <c r="A19" s="53" t="s">
        <v>272</v>
      </c>
      <c r="B19">
        <v>11425.1</v>
      </c>
      <c r="C19">
        <v>8873.7000000000007</v>
      </c>
      <c r="D19">
        <v>493</v>
      </c>
      <c r="E19">
        <v>1101.4000000000001</v>
      </c>
      <c r="F19">
        <v>0</v>
      </c>
      <c r="G19">
        <v>0</v>
      </c>
    </row>
    <row r="20" spans="1:7" ht="15" x14ac:dyDescent="0.25">
      <c r="A20" s="53" t="s">
        <v>27</v>
      </c>
    </row>
    <row r="21" spans="1:7" ht="15" x14ac:dyDescent="0.25">
      <c r="A21" s="53" t="s">
        <v>273</v>
      </c>
      <c r="B21">
        <v>72.8</v>
      </c>
      <c r="C21">
        <v>147.9</v>
      </c>
      <c r="D21">
        <v>2.2999999999999998</v>
      </c>
      <c r="E21">
        <v>285.89999999999998</v>
      </c>
      <c r="F21">
        <v>0</v>
      </c>
      <c r="G21">
        <v>0</v>
      </c>
    </row>
    <row r="22" spans="1:7" ht="15" x14ac:dyDescent="0.25">
      <c r="A22" s="53" t="s">
        <v>274</v>
      </c>
      <c r="B22">
        <v>0.2</v>
      </c>
      <c r="C22">
        <v>2.5</v>
      </c>
      <c r="D22">
        <v>1.4</v>
      </c>
      <c r="E22">
        <v>9.3000000000000007</v>
      </c>
      <c r="F22">
        <v>0</v>
      </c>
      <c r="G22">
        <v>0</v>
      </c>
    </row>
    <row r="23" spans="1:7" ht="15" x14ac:dyDescent="0.25">
      <c r="A23" s="53" t="s">
        <v>275</v>
      </c>
      <c r="B23">
        <v>70.900000000000006</v>
      </c>
      <c r="C23">
        <v>71.900000000000006</v>
      </c>
      <c r="D23">
        <v>0.8</v>
      </c>
      <c r="E23">
        <v>274.60000000000002</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8713.1</v>
      </c>
      <c r="C29">
        <v>6179.1</v>
      </c>
      <c r="D29">
        <v>1639.2</v>
      </c>
      <c r="E29">
        <v>1851.6</v>
      </c>
      <c r="F29">
        <v>333.3</v>
      </c>
      <c r="G29">
        <v>0</v>
      </c>
    </row>
    <row r="30" spans="1:7" ht="15" x14ac:dyDescent="0.25">
      <c r="A30" s="53" t="s">
        <v>287</v>
      </c>
      <c r="B30">
        <v>5.5</v>
      </c>
      <c r="C30">
        <v>4.5</v>
      </c>
      <c r="D30">
        <v>6.3</v>
      </c>
      <c r="E30">
        <v>0</v>
      </c>
      <c r="F30">
        <v>0</v>
      </c>
      <c r="G30">
        <v>0</v>
      </c>
    </row>
    <row r="31" spans="1:7" ht="15" x14ac:dyDescent="0.25">
      <c r="A31" s="53" t="s">
        <v>288</v>
      </c>
      <c r="B31">
        <v>389.6</v>
      </c>
      <c r="C31">
        <v>151.5</v>
      </c>
      <c r="D31">
        <v>52.4</v>
      </c>
      <c r="E31">
        <v>76</v>
      </c>
      <c r="F31">
        <v>0</v>
      </c>
      <c r="G31">
        <v>0</v>
      </c>
    </row>
    <row r="32" spans="1:7" ht="15" x14ac:dyDescent="0.25">
      <c r="A32" s="53" t="s">
        <v>289</v>
      </c>
      <c r="B32">
        <v>825.6</v>
      </c>
      <c r="C32">
        <v>113.8</v>
      </c>
      <c r="D32">
        <v>82</v>
      </c>
      <c r="E32">
        <v>119.3</v>
      </c>
      <c r="F32">
        <v>2.2999999999999998</v>
      </c>
      <c r="G32">
        <v>0</v>
      </c>
    </row>
    <row r="33" spans="1:7" ht="15" x14ac:dyDescent="0.25">
      <c r="A33" s="53" t="s">
        <v>290</v>
      </c>
      <c r="B33">
        <v>915.3</v>
      </c>
      <c r="C33">
        <v>560.70000000000005</v>
      </c>
      <c r="D33">
        <v>125.8</v>
      </c>
      <c r="E33">
        <v>432.9</v>
      </c>
      <c r="F33">
        <v>0</v>
      </c>
      <c r="G33">
        <v>0</v>
      </c>
    </row>
    <row r="34" spans="1:7" ht="15" x14ac:dyDescent="0.25">
      <c r="A34" s="53" t="s">
        <v>291</v>
      </c>
      <c r="B34">
        <v>35.799999999999997</v>
      </c>
      <c r="C34">
        <v>63</v>
      </c>
      <c r="D34">
        <v>0</v>
      </c>
      <c r="E34">
        <v>0</v>
      </c>
      <c r="F34">
        <v>0</v>
      </c>
      <c r="G34">
        <v>0</v>
      </c>
    </row>
    <row r="35" spans="1:7" ht="15" x14ac:dyDescent="0.25">
      <c r="A35" s="53" t="s">
        <v>293</v>
      </c>
      <c r="B35">
        <v>615.6</v>
      </c>
      <c r="C35">
        <v>582.4</v>
      </c>
      <c r="D35">
        <v>17.100000000000001</v>
      </c>
      <c r="E35">
        <v>75.099999999999994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254.1</v>
      </c>
      <c r="C38">
        <v>283.89999999999998</v>
      </c>
      <c r="D38">
        <v>57.5</v>
      </c>
      <c r="E38">
        <v>21.2</v>
      </c>
      <c r="F38">
        <v>0</v>
      </c>
      <c r="G38">
        <v>0</v>
      </c>
    </row>
    <row r="39" spans="1:7" ht="15" x14ac:dyDescent="0.25">
      <c r="A39" s="53" t="s">
        <v>296</v>
      </c>
      <c r="B39">
        <v>62.8</v>
      </c>
      <c r="C39">
        <v>78.7</v>
      </c>
      <c r="D39">
        <v>32.700000000000003</v>
      </c>
      <c r="E39">
        <v>7.2</v>
      </c>
      <c r="F39">
        <v>0</v>
      </c>
      <c r="G39">
        <v>0</v>
      </c>
    </row>
    <row r="40" spans="1:7" ht="15" x14ac:dyDescent="0.25">
      <c r="A40" s="53" t="s">
        <v>297</v>
      </c>
      <c r="B40">
        <v>2.6</v>
      </c>
      <c r="C40">
        <v>7.2</v>
      </c>
      <c r="D40">
        <v>2.8</v>
      </c>
      <c r="E40">
        <v>1.6</v>
      </c>
      <c r="F40">
        <v>0</v>
      </c>
      <c r="G40">
        <v>0</v>
      </c>
    </row>
    <row r="41" spans="1:7" ht="15" x14ac:dyDescent="0.25">
      <c r="A41" s="53" t="s">
        <v>298</v>
      </c>
      <c r="B41">
        <v>5101.8999999999996</v>
      </c>
      <c r="C41">
        <v>3737.5</v>
      </c>
      <c r="D41">
        <v>1183.5</v>
      </c>
      <c r="E41">
        <v>941.1</v>
      </c>
      <c r="F41">
        <v>331</v>
      </c>
      <c r="G41">
        <v>0</v>
      </c>
    </row>
    <row r="42" spans="1:7" ht="15" x14ac:dyDescent="0.25">
      <c r="A42" s="53" t="s">
        <v>299</v>
      </c>
      <c r="B42">
        <v>151</v>
      </c>
      <c r="C42">
        <v>99.8</v>
      </c>
      <c r="D42">
        <v>0</v>
      </c>
      <c r="E42">
        <v>25.4</v>
      </c>
      <c r="F42">
        <v>0</v>
      </c>
      <c r="G42">
        <v>0</v>
      </c>
    </row>
    <row r="43" spans="1:7" ht="15" x14ac:dyDescent="0.25">
      <c r="A43" s="53" t="s">
        <v>300</v>
      </c>
      <c r="B43">
        <v>220.5</v>
      </c>
      <c r="C43">
        <v>235.3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117.3</v>
      </c>
      <c r="C45">
        <v>172.9</v>
      </c>
      <c r="D45">
        <v>9.9</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0</v>
      </c>
      <c r="C48">
        <v>30</v>
      </c>
      <c r="D48">
        <v>24.8</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21908.7</v>
      </c>
      <c r="C50">
        <v>18298.8</v>
      </c>
      <c r="D50">
        <v>2496.6</v>
      </c>
      <c r="E50">
        <v>3677.8</v>
      </c>
      <c r="F50">
        <v>333.3</v>
      </c>
      <c r="G50">
        <v>0</v>
      </c>
    </row>
    <row r="51" spans="1:7" ht="15" x14ac:dyDescent="0.25">
      <c r="A51" s="53" t="s">
        <v>306</v>
      </c>
      <c r="B51">
        <v>2175.9</v>
      </c>
      <c r="C51">
        <v>3871.2</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24084.6</v>
      </c>
      <c r="C53">
        <v>22170</v>
      </c>
      <c r="D53">
        <v>2496.6</v>
      </c>
      <c r="E53">
        <v>3677.8</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25">
      <c r="A56" s="53" t="s">
        <v>573</v>
      </c>
      <c r="B56" t="s">
        <v>118</v>
      </c>
      <c r="C56" t="s">
        <v>26</v>
      </c>
      <c r="D56" t="s">
        <v>118</v>
      </c>
      <c r="E56" t="s">
        <v>118</v>
      </c>
      <c r="F56" t="s">
        <v>118</v>
      </c>
      <c r="G56" t="s">
        <v>108</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DD71-5DA3-4C69-B4E3-47D3B031D716}">
  <dimension ref="A1:G56"/>
  <sheetViews>
    <sheetView topLeftCell="A25" workbookViewId="0">
      <selection activeCell="F1" sqref="F1:F1048576"/>
    </sheetView>
  </sheetViews>
  <sheetFormatPr defaultRowHeight="13.2" x14ac:dyDescent="0.25"/>
  <cols>
    <col min="1" max="1" width="28.33203125" customWidth="1"/>
    <col min="2" max="2" width="16.5546875" customWidth="1"/>
    <col min="3" max="3" width="12.6640625" customWidth="1"/>
    <col min="4" max="4" width="13.44140625" customWidth="1"/>
    <col min="5" max="5" width="16.5546875" customWidth="1"/>
    <col min="6" max="6" width="13.33203125" customWidth="1"/>
    <col min="7" max="7" width="10.88671875" customWidth="1"/>
  </cols>
  <sheetData>
    <row r="1" spans="1:7" ht="15" x14ac:dyDescent="0.25">
      <c r="A1" s="53" t="s">
        <v>564</v>
      </c>
    </row>
    <row r="2" spans="1:7" ht="15" x14ac:dyDescent="0.25">
      <c r="A2" s="53" t="s">
        <v>565</v>
      </c>
    </row>
    <row r="3" spans="1:7" ht="15" x14ac:dyDescent="0.25">
      <c r="A3" s="53" t="s">
        <v>725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1695.9</v>
      </c>
      <c r="C15">
        <v>2603.6</v>
      </c>
      <c r="D15">
        <v>140.19999999999999</v>
      </c>
      <c r="E15">
        <v>320</v>
      </c>
      <c r="F15">
        <v>0</v>
      </c>
      <c r="G15">
        <v>0</v>
      </c>
    </row>
    <row r="16" spans="1:7" ht="15" x14ac:dyDescent="0.25">
      <c r="A16" s="53" t="s">
        <v>27</v>
      </c>
    </row>
    <row r="17" spans="1:7" ht="15" x14ac:dyDescent="0.25">
      <c r="A17" s="53" t="s">
        <v>271</v>
      </c>
      <c r="B17">
        <v>148.1</v>
      </c>
      <c r="C17">
        <v>294.89999999999998</v>
      </c>
      <c r="D17">
        <v>22.2</v>
      </c>
      <c r="E17">
        <v>30.1</v>
      </c>
      <c r="F17">
        <v>0</v>
      </c>
      <c r="G17">
        <v>0</v>
      </c>
    </row>
    <row r="18" spans="1:7" ht="15" x14ac:dyDescent="0.25">
      <c r="A18" s="53" t="s">
        <v>27</v>
      </c>
    </row>
    <row r="19" spans="1:7" ht="15" x14ac:dyDescent="0.25">
      <c r="A19" s="53" t="s">
        <v>272</v>
      </c>
      <c r="B19">
        <v>11629.1</v>
      </c>
      <c r="C19">
        <v>9205.1</v>
      </c>
      <c r="D19">
        <v>280.7</v>
      </c>
      <c r="E19">
        <v>751.5</v>
      </c>
      <c r="F19">
        <v>0</v>
      </c>
      <c r="G19">
        <v>0</v>
      </c>
    </row>
    <row r="20" spans="1:7" ht="15" x14ac:dyDescent="0.25">
      <c r="A20" s="53" t="s">
        <v>27</v>
      </c>
    </row>
    <row r="21" spans="1:7" ht="15" x14ac:dyDescent="0.25">
      <c r="A21" s="53" t="s">
        <v>273</v>
      </c>
      <c r="B21">
        <v>71.5</v>
      </c>
      <c r="C21">
        <v>147.5</v>
      </c>
      <c r="D21">
        <v>2</v>
      </c>
      <c r="E21">
        <v>283.89999999999998</v>
      </c>
      <c r="F21">
        <v>0</v>
      </c>
      <c r="G21">
        <v>0</v>
      </c>
    </row>
    <row r="22" spans="1:7" ht="15" x14ac:dyDescent="0.25">
      <c r="A22" s="53" t="s">
        <v>274</v>
      </c>
      <c r="B22">
        <v>0.2</v>
      </c>
      <c r="C22">
        <v>2.8</v>
      </c>
      <c r="D22">
        <v>1.3</v>
      </c>
      <c r="E22">
        <v>8.8000000000000007</v>
      </c>
      <c r="F22">
        <v>0</v>
      </c>
      <c r="G22">
        <v>0</v>
      </c>
    </row>
    <row r="23" spans="1:7" ht="15" x14ac:dyDescent="0.25">
      <c r="A23" s="53" t="s">
        <v>275</v>
      </c>
      <c r="B23">
        <v>71.099999999999994</v>
      </c>
      <c r="C23">
        <v>72.5</v>
      </c>
      <c r="D23">
        <v>0.6</v>
      </c>
      <c r="E23">
        <v>273.8</v>
      </c>
      <c r="F23">
        <v>0</v>
      </c>
      <c r="G23">
        <v>0</v>
      </c>
    </row>
    <row r="24" spans="1:7" ht="15" x14ac:dyDescent="0.25">
      <c r="A24" s="53" t="s">
        <v>276</v>
      </c>
      <c r="B24">
        <v>0</v>
      </c>
      <c r="C24">
        <v>6.6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7924.1</v>
      </c>
      <c r="C29">
        <v>6067.8</v>
      </c>
      <c r="D29">
        <v>1076.9000000000001</v>
      </c>
      <c r="E29">
        <v>1357.5</v>
      </c>
      <c r="F29">
        <v>333.3</v>
      </c>
      <c r="G29">
        <v>0</v>
      </c>
    </row>
    <row r="30" spans="1:7" ht="15" x14ac:dyDescent="0.25">
      <c r="A30" s="53" t="s">
        <v>287</v>
      </c>
      <c r="B30">
        <v>11.8</v>
      </c>
      <c r="C30">
        <v>4.5</v>
      </c>
      <c r="D30">
        <v>0</v>
      </c>
      <c r="E30">
        <v>0</v>
      </c>
      <c r="F30">
        <v>0</v>
      </c>
      <c r="G30">
        <v>0</v>
      </c>
    </row>
    <row r="31" spans="1:7" ht="15" x14ac:dyDescent="0.25">
      <c r="A31" s="53" t="s">
        <v>288</v>
      </c>
      <c r="B31">
        <v>351.8</v>
      </c>
      <c r="C31">
        <v>185.6</v>
      </c>
      <c r="D31">
        <v>30.9</v>
      </c>
      <c r="E31">
        <v>29.8</v>
      </c>
      <c r="F31">
        <v>0</v>
      </c>
      <c r="G31">
        <v>0</v>
      </c>
    </row>
    <row r="32" spans="1:7" ht="15" x14ac:dyDescent="0.25">
      <c r="A32" s="53" t="s">
        <v>289</v>
      </c>
      <c r="B32">
        <v>748.1</v>
      </c>
      <c r="C32">
        <v>98.8</v>
      </c>
      <c r="D32">
        <v>64.900000000000006</v>
      </c>
      <c r="E32">
        <v>106.7</v>
      </c>
      <c r="F32">
        <v>2.2999999999999998</v>
      </c>
      <c r="G32">
        <v>0</v>
      </c>
    </row>
    <row r="33" spans="1:7" ht="15" x14ac:dyDescent="0.25">
      <c r="A33" s="53" t="s">
        <v>290</v>
      </c>
      <c r="B33">
        <v>848.6</v>
      </c>
      <c r="C33">
        <v>588.79999999999995</v>
      </c>
      <c r="D33">
        <v>0</v>
      </c>
      <c r="E33">
        <v>311.3</v>
      </c>
      <c r="F33">
        <v>0</v>
      </c>
      <c r="G33">
        <v>0</v>
      </c>
    </row>
    <row r="34" spans="1:7" ht="15" x14ac:dyDescent="0.25">
      <c r="A34" s="53" t="s">
        <v>291</v>
      </c>
      <c r="B34">
        <v>35.799999999999997</v>
      </c>
      <c r="C34">
        <v>32.4</v>
      </c>
      <c r="D34">
        <v>0</v>
      </c>
      <c r="E34">
        <v>0</v>
      </c>
      <c r="F34">
        <v>0</v>
      </c>
      <c r="G34">
        <v>0</v>
      </c>
    </row>
    <row r="35" spans="1:7" ht="15" x14ac:dyDescent="0.25">
      <c r="A35" s="53" t="s">
        <v>293</v>
      </c>
      <c r="B35">
        <v>555.6</v>
      </c>
      <c r="C35">
        <v>553</v>
      </c>
      <c r="D35">
        <v>17.100000000000001</v>
      </c>
      <c r="E35">
        <v>62.4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165.3</v>
      </c>
      <c r="C38">
        <v>283.89999999999998</v>
      </c>
      <c r="D38">
        <v>49.5</v>
      </c>
      <c r="E38">
        <v>21.2</v>
      </c>
      <c r="F38">
        <v>0</v>
      </c>
      <c r="G38">
        <v>0</v>
      </c>
    </row>
    <row r="39" spans="1:7" ht="15" x14ac:dyDescent="0.25">
      <c r="A39" s="53" t="s">
        <v>296</v>
      </c>
      <c r="B39">
        <v>58.3</v>
      </c>
      <c r="C39">
        <v>64.900000000000006</v>
      </c>
      <c r="D39">
        <v>32.700000000000003</v>
      </c>
      <c r="E39">
        <v>0</v>
      </c>
      <c r="F39">
        <v>0</v>
      </c>
      <c r="G39">
        <v>0</v>
      </c>
    </row>
    <row r="40" spans="1:7" ht="15" x14ac:dyDescent="0.25">
      <c r="A40" s="53" t="s">
        <v>297</v>
      </c>
      <c r="B40">
        <v>5.3</v>
      </c>
      <c r="C40">
        <v>7.2</v>
      </c>
      <c r="D40">
        <v>0</v>
      </c>
      <c r="E40">
        <v>1.6</v>
      </c>
      <c r="F40">
        <v>0</v>
      </c>
      <c r="G40">
        <v>0</v>
      </c>
    </row>
    <row r="41" spans="1:7" ht="15" x14ac:dyDescent="0.25">
      <c r="A41" s="53" t="s">
        <v>298</v>
      </c>
      <c r="B41">
        <v>4649.6000000000004</v>
      </c>
      <c r="C41">
        <v>3680.2</v>
      </c>
      <c r="D41">
        <v>834.4</v>
      </c>
      <c r="E41">
        <v>665.7</v>
      </c>
      <c r="F41">
        <v>331</v>
      </c>
      <c r="G41">
        <v>0</v>
      </c>
    </row>
    <row r="42" spans="1:7" ht="15" x14ac:dyDescent="0.25">
      <c r="A42" s="53" t="s">
        <v>299</v>
      </c>
      <c r="B42">
        <v>128.69999999999999</v>
      </c>
      <c r="C42">
        <v>74.8</v>
      </c>
      <c r="D42">
        <v>0</v>
      </c>
      <c r="E42">
        <v>25.4</v>
      </c>
      <c r="F42">
        <v>0</v>
      </c>
      <c r="G42">
        <v>0</v>
      </c>
    </row>
    <row r="43" spans="1:7" ht="15" x14ac:dyDescent="0.25">
      <c r="A43" s="53" t="s">
        <v>300</v>
      </c>
      <c r="B43">
        <v>220.5</v>
      </c>
      <c r="C43">
        <v>197.6</v>
      </c>
      <c r="D43">
        <v>25.4</v>
      </c>
      <c r="E43">
        <v>24.5</v>
      </c>
      <c r="F43">
        <v>0</v>
      </c>
      <c r="G43">
        <v>0</v>
      </c>
    </row>
    <row r="44" spans="1:7" ht="15" x14ac:dyDescent="0.25">
      <c r="A44" s="53" t="s">
        <v>301</v>
      </c>
      <c r="B44">
        <v>0</v>
      </c>
      <c r="C44">
        <v>74.099999999999994</v>
      </c>
      <c r="D44">
        <v>0</v>
      </c>
      <c r="E44">
        <v>84.4</v>
      </c>
      <c r="F44">
        <v>0</v>
      </c>
      <c r="G44">
        <v>0</v>
      </c>
    </row>
    <row r="45" spans="1:7" ht="15" x14ac:dyDescent="0.25">
      <c r="A45" s="53" t="s">
        <v>302</v>
      </c>
      <c r="B45">
        <v>117.3</v>
      </c>
      <c r="C45">
        <v>184.1</v>
      </c>
      <c r="D45">
        <v>9.9</v>
      </c>
      <c r="E45">
        <v>14.6</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12</v>
      </c>
      <c r="C48">
        <v>30</v>
      </c>
      <c r="D48">
        <v>0</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21468.7</v>
      </c>
      <c r="C50">
        <v>18318.900000000001</v>
      </c>
      <c r="D50">
        <v>1522</v>
      </c>
      <c r="E50">
        <v>2743</v>
      </c>
      <c r="F50">
        <v>333.3</v>
      </c>
      <c r="G50">
        <v>0</v>
      </c>
    </row>
    <row r="51" spans="1:7" ht="15" x14ac:dyDescent="0.25">
      <c r="A51" s="53" t="s">
        <v>306</v>
      </c>
      <c r="B51">
        <v>2325.4</v>
      </c>
      <c r="C51">
        <v>3560.3</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23794.1</v>
      </c>
      <c r="C53">
        <v>21879.200000000001</v>
      </c>
      <c r="D53">
        <v>1522</v>
      </c>
      <c r="E53">
        <v>2743</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35">
      <c r="A56" s="30" t="s">
        <v>573</v>
      </c>
      <c r="B56" t="s">
        <v>118</v>
      </c>
      <c r="C56" t="s">
        <v>26</v>
      </c>
      <c r="D56" t="s">
        <v>118</v>
      </c>
      <c r="E56" t="s">
        <v>118</v>
      </c>
      <c r="F56" t="s">
        <v>118</v>
      </c>
      <c r="G56" t="s">
        <v>108</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8C2E-44D1-4E3A-9A11-DB86515107C8}">
  <dimension ref="A1:G54"/>
  <sheetViews>
    <sheetView topLeftCell="A22" workbookViewId="0">
      <selection activeCell="B7" sqref="B7"/>
    </sheetView>
  </sheetViews>
  <sheetFormatPr defaultRowHeight="13.2" x14ac:dyDescent="0.25"/>
  <cols>
    <col min="1" max="1" width="28" customWidth="1"/>
    <col min="2" max="2" width="14.33203125" customWidth="1"/>
    <col min="3" max="3" width="11.44140625" customWidth="1"/>
    <col min="4" max="4" width="13.6640625" customWidth="1"/>
    <col min="5" max="5" width="11.33203125" customWidth="1"/>
    <col min="6" max="6" width="14.33203125" customWidth="1"/>
    <col min="7" max="7" width="9.33203125" bestFit="1" customWidth="1"/>
  </cols>
  <sheetData>
    <row r="1" spans="1:7" ht="15" x14ac:dyDescent="0.25">
      <c r="A1" s="53" t="s">
        <v>564</v>
      </c>
    </row>
    <row r="2" spans="1:7" ht="15" x14ac:dyDescent="0.25">
      <c r="A2" s="53" t="s">
        <v>565</v>
      </c>
    </row>
    <row r="3" spans="1:7" ht="15" x14ac:dyDescent="0.25">
      <c r="A3" s="53" t="s">
        <v>724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1726.3</v>
      </c>
      <c r="C15">
        <v>2361.8000000000002</v>
      </c>
      <c r="D15">
        <v>32.299999999999997</v>
      </c>
      <c r="E15">
        <v>180.3</v>
      </c>
      <c r="F15">
        <v>0</v>
      </c>
      <c r="G15">
        <v>0</v>
      </c>
    </row>
    <row r="16" spans="1:7" ht="15" x14ac:dyDescent="0.25">
      <c r="A16" s="53" t="s">
        <v>27</v>
      </c>
    </row>
    <row r="17" spans="1:7" ht="15" x14ac:dyDescent="0.25">
      <c r="A17" s="53" t="s">
        <v>271</v>
      </c>
      <c r="B17">
        <v>150.80000000000001</v>
      </c>
      <c r="C17">
        <v>287.10000000000002</v>
      </c>
      <c r="D17">
        <v>3.7</v>
      </c>
      <c r="E17">
        <v>21.7</v>
      </c>
      <c r="F17">
        <v>0</v>
      </c>
      <c r="G17">
        <v>0</v>
      </c>
    </row>
    <row r="18" spans="1:7" ht="15" x14ac:dyDescent="0.25">
      <c r="A18" s="53" t="s">
        <v>27</v>
      </c>
    </row>
    <row r="19" spans="1:7" ht="15" x14ac:dyDescent="0.25">
      <c r="A19" s="53" t="s">
        <v>272</v>
      </c>
      <c r="B19">
        <v>11765.2</v>
      </c>
      <c r="C19">
        <v>9325.1</v>
      </c>
      <c r="D19">
        <v>140.19999999999999</v>
      </c>
      <c r="E19">
        <v>481.6</v>
      </c>
      <c r="F19">
        <v>0</v>
      </c>
      <c r="G19">
        <v>0</v>
      </c>
    </row>
    <row r="20" spans="1:7" ht="15" x14ac:dyDescent="0.25">
      <c r="A20" s="53" t="s">
        <v>27</v>
      </c>
    </row>
    <row r="21" spans="1:7" ht="15" x14ac:dyDescent="0.25">
      <c r="A21" s="53" t="s">
        <v>273</v>
      </c>
      <c r="B21">
        <v>72.400000000000006</v>
      </c>
      <c r="C21">
        <v>206.8</v>
      </c>
      <c r="D21">
        <v>1.1000000000000001</v>
      </c>
      <c r="E21">
        <v>218.6</v>
      </c>
      <c r="F21">
        <v>0</v>
      </c>
      <c r="G21">
        <v>0</v>
      </c>
    </row>
    <row r="22" spans="1:7" ht="15" x14ac:dyDescent="0.25">
      <c r="A22" s="53" t="s">
        <v>274</v>
      </c>
      <c r="B22">
        <v>0.9</v>
      </c>
      <c r="C22">
        <v>2.9</v>
      </c>
      <c r="D22">
        <v>0.6</v>
      </c>
      <c r="E22">
        <v>8.6</v>
      </c>
      <c r="F22">
        <v>0</v>
      </c>
      <c r="G22">
        <v>0</v>
      </c>
    </row>
    <row r="23" spans="1:7" ht="15" x14ac:dyDescent="0.25">
      <c r="A23" s="53" t="s">
        <v>275</v>
      </c>
      <c r="B23">
        <v>71.3</v>
      </c>
      <c r="C23">
        <v>132.69999999999999</v>
      </c>
      <c r="D23">
        <v>0.5</v>
      </c>
      <c r="E23">
        <v>208.7</v>
      </c>
      <c r="F23">
        <v>0</v>
      </c>
      <c r="G23">
        <v>0</v>
      </c>
    </row>
    <row r="24" spans="1:7" ht="15" x14ac:dyDescent="0.25">
      <c r="A24" s="53" t="s">
        <v>276</v>
      </c>
      <c r="B24">
        <v>0</v>
      </c>
      <c r="C24">
        <v>5.6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7948.9</v>
      </c>
      <c r="C29">
        <v>5562.4</v>
      </c>
      <c r="D29">
        <v>668.3</v>
      </c>
      <c r="E29">
        <v>1090.5999999999999</v>
      </c>
      <c r="F29">
        <v>333.3</v>
      </c>
      <c r="G29">
        <v>0</v>
      </c>
    </row>
    <row r="30" spans="1:7" ht="15" x14ac:dyDescent="0.25">
      <c r="A30" s="53" t="s">
        <v>287</v>
      </c>
      <c r="B30">
        <v>6.3</v>
      </c>
      <c r="C30">
        <v>4.5</v>
      </c>
      <c r="D30">
        <v>0</v>
      </c>
      <c r="E30">
        <v>0</v>
      </c>
      <c r="F30">
        <v>0</v>
      </c>
      <c r="G30">
        <v>0</v>
      </c>
    </row>
    <row r="31" spans="1:7" ht="15" x14ac:dyDescent="0.25">
      <c r="A31" s="53" t="s">
        <v>288</v>
      </c>
      <c r="B31">
        <v>349.7</v>
      </c>
      <c r="C31">
        <v>189.6</v>
      </c>
      <c r="D31">
        <v>0</v>
      </c>
      <c r="E31">
        <v>29.8</v>
      </c>
      <c r="F31">
        <v>0</v>
      </c>
      <c r="G31">
        <v>0</v>
      </c>
    </row>
    <row r="32" spans="1:7" ht="15" x14ac:dyDescent="0.25">
      <c r="A32" s="53" t="s">
        <v>289</v>
      </c>
      <c r="B32">
        <v>678.4</v>
      </c>
      <c r="C32">
        <v>118.3</v>
      </c>
      <c r="D32">
        <v>47</v>
      </c>
      <c r="E32">
        <v>85</v>
      </c>
      <c r="F32">
        <v>2.2999999999999998</v>
      </c>
      <c r="G32">
        <v>0</v>
      </c>
    </row>
    <row r="33" spans="1:7" ht="15" x14ac:dyDescent="0.25">
      <c r="A33" s="53" t="s">
        <v>290</v>
      </c>
      <c r="B33">
        <v>854.2</v>
      </c>
      <c r="C33">
        <v>501.8</v>
      </c>
      <c r="D33">
        <v>0</v>
      </c>
      <c r="E33">
        <v>304.10000000000002</v>
      </c>
      <c r="F33">
        <v>0</v>
      </c>
      <c r="G33">
        <v>0</v>
      </c>
    </row>
    <row r="34" spans="1:7" ht="15" x14ac:dyDescent="0.25">
      <c r="A34" s="53" t="s">
        <v>291</v>
      </c>
      <c r="B34">
        <v>35.799999999999997</v>
      </c>
      <c r="C34">
        <v>32.4</v>
      </c>
      <c r="D34">
        <v>0</v>
      </c>
      <c r="E34">
        <v>0</v>
      </c>
      <c r="F34">
        <v>0</v>
      </c>
      <c r="G34">
        <v>0</v>
      </c>
    </row>
    <row r="35" spans="1:7" ht="15" x14ac:dyDescent="0.25">
      <c r="A35" s="53" t="s">
        <v>293</v>
      </c>
      <c r="B35">
        <v>417.2</v>
      </c>
      <c r="C35">
        <v>386.3</v>
      </c>
      <c r="D35">
        <v>17.100000000000001</v>
      </c>
      <c r="E35">
        <v>62.4</v>
      </c>
      <c r="F35">
        <v>0</v>
      </c>
      <c r="G35">
        <v>0</v>
      </c>
    </row>
    <row r="36" spans="1:7" ht="15" x14ac:dyDescent="0.25">
      <c r="A36" s="53" t="s">
        <v>294</v>
      </c>
      <c r="B36">
        <v>0</v>
      </c>
      <c r="C36">
        <v>0</v>
      </c>
      <c r="D36">
        <v>2.2999999999999998</v>
      </c>
      <c r="E36">
        <v>0</v>
      </c>
      <c r="F36">
        <v>0</v>
      </c>
      <c r="G36">
        <v>0</v>
      </c>
    </row>
    <row r="37" spans="1:7" ht="15" x14ac:dyDescent="0.25">
      <c r="A37" s="53" t="s">
        <v>295</v>
      </c>
      <c r="B37">
        <v>216.1</v>
      </c>
      <c r="C37">
        <v>278</v>
      </c>
      <c r="D37">
        <v>0</v>
      </c>
      <c r="E37">
        <v>13.4</v>
      </c>
      <c r="F37">
        <v>0</v>
      </c>
      <c r="G37">
        <v>0</v>
      </c>
    </row>
    <row r="38" spans="1:7" ht="15" x14ac:dyDescent="0.25">
      <c r="A38" s="53" t="s">
        <v>296</v>
      </c>
      <c r="B38">
        <v>58.3</v>
      </c>
      <c r="C38">
        <v>62.9</v>
      </c>
      <c r="D38">
        <v>19.899999999999999</v>
      </c>
      <c r="E38">
        <v>0</v>
      </c>
      <c r="F38">
        <v>0</v>
      </c>
      <c r="G38">
        <v>0</v>
      </c>
    </row>
    <row r="39" spans="1:7" ht="15" x14ac:dyDescent="0.25">
      <c r="A39" s="53" t="s">
        <v>297</v>
      </c>
      <c r="B39">
        <v>4.7</v>
      </c>
      <c r="C39">
        <v>7.2</v>
      </c>
      <c r="D39">
        <v>0</v>
      </c>
      <c r="E39">
        <v>1.6</v>
      </c>
      <c r="F39">
        <v>0</v>
      </c>
      <c r="G39">
        <v>0</v>
      </c>
    </row>
    <row r="40" spans="1:7" ht="15" x14ac:dyDescent="0.25">
      <c r="A40" s="53" t="s">
        <v>298</v>
      </c>
      <c r="B40">
        <v>4809.3</v>
      </c>
      <c r="C40">
        <v>3469.1</v>
      </c>
      <c r="D40">
        <v>572.1</v>
      </c>
      <c r="E40">
        <v>435.6</v>
      </c>
      <c r="F40">
        <v>331</v>
      </c>
      <c r="G40">
        <v>0</v>
      </c>
    </row>
    <row r="41" spans="1:7" ht="15" x14ac:dyDescent="0.25">
      <c r="A41" s="53" t="s">
        <v>299</v>
      </c>
      <c r="B41">
        <v>128.69999999999999</v>
      </c>
      <c r="C41">
        <v>72.8</v>
      </c>
      <c r="D41">
        <v>0</v>
      </c>
      <c r="E41">
        <v>25.4</v>
      </c>
      <c r="F41">
        <v>0</v>
      </c>
      <c r="G41">
        <v>0</v>
      </c>
    </row>
    <row r="42" spans="1:7" ht="15" x14ac:dyDescent="0.25">
      <c r="A42" s="53" t="s">
        <v>300</v>
      </c>
      <c r="B42">
        <v>245.5</v>
      </c>
      <c r="C42">
        <v>196.4</v>
      </c>
      <c r="D42">
        <v>0</v>
      </c>
      <c r="E42">
        <v>24.5</v>
      </c>
      <c r="F42">
        <v>0</v>
      </c>
      <c r="G42">
        <v>0</v>
      </c>
    </row>
    <row r="43" spans="1:7" ht="15" x14ac:dyDescent="0.25">
      <c r="A43" s="53" t="s">
        <v>301</v>
      </c>
      <c r="B43">
        <v>0</v>
      </c>
      <c r="C43">
        <v>82.1</v>
      </c>
      <c r="D43">
        <v>0</v>
      </c>
      <c r="E43">
        <v>84.4</v>
      </c>
      <c r="F43">
        <v>0</v>
      </c>
      <c r="G43">
        <v>0</v>
      </c>
    </row>
    <row r="44" spans="1:7" ht="15" x14ac:dyDescent="0.25">
      <c r="A44" s="53" t="s">
        <v>302</v>
      </c>
      <c r="B44">
        <v>117.3</v>
      </c>
      <c r="C44">
        <v>123</v>
      </c>
      <c r="D44">
        <v>9.9</v>
      </c>
      <c r="E44">
        <v>14.6</v>
      </c>
      <c r="F44">
        <v>0</v>
      </c>
      <c r="G44">
        <v>0</v>
      </c>
    </row>
    <row r="45" spans="1:7" ht="15" x14ac:dyDescent="0.25">
      <c r="A45" s="53" t="s">
        <v>303</v>
      </c>
      <c r="B45">
        <v>15.4</v>
      </c>
      <c r="C45">
        <v>8</v>
      </c>
      <c r="D45">
        <v>0</v>
      </c>
      <c r="E45">
        <v>9.9</v>
      </c>
      <c r="F45">
        <v>0</v>
      </c>
      <c r="G45">
        <v>0</v>
      </c>
    </row>
    <row r="46" spans="1:7" ht="15" x14ac:dyDescent="0.25">
      <c r="A46" s="53" t="s">
        <v>304</v>
      </c>
      <c r="B46">
        <v>12</v>
      </c>
      <c r="C46">
        <v>30</v>
      </c>
      <c r="D46">
        <v>0</v>
      </c>
      <c r="E46">
        <v>0</v>
      </c>
      <c r="F46">
        <v>0</v>
      </c>
      <c r="G46">
        <v>0</v>
      </c>
    </row>
    <row r="47" spans="1:7" ht="15" x14ac:dyDescent="0.25">
      <c r="A47" s="53" t="s">
        <v>573</v>
      </c>
      <c r="B47" t="s">
        <v>118</v>
      </c>
      <c r="C47" t="s">
        <v>26</v>
      </c>
      <c r="D47" t="s">
        <v>118</v>
      </c>
      <c r="E47" t="s">
        <v>118</v>
      </c>
      <c r="F47" t="s">
        <v>118</v>
      </c>
      <c r="G47" t="s">
        <v>108</v>
      </c>
    </row>
    <row r="48" spans="1:7" ht="15" x14ac:dyDescent="0.25">
      <c r="A48" s="53" t="s">
        <v>305</v>
      </c>
      <c r="B48">
        <v>21663.7</v>
      </c>
      <c r="C48">
        <v>17743.3</v>
      </c>
      <c r="D48">
        <v>845.7</v>
      </c>
      <c r="E48">
        <v>1992.9</v>
      </c>
      <c r="F48">
        <v>333.3</v>
      </c>
      <c r="G48">
        <v>0</v>
      </c>
    </row>
    <row r="49" spans="1:7" ht="15" x14ac:dyDescent="0.25">
      <c r="A49" s="53" t="s">
        <v>306</v>
      </c>
      <c r="B49">
        <v>2436.3000000000002</v>
      </c>
      <c r="C49">
        <v>2859</v>
      </c>
      <c r="D49">
        <v>0</v>
      </c>
      <c r="E49">
        <v>0</v>
      </c>
      <c r="F49">
        <v>0</v>
      </c>
      <c r="G49">
        <v>0</v>
      </c>
    </row>
    <row r="50" spans="1:7" ht="15" x14ac:dyDescent="0.25">
      <c r="A50" s="53" t="s">
        <v>573</v>
      </c>
      <c r="B50" t="s">
        <v>118</v>
      </c>
      <c r="C50" t="s">
        <v>26</v>
      </c>
      <c r="D50" t="s">
        <v>118</v>
      </c>
      <c r="E50" t="s">
        <v>118</v>
      </c>
      <c r="F50" t="s">
        <v>118</v>
      </c>
      <c r="G50" t="s">
        <v>108</v>
      </c>
    </row>
    <row r="51" spans="1:7" ht="15" x14ac:dyDescent="0.25">
      <c r="A51" s="53" t="s">
        <v>307</v>
      </c>
      <c r="B51">
        <v>24100</v>
      </c>
      <c r="C51">
        <v>20602.2</v>
      </c>
      <c r="D51">
        <v>845.7</v>
      </c>
      <c r="E51">
        <v>1992.9</v>
      </c>
      <c r="F51">
        <v>333.3</v>
      </c>
      <c r="G51">
        <v>0</v>
      </c>
    </row>
    <row r="52" spans="1:7" ht="15" x14ac:dyDescent="0.25">
      <c r="A52" s="53" t="s">
        <v>308</v>
      </c>
      <c r="B52" t="s">
        <v>25</v>
      </c>
      <c r="C52" t="s">
        <v>25</v>
      </c>
      <c r="D52">
        <v>0</v>
      </c>
      <c r="E52">
        <v>0</v>
      </c>
      <c r="F52" t="s">
        <v>25</v>
      </c>
      <c r="G52" t="s">
        <v>25</v>
      </c>
    </row>
    <row r="53" spans="1:7" ht="15" x14ac:dyDescent="0.25">
      <c r="A53" s="53" t="s">
        <v>309</v>
      </c>
      <c r="B53">
        <v>170</v>
      </c>
      <c r="C53">
        <v>686.2</v>
      </c>
      <c r="D53" t="s">
        <v>25</v>
      </c>
      <c r="E53" t="s">
        <v>25</v>
      </c>
      <c r="F53">
        <v>0</v>
      </c>
      <c r="G53">
        <v>0</v>
      </c>
    </row>
    <row r="54" spans="1:7" ht="15" x14ac:dyDescent="0.25">
      <c r="A54" s="53" t="s">
        <v>573</v>
      </c>
      <c r="B54" t="s">
        <v>118</v>
      </c>
      <c r="C54" t="s">
        <v>26</v>
      </c>
      <c r="D54" t="s">
        <v>118</v>
      </c>
      <c r="E54" t="s">
        <v>118</v>
      </c>
      <c r="F54" t="s">
        <v>118</v>
      </c>
      <c r="G54" t="s">
        <v>108</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59B7-E9B5-46CE-882C-B6BEEE9874B8}">
  <dimension ref="A1:G52"/>
  <sheetViews>
    <sheetView topLeftCell="A97" workbookViewId="0">
      <selection activeCell="B7" sqref="B7"/>
    </sheetView>
  </sheetViews>
  <sheetFormatPr defaultRowHeight="13.2" x14ac:dyDescent="0.25"/>
  <cols>
    <col min="1" max="1" width="27.44140625" customWidth="1"/>
    <col min="3" max="3" width="14.33203125" customWidth="1"/>
    <col min="5" max="5" width="17.33203125" customWidth="1"/>
  </cols>
  <sheetData>
    <row r="1" spans="1:7" ht="15" x14ac:dyDescent="0.25">
      <c r="A1" s="53" t="s">
        <v>564</v>
      </c>
    </row>
    <row r="2" spans="1:7" ht="15" x14ac:dyDescent="0.25">
      <c r="A2" s="53" t="s">
        <v>565</v>
      </c>
    </row>
    <row r="3" spans="1:7" ht="15" x14ac:dyDescent="0.25">
      <c r="A3" s="53" t="s">
        <v>723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421</v>
      </c>
      <c r="D9" t="s">
        <v>411</v>
      </c>
      <c r="E9" t="s">
        <v>531</v>
      </c>
      <c r="F9" t="s">
        <v>572</v>
      </c>
      <c r="G9" t="s">
        <v>409</v>
      </c>
    </row>
    <row r="10" spans="1:7" ht="15" x14ac:dyDescent="0.25">
      <c r="A10" s="53" t="s">
        <v>573</v>
      </c>
      <c r="B10" t="s">
        <v>118</v>
      </c>
      <c r="C10" t="s">
        <v>108</v>
      </c>
      <c r="D10" t="s">
        <v>108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1686.5</v>
      </c>
      <c r="C15">
        <v>2082.8000000000002</v>
      </c>
      <c r="D15" t="s">
        <v>160</v>
      </c>
      <c r="E15">
        <v>114.4</v>
      </c>
      <c r="F15">
        <v>0</v>
      </c>
      <c r="G15">
        <v>0</v>
      </c>
    </row>
    <row r="16" spans="1:7" ht="15" x14ac:dyDescent="0.25">
      <c r="A16" s="53" t="s">
        <v>27</v>
      </c>
    </row>
    <row r="17" spans="1:7" ht="15" x14ac:dyDescent="0.25">
      <c r="A17" s="53" t="s">
        <v>271</v>
      </c>
      <c r="B17">
        <v>153.5</v>
      </c>
      <c r="C17">
        <v>214.2</v>
      </c>
      <c r="D17">
        <v>1</v>
      </c>
      <c r="E17">
        <v>10.199999999999999</v>
      </c>
      <c r="F17">
        <v>0</v>
      </c>
      <c r="G17">
        <v>0</v>
      </c>
    </row>
    <row r="18" spans="1:7" ht="15" x14ac:dyDescent="0.25">
      <c r="A18" s="53" t="s">
        <v>27</v>
      </c>
    </row>
    <row r="19" spans="1:7" ht="15" x14ac:dyDescent="0.25">
      <c r="A19" s="53" t="s">
        <v>272</v>
      </c>
      <c r="B19">
        <v>11901.2</v>
      </c>
      <c r="C19">
        <v>8963</v>
      </c>
      <c r="D19">
        <v>0</v>
      </c>
      <c r="E19">
        <v>277.2</v>
      </c>
      <c r="F19">
        <v>0</v>
      </c>
      <c r="G19">
        <v>0</v>
      </c>
    </row>
    <row r="20" spans="1:7" ht="15" x14ac:dyDescent="0.25">
      <c r="A20" s="53" t="s">
        <v>27</v>
      </c>
    </row>
    <row r="21" spans="1:7" ht="15" x14ac:dyDescent="0.25">
      <c r="A21" s="53" t="s">
        <v>273</v>
      </c>
      <c r="B21">
        <v>72.8</v>
      </c>
      <c r="C21">
        <v>137.69999999999999</v>
      </c>
      <c r="D21">
        <v>0.4</v>
      </c>
      <c r="E21">
        <v>148.69999999999999</v>
      </c>
      <c r="F21">
        <v>0</v>
      </c>
      <c r="G21">
        <v>0</v>
      </c>
    </row>
    <row r="22" spans="1:7" ht="15" x14ac:dyDescent="0.25">
      <c r="A22" s="53" t="s">
        <v>274</v>
      </c>
      <c r="B22">
        <v>1.1000000000000001</v>
      </c>
      <c r="C22">
        <v>1.2</v>
      </c>
      <c r="D22">
        <v>0.2</v>
      </c>
      <c r="E22">
        <v>8.4</v>
      </c>
      <c r="F22">
        <v>0</v>
      </c>
      <c r="G22">
        <v>0</v>
      </c>
    </row>
    <row r="23" spans="1:7" ht="15" x14ac:dyDescent="0.25">
      <c r="A23" s="53" t="s">
        <v>275</v>
      </c>
      <c r="B23">
        <v>71.5</v>
      </c>
      <c r="C23">
        <v>130.69999999999999</v>
      </c>
      <c r="D23">
        <v>0.2</v>
      </c>
      <c r="E23">
        <v>139.1</v>
      </c>
      <c r="F23">
        <v>0</v>
      </c>
      <c r="G23">
        <v>0</v>
      </c>
    </row>
    <row r="24" spans="1:7" ht="15" x14ac:dyDescent="0.25">
      <c r="A24" s="53" t="s">
        <v>276</v>
      </c>
      <c r="B24">
        <v>0</v>
      </c>
      <c r="C24">
        <v>5.0999999999999996</v>
      </c>
      <c r="D24">
        <v>0</v>
      </c>
      <c r="E24">
        <v>1.2</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7991.2</v>
      </c>
      <c r="C27">
        <v>5423.3</v>
      </c>
      <c r="D27">
        <v>358.4</v>
      </c>
      <c r="E27">
        <v>597.1</v>
      </c>
      <c r="F27">
        <v>333.3</v>
      </c>
      <c r="G27">
        <v>0</v>
      </c>
    </row>
    <row r="28" spans="1:7" ht="15" x14ac:dyDescent="0.25">
      <c r="A28" s="53" t="s">
        <v>287</v>
      </c>
      <c r="B28">
        <v>6.3</v>
      </c>
      <c r="C28">
        <v>0</v>
      </c>
      <c r="D28">
        <v>0</v>
      </c>
      <c r="E28">
        <v>0</v>
      </c>
      <c r="F28">
        <v>0</v>
      </c>
      <c r="G28">
        <v>0</v>
      </c>
    </row>
    <row r="29" spans="1:7" ht="15" x14ac:dyDescent="0.25">
      <c r="A29" s="53" t="s">
        <v>288</v>
      </c>
      <c r="B29">
        <v>349.8</v>
      </c>
      <c r="C29">
        <v>165.3</v>
      </c>
      <c r="D29">
        <v>0</v>
      </c>
      <c r="E29">
        <v>29.8</v>
      </c>
      <c r="F29">
        <v>0</v>
      </c>
      <c r="G29">
        <v>0</v>
      </c>
    </row>
    <row r="30" spans="1:7" ht="15" x14ac:dyDescent="0.25">
      <c r="A30" s="53" t="s">
        <v>289</v>
      </c>
      <c r="B30">
        <v>556</v>
      </c>
      <c r="C30">
        <v>137</v>
      </c>
      <c r="D30">
        <v>33.6</v>
      </c>
      <c r="E30">
        <v>63.3</v>
      </c>
      <c r="F30">
        <v>2.2999999999999998</v>
      </c>
      <c r="G30">
        <v>0</v>
      </c>
    </row>
    <row r="31" spans="1:7" ht="15" x14ac:dyDescent="0.25">
      <c r="A31" s="53" t="s">
        <v>290</v>
      </c>
      <c r="B31">
        <v>854.2</v>
      </c>
      <c r="C31">
        <v>453.6</v>
      </c>
      <c r="D31">
        <v>0</v>
      </c>
      <c r="E31">
        <v>173.4</v>
      </c>
      <c r="F31">
        <v>0</v>
      </c>
      <c r="G31">
        <v>0</v>
      </c>
    </row>
    <row r="32" spans="1:7" ht="15" x14ac:dyDescent="0.25">
      <c r="A32" s="53" t="s">
        <v>291</v>
      </c>
      <c r="B32">
        <v>35.799999999999997</v>
      </c>
      <c r="C32">
        <v>27.4</v>
      </c>
      <c r="D32">
        <v>0</v>
      </c>
      <c r="E32">
        <v>0</v>
      </c>
      <c r="F32">
        <v>0</v>
      </c>
      <c r="G32">
        <v>0</v>
      </c>
    </row>
    <row r="33" spans="1:7" ht="15" x14ac:dyDescent="0.25">
      <c r="A33" s="53" t="s">
        <v>293</v>
      </c>
      <c r="B33">
        <v>433.7</v>
      </c>
      <c r="C33">
        <v>418.6</v>
      </c>
      <c r="D33">
        <v>0</v>
      </c>
      <c r="E33">
        <v>16.7</v>
      </c>
      <c r="F33">
        <v>0</v>
      </c>
      <c r="G33">
        <v>0</v>
      </c>
    </row>
    <row r="34" spans="1:7" ht="15" x14ac:dyDescent="0.25">
      <c r="A34" s="53" t="s">
        <v>294</v>
      </c>
      <c r="B34">
        <v>2.2999999999999998</v>
      </c>
      <c r="C34">
        <v>0</v>
      </c>
      <c r="D34">
        <v>0</v>
      </c>
      <c r="E34">
        <v>0</v>
      </c>
      <c r="F34">
        <v>0</v>
      </c>
      <c r="G34">
        <v>0</v>
      </c>
    </row>
    <row r="35" spans="1:7" ht="15" x14ac:dyDescent="0.25">
      <c r="A35" s="53" t="s">
        <v>295</v>
      </c>
      <c r="B35">
        <v>214.8</v>
      </c>
      <c r="C35">
        <v>267.5</v>
      </c>
      <c r="D35">
        <v>0</v>
      </c>
      <c r="E35">
        <v>13.4</v>
      </c>
      <c r="F35">
        <v>0</v>
      </c>
      <c r="G35">
        <v>0</v>
      </c>
    </row>
    <row r="36" spans="1:7" ht="15" x14ac:dyDescent="0.25">
      <c r="A36" s="53" t="s">
        <v>296</v>
      </c>
      <c r="B36">
        <v>82.9</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4929.2</v>
      </c>
      <c r="C38">
        <v>3346.9</v>
      </c>
      <c r="D38">
        <v>317.60000000000002</v>
      </c>
      <c r="E38">
        <v>275.89999999999998</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221.2</v>
      </c>
      <c r="D40">
        <v>0</v>
      </c>
      <c r="E40">
        <v>0</v>
      </c>
      <c r="F40">
        <v>0</v>
      </c>
      <c r="G40">
        <v>0</v>
      </c>
    </row>
    <row r="41" spans="1:7" ht="15" x14ac:dyDescent="0.25">
      <c r="A41" s="53" t="s">
        <v>301</v>
      </c>
      <c r="B41">
        <v>0</v>
      </c>
      <c r="C41">
        <v>132.1</v>
      </c>
      <c r="D41">
        <v>0</v>
      </c>
      <c r="E41">
        <v>0</v>
      </c>
      <c r="F41">
        <v>0</v>
      </c>
      <c r="G41">
        <v>0</v>
      </c>
    </row>
    <row r="42" spans="1:7" ht="15" x14ac:dyDescent="0.25">
      <c r="A42" s="53" t="s">
        <v>302</v>
      </c>
      <c r="B42">
        <v>120</v>
      </c>
      <c r="C42">
        <v>82</v>
      </c>
      <c r="D42">
        <v>7.2</v>
      </c>
      <c r="E42">
        <v>14.6</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108</v>
      </c>
      <c r="D45" t="s">
        <v>108</v>
      </c>
      <c r="E45" t="s">
        <v>118</v>
      </c>
      <c r="F45" t="s">
        <v>118</v>
      </c>
      <c r="G45" t="s">
        <v>108</v>
      </c>
    </row>
    <row r="46" spans="1:7" ht="15" x14ac:dyDescent="0.25">
      <c r="A46" s="53" t="s">
        <v>305</v>
      </c>
      <c r="B46">
        <v>21805.3</v>
      </c>
      <c r="C46">
        <v>16820.900000000001</v>
      </c>
      <c r="D46">
        <v>359.9</v>
      </c>
      <c r="E46">
        <v>1147.7</v>
      </c>
      <c r="F46">
        <v>333.3</v>
      </c>
      <c r="G46">
        <v>0</v>
      </c>
    </row>
    <row r="47" spans="1:7" ht="15" x14ac:dyDescent="0.25">
      <c r="A47" s="53" t="s">
        <v>306</v>
      </c>
      <c r="B47">
        <v>2407.5</v>
      </c>
      <c r="C47">
        <v>2487.5</v>
      </c>
      <c r="D47">
        <v>0</v>
      </c>
      <c r="E47">
        <v>0</v>
      </c>
      <c r="F47">
        <v>0</v>
      </c>
      <c r="G47">
        <v>0</v>
      </c>
    </row>
    <row r="48" spans="1:7" ht="15" x14ac:dyDescent="0.25">
      <c r="A48" s="53" t="s">
        <v>573</v>
      </c>
      <c r="B48" t="s">
        <v>118</v>
      </c>
      <c r="C48" t="s">
        <v>108</v>
      </c>
      <c r="D48" t="s">
        <v>108</v>
      </c>
      <c r="E48" t="s">
        <v>118</v>
      </c>
      <c r="F48" t="s">
        <v>118</v>
      </c>
      <c r="G48" t="s">
        <v>108</v>
      </c>
    </row>
    <row r="49" spans="1:7" ht="15" x14ac:dyDescent="0.25">
      <c r="A49" s="53" t="s">
        <v>307</v>
      </c>
      <c r="B49">
        <v>24212.799999999999</v>
      </c>
      <c r="C49">
        <v>19308.400000000001</v>
      </c>
      <c r="D49">
        <v>359.9</v>
      </c>
      <c r="E49">
        <v>1147.7</v>
      </c>
      <c r="F49">
        <v>333.3</v>
      </c>
      <c r="G49">
        <v>0</v>
      </c>
    </row>
    <row r="50" spans="1:7" ht="15" x14ac:dyDescent="0.25">
      <c r="A50" s="53" t="s">
        <v>308</v>
      </c>
      <c r="B50" t="s">
        <v>25</v>
      </c>
      <c r="C50" t="s">
        <v>25</v>
      </c>
      <c r="D50">
        <v>0</v>
      </c>
      <c r="E50">
        <v>0</v>
      </c>
      <c r="F50" t="s">
        <v>25</v>
      </c>
      <c r="G50" t="s">
        <v>25</v>
      </c>
    </row>
    <row r="51" spans="1:7" ht="15" x14ac:dyDescent="0.25">
      <c r="A51" s="53" t="s">
        <v>309</v>
      </c>
      <c r="B51">
        <v>170</v>
      </c>
      <c r="C51">
        <v>594.20000000000005</v>
      </c>
      <c r="D51" t="s">
        <v>25</v>
      </c>
      <c r="E51" t="s">
        <v>25</v>
      </c>
      <c r="F51">
        <v>0</v>
      </c>
      <c r="G51">
        <v>0</v>
      </c>
    </row>
    <row r="52" spans="1:7" ht="15" x14ac:dyDescent="0.25">
      <c r="A52" s="53" t="s">
        <v>573</v>
      </c>
      <c r="B52" t="s">
        <v>118</v>
      </c>
      <c r="C52" t="s">
        <v>108</v>
      </c>
      <c r="D52" t="s">
        <v>108</v>
      </c>
      <c r="E52" t="s">
        <v>118</v>
      </c>
      <c r="F52" t="s">
        <v>118</v>
      </c>
      <c r="G52" t="s">
        <v>108</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7C1D-CA76-4E76-B2C2-6E41BD2436F1}">
  <dimension ref="A1:G52"/>
  <sheetViews>
    <sheetView topLeftCell="A25" workbookViewId="0">
      <selection activeCell="B7" sqref="B7"/>
    </sheetView>
  </sheetViews>
  <sheetFormatPr defaultRowHeight="13.2" x14ac:dyDescent="0.25"/>
  <cols>
    <col min="1" max="1" width="30.109375" customWidth="1"/>
    <col min="2" max="2" width="16.33203125" customWidth="1"/>
    <col min="3" max="3" width="12.88671875" customWidth="1"/>
    <col min="5" max="5" width="16.33203125" customWidth="1"/>
    <col min="6" max="6" width="18.33203125" customWidth="1"/>
    <col min="7" max="7" width="12.109375" customWidth="1"/>
  </cols>
  <sheetData>
    <row r="1" spans="1:7" ht="15" x14ac:dyDescent="0.25">
      <c r="A1" s="53" t="s">
        <v>564</v>
      </c>
    </row>
    <row r="2" spans="1:7" ht="15" x14ac:dyDescent="0.25">
      <c r="A2" s="53" t="s">
        <v>565</v>
      </c>
    </row>
    <row r="3" spans="1:7" ht="15" x14ac:dyDescent="0.25">
      <c r="A3" s="53" t="s">
        <v>720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1686.4</v>
      </c>
      <c r="C15">
        <v>1867.3</v>
      </c>
      <c r="D15">
        <v>0</v>
      </c>
      <c r="E15">
        <v>0</v>
      </c>
      <c r="F15">
        <v>0</v>
      </c>
      <c r="G15">
        <v>0</v>
      </c>
    </row>
    <row r="16" spans="1:7" ht="15" x14ac:dyDescent="0.25">
      <c r="A16" s="53" t="s">
        <v>27</v>
      </c>
    </row>
    <row r="17" spans="1:7" ht="15" x14ac:dyDescent="0.25">
      <c r="A17" s="53" t="s">
        <v>271</v>
      </c>
      <c r="B17">
        <v>153.1</v>
      </c>
      <c r="C17">
        <v>203.9</v>
      </c>
      <c r="D17">
        <v>0</v>
      </c>
      <c r="E17">
        <v>2.2999999999999998</v>
      </c>
      <c r="F17">
        <v>0</v>
      </c>
      <c r="G17">
        <v>0</v>
      </c>
    </row>
    <row r="18" spans="1:7" ht="15" x14ac:dyDescent="0.25">
      <c r="A18" s="53" t="s">
        <v>27</v>
      </c>
    </row>
    <row r="19" spans="1:7" ht="15" x14ac:dyDescent="0.25">
      <c r="A19" s="53" t="s">
        <v>272</v>
      </c>
      <c r="B19">
        <v>11900.8</v>
      </c>
      <c r="C19">
        <v>8813</v>
      </c>
      <c r="D19">
        <v>0</v>
      </c>
      <c r="E19">
        <v>67.5</v>
      </c>
      <c r="F19">
        <v>0</v>
      </c>
      <c r="G19">
        <v>0</v>
      </c>
    </row>
    <row r="20" spans="1:7" ht="15" x14ac:dyDescent="0.25">
      <c r="A20" s="53" t="s">
        <v>27</v>
      </c>
    </row>
    <row r="21" spans="1:7" ht="15" x14ac:dyDescent="0.25">
      <c r="A21" s="53" t="s">
        <v>273</v>
      </c>
      <c r="B21">
        <v>71</v>
      </c>
      <c r="C21">
        <v>76.3</v>
      </c>
      <c r="D21">
        <v>0.2</v>
      </c>
      <c r="E21">
        <v>0.4</v>
      </c>
      <c r="F21">
        <v>0</v>
      </c>
      <c r="G21">
        <v>0</v>
      </c>
    </row>
    <row r="22" spans="1:7" ht="15" x14ac:dyDescent="0.25">
      <c r="A22" s="53" t="s">
        <v>274</v>
      </c>
      <c r="B22">
        <v>1.1000000000000001</v>
      </c>
      <c r="C22">
        <v>1.7</v>
      </c>
      <c r="D22">
        <v>0.2</v>
      </c>
      <c r="E22">
        <v>0.1</v>
      </c>
      <c r="F22">
        <v>0</v>
      </c>
      <c r="G22">
        <v>0</v>
      </c>
    </row>
    <row r="23" spans="1:7" ht="15" x14ac:dyDescent="0.25">
      <c r="A23" s="53" t="s">
        <v>275</v>
      </c>
      <c r="B23">
        <v>69.7</v>
      </c>
      <c r="C23">
        <v>67.8</v>
      </c>
      <c r="D23">
        <v>0</v>
      </c>
      <c r="E23">
        <v>0.3</v>
      </c>
      <c r="F23">
        <v>0</v>
      </c>
      <c r="G23">
        <v>0</v>
      </c>
    </row>
    <row r="24" spans="1:7" ht="15" x14ac:dyDescent="0.25">
      <c r="A24" s="53" t="s">
        <v>276</v>
      </c>
      <c r="B24">
        <v>0</v>
      </c>
      <c r="C24">
        <v>6.2</v>
      </c>
      <c r="D24">
        <v>0</v>
      </c>
      <c r="E24">
        <v>0</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8014.6</v>
      </c>
      <c r="C27">
        <v>5513.4</v>
      </c>
      <c r="D27">
        <v>167.6</v>
      </c>
      <c r="E27">
        <v>175.4</v>
      </c>
      <c r="F27">
        <v>331</v>
      </c>
      <c r="G27">
        <v>0</v>
      </c>
    </row>
    <row r="28" spans="1:7" ht="15" x14ac:dyDescent="0.25">
      <c r="A28" s="53" t="s">
        <v>287</v>
      </c>
      <c r="B28">
        <v>6.3</v>
      </c>
      <c r="C28">
        <v>0</v>
      </c>
      <c r="D28">
        <v>0</v>
      </c>
      <c r="E28">
        <v>0</v>
      </c>
      <c r="F28">
        <v>0</v>
      </c>
      <c r="G28">
        <v>0</v>
      </c>
    </row>
    <row r="29" spans="1:7" ht="15" x14ac:dyDescent="0.25">
      <c r="A29" s="53" t="s">
        <v>288</v>
      </c>
      <c r="B29">
        <v>349.8</v>
      </c>
      <c r="C29">
        <v>181.3</v>
      </c>
      <c r="D29">
        <v>0</v>
      </c>
      <c r="E29">
        <v>0</v>
      </c>
      <c r="F29">
        <v>0</v>
      </c>
      <c r="G29">
        <v>0</v>
      </c>
    </row>
    <row r="30" spans="1:7" ht="15" x14ac:dyDescent="0.25">
      <c r="A30" s="53" t="s">
        <v>289</v>
      </c>
      <c r="B30">
        <v>547</v>
      </c>
      <c r="C30">
        <v>157.19999999999999</v>
      </c>
      <c r="D30">
        <v>27.5</v>
      </c>
      <c r="E30">
        <v>47.9</v>
      </c>
      <c r="F30">
        <v>0</v>
      </c>
      <c r="G30">
        <v>0</v>
      </c>
    </row>
    <row r="31" spans="1:7" ht="15" x14ac:dyDescent="0.25">
      <c r="A31" s="53" t="s">
        <v>290</v>
      </c>
      <c r="B31">
        <v>866.2</v>
      </c>
      <c r="C31">
        <v>453.9</v>
      </c>
      <c r="D31">
        <v>0</v>
      </c>
      <c r="E31">
        <v>54.7</v>
      </c>
      <c r="F31">
        <v>0</v>
      </c>
      <c r="G31">
        <v>0</v>
      </c>
    </row>
    <row r="32" spans="1:7" ht="15" x14ac:dyDescent="0.25">
      <c r="A32" s="53" t="s">
        <v>291</v>
      </c>
      <c r="B32">
        <v>35.799999999999997</v>
      </c>
      <c r="C32">
        <v>27.4</v>
      </c>
      <c r="D32">
        <v>0</v>
      </c>
      <c r="E32">
        <v>0</v>
      </c>
      <c r="F32">
        <v>0</v>
      </c>
      <c r="G32">
        <v>0</v>
      </c>
    </row>
    <row r="33" spans="1:7" ht="15" x14ac:dyDescent="0.25">
      <c r="A33" s="53" t="s">
        <v>293</v>
      </c>
      <c r="B33">
        <v>433.5</v>
      </c>
      <c r="C33">
        <v>356.4</v>
      </c>
      <c r="D33">
        <v>0</v>
      </c>
      <c r="E33">
        <v>0</v>
      </c>
      <c r="F33">
        <v>0</v>
      </c>
      <c r="G33">
        <v>0</v>
      </c>
    </row>
    <row r="34" spans="1:7" ht="15" x14ac:dyDescent="0.25">
      <c r="A34" s="53" t="s">
        <v>294</v>
      </c>
      <c r="B34">
        <v>2.2999999999999998</v>
      </c>
      <c r="C34">
        <v>0</v>
      </c>
      <c r="D34">
        <v>0</v>
      </c>
      <c r="E34">
        <v>0</v>
      </c>
      <c r="F34">
        <v>0</v>
      </c>
      <c r="G34">
        <v>0</v>
      </c>
    </row>
    <row r="35" spans="1:7" ht="15" x14ac:dyDescent="0.25">
      <c r="A35" s="53" t="s">
        <v>295</v>
      </c>
      <c r="B35">
        <v>211.3</v>
      </c>
      <c r="C35">
        <v>246.7</v>
      </c>
      <c r="D35">
        <v>0</v>
      </c>
      <c r="E35">
        <v>0</v>
      </c>
      <c r="F35">
        <v>0</v>
      </c>
      <c r="G35">
        <v>0</v>
      </c>
    </row>
    <row r="36" spans="1:7" ht="15" x14ac:dyDescent="0.25">
      <c r="A36" s="53" t="s">
        <v>296</v>
      </c>
      <c r="B36">
        <v>77.900000000000006</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4952.3999999999996</v>
      </c>
      <c r="C38">
        <v>3453.1</v>
      </c>
      <c r="D38">
        <v>140.1</v>
      </c>
      <c r="E38">
        <v>62.9</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219.8</v>
      </c>
      <c r="D40">
        <v>0</v>
      </c>
      <c r="E40">
        <v>0</v>
      </c>
      <c r="F40">
        <v>0</v>
      </c>
      <c r="G40">
        <v>0</v>
      </c>
    </row>
    <row r="41" spans="1:7" ht="15" x14ac:dyDescent="0.25">
      <c r="A41" s="53" t="s">
        <v>301</v>
      </c>
      <c r="B41">
        <v>0</v>
      </c>
      <c r="C41">
        <v>132.1</v>
      </c>
      <c r="D41">
        <v>0</v>
      </c>
      <c r="E41">
        <v>0</v>
      </c>
      <c r="F41">
        <v>0</v>
      </c>
      <c r="G41">
        <v>0</v>
      </c>
    </row>
    <row r="42" spans="1:7" ht="15" x14ac:dyDescent="0.25">
      <c r="A42" s="53" t="s">
        <v>302</v>
      </c>
      <c r="B42">
        <v>126</v>
      </c>
      <c r="C42">
        <v>114</v>
      </c>
      <c r="D42">
        <v>0</v>
      </c>
      <c r="E42">
        <v>0</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26</v>
      </c>
      <c r="D45" t="s">
        <v>118</v>
      </c>
      <c r="E45" t="s">
        <v>118</v>
      </c>
      <c r="F45" t="s">
        <v>118</v>
      </c>
      <c r="G45" t="s">
        <v>108</v>
      </c>
    </row>
    <row r="46" spans="1:7" ht="15" x14ac:dyDescent="0.25">
      <c r="A46" s="53" t="s">
        <v>305</v>
      </c>
      <c r="B46">
        <v>21825.9</v>
      </c>
      <c r="C46">
        <v>16473.900000000001</v>
      </c>
      <c r="D46">
        <v>167.9</v>
      </c>
      <c r="E46">
        <v>245.7</v>
      </c>
      <c r="F46">
        <v>331</v>
      </c>
      <c r="G46">
        <v>0</v>
      </c>
    </row>
    <row r="47" spans="1:7" ht="15" x14ac:dyDescent="0.25">
      <c r="A47" s="53" t="s">
        <v>306</v>
      </c>
      <c r="B47">
        <v>2332.3000000000002</v>
      </c>
      <c r="C47">
        <v>2127.3000000000002</v>
      </c>
      <c r="D47">
        <v>0</v>
      </c>
      <c r="E47">
        <v>0</v>
      </c>
      <c r="F47">
        <v>0</v>
      </c>
      <c r="G47">
        <v>0</v>
      </c>
    </row>
    <row r="48" spans="1:7" ht="15" x14ac:dyDescent="0.25">
      <c r="A48" s="53" t="s">
        <v>573</v>
      </c>
      <c r="B48" t="s">
        <v>118</v>
      </c>
      <c r="C48" t="s">
        <v>26</v>
      </c>
      <c r="D48" t="s">
        <v>118</v>
      </c>
      <c r="E48" t="s">
        <v>118</v>
      </c>
      <c r="F48" t="s">
        <v>118</v>
      </c>
      <c r="G48" t="s">
        <v>108</v>
      </c>
    </row>
    <row r="49" spans="1:7" ht="15" x14ac:dyDescent="0.25">
      <c r="A49" s="53" t="s">
        <v>307</v>
      </c>
      <c r="B49">
        <v>24158.2</v>
      </c>
      <c r="C49">
        <v>18601.2</v>
      </c>
      <c r="D49">
        <v>167.9</v>
      </c>
      <c r="E49">
        <v>245.7</v>
      </c>
      <c r="F49">
        <v>331</v>
      </c>
      <c r="G49">
        <v>0</v>
      </c>
    </row>
    <row r="50" spans="1:7" ht="15" x14ac:dyDescent="0.25">
      <c r="A50" s="53" t="s">
        <v>308</v>
      </c>
      <c r="B50" t="s">
        <v>25</v>
      </c>
      <c r="C50" t="s">
        <v>25</v>
      </c>
      <c r="D50">
        <v>0</v>
      </c>
      <c r="E50">
        <v>0</v>
      </c>
      <c r="F50" t="s">
        <v>25</v>
      </c>
      <c r="G50" t="s">
        <v>25</v>
      </c>
    </row>
    <row r="51" spans="1:7" ht="15" x14ac:dyDescent="0.25">
      <c r="A51" s="53" t="s">
        <v>309</v>
      </c>
      <c r="B51">
        <v>110</v>
      </c>
      <c r="C51">
        <v>724.2</v>
      </c>
      <c r="D51" t="s">
        <v>25</v>
      </c>
      <c r="E51" t="s">
        <v>25</v>
      </c>
      <c r="F51">
        <v>0</v>
      </c>
      <c r="G51">
        <v>0</v>
      </c>
    </row>
    <row r="52" spans="1:7" ht="15" x14ac:dyDescent="0.25">
      <c r="A52" s="53" t="s">
        <v>573</v>
      </c>
      <c r="B52" t="s">
        <v>118</v>
      </c>
      <c r="C52" t="s">
        <v>26</v>
      </c>
      <c r="D52" t="s">
        <v>118</v>
      </c>
      <c r="E52" t="s">
        <v>118</v>
      </c>
      <c r="F52" t="s">
        <v>118</v>
      </c>
      <c r="G52" t="s">
        <v>108</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1136-D15B-4CE1-9AAE-0410D493352C}">
  <dimension ref="A1:G78"/>
  <sheetViews>
    <sheetView topLeftCell="A58" workbookViewId="0">
      <selection activeCell="L72" sqref="L71:L72"/>
    </sheetView>
  </sheetViews>
  <sheetFormatPr defaultRowHeight="13.2" x14ac:dyDescent="0.25"/>
  <cols>
    <col min="1" max="1" width="30.5546875" customWidth="1"/>
    <col min="2" max="2" width="13.33203125" customWidth="1"/>
    <col min="3" max="3" width="11.33203125" customWidth="1"/>
    <col min="4" max="4" width="13" customWidth="1"/>
    <col min="5" max="5" width="10.88671875" customWidth="1"/>
    <col min="6" max="6" width="13" customWidth="1"/>
  </cols>
  <sheetData>
    <row r="1" spans="1:7" ht="15" x14ac:dyDescent="0.25">
      <c r="A1" s="53" t="s">
        <v>564</v>
      </c>
    </row>
    <row r="2" spans="1:7" ht="15" x14ac:dyDescent="0.25">
      <c r="A2" s="53" t="s">
        <v>565</v>
      </c>
    </row>
    <row r="3" spans="1:7" ht="15" x14ac:dyDescent="0.25">
      <c r="A3" s="53" t="s">
        <v>712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9603.6</v>
      </c>
      <c r="F16">
        <v>1371</v>
      </c>
      <c r="G16">
        <v>0</v>
      </c>
    </row>
    <row r="17" spans="1:7" ht="15" x14ac:dyDescent="0.25">
      <c r="A17" s="53" t="s">
        <v>27</v>
      </c>
    </row>
    <row r="18" spans="1:7" ht="15" x14ac:dyDescent="0.25">
      <c r="A18" s="53" t="s">
        <v>271</v>
      </c>
      <c r="B18">
        <v>55.3</v>
      </c>
      <c r="C18">
        <v>68.900000000000006</v>
      </c>
      <c r="D18">
        <v>1431.9</v>
      </c>
      <c r="E18">
        <v>674.8</v>
      </c>
      <c r="F18">
        <v>92.2</v>
      </c>
      <c r="G18">
        <v>0</v>
      </c>
    </row>
    <row r="19" spans="1:7" ht="15" x14ac:dyDescent="0.25">
      <c r="A19" s="53" t="s">
        <v>27</v>
      </c>
    </row>
    <row r="20" spans="1:7" ht="15" x14ac:dyDescent="0.25">
      <c r="A20" s="53" t="s">
        <v>272</v>
      </c>
      <c r="B20">
        <v>1224.8</v>
      </c>
      <c r="C20">
        <v>404</v>
      </c>
      <c r="D20">
        <v>21389.9</v>
      </c>
      <c r="E20">
        <v>1908.4</v>
      </c>
      <c r="F20">
        <v>10744</v>
      </c>
      <c r="G20">
        <v>0</v>
      </c>
    </row>
    <row r="21" spans="1:7" ht="15" x14ac:dyDescent="0.25">
      <c r="A21" s="53" t="s">
        <v>27</v>
      </c>
    </row>
    <row r="22" spans="1:7" ht="15" x14ac:dyDescent="0.25">
      <c r="A22" s="53" t="s">
        <v>273</v>
      </c>
      <c r="B22">
        <v>4.5999999999999996</v>
      </c>
      <c r="C22">
        <v>16.399999999999999</v>
      </c>
      <c r="D22">
        <v>5732.5</v>
      </c>
      <c r="E22">
        <v>4426</v>
      </c>
      <c r="F22">
        <v>66.3</v>
      </c>
      <c r="G22">
        <v>0</v>
      </c>
    </row>
    <row r="23" spans="1:7" ht="15" x14ac:dyDescent="0.25">
      <c r="A23" s="53" t="s">
        <v>274</v>
      </c>
      <c r="B23">
        <v>0.7</v>
      </c>
      <c r="C23">
        <v>2.2000000000000002</v>
      </c>
      <c r="D23">
        <v>27.5</v>
      </c>
      <c r="E23">
        <v>39.6</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3.7</v>
      </c>
      <c r="C27">
        <v>1.9</v>
      </c>
      <c r="D27">
        <v>3525.2</v>
      </c>
      <c r="E27">
        <v>2690.8</v>
      </c>
      <c r="F27">
        <v>65</v>
      </c>
      <c r="G27">
        <v>0</v>
      </c>
    </row>
    <row r="28" spans="1:7" ht="15" x14ac:dyDescent="0.25">
      <c r="A28" s="53" t="s">
        <v>594</v>
      </c>
      <c r="B28">
        <v>0</v>
      </c>
      <c r="C28">
        <v>0</v>
      </c>
      <c r="D28">
        <v>41.1</v>
      </c>
      <c r="E28">
        <v>0</v>
      </c>
      <c r="F28">
        <v>0</v>
      </c>
      <c r="G28">
        <v>0</v>
      </c>
    </row>
    <row r="29" spans="1:7" ht="15" x14ac:dyDescent="0.25">
      <c r="A29" s="53" t="s">
        <v>276</v>
      </c>
      <c r="B29">
        <v>0</v>
      </c>
      <c r="C29">
        <v>1.6</v>
      </c>
      <c r="D29">
        <v>11.2</v>
      </c>
      <c r="E29">
        <v>28.4</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1.5</v>
      </c>
      <c r="E32">
        <v>3</v>
      </c>
      <c r="F32">
        <v>0</v>
      </c>
      <c r="G32">
        <v>0</v>
      </c>
    </row>
    <row r="33" spans="1:7" ht="15" x14ac:dyDescent="0.25">
      <c r="A33" s="53" t="s">
        <v>279</v>
      </c>
      <c r="B33">
        <v>0.2</v>
      </c>
      <c r="C33">
        <v>10.7</v>
      </c>
      <c r="D33">
        <v>1.1000000000000001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1385.4</v>
      </c>
      <c r="C48">
        <v>846.7</v>
      </c>
      <c r="D48">
        <v>26025.3</v>
      </c>
      <c r="E48">
        <v>25688.3</v>
      </c>
      <c r="F48">
        <v>6333.4</v>
      </c>
      <c r="G48">
        <v>331</v>
      </c>
    </row>
    <row r="49" spans="1:7" ht="15" x14ac:dyDescent="0.25">
      <c r="A49" s="53" t="s">
        <v>287</v>
      </c>
      <c r="B49">
        <v>6.3</v>
      </c>
      <c r="C49">
        <v>0</v>
      </c>
      <c r="D49">
        <v>25.7</v>
      </c>
      <c r="E49">
        <v>28.9</v>
      </c>
      <c r="F49">
        <v>0</v>
      </c>
      <c r="G49">
        <v>0</v>
      </c>
    </row>
    <row r="50" spans="1:7" ht="15" x14ac:dyDescent="0.25">
      <c r="A50" s="53" t="s">
        <v>288</v>
      </c>
      <c r="B50">
        <v>29.1</v>
      </c>
      <c r="C50">
        <v>32.799999999999997</v>
      </c>
      <c r="D50">
        <v>856.5</v>
      </c>
      <c r="E50">
        <v>827.7</v>
      </c>
      <c r="F50">
        <v>321.7</v>
      </c>
      <c r="G50">
        <v>0</v>
      </c>
    </row>
    <row r="51" spans="1:7" ht="15" x14ac:dyDescent="0.25">
      <c r="A51" s="53" t="s">
        <v>289</v>
      </c>
      <c r="B51">
        <v>91.6</v>
      </c>
      <c r="C51">
        <v>27.4</v>
      </c>
      <c r="D51">
        <v>620</v>
      </c>
      <c r="E51">
        <v>753.2</v>
      </c>
      <c r="F51">
        <v>323.2</v>
      </c>
      <c r="G51">
        <v>0</v>
      </c>
    </row>
    <row r="52" spans="1:7" ht="15" x14ac:dyDescent="0.25">
      <c r="A52" s="53" t="s">
        <v>310</v>
      </c>
      <c r="B52">
        <v>0</v>
      </c>
      <c r="C52">
        <v>0</v>
      </c>
      <c r="D52">
        <v>226.2</v>
      </c>
      <c r="E52">
        <v>153.69999999999999</v>
      </c>
      <c r="F52">
        <v>0</v>
      </c>
      <c r="G52">
        <v>0</v>
      </c>
    </row>
    <row r="53" spans="1:7" ht="15" x14ac:dyDescent="0.25">
      <c r="A53" s="53" t="s">
        <v>290</v>
      </c>
      <c r="B53">
        <v>0</v>
      </c>
      <c r="C53">
        <v>45.5</v>
      </c>
      <c r="D53">
        <v>3950.2</v>
      </c>
      <c r="E53">
        <v>4829.2</v>
      </c>
      <c r="F53">
        <v>802.7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14.5</v>
      </c>
      <c r="C57">
        <v>12</v>
      </c>
      <c r="D57">
        <v>1267</v>
      </c>
      <c r="E57">
        <v>1159</v>
      </c>
      <c r="F57">
        <v>418.2</v>
      </c>
      <c r="G57">
        <v>0</v>
      </c>
    </row>
    <row r="58" spans="1:7" ht="15" x14ac:dyDescent="0.25">
      <c r="A58" s="53" t="s">
        <v>384</v>
      </c>
      <c r="B58">
        <v>0</v>
      </c>
      <c r="C58">
        <v>0</v>
      </c>
      <c r="D58">
        <v>38.799999999999997</v>
      </c>
      <c r="E58">
        <v>43.3</v>
      </c>
      <c r="F58">
        <v>0</v>
      </c>
      <c r="G58">
        <v>0</v>
      </c>
    </row>
    <row r="59" spans="1:7" ht="15" x14ac:dyDescent="0.25">
      <c r="A59" s="53" t="s">
        <v>294</v>
      </c>
      <c r="B59">
        <v>2.2999999999999998</v>
      </c>
      <c r="C59">
        <v>0</v>
      </c>
      <c r="D59">
        <v>10.199999999999999</v>
      </c>
      <c r="E59">
        <v>20.100000000000001</v>
      </c>
      <c r="F59">
        <v>0</v>
      </c>
      <c r="G59">
        <v>0</v>
      </c>
    </row>
    <row r="60" spans="1:7" ht="15" x14ac:dyDescent="0.25">
      <c r="A60" s="53" t="s">
        <v>295</v>
      </c>
      <c r="B60">
        <v>60</v>
      </c>
      <c r="C60">
        <v>53.6</v>
      </c>
      <c r="D60">
        <v>762.2</v>
      </c>
      <c r="E60">
        <v>757.8</v>
      </c>
      <c r="F60">
        <v>150.1</v>
      </c>
      <c r="G60">
        <v>0</v>
      </c>
    </row>
    <row r="61" spans="1:7" ht="15" x14ac:dyDescent="0.25">
      <c r="A61" s="53" t="s">
        <v>296</v>
      </c>
      <c r="B61">
        <v>22.8</v>
      </c>
      <c r="C61">
        <v>49.9</v>
      </c>
      <c r="D61">
        <v>285.3</v>
      </c>
      <c r="E61">
        <v>253.7</v>
      </c>
      <c r="F61">
        <v>44.5</v>
      </c>
      <c r="G61">
        <v>0</v>
      </c>
    </row>
    <row r="62" spans="1:7" ht="15" x14ac:dyDescent="0.25">
      <c r="A62" s="53" t="s">
        <v>297</v>
      </c>
      <c r="B62">
        <v>2.7</v>
      </c>
      <c r="C62">
        <v>1.8</v>
      </c>
      <c r="D62">
        <v>16.600000000000001</v>
      </c>
      <c r="E62">
        <v>14.1</v>
      </c>
      <c r="F62">
        <v>2</v>
      </c>
      <c r="G62">
        <v>0</v>
      </c>
    </row>
    <row r="63" spans="1:7" ht="15" x14ac:dyDescent="0.25">
      <c r="A63" s="53" t="s">
        <v>298</v>
      </c>
      <c r="B63">
        <v>1083.5999999999999</v>
      </c>
      <c r="C63">
        <v>518.20000000000005</v>
      </c>
      <c r="D63">
        <v>14701.2</v>
      </c>
      <c r="E63">
        <v>14021.9</v>
      </c>
      <c r="F63">
        <v>3780.3</v>
      </c>
      <c r="G63">
        <v>331</v>
      </c>
    </row>
    <row r="64" spans="1:7" ht="15" x14ac:dyDescent="0.25">
      <c r="A64" s="53" t="s">
        <v>299</v>
      </c>
      <c r="B64">
        <v>0</v>
      </c>
      <c r="C64">
        <v>0</v>
      </c>
      <c r="D64">
        <v>453.3</v>
      </c>
      <c r="E64">
        <v>304.39999999999998</v>
      </c>
      <c r="F64">
        <v>128.69999999999999</v>
      </c>
      <c r="G64">
        <v>0</v>
      </c>
    </row>
    <row r="65" spans="1:7" ht="15" x14ac:dyDescent="0.25">
      <c r="A65" s="53" t="s">
        <v>300</v>
      </c>
      <c r="B65">
        <v>51.6</v>
      </c>
      <c r="C65">
        <v>25.2</v>
      </c>
      <c r="D65">
        <v>532.5</v>
      </c>
      <c r="E65">
        <v>493</v>
      </c>
      <c r="F65">
        <v>193.9</v>
      </c>
      <c r="G65">
        <v>0</v>
      </c>
    </row>
    <row r="66" spans="1:7" ht="15" x14ac:dyDescent="0.25">
      <c r="A66" s="53" t="s">
        <v>301</v>
      </c>
      <c r="B66">
        <v>0</v>
      </c>
      <c r="C66">
        <v>0</v>
      </c>
      <c r="D66">
        <v>758.6</v>
      </c>
      <c r="E66">
        <v>553.5</v>
      </c>
      <c r="F66">
        <v>0</v>
      </c>
      <c r="G66">
        <v>0</v>
      </c>
    </row>
    <row r="67" spans="1:7" ht="15" x14ac:dyDescent="0.25">
      <c r="A67" s="53" t="s">
        <v>302</v>
      </c>
      <c r="B67">
        <v>15.2</v>
      </c>
      <c r="C67">
        <v>30</v>
      </c>
      <c r="D67">
        <v>513.20000000000005</v>
      </c>
      <c r="E67">
        <v>464.9</v>
      </c>
      <c r="F67">
        <v>110.8</v>
      </c>
      <c r="G67">
        <v>0</v>
      </c>
    </row>
    <row r="68" spans="1:7" ht="15" x14ac:dyDescent="0.25">
      <c r="A68" s="53" t="s">
        <v>385</v>
      </c>
      <c r="B68">
        <v>0</v>
      </c>
      <c r="C68">
        <v>0</v>
      </c>
      <c r="D68">
        <v>6.4</v>
      </c>
      <c r="E68">
        <v>5.3</v>
      </c>
      <c r="F68">
        <v>0</v>
      </c>
      <c r="G68">
        <v>0</v>
      </c>
    </row>
    <row r="69" spans="1:7" ht="15" x14ac:dyDescent="0.25">
      <c r="A69" s="53" t="s">
        <v>303</v>
      </c>
      <c r="B69">
        <v>0</v>
      </c>
      <c r="C69">
        <v>14.6</v>
      </c>
      <c r="D69">
        <v>93.6</v>
      </c>
      <c r="E69">
        <v>91.9</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118</v>
      </c>
      <c r="G71" t="s">
        <v>108</v>
      </c>
    </row>
    <row r="72" spans="1:7" ht="15" x14ac:dyDescent="0.25">
      <c r="A72" s="53" t="s">
        <v>305</v>
      </c>
      <c r="B72">
        <v>2925.2</v>
      </c>
      <c r="C72">
        <v>1826.3</v>
      </c>
      <c r="D72">
        <v>66701.899999999994</v>
      </c>
      <c r="E72">
        <v>42622.2</v>
      </c>
      <c r="F72">
        <v>18606.900000000001</v>
      </c>
      <c r="G72">
        <v>331</v>
      </c>
    </row>
    <row r="73" spans="1:7" ht="15" x14ac:dyDescent="0.25">
      <c r="A73" s="53" t="s">
        <v>306</v>
      </c>
      <c r="B73">
        <v>396.3</v>
      </c>
      <c r="C73">
        <v>139</v>
      </c>
      <c r="D73">
        <v>0</v>
      </c>
      <c r="E73">
        <v>0</v>
      </c>
      <c r="F73">
        <v>1835.4</v>
      </c>
      <c r="G73">
        <v>0</v>
      </c>
    </row>
    <row r="74" spans="1:7" ht="15" x14ac:dyDescent="0.25">
      <c r="A74" s="53" t="s">
        <v>573</v>
      </c>
      <c r="B74" t="s">
        <v>118</v>
      </c>
      <c r="C74" t="s">
        <v>26</v>
      </c>
      <c r="D74" t="s">
        <v>118</v>
      </c>
      <c r="E74" t="s">
        <v>118</v>
      </c>
      <c r="F74" t="s">
        <v>118</v>
      </c>
      <c r="G74" t="s">
        <v>108</v>
      </c>
    </row>
    <row r="75" spans="1:7" ht="15" x14ac:dyDescent="0.25">
      <c r="A75" s="53" t="s">
        <v>307</v>
      </c>
      <c r="B75">
        <v>3321.5</v>
      </c>
      <c r="C75">
        <v>1965.3</v>
      </c>
      <c r="D75">
        <v>66701.899999999994</v>
      </c>
      <c r="E75">
        <v>42622.2</v>
      </c>
      <c r="F75">
        <v>20442.2</v>
      </c>
      <c r="G75">
        <v>331</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110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6F0-C91F-4249-B250-A365DF51B6F7}">
  <dimension ref="A1:G78"/>
  <sheetViews>
    <sheetView topLeftCell="A46" workbookViewId="0">
      <selection activeCell="L25" sqref="L25"/>
    </sheetView>
  </sheetViews>
  <sheetFormatPr defaultRowHeight="13.2" x14ac:dyDescent="0.25"/>
  <cols>
    <col min="1" max="1" width="26.33203125" customWidth="1"/>
    <col min="2" max="2" width="12.6640625" customWidth="1"/>
    <col min="3" max="3" width="12" customWidth="1"/>
    <col min="4" max="4" width="12.33203125" customWidth="1"/>
    <col min="5" max="5" width="10" customWidth="1"/>
    <col min="6" max="6" width="12.44140625" customWidth="1"/>
    <col min="7" max="7" width="9.44140625" customWidth="1"/>
  </cols>
  <sheetData>
    <row r="1" spans="1:7" ht="15" x14ac:dyDescent="0.25">
      <c r="A1" s="53" t="s">
        <v>564</v>
      </c>
    </row>
    <row r="2" spans="1:7" ht="15" x14ac:dyDescent="0.25">
      <c r="A2" s="53" t="s">
        <v>565</v>
      </c>
    </row>
    <row r="3" spans="1:7" ht="15" x14ac:dyDescent="0.25">
      <c r="A3" s="53" t="s">
        <v>711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9581.6</v>
      </c>
      <c r="F16">
        <v>1331</v>
      </c>
      <c r="G16">
        <v>0</v>
      </c>
    </row>
    <row r="17" spans="1:7" ht="15" x14ac:dyDescent="0.25">
      <c r="A17" s="53" t="s">
        <v>27</v>
      </c>
    </row>
    <row r="18" spans="1:7" ht="15" x14ac:dyDescent="0.25">
      <c r="A18" s="53" t="s">
        <v>271</v>
      </c>
      <c r="B18">
        <v>51.1</v>
      </c>
      <c r="C18">
        <v>139.69999999999999</v>
      </c>
      <c r="D18">
        <v>1427.3</v>
      </c>
      <c r="E18">
        <v>670</v>
      </c>
      <c r="F18">
        <v>84.8</v>
      </c>
      <c r="G18">
        <v>0</v>
      </c>
    </row>
    <row r="19" spans="1:7" ht="15" x14ac:dyDescent="0.25">
      <c r="A19" s="53" t="s">
        <v>27</v>
      </c>
    </row>
    <row r="20" spans="1:7" ht="15" x14ac:dyDescent="0.25">
      <c r="A20" s="53" t="s">
        <v>272</v>
      </c>
      <c r="B20">
        <v>1496.7</v>
      </c>
      <c r="C20">
        <v>469.1</v>
      </c>
      <c r="D20">
        <v>21251.200000000001</v>
      </c>
      <c r="E20">
        <v>1771.2</v>
      </c>
      <c r="F20">
        <v>10744</v>
      </c>
      <c r="G20">
        <v>0</v>
      </c>
    </row>
    <row r="21" spans="1:7" ht="15" x14ac:dyDescent="0.25">
      <c r="A21" s="53" t="s">
        <v>27</v>
      </c>
    </row>
    <row r="22" spans="1:7" ht="15" x14ac:dyDescent="0.25">
      <c r="A22" s="53" t="s">
        <v>273</v>
      </c>
      <c r="B22">
        <v>3</v>
      </c>
      <c r="C22">
        <v>16.600000000000001</v>
      </c>
      <c r="D22">
        <v>5732.1</v>
      </c>
      <c r="E22">
        <v>4425</v>
      </c>
      <c r="F22">
        <v>66.3</v>
      </c>
      <c r="G22">
        <v>0</v>
      </c>
    </row>
    <row r="23" spans="1:7" ht="15" x14ac:dyDescent="0.25">
      <c r="A23" s="53" t="s">
        <v>274</v>
      </c>
      <c r="B23">
        <v>0.9</v>
      </c>
      <c r="C23">
        <v>1.8</v>
      </c>
      <c r="D23">
        <v>27.2</v>
      </c>
      <c r="E23">
        <v>39.4</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2.1</v>
      </c>
      <c r="D27">
        <v>3525.2</v>
      </c>
      <c r="E27">
        <v>2690.7</v>
      </c>
      <c r="F27">
        <v>65</v>
      </c>
      <c r="G27">
        <v>0</v>
      </c>
    </row>
    <row r="28" spans="1:7" ht="15" x14ac:dyDescent="0.25">
      <c r="A28" s="53" t="s">
        <v>594</v>
      </c>
      <c r="B28">
        <v>0</v>
      </c>
      <c r="C28">
        <v>0</v>
      </c>
      <c r="D28">
        <v>41.1</v>
      </c>
      <c r="E28">
        <v>0</v>
      </c>
      <c r="F28">
        <v>0</v>
      </c>
      <c r="G28">
        <v>0</v>
      </c>
    </row>
    <row r="29" spans="1:7" ht="15" x14ac:dyDescent="0.25">
      <c r="A29" s="53" t="s">
        <v>276</v>
      </c>
      <c r="B29">
        <v>0</v>
      </c>
      <c r="C29">
        <v>2.1</v>
      </c>
      <c r="D29">
        <v>11.2</v>
      </c>
      <c r="E29">
        <v>27.9</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10.7</v>
      </c>
      <c r="D33">
        <v>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1949.4</v>
      </c>
      <c r="C48">
        <v>1052.2</v>
      </c>
      <c r="D48">
        <v>25639.7</v>
      </c>
      <c r="E48">
        <v>25389.1</v>
      </c>
      <c r="F48">
        <v>5219.3</v>
      </c>
      <c r="G48">
        <v>331</v>
      </c>
    </row>
    <row r="49" spans="1:7" ht="15" x14ac:dyDescent="0.25">
      <c r="A49" s="53" t="s">
        <v>287</v>
      </c>
      <c r="B49">
        <v>6.3</v>
      </c>
      <c r="C49">
        <v>0</v>
      </c>
      <c r="D49">
        <v>25.7</v>
      </c>
      <c r="E49">
        <v>28.9</v>
      </c>
      <c r="F49">
        <v>0</v>
      </c>
      <c r="G49">
        <v>0</v>
      </c>
    </row>
    <row r="50" spans="1:7" ht="15" x14ac:dyDescent="0.25">
      <c r="A50" s="53" t="s">
        <v>288</v>
      </c>
      <c r="B50">
        <v>65.900000000000006</v>
      </c>
      <c r="C50">
        <v>32.799999999999997</v>
      </c>
      <c r="D50">
        <v>826.9</v>
      </c>
      <c r="E50">
        <v>827.7</v>
      </c>
      <c r="F50">
        <v>319.2</v>
      </c>
      <c r="G50">
        <v>0</v>
      </c>
    </row>
    <row r="51" spans="1:7" ht="15" x14ac:dyDescent="0.25">
      <c r="A51" s="53" t="s">
        <v>289</v>
      </c>
      <c r="B51">
        <v>312.89999999999998</v>
      </c>
      <c r="C51">
        <v>38</v>
      </c>
      <c r="D51">
        <v>608.5</v>
      </c>
      <c r="E51">
        <v>742.5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29.5</v>
      </c>
      <c r="D53">
        <v>3919.7</v>
      </c>
      <c r="E53">
        <v>4818.2</v>
      </c>
      <c r="F53">
        <v>450.7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22</v>
      </c>
      <c r="C57">
        <v>12</v>
      </c>
      <c r="D57">
        <v>1232.4000000000001</v>
      </c>
      <c r="E57">
        <v>1159</v>
      </c>
      <c r="F57">
        <v>417.4</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60</v>
      </c>
      <c r="C60">
        <v>53.6</v>
      </c>
      <c r="D60">
        <v>762.2</v>
      </c>
      <c r="E60">
        <v>757.8</v>
      </c>
      <c r="F60">
        <v>148.4</v>
      </c>
      <c r="G60">
        <v>0</v>
      </c>
    </row>
    <row r="61" spans="1:7" ht="15" x14ac:dyDescent="0.25">
      <c r="A61" s="53" t="s">
        <v>296</v>
      </c>
      <c r="B61">
        <v>22.8</v>
      </c>
      <c r="C61">
        <v>78.2</v>
      </c>
      <c r="D61">
        <v>285.3</v>
      </c>
      <c r="E61">
        <v>224.9</v>
      </c>
      <c r="F61">
        <v>44.5</v>
      </c>
      <c r="G61">
        <v>0</v>
      </c>
    </row>
    <row r="62" spans="1:7" ht="15" x14ac:dyDescent="0.25">
      <c r="A62" s="53" t="s">
        <v>297</v>
      </c>
      <c r="B62">
        <v>2.7</v>
      </c>
      <c r="C62">
        <v>1.8</v>
      </c>
      <c r="D62">
        <v>16.600000000000001</v>
      </c>
      <c r="E62">
        <v>14.1</v>
      </c>
      <c r="F62">
        <v>2</v>
      </c>
      <c r="G62">
        <v>0</v>
      </c>
    </row>
    <row r="63" spans="1:7" ht="15" x14ac:dyDescent="0.25">
      <c r="A63" s="53" t="s">
        <v>298</v>
      </c>
      <c r="B63">
        <v>1309.3</v>
      </c>
      <c r="C63">
        <v>698.4</v>
      </c>
      <c r="D63">
        <v>14442.6</v>
      </c>
      <c r="E63">
        <v>13797.6</v>
      </c>
      <c r="F63">
        <v>3315.8</v>
      </c>
      <c r="G63">
        <v>331</v>
      </c>
    </row>
    <row r="64" spans="1:7" ht="15" x14ac:dyDescent="0.25">
      <c r="A64" s="53" t="s">
        <v>299</v>
      </c>
      <c r="B64">
        <v>0</v>
      </c>
      <c r="C64">
        <v>0</v>
      </c>
      <c r="D64">
        <v>453.3</v>
      </c>
      <c r="E64">
        <v>304.39999999999998</v>
      </c>
      <c r="F64">
        <v>128.69999999999999</v>
      </c>
      <c r="G64">
        <v>0</v>
      </c>
    </row>
    <row r="65" spans="1:7" ht="15" x14ac:dyDescent="0.25">
      <c r="A65" s="53" t="s">
        <v>300</v>
      </c>
      <c r="B65">
        <v>72.5</v>
      </c>
      <c r="C65">
        <v>25.2</v>
      </c>
      <c r="D65">
        <v>511.7</v>
      </c>
      <c r="E65">
        <v>493</v>
      </c>
      <c r="F65">
        <v>193.9</v>
      </c>
      <c r="G65">
        <v>0</v>
      </c>
    </row>
    <row r="66" spans="1:7" ht="15" x14ac:dyDescent="0.25">
      <c r="A66" s="53" t="s">
        <v>301</v>
      </c>
      <c r="B66">
        <v>0</v>
      </c>
      <c r="C66">
        <v>0</v>
      </c>
      <c r="D66">
        <v>758.6</v>
      </c>
      <c r="E66">
        <v>553.5</v>
      </c>
      <c r="F66">
        <v>0</v>
      </c>
      <c r="G66">
        <v>0</v>
      </c>
    </row>
    <row r="67" spans="1:7" ht="15" x14ac:dyDescent="0.25">
      <c r="A67" s="53" t="s">
        <v>302</v>
      </c>
      <c r="B67">
        <v>37.700000000000003</v>
      </c>
      <c r="C67">
        <v>30</v>
      </c>
      <c r="D67">
        <v>513.20000000000005</v>
      </c>
      <c r="E67">
        <v>464.9</v>
      </c>
      <c r="F67">
        <v>110.8</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109</v>
      </c>
      <c r="G71" t="s">
        <v>26</v>
      </c>
    </row>
    <row r="72" spans="1:7" ht="15" x14ac:dyDescent="0.25">
      <c r="A72" s="53" t="s">
        <v>305</v>
      </c>
      <c r="B72">
        <v>3755.4</v>
      </c>
      <c r="C72">
        <v>2167.9</v>
      </c>
      <c r="D72">
        <v>66172.600000000006</v>
      </c>
      <c r="E72">
        <v>42158</v>
      </c>
      <c r="F72">
        <v>17445.400000000001</v>
      </c>
      <c r="G72">
        <v>331</v>
      </c>
    </row>
    <row r="73" spans="1:7" ht="15" x14ac:dyDescent="0.25">
      <c r="A73" s="53" t="s">
        <v>306</v>
      </c>
      <c r="B73">
        <v>396.3</v>
      </c>
      <c r="C73">
        <v>165.9</v>
      </c>
      <c r="D73">
        <v>0</v>
      </c>
      <c r="E73">
        <v>0</v>
      </c>
      <c r="F73">
        <v>1837.3</v>
      </c>
      <c r="G73">
        <v>0</v>
      </c>
    </row>
    <row r="74" spans="1:7" ht="15" x14ac:dyDescent="0.25">
      <c r="A74" s="53" t="s">
        <v>573</v>
      </c>
      <c r="B74" t="s">
        <v>118</v>
      </c>
      <c r="C74" t="s">
        <v>26</v>
      </c>
      <c r="D74" t="s">
        <v>118</v>
      </c>
      <c r="E74" t="s">
        <v>118</v>
      </c>
      <c r="F74" t="s">
        <v>109</v>
      </c>
      <c r="G74" t="s">
        <v>26</v>
      </c>
    </row>
    <row r="75" spans="1:7" ht="15" x14ac:dyDescent="0.25">
      <c r="A75" s="53" t="s">
        <v>307</v>
      </c>
      <c r="B75">
        <v>4151.6000000000004</v>
      </c>
      <c r="C75">
        <v>2333.8000000000002</v>
      </c>
      <c r="D75">
        <v>66172.600000000006</v>
      </c>
      <c r="E75">
        <v>42158</v>
      </c>
      <c r="F75">
        <v>19282.7</v>
      </c>
      <c r="G75">
        <v>331</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110</v>
      </c>
      <c r="G77">
        <v>0</v>
      </c>
    </row>
    <row r="78" spans="1:7" ht="15" x14ac:dyDescent="0.35">
      <c r="A78" s="30" t="s">
        <v>573</v>
      </c>
      <c r="B78" t="s">
        <v>118</v>
      </c>
      <c r="C78" t="s">
        <v>26</v>
      </c>
      <c r="D78" t="s">
        <v>118</v>
      </c>
      <c r="E78" t="s">
        <v>118</v>
      </c>
      <c r="F78" t="s">
        <v>109</v>
      </c>
      <c r="G78" t="s">
        <v>26</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DCA-4396-4EA7-A138-54FDE1C1842A}">
  <dimension ref="A1:G78"/>
  <sheetViews>
    <sheetView workbookViewId="0">
      <selection activeCell="F7" sqref="F7"/>
    </sheetView>
  </sheetViews>
  <sheetFormatPr defaultRowHeight="13.2" x14ac:dyDescent="0.25"/>
  <cols>
    <col min="1" max="1" width="27.5546875" customWidth="1"/>
    <col min="2" max="2" width="12.6640625" customWidth="1"/>
    <col min="3" max="3" width="10.6640625" customWidth="1"/>
    <col min="4" max="4" width="11.109375" customWidth="1"/>
    <col min="5" max="5" width="13.5546875" customWidth="1"/>
    <col min="6" max="6" width="13.33203125" customWidth="1"/>
  </cols>
  <sheetData>
    <row r="1" spans="1:7" ht="15" x14ac:dyDescent="0.25">
      <c r="A1" s="53" t="s">
        <v>564</v>
      </c>
    </row>
    <row r="2" spans="1:7" ht="15" x14ac:dyDescent="0.25">
      <c r="A2" s="53" t="s">
        <v>565</v>
      </c>
    </row>
    <row r="3" spans="1:7" ht="15" x14ac:dyDescent="0.25">
      <c r="A3" s="53" t="s">
        <v>710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305</v>
      </c>
      <c r="C16">
        <v>620</v>
      </c>
      <c r="D16">
        <v>10743.7</v>
      </c>
      <c r="E16">
        <v>9354</v>
      </c>
      <c r="F16">
        <v>1238</v>
      </c>
      <c r="G16">
        <v>0</v>
      </c>
    </row>
    <row r="17" spans="1:7" ht="15" x14ac:dyDescent="0.25">
      <c r="A17" s="53" t="s">
        <v>27</v>
      </c>
    </row>
    <row r="18" spans="1:7" ht="15" x14ac:dyDescent="0.25">
      <c r="A18" s="53" t="s">
        <v>271</v>
      </c>
      <c r="B18">
        <v>42.9</v>
      </c>
      <c r="C18">
        <v>55</v>
      </c>
      <c r="D18">
        <v>1425.8</v>
      </c>
      <c r="E18">
        <v>663.6</v>
      </c>
      <c r="F18">
        <v>80.3</v>
      </c>
      <c r="G18">
        <v>0</v>
      </c>
    </row>
    <row r="19" spans="1:7" ht="15" x14ac:dyDescent="0.25">
      <c r="A19" s="53" t="s">
        <v>27</v>
      </c>
    </row>
    <row r="20" spans="1:7" ht="15" x14ac:dyDescent="0.25">
      <c r="A20" s="53" t="s">
        <v>272</v>
      </c>
      <c r="B20">
        <v>1972.7</v>
      </c>
      <c r="C20">
        <v>585.1</v>
      </c>
      <c r="D20">
        <v>20910.400000000001</v>
      </c>
      <c r="E20">
        <v>1635.8</v>
      </c>
      <c r="F20">
        <v>10744</v>
      </c>
      <c r="G20">
        <v>0</v>
      </c>
    </row>
    <row r="21" spans="1:7" ht="15" x14ac:dyDescent="0.25">
      <c r="A21" s="53" t="s">
        <v>27</v>
      </c>
    </row>
    <row r="22" spans="1:7" ht="15" x14ac:dyDescent="0.25">
      <c r="A22" s="53" t="s">
        <v>273</v>
      </c>
      <c r="B22">
        <v>3.4</v>
      </c>
      <c r="C22">
        <v>23.1</v>
      </c>
      <c r="D22">
        <v>5731.6</v>
      </c>
      <c r="E22">
        <v>4417.5</v>
      </c>
      <c r="F22">
        <v>66.3</v>
      </c>
      <c r="G22">
        <v>0</v>
      </c>
    </row>
    <row r="23" spans="1:7" ht="15" x14ac:dyDescent="0.25">
      <c r="A23" s="53" t="s">
        <v>274</v>
      </c>
      <c r="B23">
        <v>1.4</v>
      </c>
      <c r="C23">
        <v>1.8</v>
      </c>
      <c r="D23">
        <v>26.7</v>
      </c>
      <c r="E23">
        <v>38.799999999999997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3.1</v>
      </c>
      <c r="D27">
        <v>3525.2</v>
      </c>
      <c r="E27">
        <v>2689.6</v>
      </c>
      <c r="F27">
        <v>65</v>
      </c>
      <c r="G27">
        <v>0</v>
      </c>
    </row>
    <row r="28" spans="1:7" ht="15" x14ac:dyDescent="0.25">
      <c r="A28" s="53" t="s">
        <v>594</v>
      </c>
      <c r="B28">
        <v>0</v>
      </c>
      <c r="C28">
        <v>0</v>
      </c>
      <c r="D28">
        <v>41.1</v>
      </c>
      <c r="E28">
        <v>0</v>
      </c>
      <c r="F28">
        <v>0</v>
      </c>
      <c r="G28">
        <v>0</v>
      </c>
    </row>
    <row r="29" spans="1:7" ht="15" x14ac:dyDescent="0.25">
      <c r="A29" s="53" t="s">
        <v>276</v>
      </c>
      <c r="B29">
        <v>0</v>
      </c>
      <c r="C29">
        <v>3.6</v>
      </c>
      <c r="D29">
        <v>11.2</v>
      </c>
      <c r="E29">
        <v>26.3</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2180.4</v>
      </c>
      <c r="C48">
        <v>1489</v>
      </c>
      <c r="D48">
        <v>25221.9</v>
      </c>
      <c r="E48">
        <v>24826.9</v>
      </c>
      <c r="F48">
        <v>4629.3</v>
      </c>
      <c r="G48">
        <v>300.5</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274.39999999999998</v>
      </c>
      <c r="C51">
        <v>65.099999999999994</v>
      </c>
      <c r="D51">
        <v>600.20000000000005</v>
      </c>
      <c r="E51">
        <v>709.2</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202.8</v>
      </c>
      <c r="D53">
        <v>3919.7</v>
      </c>
      <c r="E53">
        <v>4599.1000000000004</v>
      </c>
      <c r="F53">
        <v>399.2</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37.9</v>
      </c>
      <c r="C57">
        <v>20.6</v>
      </c>
      <c r="D57">
        <v>1204.3</v>
      </c>
      <c r="E57">
        <v>1152.9000000000001</v>
      </c>
      <c r="F57">
        <v>409.8</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77</v>
      </c>
      <c r="C60">
        <v>53.6</v>
      </c>
      <c r="D60">
        <v>737.8</v>
      </c>
      <c r="E60">
        <v>757.8</v>
      </c>
      <c r="F60">
        <v>145.69999999999999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1443</v>
      </c>
      <c r="C63">
        <v>891.4</v>
      </c>
      <c r="D63">
        <v>14176.8</v>
      </c>
      <c r="E63">
        <v>13542.3</v>
      </c>
      <c r="F63">
        <v>2823.8</v>
      </c>
      <c r="G63">
        <v>300.5</v>
      </c>
    </row>
    <row r="64" spans="1:7" ht="15" x14ac:dyDescent="0.25">
      <c r="A64" s="53" t="s">
        <v>299</v>
      </c>
      <c r="B64">
        <v>43.1</v>
      </c>
      <c r="C64">
        <v>6</v>
      </c>
      <c r="D64">
        <v>423.2</v>
      </c>
      <c r="E64">
        <v>304.39999999999998</v>
      </c>
      <c r="F64">
        <v>118.7</v>
      </c>
      <c r="G64">
        <v>0</v>
      </c>
    </row>
    <row r="65" spans="1:7" ht="15" x14ac:dyDescent="0.25">
      <c r="A65" s="53" t="s">
        <v>300</v>
      </c>
      <c r="B65">
        <v>94.3</v>
      </c>
      <c r="C65">
        <v>25.2</v>
      </c>
      <c r="D65">
        <v>488.9</v>
      </c>
      <c r="E65">
        <v>485.5</v>
      </c>
      <c r="F65">
        <v>193.9</v>
      </c>
      <c r="G65">
        <v>0</v>
      </c>
    </row>
    <row r="66" spans="1:7" ht="15" x14ac:dyDescent="0.25">
      <c r="A66" s="53" t="s">
        <v>301</v>
      </c>
      <c r="B66">
        <v>0</v>
      </c>
      <c r="C66">
        <v>0</v>
      </c>
      <c r="D66">
        <v>758.6</v>
      </c>
      <c r="E66">
        <v>553.5</v>
      </c>
      <c r="F66">
        <v>0</v>
      </c>
      <c r="G66">
        <v>0</v>
      </c>
    </row>
    <row r="67" spans="1:7" ht="15" x14ac:dyDescent="0.25">
      <c r="A67" s="53" t="s">
        <v>302</v>
      </c>
      <c r="B67">
        <v>49.7</v>
      </c>
      <c r="C67">
        <v>30</v>
      </c>
      <c r="D67">
        <v>513.20000000000005</v>
      </c>
      <c r="E67">
        <v>452</v>
      </c>
      <c r="F67">
        <v>101.4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4504.5</v>
      </c>
      <c r="C72">
        <v>2772.1</v>
      </c>
      <c r="D72">
        <v>65412</v>
      </c>
      <c r="E72">
        <v>41218.9</v>
      </c>
      <c r="F72">
        <v>16757.900000000001</v>
      </c>
      <c r="G72">
        <v>300.5</v>
      </c>
    </row>
    <row r="73" spans="1:7" ht="15" x14ac:dyDescent="0.25">
      <c r="A73" s="53" t="s">
        <v>306</v>
      </c>
      <c r="B73">
        <v>401.1</v>
      </c>
      <c r="C73">
        <v>230.4</v>
      </c>
      <c r="D73">
        <v>0</v>
      </c>
      <c r="E73">
        <v>0</v>
      </c>
      <c r="F73">
        <v>1840.8</v>
      </c>
      <c r="G73">
        <v>0</v>
      </c>
    </row>
    <row r="74" spans="1:7" ht="15" x14ac:dyDescent="0.25">
      <c r="A74" s="53" t="s">
        <v>573</v>
      </c>
      <c r="B74" t="s">
        <v>118</v>
      </c>
      <c r="C74" t="s">
        <v>26</v>
      </c>
      <c r="D74" t="s">
        <v>118</v>
      </c>
      <c r="E74" t="s">
        <v>118</v>
      </c>
      <c r="F74" t="s">
        <v>118</v>
      </c>
      <c r="G74" t="s">
        <v>108</v>
      </c>
    </row>
    <row r="75" spans="1:7" ht="15" x14ac:dyDescent="0.25">
      <c r="A75" s="53" t="s">
        <v>307</v>
      </c>
      <c r="B75">
        <v>4905.6000000000004</v>
      </c>
      <c r="C75">
        <v>3002.5</v>
      </c>
      <c r="D75">
        <v>65412</v>
      </c>
      <c r="E75">
        <v>41218.9</v>
      </c>
      <c r="F75">
        <v>18598.7</v>
      </c>
      <c r="G75">
        <v>300.5</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FDC0-A1B4-4781-BD36-F8BEB57E394B}">
  <dimension ref="A1:I68"/>
  <sheetViews>
    <sheetView topLeftCell="A19" workbookViewId="0">
      <selection activeCell="I65" sqref="I65"/>
    </sheetView>
  </sheetViews>
  <sheetFormatPr defaultRowHeight="13.2" x14ac:dyDescent="0.25"/>
  <cols>
    <col min="1" max="1" width="28.6640625" customWidth="1"/>
    <col min="2" max="2" width="11.109375" customWidth="1"/>
    <col min="3" max="3" width="13.6640625" customWidth="1"/>
    <col min="4" max="4" width="12.88671875" customWidth="1"/>
    <col min="5" max="5" width="13.33203125" customWidth="1"/>
    <col min="6" max="6" width="17.44140625" customWidth="1"/>
    <col min="7" max="7" width="18.33203125" customWidth="1"/>
    <col min="9" max="9" width="9.33203125" bestFit="1" customWidth="1"/>
  </cols>
  <sheetData>
    <row r="1" spans="1:7" ht="15" x14ac:dyDescent="0.25">
      <c r="A1" s="242" t="s">
        <v>564</v>
      </c>
    </row>
    <row r="2" spans="1:7" ht="15" x14ac:dyDescent="0.25">
      <c r="A2" s="242" t="s">
        <v>565</v>
      </c>
    </row>
    <row r="3" spans="1:7" ht="15" x14ac:dyDescent="0.25">
      <c r="A3" s="242" t="s">
        <v>959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81.7</v>
      </c>
      <c r="D12">
        <v>31</v>
      </c>
      <c r="E12">
        <v>18</v>
      </c>
      <c r="F12">
        <v>0</v>
      </c>
      <c r="G12">
        <v>0</v>
      </c>
    </row>
    <row r="13" spans="1:7" ht="15" x14ac:dyDescent="0.25">
      <c r="A13" s="242" t="s">
        <v>823</v>
      </c>
      <c r="B13">
        <v>0</v>
      </c>
      <c r="C13">
        <v>0</v>
      </c>
      <c r="D13">
        <v>0</v>
      </c>
      <c r="E13">
        <v>0.8</v>
      </c>
      <c r="F13">
        <v>0</v>
      </c>
      <c r="G13">
        <v>0</v>
      </c>
    </row>
    <row r="14" spans="1:7" ht="15" x14ac:dyDescent="0.25">
      <c r="A14" s="242" t="s">
        <v>601</v>
      </c>
      <c r="B14">
        <v>0</v>
      </c>
      <c r="C14">
        <v>35</v>
      </c>
      <c r="D14">
        <v>10.8</v>
      </c>
      <c r="E14">
        <v>12.6</v>
      </c>
      <c r="F14">
        <v>0</v>
      </c>
      <c r="G14">
        <v>0</v>
      </c>
    </row>
    <row r="15" spans="1:7" ht="15" x14ac:dyDescent="0.25">
      <c r="A15" s="242" t="s">
        <v>761</v>
      </c>
      <c r="B15">
        <v>0</v>
      </c>
      <c r="C15">
        <v>46.3</v>
      </c>
      <c r="D15">
        <v>0</v>
      </c>
      <c r="E15">
        <v>4.2</v>
      </c>
      <c r="F15">
        <v>0</v>
      </c>
      <c r="G15">
        <v>0</v>
      </c>
    </row>
    <row r="16" spans="1:7" ht="15" x14ac:dyDescent="0.25">
      <c r="A16" s="242" t="s">
        <v>943</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2850.8</v>
      </c>
      <c r="C19">
        <v>1846.2</v>
      </c>
      <c r="D19">
        <v>3818.2</v>
      </c>
      <c r="E19">
        <v>2083.1999999999998</v>
      </c>
      <c r="F19">
        <v>469.5</v>
      </c>
      <c r="G19">
        <v>0</v>
      </c>
    </row>
    <row r="20" spans="1:7" ht="15" x14ac:dyDescent="0.25">
      <c r="A20" s="242" t="s">
        <v>27</v>
      </c>
    </row>
    <row r="21" spans="1:7" ht="15" x14ac:dyDescent="0.25">
      <c r="A21" s="242" t="s">
        <v>271</v>
      </c>
      <c r="B21">
        <v>529.5</v>
      </c>
      <c r="C21">
        <v>160.69999999999999</v>
      </c>
      <c r="D21">
        <v>380.2</v>
      </c>
      <c r="E21">
        <v>219.3</v>
      </c>
      <c r="F21">
        <v>0</v>
      </c>
      <c r="G21">
        <v>0</v>
      </c>
    </row>
    <row r="22" spans="1:7" ht="15" x14ac:dyDescent="0.25">
      <c r="A22" s="242" t="s">
        <v>27</v>
      </c>
    </row>
    <row r="23" spans="1:7" ht="15" x14ac:dyDescent="0.25">
      <c r="A23" s="242" t="s">
        <v>272</v>
      </c>
      <c r="B23">
        <v>147.1</v>
      </c>
      <c r="C23">
        <v>375.1</v>
      </c>
      <c r="D23">
        <v>1766.6</v>
      </c>
      <c r="E23">
        <v>4185.1000000000004</v>
      </c>
      <c r="F23">
        <v>0</v>
      </c>
      <c r="G23">
        <v>0</v>
      </c>
    </row>
    <row r="24" spans="1:7" ht="15" x14ac:dyDescent="0.25">
      <c r="A24" s="242" t="s">
        <v>27</v>
      </c>
    </row>
    <row r="25" spans="1:7" ht="15" x14ac:dyDescent="0.25">
      <c r="A25" s="242" t="s">
        <v>273</v>
      </c>
      <c r="B25">
        <v>949.1</v>
      </c>
      <c r="C25">
        <v>714.1</v>
      </c>
      <c r="D25">
        <v>780.1</v>
      </c>
      <c r="E25">
        <v>453.5</v>
      </c>
      <c r="F25">
        <v>0</v>
      </c>
      <c r="G25">
        <v>0</v>
      </c>
    </row>
    <row r="26" spans="1:7" ht="15" x14ac:dyDescent="0.25">
      <c r="A26" s="242" t="s">
        <v>862</v>
      </c>
      <c r="B26">
        <v>0.1</v>
      </c>
      <c r="C26">
        <v>0</v>
      </c>
      <c r="D26">
        <v>0</v>
      </c>
      <c r="E26">
        <v>0</v>
      </c>
      <c r="F26">
        <v>0</v>
      </c>
      <c r="G26">
        <v>0</v>
      </c>
    </row>
    <row r="27" spans="1:7" ht="15" x14ac:dyDescent="0.25">
      <c r="A27" s="242" t="s">
        <v>274</v>
      </c>
      <c r="B27">
        <v>0.7</v>
      </c>
      <c r="C27">
        <v>63.3</v>
      </c>
      <c r="D27">
        <v>8.6</v>
      </c>
      <c r="E27">
        <v>97.8</v>
      </c>
      <c r="F27">
        <v>0</v>
      </c>
      <c r="G27">
        <v>0</v>
      </c>
    </row>
    <row r="28" spans="1:7" ht="15" x14ac:dyDescent="0.25">
      <c r="A28" s="242" t="s">
        <v>586</v>
      </c>
      <c r="B28">
        <v>0.2</v>
      </c>
      <c r="C28">
        <v>0.1</v>
      </c>
      <c r="D28" t="s">
        <v>160</v>
      </c>
      <c r="E28">
        <v>0.1</v>
      </c>
      <c r="F28">
        <v>0</v>
      </c>
      <c r="G28">
        <v>0</v>
      </c>
    </row>
    <row r="29" spans="1:7" ht="15" x14ac:dyDescent="0.25">
      <c r="A29" s="242" t="s">
        <v>275</v>
      </c>
      <c r="B29">
        <v>848.9</v>
      </c>
      <c r="C29">
        <v>642.9</v>
      </c>
      <c r="D29">
        <v>371</v>
      </c>
      <c r="E29">
        <v>121.4</v>
      </c>
      <c r="F29">
        <v>0</v>
      </c>
      <c r="G29">
        <v>0</v>
      </c>
    </row>
    <row r="30" spans="1:7" ht="15" x14ac:dyDescent="0.25">
      <c r="A30" s="242" t="s">
        <v>276</v>
      </c>
      <c r="B30">
        <v>1.1000000000000001</v>
      </c>
      <c r="C30">
        <v>1.2</v>
      </c>
      <c r="D30">
        <v>2.2000000000000002</v>
      </c>
      <c r="E30">
        <v>2.2000000000000002</v>
      </c>
      <c r="F30">
        <v>0</v>
      </c>
      <c r="G30">
        <v>0</v>
      </c>
    </row>
    <row r="31" spans="1:7" ht="15" x14ac:dyDescent="0.25">
      <c r="A31" s="242" t="s">
        <v>278</v>
      </c>
      <c r="B31">
        <v>0</v>
      </c>
      <c r="C31">
        <v>0</v>
      </c>
      <c r="D31">
        <v>0.4</v>
      </c>
      <c r="E31">
        <v>0.5</v>
      </c>
      <c r="F31">
        <v>0</v>
      </c>
      <c r="G31">
        <v>0</v>
      </c>
    </row>
    <row r="32" spans="1:7" ht="15" x14ac:dyDescent="0.25">
      <c r="A32" s="242" t="s">
        <v>898</v>
      </c>
      <c r="B32">
        <v>0.1</v>
      </c>
      <c r="C32">
        <v>0</v>
      </c>
      <c r="D32">
        <v>0</v>
      </c>
      <c r="E32">
        <v>0</v>
      </c>
      <c r="F32">
        <v>0</v>
      </c>
      <c r="G32">
        <v>0</v>
      </c>
    </row>
    <row r="33" spans="1:7" ht="15" x14ac:dyDescent="0.25">
      <c r="A33" s="242" t="s">
        <v>279</v>
      </c>
      <c r="B33">
        <v>28</v>
      </c>
      <c r="C33">
        <v>6.7</v>
      </c>
      <c r="D33">
        <v>22.2</v>
      </c>
      <c r="E33">
        <v>4.5</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9893.9</v>
      </c>
      <c r="C41">
        <v>8733.5</v>
      </c>
      <c r="D41">
        <v>15748.3</v>
      </c>
      <c r="E41">
        <v>10134.700000000001</v>
      </c>
      <c r="F41">
        <v>1117.3</v>
      </c>
      <c r="G41">
        <v>112</v>
      </c>
    </row>
    <row r="42" spans="1:7" ht="15" x14ac:dyDescent="0.25">
      <c r="A42" s="242" t="s">
        <v>287</v>
      </c>
      <c r="B42">
        <v>1</v>
      </c>
      <c r="C42">
        <v>4</v>
      </c>
      <c r="D42">
        <v>24.3</v>
      </c>
      <c r="E42">
        <v>19.7</v>
      </c>
      <c r="F42">
        <v>0</v>
      </c>
      <c r="G42">
        <v>0</v>
      </c>
    </row>
    <row r="43" spans="1:7" ht="15" x14ac:dyDescent="0.25">
      <c r="A43" s="242" t="s">
        <v>288</v>
      </c>
      <c r="B43">
        <v>170.9</v>
      </c>
      <c r="C43">
        <v>239.1</v>
      </c>
      <c r="D43">
        <v>69.3</v>
      </c>
      <c r="E43">
        <v>254.7</v>
      </c>
      <c r="F43">
        <v>0</v>
      </c>
      <c r="G43">
        <v>0</v>
      </c>
    </row>
    <row r="44" spans="1:7" ht="15" x14ac:dyDescent="0.25">
      <c r="A44" s="242" t="s">
        <v>289</v>
      </c>
      <c r="B44">
        <v>223.2</v>
      </c>
      <c r="C44">
        <v>223.2</v>
      </c>
      <c r="D44">
        <v>590.1</v>
      </c>
      <c r="E44">
        <v>297.89999999999998</v>
      </c>
      <c r="F44">
        <v>0</v>
      </c>
      <c r="G44">
        <v>0</v>
      </c>
    </row>
    <row r="45" spans="1:7" ht="15" x14ac:dyDescent="0.25">
      <c r="A45" s="242" t="s">
        <v>290</v>
      </c>
      <c r="B45">
        <v>889.7</v>
      </c>
      <c r="C45">
        <v>802.3</v>
      </c>
      <c r="D45">
        <v>3165.3</v>
      </c>
      <c r="E45">
        <v>672.3</v>
      </c>
      <c r="F45">
        <v>0</v>
      </c>
      <c r="G45">
        <v>0</v>
      </c>
    </row>
    <row r="46" spans="1:7" ht="15" x14ac:dyDescent="0.25">
      <c r="A46" s="242" t="s">
        <v>291</v>
      </c>
      <c r="B46">
        <v>162.6</v>
      </c>
      <c r="C46">
        <v>153.5</v>
      </c>
      <c r="D46">
        <v>26.3</v>
      </c>
      <c r="E46">
        <v>52.8</v>
      </c>
      <c r="F46">
        <v>0</v>
      </c>
      <c r="G46">
        <v>0</v>
      </c>
    </row>
    <row r="47" spans="1:7" ht="15" x14ac:dyDescent="0.25">
      <c r="A47" s="242" t="s">
        <v>292</v>
      </c>
      <c r="B47">
        <v>16.7</v>
      </c>
      <c r="C47">
        <v>0</v>
      </c>
      <c r="D47">
        <v>6.7</v>
      </c>
      <c r="E47">
        <v>0</v>
      </c>
      <c r="F47">
        <v>0</v>
      </c>
      <c r="G47">
        <v>0</v>
      </c>
    </row>
    <row r="48" spans="1:7" ht="15" x14ac:dyDescent="0.25">
      <c r="A48" s="242" t="s">
        <v>293</v>
      </c>
      <c r="B48">
        <v>179.4</v>
      </c>
      <c r="C48">
        <v>346.5</v>
      </c>
      <c r="D48">
        <v>431.1</v>
      </c>
      <c r="E48">
        <v>364.5</v>
      </c>
      <c r="F48">
        <v>0</v>
      </c>
      <c r="G48">
        <v>0</v>
      </c>
    </row>
    <row r="49" spans="1:7" ht="15" x14ac:dyDescent="0.25">
      <c r="A49" s="242" t="s">
        <v>384</v>
      </c>
      <c r="B49">
        <v>0</v>
      </c>
      <c r="C49">
        <v>0</v>
      </c>
      <c r="D49">
        <v>0</v>
      </c>
      <c r="E49">
        <v>13</v>
      </c>
      <c r="F49">
        <v>0</v>
      </c>
      <c r="G49">
        <v>0</v>
      </c>
    </row>
    <row r="50" spans="1:7" ht="15" x14ac:dyDescent="0.25">
      <c r="A50" s="242" t="s">
        <v>295</v>
      </c>
      <c r="B50">
        <v>305.7</v>
      </c>
      <c r="C50">
        <v>250.7</v>
      </c>
      <c r="D50">
        <v>477</v>
      </c>
      <c r="E50">
        <v>475.5</v>
      </c>
      <c r="F50">
        <v>2.2999999999999998</v>
      </c>
      <c r="G50">
        <v>0</v>
      </c>
    </row>
    <row r="51" spans="1:7" ht="15" x14ac:dyDescent="0.25">
      <c r="A51" s="242" t="s">
        <v>296</v>
      </c>
      <c r="B51">
        <v>56.9</v>
      </c>
      <c r="C51">
        <v>46.2</v>
      </c>
      <c r="D51">
        <v>129.9</v>
      </c>
      <c r="E51">
        <v>108</v>
      </c>
      <c r="F51">
        <v>0</v>
      </c>
      <c r="G51">
        <v>0</v>
      </c>
    </row>
    <row r="52" spans="1:7" ht="15" x14ac:dyDescent="0.25">
      <c r="A52" s="242" t="s">
        <v>297</v>
      </c>
      <c r="B52">
        <v>3.6</v>
      </c>
      <c r="C52">
        <v>1</v>
      </c>
      <c r="D52">
        <v>4.4000000000000004</v>
      </c>
      <c r="E52">
        <v>10.4</v>
      </c>
      <c r="F52">
        <v>0</v>
      </c>
      <c r="G52">
        <v>0</v>
      </c>
    </row>
    <row r="53" spans="1:7" ht="15" x14ac:dyDescent="0.25">
      <c r="A53" s="242" t="s">
        <v>298</v>
      </c>
      <c r="B53">
        <v>7314.3</v>
      </c>
      <c r="C53">
        <v>5845.5</v>
      </c>
      <c r="D53">
        <v>10199.1</v>
      </c>
      <c r="E53">
        <v>7234.5</v>
      </c>
      <c r="F53">
        <v>1115</v>
      </c>
      <c r="G53">
        <v>112</v>
      </c>
    </row>
    <row r="54" spans="1:7" ht="15" x14ac:dyDescent="0.25">
      <c r="A54" s="242" t="s">
        <v>299</v>
      </c>
      <c r="B54">
        <v>51.7</v>
      </c>
      <c r="C54">
        <v>100.4</v>
      </c>
      <c r="D54">
        <v>97.4</v>
      </c>
      <c r="E54">
        <v>130.19999999999999</v>
      </c>
      <c r="F54">
        <v>0</v>
      </c>
      <c r="G54">
        <v>0</v>
      </c>
    </row>
    <row r="55" spans="1:7" ht="15" x14ac:dyDescent="0.25">
      <c r="A55" s="242" t="s">
        <v>300</v>
      </c>
      <c r="B55">
        <v>160.69999999999999</v>
      </c>
      <c r="C55">
        <v>247.2</v>
      </c>
      <c r="D55">
        <v>255.3</v>
      </c>
      <c r="E55">
        <v>141.9</v>
      </c>
      <c r="F55">
        <v>0</v>
      </c>
      <c r="G55">
        <v>0</v>
      </c>
    </row>
    <row r="56" spans="1:7" ht="15" x14ac:dyDescent="0.25">
      <c r="A56" s="242" t="s">
        <v>301</v>
      </c>
      <c r="B56">
        <v>0.3</v>
      </c>
      <c r="C56">
        <v>96.3</v>
      </c>
      <c r="D56">
        <v>0</v>
      </c>
      <c r="E56">
        <v>25.3</v>
      </c>
      <c r="F56">
        <v>0</v>
      </c>
      <c r="G56">
        <v>0</v>
      </c>
    </row>
    <row r="57" spans="1:7" ht="15" x14ac:dyDescent="0.25">
      <c r="A57" s="242" t="s">
        <v>302</v>
      </c>
      <c r="B57">
        <v>104.7</v>
      </c>
      <c r="C57">
        <v>272.8</v>
      </c>
      <c r="D57">
        <v>207</v>
      </c>
      <c r="E57">
        <v>260.60000000000002</v>
      </c>
      <c r="F57">
        <v>0</v>
      </c>
      <c r="G57">
        <v>0</v>
      </c>
    </row>
    <row r="58" spans="1:7" ht="15" x14ac:dyDescent="0.25">
      <c r="A58" s="242" t="s">
        <v>385</v>
      </c>
      <c r="B58">
        <v>0</v>
      </c>
      <c r="C58">
        <v>0</v>
      </c>
      <c r="D58">
        <v>6.7</v>
      </c>
      <c r="E58">
        <v>0</v>
      </c>
      <c r="F58">
        <v>0</v>
      </c>
      <c r="G58">
        <v>0</v>
      </c>
    </row>
    <row r="59" spans="1:7" ht="15" x14ac:dyDescent="0.25">
      <c r="A59" s="242" t="s">
        <v>303</v>
      </c>
      <c r="B59">
        <v>15.1</v>
      </c>
      <c r="C59">
        <v>29.8</v>
      </c>
      <c r="D59">
        <v>44.8</v>
      </c>
      <c r="E59">
        <v>34</v>
      </c>
      <c r="F59">
        <v>0</v>
      </c>
      <c r="G59">
        <v>0</v>
      </c>
    </row>
    <row r="60" spans="1:7" ht="15" x14ac:dyDescent="0.25">
      <c r="A60" s="242" t="s">
        <v>304</v>
      </c>
      <c r="B60">
        <v>237.5</v>
      </c>
      <c r="C60">
        <v>75</v>
      </c>
      <c r="D60">
        <v>13.7</v>
      </c>
      <c r="E60">
        <v>39.5</v>
      </c>
      <c r="F60">
        <v>0</v>
      </c>
      <c r="G60">
        <v>0</v>
      </c>
    </row>
    <row r="61" spans="1:7" ht="15" x14ac:dyDescent="0.25">
      <c r="A61" s="242" t="s">
        <v>573</v>
      </c>
      <c r="B61" t="s">
        <v>118</v>
      </c>
      <c r="C61" t="s">
        <v>26</v>
      </c>
      <c r="D61" t="s">
        <v>118</v>
      </c>
      <c r="E61" t="s">
        <v>118</v>
      </c>
      <c r="F61" t="s">
        <v>118</v>
      </c>
      <c r="G61" t="s">
        <v>108</v>
      </c>
    </row>
    <row r="62" spans="1:7" ht="15" x14ac:dyDescent="0.25">
      <c r="A62" s="242" t="s">
        <v>305</v>
      </c>
      <c r="B62">
        <v>14426.2</v>
      </c>
      <c r="C62">
        <v>11912.8</v>
      </c>
      <c r="D62">
        <v>22615.5</v>
      </c>
      <c r="E62">
        <v>17193.3</v>
      </c>
      <c r="F62">
        <v>1586.8</v>
      </c>
      <c r="G62">
        <v>112</v>
      </c>
    </row>
    <row r="63" spans="1:7" ht="15" x14ac:dyDescent="0.25">
      <c r="A63" s="242" t="s">
        <v>306</v>
      </c>
      <c r="B63">
        <v>3469.2</v>
      </c>
      <c r="C63">
        <v>2726.8</v>
      </c>
      <c r="D63">
        <v>0</v>
      </c>
      <c r="E63">
        <v>0</v>
      </c>
      <c r="F63">
        <v>33</v>
      </c>
      <c r="G63">
        <v>0</v>
      </c>
    </row>
    <row r="64" spans="1:7" ht="15" x14ac:dyDescent="0.25">
      <c r="A64" s="242" t="s">
        <v>573</v>
      </c>
      <c r="B64" t="s">
        <v>118</v>
      </c>
      <c r="C64" t="s">
        <v>26</v>
      </c>
      <c r="D64" t="s">
        <v>118</v>
      </c>
      <c r="E64" t="s">
        <v>118</v>
      </c>
      <c r="F64" t="s">
        <v>118</v>
      </c>
      <c r="G64" t="s">
        <v>108</v>
      </c>
    </row>
    <row r="65" spans="1:9" ht="15" x14ac:dyDescent="0.25">
      <c r="A65" s="242" t="s">
        <v>307</v>
      </c>
      <c r="B65">
        <v>17895.400000000001</v>
      </c>
      <c r="C65">
        <v>14639.5</v>
      </c>
      <c r="D65">
        <v>22615.5</v>
      </c>
      <c r="E65">
        <v>17193.3</v>
      </c>
      <c r="F65" s="239">
        <v>1619.8</v>
      </c>
      <c r="G65" s="239">
        <v>112</v>
      </c>
      <c r="I65" s="214">
        <f>(F65-G65)/G65</f>
        <v>13.4625</v>
      </c>
    </row>
    <row r="66" spans="1:9" ht="15" x14ac:dyDescent="0.25">
      <c r="A66" s="242" t="s">
        <v>308</v>
      </c>
      <c r="B66" t="s">
        <v>25</v>
      </c>
      <c r="C66" t="s">
        <v>25</v>
      </c>
      <c r="D66">
        <v>0</v>
      </c>
      <c r="E66">
        <v>0</v>
      </c>
      <c r="F66" t="s">
        <v>25</v>
      </c>
      <c r="G66" t="s">
        <v>25</v>
      </c>
    </row>
    <row r="67" spans="1:9" ht="15" x14ac:dyDescent="0.25">
      <c r="A67" s="242" t="s">
        <v>309</v>
      </c>
      <c r="B67">
        <v>0</v>
      </c>
      <c r="C67">
        <v>140</v>
      </c>
      <c r="D67" t="s">
        <v>25</v>
      </c>
      <c r="E67" t="s">
        <v>25</v>
      </c>
      <c r="F67">
        <v>0</v>
      </c>
      <c r="G67">
        <v>0</v>
      </c>
    </row>
    <row r="68" spans="1:9" ht="15" x14ac:dyDescent="0.25">
      <c r="A68" s="242" t="s">
        <v>573</v>
      </c>
      <c r="B68" t="s">
        <v>118</v>
      </c>
      <c r="C68" t="s">
        <v>26</v>
      </c>
      <c r="D68" t="s">
        <v>118</v>
      </c>
      <c r="E68" t="s">
        <v>118</v>
      </c>
      <c r="F68" t="s">
        <v>118</v>
      </c>
      <c r="G68" t="s">
        <v>108</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CF75-B978-4DB3-A74A-485FE79327EF}">
  <dimension ref="A1:G78"/>
  <sheetViews>
    <sheetView topLeftCell="A61" workbookViewId="0">
      <selection activeCell="B7" sqref="B7"/>
    </sheetView>
  </sheetViews>
  <sheetFormatPr defaultRowHeight="13.2" x14ac:dyDescent="0.25"/>
  <cols>
    <col min="1" max="1" width="25.6640625" customWidth="1"/>
    <col min="2" max="2" width="12.33203125" customWidth="1"/>
    <col min="3" max="3" width="10.33203125" customWidth="1"/>
    <col min="5" max="5" width="16.109375" customWidth="1"/>
  </cols>
  <sheetData>
    <row r="1" spans="1:7" ht="15" x14ac:dyDescent="0.25">
      <c r="A1" s="53" t="s">
        <v>564</v>
      </c>
    </row>
    <row r="2" spans="1:7" ht="15" x14ac:dyDescent="0.25">
      <c r="A2" s="53" t="s">
        <v>565</v>
      </c>
    </row>
    <row r="3" spans="1:7" ht="15" x14ac:dyDescent="0.25">
      <c r="A3" s="53" t="s">
        <v>709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759.7</v>
      </c>
      <c r="D16">
        <v>10594.3</v>
      </c>
      <c r="E16">
        <v>9144</v>
      </c>
      <c r="F16">
        <v>1188</v>
      </c>
      <c r="G16">
        <v>0</v>
      </c>
    </row>
    <row r="17" spans="1:7" ht="15" x14ac:dyDescent="0.25">
      <c r="A17" s="53" t="s">
        <v>27</v>
      </c>
    </row>
    <row r="18" spans="1:7" ht="15" x14ac:dyDescent="0.25">
      <c r="A18" s="53" t="s">
        <v>271</v>
      </c>
      <c r="B18">
        <v>46.2</v>
      </c>
      <c r="C18">
        <v>77.8</v>
      </c>
      <c r="D18">
        <v>1422.4</v>
      </c>
      <c r="E18">
        <v>638.20000000000005</v>
      </c>
      <c r="F18">
        <v>75.3</v>
      </c>
      <c r="G18">
        <v>0</v>
      </c>
    </row>
    <row r="19" spans="1:7" ht="15" x14ac:dyDescent="0.25">
      <c r="A19" s="53" t="s">
        <v>27</v>
      </c>
    </row>
    <row r="20" spans="1:7" ht="15" x14ac:dyDescent="0.25">
      <c r="A20" s="53" t="s">
        <v>272</v>
      </c>
      <c r="B20">
        <v>2244.6999999999998</v>
      </c>
      <c r="C20">
        <v>958.8</v>
      </c>
      <c r="D20">
        <v>20635.5</v>
      </c>
      <c r="E20">
        <v>1253.4000000000001</v>
      </c>
      <c r="F20">
        <v>10744</v>
      </c>
      <c r="G20">
        <v>0</v>
      </c>
    </row>
    <row r="21" spans="1:7" ht="15" x14ac:dyDescent="0.25">
      <c r="A21" s="53" t="s">
        <v>27</v>
      </c>
    </row>
    <row r="22" spans="1:7" ht="15" x14ac:dyDescent="0.25">
      <c r="A22" s="53" t="s">
        <v>273</v>
      </c>
      <c r="B22">
        <v>4.3</v>
      </c>
      <c r="C22">
        <v>24.6</v>
      </c>
      <c r="D22">
        <v>5730.6</v>
      </c>
      <c r="E22">
        <v>4407.5</v>
      </c>
      <c r="F22">
        <v>66.3</v>
      </c>
      <c r="G22">
        <v>0</v>
      </c>
    </row>
    <row r="23" spans="1:7" ht="15" x14ac:dyDescent="0.25">
      <c r="A23" s="53" t="s">
        <v>274</v>
      </c>
      <c r="B23">
        <v>2</v>
      </c>
      <c r="C23">
        <v>2.2999999999999998</v>
      </c>
      <c r="D23">
        <v>26</v>
      </c>
      <c r="E23">
        <v>38</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3.8</v>
      </c>
      <c r="D27">
        <v>3525</v>
      </c>
      <c r="E27">
        <v>2689</v>
      </c>
      <c r="F27">
        <v>65</v>
      </c>
      <c r="G27">
        <v>0</v>
      </c>
    </row>
    <row r="28" spans="1:7" ht="15" x14ac:dyDescent="0.25">
      <c r="A28" s="53" t="s">
        <v>594</v>
      </c>
      <c r="B28">
        <v>0</v>
      </c>
      <c r="C28">
        <v>0</v>
      </c>
      <c r="D28">
        <v>41.1</v>
      </c>
      <c r="E28">
        <v>0</v>
      </c>
      <c r="F28">
        <v>0</v>
      </c>
      <c r="G28">
        <v>0</v>
      </c>
    </row>
    <row r="29" spans="1:7" ht="15" x14ac:dyDescent="0.25">
      <c r="A29" s="53" t="s">
        <v>276</v>
      </c>
      <c r="B29">
        <v>0</v>
      </c>
      <c r="C29">
        <v>3.9</v>
      </c>
      <c r="D29">
        <v>11.2</v>
      </c>
      <c r="E29">
        <v>25.8</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2319.1</v>
      </c>
      <c r="C48">
        <v>1998.9</v>
      </c>
      <c r="D48">
        <v>24821.4</v>
      </c>
      <c r="E48">
        <v>24257.7</v>
      </c>
      <c r="F48">
        <v>4224.3</v>
      </c>
      <c r="G48">
        <v>270</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225.2</v>
      </c>
      <c r="C51">
        <v>97.3</v>
      </c>
      <c r="D51">
        <v>587.1</v>
      </c>
      <c r="E51">
        <v>672.3</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262.39999999999998</v>
      </c>
      <c r="D53">
        <v>3919.7</v>
      </c>
      <c r="E53">
        <v>4487.2</v>
      </c>
      <c r="F53">
        <v>310.39999999999998</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112.8</v>
      </c>
      <c r="C57">
        <v>92.5</v>
      </c>
      <c r="D57">
        <v>1149.7</v>
      </c>
      <c r="E57">
        <v>1054.2</v>
      </c>
      <c r="F57">
        <v>413.7</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85.3</v>
      </c>
      <c r="C60">
        <v>65.900000000000006</v>
      </c>
      <c r="D60">
        <v>723.7</v>
      </c>
      <c r="E60">
        <v>743.4</v>
      </c>
      <c r="F60">
        <v>140.19999999999999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1545.4</v>
      </c>
      <c r="C63">
        <v>1178.7</v>
      </c>
      <c r="D63">
        <v>13884.4</v>
      </c>
      <c r="E63">
        <v>13244.5</v>
      </c>
      <c r="F63">
        <v>2516.3000000000002</v>
      </c>
      <c r="G63">
        <v>270</v>
      </c>
    </row>
    <row r="64" spans="1:7" ht="15" x14ac:dyDescent="0.25">
      <c r="A64" s="53" t="s">
        <v>299</v>
      </c>
      <c r="B64">
        <v>43.1</v>
      </c>
      <c r="C64">
        <v>6</v>
      </c>
      <c r="D64">
        <v>423.2</v>
      </c>
      <c r="E64">
        <v>304.39999999999998</v>
      </c>
      <c r="F64">
        <v>115.5</v>
      </c>
      <c r="G64">
        <v>0</v>
      </c>
    </row>
    <row r="65" spans="1:7" ht="15" x14ac:dyDescent="0.25">
      <c r="A65" s="53" t="s">
        <v>300</v>
      </c>
      <c r="B65">
        <v>94.3</v>
      </c>
      <c r="C65">
        <v>26.7</v>
      </c>
      <c r="D65">
        <v>488.9</v>
      </c>
      <c r="E65">
        <v>484</v>
      </c>
      <c r="F65">
        <v>193.9</v>
      </c>
      <c r="G65">
        <v>0</v>
      </c>
    </row>
    <row r="66" spans="1:7" ht="15" x14ac:dyDescent="0.25">
      <c r="A66" s="53" t="s">
        <v>301</v>
      </c>
      <c r="B66">
        <v>0</v>
      </c>
      <c r="C66">
        <v>8</v>
      </c>
      <c r="D66">
        <v>758.6</v>
      </c>
      <c r="E66">
        <v>553.5</v>
      </c>
      <c r="F66">
        <v>0</v>
      </c>
      <c r="G66">
        <v>0</v>
      </c>
    </row>
    <row r="67" spans="1:7" ht="15" x14ac:dyDescent="0.25">
      <c r="A67" s="53" t="s">
        <v>302</v>
      </c>
      <c r="B67">
        <v>52</v>
      </c>
      <c r="C67">
        <v>67.2</v>
      </c>
      <c r="D67">
        <v>486.9</v>
      </c>
      <c r="E67">
        <v>444</v>
      </c>
      <c r="F67">
        <v>97.4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5084.5</v>
      </c>
      <c r="C72">
        <v>3819.9</v>
      </c>
      <c r="D72">
        <v>64582.9</v>
      </c>
      <c r="E72">
        <v>40021.9</v>
      </c>
      <c r="F72">
        <v>16297.9</v>
      </c>
      <c r="G72">
        <v>270</v>
      </c>
    </row>
    <row r="73" spans="1:7" ht="15" x14ac:dyDescent="0.25">
      <c r="A73" s="53" t="s">
        <v>306</v>
      </c>
      <c r="B73">
        <v>433.8</v>
      </c>
      <c r="C73">
        <v>318</v>
      </c>
      <c r="D73">
        <v>0</v>
      </c>
      <c r="E73">
        <v>0</v>
      </c>
      <c r="F73">
        <v>1790.8</v>
      </c>
      <c r="G73">
        <v>0</v>
      </c>
    </row>
    <row r="74" spans="1:7" ht="15" x14ac:dyDescent="0.25">
      <c r="A74" s="53" t="s">
        <v>573</v>
      </c>
      <c r="B74" t="s">
        <v>118</v>
      </c>
      <c r="C74" t="s">
        <v>26</v>
      </c>
      <c r="D74" t="s">
        <v>118</v>
      </c>
      <c r="E74" t="s">
        <v>118</v>
      </c>
      <c r="F74" t="s">
        <v>118</v>
      </c>
      <c r="G74" t="s">
        <v>108</v>
      </c>
    </row>
    <row r="75" spans="1:7" ht="15" x14ac:dyDescent="0.25">
      <c r="A75" s="53" t="s">
        <v>307</v>
      </c>
      <c r="B75">
        <v>5518.3</v>
      </c>
      <c r="C75">
        <v>4137.8999999999996</v>
      </c>
      <c r="D75">
        <v>64582.9</v>
      </c>
      <c r="E75">
        <v>40021.9</v>
      </c>
      <c r="F75">
        <v>18088.7</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7210-CD48-409F-9673-ABCE6412AE1C}">
  <dimension ref="A1:G78"/>
  <sheetViews>
    <sheetView topLeftCell="A46" workbookViewId="0">
      <selection activeCell="F66" sqref="F66"/>
    </sheetView>
  </sheetViews>
  <sheetFormatPr defaultRowHeight="13.2" x14ac:dyDescent="0.25"/>
  <cols>
    <col min="1" max="1" width="31.44140625" customWidth="1"/>
    <col min="3" max="3" width="12.33203125" customWidth="1"/>
    <col min="4" max="4" width="13.44140625" customWidth="1"/>
    <col min="5" max="5" width="12.44140625" customWidth="1"/>
    <col min="6" max="6" width="12.5546875" customWidth="1"/>
  </cols>
  <sheetData>
    <row r="1" spans="1:7" ht="15" x14ac:dyDescent="0.25">
      <c r="A1" s="53" t="s">
        <v>564</v>
      </c>
    </row>
    <row r="2" spans="1:7" ht="15" x14ac:dyDescent="0.25">
      <c r="A2" s="53" t="s">
        <v>565</v>
      </c>
    </row>
    <row r="3" spans="1:7" ht="15" x14ac:dyDescent="0.25">
      <c r="A3" s="53" t="s">
        <v>708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844.3</v>
      </c>
      <c r="D16">
        <v>10513.8</v>
      </c>
      <c r="E16">
        <v>8980.1</v>
      </c>
      <c r="F16">
        <v>1143</v>
      </c>
      <c r="G16">
        <v>0</v>
      </c>
    </row>
    <row r="17" spans="1:7" ht="15" x14ac:dyDescent="0.25">
      <c r="A17" s="53" t="s">
        <v>27</v>
      </c>
    </row>
    <row r="18" spans="1:7" ht="15" x14ac:dyDescent="0.25">
      <c r="A18" s="53" t="s">
        <v>271</v>
      </c>
      <c r="B18">
        <v>43.5</v>
      </c>
      <c r="C18">
        <v>82.3</v>
      </c>
      <c r="D18">
        <v>1420.7</v>
      </c>
      <c r="E18">
        <v>632.70000000000005</v>
      </c>
      <c r="F18">
        <v>56.3</v>
      </c>
      <c r="G18">
        <v>0</v>
      </c>
    </row>
    <row r="19" spans="1:7" ht="15" x14ac:dyDescent="0.25">
      <c r="A19" s="53" t="s">
        <v>27</v>
      </c>
    </row>
    <row r="20" spans="1:7" ht="15" x14ac:dyDescent="0.25">
      <c r="A20" s="53" t="s">
        <v>272</v>
      </c>
      <c r="B20">
        <v>2586</v>
      </c>
      <c r="C20">
        <v>1278.9000000000001</v>
      </c>
      <c r="D20">
        <v>20282.900000000001</v>
      </c>
      <c r="E20">
        <v>856.8</v>
      </c>
      <c r="F20">
        <v>10744</v>
      </c>
      <c r="G20">
        <v>0</v>
      </c>
    </row>
    <row r="21" spans="1:7" ht="15" x14ac:dyDescent="0.25">
      <c r="A21" s="53" t="s">
        <v>27</v>
      </c>
    </row>
    <row r="22" spans="1:7" ht="15" x14ac:dyDescent="0.25">
      <c r="A22" s="53" t="s">
        <v>273</v>
      </c>
      <c r="B22">
        <v>62.2</v>
      </c>
      <c r="C22">
        <v>95.3</v>
      </c>
      <c r="D22">
        <v>5672.5</v>
      </c>
      <c r="E22">
        <v>4204.6000000000004</v>
      </c>
      <c r="F22">
        <v>66.3</v>
      </c>
      <c r="G22">
        <v>0</v>
      </c>
    </row>
    <row r="23" spans="1:7" ht="15" x14ac:dyDescent="0.25">
      <c r="A23" s="53" t="s">
        <v>274</v>
      </c>
      <c r="B23">
        <v>2.2999999999999998</v>
      </c>
      <c r="C23">
        <v>2.5</v>
      </c>
      <c r="D23">
        <v>25.7</v>
      </c>
      <c r="E23">
        <v>37.700000000000003</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3.9</v>
      </c>
      <c r="D27">
        <v>3525</v>
      </c>
      <c r="E27">
        <v>2563.9</v>
      </c>
      <c r="F27">
        <v>65</v>
      </c>
      <c r="G27">
        <v>0</v>
      </c>
    </row>
    <row r="28" spans="1:7" ht="15" x14ac:dyDescent="0.25">
      <c r="A28" s="53" t="s">
        <v>594</v>
      </c>
      <c r="B28">
        <v>0</v>
      </c>
      <c r="C28">
        <v>0</v>
      </c>
      <c r="D28">
        <v>41.1</v>
      </c>
      <c r="E28">
        <v>0</v>
      </c>
      <c r="F28">
        <v>0</v>
      </c>
      <c r="G28">
        <v>0</v>
      </c>
    </row>
    <row r="29" spans="1:7" ht="15" x14ac:dyDescent="0.25">
      <c r="A29" s="53" t="s">
        <v>276</v>
      </c>
      <c r="B29">
        <v>0</v>
      </c>
      <c r="C29">
        <v>3.8</v>
      </c>
      <c r="D29">
        <v>11.2</v>
      </c>
      <c r="E29">
        <v>25.4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2528.3000000000002</v>
      </c>
      <c r="C48">
        <v>2377.9</v>
      </c>
      <c r="D48">
        <v>24254.400000000001</v>
      </c>
      <c r="E48">
        <v>23693.5</v>
      </c>
      <c r="F48">
        <v>3964.9</v>
      </c>
      <c r="G48">
        <v>270</v>
      </c>
    </row>
    <row r="49" spans="1:7" ht="15" x14ac:dyDescent="0.25">
      <c r="A49" s="53" t="s">
        <v>287</v>
      </c>
      <c r="B49">
        <v>6.3</v>
      </c>
      <c r="C49">
        <v>3.5</v>
      </c>
      <c r="D49">
        <v>25.7</v>
      </c>
      <c r="E49">
        <v>25.4</v>
      </c>
      <c r="F49">
        <v>0</v>
      </c>
      <c r="G49">
        <v>0</v>
      </c>
    </row>
    <row r="50" spans="1:7" ht="15" x14ac:dyDescent="0.25">
      <c r="A50" s="53" t="s">
        <v>288</v>
      </c>
      <c r="B50">
        <v>71.900000000000006</v>
      </c>
      <c r="C50">
        <v>34.200000000000003</v>
      </c>
      <c r="D50">
        <v>813.7</v>
      </c>
      <c r="E50">
        <v>779.4</v>
      </c>
      <c r="F50">
        <v>253.6</v>
      </c>
      <c r="G50">
        <v>0</v>
      </c>
    </row>
    <row r="51" spans="1:7" ht="15" x14ac:dyDescent="0.25">
      <c r="A51" s="53" t="s">
        <v>289</v>
      </c>
      <c r="B51">
        <v>190.5</v>
      </c>
      <c r="C51">
        <v>96.1</v>
      </c>
      <c r="D51">
        <v>576.1</v>
      </c>
      <c r="E51">
        <v>664.5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369.1</v>
      </c>
      <c r="D53">
        <v>3865</v>
      </c>
      <c r="E53">
        <v>4319.8</v>
      </c>
      <c r="F53">
        <v>229.9</v>
      </c>
      <c r="G53">
        <v>0</v>
      </c>
    </row>
    <row r="54" spans="1:7" ht="15" x14ac:dyDescent="0.25">
      <c r="A54" s="53" t="s">
        <v>563</v>
      </c>
      <c r="B54">
        <v>0</v>
      </c>
      <c r="C54">
        <v>0</v>
      </c>
      <c r="D54">
        <v>5.5</v>
      </c>
      <c r="E54">
        <v>0</v>
      </c>
      <c r="F54">
        <v>0</v>
      </c>
      <c r="G54">
        <v>0</v>
      </c>
    </row>
    <row r="55" spans="1:7" ht="15" x14ac:dyDescent="0.25">
      <c r="A55" s="53" t="s">
        <v>291</v>
      </c>
      <c r="B55">
        <v>13.3</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137.6</v>
      </c>
      <c r="C57">
        <v>90.9</v>
      </c>
      <c r="D57">
        <v>1129.0999999999999</v>
      </c>
      <c r="E57">
        <v>1054.2</v>
      </c>
      <c r="F57">
        <v>391.2</v>
      </c>
      <c r="G57">
        <v>0</v>
      </c>
    </row>
    <row r="58" spans="1:7" ht="15" x14ac:dyDescent="0.25">
      <c r="A58" s="53" t="s">
        <v>384</v>
      </c>
      <c r="B58">
        <v>0</v>
      </c>
      <c r="C58">
        <v>0</v>
      </c>
      <c r="D58">
        <v>16</v>
      </c>
      <c r="E58">
        <v>39</v>
      </c>
      <c r="F58">
        <v>0</v>
      </c>
      <c r="G58">
        <v>0</v>
      </c>
    </row>
    <row r="59" spans="1:7" ht="15" x14ac:dyDescent="0.25">
      <c r="A59" s="53" t="s">
        <v>294</v>
      </c>
      <c r="B59">
        <v>2.5</v>
      </c>
      <c r="C59">
        <v>0</v>
      </c>
      <c r="D59">
        <v>8.1</v>
      </c>
      <c r="E59">
        <v>17.7</v>
      </c>
      <c r="F59">
        <v>0</v>
      </c>
      <c r="G59">
        <v>0</v>
      </c>
    </row>
    <row r="60" spans="1:7" ht="15" x14ac:dyDescent="0.25">
      <c r="A60" s="53" t="s">
        <v>295</v>
      </c>
      <c r="B60">
        <v>85.3</v>
      </c>
      <c r="C60">
        <v>99.4</v>
      </c>
      <c r="D60">
        <v>723.7</v>
      </c>
      <c r="E60">
        <v>705.3</v>
      </c>
      <c r="F60">
        <v>139.80000000000001</v>
      </c>
      <c r="G60">
        <v>0</v>
      </c>
    </row>
    <row r="61" spans="1:7" ht="15" x14ac:dyDescent="0.25">
      <c r="A61" s="53" t="s">
        <v>296</v>
      </c>
      <c r="B61">
        <v>29.7</v>
      </c>
      <c r="C61">
        <v>80.599999999999994</v>
      </c>
      <c r="D61">
        <v>275</v>
      </c>
      <c r="E61">
        <v>224.9</v>
      </c>
      <c r="F61">
        <v>20.7</v>
      </c>
      <c r="G61">
        <v>0</v>
      </c>
    </row>
    <row r="62" spans="1:7" ht="15" x14ac:dyDescent="0.25">
      <c r="A62" s="53" t="s">
        <v>297</v>
      </c>
      <c r="B62">
        <v>2.7</v>
      </c>
      <c r="C62">
        <v>2.5</v>
      </c>
      <c r="D62">
        <v>14.6</v>
      </c>
      <c r="E62">
        <v>13.4</v>
      </c>
      <c r="F62">
        <v>0</v>
      </c>
      <c r="G62">
        <v>0</v>
      </c>
    </row>
    <row r="63" spans="1:7" ht="15" x14ac:dyDescent="0.25">
      <c r="A63" s="53" t="s">
        <v>298</v>
      </c>
      <c r="B63">
        <v>1738.1</v>
      </c>
      <c r="C63">
        <v>1388.6</v>
      </c>
      <c r="D63">
        <v>13547.1</v>
      </c>
      <c r="E63">
        <v>13018.7</v>
      </c>
      <c r="F63">
        <v>2464.1</v>
      </c>
      <c r="G63">
        <v>270</v>
      </c>
    </row>
    <row r="64" spans="1:7" ht="15" x14ac:dyDescent="0.25">
      <c r="A64" s="53" t="s">
        <v>299</v>
      </c>
      <c r="B64">
        <v>47</v>
      </c>
      <c r="C64">
        <v>15</v>
      </c>
      <c r="D64">
        <v>423.2</v>
      </c>
      <c r="E64">
        <v>304.39999999999998</v>
      </c>
      <c r="F64">
        <v>115.5</v>
      </c>
      <c r="G64">
        <v>0</v>
      </c>
    </row>
    <row r="65" spans="1:7" ht="15" x14ac:dyDescent="0.25">
      <c r="A65" s="53" t="s">
        <v>300</v>
      </c>
      <c r="B65">
        <v>116.4</v>
      </c>
      <c r="C65">
        <v>70.400000000000006</v>
      </c>
      <c r="D65">
        <v>466.5</v>
      </c>
      <c r="E65">
        <v>438.7</v>
      </c>
      <c r="F65">
        <v>174.4</v>
      </c>
      <c r="G65">
        <v>0</v>
      </c>
    </row>
    <row r="66" spans="1:7" ht="15" x14ac:dyDescent="0.25">
      <c r="A66" s="53" t="s">
        <v>301</v>
      </c>
      <c r="B66">
        <v>0</v>
      </c>
      <c r="C66">
        <v>8</v>
      </c>
      <c r="D66">
        <v>758.6</v>
      </c>
      <c r="E66">
        <v>553.5</v>
      </c>
      <c r="F66">
        <v>0</v>
      </c>
      <c r="G66">
        <v>0</v>
      </c>
    </row>
    <row r="67" spans="1:7" ht="15" x14ac:dyDescent="0.25">
      <c r="A67" s="53" t="s">
        <v>302</v>
      </c>
      <c r="B67">
        <v>58</v>
      </c>
      <c r="C67">
        <v>74.8</v>
      </c>
      <c r="D67">
        <v>472.7</v>
      </c>
      <c r="E67">
        <v>441.5</v>
      </c>
      <c r="F67">
        <v>97.4</v>
      </c>
      <c r="G67">
        <v>0</v>
      </c>
    </row>
    <row r="68" spans="1:7" ht="15" x14ac:dyDescent="0.25">
      <c r="A68" s="53" t="s">
        <v>385</v>
      </c>
      <c r="B68">
        <v>0</v>
      </c>
      <c r="C68">
        <v>0</v>
      </c>
      <c r="D68">
        <v>2.4</v>
      </c>
      <c r="E68">
        <v>4.3</v>
      </c>
      <c r="F68">
        <v>0</v>
      </c>
      <c r="G68">
        <v>0</v>
      </c>
    </row>
    <row r="69" spans="1:7" ht="15" x14ac:dyDescent="0.25">
      <c r="A69" s="53" t="s">
        <v>303</v>
      </c>
      <c r="B69">
        <v>0</v>
      </c>
      <c r="C69">
        <v>14.6</v>
      </c>
      <c r="D69">
        <v>67.400000000000006</v>
      </c>
      <c r="E69">
        <v>75.2</v>
      </c>
      <c r="F69">
        <v>5.8</v>
      </c>
      <c r="G69">
        <v>0</v>
      </c>
    </row>
    <row r="70" spans="1:7" ht="15" x14ac:dyDescent="0.25">
      <c r="A70" s="53" t="s">
        <v>304</v>
      </c>
      <c r="B70">
        <v>0</v>
      </c>
      <c r="C70">
        <v>24.6</v>
      </c>
      <c r="D70">
        <v>337.2</v>
      </c>
      <c r="E70">
        <v>297.60000000000002</v>
      </c>
      <c r="F70">
        <v>12</v>
      </c>
      <c r="G70">
        <v>0</v>
      </c>
    </row>
    <row r="71" spans="1:7" ht="15" x14ac:dyDescent="0.25">
      <c r="A71" s="53" t="s">
        <v>573</v>
      </c>
      <c r="B71" t="s">
        <v>118</v>
      </c>
      <c r="C71" t="s">
        <v>26</v>
      </c>
      <c r="D71" t="s">
        <v>118</v>
      </c>
      <c r="E71" t="s">
        <v>118</v>
      </c>
      <c r="F71" t="s">
        <v>118</v>
      </c>
      <c r="G71" t="s">
        <v>108</v>
      </c>
    </row>
    <row r="72" spans="1:7" ht="15" x14ac:dyDescent="0.25">
      <c r="A72" s="53" t="s">
        <v>305</v>
      </c>
      <c r="B72">
        <v>5690.2</v>
      </c>
      <c r="C72">
        <v>4678.8</v>
      </c>
      <c r="D72">
        <v>63522.8</v>
      </c>
      <c r="E72">
        <v>38688.800000000003</v>
      </c>
      <c r="F72">
        <v>15974.5</v>
      </c>
      <c r="G72">
        <v>270</v>
      </c>
    </row>
    <row r="73" spans="1:7" ht="15" x14ac:dyDescent="0.25">
      <c r="A73" s="53" t="s">
        <v>306</v>
      </c>
      <c r="B73">
        <v>510.6</v>
      </c>
      <c r="C73">
        <v>415</v>
      </c>
      <c r="D73">
        <v>0</v>
      </c>
      <c r="E73">
        <v>0</v>
      </c>
      <c r="F73">
        <v>1512.4</v>
      </c>
      <c r="G73">
        <v>0</v>
      </c>
    </row>
    <row r="74" spans="1:7" ht="15" x14ac:dyDescent="0.25">
      <c r="A74" s="53" t="s">
        <v>573</v>
      </c>
      <c r="B74" t="s">
        <v>118</v>
      </c>
      <c r="C74" t="s">
        <v>26</v>
      </c>
      <c r="D74" t="s">
        <v>118</v>
      </c>
      <c r="E74" t="s">
        <v>118</v>
      </c>
      <c r="F74" t="s">
        <v>118</v>
      </c>
      <c r="G74" t="s">
        <v>108</v>
      </c>
    </row>
    <row r="75" spans="1:7" ht="15" x14ac:dyDescent="0.25">
      <c r="A75" s="53" t="s">
        <v>307</v>
      </c>
      <c r="B75">
        <v>6200.8</v>
      </c>
      <c r="C75">
        <v>5093.8</v>
      </c>
      <c r="D75">
        <v>63522.8</v>
      </c>
      <c r="E75">
        <v>38688.800000000003</v>
      </c>
      <c r="F75">
        <v>17486.900000000001</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BA8E-5F03-47D2-9902-863630235AF5}">
  <dimension ref="A1:G78"/>
  <sheetViews>
    <sheetView topLeftCell="A52" workbookViewId="0">
      <selection activeCell="B7" sqref="B7"/>
    </sheetView>
  </sheetViews>
  <sheetFormatPr defaultRowHeight="13.2" x14ac:dyDescent="0.25"/>
  <cols>
    <col min="1" max="1" width="25.33203125" customWidth="1"/>
    <col min="3" max="3" width="12.5546875" customWidth="1"/>
    <col min="4" max="4" width="20.6640625" customWidth="1"/>
    <col min="5" max="5" width="15.88671875" customWidth="1"/>
  </cols>
  <sheetData>
    <row r="1" spans="1:7" ht="15" x14ac:dyDescent="0.25">
      <c r="A1" s="53" t="s">
        <v>564</v>
      </c>
    </row>
    <row r="2" spans="1:7" ht="15" x14ac:dyDescent="0.25">
      <c r="A2" s="53" t="s">
        <v>565</v>
      </c>
    </row>
    <row r="3" spans="1:7" ht="15" x14ac:dyDescent="0.25">
      <c r="A3" s="53" t="s">
        <v>707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502.6</v>
      </c>
      <c r="C16">
        <v>1132</v>
      </c>
      <c r="D16">
        <v>10449.6</v>
      </c>
      <c r="E16">
        <v>8683.2999999999993</v>
      </c>
      <c r="F16">
        <v>932.4</v>
      </c>
      <c r="G16">
        <v>0</v>
      </c>
    </row>
    <row r="17" spans="1:7" ht="15" x14ac:dyDescent="0.25">
      <c r="A17" s="53" t="s">
        <v>27</v>
      </c>
    </row>
    <row r="18" spans="1:7" ht="15" x14ac:dyDescent="0.25">
      <c r="A18" s="53" t="s">
        <v>271</v>
      </c>
      <c r="B18">
        <v>43.9</v>
      </c>
      <c r="C18">
        <v>94.1</v>
      </c>
      <c r="D18">
        <v>1416.8</v>
      </c>
      <c r="E18">
        <v>625.5</v>
      </c>
      <c r="F18">
        <v>44.3</v>
      </c>
      <c r="G18">
        <v>0</v>
      </c>
    </row>
    <row r="19" spans="1:7" ht="15" x14ac:dyDescent="0.25">
      <c r="A19" s="53" t="s">
        <v>27</v>
      </c>
    </row>
    <row r="20" spans="1:7" ht="15" x14ac:dyDescent="0.25">
      <c r="A20" s="53" t="s">
        <v>272</v>
      </c>
      <c r="B20">
        <v>3608</v>
      </c>
      <c r="C20">
        <v>1279.4000000000001</v>
      </c>
      <c r="D20">
        <v>19373.400000000001</v>
      </c>
      <c r="E20">
        <v>856.4</v>
      </c>
      <c r="F20">
        <v>10744</v>
      </c>
      <c r="G20">
        <v>0</v>
      </c>
    </row>
    <row r="21" spans="1:7" ht="15" x14ac:dyDescent="0.25">
      <c r="A21" s="53" t="s">
        <v>27</v>
      </c>
    </row>
    <row r="22" spans="1:7" ht="15" x14ac:dyDescent="0.25">
      <c r="A22" s="53" t="s">
        <v>273</v>
      </c>
      <c r="B22">
        <v>63</v>
      </c>
      <c r="C22">
        <v>95.7</v>
      </c>
      <c r="D22">
        <v>5671.6</v>
      </c>
      <c r="E22">
        <v>4202.3999999999996</v>
      </c>
      <c r="F22">
        <v>66.3</v>
      </c>
      <c r="G22">
        <v>0</v>
      </c>
    </row>
    <row r="23" spans="1:7" ht="15" x14ac:dyDescent="0.25">
      <c r="A23" s="53" t="s">
        <v>274</v>
      </c>
      <c r="B23">
        <v>2.5</v>
      </c>
      <c r="C23">
        <v>2.7</v>
      </c>
      <c r="D23">
        <v>25.5</v>
      </c>
      <c r="E23">
        <v>37.299999999999997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2.8</v>
      </c>
      <c r="D27">
        <v>3524.3</v>
      </c>
      <c r="E27">
        <v>2563.4</v>
      </c>
      <c r="F27">
        <v>65</v>
      </c>
      <c r="G27">
        <v>0</v>
      </c>
    </row>
    <row r="28" spans="1:7" ht="15" x14ac:dyDescent="0.25">
      <c r="A28" s="53" t="s">
        <v>594</v>
      </c>
      <c r="B28">
        <v>0</v>
      </c>
      <c r="C28">
        <v>0</v>
      </c>
      <c r="D28">
        <v>41.1</v>
      </c>
      <c r="E28">
        <v>0</v>
      </c>
      <c r="F28">
        <v>0</v>
      </c>
      <c r="G28">
        <v>0</v>
      </c>
    </row>
    <row r="29" spans="1:7" ht="15" x14ac:dyDescent="0.25">
      <c r="A29" s="53" t="s">
        <v>276</v>
      </c>
      <c r="B29">
        <v>0</v>
      </c>
      <c r="C29">
        <v>5</v>
      </c>
      <c r="D29">
        <v>11.2</v>
      </c>
      <c r="E29">
        <v>24.2</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2768</v>
      </c>
      <c r="C48">
        <v>2558.8000000000002</v>
      </c>
      <c r="D48">
        <v>23822.1</v>
      </c>
      <c r="E48">
        <v>23314.6</v>
      </c>
      <c r="F48">
        <v>3459.1</v>
      </c>
      <c r="G48">
        <v>270</v>
      </c>
    </row>
    <row r="49" spans="1:7" ht="15" x14ac:dyDescent="0.25">
      <c r="A49" s="53" t="s">
        <v>287</v>
      </c>
      <c r="B49">
        <v>10.3</v>
      </c>
      <c r="C49">
        <v>3.5</v>
      </c>
      <c r="D49">
        <v>22.7</v>
      </c>
      <c r="E49">
        <v>25.4</v>
      </c>
      <c r="F49">
        <v>0</v>
      </c>
      <c r="G49">
        <v>0</v>
      </c>
    </row>
    <row r="50" spans="1:7" ht="15" x14ac:dyDescent="0.25">
      <c r="A50" s="53" t="s">
        <v>288</v>
      </c>
      <c r="B50">
        <v>131.69999999999999</v>
      </c>
      <c r="C50">
        <v>34.200000000000003</v>
      </c>
      <c r="D50">
        <v>783.9</v>
      </c>
      <c r="E50">
        <v>779.4</v>
      </c>
      <c r="F50">
        <v>253.6</v>
      </c>
      <c r="G50">
        <v>0</v>
      </c>
    </row>
    <row r="51" spans="1:7" ht="15" x14ac:dyDescent="0.25">
      <c r="A51" s="53" t="s">
        <v>289</v>
      </c>
      <c r="B51">
        <v>141.9</v>
      </c>
      <c r="C51">
        <v>105.1</v>
      </c>
      <c r="D51">
        <v>559.5</v>
      </c>
      <c r="E51">
        <v>648.4</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370.1</v>
      </c>
      <c r="D53">
        <v>3864.4</v>
      </c>
      <c r="E53">
        <v>4210.3</v>
      </c>
      <c r="F53">
        <v>133.6</v>
      </c>
      <c r="G53">
        <v>0</v>
      </c>
    </row>
    <row r="54" spans="1:7" ht="15" x14ac:dyDescent="0.25">
      <c r="A54" s="53" t="s">
        <v>563</v>
      </c>
      <c r="B54">
        <v>5</v>
      </c>
      <c r="C54">
        <v>0</v>
      </c>
      <c r="D54">
        <v>0</v>
      </c>
      <c r="E54">
        <v>0</v>
      </c>
      <c r="F54">
        <v>0</v>
      </c>
      <c r="G54">
        <v>0</v>
      </c>
    </row>
    <row r="55" spans="1:7" ht="15" x14ac:dyDescent="0.25">
      <c r="A55" s="53" t="s">
        <v>291</v>
      </c>
      <c r="B55">
        <v>13.3</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90.6</v>
      </c>
      <c r="D57">
        <v>1108.5</v>
      </c>
      <c r="E57">
        <v>1054.2</v>
      </c>
      <c r="F57">
        <v>388</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107.2</v>
      </c>
      <c r="D60">
        <v>655.1</v>
      </c>
      <c r="E60">
        <v>705.3</v>
      </c>
      <c r="F60">
        <v>129.69999999999999</v>
      </c>
      <c r="G60">
        <v>0</v>
      </c>
    </row>
    <row r="61" spans="1:7" ht="15" x14ac:dyDescent="0.25">
      <c r="A61" s="53" t="s">
        <v>296</v>
      </c>
      <c r="B61">
        <v>29.7</v>
      </c>
      <c r="C61">
        <v>75.7</v>
      </c>
      <c r="D61">
        <v>275</v>
      </c>
      <c r="E61">
        <v>224.9</v>
      </c>
      <c r="F61">
        <v>13.8</v>
      </c>
      <c r="G61">
        <v>0</v>
      </c>
    </row>
    <row r="62" spans="1:7" ht="15" x14ac:dyDescent="0.25">
      <c r="A62" s="53" t="s">
        <v>297</v>
      </c>
      <c r="B62">
        <v>3.5</v>
      </c>
      <c r="C62">
        <v>2.5</v>
      </c>
      <c r="D62">
        <v>13.9</v>
      </c>
      <c r="E62">
        <v>13.4</v>
      </c>
      <c r="F62">
        <v>0</v>
      </c>
      <c r="G62">
        <v>0</v>
      </c>
    </row>
    <row r="63" spans="1:7" ht="15" x14ac:dyDescent="0.25">
      <c r="A63" s="53" t="s">
        <v>298</v>
      </c>
      <c r="B63">
        <v>1798.8</v>
      </c>
      <c r="C63">
        <v>1490.1</v>
      </c>
      <c r="D63">
        <v>13281</v>
      </c>
      <c r="E63">
        <v>12834</v>
      </c>
      <c r="F63">
        <v>2225.3000000000002</v>
      </c>
      <c r="G63">
        <v>270</v>
      </c>
    </row>
    <row r="64" spans="1:7" ht="15" x14ac:dyDescent="0.25">
      <c r="A64" s="53" t="s">
        <v>299</v>
      </c>
      <c r="B64">
        <v>111.4</v>
      </c>
      <c r="C64">
        <v>18.5</v>
      </c>
      <c r="D64">
        <v>405.7</v>
      </c>
      <c r="E64">
        <v>304.39999999999998</v>
      </c>
      <c r="F64">
        <v>33</v>
      </c>
      <c r="G64">
        <v>0</v>
      </c>
    </row>
    <row r="65" spans="1:7" ht="15" x14ac:dyDescent="0.25">
      <c r="A65" s="53" t="s">
        <v>300</v>
      </c>
      <c r="B65">
        <v>137.1</v>
      </c>
      <c r="C65">
        <v>70.400000000000006</v>
      </c>
      <c r="D65">
        <v>466.5</v>
      </c>
      <c r="E65">
        <v>438.7</v>
      </c>
      <c r="F65">
        <v>153.30000000000001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97.8</v>
      </c>
      <c r="D67">
        <v>472.7</v>
      </c>
      <c r="E67">
        <v>414.9</v>
      </c>
      <c r="F67">
        <v>98.2</v>
      </c>
      <c r="G67">
        <v>0</v>
      </c>
    </row>
    <row r="68" spans="1:7" ht="15" x14ac:dyDescent="0.25">
      <c r="A68" s="53" t="s">
        <v>385</v>
      </c>
      <c r="B68">
        <v>0</v>
      </c>
      <c r="C68">
        <v>0</v>
      </c>
      <c r="D68">
        <v>2.4</v>
      </c>
      <c r="E68">
        <v>4.3</v>
      </c>
      <c r="F68">
        <v>0</v>
      </c>
      <c r="G68">
        <v>0</v>
      </c>
    </row>
    <row r="69" spans="1:7" ht="15" x14ac:dyDescent="0.25">
      <c r="A69" s="53" t="s">
        <v>303</v>
      </c>
      <c r="B69">
        <v>3.5</v>
      </c>
      <c r="C69">
        <v>14.6</v>
      </c>
      <c r="D69">
        <v>63.9</v>
      </c>
      <c r="E69">
        <v>75.2</v>
      </c>
      <c r="F69">
        <v>0</v>
      </c>
      <c r="G69">
        <v>0</v>
      </c>
    </row>
    <row r="70" spans="1:7" ht="15" x14ac:dyDescent="0.25">
      <c r="A70" s="53" t="s">
        <v>304</v>
      </c>
      <c r="B70">
        <v>0</v>
      </c>
      <c r="C70">
        <v>30</v>
      </c>
      <c r="D70">
        <v>337.2</v>
      </c>
      <c r="E70">
        <v>297.60000000000002</v>
      </c>
      <c r="F70">
        <v>0</v>
      </c>
      <c r="G70">
        <v>0</v>
      </c>
    </row>
    <row r="71" spans="1:7" ht="15" x14ac:dyDescent="0.25">
      <c r="A71" s="53" t="s">
        <v>573</v>
      </c>
      <c r="B71" t="s">
        <v>118</v>
      </c>
      <c r="C71" t="s">
        <v>26</v>
      </c>
      <c r="D71" t="s">
        <v>118</v>
      </c>
      <c r="E71" t="s">
        <v>118</v>
      </c>
      <c r="F71" t="s">
        <v>118</v>
      </c>
      <c r="G71" t="s">
        <v>108</v>
      </c>
    </row>
    <row r="72" spans="1:7" ht="15" x14ac:dyDescent="0.25">
      <c r="A72" s="53" t="s">
        <v>305</v>
      </c>
      <c r="B72">
        <v>6985.5</v>
      </c>
      <c r="C72">
        <v>5160</v>
      </c>
      <c r="D72">
        <v>62112.1</v>
      </c>
      <c r="E72">
        <v>38003.4</v>
      </c>
      <c r="F72">
        <v>15246</v>
      </c>
      <c r="G72">
        <v>270</v>
      </c>
    </row>
    <row r="73" spans="1:7" ht="15" x14ac:dyDescent="0.25">
      <c r="A73" s="53" t="s">
        <v>306</v>
      </c>
      <c r="B73">
        <v>557.70000000000005</v>
      </c>
      <c r="C73">
        <v>517.70000000000005</v>
      </c>
      <c r="D73">
        <v>0</v>
      </c>
      <c r="E73">
        <v>0</v>
      </c>
      <c r="F73">
        <v>1410.7</v>
      </c>
      <c r="G73">
        <v>0</v>
      </c>
    </row>
    <row r="74" spans="1:7" ht="15" x14ac:dyDescent="0.25">
      <c r="A74" s="53" t="s">
        <v>573</v>
      </c>
      <c r="B74" t="s">
        <v>118</v>
      </c>
      <c r="C74" t="s">
        <v>26</v>
      </c>
      <c r="D74" t="s">
        <v>118</v>
      </c>
      <c r="E74" t="s">
        <v>118</v>
      </c>
      <c r="F74" t="s">
        <v>118</v>
      </c>
      <c r="G74" t="s">
        <v>108</v>
      </c>
    </row>
    <row r="75" spans="1:7" ht="15" x14ac:dyDescent="0.25">
      <c r="A75" s="53" t="s">
        <v>307</v>
      </c>
      <c r="B75">
        <v>7543.2</v>
      </c>
      <c r="C75">
        <v>5677.7</v>
      </c>
      <c r="D75">
        <v>62112.1</v>
      </c>
      <c r="E75">
        <v>38003.4</v>
      </c>
      <c r="F75">
        <v>16656.7</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A3B-8566-4D91-B8AB-9CE4ED96E246}">
  <dimension ref="A1:G78"/>
  <sheetViews>
    <sheetView topLeftCell="A49" workbookViewId="0">
      <selection activeCell="B7" sqref="B7"/>
    </sheetView>
  </sheetViews>
  <sheetFormatPr defaultRowHeight="13.2" x14ac:dyDescent="0.25"/>
  <cols>
    <col min="1" max="1" width="28.33203125" customWidth="1"/>
    <col min="2" max="2" width="14.109375" customWidth="1"/>
    <col min="3" max="3" width="10.44140625" customWidth="1"/>
    <col min="4" max="4" width="17.5546875" customWidth="1"/>
    <col min="6" max="6" width="13.33203125" customWidth="1"/>
  </cols>
  <sheetData>
    <row r="1" spans="1:7" ht="15" x14ac:dyDescent="0.25">
      <c r="A1" s="53" t="s">
        <v>564</v>
      </c>
    </row>
    <row r="2" spans="1:7" ht="15" x14ac:dyDescent="0.25">
      <c r="A2" s="53" t="s">
        <v>565</v>
      </c>
    </row>
    <row r="3" spans="1:7" ht="15" x14ac:dyDescent="0.25">
      <c r="A3" s="53" t="s">
        <v>706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0.5</v>
      </c>
      <c r="F14">
        <v>0</v>
      </c>
      <c r="G14">
        <v>0</v>
      </c>
    </row>
    <row r="15" spans="1:7" ht="15" x14ac:dyDescent="0.25">
      <c r="A15" s="53" t="s">
        <v>27</v>
      </c>
    </row>
    <row r="16" spans="1:7" ht="15" x14ac:dyDescent="0.25">
      <c r="A16" s="53" t="s">
        <v>270</v>
      </c>
      <c r="B16">
        <v>774.8</v>
      </c>
      <c r="C16">
        <v>1474</v>
      </c>
      <c r="D16">
        <v>10141.1</v>
      </c>
      <c r="E16">
        <v>8328.2000000000007</v>
      </c>
      <c r="F16">
        <v>882.4</v>
      </c>
      <c r="G16">
        <v>0</v>
      </c>
    </row>
    <row r="17" spans="1:7" ht="15" x14ac:dyDescent="0.25">
      <c r="A17" s="53" t="s">
        <v>27</v>
      </c>
    </row>
    <row r="18" spans="1:7" ht="15" x14ac:dyDescent="0.25">
      <c r="A18" s="53" t="s">
        <v>271</v>
      </c>
      <c r="B18">
        <v>43.7</v>
      </c>
      <c r="C18">
        <v>88.5</v>
      </c>
      <c r="D18">
        <v>1414.5</v>
      </c>
      <c r="E18">
        <v>618</v>
      </c>
      <c r="F18">
        <v>42.2</v>
      </c>
      <c r="G18">
        <v>0</v>
      </c>
    </row>
    <row r="19" spans="1:7" ht="15" x14ac:dyDescent="0.25">
      <c r="A19" s="53" t="s">
        <v>27</v>
      </c>
    </row>
    <row r="20" spans="1:7" ht="15" x14ac:dyDescent="0.25">
      <c r="A20" s="53" t="s">
        <v>272</v>
      </c>
      <c r="B20">
        <v>4426</v>
      </c>
      <c r="C20">
        <v>1344.7</v>
      </c>
      <c r="D20">
        <v>18674.7</v>
      </c>
      <c r="E20">
        <v>788.5</v>
      </c>
      <c r="F20">
        <v>10744</v>
      </c>
      <c r="G20">
        <v>0</v>
      </c>
    </row>
    <row r="21" spans="1:7" ht="15" x14ac:dyDescent="0.25">
      <c r="A21" s="53" t="s">
        <v>27</v>
      </c>
    </row>
    <row r="22" spans="1:7" ht="15" x14ac:dyDescent="0.25">
      <c r="A22" s="53" t="s">
        <v>273</v>
      </c>
      <c r="B22">
        <v>63.5</v>
      </c>
      <c r="C22">
        <v>95.5</v>
      </c>
      <c r="D22">
        <v>5670.8</v>
      </c>
      <c r="E22">
        <v>4199.5</v>
      </c>
      <c r="F22">
        <v>66.3</v>
      </c>
      <c r="G22">
        <v>0</v>
      </c>
    </row>
    <row r="23" spans="1:7" ht="15" x14ac:dyDescent="0.25">
      <c r="A23" s="53" t="s">
        <v>274</v>
      </c>
      <c r="B23">
        <v>3</v>
      </c>
      <c r="C23">
        <v>1.3</v>
      </c>
      <c r="D23">
        <v>25.1</v>
      </c>
      <c r="E23">
        <v>37.1</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4.8</v>
      </c>
      <c r="D27">
        <v>3524.1</v>
      </c>
      <c r="E27">
        <v>2561.3000000000002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3073.2</v>
      </c>
      <c r="C48">
        <v>3185.4</v>
      </c>
      <c r="D48">
        <v>23481</v>
      </c>
      <c r="E48">
        <v>22776.7</v>
      </c>
      <c r="F48">
        <v>3131.9</v>
      </c>
      <c r="G48">
        <v>270</v>
      </c>
    </row>
    <row r="49" spans="1:7" ht="15" x14ac:dyDescent="0.25">
      <c r="A49" s="53" t="s">
        <v>287</v>
      </c>
      <c r="B49">
        <v>4</v>
      </c>
      <c r="C49">
        <v>0</v>
      </c>
      <c r="D49">
        <v>22.7</v>
      </c>
      <c r="E49">
        <v>25.4</v>
      </c>
      <c r="F49">
        <v>0</v>
      </c>
      <c r="G49">
        <v>0</v>
      </c>
    </row>
    <row r="50" spans="1:7" ht="15" x14ac:dyDescent="0.25">
      <c r="A50" s="53" t="s">
        <v>288</v>
      </c>
      <c r="B50">
        <v>131.69999999999999</v>
      </c>
      <c r="C50">
        <v>38.200000000000003</v>
      </c>
      <c r="D50">
        <v>783.9</v>
      </c>
      <c r="E50">
        <v>779.4</v>
      </c>
      <c r="F50">
        <v>253.6</v>
      </c>
      <c r="G50">
        <v>0</v>
      </c>
    </row>
    <row r="51" spans="1:7" ht="15" x14ac:dyDescent="0.25">
      <c r="A51" s="53" t="s">
        <v>289</v>
      </c>
      <c r="B51">
        <v>153.1</v>
      </c>
      <c r="C51">
        <v>166</v>
      </c>
      <c r="D51">
        <v>543</v>
      </c>
      <c r="E51">
        <v>641.20000000000005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387.1</v>
      </c>
      <c r="D53">
        <v>3864.4</v>
      </c>
      <c r="E53">
        <v>4151.5</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145.69999999999999</v>
      </c>
      <c r="D57">
        <v>1108.5</v>
      </c>
      <c r="E57">
        <v>987.7</v>
      </c>
      <c r="F57">
        <v>374.9</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115.2</v>
      </c>
      <c r="D60">
        <v>655.1</v>
      </c>
      <c r="E60">
        <v>705.3</v>
      </c>
      <c r="F60">
        <v>117.7</v>
      </c>
      <c r="G60">
        <v>0</v>
      </c>
    </row>
    <row r="61" spans="1:7" ht="15" x14ac:dyDescent="0.25">
      <c r="A61" s="53" t="s">
        <v>296</v>
      </c>
      <c r="B61">
        <v>48.7</v>
      </c>
      <c r="C61">
        <v>75.7</v>
      </c>
      <c r="D61">
        <v>256</v>
      </c>
      <c r="E61">
        <v>224.9</v>
      </c>
      <c r="F61">
        <v>13.8</v>
      </c>
      <c r="G61">
        <v>0</v>
      </c>
    </row>
    <row r="62" spans="1:7" ht="15" x14ac:dyDescent="0.25">
      <c r="A62" s="53" t="s">
        <v>297</v>
      </c>
      <c r="B62">
        <v>2.7</v>
      </c>
      <c r="C62">
        <v>1.8</v>
      </c>
      <c r="D62">
        <v>13.9</v>
      </c>
      <c r="E62">
        <v>13.4</v>
      </c>
      <c r="F62">
        <v>0</v>
      </c>
      <c r="G62">
        <v>0</v>
      </c>
    </row>
    <row r="63" spans="1:7" ht="15" x14ac:dyDescent="0.25">
      <c r="A63" s="53" t="s">
        <v>298</v>
      </c>
      <c r="B63">
        <v>2061.8000000000002</v>
      </c>
      <c r="C63">
        <v>1895.1</v>
      </c>
      <c r="D63">
        <v>13024.1</v>
      </c>
      <c r="E63">
        <v>12473.2</v>
      </c>
      <c r="F63">
        <v>2053.3000000000002</v>
      </c>
      <c r="G63">
        <v>270</v>
      </c>
    </row>
    <row r="64" spans="1:7" ht="15" x14ac:dyDescent="0.25">
      <c r="A64" s="53" t="s">
        <v>299</v>
      </c>
      <c r="B64">
        <v>111.4</v>
      </c>
      <c r="C64">
        <v>30.5</v>
      </c>
      <c r="D64">
        <v>405.7</v>
      </c>
      <c r="E64">
        <v>288.7</v>
      </c>
      <c r="F64">
        <v>33</v>
      </c>
      <c r="G64">
        <v>0</v>
      </c>
    </row>
    <row r="65" spans="1:7" ht="15" x14ac:dyDescent="0.25">
      <c r="A65" s="53" t="s">
        <v>300</v>
      </c>
      <c r="B65">
        <v>154.9</v>
      </c>
      <c r="C65">
        <v>92.5</v>
      </c>
      <c r="D65">
        <v>447.8</v>
      </c>
      <c r="E65">
        <v>438.7</v>
      </c>
      <c r="F65">
        <v>152.30000000000001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116.8</v>
      </c>
      <c r="D67">
        <v>472.7</v>
      </c>
      <c r="E67">
        <v>410.1</v>
      </c>
      <c r="F67">
        <v>98.2</v>
      </c>
      <c r="G67">
        <v>0</v>
      </c>
    </row>
    <row r="68" spans="1:7" ht="15" x14ac:dyDescent="0.25">
      <c r="A68" s="53" t="s">
        <v>385</v>
      </c>
      <c r="B68">
        <v>0</v>
      </c>
      <c r="C68">
        <v>0</v>
      </c>
      <c r="D68">
        <v>2.4</v>
      </c>
      <c r="E68">
        <v>4.3</v>
      </c>
      <c r="F68">
        <v>0</v>
      </c>
      <c r="G68">
        <v>0</v>
      </c>
    </row>
    <row r="69" spans="1:7" ht="15" x14ac:dyDescent="0.25">
      <c r="A69" s="53" t="s">
        <v>303</v>
      </c>
      <c r="B69">
        <v>3.5</v>
      </c>
      <c r="C69">
        <v>17.100000000000001</v>
      </c>
      <c r="D69">
        <v>63.9</v>
      </c>
      <c r="E69">
        <v>75.2</v>
      </c>
      <c r="F69">
        <v>0</v>
      </c>
      <c r="G69">
        <v>0</v>
      </c>
    </row>
    <row r="70" spans="1:7" ht="15" x14ac:dyDescent="0.25">
      <c r="A70" s="53" t="s">
        <v>304</v>
      </c>
      <c r="B70">
        <v>0</v>
      </c>
      <c r="C70">
        <v>55.2</v>
      </c>
      <c r="D70">
        <v>307.2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8390.2000000000007</v>
      </c>
      <c r="C72">
        <v>6188.1</v>
      </c>
      <c r="D72">
        <v>60751.199999999997</v>
      </c>
      <c r="E72">
        <v>37032.1</v>
      </c>
      <c r="F72">
        <v>14866.7</v>
      </c>
      <c r="G72">
        <v>270</v>
      </c>
    </row>
    <row r="73" spans="1:7" ht="15" x14ac:dyDescent="0.25">
      <c r="A73" s="53" t="s">
        <v>306</v>
      </c>
      <c r="B73">
        <v>629.20000000000005</v>
      </c>
      <c r="C73">
        <v>490.1</v>
      </c>
      <c r="D73">
        <v>0</v>
      </c>
      <c r="E73">
        <v>0</v>
      </c>
      <c r="F73">
        <v>1260.7</v>
      </c>
      <c r="G73">
        <v>0</v>
      </c>
    </row>
    <row r="74" spans="1:7" ht="15" x14ac:dyDescent="0.25">
      <c r="A74" s="53" t="s">
        <v>573</v>
      </c>
      <c r="B74" t="s">
        <v>118</v>
      </c>
      <c r="C74" t="s">
        <v>26</v>
      </c>
      <c r="D74" t="s">
        <v>118</v>
      </c>
      <c r="E74" t="s">
        <v>118</v>
      </c>
      <c r="F74" t="s">
        <v>118</v>
      </c>
      <c r="G74" t="s">
        <v>108</v>
      </c>
    </row>
    <row r="75" spans="1:7" ht="15" x14ac:dyDescent="0.25">
      <c r="A75" s="53" t="s">
        <v>307</v>
      </c>
      <c r="B75">
        <v>9019.4</v>
      </c>
      <c r="C75">
        <v>6678.2</v>
      </c>
      <c r="D75">
        <v>60751.199999999997</v>
      </c>
      <c r="E75">
        <v>37032.1</v>
      </c>
      <c r="F75">
        <v>16127.4</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4A82-FFFE-458B-9B35-4EEB3195F708}">
  <dimension ref="A1:G79"/>
  <sheetViews>
    <sheetView topLeftCell="A55" workbookViewId="0">
      <selection activeCell="B7" sqref="B7"/>
    </sheetView>
  </sheetViews>
  <sheetFormatPr defaultRowHeight="13.2" x14ac:dyDescent="0.25"/>
  <cols>
    <col min="1" max="1" width="28.6640625" customWidth="1"/>
    <col min="2" max="2" width="13.44140625" customWidth="1"/>
    <col min="3" max="3" width="10.88671875" customWidth="1"/>
    <col min="4" max="4" width="11.44140625" customWidth="1"/>
    <col min="5" max="5" width="12.44140625" customWidth="1"/>
    <col min="6" max="6" width="13.6640625" customWidth="1"/>
    <col min="7" max="7" width="11.5546875" customWidth="1"/>
  </cols>
  <sheetData>
    <row r="1" spans="1:7" ht="15" x14ac:dyDescent="0.25">
      <c r="A1" s="53" t="s">
        <v>564</v>
      </c>
    </row>
    <row r="2" spans="1:7" ht="15" x14ac:dyDescent="0.25">
      <c r="A2" s="53" t="s">
        <v>565</v>
      </c>
    </row>
    <row r="3" spans="1:7" ht="15" x14ac:dyDescent="0.25">
      <c r="A3" s="53" t="s">
        <v>705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108</v>
      </c>
      <c r="F10" t="s">
        <v>109</v>
      </c>
      <c r="G10" t="s">
        <v>108</v>
      </c>
    </row>
    <row r="11" spans="1:7" ht="15" x14ac:dyDescent="0.25">
      <c r="A11" s="53" t="s">
        <v>27</v>
      </c>
    </row>
    <row r="12" spans="1:7" ht="15" x14ac:dyDescent="0.25">
      <c r="A12" s="53" t="s">
        <v>268</v>
      </c>
      <c r="B12" t="s">
        <v>160</v>
      </c>
      <c r="C12" t="s">
        <v>160</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t="s">
        <v>160</v>
      </c>
      <c r="D14">
        <v>0.3</v>
      </c>
      <c r="E14">
        <v>0.5</v>
      </c>
      <c r="F14">
        <v>0</v>
      </c>
      <c r="G14">
        <v>0</v>
      </c>
    </row>
    <row r="15" spans="1:7" ht="15" x14ac:dyDescent="0.25">
      <c r="A15" s="53" t="s">
        <v>27</v>
      </c>
    </row>
    <row r="16" spans="1:7" ht="15" x14ac:dyDescent="0.25">
      <c r="A16" s="53" t="s">
        <v>270</v>
      </c>
      <c r="B16">
        <v>812.9</v>
      </c>
      <c r="C16">
        <v>1550.4</v>
      </c>
      <c r="D16">
        <v>10045.799999999999</v>
      </c>
      <c r="E16">
        <v>8097.7</v>
      </c>
      <c r="F16">
        <v>864.4</v>
      </c>
      <c r="G16">
        <v>0</v>
      </c>
    </row>
    <row r="17" spans="1:7" ht="15" x14ac:dyDescent="0.25">
      <c r="A17" s="53" t="s">
        <v>27</v>
      </c>
    </row>
    <row r="18" spans="1:7" ht="15" x14ac:dyDescent="0.25">
      <c r="A18" s="53" t="s">
        <v>271</v>
      </c>
      <c r="B18">
        <v>48.6</v>
      </c>
      <c r="C18">
        <v>87.9</v>
      </c>
      <c r="D18">
        <v>1408.2</v>
      </c>
      <c r="E18">
        <v>612.29999999999995</v>
      </c>
      <c r="F18">
        <v>41.7</v>
      </c>
      <c r="G18">
        <v>0</v>
      </c>
    </row>
    <row r="19" spans="1:7" ht="15" x14ac:dyDescent="0.25">
      <c r="A19" s="53" t="s">
        <v>27</v>
      </c>
    </row>
    <row r="20" spans="1:7" ht="15" x14ac:dyDescent="0.25">
      <c r="A20" s="53" t="s">
        <v>272</v>
      </c>
      <c r="B20">
        <v>5112</v>
      </c>
      <c r="C20">
        <v>1472.4</v>
      </c>
      <c r="D20">
        <v>18148.7</v>
      </c>
      <c r="E20">
        <v>653.70000000000005</v>
      </c>
      <c r="F20">
        <v>10744</v>
      </c>
      <c r="G20">
        <v>0</v>
      </c>
    </row>
    <row r="21" spans="1:7" ht="15" x14ac:dyDescent="0.25">
      <c r="A21" s="53" t="s">
        <v>27</v>
      </c>
    </row>
    <row r="22" spans="1:7" ht="15" x14ac:dyDescent="0.25">
      <c r="A22" s="53" t="s">
        <v>273</v>
      </c>
      <c r="B22">
        <v>62.9</v>
      </c>
      <c r="C22">
        <v>225.2</v>
      </c>
      <c r="D22">
        <v>5669.6</v>
      </c>
      <c r="E22">
        <v>4069.7</v>
      </c>
      <c r="F22">
        <v>65</v>
      </c>
      <c r="G22">
        <v>0</v>
      </c>
    </row>
    <row r="23" spans="1:7" ht="15" x14ac:dyDescent="0.25">
      <c r="A23" s="53" t="s">
        <v>274</v>
      </c>
      <c r="B23">
        <v>1.7</v>
      </c>
      <c r="C23">
        <v>1.4</v>
      </c>
      <c r="D23">
        <v>25.1</v>
      </c>
      <c r="E23">
        <v>36.6</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3.2</v>
      </c>
      <c r="C27">
        <v>134.5</v>
      </c>
      <c r="D27">
        <v>3522.9</v>
      </c>
      <c r="E27">
        <v>2432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2.7</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3403</v>
      </c>
      <c r="C48">
        <v>3459.6</v>
      </c>
      <c r="D48">
        <v>23106.5</v>
      </c>
      <c r="E48">
        <v>22226.6</v>
      </c>
      <c r="F48">
        <v>3104</v>
      </c>
      <c r="G48">
        <v>270</v>
      </c>
    </row>
    <row r="49" spans="1:7" ht="15" x14ac:dyDescent="0.25">
      <c r="A49" s="53" t="s">
        <v>287</v>
      </c>
      <c r="B49">
        <v>4</v>
      </c>
      <c r="C49">
        <v>0</v>
      </c>
      <c r="D49">
        <v>22.7</v>
      </c>
      <c r="E49">
        <v>25.4</v>
      </c>
      <c r="F49">
        <v>0</v>
      </c>
      <c r="G49">
        <v>0</v>
      </c>
    </row>
    <row r="50" spans="1:7" ht="15" x14ac:dyDescent="0.25">
      <c r="A50" s="53" t="s">
        <v>288</v>
      </c>
      <c r="B50">
        <v>125.7</v>
      </c>
      <c r="C50">
        <v>68.599999999999994</v>
      </c>
      <c r="D50">
        <v>783.9</v>
      </c>
      <c r="E50">
        <v>746.1</v>
      </c>
      <c r="F50">
        <v>253.6</v>
      </c>
      <c r="G50">
        <v>0</v>
      </c>
    </row>
    <row r="51" spans="1:7" ht="15" x14ac:dyDescent="0.25">
      <c r="A51" s="53" t="s">
        <v>289</v>
      </c>
      <c r="B51">
        <v>160</v>
      </c>
      <c r="C51">
        <v>164.2</v>
      </c>
      <c r="D51">
        <v>529.4</v>
      </c>
      <c r="E51">
        <v>624.4</v>
      </c>
      <c r="F51">
        <v>30.4</v>
      </c>
      <c r="G51">
        <v>0</v>
      </c>
    </row>
    <row r="52" spans="1:7" ht="15" x14ac:dyDescent="0.25">
      <c r="A52" s="53" t="s">
        <v>310</v>
      </c>
      <c r="B52">
        <v>0</v>
      </c>
      <c r="C52">
        <v>0</v>
      </c>
      <c r="D52">
        <v>226.2</v>
      </c>
      <c r="E52">
        <v>153.69999999999999</v>
      </c>
      <c r="F52">
        <v>0</v>
      </c>
      <c r="G52">
        <v>0</v>
      </c>
    </row>
    <row r="53" spans="1:7" ht="15" x14ac:dyDescent="0.25">
      <c r="A53" s="53" t="s">
        <v>290</v>
      </c>
      <c r="B53">
        <v>37.299999999999997</v>
      </c>
      <c r="C53">
        <v>393.5</v>
      </c>
      <c r="D53">
        <v>3845.4</v>
      </c>
      <c r="E53">
        <v>4089.1</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133.30000000000001</v>
      </c>
      <c r="C58">
        <v>198.6</v>
      </c>
      <c r="D58">
        <v>1108.5</v>
      </c>
      <c r="E58">
        <v>908.2</v>
      </c>
      <c r="F58">
        <v>374.2</v>
      </c>
      <c r="G58">
        <v>0</v>
      </c>
    </row>
    <row r="59" spans="1:7" ht="15" x14ac:dyDescent="0.25">
      <c r="A59" s="53" t="s">
        <v>384</v>
      </c>
      <c r="B59">
        <v>0</v>
      </c>
      <c r="C59">
        <v>0</v>
      </c>
      <c r="D59">
        <v>9.5</v>
      </c>
      <c r="E59">
        <v>35.299999999999997</v>
      </c>
      <c r="F59">
        <v>0</v>
      </c>
      <c r="G59">
        <v>0</v>
      </c>
    </row>
    <row r="60" spans="1:7" ht="15" x14ac:dyDescent="0.25">
      <c r="A60" s="53" t="s">
        <v>294</v>
      </c>
      <c r="B60">
        <v>2.5</v>
      </c>
      <c r="C60">
        <v>0</v>
      </c>
      <c r="D60">
        <v>8.1</v>
      </c>
      <c r="E60">
        <v>17.7</v>
      </c>
      <c r="F60">
        <v>0</v>
      </c>
      <c r="G60">
        <v>0</v>
      </c>
    </row>
    <row r="61" spans="1:7" ht="15" x14ac:dyDescent="0.25">
      <c r="A61" s="53" t="s">
        <v>295</v>
      </c>
      <c r="B61">
        <v>175.2</v>
      </c>
      <c r="C61">
        <v>113.4</v>
      </c>
      <c r="D61">
        <v>642.20000000000005</v>
      </c>
      <c r="E61">
        <v>705.3</v>
      </c>
      <c r="F61">
        <v>108.6</v>
      </c>
      <c r="G61">
        <v>0</v>
      </c>
    </row>
    <row r="62" spans="1:7" ht="15" x14ac:dyDescent="0.25">
      <c r="A62" s="53" t="s">
        <v>296</v>
      </c>
      <c r="B62">
        <v>55.6</v>
      </c>
      <c r="C62">
        <v>75.7</v>
      </c>
      <c r="D62">
        <v>248.8</v>
      </c>
      <c r="E62">
        <v>224.9</v>
      </c>
      <c r="F62">
        <v>13.8</v>
      </c>
      <c r="G62">
        <v>0</v>
      </c>
    </row>
    <row r="63" spans="1:7" ht="15" x14ac:dyDescent="0.25">
      <c r="A63" s="53" t="s">
        <v>297</v>
      </c>
      <c r="B63">
        <v>2.7</v>
      </c>
      <c r="C63">
        <v>1.8</v>
      </c>
      <c r="D63">
        <v>13.9</v>
      </c>
      <c r="E63">
        <v>13.4</v>
      </c>
      <c r="F63">
        <v>0</v>
      </c>
      <c r="G63">
        <v>0</v>
      </c>
    </row>
    <row r="64" spans="1:7" ht="15" x14ac:dyDescent="0.25">
      <c r="A64" s="53" t="s">
        <v>298</v>
      </c>
      <c r="B64">
        <v>2306.5</v>
      </c>
      <c r="C64">
        <v>2056.6999999999998</v>
      </c>
      <c r="D64">
        <v>12788.2</v>
      </c>
      <c r="E64">
        <v>12237</v>
      </c>
      <c r="F64">
        <v>2044.3</v>
      </c>
      <c r="G64">
        <v>270</v>
      </c>
    </row>
    <row r="65" spans="1:7" ht="15" x14ac:dyDescent="0.25">
      <c r="A65" s="53" t="s">
        <v>299</v>
      </c>
      <c r="B65">
        <v>131.19999999999999</v>
      </c>
      <c r="C65">
        <v>30.5</v>
      </c>
      <c r="D65">
        <v>378.4</v>
      </c>
      <c r="E65">
        <v>288.7</v>
      </c>
      <c r="F65">
        <v>25.5</v>
      </c>
      <c r="G65">
        <v>0</v>
      </c>
    </row>
    <row r="66" spans="1:7" ht="15" x14ac:dyDescent="0.25">
      <c r="A66" s="53" t="s">
        <v>300</v>
      </c>
      <c r="B66">
        <v>134.19999999999999</v>
      </c>
      <c r="C66">
        <v>92.5</v>
      </c>
      <c r="D66">
        <v>447.8</v>
      </c>
      <c r="E66">
        <v>438.7</v>
      </c>
      <c r="F66">
        <v>152.30000000000001</v>
      </c>
      <c r="G66">
        <v>0</v>
      </c>
    </row>
    <row r="67" spans="1:7" ht="15" x14ac:dyDescent="0.25">
      <c r="A67" s="53" t="s">
        <v>301</v>
      </c>
      <c r="B67">
        <v>0</v>
      </c>
      <c r="C67">
        <v>43</v>
      </c>
      <c r="D67">
        <v>758.6</v>
      </c>
      <c r="E67">
        <v>409</v>
      </c>
      <c r="F67">
        <v>0</v>
      </c>
      <c r="G67">
        <v>0</v>
      </c>
    </row>
    <row r="68" spans="1:7" ht="15" x14ac:dyDescent="0.25">
      <c r="A68" s="53" t="s">
        <v>302</v>
      </c>
      <c r="B68">
        <v>53</v>
      </c>
      <c r="C68">
        <v>145.69999999999999</v>
      </c>
      <c r="D68">
        <v>472.7</v>
      </c>
      <c r="E68">
        <v>394.6</v>
      </c>
      <c r="F68">
        <v>96.9</v>
      </c>
      <c r="G68">
        <v>0</v>
      </c>
    </row>
    <row r="69" spans="1:7" ht="15" x14ac:dyDescent="0.25">
      <c r="A69" s="53" t="s">
        <v>385</v>
      </c>
      <c r="B69">
        <v>0</v>
      </c>
      <c r="C69">
        <v>0</v>
      </c>
      <c r="D69">
        <v>1</v>
      </c>
      <c r="E69">
        <v>4.3</v>
      </c>
      <c r="F69">
        <v>0</v>
      </c>
      <c r="G69">
        <v>0</v>
      </c>
    </row>
    <row r="70" spans="1:7" ht="15" x14ac:dyDescent="0.25">
      <c r="A70" s="53" t="s">
        <v>303</v>
      </c>
      <c r="B70">
        <v>3.5</v>
      </c>
      <c r="C70">
        <v>14.6</v>
      </c>
      <c r="D70">
        <v>60.3</v>
      </c>
      <c r="E70">
        <v>75.2</v>
      </c>
      <c r="F70">
        <v>0</v>
      </c>
      <c r="G70">
        <v>0</v>
      </c>
    </row>
    <row r="71" spans="1:7" ht="15" x14ac:dyDescent="0.25">
      <c r="A71" s="53" t="s">
        <v>304</v>
      </c>
      <c r="B71">
        <v>47.3</v>
      </c>
      <c r="C71">
        <v>55.2</v>
      </c>
      <c r="D71">
        <v>260.10000000000002</v>
      </c>
      <c r="E71">
        <v>273.39999999999998</v>
      </c>
      <c r="F71">
        <v>0</v>
      </c>
      <c r="G71">
        <v>0</v>
      </c>
    </row>
    <row r="72" spans="1:7" ht="15" x14ac:dyDescent="0.25">
      <c r="A72" s="53" t="s">
        <v>573</v>
      </c>
      <c r="B72" t="s">
        <v>118</v>
      </c>
      <c r="C72" t="s">
        <v>26</v>
      </c>
      <c r="D72" t="s">
        <v>118</v>
      </c>
      <c r="E72" t="s">
        <v>108</v>
      </c>
      <c r="F72" t="s">
        <v>109</v>
      </c>
      <c r="G72" t="s">
        <v>108</v>
      </c>
    </row>
    <row r="73" spans="1:7" ht="15" x14ac:dyDescent="0.25">
      <c r="A73" s="53" t="s">
        <v>305</v>
      </c>
      <c r="B73">
        <v>9448.5</v>
      </c>
      <c r="C73">
        <v>6795.5</v>
      </c>
      <c r="D73">
        <v>59747.7</v>
      </c>
      <c r="E73">
        <v>35981.199999999997</v>
      </c>
      <c r="F73">
        <v>14819</v>
      </c>
      <c r="G73">
        <v>270</v>
      </c>
    </row>
    <row r="74" spans="1:7" ht="15" x14ac:dyDescent="0.25">
      <c r="A74" s="53" t="s">
        <v>306</v>
      </c>
      <c r="B74">
        <v>662.9</v>
      </c>
      <c r="C74">
        <v>713</v>
      </c>
      <c r="D74">
        <v>0</v>
      </c>
      <c r="E74">
        <v>0</v>
      </c>
      <c r="F74">
        <v>1260.7</v>
      </c>
      <c r="G74">
        <v>0</v>
      </c>
    </row>
    <row r="75" spans="1:7" ht="15" x14ac:dyDescent="0.25">
      <c r="A75" s="53" t="s">
        <v>573</v>
      </c>
      <c r="B75" t="s">
        <v>118</v>
      </c>
      <c r="C75" t="s">
        <v>26</v>
      </c>
      <c r="D75" t="s">
        <v>118</v>
      </c>
      <c r="E75" t="s">
        <v>108</v>
      </c>
      <c r="F75" t="s">
        <v>109</v>
      </c>
      <c r="G75" t="s">
        <v>108</v>
      </c>
    </row>
    <row r="76" spans="1:7" ht="15" x14ac:dyDescent="0.25">
      <c r="A76" s="53" t="s">
        <v>307</v>
      </c>
      <c r="B76">
        <v>10111.4</v>
      </c>
      <c r="C76">
        <v>7508.6</v>
      </c>
      <c r="D76">
        <v>59747.7</v>
      </c>
      <c r="E76">
        <v>35981.199999999997</v>
      </c>
      <c r="F76">
        <v>16079.8</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118</v>
      </c>
      <c r="C79" t="s">
        <v>26</v>
      </c>
      <c r="D79" t="s">
        <v>118</v>
      </c>
      <c r="E79" t="s">
        <v>108</v>
      </c>
      <c r="F79" t="s">
        <v>109</v>
      </c>
      <c r="G79" t="s">
        <v>108</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724-85F4-4D0D-BDD4-87313D1B5879}">
  <dimension ref="A1:G79"/>
  <sheetViews>
    <sheetView topLeftCell="A58" workbookViewId="0">
      <selection activeCell="B27" sqref="B27"/>
    </sheetView>
  </sheetViews>
  <sheetFormatPr defaultRowHeight="13.2" x14ac:dyDescent="0.25"/>
  <cols>
    <col min="1" max="1" width="23.88671875" customWidth="1"/>
    <col min="2" max="2" width="14.6640625" customWidth="1"/>
    <col min="4" max="4" width="12.6640625" customWidth="1"/>
    <col min="5" max="5" width="10.33203125" customWidth="1"/>
    <col min="6" max="6" width="11.109375" customWidth="1"/>
  </cols>
  <sheetData>
    <row r="1" spans="1:7" ht="15" x14ac:dyDescent="0.25">
      <c r="A1" s="53" t="s">
        <v>564</v>
      </c>
    </row>
    <row r="2" spans="1:7" ht="15" x14ac:dyDescent="0.25">
      <c r="A2" s="53" t="s">
        <v>565</v>
      </c>
    </row>
    <row r="3" spans="1:7" ht="15" x14ac:dyDescent="0.25">
      <c r="A3" s="53" t="s">
        <v>704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812.9</v>
      </c>
      <c r="C16">
        <v>1725.9</v>
      </c>
      <c r="D16">
        <v>9854.2999999999993</v>
      </c>
      <c r="E16">
        <v>7869.8</v>
      </c>
      <c r="F16">
        <v>848.4</v>
      </c>
      <c r="G16">
        <v>0</v>
      </c>
    </row>
    <row r="17" spans="1:7" ht="15" x14ac:dyDescent="0.25">
      <c r="A17" s="53" t="s">
        <v>27</v>
      </c>
    </row>
    <row r="18" spans="1:7" ht="15" x14ac:dyDescent="0.25">
      <c r="A18" s="53" t="s">
        <v>271</v>
      </c>
      <c r="B18">
        <v>48.3</v>
      </c>
      <c r="C18">
        <v>89.7</v>
      </c>
      <c r="D18">
        <v>1405</v>
      </c>
      <c r="E18">
        <v>609.5</v>
      </c>
      <c r="F18">
        <v>37.700000000000003</v>
      </c>
      <c r="G18">
        <v>0</v>
      </c>
    </row>
    <row r="19" spans="1:7" ht="15" x14ac:dyDescent="0.25">
      <c r="A19" s="53" t="s">
        <v>27</v>
      </c>
    </row>
    <row r="20" spans="1:7" ht="15" x14ac:dyDescent="0.25">
      <c r="A20" s="53" t="s">
        <v>272</v>
      </c>
      <c r="B20">
        <v>5658</v>
      </c>
      <c r="C20">
        <v>823.8</v>
      </c>
      <c r="D20">
        <v>17671.099999999999</v>
      </c>
      <c r="E20">
        <v>534</v>
      </c>
      <c r="F20">
        <v>10744</v>
      </c>
      <c r="G20">
        <v>0</v>
      </c>
    </row>
    <row r="21" spans="1:7" ht="15" x14ac:dyDescent="0.25">
      <c r="A21" s="53" t="s">
        <v>27</v>
      </c>
    </row>
    <row r="22" spans="1:7" ht="15" x14ac:dyDescent="0.25">
      <c r="A22" s="53" t="s">
        <v>273</v>
      </c>
      <c r="B22">
        <v>62.9</v>
      </c>
      <c r="C22">
        <v>292.5</v>
      </c>
      <c r="D22">
        <v>5669.6</v>
      </c>
      <c r="E22">
        <v>3932.2</v>
      </c>
      <c r="F22">
        <v>65</v>
      </c>
      <c r="G22">
        <v>0</v>
      </c>
    </row>
    <row r="23" spans="1:7" ht="15" x14ac:dyDescent="0.25">
      <c r="A23" s="53" t="s">
        <v>274</v>
      </c>
      <c r="B23">
        <v>1.7</v>
      </c>
      <c r="C23">
        <v>1.8</v>
      </c>
      <c r="D23">
        <v>25.1</v>
      </c>
      <c r="E23">
        <v>36.200000000000003</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3.1</v>
      </c>
      <c r="C27">
        <v>202.2</v>
      </c>
      <c r="D27">
        <v>3522.9</v>
      </c>
      <c r="E27">
        <v>2366.5</v>
      </c>
      <c r="F27">
        <v>65</v>
      </c>
      <c r="G27">
        <v>0</v>
      </c>
    </row>
    <row r="28" spans="1:7" ht="15" x14ac:dyDescent="0.25">
      <c r="A28" s="53" t="s">
        <v>594</v>
      </c>
      <c r="B28">
        <v>0</v>
      </c>
      <c r="C28">
        <v>0</v>
      </c>
      <c r="D28">
        <v>41.1</v>
      </c>
      <c r="E28">
        <v>0</v>
      </c>
      <c r="F28">
        <v>0</v>
      </c>
      <c r="G28">
        <v>0</v>
      </c>
    </row>
    <row r="29" spans="1:7" ht="15" x14ac:dyDescent="0.25">
      <c r="A29" s="53" t="s">
        <v>276</v>
      </c>
      <c r="B29">
        <v>0</v>
      </c>
      <c r="C29">
        <v>3.3</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2.6</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3676.1</v>
      </c>
      <c r="C48">
        <v>3751.2</v>
      </c>
      <c r="D48">
        <v>22717.1</v>
      </c>
      <c r="E48">
        <v>21700.3</v>
      </c>
      <c r="F48">
        <v>3067.4</v>
      </c>
      <c r="G48">
        <v>270</v>
      </c>
    </row>
    <row r="49" spans="1:7" ht="15" x14ac:dyDescent="0.25">
      <c r="A49" s="53" t="s">
        <v>287</v>
      </c>
      <c r="B49">
        <v>4</v>
      </c>
      <c r="C49">
        <v>0</v>
      </c>
      <c r="D49">
        <v>22.7</v>
      </c>
      <c r="E49">
        <v>25.4</v>
      </c>
      <c r="F49">
        <v>0</v>
      </c>
      <c r="G49">
        <v>0</v>
      </c>
    </row>
    <row r="50" spans="1:7" ht="15" x14ac:dyDescent="0.25">
      <c r="A50" s="53" t="s">
        <v>288</v>
      </c>
      <c r="B50">
        <v>155.6</v>
      </c>
      <c r="C50">
        <v>77</v>
      </c>
      <c r="D50">
        <v>754</v>
      </c>
      <c r="E50">
        <v>746.1</v>
      </c>
      <c r="F50">
        <v>253.6</v>
      </c>
      <c r="G50">
        <v>0</v>
      </c>
    </row>
    <row r="51" spans="1:7" ht="15" x14ac:dyDescent="0.25">
      <c r="A51" s="53" t="s">
        <v>289</v>
      </c>
      <c r="B51">
        <v>164.7</v>
      </c>
      <c r="C51">
        <v>173.2</v>
      </c>
      <c r="D51">
        <v>523</v>
      </c>
      <c r="E51">
        <v>596.79999999999995</v>
      </c>
      <c r="F51">
        <v>30.1</v>
      </c>
      <c r="G51">
        <v>0</v>
      </c>
    </row>
    <row r="52" spans="1:7" ht="15" x14ac:dyDescent="0.25">
      <c r="A52" s="53" t="s">
        <v>310</v>
      </c>
      <c r="B52">
        <v>0</v>
      </c>
      <c r="C52">
        <v>0</v>
      </c>
      <c r="D52">
        <v>226.2</v>
      </c>
      <c r="E52">
        <v>153.69999999999999</v>
      </c>
      <c r="F52">
        <v>0</v>
      </c>
      <c r="G52">
        <v>0</v>
      </c>
    </row>
    <row r="53" spans="1:7" ht="15" x14ac:dyDescent="0.25">
      <c r="A53" s="53" t="s">
        <v>290</v>
      </c>
      <c r="B53">
        <v>37.5</v>
      </c>
      <c r="C53">
        <v>315.2</v>
      </c>
      <c r="D53">
        <v>3845.4</v>
      </c>
      <c r="E53">
        <v>4057.6</v>
      </c>
      <c r="F53">
        <v>0</v>
      </c>
      <c r="G53">
        <v>0</v>
      </c>
    </row>
    <row r="54" spans="1:7" ht="15" x14ac:dyDescent="0.25">
      <c r="A54" s="53" t="s">
        <v>563</v>
      </c>
      <c r="B54">
        <v>5</v>
      </c>
      <c r="C54">
        <v>0</v>
      </c>
      <c r="D54">
        <v>0</v>
      </c>
      <c r="E54">
        <v>0</v>
      </c>
      <c r="F54">
        <v>0</v>
      </c>
      <c r="G54">
        <v>0</v>
      </c>
    </row>
    <row r="55" spans="1:7" ht="15" x14ac:dyDescent="0.25">
      <c r="A55" s="53" t="s">
        <v>291</v>
      </c>
      <c r="B55">
        <v>16.7</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197.4</v>
      </c>
      <c r="C58">
        <v>230.4</v>
      </c>
      <c r="D58">
        <v>1040.9000000000001</v>
      </c>
      <c r="E58">
        <v>884.8</v>
      </c>
      <c r="F58">
        <v>372.9</v>
      </c>
      <c r="G58">
        <v>0</v>
      </c>
    </row>
    <row r="59" spans="1:7" ht="15" x14ac:dyDescent="0.25">
      <c r="A59" s="53" t="s">
        <v>384</v>
      </c>
      <c r="B59">
        <v>0</v>
      </c>
      <c r="C59">
        <v>0</v>
      </c>
      <c r="D59">
        <v>9.5</v>
      </c>
      <c r="E59">
        <v>35.299999999999997</v>
      </c>
      <c r="F59">
        <v>0</v>
      </c>
      <c r="G59">
        <v>0</v>
      </c>
    </row>
    <row r="60" spans="1:7" ht="15" x14ac:dyDescent="0.25">
      <c r="A60" s="53" t="s">
        <v>294</v>
      </c>
      <c r="B60">
        <v>0</v>
      </c>
      <c r="C60">
        <v>0</v>
      </c>
      <c r="D60">
        <v>8.1</v>
      </c>
      <c r="E60">
        <v>17.7</v>
      </c>
      <c r="F60">
        <v>0</v>
      </c>
      <c r="G60">
        <v>0</v>
      </c>
    </row>
    <row r="61" spans="1:7" ht="15" x14ac:dyDescent="0.25">
      <c r="A61" s="53" t="s">
        <v>295</v>
      </c>
      <c r="B61">
        <v>168.9</v>
      </c>
      <c r="C61">
        <v>123</v>
      </c>
      <c r="D61">
        <v>642.20000000000005</v>
      </c>
      <c r="E61">
        <v>689</v>
      </c>
      <c r="F61">
        <v>108</v>
      </c>
      <c r="G61">
        <v>0</v>
      </c>
    </row>
    <row r="62" spans="1:7" ht="15" x14ac:dyDescent="0.25">
      <c r="A62" s="53" t="s">
        <v>296</v>
      </c>
      <c r="B62">
        <v>44</v>
      </c>
      <c r="C62">
        <v>75.7</v>
      </c>
      <c r="D62">
        <v>241.6</v>
      </c>
      <c r="E62">
        <v>224.9</v>
      </c>
      <c r="F62">
        <v>13.8</v>
      </c>
      <c r="G62">
        <v>0</v>
      </c>
    </row>
    <row r="63" spans="1:7" ht="15" x14ac:dyDescent="0.25">
      <c r="A63" s="53" t="s">
        <v>297</v>
      </c>
      <c r="B63">
        <v>2.7</v>
      </c>
      <c r="C63">
        <v>1.8</v>
      </c>
      <c r="D63">
        <v>13.9</v>
      </c>
      <c r="E63">
        <v>13.4</v>
      </c>
      <c r="F63">
        <v>0</v>
      </c>
      <c r="G63">
        <v>0</v>
      </c>
    </row>
    <row r="64" spans="1:7" ht="15" x14ac:dyDescent="0.25">
      <c r="A64" s="53" t="s">
        <v>298</v>
      </c>
      <c r="B64">
        <v>2482.5</v>
      </c>
      <c r="C64">
        <v>2285.1</v>
      </c>
      <c r="D64">
        <v>12534.5</v>
      </c>
      <c r="E64">
        <v>11961.6</v>
      </c>
      <c r="F64">
        <v>2012.3</v>
      </c>
      <c r="G64">
        <v>270</v>
      </c>
    </row>
    <row r="65" spans="1:7" ht="15" x14ac:dyDescent="0.25">
      <c r="A65" s="53" t="s">
        <v>299</v>
      </c>
      <c r="B65">
        <v>153.19999999999999</v>
      </c>
      <c r="C65">
        <v>60</v>
      </c>
      <c r="D65">
        <v>378.4</v>
      </c>
      <c r="E65">
        <v>273.2</v>
      </c>
      <c r="F65">
        <v>27.5</v>
      </c>
      <c r="G65">
        <v>0</v>
      </c>
    </row>
    <row r="66" spans="1:7" ht="15" x14ac:dyDescent="0.25">
      <c r="A66" s="53" t="s">
        <v>300</v>
      </c>
      <c r="B66">
        <v>134.19999999999999</v>
      </c>
      <c r="C66">
        <v>112.6</v>
      </c>
      <c r="D66">
        <v>447.8</v>
      </c>
      <c r="E66">
        <v>418.9</v>
      </c>
      <c r="F66">
        <v>152.30000000000001</v>
      </c>
      <c r="G66">
        <v>0</v>
      </c>
    </row>
    <row r="67" spans="1:7" ht="15" x14ac:dyDescent="0.25">
      <c r="A67" s="53" t="s">
        <v>301</v>
      </c>
      <c r="B67">
        <v>0</v>
      </c>
      <c r="C67">
        <v>64.7</v>
      </c>
      <c r="D67">
        <v>758.6</v>
      </c>
      <c r="E67">
        <v>312.60000000000002</v>
      </c>
      <c r="F67">
        <v>0</v>
      </c>
      <c r="G67">
        <v>0</v>
      </c>
    </row>
    <row r="68" spans="1:7" ht="15" x14ac:dyDescent="0.25">
      <c r="A68" s="53" t="s">
        <v>302</v>
      </c>
      <c r="B68">
        <v>54.7</v>
      </c>
      <c r="C68">
        <v>151.69999999999999</v>
      </c>
      <c r="D68">
        <v>448</v>
      </c>
      <c r="E68">
        <v>379.8</v>
      </c>
      <c r="F68">
        <v>96.9</v>
      </c>
      <c r="G68">
        <v>0</v>
      </c>
    </row>
    <row r="69" spans="1:7" ht="15" x14ac:dyDescent="0.25">
      <c r="A69" s="53" t="s">
        <v>385</v>
      </c>
      <c r="B69">
        <v>0</v>
      </c>
      <c r="C69">
        <v>0</v>
      </c>
      <c r="D69">
        <v>1</v>
      </c>
      <c r="E69">
        <v>4.3</v>
      </c>
      <c r="F69">
        <v>0</v>
      </c>
      <c r="G69">
        <v>0</v>
      </c>
    </row>
    <row r="70" spans="1:7" ht="15" x14ac:dyDescent="0.25">
      <c r="A70" s="53" t="s">
        <v>303</v>
      </c>
      <c r="B70">
        <v>3.5</v>
      </c>
      <c r="C70">
        <v>20</v>
      </c>
      <c r="D70">
        <v>60.3</v>
      </c>
      <c r="E70">
        <v>69.7</v>
      </c>
      <c r="F70">
        <v>0</v>
      </c>
      <c r="G70">
        <v>0</v>
      </c>
    </row>
    <row r="71" spans="1:7" ht="15" x14ac:dyDescent="0.25">
      <c r="A71" s="53" t="s">
        <v>304</v>
      </c>
      <c r="B71">
        <v>40</v>
      </c>
      <c r="C71">
        <v>55.2</v>
      </c>
      <c r="D71">
        <v>260.10000000000002</v>
      </c>
      <c r="E71">
        <v>273.39999999999998</v>
      </c>
      <c r="F71">
        <v>0</v>
      </c>
      <c r="G71">
        <v>0</v>
      </c>
    </row>
    <row r="72" spans="1:7" ht="15" x14ac:dyDescent="0.25">
      <c r="A72" s="53" t="s">
        <v>573</v>
      </c>
      <c r="B72" t="s">
        <v>109</v>
      </c>
      <c r="C72" t="s">
        <v>443</v>
      </c>
      <c r="D72" t="s">
        <v>118</v>
      </c>
      <c r="E72" t="s">
        <v>118</v>
      </c>
      <c r="F72" t="s">
        <v>118</v>
      </c>
      <c r="G72" t="s">
        <v>108</v>
      </c>
    </row>
    <row r="73" spans="1:7" ht="15" x14ac:dyDescent="0.25">
      <c r="A73" s="53" t="s">
        <v>305</v>
      </c>
      <c r="B73">
        <v>10267.1</v>
      </c>
      <c r="C73">
        <v>6683.1</v>
      </c>
      <c r="D73">
        <v>58685.9</v>
      </c>
      <c r="E73">
        <v>34966.9</v>
      </c>
      <c r="F73">
        <v>14762.4</v>
      </c>
      <c r="G73">
        <v>270</v>
      </c>
    </row>
    <row r="74" spans="1:7" ht="15" x14ac:dyDescent="0.25">
      <c r="A74" s="53" t="s">
        <v>306</v>
      </c>
      <c r="B74">
        <v>767.2</v>
      </c>
      <c r="C74">
        <v>858.7</v>
      </c>
      <c r="D74">
        <v>0</v>
      </c>
      <c r="E74">
        <v>0</v>
      </c>
      <c r="F74">
        <v>1184.0999999999999</v>
      </c>
      <c r="G74">
        <v>0</v>
      </c>
    </row>
    <row r="75" spans="1:7" ht="15" x14ac:dyDescent="0.25">
      <c r="A75" s="53" t="s">
        <v>573</v>
      </c>
      <c r="B75" t="s">
        <v>109</v>
      </c>
      <c r="C75" t="s">
        <v>443</v>
      </c>
      <c r="D75" t="s">
        <v>118</v>
      </c>
      <c r="E75" t="s">
        <v>118</v>
      </c>
      <c r="F75" t="s">
        <v>118</v>
      </c>
      <c r="G75" t="s">
        <v>108</v>
      </c>
    </row>
    <row r="76" spans="1:7" ht="15" x14ac:dyDescent="0.25">
      <c r="A76" s="53" t="s">
        <v>307</v>
      </c>
      <c r="B76">
        <v>11034.3</v>
      </c>
      <c r="C76">
        <v>7541.8</v>
      </c>
      <c r="D76">
        <v>58685.9</v>
      </c>
      <c r="E76">
        <v>34966.9</v>
      </c>
      <c r="F76">
        <v>15946.5</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109</v>
      </c>
      <c r="C79" t="s">
        <v>443</v>
      </c>
      <c r="D79" t="s">
        <v>118</v>
      </c>
      <c r="E79" t="s">
        <v>118</v>
      </c>
      <c r="F79" t="s">
        <v>118</v>
      </c>
      <c r="G79" t="s">
        <v>108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A910-A4F7-4DAA-B21A-DF3AD96491E1}">
  <dimension ref="A1:G78"/>
  <sheetViews>
    <sheetView topLeftCell="A64" workbookViewId="0">
      <selection activeCell="F64" sqref="F64"/>
    </sheetView>
  </sheetViews>
  <sheetFormatPr defaultRowHeight="13.2" x14ac:dyDescent="0.25"/>
  <cols>
    <col min="1" max="1" width="28" customWidth="1"/>
    <col min="2" max="2" width="13.109375" customWidth="1"/>
    <col min="4" max="4" width="24" customWidth="1"/>
    <col min="5" max="5" width="15.33203125" customWidth="1"/>
    <col min="6" max="6" width="17.6640625" customWidth="1"/>
  </cols>
  <sheetData>
    <row r="1" spans="1:7" ht="15" x14ac:dyDescent="0.25">
      <c r="A1" s="53" t="s">
        <v>564</v>
      </c>
    </row>
    <row r="2" spans="1:7" ht="15" x14ac:dyDescent="0.25">
      <c r="A2" s="53" t="s">
        <v>565</v>
      </c>
    </row>
    <row r="3" spans="1:7" ht="15" x14ac:dyDescent="0.25">
      <c r="A3" s="53" t="s">
        <v>703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1024.5999999999999</v>
      </c>
      <c r="C16">
        <v>2019.4</v>
      </c>
      <c r="D16">
        <v>9559.5</v>
      </c>
      <c r="E16">
        <v>7582.9</v>
      </c>
      <c r="F16">
        <v>825.2</v>
      </c>
      <c r="G16">
        <v>0</v>
      </c>
    </row>
    <row r="17" spans="1:7" ht="15" x14ac:dyDescent="0.25">
      <c r="A17" s="53" t="s">
        <v>27</v>
      </c>
    </row>
    <row r="18" spans="1:7" ht="15" x14ac:dyDescent="0.25">
      <c r="A18" s="53" t="s">
        <v>271</v>
      </c>
      <c r="B18">
        <v>40.6</v>
      </c>
      <c r="C18">
        <v>85.4</v>
      </c>
      <c r="D18">
        <v>1403.2</v>
      </c>
      <c r="E18">
        <v>602.5</v>
      </c>
      <c r="F18">
        <v>24.5</v>
      </c>
      <c r="G18">
        <v>0</v>
      </c>
    </row>
    <row r="19" spans="1:7" ht="15" x14ac:dyDescent="0.25">
      <c r="A19" s="53" t="s">
        <v>27</v>
      </c>
    </row>
    <row r="20" spans="1:7" ht="15" x14ac:dyDescent="0.25">
      <c r="A20" s="53" t="s">
        <v>272</v>
      </c>
      <c r="B20">
        <v>6066</v>
      </c>
      <c r="C20">
        <v>887.1</v>
      </c>
      <c r="D20">
        <v>17266</v>
      </c>
      <c r="E20">
        <v>467.6</v>
      </c>
      <c r="F20">
        <v>10744</v>
      </c>
      <c r="G20">
        <v>0</v>
      </c>
    </row>
    <row r="21" spans="1:7" ht="15" x14ac:dyDescent="0.25">
      <c r="A21" s="53" t="s">
        <v>27</v>
      </c>
    </row>
    <row r="22" spans="1:7" ht="15" x14ac:dyDescent="0.25">
      <c r="A22" s="53" t="s">
        <v>273</v>
      </c>
      <c r="B22">
        <v>129.5</v>
      </c>
      <c r="C22">
        <v>359.7</v>
      </c>
      <c r="D22">
        <v>5596.2</v>
      </c>
      <c r="E22">
        <v>3865.5</v>
      </c>
      <c r="F22">
        <v>0</v>
      </c>
      <c r="G22">
        <v>0</v>
      </c>
    </row>
    <row r="23" spans="1:7" ht="15" x14ac:dyDescent="0.25">
      <c r="A23" s="53" t="s">
        <v>274</v>
      </c>
      <c r="B23">
        <v>1</v>
      </c>
      <c r="C23">
        <v>2</v>
      </c>
      <c r="D23">
        <v>24.6</v>
      </c>
      <c r="E23">
        <v>35.799999999999997</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3.5</v>
      </c>
      <c r="C27">
        <v>268</v>
      </c>
      <c r="D27">
        <v>3522.6</v>
      </c>
      <c r="E27">
        <v>2301.4</v>
      </c>
      <c r="F27">
        <v>0</v>
      </c>
      <c r="G27">
        <v>0</v>
      </c>
    </row>
    <row r="28" spans="1:7" ht="15" x14ac:dyDescent="0.25">
      <c r="A28" s="53" t="s">
        <v>594</v>
      </c>
      <c r="B28">
        <v>0</v>
      </c>
      <c r="C28">
        <v>0</v>
      </c>
      <c r="D28">
        <v>41.1</v>
      </c>
      <c r="E28">
        <v>0</v>
      </c>
      <c r="F28">
        <v>0</v>
      </c>
      <c r="G28">
        <v>0</v>
      </c>
    </row>
    <row r="29" spans="1:7" ht="15" x14ac:dyDescent="0.25">
      <c r="A29" s="53" t="s">
        <v>276</v>
      </c>
      <c r="B29">
        <v>0</v>
      </c>
      <c r="C29">
        <v>4.5</v>
      </c>
      <c r="D29">
        <v>11.2</v>
      </c>
      <c r="E29">
        <v>22.4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0.6</v>
      </c>
      <c r="C33">
        <v>14.1</v>
      </c>
      <c r="D33">
        <v>0.7</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3985.9</v>
      </c>
      <c r="C48">
        <v>4172.5</v>
      </c>
      <c r="D48">
        <v>22205.7</v>
      </c>
      <c r="E48">
        <v>21043.1</v>
      </c>
      <c r="F48">
        <v>2970.5</v>
      </c>
      <c r="G48">
        <v>270</v>
      </c>
    </row>
    <row r="49" spans="1:7" ht="15" x14ac:dyDescent="0.25">
      <c r="A49" s="53" t="s">
        <v>287</v>
      </c>
      <c r="B49">
        <v>4</v>
      </c>
      <c r="C49">
        <v>0</v>
      </c>
      <c r="D49">
        <v>22.7</v>
      </c>
      <c r="E49">
        <v>25.4</v>
      </c>
      <c r="F49">
        <v>0</v>
      </c>
      <c r="G49">
        <v>0</v>
      </c>
    </row>
    <row r="50" spans="1:7" ht="15" x14ac:dyDescent="0.25">
      <c r="A50" s="53" t="s">
        <v>288</v>
      </c>
      <c r="B50">
        <v>201.3</v>
      </c>
      <c r="C50">
        <v>106.2</v>
      </c>
      <c r="D50">
        <v>710.1</v>
      </c>
      <c r="E50">
        <v>714.4</v>
      </c>
      <c r="F50">
        <v>246.1</v>
      </c>
      <c r="G50">
        <v>0</v>
      </c>
    </row>
    <row r="51" spans="1:7" ht="15" x14ac:dyDescent="0.25">
      <c r="A51" s="53" t="s">
        <v>289</v>
      </c>
      <c r="B51">
        <v>180</v>
      </c>
      <c r="C51">
        <v>190.4</v>
      </c>
      <c r="D51">
        <v>497.2</v>
      </c>
      <c r="E51">
        <v>579.6</v>
      </c>
      <c r="F51">
        <v>29.5</v>
      </c>
      <c r="G51">
        <v>0</v>
      </c>
    </row>
    <row r="52" spans="1:7" ht="15" x14ac:dyDescent="0.25">
      <c r="A52" s="53" t="s">
        <v>310</v>
      </c>
      <c r="B52">
        <v>0</v>
      </c>
      <c r="C52">
        <v>0</v>
      </c>
      <c r="D52">
        <v>226.2</v>
      </c>
      <c r="E52">
        <v>153.69999999999999</v>
      </c>
      <c r="F52">
        <v>0</v>
      </c>
      <c r="G52">
        <v>0</v>
      </c>
    </row>
    <row r="53" spans="1:7" ht="15" x14ac:dyDescent="0.25">
      <c r="A53" s="53" t="s">
        <v>290</v>
      </c>
      <c r="B53">
        <v>59.5</v>
      </c>
      <c r="C53">
        <v>354.8</v>
      </c>
      <c r="D53">
        <v>3786.5</v>
      </c>
      <c r="E53">
        <v>3915.5</v>
      </c>
      <c r="F53">
        <v>0</v>
      </c>
      <c r="G53">
        <v>0</v>
      </c>
    </row>
    <row r="54" spans="1:7" ht="15" x14ac:dyDescent="0.25">
      <c r="A54" s="53" t="s">
        <v>291</v>
      </c>
      <c r="B54">
        <v>14.6</v>
      </c>
      <c r="C54">
        <v>69.400000000000006</v>
      </c>
      <c r="D54">
        <v>452.4</v>
      </c>
      <c r="E54">
        <v>474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197.4</v>
      </c>
      <c r="C57">
        <v>229.4</v>
      </c>
      <c r="D57">
        <v>1040.9000000000001</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185.4</v>
      </c>
      <c r="C60">
        <v>133.1</v>
      </c>
      <c r="D60">
        <v>642.20000000000005</v>
      </c>
      <c r="E60">
        <v>666</v>
      </c>
      <c r="F60">
        <v>99.5</v>
      </c>
      <c r="G60">
        <v>0</v>
      </c>
    </row>
    <row r="61" spans="1:7" ht="15" x14ac:dyDescent="0.25">
      <c r="A61" s="53" t="s">
        <v>296</v>
      </c>
      <c r="B61">
        <v>44</v>
      </c>
      <c r="C61">
        <v>75.7</v>
      </c>
      <c r="D61">
        <v>241.6</v>
      </c>
      <c r="E61">
        <v>224.9</v>
      </c>
      <c r="F61">
        <v>13.8</v>
      </c>
      <c r="G61">
        <v>0</v>
      </c>
    </row>
    <row r="62" spans="1:7" ht="15" x14ac:dyDescent="0.25">
      <c r="A62" s="53" t="s">
        <v>297</v>
      </c>
      <c r="B62">
        <v>2.7</v>
      </c>
      <c r="C62">
        <v>1.8</v>
      </c>
      <c r="D62">
        <v>13.9</v>
      </c>
      <c r="E62">
        <v>13.4</v>
      </c>
      <c r="F62">
        <v>0</v>
      </c>
      <c r="G62">
        <v>0</v>
      </c>
    </row>
    <row r="63" spans="1:7" ht="15" x14ac:dyDescent="0.25">
      <c r="A63" s="53" t="s">
        <v>298</v>
      </c>
      <c r="B63">
        <v>2675.8</v>
      </c>
      <c r="C63">
        <v>2553</v>
      </c>
      <c r="D63">
        <v>12204.6</v>
      </c>
      <c r="E63">
        <v>11603.1</v>
      </c>
      <c r="F63">
        <v>1947</v>
      </c>
      <c r="G63">
        <v>270</v>
      </c>
    </row>
    <row r="64" spans="1:7" ht="15" x14ac:dyDescent="0.25">
      <c r="A64" s="53" t="s">
        <v>299</v>
      </c>
      <c r="B64">
        <v>175.4</v>
      </c>
      <c r="C64">
        <v>61.6</v>
      </c>
      <c r="D64">
        <v>356.9</v>
      </c>
      <c r="E64">
        <v>258.8</v>
      </c>
      <c r="F64">
        <v>27.5</v>
      </c>
      <c r="G64">
        <v>0</v>
      </c>
    </row>
    <row r="65" spans="1:7" ht="15" x14ac:dyDescent="0.25">
      <c r="A65" s="53" t="s">
        <v>300</v>
      </c>
      <c r="B65">
        <v>138.19999999999999</v>
      </c>
      <c r="C65">
        <v>105.6</v>
      </c>
      <c r="D65">
        <v>440.8</v>
      </c>
      <c r="E65">
        <v>418.9</v>
      </c>
      <c r="F65">
        <v>152.30000000000001</v>
      </c>
      <c r="G65">
        <v>0</v>
      </c>
    </row>
    <row r="66" spans="1:7" ht="15" x14ac:dyDescent="0.25">
      <c r="A66" s="53" t="s">
        <v>301</v>
      </c>
      <c r="B66">
        <v>0</v>
      </c>
      <c r="C66">
        <v>64.7</v>
      </c>
      <c r="D66">
        <v>758.6</v>
      </c>
      <c r="E66">
        <v>312.60000000000002</v>
      </c>
      <c r="F66">
        <v>0</v>
      </c>
      <c r="G66">
        <v>0</v>
      </c>
    </row>
    <row r="67" spans="1:7" ht="15" x14ac:dyDescent="0.25">
      <c r="A67" s="53" t="s">
        <v>302</v>
      </c>
      <c r="B67">
        <v>47.2</v>
      </c>
      <c r="C67">
        <v>151.69999999999999</v>
      </c>
      <c r="D67">
        <v>448</v>
      </c>
      <c r="E67">
        <v>379.8</v>
      </c>
      <c r="F67">
        <v>89.4</v>
      </c>
      <c r="G67">
        <v>0</v>
      </c>
    </row>
    <row r="68" spans="1:7" ht="15" x14ac:dyDescent="0.25">
      <c r="A68" s="53" t="s">
        <v>385</v>
      </c>
      <c r="B68">
        <v>0</v>
      </c>
      <c r="C68">
        <v>0</v>
      </c>
      <c r="D68">
        <v>1</v>
      </c>
      <c r="E68">
        <v>4.3</v>
      </c>
      <c r="F68">
        <v>0</v>
      </c>
      <c r="G68">
        <v>0</v>
      </c>
    </row>
    <row r="69" spans="1:7" ht="15" x14ac:dyDescent="0.25">
      <c r="A69" s="53" t="s">
        <v>303</v>
      </c>
      <c r="B69">
        <v>9.4</v>
      </c>
      <c r="C69">
        <v>20</v>
      </c>
      <c r="D69">
        <v>54.1</v>
      </c>
      <c r="E69">
        <v>69.7</v>
      </c>
      <c r="F69">
        <v>0</v>
      </c>
      <c r="G69">
        <v>0</v>
      </c>
    </row>
    <row r="70" spans="1:7" ht="15" x14ac:dyDescent="0.25">
      <c r="A70" s="53" t="s">
        <v>304</v>
      </c>
      <c r="B70">
        <v>40</v>
      </c>
      <c r="C70">
        <v>55.2</v>
      </c>
      <c r="D70">
        <v>260.10000000000002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11255.7</v>
      </c>
      <c r="C72">
        <v>7524</v>
      </c>
      <c r="D72">
        <v>57399.6</v>
      </c>
      <c r="E72">
        <v>33882.6</v>
      </c>
      <c r="F72">
        <v>14564.2</v>
      </c>
      <c r="G72">
        <v>270</v>
      </c>
    </row>
    <row r="73" spans="1:7" ht="15" x14ac:dyDescent="0.25">
      <c r="A73" s="53" t="s">
        <v>306</v>
      </c>
      <c r="B73">
        <v>891.8</v>
      </c>
      <c r="C73">
        <v>906.8</v>
      </c>
      <c r="D73">
        <v>0</v>
      </c>
      <c r="E73">
        <v>0</v>
      </c>
      <c r="F73">
        <v>1184.0999999999999</v>
      </c>
      <c r="G73">
        <v>0</v>
      </c>
    </row>
    <row r="74" spans="1:7" ht="15" x14ac:dyDescent="0.25">
      <c r="A74" s="53" t="s">
        <v>573</v>
      </c>
      <c r="B74" t="s">
        <v>118</v>
      </c>
      <c r="C74" t="s">
        <v>26</v>
      </c>
      <c r="D74" t="s">
        <v>118</v>
      </c>
      <c r="E74" t="s">
        <v>118</v>
      </c>
      <c r="F74" t="s">
        <v>118</v>
      </c>
      <c r="G74" t="s">
        <v>108</v>
      </c>
    </row>
    <row r="75" spans="1:7" ht="15" x14ac:dyDescent="0.25">
      <c r="A75" s="53" t="s">
        <v>307</v>
      </c>
      <c r="B75">
        <v>12147.5</v>
      </c>
      <c r="C75">
        <v>8430.9</v>
      </c>
      <c r="D75">
        <v>57399.6</v>
      </c>
      <c r="E75">
        <v>33882.6</v>
      </c>
      <c r="F75">
        <v>15748.3</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125</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B2D5-06E3-4AA8-9160-E796C4AB43D8}">
  <dimension ref="A1:G78"/>
  <sheetViews>
    <sheetView topLeftCell="A25" workbookViewId="0">
      <selection activeCell="J61" sqref="J61"/>
    </sheetView>
  </sheetViews>
  <sheetFormatPr defaultRowHeight="13.2" x14ac:dyDescent="0.25"/>
  <cols>
    <col min="1" max="1" width="23.44140625" customWidth="1"/>
    <col min="3" max="3" width="12.6640625" customWidth="1"/>
    <col min="5" max="5" width="14.6640625" customWidth="1"/>
  </cols>
  <sheetData>
    <row r="1" spans="1:7" ht="15" x14ac:dyDescent="0.25">
      <c r="A1" s="53" t="s">
        <v>564</v>
      </c>
    </row>
    <row r="2" spans="1:7" ht="15" x14ac:dyDescent="0.25">
      <c r="A2" s="53" t="s">
        <v>565</v>
      </c>
    </row>
    <row r="3" spans="1:7" ht="15" x14ac:dyDescent="0.25">
      <c r="A3" s="53" t="s">
        <v>702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1259.5999999999999</v>
      </c>
      <c r="C16">
        <v>2236.1</v>
      </c>
      <c r="D16">
        <v>9224.7999999999993</v>
      </c>
      <c r="E16">
        <v>7126.1</v>
      </c>
      <c r="F16">
        <v>825.2</v>
      </c>
      <c r="G16">
        <v>0</v>
      </c>
    </row>
    <row r="17" spans="1:7" ht="15" x14ac:dyDescent="0.25">
      <c r="A17" s="53" t="s">
        <v>27</v>
      </c>
    </row>
    <row r="18" spans="1:7" ht="15" x14ac:dyDescent="0.25">
      <c r="A18" s="53" t="s">
        <v>271</v>
      </c>
      <c r="B18">
        <v>41.7</v>
      </c>
      <c r="C18">
        <v>83.8</v>
      </c>
      <c r="D18">
        <v>1400.3</v>
      </c>
      <c r="E18">
        <v>598.9</v>
      </c>
      <c r="F18">
        <v>24</v>
      </c>
      <c r="G18">
        <v>0</v>
      </c>
    </row>
    <row r="19" spans="1:7" ht="15" x14ac:dyDescent="0.25">
      <c r="A19" s="53" t="s">
        <v>27</v>
      </c>
    </row>
    <row r="20" spans="1:7" ht="15" x14ac:dyDescent="0.25">
      <c r="A20" s="53" t="s">
        <v>272</v>
      </c>
      <c r="B20">
        <v>6476</v>
      </c>
      <c r="C20">
        <v>1012.2</v>
      </c>
      <c r="D20">
        <v>16930.900000000001</v>
      </c>
      <c r="E20">
        <v>323.3</v>
      </c>
      <c r="F20">
        <v>10744</v>
      </c>
      <c r="G20">
        <v>0</v>
      </c>
    </row>
    <row r="21" spans="1:7" ht="15" x14ac:dyDescent="0.25">
      <c r="A21" s="53" t="s">
        <v>27</v>
      </c>
    </row>
    <row r="22" spans="1:7" ht="15" x14ac:dyDescent="0.25">
      <c r="A22" s="53" t="s">
        <v>273</v>
      </c>
      <c r="B22">
        <v>192.8</v>
      </c>
      <c r="C22">
        <v>603.79999999999995</v>
      </c>
      <c r="D22">
        <v>5534.7</v>
      </c>
      <c r="E22">
        <v>3615.1</v>
      </c>
      <c r="F22">
        <v>0</v>
      </c>
      <c r="G22">
        <v>0</v>
      </c>
    </row>
    <row r="23" spans="1:7" ht="15" x14ac:dyDescent="0.25">
      <c r="A23" s="53" t="s">
        <v>274</v>
      </c>
      <c r="B23">
        <v>1</v>
      </c>
      <c r="C23">
        <v>0.8</v>
      </c>
      <c r="D23">
        <v>24.6</v>
      </c>
      <c r="E23">
        <v>34.6</v>
      </c>
      <c r="F23">
        <v>0</v>
      </c>
      <c r="G23">
        <v>0</v>
      </c>
    </row>
    <row r="24" spans="1:7" ht="15" x14ac:dyDescent="0.25">
      <c r="A24" s="53" t="s">
        <v>406</v>
      </c>
      <c r="B24">
        <v>0</v>
      </c>
      <c r="C24">
        <v>0</v>
      </c>
      <c r="D24">
        <v>142.9</v>
      </c>
      <c r="E24">
        <v>28.8</v>
      </c>
      <c r="F24">
        <v>0</v>
      </c>
      <c r="G24">
        <v>0</v>
      </c>
    </row>
    <row r="25" spans="1:7" ht="15" x14ac:dyDescent="0.25">
      <c r="A25" s="53" t="s">
        <v>413</v>
      </c>
      <c r="B25">
        <v>0</v>
      </c>
      <c r="C25">
        <v>73</v>
      </c>
      <c r="D25">
        <v>516.70000000000005</v>
      </c>
      <c r="E25">
        <v>363.2</v>
      </c>
      <c r="F25">
        <v>0</v>
      </c>
      <c r="G25">
        <v>0</v>
      </c>
    </row>
    <row r="26" spans="1:7" ht="15" x14ac:dyDescent="0.25">
      <c r="A26" s="53" t="s">
        <v>586</v>
      </c>
      <c r="B26">
        <v>0</v>
      </c>
      <c r="C26">
        <v>0</v>
      </c>
      <c r="D26">
        <v>88</v>
      </c>
      <c r="E26">
        <v>0.1</v>
      </c>
      <c r="F26">
        <v>0</v>
      </c>
      <c r="G26">
        <v>0</v>
      </c>
    </row>
    <row r="27" spans="1:7" ht="15" x14ac:dyDescent="0.25">
      <c r="A27" s="53" t="s">
        <v>275</v>
      </c>
      <c r="B27">
        <v>66.5</v>
      </c>
      <c r="C27">
        <v>439.4</v>
      </c>
      <c r="D27">
        <v>3461.3</v>
      </c>
      <c r="E27">
        <v>2128.1</v>
      </c>
      <c r="F27">
        <v>0</v>
      </c>
      <c r="G27">
        <v>0</v>
      </c>
    </row>
    <row r="28" spans="1:7" ht="15" x14ac:dyDescent="0.25">
      <c r="A28" s="53" t="s">
        <v>594</v>
      </c>
      <c r="B28">
        <v>0</v>
      </c>
      <c r="C28">
        <v>0</v>
      </c>
      <c r="D28">
        <v>41.1</v>
      </c>
      <c r="E28">
        <v>0</v>
      </c>
      <c r="F28">
        <v>0</v>
      </c>
      <c r="G28">
        <v>0</v>
      </c>
    </row>
    <row r="29" spans="1:7" ht="15" x14ac:dyDescent="0.25">
      <c r="A29" s="53" t="s">
        <v>276</v>
      </c>
      <c r="B29">
        <v>0</v>
      </c>
      <c r="C29">
        <v>5.5</v>
      </c>
      <c r="D29">
        <v>11.2</v>
      </c>
      <c r="E29">
        <v>21.4</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14.1</v>
      </c>
      <c r="D33">
        <v>0.6</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4231</v>
      </c>
      <c r="C48">
        <v>4384.3</v>
      </c>
      <c r="D48">
        <v>21803.200000000001</v>
      </c>
      <c r="E48">
        <v>20489.099999999999</v>
      </c>
      <c r="F48">
        <v>2953.4</v>
      </c>
      <c r="G48">
        <v>270</v>
      </c>
    </row>
    <row r="49" spans="1:7" ht="15" x14ac:dyDescent="0.25">
      <c r="A49" s="53" t="s">
        <v>287</v>
      </c>
      <c r="B49">
        <v>8</v>
      </c>
      <c r="C49">
        <v>0</v>
      </c>
      <c r="D49">
        <v>19</v>
      </c>
      <c r="E49">
        <v>25.4</v>
      </c>
      <c r="F49">
        <v>0</v>
      </c>
      <c r="G49">
        <v>0</v>
      </c>
    </row>
    <row r="50" spans="1:7" ht="15" x14ac:dyDescent="0.25">
      <c r="A50" s="53" t="s">
        <v>288</v>
      </c>
      <c r="B50">
        <v>196.1</v>
      </c>
      <c r="C50">
        <v>132.1</v>
      </c>
      <c r="D50">
        <v>710.1</v>
      </c>
      <c r="E50">
        <v>690.5</v>
      </c>
      <c r="F50">
        <v>246.1</v>
      </c>
      <c r="G50">
        <v>0</v>
      </c>
    </row>
    <row r="51" spans="1:7" ht="15" x14ac:dyDescent="0.25">
      <c r="A51" s="53" t="s">
        <v>289</v>
      </c>
      <c r="B51">
        <v>200</v>
      </c>
      <c r="C51">
        <v>199.5</v>
      </c>
      <c r="D51">
        <v>474.7</v>
      </c>
      <c r="E51">
        <v>568.9</v>
      </c>
      <c r="F51">
        <v>28.9</v>
      </c>
      <c r="G51">
        <v>0</v>
      </c>
    </row>
    <row r="52" spans="1:7" ht="15" x14ac:dyDescent="0.25">
      <c r="A52" s="53" t="s">
        <v>310</v>
      </c>
      <c r="B52">
        <v>0</v>
      </c>
      <c r="C52">
        <v>0</v>
      </c>
      <c r="D52">
        <v>226.2</v>
      </c>
      <c r="E52">
        <v>153.69999999999999</v>
      </c>
      <c r="F52">
        <v>0</v>
      </c>
      <c r="G52">
        <v>0</v>
      </c>
    </row>
    <row r="53" spans="1:7" ht="15" x14ac:dyDescent="0.25">
      <c r="A53" s="53" t="s">
        <v>290</v>
      </c>
      <c r="B53">
        <v>59.5</v>
      </c>
      <c r="C53">
        <v>381.3</v>
      </c>
      <c r="D53">
        <v>3786.5</v>
      </c>
      <c r="E53">
        <v>3813.9</v>
      </c>
      <c r="F53">
        <v>0</v>
      </c>
      <c r="G53">
        <v>0</v>
      </c>
    </row>
    <row r="54" spans="1:7" ht="15" x14ac:dyDescent="0.25">
      <c r="A54" s="53" t="s">
        <v>291</v>
      </c>
      <c r="B54">
        <v>14.6</v>
      </c>
      <c r="C54">
        <v>86.3</v>
      </c>
      <c r="D54">
        <v>452.4</v>
      </c>
      <c r="E54">
        <v>454.4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221.4</v>
      </c>
      <c r="C57">
        <v>229.1</v>
      </c>
      <c r="D57">
        <v>1020.8</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205.7</v>
      </c>
      <c r="C60">
        <v>135.5</v>
      </c>
      <c r="D60">
        <v>592.6</v>
      </c>
      <c r="E60">
        <v>644.6</v>
      </c>
      <c r="F60">
        <v>87.5</v>
      </c>
      <c r="G60">
        <v>0</v>
      </c>
    </row>
    <row r="61" spans="1:7" ht="15" x14ac:dyDescent="0.25">
      <c r="A61" s="53" t="s">
        <v>296</v>
      </c>
      <c r="B61">
        <v>44</v>
      </c>
      <c r="C61">
        <v>99.2</v>
      </c>
      <c r="D61">
        <v>241.6</v>
      </c>
      <c r="E61">
        <v>200.7</v>
      </c>
      <c r="F61">
        <v>13.8</v>
      </c>
      <c r="G61">
        <v>0</v>
      </c>
    </row>
    <row r="62" spans="1:7" ht="15" x14ac:dyDescent="0.25">
      <c r="A62" s="53" t="s">
        <v>297</v>
      </c>
      <c r="B62">
        <v>3.1</v>
      </c>
      <c r="C62">
        <v>1.8</v>
      </c>
      <c r="D62">
        <v>13</v>
      </c>
      <c r="E62">
        <v>13.4</v>
      </c>
      <c r="F62">
        <v>0</v>
      </c>
      <c r="G62">
        <v>0</v>
      </c>
    </row>
    <row r="63" spans="1:7" ht="15" x14ac:dyDescent="0.25">
      <c r="A63" s="53" t="s">
        <v>298</v>
      </c>
      <c r="B63">
        <v>2833.6</v>
      </c>
      <c r="C63">
        <v>2668.1</v>
      </c>
      <c r="D63">
        <v>11952.1</v>
      </c>
      <c r="E63">
        <v>11319.7</v>
      </c>
      <c r="F63">
        <v>1942.5</v>
      </c>
      <c r="G63">
        <v>270</v>
      </c>
    </row>
    <row r="64" spans="1:7" ht="15" x14ac:dyDescent="0.25">
      <c r="A64" s="53" t="s">
        <v>299</v>
      </c>
      <c r="B64">
        <v>152.9</v>
      </c>
      <c r="C64">
        <v>69.599999999999994</v>
      </c>
      <c r="D64">
        <v>356.9</v>
      </c>
      <c r="E64">
        <v>258.8</v>
      </c>
      <c r="F64">
        <v>27.5</v>
      </c>
      <c r="G64">
        <v>0</v>
      </c>
    </row>
    <row r="65" spans="1:7" ht="15" x14ac:dyDescent="0.25">
      <c r="A65" s="53" t="s">
        <v>300</v>
      </c>
      <c r="B65">
        <v>181.4</v>
      </c>
      <c r="C65">
        <v>105.6</v>
      </c>
      <c r="D65">
        <v>399.1</v>
      </c>
      <c r="E65">
        <v>410.1</v>
      </c>
      <c r="F65">
        <v>152.30000000000001</v>
      </c>
      <c r="G65">
        <v>0</v>
      </c>
    </row>
    <row r="66" spans="1:7" ht="15" x14ac:dyDescent="0.25">
      <c r="A66" s="53" t="s">
        <v>301</v>
      </c>
      <c r="B66">
        <v>0</v>
      </c>
      <c r="C66">
        <v>54.9</v>
      </c>
      <c r="D66">
        <v>758.6</v>
      </c>
      <c r="E66">
        <v>280.7</v>
      </c>
      <c r="F66">
        <v>0</v>
      </c>
      <c r="G66">
        <v>0</v>
      </c>
    </row>
    <row r="67" spans="1:7" ht="15" x14ac:dyDescent="0.25">
      <c r="A67" s="53" t="s">
        <v>302</v>
      </c>
      <c r="B67">
        <v>47.2</v>
      </c>
      <c r="C67">
        <v>176.3</v>
      </c>
      <c r="D67">
        <v>448</v>
      </c>
      <c r="E67">
        <v>351.5</v>
      </c>
      <c r="F67">
        <v>89.4</v>
      </c>
      <c r="G67">
        <v>0</v>
      </c>
    </row>
    <row r="68" spans="1:7" ht="15" x14ac:dyDescent="0.25">
      <c r="A68" s="53" t="s">
        <v>385</v>
      </c>
      <c r="B68">
        <v>0</v>
      </c>
      <c r="C68">
        <v>0</v>
      </c>
      <c r="D68">
        <v>1</v>
      </c>
      <c r="E68">
        <v>4.3</v>
      </c>
      <c r="F68">
        <v>0</v>
      </c>
      <c r="G68">
        <v>0</v>
      </c>
    </row>
    <row r="69" spans="1:7" ht="15" x14ac:dyDescent="0.25">
      <c r="A69" s="53" t="s">
        <v>303</v>
      </c>
      <c r="B69">
        <v>12.4</v>
      </c>
      <c r="C69">
        <v>20</v>
      </c>
      <c r="D69">
        <v>51.1</v>
      </c>
      <c r="E69">
        <v>69.7</v>
      </c>
      <c r="F69">
        <v>0</v>
      </c>
      <c r="G69">
        <v>0</v>
      </c>
    </row>
    <row r="70" spans="1:7" ht="15" x14ac:dyDescent="0.25">
      <c r="A70" s="53" t="s">
        <v>304</v>
      </c>
      <c r="B70">
        <v>40</v>
      </c>
      <c r="C70">
        <v>25.2</v>
      </c>
      <c r="D70">
        <v>251.7</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12210.1</v>
      </c>
      <c r="C72">
        <v>8320.2999999999993</v>
      </c>
      <c r="D72">
        <v>56262.9</v>
      </c>
      <c r="E72">
        <v>32442.7</v>
      </c>
      <c r="F72">
        <v>14546.5</v>
      </c>
      <c r="G72">
        <v>270</v>
      </c>
    </row>
    <row r="73" spans="1:7" ht="15" x14ac:dyDescent="0.25">
      <c r="A73" s="53" t="s">
        <v>306</v>
      </c>
      <c r="B73">
        <v>1059</v>
      </c>
      <c r="C73">
        <v>1189.4000000000001</v>
      </c>
      <c r="D73">
        <v>0</v>
      </c>
      <c r="E73">
        <v>0</v>
      </c>
      <c r="F73">
        <v>1134.0999999999999</v>
      </c>
      <c r="G73">
        <v>0</v>
      </c>
    </row>
    <row r="74" spans="1:7" ht="15" x14ac:dyDescent="0.25">
      <c r="A74" s="53" t="s">
        <v>573</v>
      </c>
      <c r="B74" t="s">
        <v>118</v>
      </c>
      <c r="C74" t="s">
        <v>26</v>
      </c>
      <c r="D74" t="s">
        <v>118</v>
      </c>
      <c r="E74" t="s">
        <v>118</v>
      </c>
      <c r="F74" t="s">
        <v>118</v>
      </c>
      <c r="G74" t="s">
        <v>108</v>
      </c>
    </row>
    <row r="75" spans="1:7" ht="15" x14ac:dyDescent="0.25">
      <c r="A75" s="53" t="s">
        <v>307</v>
      </c>
      <c r="B75">
        <v>13269.2</v>
      </c>
      <c r="C75">
        <v>9509.7000000000007</v>
      </c>
      <c r="D75">
        <v>56262.9</v>
      </c>
      <c r="E75">
        <v>32442.7</v>
      </c>
      <c r="F75">
        <v>15680.7</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60</v>
      </c>
      <c r="G77">
        <v>0</v>
      </c>
    </row>
    <row r="78" spans="1:7" ht="15" x14ac:dyDescent="0.25">
      <c r="A78" s="53" t="s">
        <v>567</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940F-59ED-4207-BBA9-6ED54E6C7786}">
  <dimension ref="A1:G78"/>
  <sheetViews>
    <sheetView topLeftCell="A55" workbookViewId="0">
      <selection activeCell="C61" sqref="C61"/>
    </sheetView>
  </sheetViews>
  <sheetFormatPr defaultRowHeight="13.2" x14ac:dyDescent="0.25"/>
  <cols>
    <col min="1" max="1" width="29.5546875" customWidth="1"/>
    <col min="2" max="2" width="13.44140625" customWidth="1"/>
    <col min="3" max="3" width="12.44140625" customWidth="1"/>
    <col min="5" max="5" width="15.6640625" customWidth="1"/>
  </cols>
  <sheetData>
    <row r="1" spans="1:7" ht="15" x14ac:dyDescent="0.25">
      <c r="A1" s="53" t="s">
        <v>564</v>
      </c>
    </row>
    <row r="2" spans="1:7" ht="15" x14ac:dyDescent="0.25">
      <c r="A2" s="53" t="s">
        <v>565</v>
      </c>
    </row>
    <row r="3" spans="1:7" ht="15" x14ac:dyDescent="0.25">
      <c r="A3" s="53" t="s">
        <v>701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1250.3</v>
      </c>
      <c r="C16">
        <v>2345.6</v>
      </c>
      <c r="D16">
        <v>9085.1</v>
      </c>
      <c r="E16">
        <v>6979.7</v>
      </c>
      <c r="F16">
        <v>775.2</v>
      </c>
      <c r="G16">
        <v>0</v>
      </c>
    </row>
    <row r="17" spans="1:7" ht="15" x14ac:dyDescent="0.25">
      <c r="A17" s="53" t="s">
        <v>27</v>
      </c>
    </row>
    <row r="18" spans="1:7" ht="15" x14ac:dyDescent="0.25">
      <c r="A18" s="53" t="s">
        <v>271</v>
      </c>
      <c r="B18">
        <v>118.8</v>
      </c>
      <c r="C18">
        <v>133.9</v>
      </c>
      <c r="D18">
        <v>1393.3</v>
      </c>
      <c r="E18">
        <v>529.79999999999995</v>
      </c>
      <c r="F18">
        <v>24</v>
      </c>
      <c r="G18">
        <v>0</v>
      </c>
    </row>
    <row r="19" spans="1:7" ht="15" x14ac:dyDescent="0.25">
      <c r="A19" s="53" t="s">
        <v>27</v>
      </c>
    </row>
    <row r="20" spans="1:7" ht="15" x14ac:dyDescent="0.25">
      <c r="A20" s="53" t="s">
        <v>272</v>
      </c>
      <c r="B20">
        <v>7364</v>
      </c>
      <c r="C20">
        <v>1012.2</v>
      </c>
      <c r="D20">
        <v>15862.8</v>
      </c>
      <c r="E20">
        <v>257.10000000000002</v>
      </c>
      <c r="F20">
        <v>10744</v>
      </c>
      <c r="G20">
        <v>0</v>
      </c>
    </row>
    <row r="21" spans="1:7" ht="15" x14ac:dyDescent="0.25">
      <c r="A21" s="53" t="s">
        <v>27</v>
      </c>
    </row>
    <row r="22" spans="1:7" ht="15" x14ac:dyDescent="0.25">
      <c r="A22" s="53" t="s">
        <v>273</v>
      </c>
      <c r="B22">
        <v>193.7</v>
      </c>
      <c r="C22">
        <v>894</v>
      </c>
      <c r="D22">
        <v>5533.8</v>
      </c>
      <c r="E22">
        <v>3250.4</v>
      </c>
      <c r="F22">
        <v>0</v>
      </c>
      <c r="G22">
        <v>0</v>
      </c>
    </row>
    <row r="23" spans="1:7" ht="15" x14ac:dyDescent="0.25">
      <c r="A23" s="53" t="s">
        <v>274</v>
      </c>
      <c r="B23">
        <v>1.1000000000000001</v>
      </c>
      <c r="C23">
        <v>0.8</v>
      </c>
      <c r="D23">
        <v>24.5</v>
      </c>
      <c r="E23">
        <v>34.5</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67.3</v>
      </c>
      <c r="C27">
        <v>575.29999999999995</v>
      </c>
      <c r="D27">
        <v>3460.5</v>
      </c>
      <c r="E27">
        <v>1926.7</v>
      </c>
      <c r="F27">
        <v>0</v>
      </c>
      <c r="G27">
        <v>0</v>
      </c>
    </row>
    <row r="28" spans="1:7" ht="15" x14ac:dyDescent="0.25">
      <c r="A28" s="53" t="s">
        <v>594</v>
      </c>
      <c r="B28">
        <v>0</v>
      </c>
      <c r="C28">
        <v>0</v>
      </c>
      <c r="D28">
        <v>41.1</v>
      </c>
      <c r="E28">
        <v>0</v>
      </c>
      <c r="F28">
        <v>0</v>
      </c>
      <c r="G28">
        <v>0</v>
      </c>
    </row>
    <row r="29" spans="1:7" ht="15" x14ac:dyDescent="0.25">
      <c r="A29" s="53" t="s">
        <v>276</v>
      </c>
      <c r="B29">
        <v>0</v>
      </c>
      <c r="C29">
        <v>7.8</v>
      </c>
      <c r="D29">
        <v>11.2</v>
      </c>
      <c r="E29">
        <v>19.100000000000001</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19.100000000000001</v>
      </c>
      <c r="D33">
        <v>0.6</v>
      </c>
      <c r="E33">
        <v>60.4</v>
      </c>
      <c r="F33">
        <v>0</v>
      </c>
      <c r="G33">
        <v>0</v>
      </c>
    </row>
    <row r="34" spans="1:7" ht="15" x14ac:dyDescent="0.25">
      <c r="A34" s="53" t="s">
        <v>280</v>
      </c>
      <c r="B34">
        <v>0</v>
      </c>
      <c r="C34">
        <v>0</v>
      </c>
      <c r="D34" t="s">
        <v>160</v>
      </c>
      <c r="E34" t="s">
        <v>160</v>
      </c>
      <c r="F34">
        <v>0</v>
      </c>
      <c r="G34">
        <v>0</v>
      </c>
    </row>
    <row r="35" spans="1:7" ht="15" x14ac:dyDescent="0.25">
      <c r="A35" s="53" t="s">
        <v>281</v>
      </c>
      <c r="B35">
        <v>124.5</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5</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4541.8999999999996</v>
      </c>
      <c r="C48">
        <v>4600.3999999999996</v>
      </c>
      <c r="D48">
        <v>21329.3</v>
      </c>
      <c r="E48">
        <v>19822.5</v>
      </c>
      <c r="F48">
        <v>2935.4</v>
      </c>
      <c r="G48">
        <v>270</v>
      </c>
    </row>
    <row r="49" spans="1:7" ht="15" x14ac:dyDescent="0.25">
      <c r="A49" s="53" t="s">
        <v>287</v>
      </c>
      <c r="B49">
        <v>8</v>
      </c>
      <c r="C49">
        <v>0</v>
      </c>
      <c r="D49">
        <v>19</v>
      </c>
      <c r="E49">
        <v>25.4</v>
      </c>
      <c r="F49">
        <v>0</v>
      </c>
      <c r="G49">
        <v>0</v>
      </c>
    </row>
    <row r="50" spans="1:7" ht="15" x14ac:dyDescent="0.25">
      <c r="A50" s="53" t="s">
        <v>288</v>
      </c>
      <c r="B50">
        <v>201.4</v>
      </c>
      <c r="C50">
        <v>135.69999999999999</v>
      </c>
      <c r="D50">
        <v>695.2</v>
      </c>
      <c r="E50">
        <v>678.6</v>
      </c>
      <c r="F50">
        <v>237.1</v>
      </c>
      <c r="G50">
        <v>0</v>
      </c>
    </row>
    <row r="51" spans="1:7" ht="15" x14ac:dyDescent="0.25">
      <c r="A51" s="53" t="s">
        <v>289</v>
      </c>
      <c r="B51">
        <v>201.7</v>
      </c>
      <c r="C51">
        <v>196.8</v>
      </c>
      <c r="D51">
        <v>469.5</v>
      </c>
      <c r="E51">
        <v>564.4</v>
      </c>
      <c r="F51">
        <v>28.9</v>
      </c>
      <c r="G51">
        <v>0</v>
      </c>
    </row>
    <row r="52" spans="1:7" ht="15" x14ac:dyDescent="0.25">
      <c r="A52" s="53" t="s">
        <v>310</v>
      </c>
      <c r="B52">
        <v>0</v>
      </c>
      <c r="C52">
        <v>11</v>
      </c>
      <c r="D52">
        <v>226.2</v>
      </c>
      <c r="E52">
        <v>146</v>
      </c>
      <c r="F52">
        <v>0</v>
      </c>
      <c r="G52">
        <v>0</v>
      </c>
    </row>
    <row r="53" spans="1:7" ht="15" x14ac:dyDescent="0.25">
      <c r="A53" s="53" t="s">
        <v>290</v>
      </c>
      <c r="B53">
        <v>79.5</v>
      </c>
      <c r="C53">
        <v>428.2</v>
      </c>
      <c r="D53">
        <v>3768.6</v>
      </c>
      <c r="E53">
        <v>3741.1</v>
      </c>
      <c r="F53">
        <v>0</v>
      </c>
      <c r="G53">
        <v>0</v>
      </c>
    </row>
    <row r="54" spans="1:7" ht="15" x14ac:dyDescent="0.25">
      <c r="A54" s="53" t="s">
        <v>291</v>
      </c>
      <c r="B54">
        <v>14.6</v>
      </c>
      <c r="C54">
        <v>114</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280.8</v>
      </c>
      <c r="C57">
        <v>267.3</v>
      </c>
      <c r="D57">
        <v>975.5</v>
      </c>
      <c r="E57">
        <v>833.7</v>
      </c>
      <c r="F57">
        <v>358.4</v>
      </c>
      <c r="G57">
        <v>0</v>
      </c>
    </row>
    <row r="58" spans="1:7" ht="15" x14ac:dyDescent="0.25">
      <c r="A58" s="53" t="s">
        <v>384</v>
      </c>
      <c r="B58">
        <v>0</v>
      </c>
      <c r="C58">
        <v>0</v>
      </c>
      <c r="D58">
        <v>9.5</v>
      </c>
      <c r="E58">
        <v>32</v>
      </c>
      <c r="F58">
        <v>0</v>
      </c>
      <c r="G58">
        <v>0</v>
      </c>
    </row>
    <row r="59" spans="1:7" ht="15" x14ac:dyDescent="0.25">
      <c r="A59" s="53" t="s">
        <v>294</v>
      </c>
      <c r="B59">
        <v>0</v>
      </c>
      <c r="C59">
        <v>0</v>
      </c>
      <c r="D59">
        <v>8.1</v>
      </c>
      <c r="E59">
        <v>17.7</v>
      </c>
      <c r="F59">
        <v>0</v>
      </c>
      <c r="G59">
        <v>0</v>
      </c>
    </row>
    <row r="60" spans="1:7" ht="15" x14ac:dyDescent="0.25">
      <c r="A60" s="53" t="s">
        <v>295</v>
      </c>
      <c r="B60">
        <v>195.8</v>
      </c>
      <c r="C60">
        <v>148.6</v>
      </c>
      <c r="D60">
        <v>580.1</v>
      </c>
      <c r="E60">
        <v>644.6</v>
      </c>
      <c r="F60">
        <v>69.5</v>
      </c>
      <c r="G60">
        <v>0</v>
      </c>
    </row>
    <row r="61" spans="1:7" ht="15" x14ac:dyDescent="0.25">
      <c r="A61" s="53" t="s">
        <v>296</v>
      </c>
      <c r="B61">
        <v>44</v>
      </c>
      <c r="C61">
        <v>99.2</v>
      </c>
      <c r="D61">
        <v>241.6</v>
      </c>
      <c r="E61">
        <v>200.7</v>
      </c>
      <c r="F61">
        <v>13.8</v>
      </c>
      <c r="G61">
        <v>0</v>
      </c>
    </row>
    <row r="62" spans="1:7" ht="15" x14ac:dyDescent="0.25">
      <c r="A62" s="53" t="s">
        <v>297</v>
      </c>
      <c r="B62">
        <v>3.1</v>
      </c>
      <c r="C62">
        <v>3.6</v>
      </c>
      <c r="D62">
        <v>13</v>
      </c>
      <c r="E62">
        <v>12.1</v>
      </c>
      <c r="F62">
        <v>0</v>
      </c>
      <c r="G62">
        <v>0</v>
      </c>
    </row>
    <row r="63" spans="1:7" ht="15" x14ac:dyDescent="0.25">
      <c r="A63" s="53" t="s">
        <v>298</v>
      </c>
      <c r="B63">
        <v>3063.6</v>
      </c>
      <c r="C63">
        <v>2769.7</v>
      </c>
      <c r="D63">
        <v>11619.5</v>
      </c>
      <c r="E63">
        <v>10922.3</v>
      </c>
      <c r="F63">
        <v>1972.5</v>
      </c>
      <c r="G63">
        <v>270</v>
      </c>
    </row>
    <row r="64" spans="1:7" ht="15" x14ac:dyDescent="0.25">
      <c r="A64" s="53" t="s">
        <v>299</v>
      </c>
      <c r="B64">
        <v>147.30000000000001</v>
      </c>
      <c r="C64">
        <v>71.599999999999994</v>
      </c>
      <c r="D64">
        <v>356.9</v>
      </c>
      <c r="E64">
        <v>258.8</v>
      </c>
      <c r="F64">
        <v>13.5</v>
      </c>
      <c r="G64">
        <v>0</v>
      </c>
    </row>
    <row r="65" spans="1:7" ht="15" x14ac:dyDescent="0.25">
      <c r="A65" s="53" t="s">
        <v>300</v>
      </c>
      <c r="B65">
        <v>181.4</v>
      </c>
      <c r="C65">
        <v>105.6</v>
      </c>
      <c r="D65">
        <v>399.1</v>
      </c>
      <c r="E65">
        <v>410.1</v>
      </c>
      <c r="F65">
        <v>152.30000000000001</v>
      </c>
      <c r="G65">
        <v>0</v>
      </c>
    </row>
    <row r="66" spans="1:7" ht="15" x14ac:dyDescent="0.25">
      <c r="A66" s="53" t="s">
        <v>301</v>
      </c>
      <c r="B66">
        <v>0</v>
      </c>
      <c r="C66">
        <v>54.5</v>
      </c>
      <c r="D66">
        <v>758.6</v>
      </c>
      <c r="E66">
        <v>193.7</v>
      </c>
      <c r="F66">
        <v>0</v>
      </c>
      <c r="G66">
        <v>0</v>
      </c>
    </row>
    <row r="67" spans="1:7" ht="15" x14ac:dyDescent="0.25">
      <c r="A67" s="53" t="s">
        <v>302</v>
      </c>
      <c r="B67">
        <v>42.2</v>
      </c>
      <c r="C67">
        <v>144.30000000000001</v>
      </c>
      <c r="D67">
        <v>418.8</v>
      </c>
      <c r="E67">
        <v>349</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25.2</v>
      </c>
      <c r="D70">
        <v>235.2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13477.7</v>
      </c>
      <c r="C72">
        <v>8991.2000000000007</v>
      </c>
      <c r="D72">
        <v>54573.3</v>
      </c>
      <c r="E72">
        <v>31129.7</v>
      </c>
      <c r="F72">
        <v>14478.6</v>
      </c>
      <c r="G72">
        <v>270</v>
      </c>
    </row>
    <row r="73" spans="1:7" ht="15" x14ac:dyDescent="0.25">
      <c r="A73" s="53" t="s">
        <v>306</v>
      </c>
      <c r="B73">
        <v>1264.8</v>
      </c>
      <c r="C73">
        <v>1369.9</v>
      </c>
      <c r="D73">
        <v>0</v>
      </c>
      <c r="E73">
        <v>0</v>
      </c>
      <c r="F73">
        <v>891.3</v>
      </c>
      <c r="G73">
        <v>0</v>
      </c>
    </row>
    <row r="74" spans="1:7" ht="15" x14ac:dyDescent="0.25">
      <c r="A74" s="53" t="s">
        <v>573</v>
      </c>
      <c r="B74" t="s">
        <v>118</v>
      </c>
      <c r="C74" t="s">
        <v>26</v>
      </c>
      <c r="D74" t="s">
        <v>118</v>
      </c>
      <c r="E74" t="s">
        <v>118</v>
      </c>
      <c r="F74" t="s">
        <v>118</v>
      </c>
      <c r="G74" t="s">
        <v>108</v>
      </c>
    </row>
    <row r="75" spans="1:7" ht="15" x14ac:dyDescent="0.25">
      <c r="A75" s="53" t="s">
        <v>307</v>
      </c>
      <c r="B75">
        <v>14742.5</v>
      </c>
      <c r="C75">
        <v>10361.1</v>
      </c>
      <c r="D75">
        <v>54573.3</v>
      </c>
      <c r="E75">
        <v>31129.7</v>
      </c>
      <c r="F75">
        <v>15369.9</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4379-F5A8-4568-ACA8-4731E32537F3}">
  <dimension ref="A1:G77"/>
  <sheetViews>
    <sheetView topLeftCell="A52" workbookViewId="0">
      <selection activeCell="A9" sqref="A9"/>
    </sheetView>
  </sheetViews>
  <sheetFormatPr defaultRowHeight="13.2" x14ac:dyDescent="0.25"/>
  <cols>
    <col min="1" max="1" width="21.6640625" customWidth="1"/>
    <col min="2" max="3" width="10.6640625" customWidth="1"/>
    <col min="4" max="5" width="11.109375" customWidth="1"/>
    <col min="6" max="6" width="12.6640625" customWidth="1"/>
  </cols>
  <sheetData>
    <row r="1" spans="1:7" ht="15" x14ac:dyDescent="0.25">
      <c r="A1" s="53" t="s">
        <v>564</v>
      </c>
    </row>
    <row r="2" spans="1:7" ht="15" x14ac:dyDescent="0.25">
      <c r="A2" s="53" t="s">
        <v>565</v>
      </c>
    </row>
    <row r="3" spans="1:7" ht="15" x14ac:dyDescent="0.25">
      <c r="A3" s="53" t="s">
        <v>700</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1730.8</v>
      </c>
      <c r="C16">
        <v>2513.9</v>
      </c>
      <c r="D16">
        <v>8534.7000000000007</v>
      </c>
      <c r="E16">
        <v>6803.4</v>
      </c>
      <c r="F16">
        <v>775.2</v>
      </c>
      <c r="G16">
        <v>0</v>
      </c>
    </row>
    <row r="17" spans="1:7" ht="15" x14ac:dyDescent="0.25">
      <c r="A17" s="53" t="s">
        <v>27</v>
      </c>
    </row>
    <row r="18" spans="1:7" ht="15" x14ac:dyDescent="0.25">
      <c r="A18" s="53" t="s">
        <v>271</v>
      </c>
      <c r="B18">
        <v>124.2</v>
      </c>
      <c r="C18">
        <v>131.6</v>
      </c>
      <c r="D18">
        <v>1387.5</v>
      </c>
      <c r="E18">
        <v>525.5</v>
      </c>
      <c r="F18">
        <v>2.5</v>
      </c>
      <c r="G18">
        <v>0</v>
      </c>
    </row>
    <row r="19" spans="1:7" ht="15" x14ac:dyDescent="0.25">
      <c r="A19" s="53" t="s">
        <v>27</v>
      </c>
    </row>
    <row r="20" spans="1:7" ht="15" x14ac:dyDescent="0.25">
      <c r="A20" s="53" t="s">
        <v>272</v>
      </c>
      <c r="B20">
        <v>7973</v>
      </c>
      <c r="C20">
        <v>1075.2</v>
      </c>
      <c r="D20">
        <v>15247.8</v>
      </c>
      <c r="E20">
        <v>191</v>
      </c>
      <c r="F20">
        <v>10744</v>
      </c>
      <c r="G20">
        <v>0</v>
      </c>
    </row>
    <row r="21" spans="1:7" ht="15" x14ac:dyDescent="0.25">
      <c r="A21" s="53" t="s">
        <v>27</v>
      </c>
    </row>
    <row r="22" spans="1:7" ht="15" x14ac:dyDescent="0.25">
      <c r="A22" s="53" t="s">
        <v>273</v>
      </c>
      <c r="B22">
        <v>137.19999999999999</v>
      </c>
      <c r="C22">
        <v>1004.5</v>
      </c>
      <c r="D22">
        <v>5532.8</v>
      </c>
      <c r="E22">
        <v>3057.1</v>
      </c>
      <c r="F22">
        <v>0</v>
      </c>
      <c r="G22">
        <v>0</v>
      </c>
    </row>
    <row r="23" spans="1:7" ht="15" x14ac:dyDescent="0.25">
      <c r="A23" s="53" t="s">
        <v>274</v>
      </c>
      <c r="B23">
        <v>1.1000000000000001</v>
      </c>
      <c r="C23">
        <v>0.9</v>
      </c>
      <c r="D23">
        <v>24.5</v>
      </c>
      <c r="E23">
        <v>33.700000000000003</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68.3</v>
      </c>
      <c r="C27">
        <v>638</v>
      </c>
      <c r="D27">
        <v>3459.5</v>
      </c>
      <c r="E27">
        <v>1791.3</v>
      </c>
      <c r="F27">
        <v>0</v>
      </c>
      <c r="G27">
        <v>0</v>
      </c>
    </row>
    <row r="28" spans="1:7" ht="15" x14ac:dyDescent="0.25">
      <c r="A28" s="53" t="s">
        <v>594</v>
      </c>
      <c r="B28">
        <v>0</v>
      </c>
      <c r="C28">
        <v>0</v>
      </c>
      <c r="D28">
        <v>41.1</v>
      </c>
      <c r="E28">
        <v>0</v>
      </c>
      <c r="F28">
        <v>0</v>
      </c>
      <c r="G28">
        <v>0</v>
      </c>
    </row>
    <row r="29" spans="1:7" ht="15" x14ac:dyDescent="0.25">
      <c r="A29" s="53" t="s">
        <v>276</v>
      </c>
      <c r="B29">
        <v>0</v>
      </c>
      <c r="C29">
        <v>5.3</v>
      </c>
      <c r="D29">
        <v>11.2</v>
      </c>
      <c r="E29">
        <v>18.600000000000001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75.3</v>
      </c>
      <c r="D33">
        <v>0.6</v>
      </c>
      <c r="E33">
        <v>3.7</v>
      </c>
      <c r="F33">
        <v>0</v>
      </c>
      <c r="G33">
        <v>0</v>
      </c>
    </row>
    <row r="34" spans="1:7" ht="15" x14ac:dyDescent="0.25">
      <c r="A34" s="53" t="s">
        <v>280</v>
      </c>
      <c r="B34">
        <v>0</v>
      </c>
      <c r="C34">
        <v>0</v>
      </c>
      <c r="D34" t="s">
        <v>160</v>
      </c>
      <c r="E34" t="s">
        <v>160</v>
      </c>
      <c r="F34">
        <v>0</v>
      </c>
      <c r="G34">
        <v>0</v>
      </c>
    </row>
    <row r="35" spans="1:7" ht="15" x14ac:dyDescent="0.25">
      <c r="A35" s="53" t="s">
        <v>281</v>
      </c>
      <c r="B35">
        <v>67</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4961.8</v>
      </c>
      <c r="C48">
        <v>4862.2</v>
      </c>
      <c r="D48">
        <v>20874.400000000001</v>
      </c>
      <c r="E48">
        <v>19385.099999999999</v>
      </c>
      <c r="F48">
        <v>2686.9</v>
      </c>
      <c r="G48">
        <v>270</v>
      </c>
    </row>
    <row r="49" spans="1:7" ht="15" x14ac:dyDescent="0.25">
      <c r="A49" s="53" t="s">
        <v>287</v>
      </c>
      <c r="B49">
        <v>8</v>
      </c>
      <c r="C49">
        <v>0</v>
      </c>
      <c r="D49">
        <v>19</v>
      </c>
      <c r="E49">
        <v>25.4</v>
      </c>
      <c r="F49">
        <v>0</v>
      </c>
      <c r="G49">
        <v>0</v>
      </c>
    </row>
    <row r="50" spans="1:7" ht="15" x14ac:dyDescent="0.25">
      <c r="A50" s="53" t="s">
        <v>288</v>
      </c>
      <c r="B50">
        <v>298</v>
      </c>
      <c r="C50">
        <v>135.6</v>
      </c>
      <c r="D50">
        <v>695.2</v>
      </c>
      <c r="E50">
        <v>678.6</v>
      </c>
      <c r="F50">
        <v>139.69999999999999</v>
      </c>
      <c r="G50">
        <v>0</v>
      </c>
    </row>
    <row r="51" spans="1:7" ht="15" x14ac:dyDescent="0.25">
      <c r="A51" s="53" t="s">
        <v>289</v>
      </c>
      <c r="B51">
        <v>208.2</v>
      </c>
      <c r="C51">
        <v>229.3</v>
      </c>
      <c r="D51">
        <v>460.4</v>
      </c>
      <c r="E51">
        <v>541.79999999999995</v>
      </c>
      <c r="F51">
        <v>28.9</v>
      </c>
      <c r="G51">
        <v>0</v>
      </c>
    </row>
    <row r="52" spans="1:7" ht="15" x14ac:dyDescent="0.25">
      <c r="A52" s="53" t="s">
        <v>310</v>
      </c>
      <c r="B52">
        <v>0</v>
      </c>
      <c r="C52">
        <v>11</v>
      </c>
      <c r="D52">
        <v>226.2</v>
      </c>
      <c r="E52">
        <v>146</v>
      </c>
      <c r="F52">
        <v>0</v>
      </c>
      <c r="G52">
        <v>0</v>
      </c>
    </row>
    <row r="53" spans="1:7" ht="15" x14ac:dyDescent="0.25">
      <c r="A53" s="53" t="s">
        <v>290</v>
      </c>
      <c r="B53">
        <v>79.5</v>
      </c>
      <c r="C53">
        <v>446.4</v>
      </c>
      <c r="D53">
        <v>3724.6</v>
      </c>
      <c r="E53">
        <v>3708</v>
      </c>
      <c r="F53">
        <v>0</v>
      </c>
      <c r="G53">
        <v>0</v>
      </c>
    </row>
    <row r="54" spans="1:7" ht="15" x14ac:dyDescent="0.25">
      <c r="A54" s="53" t="s">
        <v>291</v>
      </c>
      <c r="B54">
        <v>5.8</v>
      </c>
      <c r="C54">
        <v>113.9</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282.5</v>
      </c>
      <c r="C57">
        <v>242.4</v>
      </c>
      <c r="D57">
        <v>975.5</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148.6</v>
      </c>
      <c r="D60">
        <v>580.1</v>
      </c>
      <c r="E60">
        <v>644.6</v>
      </c>
      <c r="F60">
        <v>69.5</v>
      </c>
      <c r="G60">
        <v>0</v>
      </c>
    </row>
    <row r="61" spans="1:7" ht="15" x14ac:dyDescent="0.25">
      <c r="A61" s="53" t="s">
        <v>296</v>
      </c>
      <c r="B61">
        <v>50.9</v>
      </c>
      <c r="C61">
        <v>141.69999999999999</v>
      </c>
      <c r="D61">
        <v>215.6</v>
      </c>
      <c r="E61">
        <v>169.4</v>
      </c>
      <c r="F61">
        <v>6.9</v>
      </c>
      <c r="G61">
        <v>0</v>
      </c>
    </row>
    <row r="62" spans="1:7" ht="15" x14ac:dyDescent="0.25">
      <c r="A62" s="53" t="s">
        <v>297</v>
      </c>
      <c r="B62">
        <v>4.8</v>
      </c>
      <c r="C62">
        <v>3.6</v>
      </c>
      <c r="D62">
        <v>11.1</v>
      </c>
      <c r="E62">
        <v>12.1</v>
      </c>
      <c r="F62">
        <v>0</v>
      </c>
      <c r="G62">
        <v>0</v>
      </c>
    </row>
    <row r="63" spans="1:7" ht="15" x14ac:dyDescent="0.25">
      <c r="A63" s="53" t="s">
        <v>298</v>
      </c>
      <c r="B63">
        <v>3376</v>
      </c>
      <c r="C63">
        <v>2945.3</v>
      </c>
      <c r="D63">
        <v>11271.5</v>
      </c>
      <c r="E63">
        <v>10699.4</v>
      </c>
      <c r="F63">
        <v>1872.5</v>
      </c>
      <c r="G63">
        <v>270</v>
      </c>
    </row>
    <row r="64" spans="1:7" ht="15" x14ac:dyDescent="0.25">
      <c r="A64" s="53" t="s">
        <v>299</v>
      </c>
      <c r="B64">
        <v>141.80000000000001</v>
      </c>
      <c r="C64">
        <v>71.400000000000006</v>
      </c>
      <c r="D64">
        <v>330.9</v>
      </c>
      <c r="E64">
        <v>258.8</v>
      </c>
      <c r="F64">
        <v>11.5</v>
      </c>
      <c r="G64">
        <v>0</v>
      </c>
    </row>
    <row r="65" spans="1:7" ht="15" x14ac:dyDescent="0.25">
      <c r="A65" s="53" t="s">
        <v>300</v>
      </c>
      <c r="B65">
        <v>181.4</v>
      </c>
      <c r="C65">
        <v>127.1</v>
      </c>
      <c r="D65">
        <v>399.1</v>
      </c>
      <c r="E65">
        <v>387.5</v>
      </c>
      <c r="F65">
        <v>152.30000000000001</v>
      </c>
      <c r="G65">
        <v>0</v>
      </c>
    </row>
    <row r="66" spans="1:7" ht="15" x14ac:dyDescent="0.25">
      <c r="A66" s="53" t="s">
        <v>301</v>
      </c>
      <c r="B66">
        <v>0</v>
      </c>
      <c r="C66">
        <v>41.8</v>
      </c>
      <c r="D66">
        <v>758.6</v>
      </c>
      <c r="E66">
        <v>167.5</v>
      </c>
      <c r="F66">
        <v>0</v>
      </c>
      <c r="G66">
        <v>0</v>
      </c>
    </row>
    <row r="67" spans="1:7" ht="15" x14ac:dyDescent="0.25">
      <c r="A67" s="53" t="s">
        <v>302</v>
      </c>
      <c r="B67">
        <v>55.6</v>
      </c>
      <c r="C67">
        <v>153.6</v>
      </c>
      <c r="D67">
        <v>418.8</v>
      </c>
      <c r="E67">
        <v>339.1</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23.7</v>
      </c>
      <c r="D70">
        <v>235.2</v>
      </c>
      <c r="E70">
        <v>232</v>
      </c>
      <c r="F70">
        <v>0</v>
      </c>
      <c r="G70">
        <v>0</v>
      </c>
    </row>
    <row r="71" spans="1:7" ht="15" x14ac:dyDescent="0.25">
      <c r="A71" s="53" t="s">
        <v>573</v>
      </c>
      <c r="B71" t="s">
        <v>118</v>
      </c>
      <c r="C71" t="s">
        <v>26</v>
      </c>
      <c r="D71" t="s">
        <v>118</v>
      </c>
      <c r="E71" t="s">
        <v>118</v>
      </c>
      <c r="F71" t="s">
        <v>118</v>
      </c>
      <c r="G71" t="s">
        <v>108</v>
      </c>
    </row>
    <row r="72" spans="1:7" ht="15" x14ac:dyDescent="0.25">
      <c r="A72" s="53" t="s">
        <v>305</v>
      </c>
      <c r="B72">
        <v>14969.1</v>
      </c>
      <c r="C72">
        <v>9592.5</v>
      </c>
      <c r="D72">
        <v>52911.7</v>
      </c>
      <c r="E72">
        <v>30252.2</v>
      </c>
      <c r="F72">
        <v>14208.6</v>
      </c>
      <c r="G72">
        <v>270</v>
      </c>
    </row>
    <row r="73" spans="1:7" ht="15" x14ac:dyDescent="0.25">
      <c r="A73" s="53" t="s">
        <v>306</v>
      </c>
      <c r="B73">
        <v>1417</v>
      </c>
      <c r="C73">
        <v>1288.2</v>
      </c>
      <c r="D73">
        <v>0</v>
      </c>
      <c r="E73">
        <v>0</v>
      </c>
      <c r="F73">
        <v>885.2</v>
      </c>
      <c r="G73">
        <v>0</v>
      </c>
    </row>
    <row r="74" spans="1:7" ht="15" x14ac:dyDescent="0.25">
      <c r="A74" s="53" t="s">
        <v>573</v>
      </c>
      <c r="B74" t="s">
        <v>118</v>
      </c>
      <c r="C74" t="s">
        <v>26</v>
      </c>
      <c r="D74" t="s">
        <v>118</v>
      </c>
      <c r="E74" t="s">
        <v>118</v>
      </c>
      <c r="F74" t="s">
        <v>118</v>
      </c>
      <c r="G74" t="s">
        <v>108</v>
      </c>
    </row>
    <row r="75" spans="1:7" ht="15" x14ac:dyDescent="0.25">
      <c r="A75" s="53" t="s">
        <v>307</v>
      </c>
      <c r="B75">
        <v>16386.099999999999</v>
      </c>
      <c r="C75">
        <v>10880.7</v>
      </c>
      <c r="D75">
        <v>52911.7</v>
      </c>
      <c r="E75">
        <v>30252.2</v>
      </c>
      <c r="F75">
        <v>15093.8</v>
      </c>
      <c r="G75">
        <v>270</v>
      </c>
    </row>
    <row r="76" spans="1:7" ht="15" x14ac:dyDescent="0.25">
      <c r="A76" s="53" t="s">
        <v>308</v>
      </c>
      <c r="B76" t="s">
        <v>25</v>
      </c>
      <c r="C76" t="s">
        <v>25</v>
      </c>
      <c r="D76">
        <v>0</v>
      </c>
      <c r="E76">
        <v>0</v>
      </c>
      <c r="F76" t="s">
        <v>25</v>
      </c>
      <c r="G76" t="s">
        <v>25</v>
      </c>
    </row>
    <row r="77" spans="1:7" ht="15" x14ac:dyDescent="0.35">
      <c r="A77" s="30" t="s">
        <v>309</v>
      </c>
      <c r="B77">
        <v>30.5</v>
      </c>
      <c r="C77">
        <v>459</v>
      </c>
      <c r="D77" t="s">
        <v>25</v>
      </c>
      <c r="E77" t="s">
        <v>25</v>
      </c>
      <c r="F77">
        <v>60</v>
      </c>
      <c r="G77">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47EC-FDFF-4FBD-B3F5-FF78145FF007}">
  <dimension ref="A1:G67"/>
  <sheetViews>
    <sheetView topLeftCell="A26" workbookViewId="0">
      <selection activeCell="B33" sqref="B33"/>
    </sheetView>
  </sheetViews>
  <sheetFormatPr defaultRowHeight="13.2" x14ac:dyDescent="0.25"/>
  <cols>
    <col min="1" max="1" width="26.6640625" customWidth="1"/>
    <col min="2" max="2" width="12" customWidth="1"/>
    <col min="3" max="3" width="9.5546875" customWidth="1"/>
    <col min="4" max="4" width="12" customWidth="1"/>
    <col min="5" max="5" width="11.6640625" customWidth="1"/>
    <col min="6" max="6" width="14" customWidth="1"/>
    <col min="7" max="7" width="11.109375" customWidth="1"/>
  </cols>
  <sheetData>
    <row r="1" spans="1:7" ht="15" x14ac:dyDescent="0.25">
      <c r="A1" s="242" t="s">
        <v>564</v>
      </c>
    </row>
    <row r="2" spans="1:7" ht="15" x14ac:dyDescent="0.25">
      <c r="A2" s="242" t="s">
        <v>565</v>
      </c>
    </row>
    <row r="3" spans="1:7" ht="15" x14ac:dyDescent="0.25">
      <c r="A3" s="242" t="s">
        <v>958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47.4</v>
      </c>
      <c r="D12">
        <v>30.9</v>
      </c>
      <c r="E12">
        <v>1.2</v>
      </c>
      <c r="F12">
        <v>0</v>
      </c>
      <c r="G12">
        <v>0</v>
      </c>
    </row>
    <row r="13" spans="1:7" ht="15" x14ac:dyDescent="0.25">
      <c r="A13" s="242" t="s">
        <v>823</v>
      </c>
      <c r="B13">
        <v>0</v>
      </c>
      <c r="C13">
        <v>0</v>
      </c>
      <c r="D13">
        <v>0</v>
      </c>
      <c r="E13">
        <v>0.8</v>
      </c>
      <c r="F13">
        <v>0</v>
      </c>
      <c r="G13">
        <v>0</v>
      </c>
    </row>
    <row r="14" spans="1:7" ht="15" x14ac:dyDescent="0.25">
      <c r="A14" s="242" t="s">
        <v>601</v>
      </c>
      <c r="B14">
        <v>0</v>
      </c>
      <c r="C14">
        <v>47</v>
      </c>
      <c r="D14">
        <v>10.8</v>
      </c>
      <c r="E14">
        <v>0</v>
      </c>
      <c r="F14">
        <v>0</v>
      </c>
      <c r="G14">
        <v>0</v>
      </c>
    </row>
    <row r="15" spans="1:7" ht="15" x14ac:dyDescent="0.25">
      <c r="A15" s="242" t="s">
        <v>943</v>
      </c>
      <c r="B15">
        <v>0</v>
      </c>
      <c r="C15">
        <v>0</v>
      </c>
      <c r="D15">
        <v>19.7</v>
      </c>
      <c r="E15">
        <v>0</v>
      </c>
      <c r="F15">
        <v>0</v>
      </c>
      <c r="G15">
        <v>0</v>
      </c>
    </row>
    <row r="16" spans="1:7" ht="15" x14ac:dyDescent="0.25">
      <c r="A16" s="242" t="s">
        <v>269</v>
      </c>
      <c r="B16">
        <v>0.4</v>
      </c>
      <c r="C16">
        <v>0.4</v>
      </c>
      <c r="D16">
        <v>0.4</v>
      </c>
      <c r="E16">
        <v>0.4</v>
      </c>
      <c r="F16">
        <v>0</v>
      </c>
      <c r="G16">
        <v>0</v>
      </c>
    </row>
    <row r="17" spans="1:7" ht="15" x14ac:dyDescent="0.25">
      <c r="A17" s="242" t="s">
        <v>27</v>
      </c>
    </row>
    <row r="18" spans="1:7" ht="15" x14ac:dyDescent="0.25">
      <c r="A18" s="242" t="s">
        <v>270</v>
      </c>
      <c r="B18">
        <v>2817.8</v>
      </c>
      <c r="C18">
        <v>1682.7</v>
      </c>
      <c r="D18">
        <v>3505.2</v>
      </c>
      <c r="E18">
        <v>1747.1</v>
      </c>
      <c r="F18">
        <v>469.5</v>
      </c>
      <c r="G18">
        <v>0</v>
      </c>
    </row>
    <row r="19" spans="1:7" ht="15" x14ac:dyDescent="0.25">
      <c r="A19" s="242" t="s">
        <v>27</v>
      </c>
    </row>
    <row r="20" spans="1:7" ht="15" x14ac:dyDescent="0.25">
      <c r="A20" s="242" t="s">
        <v>271</v>
      </c>
      <c r="B20">
        <v>414.3</v>
      </c>
      <c r="C20">
        <v>152.69999999999999</v>
      </c>
      <c r="D20">
        <v>303.39999999999998</v>
      </c>
      <c r="E20">
        <v>212.7</v>
      </c>
      <c r="F20">
        <v>0</v>
      </c>
      <c r="G20">
        <v>0</v>
      </c>
    </row>
    <row r="21" spans="1:7" ht="15" x14ac:dyDescent="0.25">
      <c r="A21" s="242" t="s">
        <v>27</v>
      </c>
    </row>
    <row r="22" spans="1:7" ht="15" x14ac:dyDescent="0.25">
      <c r="A22" s="242" t="s">
        <v>272</v>
      </c>
      <c r="B22">
        <v>82.1</v>
      </c>
      <c r="C22">
        <v>429.7</v>
      </c>
      <c r="D22">
        <v>1698.6</v>
      </c>
      <c r="E22">
        <v>4057.3</v>
      </c>
      <c r="F22">
        <v>0</v>
      </c>
      <c r="G22">
        <v>0</v>
      </c>
    </row>
    <row r="23" spans="1:7" ht="15" x14ac:dyDescent="0.25">
      <c r="A23" s="242" t="s">
        <v>27</v>
      </c>
    </row>
    <row r="24" spans="1:7" ht="15" x14ac:dyDescent="0.25">
      <c r="A24" s="242" t="s">
        <v>273</v>
      </c>
      <c r="B24">
        <v>879</v>
      </c>
      <c r="C24">
        <v>588.79999999999995</v>
      </c>
      <c r="D24">
        <v>717.7</v>
      </c>
      <c r="E24">
        <v>451.2</v>
      </c>
      <c r="F24">
        <v>0</v>
      </c>
      <c r="G24">
        <v>0</v>
      </c>
    </row>
    <row r="25" spans="1:7" ht="15" x14ac:dyDescent="0.25">
      <c r="A25" s="242" t="s">
        <v>862</v>
      </c>
      <c r="B25">
        <v>0.1</v>
      </c>
      <c r="C25">
        <v>0</v>
      </c>
      <c r="D25">
        <v>0</v>
      </c>
      <c r="E25">
        <v>0</v>
      </c>
      <c r="F25">
        <v>0</v>
      </c>
      <c r="G25">
        <v>0</v>
      </c>
    </row>
    <row r="26" spans="1:7" ht="15" x14ac:dyDescent="0.25">
      <c r="A26" s="242" t="s">
        <v>274</v>
      </c>
      <c r="B26">
        <v>0.7</v>
      </c>
      <c r="C26">
        <v>56.1</v>
      </c>
      <c r="D26">
        <v>8.6</v>
      </c>
      <c r="E26">
        <v>97.3</v>
      </c>
      <c r="F26">
        <v>0</v>
      </c>
      <c r="G26">
        <v>0</v>
      </c>
    </row>
    <row r="27" spans="1:7" ht="15" x14ac:dyDescent="0.25">
      <c r="A27" s="242" t="s">
        <v>586</v>
      </c>
      <c r="B27">
        <v>0.2</v>
      </c>
      <c r="C27">
        <v>0.1</v>
      </c>
      <c r="D27" t="s">
        <v>160</v>
      </c>
      <c r="E27">
        <v>0.1</v>
      </c>
      <c r="F27">
        <v>0</v>
      </c>
      <c r="G27">
        <v>0</v>
      </c>
    </row>
    <row r="28" spans="1:7" ht="15" x14ac:dyDescent="0.25">
      <c r="A28" s="242" t="s">
        <v>275</v>
      </c>
      <c r="B28">
        <v>848.9</v>
      </c>
      <c r="C28">
        <v>524.1</v>
      </c>
      <c r="D28">
        <v>371</v>
      </c>
      <c r="E28">
        <v>120.2</v>
      </c>
      <c r="F28">
        <v>0</v>
      </c>
      <c r="G28">
        <v>0</v>
      </c>
    </row>
    <row r="29" spans="1:7" ht="15" x14ac:dyDescent="0.25">
      <c r="A29" s="242" t="s">
        <v>276</v>
      </c>
      <c r="B29">
        <v>1.1000000000000001</v>
      </c>
      <c r="C29">
        <v>1.5</v>
      </c>
      <c r="D29">
        <v>2.2000000000000002</v>
      </c>
      <c r="E29">
        <v>1.9</v>
      </c>
      <c r="F29">
        <v>0</v>
      </c>
      <c r="G29">
        <v>0</v>
      </c>
    </row>
    <row r="30" spans="1:7" ht="15" x14ac:dyDescent="0.25">
      <c r="A30" s="242" t="s">
        <v>278</v>
      </c>
      <c r="B30">
        <v>0</v>
      </c>
      <c r="C30">
        <v>0</v>
      </c>
      <c r="D30">
        <v>0.4</v>
      </c>
      <c r="E30">
        <v>0.5</v>
      </c>
      <c r="F30">
        <v>0</v>
      </c>
      <c r="G30">
        <v>0</v>
      </c>
    </row>
    <row r="31" spans="1:7" ht="15" x14ac:dyDescent="0.25">
      <c r="A31" s="242" t="s">
        <v>898</v>
      </c>
      <c r="B31">
        <v>0.1</v>
      </c>
      <c r="C31">
        <v>0</v>
      </c>
      <c r="D31">
        <v>0</v>
      </c>
      <c r="E31">
        <v>0</v>
      </c>
      <c r="F31">
        <v>0</v>
      </c>
      <c r="G31">
        <v>0</v>
      </c>
    </row>
    <row r="32" spans="1:7" ht="15" x14ac:dyDescent="0.25">
      <c r="A32" s="242" t="s">
        <v>279</v>
      </c>
      <c r="B32">
        <v>28</v>
      </c>
      <c r="C32">
        <v>7</v>
      </c>
      <c r="D32">
        <v>22.2</v>
      </c>
      <c r="E32">
        <v>4.2</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35.299999999999997</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32</v>
      </c>
      <c r="C38">
        <v>60</v>
      </c>
      <c r="D38">
        <v>91.1</v>
      </c>
      <c r="E38">
        <v>33.5</v>
      </c>
      <c r="F38">
        <v>0</v>
      </c>
      <c r="G38">
        <v>0</v>
      </c>
    </row>
    <row r="39" spans="1:7" ht="15" x14ac:dyDescent="0.25">
      <c r="A39" s="242" t="s">
        <v>27</v>
      </c>
    </row>
    <row r="40" spans="1:7" ht="15" x14ac:dyDescent="0.25">
      <c r="A40" s="242" t="s">
        <v>286</v>
      </c>
      <c r="B40">
        <v>10165.799999999999</v>
      </c>
      <c r="C40">
        <v>8804.2000000000007</v>
      </c>
      <c r="D40">
        <v>15010</v>
      </c>
      <c r="E40">
        <v>9577.9</v>
      </c>
      <c r="F40">
        <v>1117.3</v>
      </c>
      <c r="G40">
        <v>112</v>
      </c>
    </row>
    <row r="41" spans="1:7" ht="15" x14ac:dyDescent="0.25">
      <c r="A41" s="242" t="s">
        <v>287</v>
      </c>
      <c r="B41">
        <v>1</v>
      </c>
      <c r="C41">
        <v>4</v>
      </c>
      <c r="D41">
        <v>15.5</v>
      </c>
      <c r="E41">
        <v>19.7</v>
      </c>
      <c r="F41">
        <v>0</v>
      </c>
      <c r="G41">
        <v>0</v>
      </c>
    </row>
    <row r="42" spans="1:7" ht="15" x14ac:dyDescent="0.25">
      <c r="A42" s="242" t="s">
        <v>288</v>
      </c>
      <c r="B42">
        <v>138.69999999999999</v>
      </c>
      <c r="C42">
        <v>263.5</v>
      </c>
      <c r="D42">
        <v>67.099999999999994</v>
      </c>
      <c r="E42">
        <v>224.8</v>
      </c>
      <c r="F42">
        <v>0</v>
      </c>
      <c r="G42">
        <v>0</v>
      </c>
    </row>
    <row r="43" spans="1:7" ht="15" x14ac:dyDescent="0.25">
      <c r="A43" s="242" t="s">
        <v>289</v>
      </c>
      <c r="B43">
        <v>240.8</v>
      </c>
      <c r="C43">
        <v>216</v>
      </c>
      <c r="D43">
        <v>567.4</v>
      </c>
      <c r="E43">
        <v>282.7</v>
      </c>
      <c r="F43">
        <v>0</v>
      </c>
      <c r="G43">
        <v>0</v>
      </c>
    </row>
    <row r="44" spans="1:7" ht="15" x14ac:dyDescent="0.25">
      <c r="A44" s="242" t="s">
        <v>290</v>
      </c>
      <c r="B44">
        <v>943</v>
      </c>
      <c r="C44">
        <v>773.7</v>
      </c>
      <c r="D44">
        <v>3000.9</v>
      </c>
      <c r="E44">
        <v>532.29999999999995</v>
      </c>
      <c r="F44">
        <v>0</v>
      </c>
      <c r="G44">
        <v>0</v>
      </c>
    </row>
    <row r="45" spans="1:7" ht="15" x14ac:dyDescent="0.25">
      <c r="A45" s="242" t="s">
        <v>291</v>
      </c>
      <c r="B45">
        <v>162.6</v>
      </c>
      <c r="C45">
        <v>135.5</v>
      </c>
      <c r="D45">
        <v>26.3</v>
      </c>
      <c r="E45">
        <v>52.8</v>
      </c>
      <c r="F45">
        <v>0</v>
      </c>
      <c r="G45">
        <v>0</v>
      </c>
    </row>
    <row r="46" spans="1:7" ht="15" x14ac:dyDescent="0.25">
      <c r="A46" s="242" t="s">
        <v>292</v>
      </c>
      <c r="B46">
        <v>5.5</v>
      </c>
      <c r="C46">
        <v>0</v>
      </c>
      <c r="D46">
        <v>6.7</v>
      </c>
      <c r="E46">
        <v>0</v>
      </c>
      <c r="F46">
        <v>0</v>
      </c>
      <c r="G46">
        <v>0</v>
      </c>
    </row>
    <row r="47" spans="1:7" ht="15" x14ac:dyDescent="0.25">
      <c r="A47" s="242" t="s">
        <v>293</v>
      </c>
      <c r="B47">
        <v>161.69999999999999</v>
      </c>
      <c r="C47">
        <v>380.9</v>
      </c>
      <c r="D47">
        <v>413.7</v>
      </c>
      <c r="E47">
        <v>346.1</v>
      </c>
      <c r="F47">
        <v>0</v>
      </c>
      <c r="G47">
        <v>0</v>
      </c>
    </row>
    <row r="48" spans="1:7" ht="15" x14ac:dyDescent="0.25">
      <c r="A48" s="242" t="s">
        <v>384</v>
      </c>
      <c r="B48">
        <v>0</v>
      </c>
      <c r="C48">
        <v>0</v>
      </c>
      <c r="D48">
        <v>0</v>
      </c>
      <c r="E48">
        <v>13</v>
      </c>
      <c r="F48">
        <v>0</v>
      </c>
      <c r="G48">
        <v>0</v>
      </c>
    </row>
    <row r="49" spans="1:7" ht="15" x14ac:dyDescent="0.25">
      <c r="A49" s="242" t="s">
        <v>295</v>
      </c>
      <c r="B49">
        <v>279.3</v>
      </c>
      <c r="C49">
        <v>257.10000000000002</v>
      </c>
      <c r="D49">
        <v>477</v>
      </c>
      <c r="E49">
        <v>467.7</v>
      </c>
      <c r="F49">
        <v>2.2999999999999998</v>
      </c>
      <c r="G49">
        <v>0</v>
      </c>
    </row>
    <row r="50" spans="1:7" ht="15" x14ac:dyDescent="0.25">
      <c r="A50" s="242" t="s">
        <v>296</v>
      </c>
      <c r="B50">
        <v>56.9</v>
      </c>
      <c r="C50">
        <v>53.1</v>
      </c>
      <c r="D50">
        <v>129.9</v>
      </c>
      <c r="E50">
        <v>100.9</v>
      </c>
      <c r="F50">
        <v>0</v>
      </c>
      <c r="G50">
        <v>0</v>
      </c>
    </row>
    <row r="51" spans="1:7" ht="15" x14ac:dyDescent="0.25">
      <c r="A51" s="242" t="s">
        <v>297</v>
      </c>
      <c r="B51">
        <v>3.6</v>
      </c>
      <c r="C51">
        <v>11</v>
      </c>
      <c r="D51">
        <v>4.4000000000000004</v>
      </c>
      <c r="E51">
        <v>10.4</v>
      </c>
      <c r="F51">
        <v>0</v>
      </c>
      <c r="G51">
        <v>0</v>
      </c>
    </row>
    <row r="52" spans="1:7" ht="15" x14ac:dyDescent="0.25">
      <c r="A52" s="242" t="s">
        <v>298</v>
      </c>
      <c r="B52">
        <v>7558.3</v>
      </c>
      <c r="C52">
        <v>5906.9</v>
      </c>
      <c r="D52">
        <v>9732.2000000000007</v>
      </c>
      <c r="E52">
        <v>6985.2</v>
      </c>
      <c r="F52">
        <v>1115</v>
      </c>
      <c r="G52">
        <v>112</v>
      </c>
    </row>
    <row r="53" spans="1:7" ht="15" x14ac:dyDescent="0.25">
      <c r="A53" s="242" t="s">
        <v>299</v>
      </c>
      <c r="B53">
        <v>61.9</v>
      </c>
      <c r="C53">
        <v>121.4</v>
      </c>
      <c r="D53">
        <v>87.6</v>
      </c>
      <c r="E53">
        <v>81.2</v>
      </c>
      <c r="F53">
        <v>0</v>
      </c>
      <c r="G53">
        <v>0</v>
      </c>
    </row>
    <row r="54" spans="1:7" ht="15" x14ac:dyDescent="0.25">
      <c r="A54" s="242" t="s">
        <v>300</v>
      </c>
      <c r="B54">
        <v>191.9</v>
      </c>
      <c r="C54">
        <v>270.60000000000002</v>
      </c>
      <c r="D54">
        <v>220.4</v>
      </c>
      <c r="E54">
        <v>118.5</v>
      </c>
      <c r="F54">
        <v>0</v>
      </c>
      <c r="G54">
        <v>0</v>
      </c>
    </row>
    <row r="55" spans="1:7" ht="15" x14ac:dyDescent="0.25">
      <c r="A55" s="242" t="s">
        <v>301</v>
      </c>
      <c r="B55">
        <v>0.3</v>
      </c>
      <c r="C55">
        <v>50.3</v>
      </c>
      <c r="D55">
        <v>0</v>
      </c>
      <c r="E55">
        <v>25.3</v>
      </c>
      <c r="F55">
        <v>0</v>
      </c>
      <c r="G55">
        <v>0</v>
      </c>
    </row>
    <row r="56" spans="1:7" ht="15" x14ac:dyDescent="0.25">
      <c r="A56" s="242" t="s">
        <v>302</v>
      </c>
      <c r="B56">
        <v>115.2</v>
      </c>
      <c r="C56">
        <v>272.5</v>
      </c>
      <c r="D56">
        <v>195.9</v>
      </c>
      <c r="E56">
        <v>244</v>
      </c>
      <c r="F56">
        <v>0</v>
      </c>
      <c r="G56">
        <v>0</v>
      </c>
    </row>
    <row r="57" spans="1:7" ht="15" x14ac:dyDescent="0.25">
      <c r="A57" s="242" t="s">
        <v>385</v>
      </c>
      <c r="B57">
        <v>0</v>
      </c>
      <c r="C57">
        <v>0</v>
      </c>
      <c r="D57">
        <v>6.7</v>
      </c>
      <c r="E57">
        <v>0</v>
      </c>
      <c r="F57">
        <v>0</v>
      </c>
      <c r="G57">
        <v>0</v>
      </c>
    </row>
    <row r="58" spans="1:7" ht="15" x14ac:dyDescent="0.25">
      <c r="A58" s="242" t="s">
        <v>303</v>
      </c>
      <c r="B58">
        <v>15.1</v>
      </c>
      <c r="C58">
        <v>22.7</v>
      </c>
      <c r="D58">
        <v>44.8</v>
      </c>
      <c r="E58">
        <v>34</v>
      </c>
      <c r="F58">
        <v>0</v>
      </c>
      <c r="G58">
        <v>0</v>
      </c>
    </row>
    <row r="59" spans="1:7" ht="15" x14ac:dyDescent="0.25">
      <c r="A59" s="242" t="s">
        <v>304</v>
      </c>
      <c r="B59">
        <v>230</v>
      </c>
      <c r="C59">
        <v>65</v>
      </c>
      <c r="D59">
        <v>13.7</v>
      </c>
      <c r="E59">
        <v>39.5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14394.7</v>
      </c>
      <c r="C61">
        <v>11767.1</v>
      </c>
      <c r="D61">
        <v>21356.9</v>
      </c>
      <c r="E61">
        <v>16080.9</v>
      </c>
      <c r="F61">
        <v>1586.8</v>
      </c>
      <c r="G61">
        <v>112</v>
      </c>
    </row>
    <row r="62" spans="1:7" ht="15" x14ac:dyDescent="0.25">
      <c r="A62" s="242" t="s">
        <v>306</v>
      </c>
      <c r="B62">
        <v>3475.9</v>
      </c>
      <c r="C62">
        <v>2801.2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17870.599999999999</v>
      </c>
      <c r="C64">
        <v>14568.2</v>
      </c>
      <c r="D64">
        <v>21356.9</v>
      </c>
      <c r="E64">
        <v>16080.9</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EEC3-CAD7-4ACD-8419-4CA214A0AC57}">
  <dimension ref="A1:G78"/>
  <sheetViews>
    <sheetView topLeftCell="A64" workbookViewId="0">
      <selection activeCell="B7" sqref="B7"/>
    </sheetView>
  </sheetViews>
  <sheetFormatPr defaultRowHeight="13.2" x14ac:dyDescent="0.25"/>
  <cols>
    <col min="1" max="1" width="25.33203125" customWidth="1"/>
    <col min="2" max="2" width="15.109375" customWidth="1"/>
    <col min="3" max="3" width="13.33203125" customWidth="1"/>
    <col min="4" max="4" width="16.44140625" customWidth="1"/>
    <col min="5" max="5" width="15.33203125" customWidth="1"/>
    <col min="6" max="6" width="17.33203125" customWidth="1"/>
    <col min="7" max="7" width="11.6640625" customWidth="1"/>
  </cols>
  <sheetData>
    <row r="1" spans="1:7" ht="15" x14ac:dyDescent="0.25">
      <c r="A1" s="53" t="s">
        <v>564</v>
      </c>
    </row>
    <row r="2" spans="1:7" ht="15" x14ac:dyDescent="0.25">
      <c r="A2" s="53" t="s">
        <v>565</v>
      </c>
    </row>
    <row r="3" spans="1:7" ht="15" x14ac:dyDescent="0.25">
      <c r="A3" s="53" t="s">
        <v>699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1884.8</v>
      </c>
      <c r="C16">
        <v>2455</v>
      </c>
      <c r="D16">
        <v>8177</v>
      </c>
      <c r="E16">
        <v>6595.3</v>
      </c>
      <c r="F16">
        <v>775.2</v>
      </c>
      <c r="G16">
        <v>0</v>
      </c>
    </row>
    <row r="17" spans="1:7" ht="15" x14ac:dyDescent="0.25">
      <c r="A17" s="53" t="s">
        <v>27</v>
      </c>
    </row>
    <row r="18" spans="1:7" ht="15" x14ac:dyDescent="0.25">
      <c r="A18" s="53" t="s">
        <v>271</v>
      </c>
      <c r="B18">
        <v>131</v>
      </c>
      <c r="C18">
        <v>139.19999999999999</v>
      </c>
      <c r="D18">
        <v>1380.8</v>
      </c>
      <c r="E18">
        <v>517.9</v>
      </c>
      <c r="F18">
        <v>0</v>
      </c>
      <c r="G18">
        <v>0</v>
      </c>
    </row>
    <row r="19" spans="1:7" ht="15" x14ac:dyDescent="0.25">
      <c r="A19" s="53" t="s">
        <v>27</v>
      </c>
    </row>
    <row r="20" spans="1:7" ht="15" x14ac:dyDescent="0.25">
      <c r="A20" s="53" t="s">
        <v>272</v>
      </c>
      <c r="B20">
        <v>8449.2999999999993</v>
      </c>
      <c r="C20">
        <v>1075.5</v>
      </c>
      <c r="D20">
        <v>14705.2</v>
      </c>
      <c r="E20">
        <v>190.6</v>
      </c>
      <c r="F20">
        <v>10744</v>
      </c>
      <c r="G20">
        <v>0</v>
      </c>
    </row>
    <row r="21" spans="1:7" ht="15" x14ac:dyDescent="0.25">
      <c r="A21" s="53" t="s">
        <v>27</v>
      </c>
    </row>
    <row r="22" spans="1:7" ht="15" x14ac:dyDescent="0.25">
      <c r="A22" s="53" t="s">
        <v>273</v>
      </c>
      <c r="B22">
        <v>261.89999999999998</v>
      </c>
      <c r="C22">
        <v>1187.4000000000001</v>
      </c>
      <c r="D22">
        <v>5416.1</v>
      </c>
      <c r="E22">
        <v>2696.7</v>
      </c>
      <c r="F22">
        <v>0</v>
      </c>
      <c r="G22">
        <v>0</v>
      </c>
    </row>
    <row r="23" spans="1:7" ht="15" x14ac:dyDescent="0.25">
      <c r="A23" s="53" t="s">
        <v>274</v>
      </c>
      <c r="B23">
        <v>0.6</v>
      </c>
      <c r="C23">
        <v>0.2</v>
      </c>
      <c r="D23">
        <v>24</v>
      </c>
      <c r="E23">
        <v>33.299999999999997</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193.4</v>
      </c>
      <c r="C27">
        <v>760.5</v>
      </c>
      <c r="D27">
        <v>3343.2</v>
      </c>
      <c r="E27">
        <v>1554</v>
      </c>
      <c r="F27">
        <v>0</v>
      </c>
      <c r="G27">
        <v>0</v>
      </c>
    </row>
    <row r="28" spans="1:7" ht="15" x14ac:dyDescent="0.25">
      <c r="A28" s="53" t="s">
        <v>594</v>
      </c>
      <c r="B28">
        <v>0</v>
      </c>
      <c r="C28">
        <v>0</v>
      </c>
      <c r="D28">
        <v>41.1</v>
      </c>
      <c r="E28">
        <v>0</v>
      </c>
      <c r="F28">
        <v>0</v>
      </c>
      <c r="G28">
        <v>0</v>
      </c>
    </row>
    <row r="29" spans="1:7" ht="15" x14ac:dyDescent="0.25">
      <c r="A29" s="53" t="s">
        <v>276</v>
      </c>
      <c r="B29">
        <v>0</v>
      </c>
      <c r="C29">
        <v>6.3</v>
      </c>
      <c r="D29">
        <v>11.2</v>
      </c>
      <c r="E29">
        <v>17.600000000000001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5461.6</v>
      </c>
      <c r="C48">
        <v>5147.8</v>
      </c>
      <c r="D48">
        <v>20251.2</v>
      </c>
      <c r="E48">
        <v>18788.400000000001</v>
      </c>
      <c r="F48">
        <v>2670.7</v>
      </c>
      <c r="G48">
        <v>270</v>
      </c>
    </row>
    <row r="49" spans="1:7" ht="15" x14ac:dyDescent="0.25">
      <c r="A49" s="53" t="s">
        <v>287</v>
      </c>
      <c r="B49">
        <v>8</v>
      </c>
      <c r="C49">
        <v>4</v>
      </c>
      <c r="D49">
        <v>19</v>
      </c>
      <c r="E49">
        <v>20.2</v>
      </c>
      <c r="F49">
        <v>0</v>
      </c>
      <c r="G49">
        <v>0</v>
      </c>
    </row>
    <row r="50" spans="1:7" ht="15" x14ac:dyDescent="0.25">
      <c r="A50" s="53" t="s">
        <v>288</v>
      </c>
      <c r="B50">
        <v>308.3</v>
      </c>
      <c r="C50">
        <v>150.69999999999999</v>
      </c>
      <c r="D50">
        <v>666.4</v>
      </c>
      <c r="E50">
        <v>651.70000000000005</v>
      </c>
      <c r="F50">
        <v>123.5</v>
      </c>
      <c r="G50">
        <v>0</v>
      </c>
    </row>
    <row r="51" spans="1:7" ht="15" x14ac:dyDescent="0.25">
      <c r="A51" s="53" t="s">
        <v>289</v>
      </c>
      <c r="B51">
        <v>201.3</v>
      </c>
      <c r="C51">
        <v>235.4</v>
      </c>
      <c r="D51">
        <v>453.9</v>
      </c>
      <c r="E51">
        <v>533</v>
      </c>
      <c r="F51">
        <v>28.9</v>
      </c>
      <c r="G51">
        <v>0</v>
      </c>
    </row>
    <row r="52" spans="1:7" ht="15" x14ac:dyDescent="0.25">
      <c r="A52" s="53" t="s">
        <v>310</v>
      </c>
      <c r="B52">
        <v>0</v>
      </c>
      <c r="C52">
        <v>11</v>
      </c>
      <c r="D52">
        <v>226.2</v>
      </c>
      <c r="E52">
        <v>146</v>
      </c>
      <c r="F52">
        <v>0</v>
      </c>
      <c r="G52">
        <v>0</v>
      </c>
    </row>
    <row r="53" spans="1:7" ht="15" x14ac:dyDescent="0.25">
      <c r="A53" s="53" t="s">
        <v>290</v>
      </c>
      <c r="B53">
        <v>167.5</v>
      </c>
      <c r="C53">
        <v>356.8</v>
      </c>
      <c r="D53">
        <v>3578.5</v>
      </c>
      <c r="E53">
        <v>3668.9</v>
      </c>
      <c r="F53">
        <v>0</v>
      </c>
      <c r="G53">
        <v>0</v>
      </c>
    </row>
    <row r="54" spans="1:7" ht="15" x14ac:dyDescent="0.25">
      <c r="A54" s="53" t="s">
        <v>291</v>
      </c>
      <c r="B54">
        <v>5.8</v>
      </c>
      <c r="C54">
        <v>125.9</v>
      </c>
      <c r="D54">
        <v>452.4</v>
      </c>
      <c r="E54">
        <v>400.9</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311.3</v>
      </c>
      <c r="C57">
        <v>240.7</v>
      </c>
      <c r="D57">
        <v>954</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146.6</v>
      </c>
      <c r="D60">
        <v>580.1</v>
      </c>
      <c r="E60">
        <v>644.6</v>
      </c>
      <c r="F60">
        <v>69.5</v>
      </c>
      <c r="G60">
        <v>0</v>
      </c>
    </row>
    <row r="61" spans="1:7" ht="15" x14ac:dyDescent="0.25">
      <c r="A61" s="53" t="s">
        <v>296</v>
      </c>
      <c r="B61">
        <v>50.9</v>
      </c>
      <c r="C61">
        <v>136.5</v>
      </c>
      <c r="D61">
        <v>215.6</v>
      </c>
      <c r="E61">
        <v>169.4</v>
      </c>
      <c r="F61">
        <v>6.9</v>
      </c>
      <c r="G61">
        <v>0</v>
      </c>
    </row>
    <row r="62" spans="1:7" ht="15" x14ac:dyDescent="0.25">
      <c r="A62" s="53" t="s">
        <v>297</v>
      </c>
      <c r="B62">
        <v>4.8</v>
      </c>
      <c r="C62">
        <v>4.0999999999999996</v>
      </c>
      <c r="D62">
        <v>11.1</v>
      </c>
      <c r="E62">
        <v>11.5</v>
      </c>
      <c r="F62">
        <v>0</v>
      </c>
      <c r="G62">
        <v>0</v>
      </c>
    </row>
    <row r="63" spans="1:7" ht="15" x14ac:dyDescent="0.25">
      <c r="A63" s="53" t="s">
        <v>298</v>
      </c>
      <c r="B63">
        <v>3723.9</v>
      </c>
      <c r="C63">
        <v>3148.7</v>
      </c>
      <c r="D63">
        <v>10903.5</v>
      </c>
      <c r="E63">
        <v>10405.799999999999</v>
      </c>
      <c r="F63">
        <v>1872.5</v>
      </c>
      <c r="G63">
        <v>270</v>
      </c>
    </row>
    <row r="64" spans="1:7" ht="15" x14ac:dyDescent="0.25">
      <c r="A64" s="53" t="s">
        <v>299</v>
      </c>
      <c r="B64">
        <v>154.19999999999999</v>
      </c>
      <c r="C64">
        <v>71.400000000000006</v>
      </c>
      <c r="D64">
        <v>317.10000000000002</v>
      </c>
      <c r="E64">
        <v>258.8</v>
      </c>
      <c r="F64">
        <v>11.5</v>
      </c>
      <c r="G64">
        <v>0</v>
      </c>
    </row>
    <row r="65" spans="1:7" ht="15" x14ac:dyDescent="0.25">
      <c r="A65" s="53" t="s">
        <v>300</v>
      </c>
      <c r="B65">
        <v>185.5</v>
      </c>
      <c r="C65">
        <v>127.1</v>
      </c>
      <c r="D65">
        <v>399.1</v>
      </c>
      <c r="E65">
        <v>387.5</v>
      </c>
      <c r="F65">
        <v>152.30000000000001</v>
      </c>
      <c r="G65">
        <v>0</v>
      </c>
    </row>
    <row r="66" spans="1:7" ht="15" x14ac:dyDescent="0.25">
      <c r="A66" s="53" t="s">
        <v>301</v>
      </c>
      <c r="B66">
        <v>0</v>
      </c>
      <c r="C66">
        <v>153.6</v>
      </c>
      <c r="D66">
        <v>758.6</v>
      </c>
      <c r="E66">
        <v>37.700000000000003</v>
      </c>
      <c r="F66">
        <v>0</v>
      </c>
      <c r="G66">
        <v>0</v>
      </c>
    </row>
    <row r="67" spans="1:7" ht="15" x14ac:dyDescent="0.25">
      <c r="A67" s="53" t="s">
        <v>302</v>
      </c>
      <c r="B67">
        <v>49.7</v>
      </c>
      <c r="C67">
        <v>183.2</v>
      </c>
      <c r="D67">
        <v>405.4</v>
      </c>
      <c r="E67">
        <v>305.2</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200.7</v>
      </c>
      <c r="F70">
        <v>0</v>
      </c>
      <c r="G70">
        <v>0</v>
      </c>
    </row>
    <row r="71" spans="1:7" ht="15" x14ac:dyDescent="0.25">
      <c r="A71" s="53" t="s">
        <v>573</v>
      </c>
      <c r="B71" t="s">
        <v>118</v>
      </c>
      <c r="C71" t="s">
        <v>26</v>
      </c>
      <c r="D71" t="s">
        <v>118</v>
      </c>
      <c r="E71" t="s">
        <v>118</v>
      </c>
      <c r="F71" t="s">
        <v>118</v>
      </c>
      <c r="G71" t="s">
        <v>108</v>
      </c>
    </row>
    <row r="72" spans="1:7" ht="15" x14ac:dyDescent="0.25">
      <c r="A72" s="53" t="s">
        <v>305</v>
      </c>
      <c r="B72">
        <v>16230.7</v>
      </c>
      <c r="C72">
        <v>10010</v>
      </c>
      <c r="D72">
        <v>51264.800000000003</v>
      </c>
      <c r="E72">
        <v>29011.1</v>
      </c>
      <c r="F72">
        <v>14189.8</v>
      </c>
      <c r="G72">
        <v>270</v>
      </c>
    </row>
    <row r="73" spans="1:7" ht="15" x14ac:dyDescent="0.25">
      <c r="A73" s="53" t="s">
        <v>306</v>
      </c>
      <c r="B73">
        <v>1612.7</v>
      </c>
      <c r="C73">
        <v>1451.2</v>
      </c>
      <c r="D73">
        <v>0</v>
      </c>
      <c r="E73">
        <v>0</v>
      </c>
      <c r="F73">
        <v>877.6</v>
      </c>
      <c r="G73">
        <v>0</v>
      </c>
    </row>
    <row r="74" spans="1:7" ht="15" x14ac:dyDescent="0.25">
      <c r="A74" s="53" t="s">
        <v>573</v>
      </c>
      <c r="B74" t="s">
        <v>118</v>
      </c>
      <c r="C74" t="s">
        <v>26</v>
      </c>
      <c r="D74" t="s">
        <v>118</v>
      </c>
      <c r="E74" t="s">
        <v>118</v>
      </c>
      <c r="F74" t="s">
        <v>118</v>
      </c>
      <c r="G74" t="s">
        <v>108</v>
      </c>
    </row>
    <row r="75" spans="1:7" ht="15" x14ac:dyDescent="0.25">
      <c r="A75" s="53" t="s">
        <v>307</v>
      </c>
      <c r="B75">
        <v>17843.5</v>
      </c>
      <c r="C75">
        <v>11461.2</v>
      </c>
      <c r="D75">
        <v>51264.800000000003</v>
      </c>
      <c r="E75">
        <v>29011.1</v>
      </c>
      <c r="F75">
        <v>15067.4</v>
      </c>
      <c r="G75">
        <v>270</v>
      </c>
    </row>
    <row r="76" spans="1:7" ht="15" x14ac:dyDescent="0.25">
      <c r="A76" s="53" t="s">
        <v>308</v>
      </c>
      <c r="B76" t="s">
        <v>25</v>
      </c>
      <c r="C76" t="s">
        <v>25</v>
      </c>
      <c r="D76">
        <v>0</v>
      </c>
      <c r="E76">
        <v>0</v>
      </c>
      <c r="F76" t="s">
        <v>25</v>
      </c>
      <c r="G76" t="s">
        <v>25</v>
      </c>
    </row>
    <row r="77" spans="1:7" ht="15" x14ac:dyDescent="0.25">
      <c r="A77" s="53" t="s">
        <v>309</v>
      </c>
      <c r="B77">
        <v>80.5</v>
      </c>
      <c r="C77">
        <v>643</v>
      </c>
      <c r="D77" t="s">
        <v>25</v>
      </c>
      <c r="E77" t="s">
        <v>25</v>
      </c>
      <c r="F77">
        <v>60</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B069-8213-46D7-B5C0-1FF504F6E82E}">
  <dimension ref="A1:G78"/>
  <sheetViews>
    <sheetView topLeftCell="A61" workbookViewId="0">
      <selection activeCell="B7" sqref="B7"/>
    </sheetView>
  </sheetViews>
  <sheetFormatPr defaultRowHeight="13.2" x14ac:dyDescent="0.25"/>
  <cols>
    <col min="1" max="1" width="27.33203125" customWidth="1"/>
    <col min="2" max="2" width="12.88671875" customWidth="1"/>
    <col min="3" max="3" width="12.109375" customWidth="1"/>
    <col min="4" max="4" width="15.109375" customWidth="1"/>
    <col min="5" max="6" width="11.88671875" customWidth="1"/>
  </cols>
  <sheetData>
    <row r="1" spans="1:7" ht="15" x14ac:dyDescent="0.25">
      <c r="A1" s="53" t="s">
        <v>564</v>
      </c>
    </row>
    <row r="2" spans="1:7" ht="15" x14ac:dyDescent="0.25">
      <c r="A2" s="53" t="s">
        <v>565</v>
      </c>
    </row>
    <row r="3" spans="1:7" ht="15" x14ac:dyDescent="0.25">
      <c r="A3" s="53" t="s">
        <v>698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1985.5</v>
      </c>
      <c r="C16">
        <v>2654</v>
      </c>
      <c r="D16">
        <v>7896.9</v>
      </c>
      <c r="E16">
        <v>6147.4</v>
      </c>
      <c r="F16">
        <v>624.4</v>
      </c>
      <c r="G16">
        <v>0</v>
      </c>
    </row>
    <row r="17" spans="1:7" ht="15" x14ac:dyDescent="0.25">
      <c r="A17" s="53" t="s">
        <v>27</v>
      </c>
    </row>
    <row r="18" spans="1:7" ht="15" x14ac:dyDescent="0.25">
      <c r="A18" s="53" t="s">
        <v>271</v>
      </c>
      <c r="B18">
        <v>139.5</v>
      </c>
      <c r="C18">
        <v>145</v>
      </c>
      <c r="D18">
        <v>1372.5</v>
      </c>
      <c r="E18">
        <v>508.9</v>
      </c>
      <c r="F18">
        <v>0</v>
      </c>
      <c r="G18">
        <v>0</v>
      </c>
    </row>
    <row r="19" spans="1:7" ht="15" x14ac:dyDescent="0.25">
      <c r="A19" s="53" t="s">
        <v>27</v>
      </c>
    </row>
    <row r="20" spans="1:7" ht="15" x14ac:dyDescent="0.25">
      <c r="A20" s="53" t="s">
        <v>272</v>
      </c>
      <c r="B20">
        <v>9403.4</v>
      </c>
      <c r="C20">
        <v>1075.5</v>
      </c>
      <c r="D20">
        <v>13592.7</v>
      </c>
      <c r="E20">
        <v>190.6</v>
      </c>
      <c r="F20">
        <v>10744</v>
      </c>
      <c r="G20">
        <v>0</v>
      </c>
    </row>
    <row r="21" spans="1:7" ht="15" x14ac:dyDescent="0.25">
      <c r="A21" s="53" t="s">
        <v>27</v>
      </c>
    </row>
    <row r="22" spans="1:7" ht="15" x14ac:dyDescent="0.25">
      <c r="A22" s="53" t="s">
        <v>273</v>
      </c>
      <c r="B22">
        <v>264</v>
      </c>
      <c r="C22">
        <v>1253.5</v>
      </c>
      <c r="D22">
        <v>5275.9</v>
      </c>
      <c r="E22">
        <v>2487.3000000000002</v>
      </c>
      <c r="F22">
        <v>0</v>
      </c>
      <c r="G22">
        <v>0</v>
      </c>
    </row>
    <row r="23" spans="1:7" ht="15" x14ac:dyDescent="0.25">
      <c r="A23" s="53" t="s">
        <v>274</v>
      </c>
      <c r="B23">
        <v>0.6</v>
      </c>
      <c r="C23">
        <v>0.8</v>
      </c>
      <c r="D23">
        <v>24</v>
      </c>
      <c r="E23">
        <v>32.5</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195.5</v>
      </c>
      <c r="C27">
        <v>824</v>
      </c>
      <c r="D27">
        <v>3203.1</v>
      </c>
      <c r="E27">
        <v>1347.3</v>
      </c>
      <c r="F27">
        <v>0</v>
      </c>
      <c r="G27">
        <v>0</v>
      </c>
    </row>
    <row r="28" spans="1:7" ht="15" x14ac:dyDescent="0.25">
      <c r="A28" s="53" t="s">
        <v>594</v>
      </c>
      <c r="B28">
        <v>0</v>
      </c>
      <c r="C28">
        <v>0</v>
      </c>
      <c r="D28">
        <v>41.1</v>
      </c>
      <c r="E28">
        <v>0</v>
      </c>
      <c r="F28">
        <v>0</v>
      </c>
      <c r="G28">
        <v>0</v>
      </c>
    </row>
    <row r="29" spans="1:7" ht="15" x14ac:dyDescent="0.25">
      <c r="A29" s="53" t="s">
        <v>276</v>
      </c>
      <c r="B29">
        <v>0</v>
      </c>
      <c r="C29">
        <v>8.1999999999999993</v>
      </c>
      <c r="D29">
        <v>11.2</v>
      </c>
      <c r="E29">
        <v>15.7</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5765.6</v>
      </c>
      <c r="C48">
        <v>5526.8</v>
      </c>
      <c r="D48">
        <v>19664.900000000001</v>
      </c>
      <c r="E48">
        <v>18111.400000000001</v>
      </c>
      <c r="F48">
        <v>2584.4</v>
      </c>
      <c r="G48">
        <v>270</v>
      </c>
    </row>
    <row r="49" spans="1:7" ht="15" x14ac:dyDescent="0.25">
      <c r="A49" s="53" t="s">
        <v>287</v>
      </c>
      <c r="B49">
        <v>4</v>
      </c>
      <c r="C49">
        <v>4</v>
      </c>
      <c r="D49">
        <v>19</v>
      </c>
      <c r="E49">
        <v>20.2</v>
      </c>
      <c r="F49">
        <v>0</v>
      </c>
      <c r="G49">
        <v>0</v>
      </c>
    </row>
    <row r="50" spans="1:7" ht="15" x14ac:dyDescent="0.25">
      <c r="A50" s="53" t="s">
        <v>288</v>
      </c>
      <c r="B50">
        <v>210.9</v>
      </c>
      <c r="C50">
        <v>187.2</v>
      </c>
      <c r="D50">
        <v>666.4</v>
      </c>
      <c r="E50">
        <v>608.20000000000005</v>
      </c>
      <c r="F50">
        <v>123.5</v>
      </c>
      <c r="G50">
        <v>0</v>
      </c>
    </row>
    <row r="51" spans="1:7" ht="15" x14ac:dyDescent="0.25">
      <c r="A51" s="53" t="s">
        <v>289</v>
      </c>
      <c r="B51">
        <v>209.6</v>
      </c>
      <c r="C51">
        <v>223</v>
      </c>
      <c r="D51">
        <v>427.7</v>
      </c>
      <c r="E51">
        <v>523.70000000000005</v>
      </c>
      <c r="F51">
        <v>14.7</v>
      </c>
      <c r="G51">
        <v>0</v>
      </c>
    </row>
    <row r="52" spans="1:7" ht="15" x14ac:dyDescent="0.25">
      <c r="A52" s="53" t="s">
        <v>310</v>
      </c>
      <c r="B52">
        <v>0</v>
      </c>
      <c r="C52">
        <v>11</v>
      </c>
      <c r="D52">
        <v>226.2</v>
      </c>
      <c r="E52">
        <v>146</v>
      </c>
      <c r="F52">
        <v>0</v>
      </c>
      <c r="G52">
        <v>0</v>
      </c>
    </row>
    <row r="53" spans="1:7" ht="15" x14ac:dyDescent="0.25">
      <c r="A53" s="53" t="s">
        <v>290</v>
      </c>
      <c r="B53">
        <v>197.1</v>
      </c>
      <c r="C53">
        <v>332.8</v>
      </c>
      <c r="D53">
        <v>3468.6</v>
      </c>
      <c r="E53">
        <v>3478.2</v>
      </c>
      <c r="F53">
        <v>0</v>
      </c>
      <c r="G53">
        <v>0</v>
      </c>
    </row>
    <row r="54" spans="1:7" ht="15" x14ac:dyDescent="0.25">
      <c r="A54" s="53" t="s">
        <v>291</v>
      </c>
      <c r="B54">
        <v>10.9</v>
      </c>
      <c r="C54">
        <v>144</v>
      </c>
      <c r="D54">
        <v>446.6</v>
      </c>
      <c r="E54">
        <v>369.1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350.4</v>
      </c>
      <c r="C57">
        <v>314.5</v>
      </c>
      <c r="D57">
        <v>915.2</v>
      </c>
      <c r="E57">
        <v>751.1</v>
      </c>
      <c r="F57">
        <v>315.2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236.1</v>
      </c>
      <c r="C60">
        <v>173.1</v>
      </c>
      <c r="D60">
        <v>520.5</v>
      </c>
      <c r="E60">
        <v>606.20000000000005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3959.4</v>
      </c>
      <c r="C63">
        <v>3305.4</v>
      </c>
      <c r="D63">
        <v>10601.2</v>
      </c>
      <c r="E63">
        <v>10172.5</v>
      </c>
      <c r="F63">
        <v>1808.2</v>
      </c>
      <c r="G63">
        <v>270</v>
      </c>
    </row>
    <row r="64" spans="1:7" ht="15" x14ac:dyDescent="0.25">
      <c r="A64" s="53" t="s">
        <v>299</v>
      </c>
      <c r="B64">
        <v>170.2</v>
      </c>
      <c r="C64">
        <v>85.4</v>
      </c>
      <c r="D64">
        <v>317.10000000000002</v>
      </c>
      <c r="E64">
        <v>243.7</v>
      </c>
      <c r="F64">
        <v>11.5</v>
      </c>
      <c r="G64">
        <v>0</v>
      </c>
    </row>
    <row r="65" spans="1:7" ht="15" x14ac:dyDescent="0.25">
      <c r="A65" s="53" t="s">
        <v>300</v>
      </c>
      <c r="B65">
        <v>199.9</v>
      </c>
      <c r="C65">
        <v>146.69999999999999</v>
      </c>
      <c r="D65">
        <v>381.8</v>
      </c>
      <c r="E65">
        <v>351.9</v>
      </c>
      <c r="F65">
        <v>152.30000000000001</v>
      </c>
      <c r="G65">
        <v>0</v>
      </c>
    </row>
    <row r="66" spans="1:7" ht="15" x14ac:dyDescent="0.25">
      <c r="A66" s="53" t="s">
        <v>301</v>
      </c>
      <c r="B66">
        <v>0</v>
      </c>
      <c r="C66">
        <v>152.9</v>
      </c>
      <c r="D66">
        <v>758.6</v>
      </c>
      <c r="E66">
        <v>37.700000000000003</v>
      </c>
      <c r="F66">
        <v>0</v>
      </c>
      <c r="G66">
        <v>0</v>
      </c>
    </row>
    <row r="67" spans="1:7" ht="15" x14ac:dyDescent="0.25">
      <c r="A67" s="53" t="s">
        <v>302</v>
      </c>
      <c r="B67">
        <v>64.7</v>
      </c>
      <c r="C67">
        <v>199.8</v>
      </c>
      <c r="D67">
        <v>382.3</v>
      </c>
      <c r="E67">
        <v>290.7</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17600</v>
      </c>
      <c r="C72">
        <v>10660</v>
      </c>
      <c r="D72">
        <v>49137.4</v>
      </c>
      <c r="E72">
        <v>27667.8</v>
      </c>
      <c r="F72">
        <v>13952.7</v>
      </c>
      <c r="G72">
        <v>270</v>
      </c>
    </row>
    <row r="73" spans="1:7" ht="15" x14ac:dyDescent="0.25">
      <c r="A73" s="53" t="s">
        <v>306</v>
      </c>
      <c r="B73">
        <v>1839.8</v>
      </c>
      <c r="C73">
        <v>1510.5</v>
      </c>
      <c r="D73">
        <v>0</v>
      </c>
      <c r="E73">
        <v>0</v>
      </c>
      <c r="F73">
        <v>675.2</v>
      </c>
      <c r="G73">
        <v>0</v>
      </c>
    </row>
    <row r="74" spans="1:7" ht="15" x14ac:dyDescent="0.25">
      <c r="A74" s="53" t="s">
        <v>573</v>
      </c>
      <c r="B74" t="s">
        <v>118</v>
      </c>
      <c r="C74" t="s">
        <v>26</v>
      </c>
      <c r="D74" t="s">
        <v>118</v>
      </c>
      <c r="E74" t="s">
        <v>118</v>
      </c>
      <c r="F74" t="s">
        <v>118</v>
      </c>
      <c r="G74" t="s">
        <v>108</v>
      </c>
    </row>
    <row r="75" spans="1:7" ht="15" x14ac:dyDescent="0.25">
      <c r="A75" s="53" t="s">
        <v>307</v>
      </c>
      <c r="B75">
        <v>19439.7</v>
      </c>
      <c r="C75">
        <v>12170.5</v>
      </c>
      <c r="D75">
        <v>49137.4</v>
      </c>
      <c r="E75">
        <v>27667.8</v>
      </c>
      <c r="F75">
        <v>14627.9</v>
      </c>
      <c r="G75">
        <v>270</v>
      </c>
    </row>
    <row r="76" spans="1:7" ht="15" x14ac:dyDescent="0.25">
      <c r="A76" s="53" t="s">
        <v>308</v>
      </c>
      <c r="B76" t="s">
        <v>25</v>
      </c>
      <c r="C76" t="s">
        <v>25</v>
      </c>
      <c r="D76">
        <v>0</v>
      </c>
      <c r="E76">
        <v>0</v>
      </c>
      <c r="F76" t="s">
        <v>25</v>
      </c>
      <c r="G76" t="s">
        <v>25</v>
      </c>
    </row>
    <row r="77" spans="1:7" ht="15" x14ac:dyDescent="0.25">
      <c r="A77" s="53" t="s">
        <v>309</v>
      </c>
      <c r="B77">
        <v>209.5</v>
      </c>
      <c r="C77">
        <v>712</v>
      </c>
      <c r="D77" t="s">
        <v>25</v>
      </c>
      <c r="E77" t="s">
        <v>25</v>
      </c>
      <c r="F77">
        <v>60</v>
      </c>
      <c r="G77">
        <v>0</v>
      </c>
    </row>
    <row r="78" spans="1:7" ht="15" x14ac:dyDescent="0.25">
      <c r="A78" s="53" t="s">
        <v>567</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2046-C6D1-4221-A2DF-F1E00BA71029}">
  <dimension ref="A1:G78"/>
  <sheetViews>
    <sheetView topLeftCell="A46" workbookViewId="0">
      <selection activeCell="B7" sqref="B7"/>
    </sheetView>
  </sheetViews>
  <sheetFormatPr defaultRowHeight="13.2" x14ac:dyDescent="0.25"/>
  <cols>
    <col min="1" max="1" width="18.33203125" customWidth="1"/>
    <col min="2" max="2" width="12.44140625" customWidth="1"/>
    <col min="3" max="3" width="11.6640625" customWidth="1"/>
    <col min="4" max="4" width="11.44140625" customWidth="1"/>
    <col min="5" max="5" width="13.44140625" customWidth="1"/>
  </cols>
  <sheetData>
    <row r="1" spans="1:7" ht="15" x14ac:dyDescent="0.25">
      <c r="A1" s="53" t="s">
        <v>564</v>
      </c>
    </row>
    <row r="2" spans="1:7" ht="15" x14ac:dyDescent="0.25">
      <c r="A2" s="53" t="s">
        <v>565</v>
      </c>
    </row>
    <row r="3" spans="1:7" ht="15" x14ac:dyDescent="0.25">
      <c r="A3" s="53" t="s">
        <v>697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2186.9</v>
      </c>
      <c r="C16">
        <v>2742.7</v>
      </c>
      <c r="D16">
        <v>7696.8</v>
      </c>
      <c r="E16">
        <v>5887.4</v>
      </c>
      <c r="F16">
        <v>574.4</v>
      </c>
      <c r="G16">
        <v>0</v>
      </c>
    </row>
    <row r="17" spans="1:7" ht="15" x14ac:dyDescent="0.25">
      <c r="A17" s="53" t="s">
        <v>27</v>
      </c>
    </row>
    <row r="18" spans="1:7" ht="15" x14ac:dyDescent="0.25">
      <c r="A18" s="53" t="s">
        <v>271</v>
      </c>
      <c r="B18">
        <v>149.1</v>
      </c>
      <c r="C18">
        <v>149.4</v>
      </c>
      <c r="D18">
        <v>1361</v>
      </c>
      <c r="E18">
        <v>503</v>
      </c>
      <c r="F18">
        <v>0</v>
      </c>
      <c r="G18">
        <v>0</v>
      </c>
    </row>
    <row r="19" spans="1:7" ht="15" x14ac:dyDescent="0.25">
      <c r="A19" s="53" t="s">
        <v>27</v>
      </c>
    </row>
    <row r="20" spans="1:7" ht="15" x14ac:dyDescent="0.25">
      <c r="A20" s="53" t="s">
        <v>272</v>
      </c>
      <c r="B20">
        <v>10082.4</v>
      </c>
      <c r="C20">
        <v>1065.7</v>
      </c>
      <c r="D20">
        <v>12745.7</v>
      </c>
      <c r="E20">
        <v>190.6</v>
      </c>
      <c r="F20">
        <v>5100</v>
      </c>
      <c r="G20">
        <v>0</v>
      </c>
    </row>
    <row r="21" spans="1:7" ht="15" x14ac:dyDescent="0.25">
      <c r="A21" s="53" t="s">
        <v>27</v>
      </c>
    </row>
    <row r="22" spans="1:7" ht="15" x14ac:dyDescent="0.25">
      <c r="A22" s="53" t="s">
        <v>273</v>
      </c>
      <c r="B22">
        <v>263.10000000000002</v>
      </c>
      <c r="C22">
        <v>1214.2</v>
      </c>
      <c r="D22">
        <v>5212.3</v>
      </c>
      <c r="E22">
        <v>2321.6</v>
      </c>
      <c r="F22">
        <v>0</v>
      </c>
      <c r="G22">
        <v>0</v>
      </c>
    </row>
    <row r="23" spans="1:7" ht="15" x14ac:dyDescent="0.25">
      <c r="A23" s="53" t="s">
        <v>274</v>
      </c>
      <c r="B23">
        <v>1.4</v>
      </c>
      <c r="C23">
        <v>0.8</v>
      </c>
      <c r="D23">
        <v>23.2</v>
      </c>
      <c r="E23">
        <v>32.200000000000003</v>
      </c>
      <c r="F23">
        <v>0</v>
      </c>
      <c r="G23">
        <v>0</v>
      </c>
    </row>
    <row r="24" spans="1:7" ht="15" x14ac:dyDescent="0.25">
      <c r="A24" s="53" t="s">
        <v>406</v>
      </c>
      <c r="B24">
        <v>0</v>
      </c>
      <c r="C24">
        <v>0</v>
      </c>
      <c r="D24">
        <v>142.9</v>
      </c>
      <c r="E24">
        <v>28.8</v>
      </c>
      <c r="F24">
        <v>0</v>
      </c>
      <c r="G24">
        <v>0</v>
      </c>
    </row>
    <row r="25" spans="1:7" ht="15" x14ac:dyDescent="0.25">
      <c r="A25" s="53" t="s">
        <v>413</v>
      </c>
      <c r="B25">
        <v>0</v>
      </c>
      <c r="C25">
        <v>238</v>
      </c>
      <c r="D25">
        <v>516.70000000000005</v>
      </c>
      <c r="E25">
        <v>102.5</v>
      </c>
      <c r="F25">
        <v>0</v>
      </c>
      <c r="G25">
        <v>0</v>
      </c>
    </row>
    <row r="26" spans="1:7" ht="15" x14ac:dyDescent="0.25">
      <c r="A26" s="53" t="s">
        <v>586</v>
      </c>
      <c r="B26">
        <v>0</v>
      </c>
      <c r="C26">
        <v>0</v>
      </c>
      <c r="D26">
        <v>88</v>
      </c>
      <c r="E26">
        <v>0.1</v>
      </c>
      <c r="F26">
        <v>0</v>
      </c>
      <c r="G26">
        <v>0</v>
      </c>
    </row>
    <row r="27" spans="1:7" ht="15" x14ac:dyDescent="0.25">
      <c r="A27" s="53" t="s">
        <v>275</v>
      </c>
      <c r="B27">
        <v>192.5</v>
      </c>
      <c r="C27">
        <v>760.3</v>
      </c>
      <c r="D27">
        <v>3141.5</v>
      </c>
      <c r="E27">
        <v>1347.3</v>
      </c>
      <c r="F27">
        <v>0</v>
      </c>
      <c r="G27">
        <v>0</v>
      </c>
    </row>
    <row r="28" spans="1:7" ht="15" x14ac:dyDescent="0.25">
      <c r="A28" s="53" t="s">
        <v>594</v>
      </c>
      <c r="B28">
        <v>0</v>
      </c>
      <c r="C28">
        <v>0</v>
      </c>
      <c r="D28">
        <v>41.1</v>
      </c>
      <c r="E28">
        <v>0</v>
      </c>
      <c r="F28">
        <v>0</v>
      </c>
      <c r="G28">
        <v>0</v>
      </c>
    </row>
    <row r="29" spans="1:7" ht="15" x14ac:dyDescent="0.25">
      <c r="A29" s="53" t="s">
        <v>276</v>
      </c>
      <c r="B29">
        <v>0</v>
      </c>
      <c r="C29">
        <v>9.6</v>
      </c>
      <c r="D29">
        <v>11.2</v>
      </c>
      <c r="E29">
        <v>14.2</v>
      </c>
      <c r="F29">
        <v>0</v>
      </c>
      <c r="G29">
        <v>0</v>
      </c>
    </row>
    <row r="30" spans="1:7" ht="15" x14ac:dyDescent="0.25">
      <c r="A30" s="53" t="s">
        <v>574</v>
      </c>
      <c r="B30">
        <v>0</v>
      </c>
      <c r="C30">
        <v>0</v>
      </c>
      <c r="D30">
        <v>65.599999999999994</v>
      </c>
      <c r="E30">
        <v>0</v>
      </c>
      <c r="F30">
        <v>0</v>
      </c>
      <c r="G30">
        <v>0</v>
      </c>
    </row>
    <row r="31" spans="1:7" ht="15" x14ac:dyDescent="0.25">
      <c r="A31" s="53" t="s">
        <v>277</v>
      </c>
      <c r="B31">
        <v>1.4</v>
      </c>
      <c r="C31">
        <v>0.2</v>
      </c>
      <c r="D31">
        <v>32.200000000000003</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102</v>
      </c>
      <c r="C41">
        <v>5</v>
      </c>
      <c r="D41">
        <v>1277.5999999999999</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102</v>
      </c>
      <c r="C44">
        <v>0</v>
      </c>
      <c r="D44">
        <v>417.7</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6040.1</v>
      </c>
      <c r="C48">
        <v>5952.2</v>
      </c>
      <c r="D48">
        <v>18993.8</v>
      </c>
      <c r="E48">
        <v>17481.7</v>
      </c>
      <c r="F48">
        <v>2596</v>
      </c>
      <c r="G48">
        <v>0</v>
      </c>
    </row>
    <row r="49" spans="1:7" ht="15" x14ac:dyDescent="0.25">
      <c r="A49" s="53" t="s">
        <v>287</v>
      </c>
      <c r="B49">
        <v>4</v>
      </c>
      <c r="C49">
        <v>4</v>
      </c>
      <c r="D49">
        <v>19</v>
      </c>
      <c r="E49">
        <v>20.2</v>
      </c>
      <c r="F49">
        <v>0</v>
      </c>
      <c r="G49">
        <v>0</v>
      </c>
    </row>
    <row r="50" spans="1:7" ht="15" x14ac:dyDescent="0.25">
      <c r="A50" s="53" t="s">
        <v>288</v>
      </c>
      <c r="B50">
        <v>238.8</v>
      </c>
      <c r="C50">
        <v>164.4</v>
      </c>
      <c r="D50">
        <v>633.79999999999995</v>
      </c>
      <c r="E50">
        <v>608.20000000000005</v>
      </c>
      <c r="F50">
        <v>91.5</v>
      </c>
      <c r="G50">
        <v>0</v>
      </c>
    </row>
    <row r="51" spans="1:7" ht="15" x14ac:dyDescent="0.25">
      <c r="A51" s="53" t="s">
        <v>289</v>
      </c>
      <c r="B51">
        <v>237.4</v>
      </c>
      <c r="C51">
        <v>236.9</v>
      </c>
      <c r="D51">
        <v>417.1</v>
      </c>
      <c r="E51">
        <v>506</v>
      </c>
      <c r="F51">
        <v>14.7</v>
      </c>
      <c r="G51">
        <v>0</v>
      </c>
    </row>
    <row r="52" spans="1:7" ht="15" x14ac:dyDescent="0.25">
      <c r="A52" s="53" t="s">
        <v>310</v>
      </c>
      <c r="B52">
        <v>0</v>
      </c>
      <c r="C52">
        <v>37</v>
      </c>
      <c r="D52">
        <v>226.2</v>
      </c>
      <c r="E52">
        <v>120.6</v>
      </c>
      <c r="F52">
        <v>0</v>
      </c>
      <c r="G52">
        <v>0</v>
      </c>
    </row>
    <row r="53" spans="1:7" ht="15" x14ac:dyDescent="0.25">
      <c r="A53" s="53" t="s">
        <v>290</v>
      </c>
      <c r="B53">
        <v>396</v>
      </c>
      <c r="C53">
        <v>430.8</v>
      </c>
      <c r="D53">
        <v>3267.9</v>
      </c>
      <c r="E53">
        <v>3335.8</v>
      </c>
      <c r="F53">
        <v>0</v>
      </c>
      <c r="G53">
        <v>0</v>
      </c>
    </row>
    <row r="54" spans="1:7" ht="15" x14ac:dyDescent="0.25">
      <c r="A54" s="53" t="s">
        <v>291</v>
      </c>
      <c r="B54">
        <v>10.9</v>
      </c>
      <c r="C54">
        <v>174</v>
      </c>
      <c r="D54">
        <v>446.6</v>
      </c>
      <c r="E54">
        <v>340.1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364.4</v>
      </c>
      <c r="C57">
        <v>312.2</v>
      </c>
      <c r="D57">
        <v>901</v>
      </c>
      <c r="E57">
        <v>719.8</v>
      </c>
      <c r="F57">
        <v>312.8</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229.6</v>
      </c>
      <c r="C60">
        <v>196.7</v>
      </c>
      <c r="D60">
        <v>520.5</v>
      </c>
      <c r="E60">
        <v>572.70000000000005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3960.1</v>
      </c>
      <c r="C63">
        <v>3546.1</v>
      </c>
      <c r="D63">
        <v>10222.299999999999</v>
      </c>
      <c r="E63">
        <v>9851.2999999999993</v>
      </c>
      <c r="F63">
        <v>1986.2</v>
      </c>
      <c r="G63">
        <v>0</v>
      </c>
    </row>
    <row r="64" spans="1:7" ht="15" x14ac:dyDescent="0.25">
      <c r="A64" s="53" t="s">
        <v>299</v>
      </c>
      <c r="B64">
        <v>170.2</v>
      </c>
      <c r="C64">
        <v>108.1</v>
      </c>
      <c r="D64">
        <v>317.10000000000002</v>
      </c>
      <c r="E64">
        <v>221.5</v>
      </c>
      <c r="F64">
        <v>11.5</v>
      </c>
      <c r="G64">
        <v>0</v>
      </c>
    </row>
    <row r="65" spans="1:7" ht="15" x14ac:dyDescent="0.25">
      <c r="A65" s="53" t="s">
        <v>300</v>
      </c>
      <c r="B65">
        <v>202.9</v>
      </c>
      <c r="C65">
        <v>146.69999999999999</v>
      </c>
      <c r="D65">
        <v>355.1</v>
      </c>
      <c r="E65">
        <v>345</v>
      </c>
      <c r="F65">
        <v>20.399999999999999</v>
      </c>
      <c r="G65">
        <v>0</v>
      </c>
    </row>
    <row r="66" spans="1:7" ht="15" x14ac:dyDescent="0.25">
      <c r="A66" s="53" t="s">
        <v>301</v>
      </c>
      <c r="B66">
        <v>0</v>
      </c>
      <c r="C66">
        <v>115</v>
      </c>
      <c r="D66">
        <v>758.6</v>
      </c>
      <c r="E66">
        <v>37.700000000000003</v>
      </c>
      <c r="F66">
        <v>0</v>
      </c>
      <c r="G66">
        <v>0</v>
      </c>
    </row>
    <row r="67" spans="1:7" ht="15" x14ac:dyDescent="0.25">
      <c r="A67" s="53" t="s">
        <v>302</v>
      </c>
      <c r="B67">
        <v>67.900000000000006</v>
      </c>
      <c r="C67">
        <v>233.1</v>
      </c>
      <c r="D67">
        <v>380.8</v>
      </c>
      <c r="E67">
        <v>290.7</v>
      </c>
      <c r="F67">
        <v>89.4</v>
      </c>
      <c r="G67">
        <v>0</v>
      </c>
    </row>
    <row r="68" spans="1:7" ht="15" x14ac:dyDescent="0.25">
      <c r="A68" s="53" t="s">
        <v>385</v>
      </c>
      <c r="B68">
        <v>0</v>
      </c>
      <c r="C68">
        <v>0</v>
      </c>
      <c r="D68">
        <v>1</v>
      </c>
      <c r="E68">
        <v>3</v>
      </c>
      <c r="F68">
        <v>0</v>
      </c>
      <c r="G68">
        <v>0</v>
      </c>
    </row>
    <row r="69" spans="1:7" ht="15" x14ac:dyDescent="0.25">
      <c r="A69" s="53" t="s">
        <v>303</v>
      </c>
      <c r="B69">
        <v>17.8</v>
      </c>
      <c r="C69">
        <v>20</v>
      </c>
      <c r="D69">
        <v>45.2</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18823.599999999999</v>
      </c>
      <c r="C72">
        <v>11129.3</v>
      </c>
      <c r="D72">
        <v>47287.4</v>
      </c>
      <c r="E72">
        <v>26606.6</v>
      </c>
      <c r="F72">
        <v>8270.4</v>
      </c>
      <c r="G72">
        <v>0</v>
      </c>
    </row>
    <row r="73" spans="1:7" ht="15" x14ac:dyDescent="0.25">
      <c r="A73" s="53" t="s">
        <v>306</v>
      </c>
      <c r="B73">
        <v>1910.2</v>
      </c>
      <c r="C73">
        <v>1675.2</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20733.8</v>
      </c>
      <c r="C75">
        <v>12804.5</v>
      </c>
      <c r="D75">
        <v>47287.4</v>
      </c>
      <c r="E75">
        <v>26606.6</v>
      </c>
      <c r="F75">
        <v>8936.6</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2824-F694-44CF-A29A-E10E7244616E}">
  <dimension ref="A1:G78"/>
  <sheetViews>
    <sheetView topLeftCell="A58" workbookViewId="0">
      <selection activeCell="J14" sqref="J14"/>
    </sheetView>
  </sheetViews>
  <sheetFormatPr defaultRowHeight="13.2" x14ac:dyDescent="0.25"/>
  <cols>
    <col min="1" max="1" width="24.109375" customWidth="1"/>
    <col min="2" max="2" width="10.6640625" customWidth="1"/>
    <col min="3" max="3" width="11.88671875" customWidth="1"/>
    <col min="5" max="5" width="14.5546875" customWidth="1"/>
    <col min="7" max="7" width="10.44140625" customWidth="1"/>
  </cols>
  <sheetData>
    <row r="1" spans="1:7" ht="15" x14ac:dyDescent="0.25">
      <c r="A1" s="53" t="s">
        <v>564</v>
      </c>
    </row>
    <row r="2" spans="1:7" ht="15" x14ac:dyDescent="0.25">
      <c r="A2" s="53" t="s">
        <v>565</v>
      </c>
    </row>
    <row r="3" spans="1:7" ht="15" x14ac:dyDescent="0.25">
      <c r="A3" s="53" t="s">
        <v>696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2432.6</v>
      </c>
      <c r="C16">
        <v>2673.8</v>
      </c>
      <c r="D16">
        <v>7385.9</v>
      </c>
      <c r="E16">
        <v>5623.7</v>
      </c>
      <c r="F16">
        <v>524.4</v>
      </c>
      <c r="G16">
        <v>0</v>
      </c>
    </row>
    <row r="17" spans="1:7" ht="15" x14ac:dyDescent="0.25">
      <c r="A17" s="53" t="s">
        <v>27</v>
      </c>
    </row>
    <row r="18" spans="1:7" ht="15" x14ac:dyDescent="0.25">
      <c r="A18" s="53" t="s">
        <v>271</v>
      </c>
      <c r="B18">
        <v>156.6</v>
      </c>
      <c r="C18">
        <v>160</v>
      </c>
      <c r="D18">
        <v>1352.2</v>
      </c>
      <c r="E18">
        <v>460.3</v>
      </c>
      <c r="F18">
        <v>0</v>
      </c>
      <c r="G18">
        <v>0</v>
      </c>
    </row>
    <row r="19" spans="1:7" ht="15" x14ac:dyDescent="0.25">
      <c r="A19" s="53" t="s">
        <v>27</v>
      </c>
    </row>
    <row r="20" spans="1:7" ht="15" x14ac:dyDescent="0.25">
      <c r="A20" s="53" t="s">
        <v>272</v>
      </c>
      <c r="B20">
        <v>11174</v>
      </c>
      <c r="C20">
        <v>1191.7</v>
      </c>
      <c r="D20">
        <v>11736</v>
      </c>
      <c r="E20">
        <v>61.1</v>
      </c>
      <c r="F20">
        <v>1360</v>
      </c>
      <c r="G20">
        <v>0</v>
      </c>
    </row>
    <row r="21" spans="1:7" ht="15" x14ac:dyDescent="0.25">
      <c r="A21" s="53" t="s">
        <v>27</v>
      </c>
    </row>
    <row r="22" spans="1:7" ht="15" x14ac:dyDescent="0.25">
      <c r="A22" s="53" t="s">
        <v>273</v>
      </c>
      <c r="B22">
        <v>378.5</v>
      </c>
      <c r="C22">
        <v>1187.9000000000001</v>
      </c>
      <c r="D22">
        <v>5035.7</v>
      </c>
      <c r="E22">
        <v>2169.9</v>
      </c>
      <c r="F22">
        <v>0</v>
      </c>
      <c r="G22">
        <v>0</v>
      </c>
    </row>
    <row r="23" spans="1:7" ht="15" x14ac:dyDescent="0.25">
      <c r="A23" s="53" t="s">
        <v>274</v>
      </c>
      <c r="B23">
        <v>1</v>
      </c>
      <c r="C23">
        <v>0.8</v>
      </c>
      <c r="D23">
        <v>23.2</v>
      </c>
      <c r="E23">
        <v>32.1</v>
      </c>
      <c r="F23">
        <v>0</v>
      </c>
      <c r="G23">
        <v>0</v>
      </c>
    </row>
    <row r="24" spans="1:7" ht="15" x14ac:dyDescent="0.25">
      <c r="A24" s="53" t="s">
        <v>406</v>
      </c>
      <c r="B24">
        <v>0</v>
      </c>
      <c r="C24">
        <v>0</v>
      </c>
      <c r="D24">
        <v>142.9</v>
      </c>
      <c r="E24">
        <v>28.8</v>
      </c>
      <c r="F24">
        <v>0</v>
      </c>
      <c r="G24">
        <v>0</v>
      </c>
    </row>
    <row r="25" spans="1:7" ht="15" x14ac:dyDescent="0.25">
      <c r="A25" s="53" t="s">
        <v>413</v>
      </c>
      <c r="B25">
        <v>115</v>
      </c>
      <c r="C25">
        <v>238</v>
      </c>
      <c r="D25">
        <v>405.6</v>
      </c>
      <c r="E25">
        <v>74.900000000000006</v>
      </c>
      <c r="F25">
        <v>0</v>
      </c>
      <c r="G25">
        <v>0</v>
      </c>
    </row>
    <row r="26" spans="1:7" ht="15" x14ac:dyDescent="0.25">
      <c r="A26" s="53" t="s">
        <v>586</v>
      </c>
      <c r="B26">
        <v>0</v>
      </c>
      <c r="C26">
        <v>0</v>
      </c>
      <c r="D26">
        <v>88</v>
      </c>
      <c r="E26">
        <v>0.1</v>
      </c>
      <c r="F26">
        <v>0</v>
      </c>
      <c r="G26">
        <v>0</v>
      </c>
    </row>
    <row r="27" spans="1:7" ht="15" x14ac:dyDescent="0.25">
      <c r="A27" s="53" t="s">
        <v>275</v>
      </c>
      <c r="B27">
        <v>192.6</v>
      </c>
      <c r="C27">
        <v>749.3</v>
      </c>
      <c r="D27">
        <v>3076.9</v>
      </c>
      <c r="E27">
        <v>1225.3</v>
      </c>
      <c r="F27">
        <v>0</v>
      </c>
      <c r="G27">
        <v>0</v>
      </c>
    </row>
    <row r="28" spans="1:7" ht="15" x14ac:dyDescent="0.25">
      <c r="A28" s="53" t="s">
        <v>594</v>
      </c>
      <c r="B28">
        <v>0</v>
      </c>
      <c r="C28">
        <v>0</v>
      </c>
      <c r="D28">
        <v>41.1</v>
      </c>
      <c r="E28">
        <v>0</v>
      </c>
      <c r="F28">
        <v>0</v>
      </c>
      <c r="G28">
        <v>0</v>
      </c>
    </row>
    <row r="29" spans="1:7" ht="15" x14ac:dyDescent="0.25">
      <c r="A29" s="53" t="s">
        <v>276</v>
      </c>
      <c r="B29">
        <v>0.2</v>
      </c>
      <c r="C29">
        <v>9.4</v>
      </c>
      <c r="D29">
        <v>11</v>
      </c>
      <c r="E29">
        <v>12.3</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0.8</v>
      </c>
      <c r="C33">
        <v>60.2</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117</v>
      </c>
      <c r="C41">
        <v>56</v>
      </c>
      <c r="D41">
        <v>1241.3</v>
      </c>
      <c r="E41">
        <v>173.1</v>
      </c>
      <c r="F41">
        <v>0</v>
      </c>
      <c r="G41">
        <v>0</v>
      </c>
    </row>
    <row r="42" spans="1:7" ht="15" x14ac:dyDescent="0.25">
      <c r="A42" s="53" t="s">
        <v>614</v>
      </c>
      <c r="B42">
        <v>0</v>
      </c>
      <c r="C42">
        <v>0</v>
      </c>
      <c r="D42">
        <v>180.9</v>
      </c>
      <c r="E42">
        <v>43.5</v>
      </c>
      <c r="F42">
        <v>0</v>
      </c>
      <c r="G42">
        <v>0</v>
      </c>
    </row>
    <row r="43" spans="1:7" ht="15" x14ac:dyDescent="0.25">
      <c r="A43" s="53" t="s">
        <v>284</v>
      </c>
      <c r="B43">
        <v>0</v>
      </c>
      <c r="C43">
        <v>56</v>
      </c>
      <c r="D43">
        <v>505.5</v>
      </c>
      <c r="E43">
        <v>0</v>
      </c>
      <c r="F43">
        <v>0</v>
      </c>
      <c r="G43">
        <v>0</v>
      </c>
    </row>
    <row r="44" spans="1:7" ht="15" x14ac:dyDescent="0.25">
      <c r="A44" s="53" t="s">
        <v>285</v>
      </c>
      <c r="B44">
        <v>117</v>
      </c>
      <c r="C44">
        <v>0</v>
      </c>
      <c r="D44">
        <v>381.4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6331.9</v>
      </c>
      <c r="C48">
        <v>6241.6</v>
      </c>
      <c r="D48">
        <v>18296.099999999999</v>
      </c>
      <c r="E48">
        <v>16856.900000000001</v>
      </c>
      <c r="F48">
        <v>2324.1999999999998</v>
      </c>
      <c r="G48">
        <v>0</v>
      </c>
    </row>
    <row r="49" spans="1:7" ht="15" x14ac:dyDescent="0.25">
      <c r="A49" s="53" t="s">
        <v>287</v>
      </c>
      <c r="B49">
        <v>4</v>
      </c>
      <c r="C49">
        <v>4</v>
      </c>
      <c r="D49">
        <v>19</v>
      </c>
      <c r="E49">
        <v>20.2</v>
      </c>
      <c r="F49">
        <v>0</v>
      </c>
      <c r="G49">
        <v>0</v>
      </c>
    </row>
    <row r="50" spans="1:7" ht="15" x14ac:dyDescent="0.25">
      <c r="A50" s="53" t="s">
        <v>288</v>
      </c>
      <c r="B50">
        <v>241</v>
      </c>
      <c r="C50">
        <v>162</v>
      </c>
      <c r="D50">
        <v>618.20000000000005</v>
      </c>
      <c r="E50">
        <v>608.20000000000005</v>
      </c>
      <c r="F50">
        <v>67.2</v>
      </c>
      <c r="G50">
        <v>0</v>
      </c>
    </row>
    <row r="51" spans="1:7" ht="15" x14ac:dyDescent="0.25">
      <c r="A51" s="53" t="s">
        <v>289</v>
      </c>
      <c r="B51">
        <v>248.2</v>
      </c>
      <c r="C51">
        <v>250.5</v>
      </c>
      <c r="D51">
        <v>397.2</v>
      </c>
      <c r="E51">
        <v>492.2</v>
      </c>
      <c r="F51">
        <v>14.7</v>
      </c>
      <c r="G51">
        <v>0</v>
      </c>
    </row>
    <row r="52" spans="1:7" ht="15" x14ac:dyDescent="0.25">
      <c r="A52" s="53" t="s">
        <v>310</v>
      </c>
      <c r="B52">
        <v>0</v>
      </c>
      <c r="C52">
        <v>73</v>
      </c>
      <c r="D52">
        <v>226.2</v>
      </c>
      <c r="E52">
        <v>84.6</v>
      </c>
      <c r="F52">
        <v>0</v>
      </c>
      <c r="G52">
        <v>0</v>
      </c>
    </row>
    <row r="53" spans="1:7" ht="15" x14ac:dyDescent="0.25">
      <c r="A53" s="53" t="s">
        <v>290</v>
      </c>
      <c r="B53">
        <v>514.79999999999995</v>
      </c>
      <c r="C53">
        <v>533.6</v>
      </c>
      <c r="D53">
        <v>3154.9</v>
      </c>
      <c r="E53">
        <v>3220.7</v>
      </c>
      <c r="F53">
        <v>0</v>
      </c>
      <c r="G53">
        <v>0</v>
      </c>
    </row>
    <row r="54" spans="1:7" ht="15" x14ac:dyDescent="0.25">
      <c r="A54" s="53" t="s">
        <v>291</v>
      </c>
      <c r="B54">
        <v>10.9</v>
      </c>
      <c r="C54">
        <v>183.9</v>
      </c>
      <c r="D54">
        <v>446.6</v>
      </c>
      <c r="E54">
        <v>295.2</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397</v>
      </c>
      <c r="C57">
        <v>332.2</v>
      </c>
      <c r="D57">
        <v>872.7</v>
      </c>
      <c r="E57">
        <v>699.5</v>
      </c>
      <c r="F57">
        <v>296.5</v>
      </c>
      <c r="G57">
        <v>0</v>
      </c>
    </row>
    <row r="58" spans="1:7" ht="15" x14ac:dyDescent="0.25">
      <c r="A58" s="53" t="s">
        <v>384</v>
      </c>
      <c r="B58">
        <v>0</v>
      </c>
      <c r="C58">
        <v>0</v>
      </c>
      <c r="D58">
        <v>9.5</v>
      </c>
      <c r="E58">
        <v>28.8</v>
      </c>
      <c r="F58">
        <v>0</v>
      </c>
      <c r="G58">
        <v>0</v>
      </c>
    </row>
    <row r="59" spans="1:7" ht="15" x14ac:dyDescent="0.25">
      <c r="A59" s="53" t="s">
        <v>294</v>
      </c>
      <c r="B59">
        <v>0</v>
      </c>
      <c r="C59">
        <v>2</v>
      </c>
      <c r="D59">
        <v>8.1</v>
      </c>
      <c r="E59">
        <v>15.1</v>
      </c>
      <c r="F59">
        <v>0</v>
      </c>
      <c r="G59">
        <v>0</v>
      </c>
    </row>
    <row r="60" spans="1:7" ht="15" x14ac:dyDescent="0.25">
      <c r="A60" s="53" t="s">
        <v>295</v>
      </c>
      <c r="B60">
        <v>227.2</v>
      </c>
      <c r="C60">
        <v>194</v>
      </c>
      <c r="D60">
        <v>504.9</v>
      </c>
      <c r="E60">
        <v>572.70000000000005</v>
      </c>
      <c r="F60">
        <v>0</v>
      </c>
      <c r="G60">
        <v>0</v>
      </c>
    </row>
    <row r="61" spans="1:7" ht="15" x14ac:dyDescent="0.25">
      <c r="A61" s="53" t="s">
        <v>296</v>
      </c>
      <c r="B61">
        <v>57.8</v>
      </c>
      <c r="C61">
        <v>197.9</v>
      </c>
      <c r="D61">
        <v>205.1</v>
      </c>
      <c r="E61">
        <v>162.1</v>
      </c>
      <c r="F61">
        <v>6.9</v>
      </c>
      <c r="G61">
        <v>0</v>
      </c>
    </row>
    <row r="62" spans="1:7" ht="15" x14ac:dyDescent="0.25">
      <c r="A62" s="53" t="s">
        <v>297</v>
      </c>
      <c r="B62">
        <v>2</v>
      </c>
      <c r="C62">
        <v>4.0999999999999996</v>
      </c>
      <c r="D62">
        <v>11.1</v>
      </c>
      <c r="E62">
        <v>10.7</v>
      </c>
      <c r="F62">
        <v>0</v>
      </c>
      <c r="G62">
        <v>0</v>
      </c>
    </row>
    <row r="63" spans="1:7" ht="15" x14ac:dyDescent="0.25">
      <c r="A63" s="53" t="s">
        <v>298</v>
      </c>
      <c r="B63">
        <v>4133.1000000000004</v>
      </c>
      <c r="C63">
        <v>3694</v>
      </c>
      <c r="D63">
        <v>9755.2000000000007</v>
      </c>
      <c r="E63">
        <v>9488.4</v>
      </c>
      <c r="F63">
        <v>1786.4</v>
      </c>
      <c r="G63">
        <v>0</v>
      </c>
    </row>
    <row r="64" spans="1:7" ht="15" x14ac:dyDescent="0.25">
      <c r="A64" s="53" t="s">
        <v>299</v>
      </c>
      <c r="B64">
        <v>158.6</v>
      </c>
      <c r="C64">
        <v>108.1</v>
      </c>
      <c r="D64">
        <v>317.10000000000002</v>
      </c>
      <c r="E64">
        <v>221.5</v>
      </c>
      <c r="F64">
        <v>42.7</v>
      </c>
      <c r="G64">
        <v>0</v>
      </c>
    </row>
    <row r="65" spans="1:7" ht="15" x14ac:dyDescent="0.25">
      <c r="A65" s="53" t="s">
        <v>300</v>
      </c>
      <c r="B65">
        <v>181.6</v>
      </c>
      <c r="C65">
        <v>146.69999999999999</v>
      </c>
      <c r="D65">
        <v>355.1</v>
      </c>
      <c r="E65">
        <v>345</v>
      </c>
      <c r="F65">
        <v>20.399999999999999</v>
      </c>
      <c r="G65">
        <v>0</v>
      </c>
    </row>
    <row r="66" spans="1:7" ht="15" x14ac:dyDescent="0.25">
      <c r="A66" s="53" t="s">
        <v>301</v>
      </c>
      <c r="B66">
        <v>0</v>
      </c>
      <c r="C66">
        <v>51</v>
      </c>
      <c r="D66">
        <v>758.6</v>
      </c>
      <c r="E66">
        <v>37.700000000000003</v>
      </c>
      <c r="F66">
        <v>0</v>
      </c>
      <c r="G66">
        <v>0</v>
      </c>
    </row>
    <row r="67" spans="1:7" ht="15" x14ac:dyDescent="0.25">
      <c r="A67" s="53" t="s">
        <v>302</v>
      </c>
      <c r="B67">
        <v>72.5</v>
      </c>
      <c r="C67">
        <v>234.1</v>
      </c>
      <c r="D67">
        <v>371.8</v>
      </c>
      <c r="E67">
        <v>286.60000000000002</v>
      </c>
      <c r="F67">
        <v>89.4</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55</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20590.599999999999</v>
      </c>
      <c r="C72">
        <v>11511</v>
      </c>
      <c r="D72">
        <v>45047.5</v>
      </c>
      <c r="E72">
        <v>25345.3</v>
      </c>
      <c r="F72">
        <v>4208.6000000000004</v>
      </c>
      <c r="G72">
        <v>0</v>
      </c>
    </row>
    <row r="73" spans="1:7" ht="15" x14ac:dyDescent="0.25">
      <c r="A73" s="53" t="s">
        <v>306</v>
      </c>
      <c r="B73">
        <v>2105.5</v>
      </c>
      <c r="C73">
        <v>1670.6</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22696.2</v>
      </c>
      <c r="C75">
        <v>13181.6</v>
      </c>
      <c r="D75">
        <v>45047.5</v>
      </c>
      <c r="E75">
        <v>25345.3</v>
      </c>
      <c r="F75">
        <v>4874.8</v>
      </c>
      <c r="G75">
        <v>0</v>
      </c>
    </row>
    <row r="76" spans="1:7" ht="15" x14ac:dyDescent="0.25">
      <c r="A76" s="53" t="s">
        <v>308</v>
      </c>
      <c r="B76" t="s">
        <v>25</v>
      </c>
      <c r="C76" t="s">
        <v>25</v>
      </c>
      <c r="D76">
        <v>0</v>
      </c>
      <c r="E76">
        <v>0</v>
      </c>
      <c r="F76" t="s">
        <v>25</v>
      </c>
      <c r="G76" t="s">
        <v>25</v>
      </c>
    </row>
    <row r="77" spans="1:7" ht="15" x14ac:dyDescent="0.25">
      <c r="A77" s="53" t="s">
        <v>309</v>
      </c>
      <c r="B77">
        <v>268.5</v>
      </c>
      <c r="C77">
        <v>842</v>
      </c>
      <c r="D77" t="s">
        <v>25</v>
      </c>
      <c r="E77" t="s">
        <v>25</v>
      </c>
      <c r="F77">
        <v>0</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8AC1-54E2-4F76-AE29-CF9B5EBC37EA}">
  <dimension ref="A1:G78"/>
  <sheetViews>
    <sheetView topLeftCell="A13" workbookViewId="0">
      <selection activeCell="F66" sqref="F66"/>
    </sheetView>
  </sheetViews>
  <sheetFormatPr defaultRowHeight="13.2" x14ac:dyDescent="0.25"/>
  <cols>
    <col min="1" max="1" width="26.44140625" customWidth="1"/>
    <col min="2" max="2" width="11.6640625" customWidth="1"/>
    <col min="4" max="4" width="12.6640625" customWidth="1"/>
    <col min="6" max="6" width="13.33203125" customWidth="1"/>
  </cols>
  <sheetData>
    <row r="1" spans="1:7" ht="15" x14ac:dyDescent="0.25">
      <c r="A1" s="53" t="s">
        <v>564</v>
      </c>
    </row>
    <row r="2" spans="1:7" ht="15" x14ac:dyDescent="0.25">
      <c r="A2" s="53" t="s">
        <v>565</v>
      </c>
    </row>
    <row r="3" spans="1:7" ht="15" x14ac:dyDescent="0.25">
      <c r="A3" s="53" t="s">
        <v>695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2638.1</v>
      </c>
      <c r="C16">
        <v>2814.9</v>
      </c>
      <c r="D16">
        <v>7099.1</v>
      </c>
      <c r="E16">
        <v>5319.4</v>
      </c>
      <c r="F16">
        <v>453.4</v>
      </c>
      <c r="G16">
        <v>0</v>
      </c>
    </row>
    <row r="17" spans="1:7" ht="15" x14ac:dyDescent="0.25">
      <c r="A17" s="53" t="s">
        <v>27</v>
      </c>
    </row>
    <row r="18" spans="1:7" ht="15" x14ac:dyDescent="0.25">
      <c r="A18" s="53" t="s">
        <v>271</v>
      </c>
      <c r="B18">
        <v>233.8</v>
      </c>
      <c r="C18">
        <v>163.80000000000001</v>
      </c>
      <c r="D18">
        <v>1294.5999999999999</v>
      </c>
      <c r="E18">
        <v>455.4</v>
      </c>
      <c r="F18">
        <v>0</v>
      </c>
      <c r="G18">
        <v>0</v>
      </c>
    </row>
    <row r="19" spans="1:7" ht="15" x14ac:dyDescent="0.25">
      <c r="A19" s="53" t="s">
        <v>27</v>
      </c>
    </row>
    <row r="20" spans="1:7" ht="15" x14ac:dyDescent="0.25">
      <c r="A20" s="53" t="s">
        <v>272</v>
      </c>
      <c r="B20">
        <v>11864</v>
      </c>
      <c r="C20">
        <v>820.7</v>
      </c>
      <c r="D20">
        <v>11380.3</v>
      </c>
      <c r="E20">
        <v>61.1</v>
      </c>
      <c r="F20">
        <v>0</v>
      </c>
      <c r="G20">
        <v>0</v>
      </c>
    </row>
    <row r="21" spans="1:7" ht="15" x14ac:dyDescent="0.25">
      <c r="A21" s="53" t="s">
        <v>27</v>
      </c>
    </row>
    <row r="22" spans="1:7" ht="15" x14ac:dyDescent="0.25">
      <c r="A22" s="53" t="s">
        <v>273</v>
      </c>
      <c r="B22">
        <v>560.29999999999995</v>
      </c>
      <c r="C22">
        <v>1202.4000000000001</v>
      </c>
      <c r="D22">
        <v>4774.6000000000004</v>
      </c>
      <c r="E22">
        <v>1972.1</v>
      </c>
      <c r="F22">
        <v>0</v>
      </c>
      <c r="G22">
        <v>0</v>
      </c>
    </row>
    <row r="23" spans="1:7" ht="15" x14ac:dyDescent="0.25">
      <c r="A23" s="53" t="s">
        <v>274</v>
      </c>
      <c r="B23">
        <v>1.4</v>
      </c>
      <c r="C23">
        <v>0.8</v>
      </c>
      <c r="D23">
        <v>22.8</v>
      </c>
      <c r="E23">
        <v>32.1</v>
      </c>
      <c r="F23">
        <v>0</v>
      </c>
      <c r="G23">
        <v>0</v>
      </c>
    </row>
    <row r="24" spans="1:7" ht="15" x14ac:dyDescent="0.25">
      <c r="A24" s="53" t="s">
        <v>406</v>
      </c>
      <c r="B24">
        <v>0</v>
      </c>
      <c r="C24">
        <v>0</v>
      </c>
      <c r="D24">
        <v>142.9</v>
      </c>
      <c r="E24" t="s">
        <v>160</v>
      </c>
      <c r="F24">
        <v>0</v>
      </c>
      <c r="G24">
        <v>0</v>
      </c>
    </row>
    <row r="25" spans="1:7" ht="15" x14ac:dyDescent="0.25">
      <c r="A25" s="53" t="s">
        <v>413</v>
      </c>
      <c r="B25">
        <v>165</v>
      </c>
      <c r="C25">
        <v>216</v>
      </c>
      <c r="D25">
        <v>393</v>
      </c>
      <c r="E25">
        <v>74.900000000000006</v>
      </c>
      <c r="F25">
        <v>0</v>
      </c>
      <c r="G25">
        <v>0</v>
      </c>
    </row>
    <row r="26" spans="1:7" ht="15" x14ac:dyDescent="0.25">
      <c r="A26" s="53" t="s">
        <v>586</v>
      </c>
      <c r="B26">
        <v>0</v>
      </c>
      <c r="C26">
        <v>0</v>
      </c>
      <c r="D26">
        <v>88</v>
      </c>
      <c r="E26">
        <v>0.1</v>
      </c>
      <c r="F26">
        <v>0</v>
      </c>
      <c r="G26">
        <v>0</v>
      </c>
    </row>
    <row r="27" spans="1:7" ht="15" x14ac:dyDescent="0.25">
      <c r="A27" s="53" t="s">
        <v>275</v>
      </c>
      <c r="B27">
        <v>323.60000000000002</v>
      </c>
      <c r="C27">
        <v>755.4</v>
      </c>
      <c r="D27">
        <v>2829.1</v>
      </c>
      <c r="E27">
        <v>1144.7</v>
      </c>
      <c r="F27">
        <v>0</v>
      </c>
      <c r="G27">
        <v>0</v>
      </c>
    </row>
    <row r="28" spans="1:7" ht="15" x14ac:dyDescent="0.25">
      <c r="A28" s="53" t="s">
        <v>594</v>
      </c>
      <c r="B28">
        <v>0</v>
      </c>
      <c r="C28">
        <v>0</v>
      </c>
      <c r="D28">
        <v>41.1</v>
      </c>
      <c r="E28">
        <v>0</v>
      </c>
      <c r="F28">
        <v>0</v>
      </c>
      <c r="G28">
        <v>0</v>
      </c>
    </row>
    <row r="29" spans="1:7" ht="15" x14ac:dyDescent="0.25">
      <c r="A29" s="53" t="s">
        <v>276</v>
      </c>
      <c r="B29">
        <v>0.4</v>
      </c>
      <c r="C29">
        <v>9.9</v>
      </c>
      <c r="D29">
        <v>10.9</v>
      </c>
      <c r="E29">
        <v>11.9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0.9</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491.3</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30</v>
      </c>
      <c r="D38">
        <v>454.6</v>
      </c>
      <c r="E38">
        <v>190.2</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96</v>
      </c>
      <c r="D41">
        <v>1149</v>
      </c>
      <c r="E41">
        <v>66</v>
      </c>
      <c r="F41">
        <v>0</v>
      </c>
      <c r="G41">
        <v>0</v>
      </c>
    </row>
    <row r="42" spans="1:7" ht="15" x14ac:dyDescent="0.25">
      <c r="A42" s="53" t="s">
        <v>614</v>
      </c>
      <c r="B42">
        <v>0</v>
      </c>
      <c r="C42">
        <v>40</v>
      </c>
      <c r="D42">
        <v>180.9</v>
      </c>
      <c r="E42">
        <v>0</v>
      </c>
      <c r="F42">
        <v>0</v>
      </c>
      <c r="G42">
        <v>0</v>
      </c>
    </row>
    <row r="43" spans="1:7" ht="15" x14ac:dyDescent="0.25">
      <c r="A43" s="53" t="s">
        <v>284</v>
      </c>
      <c r="B43">
        <v>64</v>
      </c>
      <c r="C43">
        <v>56</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30.1</v>
      </c>
      <c r="F46">
        <v>0</v>
      </c>
      <c r="G46">
        <v>0</v>
      </c>
    </row>
    <row r="47" spans="1:7" ht="15" x14ac:dyDescent="0.25">
      <c r="A47" s="53" t="s">
        <v>27</v>
      </c>
    </row>
    <row r="48" spans="1:7" ht="15" x14ac:dyDescent="0.25">
      <c r="A48" s="53" t="s">
        <v>286</v>
      </c>
      <c r="B48">
        <v>6546.3</v>
      </c>
      <c r="C48">
        <v>6490.3</v>
      </c>
      <c r="D48">
        <v>17805.5</v>
      </c>
      <c r="E48">
        <v>16160</v>
      </c>
      <c r="F48">
        <v>1925.6</v>
      </c>
      <c r="G48">
        <v>0</v>
      </c>
    </row>
    <row r="49" spans="1:7" ht="15" x14ac:dyDescent="0.25">
      <c r="A49" s="53" t="s">
        <v>287</v>
      </c>
      <c r="B49">
        <v>4</v>
      </c>
      <c r="C49">
        <v>4</v>
      </c>
      <c r="D49">
        <v>19</v>
      </c>
      <c r="E49">
        <v>20.2</v>
      </c>
      <c r="F49">
        <v>0</v>
      </c>
      <c r="G49">
        <v>0</v>
      </c>
    </row>
    <row r="50" spans="1:7" ht="15" x14ac:dyDescent="0.25">
      <c r="A50" s="53" t="s">
        <v>288</v>
      </c>
      <c r="B50">
        <v>246.7</v>
      </c>
      <c r="C50">
        <v>255.1</v>
      </c>
      <c r="D50">
        <v>618.20000000000005</v>
      </c>
      <c r="E50">
        <v>509.2</v>
      </c>
      <c r="F50">
        <v>67.2</v>
      </c>
      <c r="G50">
        <v>0</v>
      </c>
    </row>
    <row r="51" spans="1:7" ht="15" x14ac:dyDescent="0.25">
      <c r="A51" s="53" t="s">
        <v>289</v>
      </c>
      <c r="B51">
        <v>243.6</v>
      </c>
      <c r="C51">
        <v>283.89999999999998</v>
      </c>
      <c r="D51">
        <v>393.4</v>
      </c>
      <c r="E51">
        <v>450.8</v>
      </c>
      <c r="F51">
        <v>14.7</v>
      </c>
      <c r="G51">
        <v>0</v>
      </c>
    </row>
    <row r="52" spans="1:7" ht="15" x14ac:dyDescent="0.25">
      <c r="A52" s="53" t="s">
        <v>310</v>
      </c>
      <c r="B52">
        <v>0</v>
      </c>
      <c r="C52">
        <v>37</v>
      </c>
      <c r="D52">
        <v>226.2</v>
      </c>
      <c r="E52">
        <v>84.6</v>
      </c>
      <c r="F52">
        <v>0</v>
      </c>
      <c r="G52">
        <v>0</v>
      </c>
    </row>
    <row r="53" spans="1:7" ht="15" x14ac:dyDescent="0.25">
      <c r="A53" s="53" t="s">
        <v>290</v>
      </c>
      <c r="B53">
        <v>517.79999999999995</v>
      </c>
      <c r="C53">
        <v>448.3</v>
      </c>
      <c r="D53">
        <v>3105.9</v>
      </c>
      <c r="E53">
        <v>3188.8</v>
      </c>
      <c r="F53">
        <v>0</v>
      </c>
      <c r="G53">
        <v>0</v>
      </c>
    </row>
    <row r="54" spans="1:7" ht="15" x14ac:dyDescent="0.25">
      <c r="A54" s="53" t="s">
        <v>291</v>
      </c>
      <c r="B54">
        <v>43.5</v>
      </c>
      <c r="C54">
        <v>189.9</v>
      </c>
      <c r="D54">
        <v>413.8</v>
      </c>
      <c r="E54">
        <v>283.7</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399</v>
      </c>
      <c r="C57">
        <v>329.7</v>
      </c>
      <c r="D57">
        <v>829.7</v>
      </c>
      <c r="E57">
        <v>699.1</v>
      </c>
      <c r="F57">
        <v>212</v>
      </c>
      <c r="G57">
        <v>0</v>
      </c>
    </row>
    <row r="58" spans="1:7" ht="15" x14ac:dyDescent="0.25">
      <c r="A58" s="53" t="s">
        <v>384</v>
      </c>
      <c r="B58">
        <v>0</v>
      </c>
      <c r="C58">
        <v>0</v>
      </c>
      <c r="D58">
        <v>9.5</v>
      </c>
      <c r="E58">
        <v>28.8</v>
      </c>
      <c r="F58">
        <v>0</v>
      </c>
      <c r="G58">
        <v>0</v>
      </c>
    </row>
    <row r="59" spans="1:7" ht="15" x14ac:dyDescent="0.25">
      <c r="A59" s="53" t="s">
        <v>294</v>
      </c>
      <c r="B59">
        <v>2.5</v>
      </c>
      <c r="C59">
        <v>2</v>
      </c>
      <c r="D59">
        <v>5.6</v>
      </c>
      <c r="E59">
        <v>15.1</v>
      </c>
      <c r="F59">
        <v>0</v>
      </c>
      <c r="G59">
        <v>0</v>
      </c>
    </row>
    <row r="60" spans="1:7" ht="15" x14ac:dyDescent="0.25">
      <c r="A60" s="53" t="s">
        <v>295</v>
      </c>
      <c r="B60">
        <v>207.3</v>
      </c>
      <c r="C60">
        <v>194</v>
      </c>
      <c r="D60">
        <v>504.9</v>
      </c>
      <c r="E60">
        <v>572.70000000000005</v>
      </c>
      <c r="F60">
        <v>0</v>
      </c>
      <c r="G60">
        <v>0</v>
      </c>
    </row>
    <row r="61" spans="1:7" ht="15" x14ac:dyDescent="0.25">
      <c r="A61" s="53" t="s">
        <v>296</v>
      </c>
      <c r="B61">
        <v>64.3</v>
      </c>
      <c r="C61">
        <v>184.1</v>
      </c>
      <c r="D61">
        <v>187.4</v>
      </c>
      <c r="E61">
        <v>162.1</v>
      </c>
      <c r="F61">
        <v>0</v>
      </c>
      <c r="G61">
        <v>0</v>
      </c>
    </row>
    <row r="62" spans="1:7" ht="15" x14ac:dyDescent="0.25">
      <c r="A62" s="53" t="s">
        <v>297</v>
      </c>
      <c r="B62">
        <v>2</v>
      </c>
      <c r="C62">
        <v>4.0999999999999996</v>
      </c>
      <c r="D62">
        <v>11.1</v>
      </c>
      <c r="E62">
        <v>10.7</v>
      </c>
      <c r="F62">
        <v>0</v>
      </c>
      <c r="G62">
        <v>0</v>
      </c>
    </row>
    <row r="63" spans="1:7" ht="15" x14ac:dyDescent="0.25">
      <c r="A63" s="53" t="s">
        <v>298</v>
      </c>
      <c r="B63">
        <v>4272.5</v>
      </c>
      <c r="C63">
        <v>3841.3</v>
      </c>
      <c r="D63">
        <v>9447.1</v>
      </c>
      <c r="E63">
        <v>9101.6</v>
      </c>
      <c r="F63">
        <v>1566.9</v>
      </c>
      <c r="G63">
        <v>0</v>
      </c>
    </row>
    <row r="64" spans="1:7" ht="15" x14ac:dyDescent="0.25">
      <c r="A64" s="53" t="s">
        <v>299</v>
      </c>
      <c r="B64">
        <v>181</v>
      </c>
      <c r="C64">
        <v>133.30000000000001</v>
      </c>
      <c r="D64">
        <v>292.2</v>
      </c>
      <c r="E64">
        <v>182.7</v>
      </c>
      <c r="F64">
        <v>11.5</v>
      </c>
      <c r="G64">
        <v>0</v>
      </c>
    </row>
    <row r="65" spans="1:7" ht="15" x14ac:dyDescent="0.25">
      <c r="A65" s="53" t="s">
        <v>300</v>
      </c>
      <c r="B65">
        <v>181.6</v>
      </c>
      <c r="C65">
        <v>166.7</v>
      </c>
      <c r="D65">
        <v>355.1</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112.5</v>
      </c>
      <c r="C67">
        <v>275.60000000000002</v>
      </c>
      <c r="D67">
        <v>363</v>
      </c>
      <c r="E67">
        <v>243.9</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40</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22055.5</v>
      </c>
      <c r="C72">
        <v>11588.2</v>
      </c>
      <c r="D72">
        <v>43503.4</v>
      </c>
      <c r="E72">
        <v>24034.2</v>
      </c>
      <c r="F72">
        <v>2378.9</v>
      </c>
      <c r="G72">
        <v>0</v>
      </c>
    </row>
    <row r="73" spans="1:7" ht="15" x14ac:dyDescent="0.25">
      <c r="A73" s="53" t="s">
        <v>306</v>
      </c>
      <c r="B73">
        <v>2298.1999999999998</v>
      </c>
      <c r="C73">
        <v>1831.3</v>
      </c>
      <c r="D73">
        <v>0</v>
      </c>
      <c r="E73">
        <v>0</v>
      </c>
      <c r="F73">
        <v>412.2</v>
      </c>
      <c r="G73">
        <v>0</v>
      </c>
    </row>
    <row r="74" spans="1:7" ht="15" x14ac:dyDescent="0.25">
      <c r="A74" s="53" t="s">
        <v>573</v>
      </c>
      <c r="B74" t="s">
        <v>118</v>
      </c>
      <c r="C74" t="s">
        <v>26</v>
      </c>
      <c r="D74" t="s">
        <v>118</v>
      </c>
      <c r="E74" t="s">
        <v>118</v>
      </c>
      <c r="F74" t="s">
        <v>118</v>
      </c>
      <c r="G74" t="s">
        <v>108</v>
      </c>
    </row>
    <row r="75" spans="1:7" ht="15" x14ac:dyDescent="0.25">
      <c r="A75" s="53" t="s">
        <v>307</v>
      </c>
      <c r="B75">
        <v>24353.599999999999</v>
      </c>
      <c r="C75">
        <v>13419.4</v>
      </c>
      <c r="D75">
        <v>43503.4</v>
      </c>
      <c r="E75">
        <v>24034.2</v>
      </c>
      <c r="F75">
        <v>2791.1</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567</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FFCC-30B5-47D1-8D81-76EF12B74CD7}">
  <dimension ref="A1:G78"/>
  <sheetViews>
    <sheetView topLeftCell="A58" workbookViewId="0">
      <selection activeCell="F76" sqref="F76"/>
    </sheetView>
  </sheetViews>
  <sheetFormatPr defaultRowHeight="13.2" x14ac:dyDescent="0.25"/>
  <cols>
    <col min="1" max="1" width="24.88671875" customWidth="1"/>
    <col min="2" max="2" width="11.33203125" customWidth="1"/>
    <col min="4" max="4" width="11.109375" customWidth="1"/>
    <col min="5" max="5" width="10" customWidth="1"/>
    <col min="6" max="6" width="12.109375" customWidth="1"/>
    <col min="7" max="7" width="10.33203125" customWidth="1"/>
  </cols>
  <sheetData>
    <row r="1" spans="1:7" ht="15" x14ac:dyDescent="0.25">
      <c r="A1" s="53" t="s">
        <v>564</v>
      </c>
    </row>
    <row r="2" spans="1:7" ht="15" x14ac:dyDescent="0.25">
      <c r="A2" s="53" t="s">
        <v>565</v>
      </c>
    </row>
    <row r="3" spans="1:7" ht="15" x14ac:dyDescent="0.25">
      <c r="A3" s="53" t="s">
        <v>694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2879.9</v>
      </c>
      <c r="C16">
        <v>2922.9</v>
      </c>
      <c r="D16">
        <v>6650.4</v>
      </c>
      <c r="E16">
        <v>5136.6000000000004</v>
      </c>
      <c r="F16">
        <v>420.9</v>
      </c>
      <c r="G16">
        <v>0</v>
      </c>
    </row>
    <row r="17" spans="1:7" ht="15" x14ac:dyDescent="0.25">
      <c r="A17" s="53" t="s">
        <v>27</v>
      </c>
    </row>
    <row r="18" spans="1:7" ht="15" x14ac:dyDescent="0.25">
      <c r="A18" s="53" t="s">
        <v>271</v>
      </c>
      <c r="B18">
        <v>309.8</v>
      </c>
      <c r="C18">
        <v>172.7</v>
      </c>
      <c r="D18">
        <v>1208.3</v>
      </c>
      <c r="E18">
        <v>371.5</v>
      </c>
      <c r="F18">
        <v>0</v>
      </c>
      <c r="G18">
        <v>0</v>
      </c>
    </row>
    <row r="19" spans="1:7" ht="15" x14ac:dyDescent="0.25">
      <c r="A19" s="53" t="s">
        <v>27</v>
      </c>
    </row>
    <row r="20" spans="1:7" ht="15" x14ac:dyDescent="0.25">
      <c r="A20" s="53" t="s">
        <v>272</v>
      </c>
      <c r="B20">
        <v>12479</v>
      </c>
      <c r="C20">
        <v>820</v>
      </c>
      <c r="D20">
        <v>10682.2</v>
      </c>
      <c r="E20">
        <v>61.1</v>
      </c>
      <c r="F20">
        <v>0</v>
      </c>
      <c r="G20">
        <v>0</v>
      </c>
    </row>
    <row r="21" spans="1:7" ht="15" x14ac:dyDescent="0.25">
      <c r="A21" s="53" t="s">
        <v>27</v>
      </c>
    </row>
    <row r="22" spans="1:7" ht="15" x14ac:dyDescent="0.25">
      <c r="A22" s="53" t="s">
        <v>273</v>
      </c>
      <c r="B22">
        <v>695</v>
      </c>
      <c r="C22">
        <v>1336.6</v>
      </c>
      <c r="D22">
        <v>4517.7</v>
      </c>
      <c r="E22">
        <v>1651.3</v>
      </c>
      <c r="F22">
        <v>0</v>
      </c>
      <c r="G22">
        <v>0</v>
      </c>
    </row>
    <row r="23" spans="1:7" ht="15" x14ac:dyDescent="0.25">
      <c r="A23" s="53" t="s">
        <v>274</v>
      </c>
      <c r="B23">
        <v>1.9</v>
      </c>
      <c r="C23">
        <v>0.8</v>
      </c>
      <c r="D23">
        <v>22.3</v>
      </c>
      <c r="E23">
        <v>32</v>
      </c>
      <c r="F23">
        <v>0</v>
      </c>
      <c r="G23">
        <v>0</v>
      </c>
    </row>
    <row r="24" spans="1:7" ht="15" x14ac:dyDescent="0.25">
      <c r="A24" s="53" t="s">
        <v>406</v>
      </c>
      <c r="B24">
        <v>0</v>
      </c>
      <c r="C24">
        <v>0</v>
      </c>
      <c r="D24">
        <v>142.9</v>
      </c>
      <c r="E24" t="s">
        <v>160</v>
      </c>
      <c r="F24">
        <v>0</v>
      </c>
      <c r="G24">
        <v>0</v>
      </c>
    </row>
    <row r="25" spans="1:7" ht="15" x14ac:dyDescent="0.25">
      <c r="A25" s="53" t="s">
        <v>413</v>
      </c>
      <c r="B25">
        <v>165</v>
      </c>
      <c r="C25">
        <v>219</v>
      </c>
      <c r="D25">
        <v>393</v>
      </c>
      <c r="E25">
        <v>19.899999999999999</v>
      </c>
      <c r="F25">
        <v>0</v>
      </c>
      <c r="G25">
        <v>0</v>
      </c>
    </row>
    <row r="26" spans="1:7" ht="15" x14ac:dyDescent="0.25">
      <c r="A26" s="53" t="s">
        <v>586</v>
      </c>
      <c r="B26">
        <v>0</v>
      </c>
      <c r="C26">
        <v>0</v>
      </c>
      <c r="D26">
        <v>88</v>
      </c>
      <c r="E26">
        <v>0.1</v>
      </c>
      <c r="F26">
        <v>0</v>
      </c>
      <c r="G26">
        <v>0</v>
      </c>
    </row>
    <row r="27" spans="1:7" ht="15" x14ac:dyDescent="0.25">
      <c r="A27" s="53" t="s">
        <v>275</v>
      </c>
      <c r="B27">
        <v>457.7</v>
      </c>
      <c r="C27">
        <v>885.6</v>
      </c>
      <c r="D27">
        <v>2573.3000000000002</v>
      </c>
      <c r="E27">
        <v>1013.5</v>
      </c>
      <c r="F27">
        <v>0</v>
      </c>
      <c r="G27">
        <v>0</v>
      </c>
    </row>
    <row r="28" spans="1:7" ht="15" x14ac:dyDescent="0.25">
      <c r="A28" s="53" t="s">
        <v>594</v>
      </c>
      <c r="B28">
        <v>0</v>
      </c>
      <c r="C28">
        <v>0</v>
      </c>
      <c r="D28">
        <v>41.1</v>
      </c>
      <c r="E28">
        <v>0</v>
      </c>
      <c r="F28">
        <v>0</v>
      </c>
      <c r="G28">
        <v>0</v>
      </c>
    </row>
    <row r="29" spans="1:7" ht="15" x14ac:dyDescent="0.25">
      <c r="A29" s="53" t="s">
        <v>276</v>
      </c>
      <c r="B29">
        <v>0.9</v>
      </c>
      <c r="C29">
        <v>10.9</v>
      </c>
      <c r="D29">
        <v>10.4</v>
      </c>
      <c r="E29">
        <v>10.8</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65</v>
      </c>
      <c r="D35">
        <v>632.20000000000005</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1149</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6977.4</v>
      </c>
      <c r="C48">
        <v>6766.4</v>
      </c>
      <c r="D48">
        <v>17100.400000000001</v>
      </c>
      <c r="E48">
        <v>15377.3</v>
      </c>
      <c r="F48">
        <v>1902.7</v>
      </c>
      <c r="G48">
        <v>0</v>
      </c>
    </row>
    <row r="49" spans="1:7" ht="15" x14ac:dyDescent="0.25">
      <c r="A49" s="53" t="s">
        <v>287</v>
      </c>
      <c r="B49">
        <v>4</v>
      </c>
      <c r="C49">
        <v>0</v>
      </c>
      <c r="D49">
        <v>19</v>
      </c>
      <c r="E49">
        <v>20.2</v>
      </c>
      <c r="F49">
        <v>0</v>
      </c>
      <c r="G49">
        <v>0</v>
      </c>
    </row>
    <row r="50" spans="1:7" ht="15" x14ac:dyDescent="0.25">
      <c r="A50" s="53" t="s">
        <v>288</v>
      </c>
      <c r="B50">
        <v>275.39999999999998</v>
      </c>
      <c r="C50">
        <v>244.3</v>
      </c>
      <c r="D50">
        <v>590.70000000000005</v>
      </c>
      <c r="E50">
        <v>509.2</v>
      </c>
      <c r="F50">
        <v>67.2</v>
      </c>
      <c r="G50">
        <v>0</v>
      </c>
    </row>
    <row r="51" spans="1:7" ht="15" x14ac:dyDescent="0.25">
      <c r="A51" s="53" t="s">
        <v>289</v>
      </c>
      <c r="B51">
        <v>252.4</v>
      </c>
      <c r="C51">
        <v>286.3</v>
      </c>
      <c r="D51">
        <v>378.9</v>
      </c>
      <c r="E51">
        <v>446.2</v>
      </c>
      <c r="F51">
        <v>14.7</v>
      </c>
      <c r="G51">
        <v>0</v>
      </c>
    </row>
    <row r="52" spans="1:7" ht="15" x14ac:dyDescent="0.25">
      <c r="A52" s="53" t="s">
        <v>310</v>
      </c>
      <c r="B52">
        <v>0</v>
      </c>
      <c r="C52">
        <v>26</v>
      </c>
      <c r="D52">
        <v>226.2</v>
      </c>
      <c r="E52">
        <v>84.6</v>
      </c>
      <c r="F52">
        <v>0</v>
      </c>
      <c r="G52">
        <v>0</v>
      </c>
    </row>
    <row r="53" spans="1:7" ht="15" x14ac:dyDescent="0.25">
      <c r="A53" s="53" t="s">
        <v>290</v>
      </c>
      <c r="B53">
        <v>535.79999999999995</v>
      </c>
      <c r="C53">
        <v>545.20000000000005</v>
      </c>
      <c r="D53">
        <v>2969.3</v>
      </c>
      <c r="E53">
        <v>2952.2</v>
      </c>
      <c r="F53">
        <v>0</v>
      </c>
      <c r="G53">
        <v>0</v>
      </c>
    </row>
    <row r="54" spans="1:7" ht="15" x14ac:dyDescent="0.25">
      <c r="A54" s="53" t="s">
        <v>291</v>
      </c>
      <c r="B54">
        <v>146.19999999999999</v>
      </c>
      <c r="C54">
        <v>166.5</v>
      </c>
      <c r="D54">
        <v>347.8</v>
      </c>
      <c r="E54">
        <v>275.5</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460</v>
      </c>
      <c r="C57">
        <v>299.60000000000002</v>
      </c>
      <c r="D57">
        <v>781.2</v>
      </c>
      <c r="E57">
        <v>652.79999999999995</v>
      </c>
      <c r="F57">
        <v>212</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258.39999999999998</v>
      </c>
      <c r="C60">
        <v>188.3</v>
      </c>
      <c r="D60">
        <v>454.9</v>
      </c>
      <c r="E60">
        <v>523.79999999999995</v>
      </c>
      <c r="F60">
        <v>0</v>
      </c>
      <c r="G60">
        <v>0</v>
      </c>
    </row>
    <row r="61" spans="1:7" ht="15" x14ac:dyDescent="0.25">
      <c r="A61" s="53" t="s">
        <v>296</v>
      </c>
      <c r="B61">
        <v>58.1</v>
      </c>
      <c r="C61">
        <v>181.1</v>
      </c>
      <c r="D61">
        <v>187.4</v>
      </c>
      <c r="E61">
        <v>162.1</v>
      </c>
      <c r="F61">
        <v>0</v>
      </c>
      <c r="G61">
        <v>0</v>
      </c>
    </row>
    <row r="62" spans="1:7" ht="15" x14ac:dyDescent="0.25">
      <c r="A62" s="53" t="s">
        <v>297</v>
      </c>
      <c r="B62">
        <v>2</v>
      </c>
      <c r="C62">
        <v>3.6</v>
      </c>
      <c r="D62">
        <v>11.1</v>
      </c>
      <c r="E62">
        <v>10.7</v>
      </c>
      <c r="F62">
        <v>0</v>
      </c>
      <c r="G62">
        <v>0</v>
      </c>
    </row>
    <row r="63" spans="1:7" ht="15" x14ac:dyDescent="0.25">
      <c r="A63" s="53" t="s">
        <v>298</v>
      </c>
      <c r="B63">
        <v>4423.8999999999996</v>
      </c>
      <c r="C63">
        <v>4093.9</v>
      </c>
      <c r="D63">
        <v>9154</v>
      </c>
      <c r="E63">
        <v>8708</v>
      </c>
      <c r="F63">
        <v>1544</v>
      </c>
      <c r="G63">
        <v>0</v>
      </c>
    </row>
    <row r="64" spans="1:7" ht="15" x14ac:dyDescent="0.25">
      <c r="A64" s="53" t="s">
        <v>299</v>
      </c>
      <c r="B64">
        <v>181</v>
      </c>
      <c r="C64">
        <v>115</v>
      </c>
      <c r="D64">
        <v>292.2</v>
      </c>
      <c r="E64">
        <v>182.7</v>
      </c>
      <c r="F64">
        <v>11.5</v>
      </c>
      <c r="G64">
        <v>0</v>
      </c>
    </row>
    <row r="65" spans="1:7" ht="15" x14ac:dyDescent="0.25">
      <c r="A65" s="53" t="s">
        <v>300</v>
      </c>
      <c r="B65">
        <v>223.4</v>
      </c>
      <c r="C65">
        <v>144.6</v>
      </c>
      <c r="D65">
        <v>312.10000000000002</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125.9</v>
      </c>
      <c r="C67">
        <v>310.60000000000002</v>
      </c>
      <c r="D67">
        <v>337.2</v>
      </c>
      <c r="E67">
        <v>232.3</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23554.2</v>
      </c>
      <c r="C72">
        <v>12123.8</v>
      </c>
      <c r="D72">
        <v>41308.199999999997</v>
      </c>
      <c r="E72">
        <v>22633.9</v>
      </c>
      <c r="F72">
        <v>2323.5</v>
      </c>
      <c r="G72">
        <v>0</v>
      </c>
    </row>
    <row r="73" spans="1:7" ht="15" x14ac:dyDescent="0.25">
      <c r="A73" s="53" t="s">
        <v>306</v>
      </c>
      <c r="B73">
        <v>2857.2</v>
      </c>
      <c r="C73">
        <v>1921.4</v>
      </c>
      <c r="D73">
        <v>0</v>
      </c>
      <c r="E73">
        <v>0</v>
      </c>
      <c r="F73">
        <v>361.4</v>
      </c>
      <c r="G73">
        <v>0</v>
      </c>
    </row>
    <row r="74" spans="1:7" ht="15" x14ac:dyDescent="0.25">
      <c r="A74" s="53" t="s">
        <v>573</v>
      </c>
      <c r="B74" t="s">
        <v>118</v>
      </c>
      <c r="C74" t="s">
        <v>26</v>
      </c>
      <c r="D74" t="s">
        <v>118</v>
      </c>
      <c r="E74" t="s">
        <v>118</v>
      </c>
      <c r="F74" t="s">
        <v>118</v>
      </c>
      <c r="G74" t="s">
        <v>108</v>
      </c>
    </row>
    <row r="75" spans="1:7" ht="15" x14ac:dyDescent="0.25">
      <c r="A75" s="53" t="s">
        <v>307</v>
      </c>
      <c r="B75">
        <v>26411.4</v>
      </c>
      <c r="C75">
        <v>14045.2</v>
      </c>
      <c r="D75">
        <v>41308.199999999997</v>
      </c>
      <c r="E75">
        <v>22633.9</v>
      </c>
      <c r="F75">
        <v>2684.9</v>
      </c>
      <c r="G75">
        <v>0</v>
      </c>
    </row>
    <row r="76" spans="1:7" ht="15" x14ac:dyDescent="0.25">
      <c r="A76" s="53" t="s">
        <v>308</v>
      </c>
      <c r="B76" t="s">
        <v>25</v>
      </c>
      <c r="C76" t="s">
        <v>25</v>
      </c>
      <c r="D76">
        <v>0</v>
      </c>
      <c r="E76">
        <v>0</v>
      </c>
      <c r="F76" t="s">
        <v>25</v>
      </c>
      <c r="G76" t="s">
        <v>25</v>
      </c>
    </row>
    <row r="77" spans="1:7" ht="15" x14ac:dyDescent="0.25">
      <c r="A77" s="53" t="s">
        <v>309</v>
      </c>
      <c r="B77">
        <v>277.39999999999998</v>
      </c>
      <c r="C77">
        <v>707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2-3DFC-4E61-A401-2B3A33198342}">
  <dimension ref="A1:G78"/>
  <sheetViews>
    <sheetView topLeftCell="A55" workbookViewId="0">
      <selection activeCell="A9" sqref="A9:A78"/>
    </sheetView>
  </sheetViews>
  <sheetFormatPr defaultRowHeight="13.2" x14ac:dyDescent="0.25"/>
  <cols>
    <col min="1" max="1" width="23" customWidth="1"/>
    <col min="2" max="2" width="11.109375" customWidth="1"/>
    <col min="4" max="4" width="11.5546875" customWidth="1"/>
    <col min="5" max="5" width="11.109375" customWidth="1"/>
    <col min="6" max="6" width="12.33203125" customWidth="1"/>
    <col min="7" max="7" width="10.44140625" customWidth="1"/>
  </cols>
  <sheetData>
    <row r="1" spans="1:7" ht="15" x14ac:dyDescent="0.25">
      <c r="A1" s="53" t="s">
        <v>564</v>
      </c>
    </row>
    <row r="2" spans="1:7" ht="15" x14ac:dyDescent="0.25">
      <c r="A2" s="53" t="s">
        <v>565</v>
      </c>
    </row>
    <row r="3" spans="1:7" ht="15" x14ac:dyDescent="0.25">
      <c r="A3" s="53" t="s">
        <v>693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3221.5</v>
      </c>
      <c r="C16">
        <v>3128.9</v>
      </c>
      <c r="D16">
        <v>6251</v>
      </c>
      <c r="E16">
        <v>4731.6000000000004</v>
      </c>
      <c r="F16">
        <v>420.9</v>
      </c>
      <c r="G16">
        <v>0</v>
      </c>
    </row>
    <row r="17" spans="1:7" ht="15" x14ac:dyDescent="0.25">
      <c r="A17" s="53" t="s">
        <v>27</v>
      </c>
    </row>
    <row r="18" spans="1:7" ht="15" x14ac:dyDescent="0.25">
      <c r="A18" s="53" t="s">
        <v>271</v>
      </c>
      <c r="B18">
        <v>324.10000000000002</v>
      </c>
      <c r="C18">
        <v>171.4</v>
      </c>
      <c r="D18">
        <v>1193.0999999999999</v>
      </c>
      <c r="E18">
        <v>363.5</v>
      </c>
      <c r="F18">
        <v>0</v>
      </c>
      <c r="G18">
        <v>0</v>
      </c>
    </row>
    <row r="19" spans="1:7" ht="15" x14ac:dyDescent="0.25">
      <c r="A19" s="53" t="s">
        <v>27</v>
      </c>
    </row>
    <row r="20" spans="1:7" ht="15" x14ac:dyDescent="0.25">
      <c r="A20" s="53" t="s">
        <v>272</v>
      </c>
      <c r="B20">
        <v>13016</v>
      </c>
      <c r="C20">
        <v>819</v>
      </c>
      <c r="D20">
        <v>10120.5</v>
      </c>
      <c r="E20">
        <v>61.1</v>
      </c>
      <c r="F20">
        <v>0</v>
      </c>
      <c r="G20">
        <v>0</v>
      </c>
    </row>
    <row r="21" spans="1:7" ht="15" x14ac:dyDescent="0.25">
      <c r="A21" s="53" t="s">
        <v>27</v>
      </c>
    </row>
    <row r="22" spans="1:7" ht="15" x14ac:dyDescent="0.25">
      <c r="A22" s="53" t="s">
        <v>273</v>
      </c>
      <c r="B22">
        <v>826.7</v>
      </c>
      <c r="C22">
        <v>1250.7</v>
      </c>
      <c r="D22">
        <v>4159</v>
      </c>
      <c r="E22">
        <v>1385.2</v>
      </c>
      <c r="F22">
        <v>0</v>
      </c>
      <c r="G22">
        <v>0</v>
      </c>
    </row>
    <row r="23" spans="1:7" ht="15" x14ac:dyDescent="0.25">
      <c r="A23" s="53" t="s">
        <v>274</v>
      </c>
      <c r="B23">
        <v>1.9</v>
      </c>
      <c r="C23">
        <v>1.6</v>
      </c>
      <c r="D23">
        <v>22.3</v>
      </c>
      <c r="E23">
        <v>31.1</v>
      </c>
      <c r="F23">
        <v>0</v>
      </c>
      <c r="G23">
        <v>0</v>
      </c>
    </row>
    <row r="24" spans="1:7" ht="15" x14ac:dyDescent="0.25">
      <c r="A24" s="53" t="s">
        <v>406</v>
      </c>
      <c r="B24">
        <v>0</v>
      </c>
      <c r="C24">
        <v>0</v>
      </c>
      <c r="D24">
        <v>142.9</v>
      </c>
      <c r="E24" t="s">
        <v>160</v>
      </c>
      <c r="F24">
        <v>0</v>
      </c>
      <c r="G24">
        <v>0</v>
      </c>
    </row>
    <row r="25" spans="1:7" ht="15" x14ac:dyDescent="0.25">
      <c r="A25" s="53" t="s">
        <v>413</v>
      </c>
      <c r="B25">
        <v>230</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524.4</v>
      </c>
      <c r="C27">
        <v>951.9</v>
      </c>
      <c r="D27">
        <v>2389.5</v>
      </c>
      <c r="E27">
        <v>750.3</v>
      </c>
      <c r="F27">
        <v>0</v>
      </c>
      <c r="G27">
        <v>0</v>
      </c>
    </row>
    <row r="28" spans="1:7" ht="15" x14ac:dyDescent="0.25">
      <c r="A28" s="53" t="s">
        <v>594</v>
      </c>
      <c r="B28">
        <v>0</v>
      </c>
      <c r="C28">
        <v>0</v>
      </c>
      <c r="D28">
        <v>41.1</v>
      </c>
      <c r="E28">
        <v>0</v>
      </c>
      <c r="F28">
        <v>0</v>
      </c>
      <c r="G28">
        <v>0</v>
      </c>
    </row>
    <row r="29" spans="1:7" ht="15" x14ac:dyDescent="0.25">
      <c r="A29" s="53" t="s">
        <v>276</v>
      </c>
      <c r="B29">
        <v>0.9</v>
      </c>
      <c r="C29">
        <v>11.8</v>
      </c>
      <c r="D29">
        <v>10.4</v>
      </c>
      <c r="E29">
        <v>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1090.8</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7028.3</v>
      </c>
      <c r="C48">
        <v>6260.5</v>
      </c>
      <c r="D48">
        <v>16578.400000000001</v>
      </c>
      <c r="E48">
        <v>15004.8</v>
      </c>
      <c r="F48">
        <v>1710.7</v>
      </c>
      <c r="G48">
        <v>0</v>
      </c>
    </row>
    <row r="49" spans="1:7" ht="15" x14ac:dyDescent="0.25">
      <c r="A49" s="53" t="s">
        <v>287</v>
      </c>
      <c r="B49">
        <v>0</v>
      </c>
      <c r="C49">
        <v>0</v>
      </c>
      <c r="D49">
        <v>19</v>
      </c>
      <c r="E49">
        <v>20.2</v>
      </c>
      <c r="F49">
        <v>0</v>
      </c>
      <c r="G49">
        <v>0</v>
      </c>
    </row>
    <row r="50" spans="1:7" ht="15" x14ac:dyDescent="0.25">
      <c r="A50" s="53" t="s">
        <v>288</v>
      </c>
      <c r="B50">
        <v>305.89999999999998</v>
      </c>
      <c r="C50">
        <v>235.2</v>
      </c>
      <c r="D50">
        <v>557.79999999999995</v>
      </c>
      <c r="E50">
        <v>509.2</v>
      </c>
      <c r="F50">
        <v>59.7</v>
      </c>
      <c r="G50">
        <v>0</v>
      </c>
    </row>
    <row r="51" spans="1:7" ht="15" x14ac:dyDescent="0.25">
      <c r="A51" s="53" t="s">
        <v>289</v>
      </c>
      <c r="B51">
        <v>258.2</v>
      </c>
      <c r="C51">
        <v>291</v>
      </c>
      <c r="D51">
        <v>367.7</v>
      </c>
      <c r="E51">
        <v>440.8</v>
      </c>
      <c r="F51">
        <v>12.7</v>
      </c>
      <c r="G51">
        <v>0</v>
      </c>
    </row>
    <row r="52" spans="1:7" ht="15" x14ac:dyDescent="0.25">
      <c r="A52" s="53" t="s">
        <v>310</v>
      </c>
      <c r="B52">
        <v>0</v>
      </c>
      <c r="C52">
        <v>26</v>
      </c>
      <c r="D52">
        <v>226.2</v>
      </c>
      <c r="E52">
        <v>84.6</v>
      </c>
      <c r="F52">
        <v>0</v>
      </c>
      <c r="G52">
        <v>0</v>
      </c>
    </row>
    <row r="53" spans="1:7" ht="15" x14ac:dyDescent="0.25">
      <c r="A53" s="53" t="s">
        <v>290</v>
      </c>
      <c r="B53">
        <v>559.29999999999995</v>
      </c>
      <c r="C53">
        <v>461.1</v>
      </c>
      <c r="D53">
        <v>2874.7</v>
      </c>
      <c r="E53">
        <v>2899.7</v>
      </c>
      <c r="F53">
        <v>0</v>
      </c>
      <c r="G53">
        <v>0</v>
      </c>
    </row>
    <row r="54" spans="1:7" ht="15" x14ac:dyDescent="0.25">
      <c r="A54" s="53" t="s">
        <v>291</v>
      </c>
      <c r="B54">
        <v>154.5</v>
      </c>
      <c r="C54">
        <v>201.9</v>
      </c>
      <c r="D54">
        <v>303.10000000000002</v>
      </c>
      <c r="E54">
        <v>243.9</v>
      </c>
      <c r="F54">
        <v>0</v>
      </c>
      <c r="G54">
        <v>0</v>
      </c>
    </row>
    <row r="55" spans="1:7" ht="15" x14ac:dyDescent="0.25">
      <c r="A55" s="53" t="s">
        <v>591</v>
      </c>
      <c r="B55">
        <v>0</v>
      </c>
      <c r="C55">
        <v>0</v>
      </c>
      <c r="D55">
        <v>30.4</v>
      </c>
      <c r="E55">
        <v>17.8</v>
      </c>
      <c r="F55">
        <v>0</v>
      </c>
      <c r="G55">
        <v>0</v>
      </c>
    </row>
    <row r="56" spans="1:7" ht="15" x14ac:dyDescent="0.25">
      <c r="A56" s="53" t="s">
        <v>292</v>
      </c>
      <c r="B56">
        <v>3.6</v>
      </c>
      <c r="C56">
        <v>9.4</v>
      </c>
      <c r="D56">
        <v>0</v>
      </c>
      <c r="E56">
        <v>0</v>
      </c>
      <c r="F56">
        <v>0</v>
      </c>
      <c r="G56">
        <v>0</v>
      </c>
    </row>
    <row r="57" spans="1:7" ht="15" x14ac:dyDescent="0.25">
      <c r="A57" s="53" t="s">
        <v>293</v>
      </c>
      <c r="B57">
        <v>494.6</v>
      </c>
      <c r="C57">
        <v>294.5</v>
      </c>
      <c r="D57">
        <v>755.8</v>
      </c>
      <c r="E57">
        <v>629.70000000000005</v>
      </c>
      <c r="F57">
        <v>75.3</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216.9</v>
      </c>
      <c r="C60">
        <v>165.4</v>
      </c>
      <c r="D60">
        <v>454.9</v>
      </c>
      <c r="E60">
        <v>513.1</v>
      </c>
      <c r="F60">
        <v>0</v>
      </c>
      <c r="G60">
        <v>0</v>
      </c>
    </row>
    <row r="61" spans="1:7" ht="15" x14ac:dyDescent="0.25">
      <c r="A61" s="53" t="s">
        <v>296</v>
      </c>
      <c r="B61">
        <v>65</v>
      </c>
      <c r="C61">
        <v>161.1</v>
      </c>
      <c r="D61">
        <v>180.4</v>
      </c>
      <c r="E61">
        <v>162.1</v>
      </c>
      <c r="F61">
        <v>0</v>
      </c>
      <c r="G61">
        <v>0</v>
      </c>
    </row>
    <row r="62" spans="1:7" ht="15" x14ac:dyDescent="0.25">
      <c r="A62" s="53" t="s">
        <v>297</v>
      </c>
      <c r="B62">
        <v>3.4</v>
      </c>
      <c r="C62">
        <v>3.6</v>
      </c>
      <c r="D62">
        <v>9.3000000000000007</v>
      </c>
      <c r="E62">
        <v>10.7</v>
      </c>
      <c r="F62">
        <v>0</v>
      </c>
      <c r="G62">
        <v>0</v>
      </c>
    </row>
    <row r="63" spans="1:7" ht="15" x14ac:dyDescent="0.25">
      <c r="A63" s="53" t="s">
        <v>298</v>
      </c>
      <c r="B63">
        <v>4414.3999999999996</v>
      </c>
      <c r="C63">
        <v>3739.3</v>
      </c>
      <c r="D63">
        <v>8866.6</v>
      </c>
      <c r="E63">
        <v>8517.7999999999993</v>
      </c>
      <c r="F63">
        <v>1523.7</v>
      </c>
      <c r="G63">
        <v>0</v>
      </c>
    </row>
    <row r="64" spans="1:7" ht="15" x14ac:dyDescent="0.25">
      <c r="A64" s="53" t="s">
        <v>299</v>
      </c>
      <c r="B64">
        <v>182.4</v>
      </c>
      <c r="C64">
        <v>126.9</v>
      </c>
      <c r="D64">
        <v>284.3</v>
      </c>
      <c r="E64">
        <v>161.19999999999999</v>
      </c>
      <c r="F64">
        <v>7.5</v>
      </c>
      <c r="G64">
        <v>0</v>
      </c>
    </row>
    <row r="65" spans="1:7" ht="15" x14ac:dyDescent="0.25">
      <c r="A65" s="53" t="s">
        <v>300</v>
      </c>
      <c r="B65">
        <v>223.4</v>
      </c>
      <c r="C65">
        <v>164.2</v>
      </c>
      <c r="D65">
        <v>312.10000000000002</v>
      </c>
      <c r="E65">
        <v>303.39999999999998</v>
      </c>
      <c r="F65">
        <v>0</v>
      </c>
      <c r="G65">
        <v>0</v>
      </c>
    </row>
    <row r="66" spans="1:7" ht="15" x14ac:dyDescent="0.25">
      <c r="A66" s="53" t="s">
        <v>301</v>
      </c>
      <c r="B66">
        <v>0</v>
      </c>
      <c r="C66">
        <v>21</v>
      </c>
      <c r="D66">
        <v>758.6</v>
      </c>
      <c r="E66">
        <v>14.6</v>
      </c>
      <c r="F66">
        <v>0</v>
      </c>
      <c r="G66">
        <v>0</v>
      </c>
    </row>
    <row r="67" spans="1:7" ht="15" x14ac:dyDescent="0.25">
      <c r="A67" s="53" t="s">
        <v>302</v>
      </c>
      <c r="B67">
        <v>122.8</v>
      </c>
      <c r="C67">
        <v>278.8</v>
      </c>
      <c r="D67">
        <v>328.1</v>
      </c>
      <c r="E67">
        <v>221.3</v>
      </c>
      <c r="F67">
        <v>31.9</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63.8</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24629.7</v>
      </c>
      <c r="C72">
        <v>11735.7</v>
      </c>
      <c r="D72">
        <v>39393</v>
      </c>
      <c r="E72">
        <v>21582.400000000001</v>
      </c>
      <c r="F72">
        <v>2131.6</v>
      </c>
      <c r="G72">
        <v>0</v>
      </c>
    </row>
    <row r="73" spans="1:7" ht="15" x14ac:dyDescent="0.25">
      <c r="A73" s="53" t="s">
        <v>306</v>
      </c>
      <c r="B73">
        <v>3175.7</v>
      </c>
      <c r="C73">
        <v>2004.3</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27805.3</v>
      </c>
      <c r="C75">
        <v>13740</v>
      </c>
      <c r="D75">
        <v>39393</v>
      </c>
      <c r="E75">
        <v>21582.400000000001</v>
      </c>
      <c r="F75">
        <v>2131.6</v>
      </c>
      <c r="G75">
        <v>0</v>
      </c>
    </row>
    <row r="76" spans="1:7" ht="15" x14ac:dyDescent="0.25">
      <c r="A76" s="53" t="s">
        <v>308</v>
      </c>
      <c r="B76" t="s">
        <v>25</v>
      </c>
      <c r="C76" t="s">
        <v>25</v>
      </c>
      <c r="D76">
        <v>0</v>
      </c>
      <c r="E76">
        <v>0</v>
      </c>
      <c r="F76" t="s">
        <v>25</v>
      </c>
      <c r="G76" t="s">
        <v>25</v>
      </c>
    </row>
    <row r="77" spans="1:7" ht="15" x14ac:dyDescent="0.25">
      <c r="A77" s="53" t="s">
        <v>309</v>
      </c>
      <c r="B77">
        <v>443.7</v>
      </c>
      <c r="C77">
        <v>711</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ACCA-6F00-4F18-AE49-E689CF2F0476}">
  <dimension ref="A1:G77"/>
  <sheetViews>
    <sheetView topLeftCell="A55" workbookViewId="0">
      <selection activeCell="C10" sqref="C10"/>
    </sheetView>
  </sheetViews>
  <sheetFormatPr defaultRowHeight="13.2" x14ac:dyDescent="0.25"/>
  <cols>
    <col min="1" max="1" width="27" customWidth="1"/>
    <col min="2" max="2" width="11.88671875" customWidth="1"/>
    <col min="3" max="3" width="12.6640625" customWidth="1"/>
    <col min="4" max="4" width="12.33203125" customWidth="1"/>
    <col min="6" max="6" width="14" customWidth="1"/>
  </cols>
  <sheetData>
    <row r="1" spans="1:7" ht="15" x14ac:dyDescent="0.25">
      <c r="A1" s="53" t="s">
        <v>564</v>
      </c>
    </row>
    <row r="2" spans="1:7" ht="15" x14ac:dyDescent="0.25">
      <c r="A2" s="53" t="s">
        <v>565</v>
      </c>
    </row>
    <row r="3" spans="1:7" ht="15" x14ac:dyDescent="0.25">
      <c r="A3" s="53" t="s">
        <v>692</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s="48" t="s">
        <v>435</v>
      </c>
      <c r="C9" s="48" t="s">
        <v>588</v>
      </c>
      <c r="D9" t="s">
        <v>551</v>
      </c>
      <c r="E9" t="s">
        <v>588</v>
      </c>
      <c r="F9" t="s">
        <v>613</v>
      </c>
      <c r="G9" t="s">
        <v>409</v>
      </c>
    </row>
    <row r="10" spans="1:7" ht="15" x14ac:dyDescent="0.25">
      <c r="A10" s="53" t="s">
        <v>573</v>
      </c>
      <c r="B10" t="s">
        <v>26</v>
      </c>
      <c r="C10" t="s">
        <v>108</v>
      </c>
      <c r="D10" t="s">
        <v>109</v>
      </c>
      <c r="E10" t="s">
        <v>26</v>
      </c>
      <c r="F10" t="s">
        <v>264</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3362.9</v>
      </c>
      <c r="C16">
        <v>3161.9</v>
      </c>
      <c r="D16">
        <v>6006.2</v>
      </c>
      <c r="E16">
        <v>4680</v>
      </c>
      <c r="F16">
        <v>420.9</v>
      </c>
      <c r="G16">
        <v>0</v>
      </c>
    </row>
    <row r="17" spans="1:7" ht="15" x14ac:dyDescent="0.25">
      <c r="A17" s="53" t="s">
        <v>27</v>
      </c>
    </row>
    <row r="18" spans="1:7" ht="15" x14ac:dyDescent="0.25">
      <c r="A18" s="53" t="s">
        <v>271</v>
      </c>
      <c r="B18">
        <v>335.2</v>
      </c>
      <c r="C18">
        <v>85.9</v>
      </c>
      <c r="D18">
        <v>1109.2</v>
      </c>
      <c r="E18">
        <v>360.9</v>
      </c>
      <c r="F18">
        <v>0</v>
      </c>
      <c r="G18">
        <v>0</v>
      </c>
    </row>
    <row r="19" spans="1:7" ht="15" x14ac:dyDescent="0.25">
      <c r="A19" s="53" t="s">
        <v>27</v>
      </c>
    </row>
    <row r="20" spans="1:7" ht="15" x14ac:dyDescent="0.25">
      <c r="A20" s="53" t="s">
        <v>272</v>
      </c>
      <c r="B20">
        <v>13700</v>
      </c>
      <c r="C20">
        <v>819</v>
      </c>
      <c r="D20">
        <v>9560.4</v>
      </c>
      <c r="E20">
        <v>61.1</v>
      </c>
      <c r="F20">
        <v>0</v>
      </c>
      <c r="G20">
        <v>0</v>
      </c>
    </row>
    <row r="21" spans="1:7" ht="15" x14ac:dyDescent="0.25">
      <c r="A21" s="53" t="s">
        <v>27</v>
      </c>
    </row>
    <row r="22" spans="1:7" ht="15" x14ac:dyDescent="0.25">
      <c r="A22" s="53" t="s">
        <v>273</v>
      </c>
      <c r="B22">
        <v>1021.2</v>
      </c>
      <c r="C22">
        <v>1189.5999999999999</v>
      </c>
      <c r="D22">
        <v>3893.5</v>
      </c>
      <c r="E22">
        <v>1284.4000000000001</v>
      </c>
      <c r="F22">
        <v>0</v>
      </c>
      <c r="G22">
        <v>0</v>
      </c>
    </row>
    <row r="23" spans="1:7" ht="15" x14ac:dyDescent="0.25">
      <c r="A23" s="53" t="s">
        <v>274</v>
      </c>
      <c r="B23">
        <v>1</v>
      </c>
      <c r="C23">
        <v>1.6</v>
      </c>
      <c r="D23">
        <v>21.8</v>
      </c>
      <c r="E23">
        <v>20.3</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654.79999999999995</v>
      </c>
      <c r="C27">
        <v>983.6</v>
      </c>
      <c r="D27">
        <v>2124.5</v>
      </c>
      <c r="E27">
        <v>750</v>
      </c>
      <c r="F27">
        <v>0</v>
      </c>
      <c r="G27">
        <v>0</v>
      </c>
    </row>
    <row r="28" spans="1:7" ht="15" x14ac:dyDescent="0.25">
      <c r="A28" s="53" t="s">
        <v>594</v>
      </c>
      <c r="B28">
        <v>0</v>
      </c>
      <c r="C28">
        <v>0</v>
      </c>
      <c r="D28">
        <v>41.1</v>
      </c>
      <c r="E28">
        <v>0</v>
      </c>
      <c r="F28">
        <v>0</v>
      </c>
      <c r="G28">
        <v>0</v>
      </c>
    </row>
    <row r="29" spans="1:7" ht="15" x14ac:dyDescent="0.25">
      <c r="A29" s="53" t="s">
        <v>276</v>
      </c>
      <c r="B29">
        <v>0.9</v>
      </c>
      <c r="C29">
        <v>9</v>
      </c>
      <c r="D29">
        <v>10.4</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65</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105</v>
      </c>
      <c r="D41">
        <v>1090.8</v>
      </c>
      <c r="E41">
        <v>8.3000000000000007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0</v>
      </c>
      <c r="D44">
        <v>348.2</v>
      </c>
      <c r="E44">
        <v>8.3000000000000007</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7008.8</v>
      </c>
      <c r="C47">
        <v>6395.8</v>
      </c>
      <c r="D47">
        <v>16127</v>
      </c>
      <c r="E47">
        <v>14423.9</v>
      </c>
      <c r="F47">
        <v>1681.2</v>
      </c>
      <c r="G47">
        <v>0</v>
      </c>
    </row>
    <row r="48" spans="1:7" ht="15" x14ac:dyDescent="0.25">
      <c r="A48" s="53" t="s">
        <v>287</v>
      </c>
      <c r="B48">
        <v>4.5</v>
      </c>
      <c r="C48">
        <v>0</v>
      </c>
      <c r="D48">
        <v>14</v>
      </c>
      <c r="E48">
        <v>20.2</v>
      </c>
      <c r="F48">
        <v>0</v>
      </c>
      <c r="G48">
        <v>0</v>
      </c>
    </row>
    <row r="49" spans="1:7" ht="15" x14ac:dyDescent="0.25">
      <c r="A49" s="53" t="s">
        <v>288</v>
      </c>
      <c r="B49">
        <v>311.39999999999998</v>
      </c>
      <c r="C49">
        <v>229.6</v>
      </c>
      <c r="D49">
        <v>539.20000000000005</v>
      </c>
      <c r="E49">
        <v>494.7</v>
      </c>
      <c r="F49">
        <v>59.7</v>
      </c>
      <c r="G49">
        <v>0</v>
      </c>
    </row>
    <row r="50" spans="1:7" ht="15" x14ac:dyDescent="0.25">
      <c r="A50" s="53" t="s">
        <v>289</v>
      </c>
      <c r="B50">
        <v>281.8</v>
      </c>
      <c r="C50">
        <v>320.89999999999998</v>
      </c>
      <c r="D50">
        <v>337</v>
      </c>
      <c r="E50">
        <v>409.5</v>
      </c>
      <c r="F50">
        <v>12.7</v>
      </c>
      <c r="G50">
        <v>0</v>
      </c>
    </row>
    <row r="51" spans="1:7" ht="15" x14ac:dyDescent="0.25">
      <c r="A51" s="53" t="s">
        <v>310</v>
      </c>
      <c r="B51">
        <v>0</v>
      </c>
      <c r="C51">
        <v>26</v>
      </c>
      <c r="D51">
        <v>226.2</v>
      </c>
      <c r="E51">
        <v>84.6</v>
      </c>
      <c r="F51">
        <v>0</v>
      </c>
      <c r="G51">
        <v>0</v>
      </c>
    </row>
    <row r="52" spans="1:7" ht="15" x14ac:dyDescent="0.25">
      <c r="A52" s="53" t="s">
        <v>290</v>
      </c>
      <c r="B52">
        <v>499.2</v>
      </c>
      <c r="C52">
        <v>502.6</v>
      </c>
      <c r="D52">
        <v>2854.2</v>
      </c>
      <c r="E52">
        <v>2734.6</v>
      </c>
      <c r="F52">
        <v>0</v>
      </c>
      <c r="G52">
        <v>0</v>
      </c>
    </row>
    <row r="53" spans="1:7" ht="15" x14ac:dyDescent="0.25">
      <c r="A53" s="53" t="s">
        <v>291</v>
      </c>
      <c r="B53">
        <v>148.6</v>
      </c>
      <c r="C53">
        <v>214.4</v>
      </c>
      <c r="D53">
        <v>303.10000000000002</v>
      </c>
      <c r="E53">
        <v>232.4</v>
      </c>
      <c r="F53">
        <v>0</v>
      </c>
      <c r="G53">
        <v>0</v>
      </c>
    </row>
    <row r="54" spans="1:7" ht="15" x14ac:dyDescent="0.25">
      <c r="A54" s="53" t="s">
        <v>591</v>
      </c>
      <c r="B54">
        <v>0</v>
      </c>
      <c r="C54">
        <v>0</v>
      </c>
      <c r="D54">
        <v>30.4</v>
      </c>
      <c r="E54">
        <v>17.8</v>
      </c>
      <c r="F54">
        <v>0</v>
      </c>
      <c r="G54">
        <v>0</v>
      </c>
    </row>
    <row r="55" spans="1:7" ht="15" x14ac:dyDescent="0.25">
      <c r="A55" s="53" t="s">
        <v>292</v>
      </c>
      <c r="B55">
        <v>3.6</v>
      </c>
      <c r="C55">
        <v>9.4</v>
      </c>
      <c r="D55">
        <v>0</v>
      </c>
      <c r="E55">
        <v>0</v>
      </c>
      <c r="F55">
        <v>0</v>
      </c>
      <c r="G55">
        <v>0</v>
      </c>
    </row>
    <row r="56" spans="1:7" ht="15" x14ac:dyDescent="0.25">
      <c r="A56" s="53" t="s">
        <v>293</v>
      </c>
      <c r="B56">
        <v>525.5</v>
      </c>
      <c r="C56">
        <v>324.7</v>
      </c>
      <c r="D56">
        <v>731.7</v>
      </c>
      <c r="E56">
        <v>597.70000000000005</v>
      </c>
      <c r="F56">
        <v>72</v>
      </c>
      <c r="G56">
        <v>0</v>
      </c>
    </row>
    <row r="57" spans="1:7" ht="15" x14ac:dyDescent="0.25">
      <c r="A57" s="53" t="s">
        <v>384</v>
      </c>
      <c r="B57">
        <v>0</v>
      </c>
      <c r="C57">
        <v>0</v>
      </c>
      <c r="D57">
        <v>9.5</v>
      </c>
      <c r="E57">
        <v>28.8</v>
      </c>
      <c r="F57">
        <v>0</v>
      </c>
      <c r="G57">
        <v>0</v>
      </c>
    </row>
    <row r="58" spans="1:7" ht="15" x14ac:dyDescent="0.25">
      <c r="A58" s="53" t="s">
        <v>294</v>
      </c>
      <c r="B58">
        <v>2.9</v>
      </c>
      <c r="C58">
        <v>1.5</v>
      </c>
      <c r="D58">
        <v>5.6</v>
      </c>
      <c r="E58">
        <v>13.6</v>
      </c>
      <c r="F58">
        <v>0</v>
      </c>
      <c r="G58">
        <v>0</v>
      </c>
    </row>
    <row r="59" spans="1:7" ht="15" x14ac:dyDescent="0.25">
      <c r="A59" s="53" t="s">
        <v>295</v>
      </c>
      <c r="B59">
        <v>209.5</v>
      </c>
      <c r="C59">
        <v>161.9</v>
      </c>
      <c r="D59">
        <v>454.9</v>
      </c>
      <c r="E59">
        <v>497.3</v>
      </c>
      <c r="F59">
        <v>0</v>
      </c>
      <c r="G59">
        <v>0</v>
      </c>
    </row>
    <row r="60" spans="1:7" ht="15" x14ac:dyDescent="0.25">
      <c r="A60" s="53" t="s">
        <v>296</v>
      </c>
      <c r="B60">
        <v>65</v>
      </c>
      <c r="C60">
        <v>185.4</v>
      </c>
      <c r="D60">
        <v>180.4</v>
      </c>
      <c r="E60">
        <v>137.69999999999999</v>
      </c>
      <c r="F60">
        <v>0</v>
      </c>
      <c r="G60">
        <v>0</v>
      </c>
    </row>
    <row r="61" spans="1:7" ht="15" x14ac:dyDescent="0.25">
      <c r="A61" s="53" t="s">
        <v>297</v>
      </c>
      <c r="B61">
        <v>3.9</v>
      </c>
      <c r="C61">
        <v>3.6</v>
      </c>
      <c r="D61">
        <v>8.6999999999999993</v>
      </c>
      <c r="E61">
        <v>10.7</v>
      </c>
      <c r="F61">
        <v>0</v>
      </c>
      <c r="G61">
        <v>0</v>
      </c>
    </row>
    <row r="62" spans="1:7" ht="15" x14ac:dyDescent="0.25">
      <c r="A62" s="53" t="s">
        <v>298</v>
      </c>
      <c r="B62">
        <v>4369.2</v>
      </c>
      <c r="C62">
        <v>3803.3</v>
      </c>
      <c r="D62">
        <v>8545.5</v>
      </c>
      <c r="E62">
        <v>8232.7999999999993</v>
      </c>
      <c r="F62">
        <v>1512.5</v>
      </c>
      <c r="G62">
        <v>0</v>
      </c>
    </row>
    <row r="63" spans="1:7" ht="15" x14ac:dyDescent="0.25">
      <c r="A63" s="53" t="s">
        <v>299</v>
      </c>
      <c r="B63">
        <v>194</v>
      </c>
      <c r="C63">
        <v>115.4</v>
      </c>
      <c r="D63">
        <v>269.39999999999998</v>
      </c>
      <c r="E63">
        <v>161.19999999999999</v>
      </c>
      <c r="F63">
        <v>0</v>
      </c>
      <c r="G63">
        <v>0</v>
      </c>
    </row>
    <row r="64" spans="1:7" ht="15" x14ac:dyDescent="0.25">
      <c r="A64" s="53" t="s">
        <v>300</v>
      </c>
      <c r="B64">
        <v>247.9</v>
      </c>
      <c r="C64">
        <v>164.2</v>
      </c>
      <c r="D64">
        <v>305.7</v>
      </c>
      <c r="E64">
        <v>303.39999999999998</v>
      </c>
      <c r="F64">
        <v>0</v>
      </c>
      <c r="G64">
        <v>0</v>
      </c>
    </row>
    <row r="65" spans="1:7" ht="15" x14ac:dyDescent="0.25">
      <c r="A65" s="53" t="s">
        <v>301</v>
      </c>
      <c r="B65">
        <v>0</v>
      </c>
      <c r="C65">
        <v>21</v>
      </c>
      <c r="D65">
        <v>758.6</v>
      </c>
      <c r="E65">
        <v>14.6</v>
      </c>
      <c r="F65">
        <v>0</v>
      </c>
      <c r="G65">
        <v>0</v>
      </c>
    </row>
    <row r="66" spans="1:7" ht="15" x14ac:dyDescent="0.25">
      <c r="A66" s="53" t="s">
        <v>302</v>
      </c>
      <c r="B66">
        <v>120.9</v>
      </c>
      <c r="C66">
        <v>250.8</v>
      </c>
      <c r="D66">
        <v>318.7</v>
      </c>
      <c r="E66">
        <v>221.3</v>
      </c>
      <c r="F66">
        <v>24.4</v>
      </c>
      <c r="G66">
        <v>0</v>
      </c>
    </row>
    <row r="67" spans="1:7" ht="15" x14ac:dyDescent="0.25">
      <c r="A67" s="53" t="s">
        <v>385</v>
      </c>
      <c r="B67">
        <v>0</v>
      </c>
      <c r="C67">
        <v>0</v>
      </c>
      <c r="D67">
        <v>1</v>
      </c>
      <c r="E67">
        <v>3</v>
      </c>
      <c r="F67">
        <v>0</v>
      </c>
      <c r="G67">
        <v>0</v>
      </c>
    </row>
    <row r="68" spans="1:7" ht="15" x14ac:dyDescent="0.25">
      <c r="A68" s="53" t="s">
        <v>303</v>
      </c>
      <c r="B68">
        <v>21</v>
      </c>
      <c r="C68">
        <v>20</v>
      </c>
      <c r="D68">
        <v>39.700000000000003</v>
      </c>
      <c r="E68">
        <v>63.8</v>
      </c>
      <c r="F68">
        <v>0</v>
      </c>
      <c r="G68">
        <v>0</v>
      </c>
    </row>
    <row r="69" spans="1:7" ht="15" x14ac:dyDescent="0.25">
      <c r="A69" s="53" t="s">
        <v>304</v>
      </c>
      <c r="B69">
        <v>0</v>
      </c>
      <c r="C69">
        <v>41</v>
      </c>
      <c r="D69">
        <v>193.7</v>
      </c>
      <c r="E69">
        <v>144.30000000000001</v>
      </c>
      <c r="F69">
        <v>0</v>
      </c>
      <c r="G69">
        <v>0</v>
      </c>
    </row>
    <row r="70" spans="1:7" ht="15" x14ac:dyDescent="0.25">
      <c r="A70" s="53" t="s">
        <v>573</v>
      </c>
      <c r="B70" t="s">
        <v>26</v>
      </c>
      <c r="C70" t="s">
        <v>108</v>
      </c>
      <c r="D70" t="s">
        <v>109</v>
      </c>
      <c r="E70" t="s">
        <v>26</v>
      </c>
      <c r="F70" t="s">
        <v>264</v>
      </c>
      <c r="G70" t="s">
        <v>108</v>
      </c>
    </row>
    <row r="71" spans="1:7" ht="15" x14ac:dyDescent="0.25">
      <c r="A71" s="53" t="s">
        <v>305</v>
      </c>
      <c r="B71">
        <v>25632.1</v>
      </c>
      <c r="C71">
        <v>11757.4</v>
      </c>
      <c r="D71">
        <v>37787.300000000003</v>
      </c>
      <c r="E71">
        <v>20819</v>
      </c>
      <c r="F71">
        <v>2102.1</v>
      </c>
      <c r="G71">
        <v>0</v>
      </c>
    </row>
    <row r="72" spans="1:7" ht="15" x14ac:dyDescent="0.25">
      <c r="A72" s="53" t="s">
        <v>306</v>
      </c>
      <c r="B72">
        <v>3391.4</v>
      </c>
      <c r="C72">
        <v>2086.6</v>
      </c>
      <c r="D72">
        <v>0</v>
      </c>
      <c r="E72">
        <v>0</v>
      </c>
      <c r="F72">
        <v>0</v>
      </c>
      <c r="G72">
        <v>0</v>
      </c>
    </row>
    <row r="73" spans="1:7" ht="15" x14ac:dyDescent="0.25">
      <c r="A73" s="53" t="s">
        <v>573</v>
      </c>
      <c r="B73" t="s">
        <v>26</v>
      </c>
      <c r="C73" t="s">
        <v>108</v>
      </c>
      <c r="D73" t="s">
        <v>109</v>
      </c>
      <c r="E73" t="s">
        <v>26</v>
      </c>
      <c r="F73" t="s">
        <v>264</v>
      </c>
      <c r="G73" t="s">
        <v>108</v>
      </c>
    </row>
    <row r="74" spans="1:7" ht="15" x14ac:dyDescent="0.25">
      <c r="A74" s="53" t="s">
        <v>307</v>
      </c>
      <c r="B74">
        <v>29023.599999999999</v>
      </c>
      <c r="C74">
        <v>13844</v>
      </c>
      <c r="D74">
        <v>37787.300000000003</v>
      </c>
      <c r="E74">
        <v>20819</v>
      </c>
      <c r="F74">
        <v>2102.1</v>
      </c>
      <c r="G74">
        <v>0</v>
      </c>
    </row>
    <row r="75" spans="1:7" ht="15" x14ac:dyDescent="0.25">
      <c r="A75" s="53" t="s">
        <v>308</v>
      </c>
      <c r="B75" t="s">
        <v>25</v>
      </c>
      <c r="C75" t="s">
        <v>25</v>
      </c>
      <c r="D75">
        <v>0</v>
      </c>
      <c r="E75">
        <v>0</v>
      </c>
      <c r="F75" t="s">
        <v>25</v>
      </c>
      <c r="G75" t="s">
        <v>25</v>
      </c>
    </row>
    <row r="76" spans="1:7" ht="15" x14ac:dyDescent="0.25">
      <c r="A76" s="53" t="s">
        <v>309</v>
      </c>
      <c r="B76">
        <v>443.7</v>
      </c>
      <c r="C76">
        <v>711</v>
      </c>
      <c r="D76" t="s">
        <v>25</v>
      </c>
      <c r="E76" t="s">
        <v>25</v>
      </c>
      <c r="F76">
        <v>0</v>
      </c>
      <c r="G76">
        <v>0</v>
      </c>
    </row>
    <row r="77" spans="1:7" ht="15" x14ac:dyDescent="0.35">
      <c r="A77" s="30" t="s">
        <v>573</v>
      </c>
      <c r="B77" t="s">
        <v>26</v>
      </c>
      <c r="C77" t="s">
        <v>108</v>
      </c>
      <c r="D77" t="s">
        <v>109</v>
      </c>
      <c r="E77" t="s">
        <v>26</v>
      </c>
      <c r="F77" t="s">
        <v>264</v>
      </c>
      <c r="G77" t="s">
        <v>108</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5D0-3865-4740-873B-3129DCFD32ED}">
  <dimension ref="A1:G77"/>
  <sheetViews>
    <sheetView topLeftCell="A58" workbookViewId="0">
      <selection activeCell="B7" sqref="B7"/>
    </sheetView>
  </sheetViews>
  <sheetFormatPr defaultRowHeight="13.2" x14ac:dyDescent="0.25"/>
  <cols>
    <col min="1" max="1" width="23.44140625" customWidth="1"/>
    <col min="2" max="2" width="12.5546875" customWidth="1"/>
    <col min="3" max="3" width="10.6640625" customWidth="1"/>
    <col min="4" max="4" width="13.6640625" customWidth="1"/>
    <col min="5" max="5" width="10.88671875" customWidth="1"/>
    <col min="6" max="6" width="13.6640625" customWidth="1"/>
    <col min="7" max="7" width="12.6640625" customWidth="1"/>
  </cols>
  <sheetData>
    <row r="1" spans="1:7" ht="15" x14ac:dyDescent="0.25">
      <c r="A1" s="53" t="s">
        <v>564</v>
      </c>
    </row>
    <row r="2" spans="1:7" ht="15" x14ac:dyDescent="0.25">
      <c r="A2" s="53" t="s">
        <v>565</v>
      </c>
    </row>
    <row r="3" spans="1:7" ht="15" x14ac:dyDescent="0.25">
      <c r="A3" s="53" t="s">
        <v>691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3415.7</v>
      </c>
      <c r="C16">
        <v>3134</v>
      </c>
      <c r="D16">
        <v>5775.4</v>
      </c>
      <c r="E16">
        <v>4417.8</v>
      </c>
      <c r="F16">
        <v>420.9</v>
      </c>
      <c r="G16">
        <v>0</v>
      </c>
    </row>
    <row r="17" spans="1:7" ht="15" x14ac:dyDescent="0.25">
      <c r="A17" s="53" t="s">
        <v>27</v>
      </c>
    </row>
    <row r="18" spans="1:7" ht="15" x14ac:dyDescent="0.25">
      <c r="A18" s="53" t="s">
        <v>271</v>
      </c>
      <c r="B18">
        <v>347.5</v>
      </c>
      <c r="C18">
        <v>97.5</v>
      </c>
      <c r="D18">
        <v>985.3</v>
      </c>
      <c r="E18">
        <v>342.7</v>
      </c>
      <c r="F18">
        <v>0</v>
      </c>
      <c r="G18">
        <v>0</v>
      </c>
    </row>
    <row r="19" spans="1:7" ht="15" x14ac:dyDescent="0.25">
      <c r="A19" s="53" t="s">
        <v>27</v>
      </c>
    </row>
    <row r="20" spans="1:7" ht="15" x14ac:dyDescent="0.25">
      <c r="A20" s="53" t="s">
        <v>272</v>
      </c>
      <c r="B20">
        <v>14244</v>
      </c>
      <c r="C20">
        <v>819</v>
      </c>
      <c r="D20">
        <v>9040.1</v>
      </c>
      <c r="E20">
        <v>61.1</v>
      </c>
      <c r="F20">
        <v>0</v>
      </c>
      <c r="G20">
        <v>0</v>
      </c>
    </row>
    <row r="21" spans="1:7" ht="15" x14ac:dyDescent="0.25">
      <c r="A21" s="53" t="s">
        <v>27</v>
      </c>
    </row>
    <row r="22" spans="1:7" ht="15" x14ac:dyDescent="0.25">
      <c r="A22" s="53" t="s">
        <v>273</v>
      </c>
      <c r="B22">
        <v>1086.9000000000001</v>
      </c>
      <c r="C22">
        <v>1317.9</v>
      </c>
      <c r="D22">
        <v>3646.5</v>
      </c>
      <c r="E22">
        <v>1029.8</v>
      </c>
      <c r="F22">
        <v>0</v>
      </c>
      <c r="G22">
        <v>0</v>
      </c>
    </row>
    <row r="23" spans="1:7" ht="15" x14ac:dyDescent="0.25">
      <c r="A23" s="53" t="s">
        <v>274</v>
      </c>
      <c r="B23">
        <v>1</v>
      </c>
      <c r="C23">
        <v>1.6</v>
      </c>
      <c r="D23">
        <v>21.6</v>
      </c>
      <c r="E23">
        <v>20.2</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720.3</v>
      </c>
      <c r="C27">
        <v>1244.8</v>
      </c>
      <c r="D27">
        <v>1933.1</v>
      </c>
      <c r="E27">
        <v>495.8</v>
      </c>
      <c r="F27">
        <v>0</v>
      </c>
      <c r="G27">
        <v>0</v>
      </c>
    </row>
    <row r="28" spans="1:7" ht="15" x14ac:dyDescent="0.25">
      <c r="A28" s="53" t="s">
        <v>594</v>
      </c>
      <c r="B28">
        <v>0</v>
      </c>
      <c r="C28">
        <v>0</v>
      </c>
      <c r="D28">
        <v>41.1</v>
      </c>
      <c r="E28">
        <v>0</v>
      </c>
      <c r="F28">
        <v>0</v>
      </c>
      <c r="G28">
        <v>0</v>
      </c>
    </row>
    <row r="29" spans="1:7" ht="15" x14ac:dyDescent="0.25">
      <c r="A29" s="53" t="s">
        <v>276</v>
      </c>
      <c r="B29">
        <v>1.1000000000000001</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113</v>
      </c>
      <c r="D41">
        <v>1048.0999999999999</v>
      </c>
      <c r="E41">
        <v>0</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8</v>
      </c>
      <c r="D44">
        <v>305.60000000000002</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7442.6</v>
      </c>
      <c r="C47">
        <v>6716.7</v>
      </c>
      <c r="D47">
        <v>15475.3</v>
      </c>
      <c r="E47">
        <v>13745.1</v>
      </c>
      <c r="F47">
        <v>1628.7</v>
      </c>
      <c r="G47">
        <v>0</v>
      </c>
    </row>
    <row r="48" spans="1:7" ht="15" x14ac:dyDescent="0.25">
      <c r="A48" s="53" t="s">
        <v>287</v>
      </c>
      <c r="B48">
        <v>4.5</v>
      </c>
      <c r="C48">
        <v>0</v>
      </c>
      <c r="D48">
        <v>14</v>
      </c>
      <c r="E48">
        <v>20.2</v>
      </c>
      <c r="F48">
        <v>0</v>
      </c>
      <c r="G48">
        <v>0</v>
      </c>
    </row>
    <row r="49" spans="1:7" ht="15" x14ac:dyDescent="0.25">
      <c r="A49" s="53" t="s">
        <v>288</v>
      </c>
      <c r="B49">
        <v>329.6</v>
      </c>
      <c r="C49">
        <v>246.2</v>
      </c>
      <c r="D49">
        <v>509.7</v>
      </c>
      <c r="E49">
        <v>471.5</v>
      </c>
      <c r="F49">
        <v>59.7</v>
      </c>
      <c r="G49">
        <v>0</v>
      </c>
    </row>
    <row r="50" spans="1:7" ht="15" x14ac:dyDescent="0.25">
      <c r="A50" s="53" t="s">
        <v>289</v>
      </c>
      <c r="B50">
        <v>278.2</v>
      </c>
      <c r="C50">
        <v>316.8</v>
      </c>
      <c r="D50">
        <v>331.2</v>
      </c>
      <c r="E50">
        <v>403.3</v>
      </c>
      <c r="F50">
        <v>10.1</v>
      </c>
      <c r="G50">
        <v>0</v>
      </c>
    </row>
    <row r="51" spans="1:7" ht="15" x14ac:dyDescent="0.25">
      <c r="A51" s="53" t="s">
        <v>310</v>
      </c>
      <c r="B51">
        <v>0</v>
      </c>
      <c r="C51">
        <v>26</v>
      </c>
      <c r="D51">
        <v>226.2</v>
      </c>
      <c r="E51">
        <v>84.6</v>
      </c>
      <c r="F51">
        <v>0</v>
      </c>
      <c r="G51">
        <v>0</v>
      </c>
    </row>
    <row r="52" spans="1:7" ht="15" x14ac:dyDescent="0.25">
      <c r="A52" s="53" t="s">
        <v>290</v>
      </c>
      <c r="B52">
        <v>546.79999999999995</v>
      </c>
      <c r="C52">
        <v>543.5</v>
      </c>
      <c r="D52">
        <v>2807.1</v>
      </c>
      <c r="E52">
        <v>2559.6</v>
      </c>
      <c r="F52">
        <v>0</v>
      </c>
      <c r="G52">
        <v>0</v>
      </c>
    </row>
    <row r="53" spans="1:7" ht="15" x14ac:dyDescent="0.25">
      <c r="A53" s="53" t="s">
        <v>291</v>
      </c>
      <c r="B53">
        <v>176.2</v>
      </c>
      <c r="C53">
        <v>270</v>
      </c>
      <c r="D53">
        <v>270.5</v>
      </c>
      <c r="E53">
        <v>171.2</v>
      </c>
      <c r="F53">
        <v>0</v>
      </c>
      <c r="G53">
        <v>0</v>
      </c>
    </row>
    <row r="54" spans="1:7" ht="15" x14ac:dyDescent="0.25">
      <c r="A54" s="53" t="s">
        <v>591</v>
      </c>
      <c r="B54">
        <v>0</v>
      </c>
      <c r="C54">
        <v>0</v>
      </c>
      <c r="D54">
        <v>30.4</v>
      </c>
      <c r="E54">
        <v>17.8</v>
      </c>
      <c r="F54">
        <v>0</v>
      </c>
      <c r="G54">
        <v>0</v>
      </c>
    </row>
    <row r="55" spans="1:7" ht="15" x14ac:dyDescent="0.25">
      <c r="A55" s="53" t="s">
        <v>292</v>
      </c>
      <c r="B55">
        <v>3.6</v>
      </c>
      <c r="C55">
        <v>16</v>
      </c>
      <c r="D55">
        <v>0</v>
      </c>
      <c r="E55">
        <v>0</v>
      </c>
      <c r="F55">
        <v>0</v>
      </c>
      <c r="G55">
        <v>0</v>
      </c>
    </row>
    <row r="56" spans="1:7" ht="15" x14ac:dyDescent="0.25">
      <c r="A56" s="53" t="s">
        <v>293</v>
      </c>
      <c r="B56">
        <v>562.79999999999995</v>
      </c>
      <c r="C56">
        <v>350.4</v>
      </c>
      <c r="D56">
        <v>705.4</v>
      </c>
      <c r="E56">
        <v>571.29999999999995</v>
      </c>
      <c r="F56">
        <v>46.3</v>
      </c>
      <c r="G56">
        <v>0</v>
      </c>
    </row>
    <row r="57" spans="1:7" ht="15" x14ac:dyDescent="0.25">
      <c r="A57" s="53" t="s">
        <v>384</v>
      </c>
      <c r="B57">
        <v>0</v>
      </c>
      <c r="C57">
        <v>0</v>
      </c>
      <c r="D57">
        <v>9.5</v>
      </c>
      <c r="E57">
        <v>24.3</v>
      </c>
      <c r="F57">
        <v>0</v>
      </c>
      <c r="G57">
        <v>0</v>
      </c>
    </row>
    <row r="58" spans="1:7" ht="15" x14ac:dyDescent="0.25">
      <c r="A58" s="53" t="s">
        <v>294</v>
      </c>
      <c r="B58">
        <v>2.9</v>
      </c>
      <c r="C58">
        <v>1.5</v>
      </c>
      <c r="D58">
        <v>5.6</v>
      </c>
      <c r="E58">
        <v>13.6</v>
      </c>
      <c r="F58">
        <v>0</v>
      </c>
      <c r="G58">
        <v>0</v>
      </c>
    </row>
    <row r="59" spans="1:7" ht="15" x14ac:dyDescent="0.25">
      <c r="A59" s="53" t="s">
        <v>295</v>
      </c>
      <c r="B59">
        <v>216.9</v>
      </c>
      <c r="C59">
        <v>162.9</v>
      </c>
      <c r="D59">
        <v>447.1</v>
      </c>
      <c r="E59">
        <v>497.3</v>
      </c>
      <c r="F59">
        <v>0</v>
      </c>
      <c r="G59">
        <v>0</v>
      </c>
    </row>
    <row r="60" spans="1:7" ht="15" x14ac:dyDescent="0.25">
      <c r="A60" s="53" t="s">
        <v>296</v>
      </c>
      <c r="B60">
        <v>46.1</v>
      </c>
      <c r="C60">
        <v>207.4</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4680.3999999999996</v>
      </c>
      <c r="C62">
        <v>3945.6</v>
      </c>
      <c r="D62">
        <v>8095.4</v>
      </c>
      <c r="E62">
        <v>7884</v>
      </c>
      <c r="F62">
        <v>1512.5</v>
      </c>
      <c r="G62">
        <v>0</v>
      </c>
    </row>
    <row r="63" spans="1:7" ht="15" x14ac:dyDescent="0.25">
      <c r="A63" s="53" t="s">
        <v>299</v>
      </c>
      <c r="B63">
        <v>211.4</v>
      </c>
      <c r="C63">
        <v>115.4</v>
      </c>
      <c r="D63">
        <v>248.9</v>
      </c>
      <c r="E63">
        <v>161.19999999999999</v>
      </c>
      <c r="F63">
        <v>0</v>
      </c>
      <c r="G63">
        <v>0</v>
      </c>
    </row>
    <row r="64" spans="1:7" ht="15" x14ac:dyDescent="0.25">
      <c r="A64" s="53" t="s">
        <v>300</v>
      </c>
      <c r="B64">
        <v>247.9</v>
      </c>
      <c r="C64">
        <v>170.2</v>
      </c>
      <c r="D64">
        <v>305.7</v>
      </c>
      <c r="E64">
        <v>296.39999999999998</v>
      </c>
      <c r="F64">
        <v>0</v>
      </c>
      <c r="G64">
        <v>0</v>
      </c>
    </row>
    <row r="65" spans="1:7" ht="15" x14ac:dyDescent="0.25">
      <c r="A65" s="53" t="s">
        <v>301</v>
      </c>
      <c r="B65">
        <v>0</v>
      </c>
      <c r="C65">
        <v>21</v>
      </c>
      <c r="D65">
        <v>758.6</v>
      </c>
      <c r="E65">
        <v>14.6</v>
      </c>
      <c r="F65">
        <v>0</v>
      </c>
      <c r="G65">
        <v>0</v>
      </c>
    </row>
    <row r="66" spans="1:7" ht="15" x14ac:dyDescent="0.25">
      <c r="A66" s="53" t="s">
        <v>302</v>
      </c>
      <c r="B66">
        <v>110.5</v>
      </c>
      <c r="C66">
        <v>264.60000000000002</v>
      </c>
      <c r="D66">
        <v>306.39999999999998</v>
      </c>
      <c r="E66">
        <v>208.5</v>
      </c>
      <c r="F66">
        <v>0</v>
      </c>
      <c r="G66">
        <v>0</v>
      </c>
    </row>
    <row r="67" spans="1:7" ht="15" x14ac:dyDescent="0.25">
      <c r="A67" s="53" t="s">
        <v>385</v>
      </c>
      <c r="B67">
        <v>0</v>
      </c>
      <c r="C67">
        <v>0</v>
      </c>
      <c r="D67">
        <v>1</v>
      </c>
      <c r="E67">
        <v>3</v>
      </c>
      <c r="F67">
        <v>0</v>
      </c>
      <c r="G67">
        <v>0</v>
      </c>
    </row>
    <row r="68" spans="1:7" ht="15" x14ac:dyDescent="0.25">
      <c r="A68" s="53" t="s">
        <v>303</v>
      </c>
      <c r="B68">
        <v>21</v>
      </c>
      <c r="C68">
        <v>29</v>
      </c>
      <c r="D68">
        <v>39.700000000000003</v>
      </c>
      <c r="E68">
        <v>51.9</v>
      </c>
      <c r="F68">
        <v>0</v>
      </c>
      <c r="G68">
        <v>0</v>
      </c>
    </row>
    <row r="69" spans="1:7" ht="15" x14ac:dyDescent="0.25">
      <c r="A69" s="53" t="s">
        <v>304</v>
      </c>
      <c r="B69">
        <v>0</v>
      </c>
      <c r="C69">
        <v>25</v>
      </c>
      <c r="D69">
        <v>181.1</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26740.7</v>
      </c>
      <c r="C71">
        <v>12198.3</v>
      </c>
      <c r="D71">
        <v>35971</v>
      </c>
      <c r="E71">
        <v>19596.900000000001</v>
      </c>
      <c r="F71">
        <v>2049.5</v>
      </c>
      <c r="G71">
        <v>0</v>
      </c>
    </row>
    <row r="72" spans="1:7" ht="15" x14ac:dyDescent="0.25">
      <c r="A72" s="53" t="s">
        <v>306</v>
      </c>
      <c r="B72">
        <v>3771.3</v>
      </c>
      <c r="C72">
        <v>1961.2</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30512.1</v>
      </c>
      <c r="C74">
        <v>14159.5</v>
      </c>
      <c r="D74">
        <v>35971</v>
      </c>
      <c r="E74">
        <v>19596.900000000001</v>
      </c>
      <c r="F74">
        <v>2049.5</v>
      </c>
      <c r="G74">
        <v>0</v>
      </c>
    </row>
    <row r="75" spans="1:7" ht="15" x14ac:dyDescent="0.25">
      <c r="A75" s="53" t="s">
        <v>308</v>
      </c>
      <c r="B75" t="s">
        <v>25</v>
      </c>
      <c r="C75" t="s">
        <v>25</v>
      </c>
      <c r="D75">
        <v>0</v>
      </c>
      <c r="E75">
        <v>0</v>
      </c>
      <c r="F75" t="s">
        <v>25</v>
      </c>
      <c r="G75" t="s">
        <v>25</v>
      </c>
    </row>
    <row r="76" spans="1:7" ht="15" x14ac:dyDescent="0.25">
      <c r="A76" s="53" t="s">
        <v>309</v>
      </c>
      <c r="B76">
        <v>567.70000000000005</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6D13-D955-465A-8189-BC27066AE719}">
  <dimension ref="A1:G77"/>
  <sheetViews>
    <sheetView topLeftCell="A55" workbookViewId="0">
      <selection activeCell="D7" sqref="D7"/>
    </sheetView>
  </sheetViews>
  <sheetFormatPr defaultRowHeight="13.2" x14ac:dyDescent="0.25"/>
  <cols>
    <col min="1" max="1" width="19.5546875" customWidth="1"/>
    <col min="2" max="2" width="11.109375" customWidth="1"/>
    <col min="3" max="3" width="11.44140625" customWidth="1"/>
    <col min="4" max="4" width="15" customWidth="1"/>
    <col min="5" max="5" width="12.6640625" customWidth="1"/>
    <col min="6" max="6" width="19.6640625" customWidth="1"/>
    <col min="7" max="7" width="10.6640625" customWidth="1"/>
  </cols>
  <sheetData>
    <row r="1" spans="1:7" ht="15" x14ac:dyDescent="0.25">
      <c r="A1" s="53" t="s">
        <v>564</v>
      </c>
    </row>
    <row r="2" spans="1:7" ht="15" x14ac:dyDescent="0.25">
      <c r="A2" s="53" t="s">
        <v>565</v>
      </c>
    </row>
    <row r="3" spans="1:7" ht="15" x14ac:dyDescent="0.25">
      <c r="A3" s="53" t="s">
        <v>690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3496.5</v>
      </c>
      <c r="C16">
        <v>2809.2</v>
      </c>
      <c r="D16">
        <v>5409.3</v>
      </c>
      <c r="E16">
        <v>4040</v>
      </c>
      <c r="F16">
        <v>420.9</v>
      </c>
      <c r="G16">
        <v>0</v>
      </c>
    </row>
    <row r="17" spans="1:7" ht="15" x14ac:dyDescent="0.25">
      <c r="A17" s="53" t="s">
        <v>27</v>
      </c>
    </row>
    <row r="18" spans="1:7" ht="15" x14ac:dyDescent="0.25">
      <c r="A18" s="53" t="s">
        <v>271</v>
      </c>
      <c r="B18">
        <v>419.8</v>
      </c>
      <c r="C18">
        <v>167.2</v>
      </c>
      <c r="D18">
        <v>907.7</v>
      </c>
      <c r="E18">
        <v>264.89999999999998</v>
      </c>
      <c r="F18">
        <v>0</v>
      </c>
      <c r="G18">
        <v>0</v>
      </c>
    </row>
    <row r="19" spans="1:7" ht="15" x14ac:dyDescent="0.25">
      <c r="A19" s="53" t="s">
        <v>27</v>
      </c>
    </row>
    <row r="20" spans="1:7" ht="15" x14ac:dyDescent="0.25">
      <c r="A20" s="53" t="s">
        <v>272</v>
      </c>
      <c r="B20">
        <v>14723.5</v>
      </c>
      <c r="C20">
        <v>756</v>
      </c>
      <c r="D20">
        <v>8461.6</v>
      </c>
      <c r="E20">
        <v>61.1</v>
      </c>
      <c r="F20">
        <v>0</v>
      </c>
      <c r="G20">
        <v>0</v>
      </c>
    </row>
    <row r="21" spans="1:7" ht="15" x14ac:dyDescent="0.25">
      <c r="A21" s="53" t="s">
        <v>27</v>
      </c>
    </row>
    <row r="22" spans="1:7" ht="15" x14ac:dyDescent="0.25">
      <c r="A22" s="53" t="s">
        <v>273</v>
      </c>
      <c r="B22">
        <v>1081.5</v>
      </c>
      <c r="C22">
        <v>1074.0999999999999</v>
      </c>
      <c r="D22">
        <v>3344.5</v>
      </c>
      <c r="E22">
        <v>736.6</v>
      </c>
      <c r="F22">
        <v>0</v>
      </c>
      <c r="G22">
        <v>0</v>
      </c>
    </row>
    <row r="23" spans="1:7" ht="15" x14ac:dyDescent="0.25">
      <c r="A23" s="53" t="s">
        <v>274</v>
      </c>
      <c r="B23">
        <v>1</v>
      </c>
      <c r="C23">
        <v>0.7</v>
      </c>
      <c r="D23">
        <v>21.3</v>
      </c>
      <c r="E23">
        <v>20</v>
      </c>
      <c r="F23">
        <v>0</v>
      </c>
      <c r="G23">
        <v>0</v>
      </c>
    </row>
    <row r="24" spans="1:7" ht="15" x14ac:dyDescent="0.25">
      <c r="A24" s="53" t="s">
        <v>406</v>
      </c>
      <c r="B24">
        <v>0</v>
      </c>
      <c r="C24">
        <v>0</v>
      </c>
      <c r="D24">
        <v>142.9</v>
      </c>
      <c r="E24" t="s">
        <v>160</v>
      </c>
      <c r="F24">
        <v>0</v>
      </c>
      <c r="G24">
        <v>0</v>
      </c>
    </row>
    <row r="25" spans="1:7" ht="15" x14ac:dyDescent="0.25">
      <c r="A25" s="53" t="s">
        <v>413</v>
      </c>
      <c r="B25">
        <v>295</v>
      </c>
      <c r="C25">
        <v>0</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715.2</v>
      </c>
      <c r="C27">
        <v>1066.9000000000001</v>
      </c>
      <c r="D27">
        <v>1690.5</v>
      </c>
      <c r="E27">
        <v>341.8</v>
      </c>
      <c r="F27">
        <v>0</v>
      </c>
      <c r="G27">
        <v>0</v>
      </c>
    </row>
    <row r="28" spans="1:7" ht="15" x14ac:dyDescent="0.25">
      <c r="A28" s="53" t="s">
        <v>594</v>
      </c>
      <c r="B28">
        <v>0</v>
      </c>
      <c r="C28">
        <v>0</v>
      </c>
      <c r="D28">
        <v>41.1</v>
      </c>
      <c r="E28">
        <v>0</v>
      </c>
      <c r="F28">
        <v>0</v>
      </c>
      <c r="G28">
        <v>0</v>
      </c>
    </row>
    <row r="29" spans="1:7" ht="15" x14ac:dyDescent="0.25">
      <c r="A29" s="53" t="s">
        <v>276</v>
      </c>
      <c r="B29">
        <v>0.8</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483.8</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1016</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388.2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7961.9</v>
      </c>
      <c r="C47">
        <v>6862.5</v>
      </c>
      <c r="D47">
        <v>14778.3</v>
      </c>
      <c r="E47">
        <v>13203.8</v>
      </c>
      <c r="F47">
        <v>1528.7</v>
      </c>
      <c r="G47">
        <v>0</v>
      </c>
    </row>
    <row r="48" spans="1:7" ht="15" x14ac:dyDescent="0.25">
      <c r="A48" s="53" t="s">
        <v>287</v>
      </c>
      <c r="B48">
        <v>4.5</v>
      </c>
      <c r="C48">
        <v>0</v>
      </c>
      <c r="D48">
        <v>14</v>
      </c>
      <c r="E48">
        <v>20.2</v>
      </c>
      <c r="F48">
        <v>0</v>
      </c>
      <c r="G48">
        <v>0</v>
      </c>
    </row>
    <row r="49" spans="1:7" ht="15" x14ac:dyDescent="0.25">
      <c r="A49" s="53" t="s">
        <v>288</v>
      </c>
      <c r="B49">
        <v>363.4</v>
      </c>
      <c r="C49">
        <v>272.3</v>
      </c>
      <c r="D49">
        <v>481</v>
      </c>
      <c r="E49">
        <v>444.1</v>
      </c>
      <c r="F49">
        <v>59.7</v>
      </c>
      <c r="G49">
        <v>0</v>
      </c>
    </row>
    <row r="50" spans="1:7" ht="15" x14ac:dyDescent="0.25">
      <c r="A50" s="53" t="s">
        <v>289</v>
      </c>
      <c r="B50">
        <v>346.3</v>
      </c>
      <c r="C50">
        <v>340.4</v>
      </c>
      <c r="D50">
        <v>310.89999999999998</v>
      </c>
      <c r="E50">
        <v>369.3</v>
      </c>
      <c r="F50">
        <v>10.1</v>
      </c>
      <c r="G50">
        <v>0</v>
      </c>
    </row>
    <row r="51" spans="1:7" ht="15" x14ac:dyDescent="0.25">
      <c r="A51" s="53" t="s">
        <v>310</v>
      </c>
      <c r="B51">
        <v>0</v>
      </c>
      <c r="C51">
        <v>0</v>
      </c>
      <c r="D51">
        <v>226.2</v>
      </c>
      <c r="E51">
        <v>84.6</v>
      </c>
      <c r="F51">
        <v>0</v>
      </c>
      <c r="G51">
        <v>0</v>
      </c>
    </row>
    <row r="52" spans="1:7" ht="15" x14ac:dyDescent="0.25">
      <c r="A52" s="53" t="s">
        <v>290</v>
      </c>
      <c r="B52">
        <v>545</v>
      </c>
      <c r="C52">
        <v>544.1</v>
      </c>
      <c r="D52">
        <v>2686.6</v>
      </c>
      <c r="E52">
        <v>2531</v>
      </c>
      <c r="F52">
        <v>0</v>
      </c>
      <c r="G52">
        <v>0</v>
      </c>
    </row>
    <row r="53" spans="1:7" ht="15" x14ac:dyDescent="0.25">
      <c r="A53" s="53" t="s">
        <v>291</v>
      </c>
      <c r="B53">
        <v>193.9</v>
      </c>
      <c r="C53">
        <v>236</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570.29999999999995</v>
      </c>
      <c r="C56">
        <v>349.8</v>
      </c>
      <c r="D56">
        <v>705.4</v>
      </c>
      <c r="E56">
        <v>564.5</v>
      </c>
      <c r="F56">
        <v>36.299999999999997</v>
      </c>
      <c r="G56">
        <v>0</v>
      </c>
    </row>
    <row r="57" spans="1:7" ht="15" x14ac:dyDescent="0.25">
      <c r="A57" s="53" t="s">
        <v>384</v>
      </c>
      <c r="B57">
        <v>0</v>
      </c>
      <c r="C57">
        <v>0</v>
      </c>
      <c r="D57">
        <v>9.5</v>
      </c>
      <c r="E57">
        <v>24.3</v>
      </c>
      <c r="F57">
        <v>0</v>
      </c>
      <c r="G57">
        <v>0</v>
      </c>
    </row>
    <row r="58" spans="1:7" ht="15" x14ac:dyDescent="0.25">
      <c r="A58" s="53" t="s">
        <v>294</v>
      </c>
      <c r="B58">
        <v>2.9</v>
      </c>
      <c r="C58">
        <v>0</v>
      </c>
      <c r="D58">
        <v>5.6</v>
      </c>
      <c r="E58">
        <v>13.6</v>
      </c>
      <c r="F58">
        <v>0</v>
      </c>
      <c r="G58">
        <v>0</v>
      </c>
    </row>
    <row r="59" spans="1:7" ht="15" x14ac:dyDescent="0.25">
      <c r="A59" s="53" t="s">
        <v>295</v>
      </c>
      <c r="B59">
        <v>218.2</v>
      </c>
      <c r="C59">
        <v>193.4</v>
      </c>
      <c r="D59">
        <v>447.1</v>
      </c>
      <c r="E59">
        <v>452.5</v>
      </c>
      <c r="F59">
        <v>0</v>
      </c>
      <c r="G59">
        <v>0</v>
      </c>
    </row>
    <row r="60" spans="1:7" ht="15" x14ac:dyDescent="0.25">
      <c r="A60" s="53" t="s">
        <v>296</v>
      </c>
      <c r="B60">
        <v>46.1</v>
      </c>
      <c r="C60">
        <v>192.9</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5086.3</v>
      </c>
      <c r="C62">
        <v>4081.3</v>
      </c>
      <c r="D62">
        <v>7621.8</v>
      </c>
      <c r="E62">
        <v>7568.8</v>
      </c>
      <c r="F62">
        <v>1422.5</v>
      </c>
      <c r="G62">
        <v>0</v>
      </c>
    </row>
    <row r="63" spans="1:7" ht="15" x14ac:dyDescent="0.25">
      <c r="A63" s="53" t="s">
        <v>299</v>
      </c>
      <c r="B63">
        <v>213.8</v>
      </c>
      <c r="C63">
        <v>125.6</v>
      </c>
      <c r="D63">
        <v>231</v>
      </c>
      <c r="E63">
        <v>151.19999999999999</v>
      </c>
      <c r="F63">
        <v>0</v>
      </c>
      <c r="G63">
        <v>0</v>
      </c>
    </row>
    <row r="64" spans="1:7" ht="15" x14ac:dyDescent="0.25">
      <c r="A64" s="53" t="s">
        <v>300</v>
      </c>
      <c r="B64">
        <v>247.9</v>
      </c>
      <c r="C64">
        <v>189.3</v>
      </c>
      <c r="D64">
        <v>305.7</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88</v>
      </c>
      <c r="C66">
        <v>263.10000000000002</v>
      </c>
      <c r="D66">
        <v>306.39999999999998</v>
      </c>
      <c r="E66">
        <v>175.5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25</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27872.2</v>
      </c>
      <c r="C71">
        <v>11677.2</v>
      </c>
      <c r="D71">
        <v>33917.699999999997</v>
      </c>
      <c r="E71">
        <v>18306.599999999999</v>
      </c>
      <c r="F71">
        <v>1949.5</v>
      </c>
      <c r="G71">
        <v>0</v>
      </c>
    </row>
    <row r="72" spans="1:7" ht="15" x14ac:dyDescent="0.25">
      <c r="A72" s="53" t="s">
        <v>306</v>
      </c>
      <c r="B72">
        <v>3936.1</v>
      </c>
      <c r="C72">
        <v>1923.7</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31808.400000000001</v>
      </c>
      <c r="C74">
        <v>13600.8</v>
      </c>
      <c r="D74">
        <v>33917.699999999997</v>
      </c>
      <c r="E74">
        <v>18306.599999999999</v>
      </c>
      <c r="F74">
        <v>1999.5</v>
      </c>
      <c r="G74">
        <v>0</v>
      </c>
    </row>
    <row r="75" spans="1:7" ht="15" x14ac:dyDescent="0.25">
      <c r="A75" s="53" t="s">
        <v>308</v>
      </c>
      <c r="B75" t="s">
        <v>25</v>
      </c>
      <c r="C75" t="s">
        <v>25</v>
      </c>
      <c r="D75">
        <v>0</v>
      </c>
      <c r="E75">
        <v>0</v>
      </c>
      <c r="F75" t="s">
        <v>25</v>
      </c>
      <c r="G75" t="s">
        <v>25</v>
      </c>
    </row>
    <row r="76" spans="1:7" ht="15" x14ac:dyDescent="0.25">
      <c r="A76" s="53" t="s">
        <v>309</v>
      </c>
      <c r="B76">
        <v>830.7</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4FD6-C465-46F5-9738-DE76D0212BA2}">
  <dimension ref="A1:G67"/>
  <sheetViews>
    <sheetView topLeftCell="A25" workbookViewId="0">
      <selection activeCell="B72" sqref="B72"/>
    </sheetView>
  </sheetViews>
  <sheetFormatPr defaultRowHeight="13.2" x14ac:dyDescent="0.25"/>
  <cols>
    <col min="1" max="1" width="28.5546875" customWidth="1"/>
    <col min="2" max="2" width="14.6640625" customWidth="1"/>
    <col min="3" max="3" width="12" customWidth="1"/>
    <col min="4" max="5" width="12.88671875" customWidth="1"/>
    <col min="6" max="6" width="12.6640625" customWidth="1"/>
    <col min="7" max="7" width="13" customWidth="1"/>
  </cols>
  <sheetData>
    <row r="1" spans="1:7" ht="15" x14ac:dyDescent="0.25">
      <c r="A1" s="242" t="s">
        <v>564</v>
      </c>
    </row>
    <row r="2" spans="1:7" ht="15" x14ac:dyDescent="0.25">
      <c r="A2" s="242" t="s">
        <v>565</v>
      </c>
    </row>
    <row r="3" spans="1:7" ht="15" x14ac:dyDescent="0.25">
      <c r="A3" s="242" t="s">
        <v>957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943</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2624.3</v>
      </c>
      <c r="C18">
        <v>1343.2</v>
      </c>
      <c r="D18">
        <v>3199.8</v>
      </c>
      <c r="E18">
        <v>1617.6</v>
      </c>
      <c r="F18">
        <v>469.5</v>
      </c>
      <c r="G18">
        <v>0</v>
      </c>
    </row>
    <row r="19" spans="1:7" ht="15" x14ac:dyDescent="0.25">
      <c r="A19" s="242" t="s">
        <v>27</v>
      </c>
    </row>
    <row r="20" spans="1:7" ht="15" x14ac:dyDescent="0.25">
      <c r="A20" s="242" t="s">
        <v>271</v>
      </c>
      <c r="B20">
        <v>410.3</v>
      </c>
      <c r="C20">
        <v>162</v>
      </c>
      <c r="D20">
        <v>298.3</v>
      </c>
      <c r="E20">
        <v>202.4</v>
      </c>
      <c r="F20">
        <v>0</v>
      </c>
      <c r="G20">
        <v>0</v>
      </c>
    </row>
    <row r="21" spans="1:7" ht="15" x14ac:dyDescent="0.25">
      <c r="A21" s="242" t="s">
        <v>27</v>
      </c>
    </row>
    <row r="22" spans="1:7" ht="15" x14ac:dyDescent="0.25">
      <c r="A22" s="242" t="s">
        <v>272</v>
      </c>
      <c r="B22">
        <v>80.099999999999994</v>
      </c>
      <c r="C22">
        <v>429.8</v>
      </c>
      <c r="D22">
        <v>1698.6</v>
      </c>
      <c r="E22">
        <v>4057.2</v>
      </c>
      <c r="F22">
        <v>0</v>
      </c>
      <c r="G22">
        <v>0</v>
      </c>
    </row>
    <row r="23" spans="1:7" ht="15" x14ac:dyDescent="0.25">
      <c r="A23" s="242" t="s">
        <v>27</v>
      </c>
    </row>
    <row r="24" spans="1:7" ht="15" x14ac:dyDescent="0.25">
      <c r="A24" s="242" t="s">
        <v>273</v>
      </c>
      <c r="B24">
        <v>895.5</v>
      </c>
      <c r="C24">
        <v>298.8</v>
      </c>
      <c r="D24">
        <v>698.2</v>
      </c>
      <c r="E24">
        <v>336.6</v>
      </c>
      <c r="F24">
        <v>0</v>
      </c>
      <c r="G24">
        <v>0</v>
      </c>
    </row>
    <row r="25" spans="1:7" ht="15" x14ac:dyDescent="0.25">
      <c r="A25" s="242" t="s">
        <v>862</v>
      </c>
      <c r="B25">
        <v>0.1</v>
      </c>
      <c r="C25">
        <v>0</v>
      </c>
      <c r="D25">
        <v>0</v>
      </c>
      <c r="E25">
        <v>0</v>
      </c>
      <c r="F25">
        <v>0</v>
      </c>
      <c r="G25">
        <v>0</v>
      </c>
    </row>
    <row r="26" spans="1:7" ht="15" x14ac:dyDescent="0.25">
      <c r="A26" s="242" t="s">
        <v>274</v>
      </c>
      <c r="B26">
        <v>0.4</v>
      </c>
      <c r="C26">
        <v>39.6</v>
      </c>
      <c r="D26">
        <v>8.3000000000000007</v>
      </c>
      <c r="E26">
        <v>88.1</v>
      </c>
      <c r="F26">
        <v>0</v>
      </c>
      <c r="G26">
        <v>0</v>
      </c>
    </row>
    <row r="27" spans="1:7" ht="15" x14ac:dyDescent="0.25">
      <c r="A27" s="242" t="s">
        <v>586</v>
      </c>
      <c r="B27">
        <v>0.2</v>
      </c>
      <c r="C27">
        <v>0.1</v>
      </c>
      <c r="D27" t="s">
        <v>160</v>
      </c>
      <c r="E27" t="s">
        <v>160</v>
      </c>
      <c r="F27">
        <v>0</v>
      </c>
      <c r="G27">
        <v>0</v>
      </c>
    </row>
    <row r="28" spans="1:7" ht="15" x14ac:dyDescent="0.25">
      <c r="A28" s="242" t="s">
        <v>275</v>
      </c>
      <c r="B28">
        <v>846.8</v>
      </c>
      <c r="C28">
        <v>251.1</v>
      </c>
      <c r="D28">
        <v>370.6</v>
      </c>
      <c r="E28">
        <v>15.3</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898</v>
      </c>
      <c r="B31">
        <v>0.1</v>
      </c>
      <c r="C31">
        <v>0</v>
      </c>
      <c r="D31">
        <v>0</v>
      </c>
      <c r="E31">
        <v>0</v>
      </c>
      <c r="F31">
        <v>0</v>
      </c>
      <c r="G31">
        <v>0</v>
      </c>
    </row>
    <row r="32" spans="1:7" ht="15" x14ac:dyDescent="0.25">
      <c r="A32" s="242" t="s">
        <v>279</v>
      </c>
      <c r="B32">
        <v>46.8</v>
      </c>
      <c r="C32">
        <v>7.4</v>
      </c>
      <c r="D32">
        <v>3.4</v>
      </c>
      <c r="E32">
        <v>3.7</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23.3</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20</v>
      </c>
      <c r="C38">
        <v>60</v>
      </c>
      <c r="D38">
        <v>91.1</v>
      </c>
      <c r="E38">
        <v>33.5</v>
      </c>
      <c r="F38">
        <v>0</v>
      </c>
      <c r="G38">
        <v>0</v>
      </c>
    </row>
    <row r="39" spans="1:7" ht="15" x14ac:dyDescent="0.25">
      <c r="A39" s="242" t="s">
        <v>27</v>
      </c>
    </row>
    <row r="40" spans="1:7" ht="15" x14ac:dyDescent="0.25">
      <c r="A40" s="242" t="s">
        <v>286</v>
      </c>
      <c r="B40">
        <v>10343</v>
      </c>
      <c r="C40">
        <v>9230.4</v>
      </c>
      <c r="D40">
        <v>14180.6</v>
      </c>
      <c r="E40">
        <v>8781.5</v>
      </c>
      <c r="F40">
        <v>1117.3</v>
      </c>
      <c r="G40">
        <v>112</v>
      </c>
    </row>
    <row r="41" spans="1:7" ht="15" x14ac:dyDescent="0.25">
      <c r="A41" s="242" t="s">
        <v>287</v>
      </c>
      <c r="B41">
        <v>1</v>
      </c>
      <c r="C41">
        <v>4</v>
      </c>
      <c r="D41">
        <v>15.5</v>
      </c>
      <c r="E41">
        <v>19.7</v>
      </c>
      <c r="F41">
        <v>0</v>
      </c>
      <c r="G41">
        <v>0</v>
      </c>
    </row>
    <row r="42" spans="1:7" ht="15" x14ac:dyDescent="0.25">
      <c r="A42" s="242" t="s">
        <v>288</v>
      </c>
      <c r="B42">
        <v>150.19999999999999</v>
      </c>
      <c r="C42">
        <v>265</v>
      </c>
      <c r="D42">
        <v>55.8</v>
      </c>
      <c r="E42">
        <v>224.8</v>
      </c>
      <c r="F42">
        <v>0</v>
      </c>
      <c r="G42">
        <v>0</v>
      </c>
    </row>
    <row r="43" spans="1:7" ht="15" x14ac:dyDescent="0.25">
      <c r="A43" s="242" t="s">
        <v>289</v>
      </c>
      <c r="B43">
        <v>242.6</v>
      </c>
      <c r="C43">
        <v>207.8</v>
      </c>
      <c r="D43">
        <v>564.9</v>
      </c>
      <c r="E43">
        <v>262.7</v>
      </c>
      <c r="F43">
        <v>0</v>
      </c>
      <c r="G43">
        <v>0</v>
      </c>
    </row>
    <row r="44" spans="1:7" ht="15" x14ac:dyDescent="0.25">
      <c r="A44" s="242" t="s">
        <v>290</v>
      </c>
      <c r="B44">
        <v>939.2</v>
      </c>
      <c r="C44">
        <v>860</v>
      </c>
      <c r="D44">
        <v>2860.6</v>
      </c>
      <c r="E44">
        <v>362.8</v>
      </c>
      <c r="F44">
        <v>0</v>
      </c>
      <c r="G44">
        <v>0</v>
      </c>
    </row>
    <row r="45" spans="1:7" ht="15" x14ac:dyDescent="0.25">
      <c r="A45" s="242" t="s">
        <v>291</v>
      </c>
      <c r="B45">
        <v>119.6</v>
      </c>
      <c r="C45">
        <v>140.30000000000001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174.4</v>
      </c>
      <c r="C47">
        <v>419.4</v>
      </c>
      <c r="D47">
        <v>401.6</v>
      </c>
      <c r="E47">
        <v>306.5</v>
      </c>
      <c r="F47">
        <v>0</v>
      </c>
      <c r="G47">
        <v>0</v>
      </c>
    </row>
    <row r="48" spans="1:7" ht="15" x14ac:dyDescent="0.25">
      <c r="A48" s="242" t="s">
        <v>384</v>
      </c>
      <c r="B48">
        <v>0</v>
      </c>
      <c r="C48">
        <v>0</v>
      </c>
      <c r="D48">
        <v>0</v>
      </c>
      <c r="E48">
        <v>13</v>
      </c>
      <c r="F48">
        <v>0</v>
      </c>
      <c r="G48">
        <v>0</v>
      </c>
    </row>
    <row r="49" spans="1:7" ht="15" x14ac:dyDescent="0.25">
      <c r="A49" s="242" t="s">
        <v>295</v>
      </c>
      <c r="B49">
        <v>330.1</v>
      </c>
      <c r="C49">
        <v>255.6</v>
      </c>
      <c r="D49">
        <v>428.8</v>
      </c>
      <c r="E49">
        <v>467.7</v>
      </c>
      <c r="F49">
        <v>2.2999999999999998</v>
      </c>
      <c r="G49">
        <v>0</v>
      </c>
    </row>
    <row r="50" spans="1:7" ht="15" x14ac:dyDescent="0.25">
      <c r="A50" s="242" t="s">
        <v>296</v>
      </c>
      <c r="B50">
        <v>30.4</v>
      </c>
      <c r="C50">
        <v>53.1</v>
      </c>
      <c r="D50">
        <v>115.5</v>
      </c>
      <c r="E50">
        <v>100.9</v>
      </c>
      <c r="F50">
        <v>0</v>
      </c>
      <c r="G50">
        <v>0</v>
      </c>
    </row>
    <row r="51" spans="1:7" ht="15" x14ac:dyDescent="0.25">
      <c r="A51" s="242" t="s">
        <v>297</v>
      </c>
      <c r="B51">
        <v>0.8</v>
      </c>
      <c r="C51">
        <v>1</v>
      </c>
      <c r="D51">
        <v>4.4000000000000004</v>
      </c>
      <c r="E51">
        <v>10.4</v>
      </c>
      <c r="F51">
        <v>0</v>
      </c>
      <c r="G51">
        <v>0</v>
      </c>
    </row>
    <row r="52" spans="1:7" ht="15" x14ac:dyDescent="0.25">
      <c r="A52" s="242" t="s">
        <v>298</v>
      </c>
      <c r="B52">
        <v>7753.1</v>
      </c>
      <c r="C52">
        <v>6238.9</v>
      </c>
      <c r="D52">
        <v>9255.7000000000007</v>
      </c>
      <c r="E52">
        <v>6522.3</v>
      </c>
      <c r="F52">
        <v>1115</v>
      </c>
      <c r="G52">
        <v>112</v>
      </c>
    </row>
    <row r="53" spans="1:7" ht="15" x14ac:dyDescent="0.25">
      <c r="A53" s="242" t="s">
        <v>299</v>
      </c>
      <c r="B53">
        <v>61.9</v>
      </c>
      <c r="C53">
        <v>121.4</v>
      </c>
      <c r="D53">
        <v>53.6</v>
      </c>
      <c r="E53">
        <v>81.2</v>
      </c>
      <c r="F53">
        <v>0</v>
      </c>
      <c r="G53">
        <v>0</v>
      </c>
    </row>
    <row r="54" spans="1:7" ht="15" x14ac:dyDescent="0.25">
      <c r="A54" s="242" t="s">
        <v>300</v>
      </c>
      <c r="B54">
        <v>201.7</v>
      </c>
      <c r="C54">
        <v>295.39999999999998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135.30000000000001</v>
      </c>
      <c r="C56">
        <v>295.39999999999998</v>
      </c>
      <c r="D56">
        <v>169.2</v>
      </c>
      <c r="E56">
        <v>204.9</v>
      </c>
      <c r="F56">
        <v>0</v>
      </c>
      <c r="G56">
        <v>0</v>
      </c>
    </row>
    <row r="57" spans="1:7" ht="15" x14ac:dyDescent="0.25">
      <c r="A57" s="242" t="s">
        <v>385</v>
      </c>
      <c r="B57">
        <v>0</v>
      </c>
      <c r="C57">
        <v>0</v>
      </c>
      <c r="D57">
        <v>6.7</v>
      </c>
      <c r="E57">
        <v>0</v>
      </c>
      <c r="F57">
        <v>0</v>
      </c>
      <c r="G57">
        <v>0</v>
      </c>
    </row>
    <row r="58" spans="1:7" ht="15" x14ac:dyDescent="0.25">
      <c r="A58" s="242" t="s">
        <v>303</v>
      </c>
      <c r="B58">
        <v>20.5</v>
      </c>
      <c r="C58">
        <v>22.7</v>
      </c>
      <c r="D58">
        <v>39.1</v>
      </c>
      <c r="E58">
        <v>34</v>
      </c>
      <c r="F58">
        <v>0</v>
      </c>
      <c r="G58">
        <v>0</v>
      </c>
    </row>
    <row r="59" spans="1:7" ht="15" x14ac:dyDescent="0.25">
      <c r="A59" s="242" t="s">
        <v>304</v>
      </c>
      <c r="B59">
        <v>182</v>
      </c>
      <c r="C59">
        <v>50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14376.8</v>
      </c>
      <c r="C61">
        <v>11608.3</v>
      </c>
      <c r="D61">
        <v>20197.400000000001</v>
      </c>
      <c r="E61">
        <v>15029.8</v>
      </c>
      <c r="F61">
        <v>1586.8</v>
      </c>
      <c r="G61">
        <v>112</v>
      </c>
    </row>
    <row r="62" spans="1:7" ht="15" x14ac:dyDescent="0.25">
      <c r="A62" s="242" t="s">
        <v>306</v>
      </c>
      <c r="B62">
        <v>3543.7</v>
      </c>
      <c r="C62">
        <v>2599.9</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17920.400000000001</v>
      </c>
      <c r="C64">
        <v>14208.2</v>
      </c>
      <c r="D64">
        <v>20197.400000000001</v>
      </c>
      <c r="E64">
        <v>15029.8</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BF1A-B0A2-4428-AEA3-8686CBB0D16B}">
  <dimension ref="A1:G77"/>
  <sheetViews>
    <sheetView topLeftCell="A52" workbookViewId="0">
      <selection activeCell="B70" sqref="B70"/>
    </sheetView>
  </sheetViews>
  <sheetFormatPr defaultRowHeight="13.2" x14ac:dyDescent="0.25"/>
  <cols>
    <col min="1" max="1" width="22.44140625" customWidth="1"/>
    <col min="2" max="2" width="11.6640625" customWidth="1"/>
    <col min="3" max="3" width="11.109375" customWidth="1"/>
    <col min="5" max="5" width="15" customWidth="1"/>
  </cols>
  <sheetData>
    <row r="1" spans="1:7" ht="15" x14ac:dyDescent="0.25">
      <c r="A1" s="53" t="s">
        <v>564</v>
      </c>
    </row>
    <row r="2" spans="1:7" ht="15" x14ac:dyDescent="0.25">
      <c r="A2" s="53" t="s">
        <v>565</v>
      </c>
    </row>
    <row r="3" spans="1:7" ht="15" x14ac:dyDescent="0.25">
      <c r="A3" s="53" t="s">
        <v>689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3657.6</v>
      </c>
      <c r="C16">
        <v>3049</v>
      </c>
      <c r="D16">
        <v>4975.1000000000004</v>
      </c>
      <c r="E16">
        <v>3561.3</v>
      </c>
      <c r="F16">
        <v>420.9</v>
      </c>
      <c r="G16">
        <v>0</v>
      </c>
    </row>
    <row r="17" spans="1:7" ht="15" x14ac:dyDescent="0.25">
      <c r="A17" s="53" t="s">
        <v>27</v>
      </c>
    </row>
    <row r="18" spans="1:7" ht="15" x14ac:dyDescent="0.25">
      <c r="A18" s="53" t="s">
        <v>271</v>
      </c>
      <c r="B18">
        <v>503.1</v>
      </c>
      <c r="C18">
        <v>168.8</v>
      </c>
      <c r="D18">
        <v>741.8</v>
      </c>
      <c r="E18">
        <v>257.8</v>
      </c>
      <c r="F18">
        <v>0</v>
      </c>
      <c r="G18">
        <v>0</v>
      </c>
    </row>
    <row r="19" spans="1:7" ht="15" x14ac:dyDescent="0.25">
      <c r="A19" s="53" t="s">
        <v>27</v>
      </c>
    </row>
    <row r="20" spans="1:7" ht="15" x14ac:dyDescent="0.25">
      <c r="A20" s="53" t="s">
        <v>272</v>
      </c>
      <c r="B20">
        <v>15067.5</v>
      </c>
      <c r="C20">
        <v>756.1</v>
      </c>
      <c r="D20">
        <v>8186.5</v>
      </c>
      <c r="E20">
        <v>61</v>
      </c>
      <c r="F20">
        <v>0</v>
      </c>
      <c r="G20">
        <v>0</v>
      </c>
    </row>
    <row r="21" spans="1:7" ht="15" x14ac:dyDescent="0.25">
      <c r="A21" s="53" t="s">
        <v>27</v>
      </c>
    </row>
    <row r="22" spans="1:7" ht="15" x14ac:dyDescent="0.25">
      <c r="A22" s="53" t="s">
        <v>273</v>
      </c>
      <c r="B22">
        <v>1126.4000000000001</v>
      </c>
      <c r="C22">
        <v>1063.4000000000001</v>
      </c>
      <c r="D22">
        <v>3037.5</v>
      </c>
      <c r="E22">
        <v>605.79999999999995</v>
      </c>
      <c r="F22">
        <v>0</v>
      </c>
      <c r="G22">
        <v>0</v>
      </c>
    </row>
    <row r="23" spans="1:7" ht="15" x14ac:dyDescent="0.25">
      <c r="A23" s="53" t="s">
        <v>274</v>
      </c>
      <c r="B23">
        <v>1</v>
      </c>
      <c r="C23">
        <v>1.3</v>
      </c>
      <c r="D23">
        <v>20.9</v>
      </c>
      <c r="E23">
        <v>19.3</v>
      </c>
      <c r="F23">
        <v>0</v>
      </c>
      <c r="G23">
        <v>0</v>
      </c>
    </row>
    <row r="24" spans="1:7" ht="15" x14ac:dyDescent="0.25">
      <c r="A24" s="53" t="s">
        <v>406</v>
      </c>
      <c r="B24">
        <v>0</v>
      </c>
      <c r="C24">
        <v>0</v>
      </c>
      <c r="D24">
        <v>142.9</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v>0</v>
      </c>
      <c r="D26">
        <v>88</v>
      </c>
      <c r="E26">
        <v>0.1</v>
      </c>
      <c r="F26">
        <v>0</v>
      </c>
      <c r="G26">
        <v>0</v>
      </c>
    </row>
    <row r="27" spans="1:7" ht="15" x14ac:dyDescent="0.25">
      <c r="A27" s="53" t="s">
        <v>275</v>
      </c>
      <c r="B27">
        <v>650.29999999999995</v>
      </c>
      <c r="C27">
        <v>1060.4000000000001</v>
      </c>
      <c r="D27">
        <v>1632</v>
      </c>
      <c r="E27">
        <v>212.3</v>
      </c>
      <c r="F27">
        <v>0</v>
      </c>
      <c r="G27">
        <v>0</v>
      </c>
    </row>
    <row r="28" spans="1:7" ht="15" x14ac:dyDescent="0.25">
      <c r="A28" s="53" t="s">
        <v>594</v>
      </c>
      <c r="B28">
        <v>0</v>
      </c>
      <c r="C28">
        <v>0</v>
      </c>
      <c r="D28">
        <v>41.1</v>
      </c>
      <c r="E28">
        <v>0</v>
      </c>
      <c r="F28">
        <v>0</v>
      </c>
      <c r="G28">
        <v>0</v>
      </c>
    </row>
    <row r="29" spans="1:7" ht="15" x14ac:dyDescent="0.25">
      <c r="A29" s="53" t="s">
        <v>276</v>
      </c>
      <c r="B29">
        <v>0.8</v>
      </c>
      <c r="C29">
        <v>1</v>
      </c>
      <c r="D29">
        <v>10.1</v>
      </c>
      <c r="E29">
        <v>8.5</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1074</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446.2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8280.1</v>
      </c>
      <c r="C47">
        <v>6985.7</v>
      </c>
      <c r="D47">
        <v>13983</v>
      </c>
      <c r="E47">
        <v>12561.9</v>
      </c>
      <c r="F47">
        <v>1468.7</v>
      </c>
      <c r="G47">
        <v>0</v>
      </c>
    </row>
    <row r="48" spans="1:7" ht="15" x14ac:dyDescent="0.25">
      <c r="A48" s="53" t="s">
        <v>287</v>
      </c>
      <c r="B48">
        <v>4.5</v>
      </c>
      <c r="C48">
        <v>5</v>
      </c>
      <c r="D48">
        <v>14</v>
      </c>
      <c r="E48">
        <v>13.9</v>
      </c>
      <c r="F48">
        <v>0</v>
      </c>
      <c r="G48">
        <v>0</v>
      </c>
    </row>
    <row r="49" spans="1:7" ht="15" x14ac:dyDescent="0.25">
      <c r="A49" s="53" t="s">
        <v>288</v>
      </c>
      <c r="B49">
        <v>389.2</v>
      </c>
      <c r="C49">
        <v>297.7</v>
      </c>
      <c r="D49">
        <v>456.4</v>
      </c>
      <c r="E49">
        <v>411</v>
      </c>
      <c r="F49">
        <v>59.7</v>
      </c>
      <c r="G49">
        <v>0</v>
      </c>
    </row>
    <row r="50" spans="1:7" ht="15" x14ac:dyDescent="0.25">
      <c r="A50" s="53" t="s">
        <v>289</v>
      </c>
      <c r="B50">
        <v>291.3</v>
      </c>
      <c r="C50">
        <v>355.1</v>
      </c>
      <c r="D50">
        <v>294.7</v>
      </c>
      <c r="E50">
        <v>351.5</v>
      </c>
      <c r="F50">
        <v>10.1</v>
      </c>
      <c r="G50">
        <v>0</v>
      </c>
    </row>
    <row r="51" spans="1:7" ht="15" x14ac:dyDescent="0.25">
      <c r="A51" s="53" t="s">
        <v>310</v>
      </c>
      <c r="B51">
        <v>0</v>
      </c>
      <c r="C51">
        <v>0</v>
      </c>
      <c r="D51">
        <v>226.2</v>
      </c>
      <c r="E51">
        <v>84.6</v>
      </c>
      <c r="F51">
        <v>0</v>
      </c>
      <c r="G51">
        <v>0</v>
      </c>
    </row>
    <row r="52" spans="1:7" ht="15" x14ac:dyDescent="0.25">
      <c r="A52" s="53" t="s">
        <v>290</v>
      </c>
      <c r="B52">
        <v>563.9</v>
      </c>
      <c r="C52">
        <v>649</v>
      </c>
      <c r="D52">
        <v>2422.8000000000002</v>
      </c>
      <c r="E52">
        <v>2328.4</v>
      </c>
      <c r="F52">
        <v>0</v>
      </c>
      <c r="G52">
        <v>0</v>
      </c>
    </row>
    <row r="53" spans="1:7" ht="15" x14ac:dyDescent="0.25">
      <c r="A53" s="53" t="s">
        <v>291</v>
      </c>
      <c r="B53">
        <v>167.3</v>
      </c>
      <c r="C53">
        <v>181</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610.20000000000005</v>
      </c>
      <c r="C56">
        <v>377.8</v>
      </c>
      <c r="D56">
        <v>635.4</v>
      </c>
      <c r="E56">
        <v>541.79999999999995</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269.39999999999998</v>
      </c>
      <c r="C59">
        <v>210.6</v>
      </c>
      <c r="D59">
        <v>394.3</v>
      </c>
      <c r="E59">
        <v>433.6</v>
      </c>
      <c r="F59">
        <v>0</v>
      </c>
      <c r="G59">
        <v>0</v>
      </c>
    </row>
    <row r="60" spans="1:7" ht="15" x14ac:dyDescent="0.25">
      <c r="A60" s="53" t="s">
        <v>296</v>
      </c>
      <c r="B60">
        <v>44.5</v>
      </c>
      <c r="C60">
        <v>196.8</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5300.6</v>
      </c>
      <c r="C62">
        <v>4066</v>
      </c>
      <c r="D62">
        <v>7323.7</v>
      </c>
      <c r="E62">
        <v>7269.6</v>
      </c>
      <c r="F62">
        <v>1362.5</v>
      </c>
      <c r="G62">
        <v>0</v>
      </c>
    </row>
    <row r="63" spans="1:7" ht="15" x14ac:dyDescent="0.25">
      <c r="A63" s="53" t="s">
        <v>299</v>
      </c>
      <c r="B63">
        <v>249.4</v>
      </c>
      <c r="C63">
        <v>117.6</v>
      </c>
      <c r="D63">
        <v>231</v>
      </c>
      <c r="E63">
        <v>127.6</v>
      </c>
      <c r="F63">
        <v>0</v>
      </c>
      <c r="G63">
        <v>0</v>
      </c>
    </row>
    <row r="64" spans="1:7" ht="15" x14ac:dyDescent="0.25">
      <c r="A64" s="53" t="s">
        <v>300</v>
      </c>
      <c r="B64">
        <v>246.3</v>
      </c>
      <c r="C64">
        <v>201.9</v>
      </c>
      <c r="D64">
        <v>285.39999999999998</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108.1</v>
      </c>
      <c r="C66">
        <v>277.10000000000002</v>
      </c>
      <c r="D66">
        <v>264.2</v>
      </c>
      <c r="E66">
        <v>165.5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0</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28823.7</v>
      </c>
      <c r="C71">
        <v>12031</v>
      </c>
      <c r="D71">
        <v>31998.1</v>
      </c>
      <c r="E71">
        <v>17048.099999999999</v>
      </c>
      <c r="F71">
        <v>1889.5</v>
      </c>
      <c r="G71">
        <v>0</v>
      </c>
    </row>
    <row r="72" spans="1:7" ht="15" x14ac:dyDescent="0.25">
      <c r="A72" s="53" t="s">
        <v>306</v>
      </c>
      <c r="B72">
        <v>4164.8999999999996</v>
      </c>
      <c r="C72">
        <v>1752.9</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32988.6</v>
      </c>
      <c r="C74">
        <v>13783.9</v>
      </c>
      <c r="D74">
        <v>31998.1</v>
      </c>
      <c r="E74">
        <v>17048.099999999999</v>
      </c>
      <c r="F74">
        <v>1939.5</v>
      </c>
      <c r="G74">
        <v>0</v>
      </c>
    </row>
    <row r="75" spans="1:7" ht="15" x14ac:dyDescent="0.25">
      <c r="A75" s="53" t="s">
        <v>308</v>
      </c>
      <c r="B75" t="s">
        <v>25</v>
      </c>
      <c r="C75" t="s">
        <v>25</v>
      </c>
      <c r="D75">
        <v>0</v>
      </c>
      <c r="E75">
        <v>0</v>
      </c>
      <c r="F75" t="s">
        <v>25</v>
      </c>
      <c r="G75" t="s">
        <v>25</v>
      </c>
    </row>
    <row r="76" spans="1:7" ht="15" x14ac:dyDescent="0.25">
      <c r="A76" s="53" t="s">
        <v>309</v>
      </c>
      <c r="B76">
        <v>890.4</v>
      </c>
      <c r="C76">
        <v>646</v>
      </c>
      <c r="D76" t="s">
        <v>25</v>
      </c>
      <c r="E76" t="s">
        <v>25</v>
      </c>
      <c r="F76">
        <v>0</v>
      </c>
      <c r="G76">
        <v>0</v>
      </c>
    </row>
    <row r="77" spans="1:7" ht="15" x14ac:dyDescent="0.25">
      <c r="A77" s="53" t="s">
        <v>567</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E1D-4011-45DD-ACBC-B56D7FB1B7B0}">
  <dimension ref="A1:G77"/>
  <sheetViews>
    <sheetView workbookViewId="0">
      <selection activeCell="B7" sqref="B7"/>
    </sheetView>
  </sheetViews>
  <sheetFormatPr defaultRowHeight="13.2" x14ac:dyDescent="0.25"/>
  <cols>
    <col min="1" max="1" width="20.33203125" customWidth="1"/>
    <col min="2" max="2" width="12.33203125" customWidth="1"/>
    <col min="4" max="4" width="11.6640625" customWidth="1"/>
    <col min="5" max="5" width="10.33203125" customWidth="1"/>
    <col min="6" max="6" width="13.33203125" customWidth="1"/>
    <col min="7" max="7" width="11.33203125" customWidth="1"/>
  </cols>
  <sheetData>
    <row r="1" spans="1:7" ht="15" x14ac:dyDescent="0.25">
      <c r="A1" s="53" t="s">
        <v>564</v>
      </c>
    </row>
    <row r="2" spans="1:7" ht="15" x14ac:dyDescent="0.25">
      <c r="A2" s="53" t="s">
        <v>565</v>
      </c>
    </row>
    <row r="3" spans="1:7" ht="15" x14ac:dyDescent="0.25">
      <c r="A3" s="53" t="s">
        <v>688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3785.4</v>
      </c>
      <c r="C16">
        <v>2973.5</v>
      </c>
      <c r="D16">
        <v>4777.8</v>
      </c>
      <c r="E16">
        <v>3303.8</v>
      </c>
      <c r="F16">
        <v>416.3</v>
      </c>
      <c r="G16">
        <v>0</v>
      </c>
    </row>
    <row r="17" spans="1:7" ht="15" x14ac:dyDescent="0.25">
      <c r="A17" s="53" t="s">
        <v>27</v>
      </c>
    </row>
    <row r="18" spans="1:7" ht="15" x14ac:dyDescent="0.25">
      <c r="A18" s="53" t="s">
        <v>271</v>
      </c>
      <c r="B18">
        <v>575.79999999999995</v>
      </c>
      <c r="C18">
        <v>178.1</v>
      </c>
      <c r="D18">
        <v>657.5</v>
      </c>
      <c r="E18">
        <v>242.8</v>
      </c>
      <c r="F18">
        <v>0</v>
      </c>
      <c r="G18">
        <v>0</v>
      </c>
    </row>
    <row r="19" spans="1:7" ht="15" x14ac:dyDescent="0.25">
      <c r="A19" s="53" t="s">
        <v>27</v>
      </c>
    </row>
    <row r="20" spans="1:7" ht="15" x14ac:dyDescent="0.25">
      <c r="A20" s="53" t="s">
        <v>272</v>
      </c>
      <c r="B20">
        <v>11595</v>
      </c>
      <c r="C20">
        <v>0.2</v>
      </c>
      <c r="D20">
        <v>7768.5</v>
      </c>
      <c r="E20">
        <v>60.9</v>
      </c>
      <c r="F20">
        <v>0</v>
      </c>
      <c r="G20">
        <v>0</v>
      </c>
    </row>
    <row r="21" spans="1:7" ht="15" x14ac:dyDescent="0.25">
      <c r="A21" s="53" t="s">
        <v>27</v>
      </c>
    </row>
    <row r="22" spans="1:7" ht="15" x14ac:dyDescent="0.25">
      <c r="A22" s="53" t="s">
        <v>273</v>
      </c>
      <c r="B22">
        <v>1127.3</v>
      </c>
      <c r="C22">
        <v>933.3</v>
      </c>
      <c r="D22">
        <v>2533.1</v>
      </c>
      <c r="E22">
        <v>602.6</v>
      </c>
      <c r="F22">
        <v>0</v>
      </c>
      <c r="G22">
        <v>0</v>
      </c>
    </row>
    <row r="23" spans="1:7" ht="15" x14ac:dyDescent="0.25">
      <c r="A23" s="53" t="s">
        <v>274</v>
      </c>
      <c r="B23">
        <v>1.8</v>
      </c>
      <c r="C23">
        <v>1.8</v>
      </c>
      <c r="D23">
        <v>19.5</v>
      </c>
      <c r="E23">
        <v>18.399999999999999</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646.29999999999995</v>
      </c>
      <c r="C27">
        <v>929.6</v>
      </c>
      <c r="D27">
        <v>1282.7</v>
      </c>
      <c r="E27">
        <v>211</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6.1</v>
      </c>
      <c r="C31">
        <v>0.2</v>
      </c>
      <c r="D31">
        <v>27.5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380.1</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265</v>
      </c>
      <c r="C41">
        <v>8</v>
      </c>
      <c r="D41">
        <v>946.1</v>
      </c>
      <c r="E41">
        <v>0</v>
      </c>
      <c r="F41">
        <v>0</v>
      </c>
      <c r="G41">
        <v>0</v>
      </c>
    </row>
    <row r="42" spans="1:7" ht="15" x14ac:dyDescent="0.25">
      <c r="A42" s="53" t="s">
        <v>614</v>
      </c>
      <c r="B42">
        <v>0</v>
      </c>
      <c r="C42">
        <v>0</v>
      </c>
      <c r="D42">
        <v>180.9</v>
      </c>
      <c r="E42">
        <v>0</v>
      </c>
      <c r="F42">
        <v>0</v>
      </c>
      <c r="G42">
        <v>0</v>
      </c>
    </row>
    <row r="43" spans="1:7" ht="15" x14ac:dyDescent="0.25">
      <c r="A43" s="53" t="s">
        <v>284</v>
      </c>
      <c r="B43">
        <v>124</v>
      </c>
      <c r="C43">
        <v>0</v>
      </c>
      <c r="D43">
        <v>388.2</v>
      </c>
      <c r="E43">
        <v>0</v>
      </c>
      <c r="F43">
        <v>0</v>
      </c>
      <c r="G43">
        <v>0</v>
      </c>
    </row>
    <row r="44" spans="1:7" ht="15" x14ac:dyDescent="0.25">
      <c r="A44" s="53" t="s">
        <v>285</v>
      </c>
      <c r="B44">
        <v>141</v>
      </c>
      <c r="C44">
        <v>8</v>
      </c>
      <c r="D44">
        <v>235.7</v>
      </c>
      <c r="E44">
        <v>0</v>
      </c>
      <c r="F44">
        <v>0</v>
      </c>
      <c r="G44">
        <v>0</v>
      </c>
    </row>
    <row r="45" spans="1:7" ht="15" x14ac:dyDescent="0.25">
      <c r="A45" s="53" t="s">
        <v>414</v>
      </c>
      <c r="B45">
        <v>0</v>
      </c>
      <c r="C45">
        <v>0</v>
      </c>
      <c r="D45">
        <v>141.30000000000001</v>
      </c>
      <c r="E45">
        <v>0</v>
      </c>
      <c r="F45">
        <v>0</v>
      </c>
      <c r="G45">
        <v>0</v>
      </c>
    </row>
    <row r="46" spans="1:7" ht="15" x14ac:dyDescent="0.25">
      <c r="A46" s="53" t="s">
        <v>27</v>
      </c>
    </row>
    <row r="47" spans="1:7" ht="15" x14ac:dyDescent="0.25">
      <c r="A47" s="53" t="s">
        <v>286</v>
      </c>
      <c r="B47">
        <v>8567.5</v>
      </c>
      <c r="C47">
        <v>6927.7</v>
      </c>
      <c r="D47">
        <v>13279</v>
      </c>
      <c r="E47">
        <v>11991.6</v>
      </c>
      <c r="F47">
        <v>1378.7</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294.2</v>
      </c>
      <c r="C50">
        <v>367.4</v>
      </c>
      <c r="D50">
        <v>288.8</v>
      </c>
      <c r="E50">
        <v>338.4</v>
      </c>
      <c r="F50">
        <v>10.1</v>
      </c>
      <c r="G50">
        <v>0</v>
      </c>
    </row>
    <row r="51" spans="1:7" ht="15" x14ac:dyDescent="0.25">
      <c r="A51" s="53" t="s">
        <v>310</v>
      </c>
      <c r="B51">
        <v>0</v>
      </c>
      <c r="C51">
        <v>0</v>
      </c>
      <c r="D51">
        <v>226.2</v>
      </c>
      <c r="E51">
        <v>84.6</v>
      </c>
      <c r="F51">
        <v>0</v>
      </c>
      <c r="G51">
        <v>0</v>
      </c>
    </row>
    <row r="52" spans="1:7" ht="15" x14ac:dyDescent="0.25">
      <c r="A52" s="53" t="s">
        <v>290</v>
      </c>
      <c r="B52">
        <v>579.1</v>
      </c>
      <c r="C52">
        <v>616.70000000000005</v>
      </c>
      <c r="D52">
        <v>2276.5</v>
      </c>
      <c r="E52">
        <v>2207.6999999999998</v>
      </c>
      <c r="F52">
        <v>0</v>
      </c>
      <c r="G52">
        <v>0</v>
      </c>
    </row>
    <row r="53" spans="1:7" ht="15" x14ac:dyDescent="0.25">
      <c r="A53" s="53" t="s">
        <v>291</v>
      </c>
      <c r="B53">
        <v>124.9</v>
      </c>
      <c r="C53">
        <v>237.4</v>
      </c>
      <c r="D53">
        <v>222.1</v>
      </c>
      <c r="E53">
        <v>63</v>
      </c>
      <c r="F53">
        <v>0</v>
      </c>
      <c r="G53">
        <v>0</v>
      </c>
    </row>
    <row r="54" spans="1:7" ht="15" x14ac:dyDescent="0.25">
      <c r="A54" s="53" t="s">
        <v>591</v>
      </c>
      <c r="B54">
        <v>0</v>
      </c>
      <c r="C54">
        <v>0</v>
      </c>
      <c r="D54">
        <v>30.4</v>
      </c>
      <c r="E54">
        <v>17.8</v>
      </c>
      <c r="F54">
        <v>0</v>
      </c>
      <c r="G54">
        <v>0</v>
      </c>
    </row>
    <row r="55" spans="1:7" ht="15" x14ac:dyDescent="0.25">
      <c r="A55" s="53" t="s">
        <v>292</v>
      </c>
      <c r="B55">
        <v>0</v>
      </c>
      <c r="C55">
        <v>13</v>
      </c>
      <c r="D55">
        <v>0</v>
      </c>
      <c r="E55">
        <v>0</v>
      </c>
      <c r="F55">
        <v>0</v>
      </c>
      <c r="G55">
        <v>0</v>
      </c>
    </row>
    <row r="56" spans="1:7" ht="15" x14ac:dyDescent="0.25">
      <c r="A56" s="53" t="s">
        <v>293</v>
      </c>
      <c r="B56">
        <v>606.5</v>
      </c>
      <c r="C56">
        <v>352.7</v>
      </c>
      <c r="D56">
        <v>620.5</v>
      </c>
      <c r="E56">
        <v>476.8</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269.2</v>
      </c>
      <c r="C59">
        <v>195.6</v>
      </c>
      <c r="D59">
        <v>394.3</v>
      </c>
      <c r="E59">
        <v>433.6</v>
      </c>
      <c r="F59">
        <v>0</v>
      </c>
      <c r="G59">
        <v>0</v>
      </c>
    </row>
    <row r="60" spans="1:7" ht="15" x14ac:dyDescent="0.25">
      <c r="A60" s="53" t="s">
        <v>296</v>
      </c>
      <c r="B60">
        <v>44.5</v>
      </c>
      <c r="C60">
        <v>144.1</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5574.7</v>
      </c>
      <c r="C62">
        <v>4078.2</v>
      </c>
      <c r="D62">
        <v>6853.6</v>
      </c>
      <c r="E62">
        <v>7038.1</v>
      </c>
      <c r="F62">
        <v>1272.5</v>
      </c>
      <c r="G62">
        <v>0</v>
      </c>
    </row>
    <row r="63" spans="1:7" ht="15" x14ac:dyDescent="0.25">
      <c r="A63" s="53" t="s">
        <v>299</v>
      </c>
      <c r="B63">
        <v>249.4</v>
      </c>
      <c r="C63">
        <v>116.6</v>
      </c>
      <c r="D63">
        <v>231</v>
      </c>
      <c r="E63">
        <v>127.6</v>
      </c>
      <c r="F63">
        <v>0</v>
      </c>
      <c r="G63">
        <v>0</v>
      </c>
    </row>
    <row r="64" spans="1:7" ht="15" x14ac:dyDescent="0.25">
      <c r="A64" s="53" t="s">
        <v>300</v>
      </c>
      <c r="B64">
        <v>279.7</v>
      </c>
      <c r="C64">
        <v>174.2</v>
      </c>
      <c r="D64">
        <v>258.10000000000002</v>
      </c>
      <c r="E64">
        <v>270.10000000000002</v>
      </c>
      <c r="F64">
        <v>0</v>
      </c>
      <c r="G64">
        <v>0</v>
      </c>
    </row>
    <row r="65" spans="1:7" ht="15" x14ac:dyDescent="0.25">
      <c r="A65" s="53" t="s">
        <v>301</v>
      </c>
      <c r="B65">
        <v>7</v>
      </c>
      <c r="C65">
        <v>0</v>
      </c>
      <c r="D65">
        <v>750.9</v>
      </c>
      <c r="E65">
        <v>14.6</v>
      </c>
      <c r="F65">
        <v>0</v>
      </c>
      <c r="G65">
        <v>0</v>
      </c>
    </row>
    <row r="66" spans="1:7" ht="15" x14ac:dyDescent="0.25">
      <c r="A66" s="53" t="s">
        <v>302</v>
      </c>
      <c r="B66">
        <v>108.1</v>
      </c>
      <c r="C66">
        <v>304.7</v>
      </c>
      <c r="D66">
        <v>264.2</v>
      </c>
      <c r="E66">
        <v>161.19999999999999</v>
      </c>
      <c r="F66">
        <v>0</v>
      </c>
      <c r="G66">
        <v>0</v>
      </c>
    </row>
    <row r="67" spans="1:7" ht="15" x14ac:dyDescent="0.25">
      <c r="A67" s="53" t="s">
        <v>385</v>
      </c>
      <c r="B67">
        <v>0</v>
      </c>
      <c r="C67">
        <v>0</v>
      </c>
      <c r="D67">
        <v>1</v>
      </c>
      <c r="E67">
        <v>3</v>
      </c>
      <c r="F67">
        <v>0</v>
      </c>
      <c r="G67">
        <v>0</v>
      </c>
    </row>
    <row r="68" spans="1:7" ht="15" x14ac:dyDescent="0.25">
      <c r="A68" s="53" t="s">
        <v>303</v>
      </c>
      <c r="B68">
        <v>14.3</v>
      </c>
      <c r="C68">
        <v>29</v>
      </c>
      <c r="D68">
        <v>39.700000000000003</v>
      </c>
      <c r="E68">
        <v>51.9</v>
      </c>
      <c r="F68">
        <v>0</v>
      </c>
      <c r="G68">
        <v>0</v>
      </c>
    </row>
    <row r="69" spans="1:7" ht="15" x14ac:dyDescent="0.25">
      <c r="A69" s="53" t="s">
        <v>304</v>
      </c>
      <c r="B69">
        <v>7</v>
      </c>
      <c r="C69">
        <v>0</v>
      </c>
      <c r="D69">
        <v>175.7</v>
      </c>
      <c r="E69">
        <v>101.6</v>
      </c>
      <c r="F69">
        <v>0</v>
      </c>
      <c r="G69">
        <v>0</v>
      </c>
    </row>
    <row r="70" spans="1:7" ht="15" x14ac:dyDescent="0.25">
      <c r="A70" s="53" t="s">
        <v>573</v>
      </c>
      <c r="B70" t="s">
        <v>118</v>
      </c>
      <c r="C70" t="s">
        <v>26</v>
      </c>
      <c r="D70" t="s">
        <v>118</v>
      </c>
      <c r="E70" t="s">
        <v>118</v>
      </c>
      <c r="F70" t="s">
        <v>118</v>
      </c>
      <c r="G70" t="s">
        <v>108</v>
      </c>
    </row>
    <row r="71" spans="1:7" ht="15" x14ac:dyDescent="0.25">
      <c r="A71" s="53" t="s">
        <v>305</v>
      </c>
      <c r="B71">
        <v>25916.1</v>
      </c>
      <c r="C71">
        <v>11020.8</v>
      </c>
      <c r="D71">
        <v>29962.1</v>
      </c>
      <c r="E71">
        <v>16202.1</v>
      </c>
      <c r="F71">
        <v>1794.9</v>
      </c>
      <c r="G71">
        <v>0</v>
      </c>
    </row>
    <row r="72" spans="1:7" ht="15" x14ac:dyDescent="0.25">
      <c r="A72" s="53" t="s">
        <v>306</v>
      </c>
      <c r="B72">
        <v>4626.7</v>
      </c>
      <c r="C72">
        <v>1794.9</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30542.7</v>
      </c>
      <c r="C74">
        <v>12815.7</v>
      </c>
      <c r="D74">
        <v>29962.1</v>
      </c>
      <c r="E74">
        <v>16202.1</v>
      </c>
      <c r="F74">
        <v>1794.9</v>
      </c>
      <c r="G74">
        <v>0</v>
      </c>
    </row>
    <row r="75" spans="1:7" ht="15" x14ac:dyDescent="0.25">
      <c r="A75" s="53" t="s">
        <v>308</v>
      </c>
      <c r="B75" t="s">
        <v>25</v>
      </c>
      <c r="C75" t="s">
        <v>25</v>
      </c>
      <c r="D75">
        <v>0</v>
      </c>
      <c r="E75">
        <v>0</v>
      </c>
      <c r="F75" t="s">
        <v>25</v>
      </c>
      <c r="G75" t="s">
        <v>25</v>
      </c>
    </row>
    <row r="76" spans="1:7" ht="15" x14ac:dyDescent="0.25">
      <c r="A76" s="53" t="s">
        <v>309</v>
      </c>
      <c r="B76">
        <v>1079.4000000000001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138E-D03D-4202-9278-5D7B8045755E}">
  <dimension ref="A1:G77"/>
  <sheetViews>
    <sheetView topLeftCell="A52" workbookViewId="0">
      <selection activeCell="A9" sqref="A9:A77"/>
    </sheetView>
  </sheetViews>
  <sheetFormatPr defaultRowHeight="13.2" x14ac:dyDescent="0.25"/>
  <cols>
    <col min="1" max="1" width="25.6640625" customWidth="1"/>
    <col min="2" max="2" width="11.5546875" customWidth="1"/>
    <col min="3" max="3" width="11.109375" customWidth="1"/>
    <col min="4" max="4" width="11.6640625" customWidth="1"/>
    <col min="5" max="5" width="10.88671875" customWidth="1"/>
    <col min="6" max="6" width="14.44140625" customWidth="1"/>
  </cols>
  <sheetData>
    <row r="1" spans="1:7" ht="15" x14ac:dyDescent="0.25">
      <c r="A1" s="53" t="s">
        <v>564</v>
      </c>
    </row>
    <row r="2" spans="1:7" ht="15" x14ac:dyDescent="0.25">
      <c r="A2" s="53" t="s">
        <v>565</v>
      </c>
    </row>
    <row r="3" spans="1:7" ht="15" x14ac:dyDescent="0.25">
      <c r="A3" s="53" t="s">
        <v>687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4081.6</v>
      </c>
      <c r="C16">
        <v>2871.1</v>
      </c>
      <c r="D16">
        <v>4343.3999999999996</v>
      </c>
      <c r="E16">
        <v>3020</v>
      </c>
      <c r="F16">
        <v>416.3</v>
      </c>
      <c r="G16">
        <v>0</v>
      </c>
    </row>
    <row r="17" spans="1:7" ht="15" x14ac:dyDescent="0.25">
      <c r="A17" s="53" t="s">
        <v>27</v>
      </c>
    </row>
    <row r="18" spans="1:7" ht="15" x14ac:dyDescent="0.25">
      <c r="A18" s="53" t="s">
        <v>271</v>
      </c>
      <c r="B18">
        <v>694.4</v>
      </c>
      <c r="C18">
        <v>191</v>
      </c>
      <c r="D18">
        <v>465.1</v>
      </c>
      <c r="E18">
        <v>230</v>
      </c>
      <c r="F18">
        <v>0</v>
      </c>
      <c r="G18">
        <v>0</v>
      </c>
    </row>
    <row r="19" spans="1:7" ht="15" x14ac:dyDescent="0.25">
      <c r="A19" s="53" t="s">
        <v>27</v>
      </c>
    </row>
    <row r="20" spans="1:7" ht="15" x14ac:dyDescent="0.25">
      <c r="A20" s="53" t="s">
        <v>272</v>
      </c>
      <c r="B20">
        <v>11327</v>
      </c>
      <c r="C20">
        <v>0.2</v>
      </c>
      <c r="D20">
        <v>7411.6</v>
      </c>
      <c r="E20">
        <v>60.9</v>
      </c>
      <c r="F20">
        <v>0</v>
      </c>
      <c r="G20">
        <v>0</v>
      </c>
    </row>
    <row r="21" spans="1:7" ht="15" x14ac:dyDescent="0.25">
      <c r="A21" s="53" t="s">
        <v>27</v>
      </c>
    </row>
    <row r="22" spans="1:7" ht="15" x14ac:dyDescent="0.25">
      <c r="A22" s="53" t="s">
        <v>273</v>
      </c>
      <c r="B22">
        <v>1067.3</v>
      </c>
      <c r="C22">
        <v>731.8</v>
      </c>
      <c r="D22">
        <v>2242.1</v>
      </c>
      <c r="E22">
        <v>534.6</v>
      </c>
      <c r="F22">
        <v>0</v>
      </c>
      <c r="G22">
        <v>0</v>
      </c>
    </row>
    <row r="23" spans="1:7" ht="15" x14ac:dyDescent="0.25">
      <c r="A23" s="53" t="s">
        <v>274</v>
      </c>
      <c r="B23">
        <v>1.4</v>
      </c>
      <c r="C23">
        <v>2.6</v>
      </c>
      <c r="D23">
        <v>19</v>
      </c>
      <c r="E23">
        <v>17.5</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652.70000000000005</v>
      </c>
      <c r="C27">
        <v>727.3</v>
      </c>
      <c r="D27">
        <v>1108.0999999999999</v>
      </c>
      <c r="E27">
        <v>143.9</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7</v>
      </c>
      <c r="C31">
        <v>0.2</v>
      </c>
      <c r="D31">
        <v>26.6</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0</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315.10000000000002</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163.5</v>
      </c>
      <c r="C41">
        <v>8</v>
      </c>
      <c r="D41">
        <v>853.9</v>
      </c>
      <c r="E41">
        <v>0</v>
      </c>
      <c r="F41">
        <v>0</v>
      </c>
      <c r="G41">
        <v>0</v>
      </c>
    </row>
    <row r="42" spans="1:7" ht="15" x14ac:dyDescent="0.25">
      <c r="A42" s="53" t="s">
        <v>614</v>
      </c>
      <c r="B42">
        <v>0</v>
      </c>
      <c r="C42">
        <v>0</v>
      </c>
      <c r="D42">
        <v>180.9</v>
      </c>
      <c r="E42">
        <v>0</v>
      </c>
      <c r="F42">
        <v>0</v>
      </c>
      <c r="G42">
        <v>0</v>
      </c>
    </row>
    <row r="43" spans="1:7" ht="15" x14ac:dyDescent="0.25">
      <c r="A43" s="53" t="s">
        <v>284</v>
      </c>
      <c r="B43">
        <v>22.5</v>
      </c>
      <c r="C43">
        <v>0</v>
      </c>
      <c r="D43">
        <v>362</v>
      </c>
      <c r="E43">
        <v>0</v>
      </c>
      <c r="F43">
        <v>0</v>
      </c>
      <c r="G43">
        <v>0</v>
      </c>
    </row>
    <row r="44" spans="1:7" ht="15" x14ac:dyDescent="0.25">
      <c r="A44" s="53" t="s">
        <v>285</v>
      </c>
      <c r="B44">
        <v>141</v>
      </c>
      <c r="C44">
        <v>8</v>
      </c>
      <c r="D44">
        <v>202.7</v>
      </c>
      <c r="E44">
        <v>0</v>
      </c>
      <c r="F44">
        <v>0</v>
      </c>
      <c r="G44">
        <v>0</v>
      </c>
    </row>
    <row r="45" spans="1:7" ht="15" x14ac:dyDescent="0.25">
      <c r="A45" s="53" t="s">
        <v>414</v>
      </c>
      <c r="B45">
        <v>0</v>
      </c>
      <c r="C45">
        <v>0</v>
      </c>
      <c r="D45">
        <v>108.3</v>
      </c>
      <c r="E45">
        <v>0</v>
      </c>
      <c r="F45">
        <v>0</v>
      </c>
      <c r="G45">
        <v>0</v>
      </c>
    </row>
    <row r="46" spans="1:7" ht="15" x14ac:dyDescent="0.25">
      <c r="A46" s="53" t="s">
        <v>27</v>
      </c>
    </row>
    <row r="47" spans="1:7" ht="15" x14ac:dyDescent="0.25">
      <c r="A47" s="53" t="s">
        <v>286</v>
      </c>
      <c r="B47">
        <v>8757.7999999999993</v>
      </c>
      <c r="C47">
        <v>7019.1</v>
      </c>
      <c r="D47">
        <v>12446.4</v>
      </c>
      <c r="E47">
        <v>11386.2</v>
      </c>
      <c r="F47">
        <v>1137.8</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304.2</v>
      </c>
      <c r="C50">
        <v>394.7</v>
      </c>
      <c r="D50">
        <v>270.2</v>
      </c>
      <c r="E50">
        <v>306.39999999999998</v>
      </c>
      <c r="F50">
        <v>1.3</v>
      </c>
      <c r="G50">
        <v>0</v>
      </c>
    </row>
    <row r="51" spans="1:7" ht="15" x14ac:dyDescent="0.25">
      <c r="A51" s="53" t="s">
        <v>310</v>
      </c>
      <c r="B51">
        <v>48</v>
      </c>
      <c r="C51">
        <v>0</v>
      </c>
      <c r="D51">
        <v>178.2</v>
      </c>
      <c r="E51">
        <v>84.6</v>
      </c>
      <c r="F51">
        <v>0</v>
      </c>
      <c r="G51">
        <v>0</v>
      </c>
    </row>
    <row r="52" spans="1:7" ht="15" x14ac:dyDescent="0.25">
      <c r="A52" s="53" t="s">
        <v>290</v>
      </c>
      <c r="B52">
        <v>570.5</v>
      </c>
      <c r="C52">
        <v>539.70000000000005</v>
      </c>
      <c r="D52">
        <v>2076.6</v>
      </c>
      <c r="E52">
        <v>2115.8000000000002</v>
      </c>
      <c r="F52">
        <v>0</v>
      </c>
      <c r="G52">
        <v>0</v>
      </c>
    </row>
    <row r="53" spans="1:7" ht="15" x14ac:dyDescent="0.25">
      <c r="A53" s="53" t="s">
        <v>291</v>
      </c>
      <c r="B53">
        <v>145</v>
      </c>
      <c r="C53">
        <v>226.4</v>
      </c>
      <c r="D53">
        <v>163.30000000000001</v>
      </c>
      <c r="E53">
        <v>42.1</v>
      </c>
      <c r="F53">
        <v>0</v>
      </c>
      <c r="G53">
        <v>0</v>
      </c>
    </row>
    <row r="54" spans="1:7" ht="15" x14ac:dyDescent="0.25">
      <c r="A54" s="53" t="s">
        <v>591</v>
      </c>
      <c r="B54">
        <v>0</v>
      </c>
      <c r="C54">
        <v>0</v>
      </c>
      <c r="D54">
        <v>30.4</v>
      </c>
      <c r="E54">
        <v>17.8</v>
      </c>
      <c r="F54">
        <v>0</v>
      </c>
      <c r="G54">
        <v>0</v>
      </c>
    </row>
    <row r="55" spans="1:7" ht="15" x14ac:dyDescent="0.25">
      <c r="A55" s="53" t="s">
        <v>292</v>
      </c>
      <c r="B55">
        <v>0</v>
      </c>
      <c r="C55">
        <v>17.3</v>
      </c>
      <c r="D55">
        <v>0</v>
      </c>
      <c r="E55">
        <v>0</v>
      </c>
      <c r="F55">
        <v>0</v>
      </c>
      <c r="G55">
        <v>0</v>
      </c>
    </row>
    <row r="56" spans="1:7" ht="15" x14ac:dyDescent="0.25">
      <c r="A56" s="53" t="s">
        <v>293</v>
      </c>
      <c r="B56">
        <v>589.79999999999995</v>
      </c>
      <c r="C56">
        <v>426.6</v>
      </c>
      <c r="D56">
        <v>566.79999999999995</v>
      </c>
      <c r="E56">
        <v>431.9</v>
      </c>
      <c r="F56">
        <v>0</v>
      </c>
      <c r="G56">
        <v>0</v>
      </c>
    </row>
    <row r="57" spans="1:7" ht="15" x14ac:dyDescent="0.25">
      <c r="A57" s="53" t="s">
        <v>384</v>
      </c>
      <c r="B57">
        <v>0</v>
      </c>
      <c r="C57">
        <v>0</v>
      </c>
      <c r="D57">
        <v>9.5</v>
      </c>
      <c r="E57">
        <v>20.5</v>
      </c>
      <c r="F57">
        <v>0</v>
      </c>
      <c r="G57">
        <v>0</v>
      </c>
    </row>
    <row r="58" spans="1:7" ht="15" x14ac:dyDescent="0.25">
      <c r="A58" s="53" t="s">
        <v>294</v>
      </c>
      <c r="B58">
        <v>0</v>
      </c>
      <c r="C58">
        <v>2.6</v>
      </c>
      <c r="D58">
        <v>5.6</v>
      </c>
      <c r="E58">
        <v>11</v>
      </c>
      <c r="F58">
        <v>0</v>
      </c>
      <c r="G58">
        <v>0</v>
      </c>
    </row>
    <row r="59" spans="1:7" ht="15" x14ac:dyDescent="0.25">
      <c r="A59" s="53" t="s">
        <v>295</v>
      </c>
      <c r="B59">
        <v>281.8</v>
      </c>
      <c r="C59">
        <v>191.5</v>
      </c>
      <c r="D59">
        <v>387</v>
      </c>
      <c r="E59">
        <v>403.2</v>
      </c>
      <c r="F59">
        <v>0</v>
      </c>
      <c r="G59">
        <v>0</v>
      </c>
    </row>
    <row r="60" spans="1:7" ht="15" x14ac:dyDescent="0.25">
      <c r="A60" s="53" t="s">
        <v>296</v>
      </c>
      <c r="B60">
        <v>44.5</v>
      </c>
      <c r="C60">
        <v>161.1</v>
      </c>
      <c r="D60">
        <v>165.9</v>
      </c>
      <c r="E60">
        <v>113.5</v>
      </c>
      <c r="F60">
        <v>0</v>
      </c>
      <c r="G60">
        <v>0</v>
      </c>
    </row>
    <row r="61" spans="1:7" ht="15" x14ac:dyDescent="0.25">
      <c r="A61" s="53" t="s">
        <v>297</v>
      </c>
      <c r="B61">
        <v>3.9</v>
      </c>
      <c r="C61">
        <v>6.4</v>
      </c>
      <c r="D61">
        <v>8.6999999999999993</v>
      </c>
      <c r="E61">
        <v>7.7</v>
      </c>
      <c r="F61">
        <v>0</v>
      </c>
      <c r="G61">
        <v>0</v>
      </c>
    </row>
    <row r="62" spans="1:7" ht="15" x14ac:dyDescent="0.25">
      <c r="A62" s="53" t="s">
        <v>298</v>
      </c>
      <c r="B62">
        <v>5679.3</v>
      </c>
      <c r="C62">
        <v>4127.6000000000004</v>
      </c>
      <c r="D62">
        <v>6463.5</v>
      </c>
      <c r="E62">
        <v>6747.4</v>
      </c>
      <c r="F62">
        <v>1076.8</v>
      </c>
      <c r="G62">
        <v>0</v>
      </c>
    </row>
    <row r="63" spans="1:7" ht="15" x14ac:dyDescent="0.25">
      <c r="A63" s="53" t="s">
        <v>299</v>
      </c>
      <c r="B63">
        <v>257.39999999999998</v>
      </c>
      <c r="C63">
        <v>106.3</v>
      </c>
      <c r="D63">
        <v>231</v>
      </c>
      <c r="E63">
        <v>127.6</v>
      </c>
      <c r="F63">
        <v>0</v>
      </c>
      <c r="G63">
        <v>0</v>
      </c>
    </row>
    <row r="64" spans="1:7" ht="15" x14ac:dyDescent="0.25">
      <c r="A64" s="53" t="s">
        <v>300</v>
      </c>
      <c r="B64">
        <v>253</v>
      </c>
      <c r="C64">
        <v>193.2</v>
      </c>
      <c r="D64">
        <v>258.10000000000002</v>
      </c>
      <c r="E64">
        <v>250.1</v>
      </c>
      <c r="F64">
        <v>0</v>
      </c>
      <c r="G64">
        <v>0</v>
      </c>
    </row>
    <row r="65" spans="1:7" ht="15" x14ac:dyDescent="0.25">
      <c r="A65" s="53" t="s">
        <v>301</v>
      </c>
      <c r="B65">
        <v>35</v>
      </c>
      <c r="C65">
        <v>0</v>
      </c>
      <c r="D65">
        <v>712.5</v>
      </c>
      <c r="E65">
        <v>14.6</v>
      </c>
      <c r="F65">
        <v>0</v>
      </c>
      <c r="G65">
        <v>0</v>
      </c>
    </row>
    <row r="66" spans="1:7" ht="15" x14ac:dyDescent="0.25">
      <c r="A66" s="53" t="s">
        <v>302</v>
      </c>
      <c r="B66">
        <v>119.1</v>
      </c>
      <c r="C66">
        <v>284.5</v>
      </c>
      <c r="D66">
        <v>246.5</v>
      </c>
      <c r="E66">
        <v>140.6</v>
      </c>
      <c r="F66">
        <v>0</v>
      </c>
      <c r="G66">
        <v>0</v>
      </c>
    </row>
    <row r="67" spans="1:7" ht="15" x14ac:dyDescent="0.25">
      <c r="A67" s="53" t="s">
        <v>385</v>
      </c>
      <c r="B67">
        <v>0</v>
      </c>
      <c r="C67">
        <v>0</v>
      </c>
      <c r="D67">
        <v>1</v>
      </c>
      <c r="E67">
        <v>2</v>
      </c>
      <c r="F67">
        <v>0</v>
      </c>
      <c r="G67">
        <v>0</v>
      </c>
    </row>
    <row r="68" spans="1:7" ht="15" x14ac:dyDescent="0.25">
      <c r="A68" s="53" t="s">
        <v>303</v>
      </c>
      <c r="B68">
        <v>14.3</v>
      </c>
      <c r="C68">
        <v>34.4</v>
      </c>
      <c r="D68">
        <v>39.700000000000003</v>
      </c>
      <c r="E68">
        <v>46</v>
      </c>
      <c r="F68">
        <v>0</v>
      </c>
      <c r="G68">
        <v>0</v>
      </c>
    </row>
    <row r="69" spans="1:7" ht="15" x14ac:dyDescent="0.25">
      <c r="A69" s="53" t="s">
        <v>304</v>
      </c>
      <c r="B69">
        <v>7</v>
      </c>
      <c r="C69">
        <v>15</v>
      </c>
      <c r="D69">
        <v>175.7</v>
      </c>
      <c r="E69">
        <v>78.599999999999994</v>
      </c>
      <c r="F69">
        <v>0</v>
      </c>
      <c r="G69">
        <v>0</v>
      </c>
    </row>
    <row r="70" spans="1:7" ht="15" x14ac:dyDescent="0.25">
      <c r="A70" s="53" t="s">
        <v>573</v>
      </c>
      <c r="B70" t="s">
        <v>118</v>
      </c>
      <c r="C70" t="s">
        <v>26</v>
      </c>
      <c r="D70" t="s">
        <v>118</v>
      </c>
      <c r="E70" t="s">
        <v>118</v>
      </c>
      <c r="F70" t="s">
        <v>118</v>
      </c>
      <c r="G70" t="s">
        <v>108</v>
      </c>
    </row>
    <row r="71" spans="1:7" ht="15" x14ac:dyDescent="0.25">
      <c r="A71" s="53" t="s">
        <v>305</v>
      </c>
      <c r="B71">
        <v>26091.599999999999</v>
      </c>
      <c r="C71">
        <v>10821.2</v>
      </c>
      <c r="D71">
        <v>27762.7</v>
      </c>
      <c r="E71">
        <v>15231.9</v>
      </c>
      <c r="F71">
        <v>1554</v>
      </c>
      <c r="G71">
        <v>0</v>
      </c>
    </row>
    <row r="72" spans="1:7" ht="15" x14ac:dyDescent="0.25">
      <c r="A72" s="53" t="s">
        <v>306</v>
      </c>
      <c r="B72">
        <v>5664.7</v>
      </c>
      <c r="C72">
        <v>2060.1</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31756.3</v>
      </c>
      <c r="C74">
        <v>12881.3</v>
      </c>
      <c r="D74">
        <v>27762.7</v>
      </c>
      <c r="E74">
        <v>15231.9</v>
      </c>
      <c r="F74">
        <v>1554</v>
      </c>
      <c r="G74">
        <v>0</v>
      </c>
    </row>
    <row r="75" spans="1:7" ht="15" x14ac:dyDescent="0.25">
      <c r="A75" s="53" t="s">
        <v>308</v>
      </c>
      <c r="B75" t="s">
        <v>25</v>
      </c>
      <c r="C75" t="s">
        <v>25</v>
      </c>
      <c r="D75">
        <v>0</v>
      </c>
      <c r="E75">
        <v>0</v>
      </c>
      <c r="F75" t="s">
        <v>25</v>
      </c>
      <c r="G75" t="s">
        <v>25</v>
      </c>
    </row>
    <row r="76" spans="1:7" ht="15" x14ac:dyDescent="0.25">
      <c r="A76" s="53" t="s">
        <v>309</v>
      </c>
      <c r="B76">
        <v>1174.4000000000001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17F4-1CDA-475F-BFCE-9A32258ED8CE}">
  <dimension ref="A1:G76"/>
  <sheetViews>
    <sheetView topLeftCell="A55" workbookViewId="0">
      <selection activeCell="B7" sqref="B7"/>
    </sheetView>
  </sheetViews>
  <sheetFormatPr defaultRowHeight="13.2" x14ac:dyDescent="0.25"/>
  <cols>
    <col min="1" max="1" width="20.6640625" customWidth="1"/>
    <col min="2" max="2" width="17.33203125" customWidth="1"/>
    <col min="5" max="5" width="16.6640625" customWidth="1"/>
  </cols>
  <sheetData>
    <row r="1" spans="1:7" ht="15" x14ac:dyDescent="0.25">
      <c r="A1" s="53" t="s">
        <v>564</v>
      </c>
    </row>
    <row r="2" spans="1:7" ht="15" x14ac:dyDescent="0.25">
      <c r="A2" s="53" t="s">
        <v>565</v>
      </c>
    </row>
    <row r="3" spans="1:7" ht="15" x14ac:dyDescent="0.25">
      <c r="A3" s="53" t="s">
        <v>685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4330.8999999999996</v>
      </c>
      <c r="C16">
        <v>2312.9</v>
      </c>
      <c r="D16">
        <v>4067.1</v>
      </c>
      <c r="E16">
        <v>2827.7</v>
      </c>
      <c r="F16">
        <v>241.1</v>
      </c>
      <c r="G16">
        <v>0</v>
      </c>
    </row>
    <row r="17" spans="1:7" ht="15" x14ac:dyDescent="0.25">
      <c r="A17" s="53" t="s">
        <v>27</v>
      </c>
    </row>
    <row r="18" spans="1:7" ht="15" x14ac:dyDescent="0.25">
      <c r="A18" s="53" t="s">
        <v>271</v>
      </c>
      <c r="B18">
        <v>574.5</v>
      </c>
      <c r="C18">
        <v>189.7</v>
      </c>
      <c r="D18">
        <v>449.8</v>
      </c>
      <c r="E18">
        <v>224.1</v>
      </c>
      <c r="F18">
        <v>0</v>
      </c>
      <c r="G18">
        <v>0</v>
      </c>
    </row>
    <row r="19" spans="1:7" ht="15" x14ac:dyDescent="0.25">
      <c r="A19" s="53" t="s">
        <v>27</v>
      </c>
    </row>
    <row r="20" spans="1:7" ht="15" x14ac:dyDescent="0.25">
      <c r="A20" s="53" t="s">
        <v>272</v>
      </c>
      <c r="B20">
        <v>11667</v>
      </c>
      <c r="C20">
        <v>0.2</v>
      </c>
      <c r="D20">
        <v>7063.2</v>
      </c>
      <c r="E20">
        <v>60.9</v>
      </c>
      <c r="F20">
        <v>0</v>
      </c>
      <c r="G20">
        <v>0</v>
      </c>
    </row>
    <row r="21" spans="1:7" ht="15" x14ac:dyDescent="0.25">
      <c r="A21" s="53" t="s">
        <v>27</v>
      </c>
    </row>
    <row r="22" spans="1:7" ht="15" x14ac:dyDescent="0.25">
      <c r="A22" s="53" t="s">
        <v>273</v>
      </c>
      <c r="B22">
        <v>1122.9000000000001</v>
      </c>
      <c r="C22">
        <v>601.79999999999995</v>
      </c>
      <c r="D22">
        <v>1923.6</v>
      </c>
      <c r="E22">
        <v>454.7</v>
      </c>
      <c r="F22">
        <v>0</v>
      </c>
      <c r="G22">
        <v>0</v>
      </c>
    </row>
    <row r="23" spans="1:7" ht="15" x14ac:dyDescent="0.25">
      <c r="A23" s="53" t="s">
        <v>274</v>
      </c>
      <c r="B23">
        <v>1.5</v>
      </c>
      <c r="C23">
        <v>2.9</v>
      </c>
      <c r="D23">
        <v>19</v>
      </c>
      <c r="E23">
        <v>17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8.9</v>
      </c>
      <c r="F25">
        <v>0</v>
      </c>
      <c r="G25">
        <v>0</v>
      </c>
    </row>
    <row r="26" spans="1:7" ht="15" x14ac:dyDescent="0.25">
      <c r="A26" s="53" t="s">
        <v>586</v>
      </c>
      <c r="B26">
        <v>55</v>
      </c>
      <c r="C26" t="s">
        <v>160</v>
      </c>
      <c r="D26">
        <v>32.9</v>
      </c>
      <c r="E26" t="s">
        <v>160</v>
      </c>
      <c r="F26">
        <v>0</v>
      </c>
      <c r="G26">
        <v>0</v>
      </c>
    </row>
    <row r="27" spans="1:7" ht="15" x14ac:dyDescent="0.25">
      <c r="A27" s="53" t="s">
        <v>275</v>
      </c>
      <c r="B27">
        <v>653</v>
      </c>
      <c r="C27">
        <v>595.70000000000005</v>
      </c>
      <c r="D27">
        <v>980.2</v>
      </c>
      <c r="E27">
        <v>77.099999999999994</v>
      </c>
      <c r="F27">
        <v>0</v>
      </c>
      <c r="G27">
        <v>0</v>
      </c>
    </row>
    <row r="28" spans="1:7" ht="15" x14ac:dyDescent="0.25">
      <c r="A28" s="53" t="s">
        <v>276</v>
      </c>
      <c r="B28">
        <v>1.2</v>
      </c>
      <c r="C28">
        <v>2.6</v>
      </c>
      <c r="D28">
        <v>9.6999999999999993</v>
      </c>
      <c r="E28">
        <v>6.2</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26.6</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314.2</v>
      </c>
      <c r="E34">
        <v>273.39999999999998</v>
      </c>
      <c r="F34">
        <v>0</v>
      </c>
      <c r="G34">
        <v>0</v>
      </c>
    </row>
    <row r="35" spans="1:7" ht="15" x14ac:dyDescent="0.25">
      <c r="A35" s="53" t="s">
        <v>493</v>
      </c>
      <c r="B35">
        <v>0</v>
      </c>
      <c r="C35">
        <v>0</v>
      </c>
      <c r="D35">
        <v>0</v>
      </c>
      <c r="E35">
        <v>1</v>
      </c>
      <c r="F35">
        <v>0</v>
      </c>
      <c r="G35">
        <v>0</v>
      </c>
    </row>
    <row r="36" spans="1:7" ht="15" x14ac:dyDescent="0.25">
      <c r="A36" s="53" t="s">
        <v>625</v>
      </c>
      <c r="B36">
        <v>0</v>
      </c>
      <c r="C36">
        <v>0</v>
      </c>
      <c r="D36">
        <v>20.7</v>
      </c>
      <c r="E36">
        <v>0</v>
      </c>
      <c r="F36">
        <v>0</v>
      </c>
      <c r="G36">
        <v>0</v>
      </c>
    </row>
    <row r="37" spans="1:7" ht="15" x14ac:dyDescent="0.25">
      <c r="A37" s="53" t="s">
        <v>282</v>
      </c>
      <c r="B37">
        <v>0</v>
      </c>
      <c r="C37">
        <v>0</v>
      </c>
      <c r="D37">
        <v>251.4</v>
      </c>
      <c r="E37">
        <v>66</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361</v>
      </c>
      <c r="C40">
        <v>8</v>
      </c>
      <c r="D40">
        <v>713.1</v>
      </c>
      <c r="E40">
        <v>0</v>
      </c>
      <c r="F40">
        <v>0</v>
      </c>
      <c r="G40">
        <v>0</v>
      </c>
    </row>
    <row r="41" spans="1:7" ht="15" x14ac:dyDescent="0.25">
      <c r="A41" s="53" t="s">
        <v>614</v>
      </c>
      <c r="B41">
        <v>0</v>
      </c>
      <c r="C41">
        <v>0</v>
      </c>
      <c r="D41">
        <v>180.9</v>
      </c>
      <c r="E41">
        <v>0</v>
      </c>
      <c r="F41">
        <v>0</v>
      </c>
      <c r="G41">
        <v>0</v>
      </c>
    </row>
    <row r="42" spans="1:7" ht="15" x14ac:dyDescent="0.25">
      <c r="A42" s="53" t="s">
        <v>284</v>
      </c>
      <c r="B42">
        <v>188</v>
      </c>
      <c r="C42">
        <v>0</v>
      </c>
      <c r="D42">
        <v>221.2</v>
      </c>
      <c r="E42">
        <v>0</v>
      </c>
      <c r="F42">
        <v>0</v>
      </c>
      <c r="G42">
        <v>0</v>
      </c>
    </row>
    <row r="43" spans="1:7" ht="15" x14ac:dyDescent="0.25">
      <c r="A43" s="53" t="s">
        <v>285</v>
      </c>
      <c r="B43">
        <v>173</v>
      </c>
      <c r="C43">
        <v>8</v>
      </c>
      <c r="D43">
        <v>202.7</v>
      </c>
      <c r="E43">
        <v>0</v>
      </c>
      <c r="F43">
        <v>0</v>
      </c>
      <c r="G43">
        <v>0</v>
      </c>
    </row>
    <row r="44" spans="1:7" ht="15" x14ac:dyDescent="0.25">
      <c r="A44" s="53" t="s">
        <v>414</v>
      </c>
      <c r="B44">
        <v>0</v>
      </c>
      <c r="C44">
        <v>0</v>
      </c>
      <c r="D44">
        <v>108.3</v>
      </c>
      <c r="E44">
        <v>0</v>
      </c>
      <c r="F44">
        <v>0</v>
      </c>
      <c r="G44">
        <v>0</v>
      </c>
    </row>
    <row r="45" spans="1:7" ht="15" x14ac:dyDescent="0.25">
      <c r="A45" s="53" t="s">
        <v>27</v>
      </c>
    </row>
    <row r="46" spans="1:7" ht="15" x14ac:dyDescent="0.25">
      <c r="A46" s="53" t="s">
        <v>286</v>
      </c>
      <c r="B46">
        <v>9051.7000000000007</v>
      </c>
      <c r="C46">
        <v>7267.8</v>
      </c>
      <c r="D46">
        <v>11952.9</v>
      </c>
      <c r="E46">
        <v>10812.5</v>
      </c>
      <c r="F46">
        <v>1025.7</v>
      </c>
      <c r="G46">
        <v>0</v>
      </c>
    </row>
    <row r="47" spans="1:7" ht="15" x14ac:dyDescent="0.25">
      <c r="A47" s="53" t="s">
        <v>287</v>
      </c>
      <c r="B47">
        <v>0</v>
      </c>
      <c r="C47">
        <v>5</v>
      </c>
      <c r="D47">
        <v>14</v>
      </c>
      <c r="E47">
        <v>13.9</v>
      </c>
      <c r="F47">
        <v>0</v>
      </c>
      <c r="G47">
        <v>0</v>
      </c>
    </row>
    <row r="48" spans="1:7" ht="15" x14ac:dyDescent="0.25">
      <c r="A48" s="53" t="s">
        <v>288</v>
      </c>
      <c r="B48">
        <v>400.5</v>
      </c>
      <c r="C48">
        <v>345.8</v>
      </c>
      <c r="D48">
        <v>442.5</v>
      </c>
      <c r="E48">
        <v>344.5</v>
      </c>
      <c r="F48">
        <v>59.7</v>
      </c>
      <c r="G48">
        <v>0</v>
      </c>
    </row>
    <row r="49" spans="1:7" ht="15" x14ac:dyDescent="0.25">
      <c r="A49" s="53" t="s">
        <v>289</v>
      </c>
      <c r="B49">
        <v>286.5</v>
      </c>
      <c r="C49">
        <v>362.3</v>
      </c>
      <c r="D49">
        <v>259.8</v>
      </c>
      <c r="E49">
        <v>294</v>
      </c>
      <c r="F49">
        <v>1.3</v>
      </c>
      <c r="G49">
        <v>0</v>
      </c>
    </row>
    <row r="50" spans="1:7" ht="15" x14ac:dyDescent="0.25">
      <c r="A50" s="53" t="s">
        <v>310</v>
      </c>
      <c r="B50">
        <v>45</v>
      </c>
      <c r="C50">
        <v>35</v>
      </c>
      <c r="D50">
        <v>178.2</v>
      </c>
      <c r="E50">
        <v>0</v>
      </c>
      <c r="F50">
        <v>0</v>
      </c>
      <c r="G50">
        <v>0</v>
      </c>
    </row>
    <row r="51" spans="1:7" ht="15" x14ac:dyDescent="0.25">
      <c r="A51" s="53" t="s">
        <v>290</v>
      </c>
      <c r="B51">
        <v>633.5</v>
      </c>
      <c r="C51">
        <v>483.6</v>
      </c>
      <c r="D51">
        <v>1990.6</v>
      </c>
      <c r="E51">
        <v>2115.8000000000002</v>
      </c>
      <c r="F51">
        <v>0</v>
      </c>
      <c r="G51">
        <v>0</v>
      </c>
    </row>
    <row r="52" spans="1:7" ht="15" x14ac:dyDescent="0.25">
      <c r="A52" s="53" t="s">
        <v>291</v>
      </c>
      <c r="B52">
        <v>145.4</v>
      </c>
      <c r="C52">
        <v>197.2</v>
      </c>
      <c r="D52">
        <v>163.30000000000001</v>
      </c>
      <c r="E52">
        <v>42.1</v>
      </c>
      <c r="F52">
        <v>0</v>
      </c>
      <c r="G52">
        <v>0</v>
      </c>
    </row>
    <row r="53" spans="1:7" ht="15" x14ac:dyDescent="0.25">
      <c r="A53" s="53" t="s">
        <v>591</v>
      </c>
      <c r="B53">
        <v>0</v>
      </c>
      <c r="C53">
        <v>0.6</v>
      </c>
      <c r="D53">
        <v>30.4</v>
      </c>
      <c r="E53">
        <v>17.8</v>
      </c>
      <c r="F53">
        <v>0</v>
      </c>
      <c r="G53">
        <v>0</v>
      </c>
    </row>
    <row r="54" spans="1:7" ht="15" x14ac:dyDescent="0.25">
      <c r="A54" s="53" t="s">
        <v>292</v>
      </c>
      <c r="B54">
        <v>0</v>
      </c>
      <c r="C54">
        <v>17.3</v>
      </c>
      <c r="D54">
        <v>0</v>
      </c>
      <c r="E54">
        <v>0</v>
      </c>
      <c r="F54">
        <v>0</v>
      </c>
      <c r="G54">
        <v>0</v>
      </c>
    </row>
    <row r="55" spans="1:7" ht="15" x14ac:dyDescent="0.25">
      <c r="A55" s="53" t="s">
        <v>293</v>
      </c>
      <c r="B55">
        <v>619.9</v>
      </c>
      <c r="C55">
        <v>426.6</v>
      </c>
      <c r="D55">
        <v>509.8</v>
      </c>
      <c r="E55">
        <v>431.9</v>
      </c>
      <c r="F55">
        <v>0</v>
      </c>
      <c r="G55">
        <v>0</v>
      </c>
    </row>
    <row r="56" spans="1:7" ht="15" x14ac:dyDescent="0.25">
      <c r="A56" s="53" t="s">
        <v>384</v>
      </c>
      <c r="B56">
        <v>0</v>
      </c>
      <c r="C56">
        <v>0</v>
      </c>
      <c r="D56">
        <v>9.5</v>
      </c>
      <c r="E56">
        <v>20.5</v>
      </c>
      <c r="F56">
        <v>0</v>
      </c>
      <c r="G56">
        <v>0</v>
      </c>
    </row>
    <row r="57" spans="1:7" ht="15" x14ac:dyDescent="0.25">
      <c r="A57" s="53" t="s">
        <v>294</v>
      </c>
      <c r="B57">
        <v>2.4</v>
      </c>
      <c r="C57">
        <v>2.6</v>
      </c>
      <c r="D57">
        <v>3.2</v>
      </c>
      <c r="E57">
        <v>11</v>
      </c>
      <c r="F57">
        <v>0</v>
      </c>
      <c r="G57">
        <v>0</v>
      </c>
    </row>
    <row r="58" spans="1:7" ht="15" x14ac:dyDescent="0.25">
      <c r="A58" s="53" t="s">
        <v>295</v>
      </c>
      <c r="B58">
        <v>268.89999999999998</v>
      </c>
      <c r="C58">
        <v>204.5</v>
      </c>
      <c r="D58">
        <v>379.9</v>
      </c>
      <c r="E58">
        <v>386.1</v>
      </c>
      <c r="F58">
        <v>0</v>
      </c>
      <c r="G58">
        <v>0</v>
      </c>
    </row>
    <row r="59" spans="1:7" ht="15" x14ac:dyDescent="0.25">
      <c r="A59" s="53" t="s">
        <v>296</v>
      </c>
      <c r="B59">
        <v>61.5</v>
      </c>
      <c r="C59">
        <v>143.1</v>
      </c>
      <c r="D59">
        <v>148.9</v>
      </c>
      <c r="E59">
        <v>113.5</v>
      </c>
      <c r="F59">
        <v>0</v>
      </c>
      <c r="G59">
        <v>0</v>
      </c>
    </row>
    <row r="60" spans="1:7" ht="15" x14ac:dyDescent="0.25">
      <c r="A60" s="53" t="s">
        <v>297</v>
      </c>
      <c r="B60">
        <v>3.4</v>
      </c>
      <c r="C60">
        <v>6.4</v>
      </c>
      <c r="D60">
        <v>8.6999999999999993</v>
      </c>
      <c r="E60">
        <v>7.7</v>
      </c>
      <c r="F60">
        <v>0</v>
      </c>
      <c r="G60">
        <v>0</v>
      </c>
    </row>
    <row r="61" spans="1:7" ht="15" x14ac:dyDescent="0.25">
      <c r="A61" s="53" t="s">
        <v>298</v>
      </c>
      <c r="B61">
        <v>5773.5</v>
      </c>
      <c r="C61">
        <v>4332</v>
      </c>
      <c r="D61">
        <v>6261.4</v>
      </c>
      <c r="E61">
        <v>6379.2</v>
      </c>
      <c r="F61">
        <v>964.7</v>
      </c>
      <c r="G61">
        <v>0</v>
      </c>
    </row>
    <row r="62" spans="1:7" ht="15" x14ac:dyDescent="0.25">
      <c r="A62" s="53" t="s">
        <v>299</v>
      </c>
      <c r="B62">
        <v>286.89999999999998</v>
      </c>
      <c r="C62">
        <v>125.1</v>
      </c>
      <c r="D62">
        <v>231</v>
      </c>
      <c r="E62">
        <v>112.8</v>
      </c>
      <c r="F62">
        <v>0</v>
      </c>
      <c r="G62">
        <v>0</v>
      </c>
    </row>
    <row r="63" spans="1:7" ht="15" x14ac:dyDescent="0.25">
      <c r="A63" s="53" t="s">
        <v>300</v>
      </c>
      <c r="B63">
        <v>253</v>
      </c>
      <c r="C63">
        <v>186.8</v>
      </c>
      <c r="D63">
        <v>258.10000000000002</v>
      </c>
      <c r="E63">
        <v>250.1</v>
      </c>
      <c r="F63">
        <v>0</v>
      </c>
      <c r="G63">
        <v>0</v>
      </c>
    </row>
    <row r="64" spans="1:7" ht="15" x14ac:dyDescent="0.25">
      <c r="A64" s="53" t="s">
        <v>301</v>
      </c>
      <c r="B64">
        <v>131.1</v>
      </c>
      <c r="C64">
        <v>50</v>
      </c>
      <c r="D64">
        <v>613.1</v>
      </c>
      <c r="E64">
        <v>14.6</v>
      </c>
      <c r="F64">
        <v>0</v>
      </c>
      <c r="G64">
        <v>0</v>
      </c>
    </row>
    <row r="65" spans="1:7" ht="15" x14ac:dyDescent="0.25">
      <c r="A65" s="53" t="s">
        <v>302</v>
      </c>
      <c r="B65">
        <v>118.9</v>
      </c>
      <c r="C65">
        <v>284.5</v>
      </c>
      <c r="D65">
        <v>234.3</v>
      </c>
      <c r="E65">
        <v>140.6</v>
      </c>
      <c r="F65">
        <v>0</v>
      </c>
      <c r="G65">
        <v>0</v>
      </c>
    </row>
    <row r="66" spans="1:7" ht="15" x14ac:dyDescent="0.25">
      <c r="A66" s="53" t="s">
        <v>385</v>
      </c>
      <c r="B66">
        <v>0</v>
      </c>
      <c r="C66">
        <v>0</v>
      </c>
      <c r="D66">
        <v>1</v>
      </c>
      <c r="E66">
        <v>2</v>
      </c>
      <c r="F66">
        <v>0</v>
      </c>
      <c r="G66">
        <v>0</v>
      </c>
    </row>
    <row r="67" spans="1:7" ht="15" x14ac:dyDescent="0.25">
      <c r="A67" s="53" t="s">
        <v>303</v>
      </c>
      <c r="B67">
        <v>14.3</v>
      </c>
      <c r="C67">
        <v>34.4</v>
      </c>
      <c r="D67">
        <v>39.700000000000003</v>
      </c>
      <c r="E67">
        <v>46</v>
      </c>
      <c r="F67">
        <v>0</v>
      </c>
      <c r="G67">
        <v>0</v>
      </c>
    </row>
    <row r="68" spans="1:7" ht="15" x14ac:dyDescent="0.25">
      <c r="A68" s="53" t="s">
        <v>304</v>
      </c>
      <c r="B68">
        <v>7</v>
      </c>
      <c r="C68">
        <v>25</v>
      </c>
      <c r="D68">
        <v>175.7</v>
      </c>
      <c r="E68">
        <v>68.599999999999994</v>
      </c>
      <c r="F68">
        <v>0</v>
      </c>
      <c r="G68">
        <v>0</v>
      </c>
    </row>
    <row r="69" spans="1:7" ht="15" x14ac:dyDescent="0.25">
      <c r="A69" s="53" t="s">
        <v>573</v>
      </c>
      <c r="B69" t="s">
        <v>118</v>
      </c>
      <c r="C69" t="s">
        <v>26</v>
      </c>
      <c r="D69" t="s">
        <v>118</v>
      </c>
      <c r="E69" t="s">
        <v>118</v>
      </c>
      <c r="F69" t="s">
        <v>118</v>
      </c>
      <c r="G69" t="s">
        <v>108</v>
      </c>
    </row>
    <row r="70" spans="1:7" ht="15" x14ac:dyDescent="0.25">
      <c r="A70" s="53" t="s">
        <v>305</v>
      </c>
      <c r="B70">
        <v>27108.1</v>
      </c>
      <c r="C70">
        <v>10380.6</v>
      </c>
      <c r="D70">
        <v>26169.9</v>
      </c>
      <c r="E70">
        <v>14380.2</v>
      </c>
      <c r="F70">
        <v>1266.8</v>
      </c>
      <c r="G70">
        <v>0</v>
      </c>
    </row>
    <row r="71" spans="1:7" ht="15" x14ac:dyDescent="0.25">
      <c r="A71" s="53" t="s">
        <v>306</v>
      </c>
      <c r="B71">
        <v>5845.6</v>
      </c>
      <c r="C71">
        <v>1881.3</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32953.599999999999</v>
      </c>
      <c r="C73">
        <v>12261.9</v>
      </c>
      <c r="D73">
        <v>26169.9</v>
      </c>
      <c r="E73">
        <v>14380.2</v>
      </c>
      <c r="F73">
        <v>1266.8</v>
      </c>
      <c r="G73">
        <v>0</v>
      </c>
    </row>
    <row r="74" spans="1:7" ht="15" x14ac:dyDescent="0.25">
      <c r="A74" s="53" t="s">
        <v>308</v>
      </c>
      <c r="B74" t="s">
        <v>25</v>
      </c>
      <c r="C74" t="s">
        <v>25</v>
      </c>
      <c r="D74">
        <v>0</v>
      </c>
      <c r="E74">
        <v>0</v>
      </c>
      <c r="F74" t="s">
        <v>25</v>
      </c>
      <c r="G74" t="s">
        <v>25</v>
      </c>
    </row>
    <row r="75" spans="1:7" ht="15" x14ac:dyDescent="0.25">
      <c r="A75" s="53" t="s">
        <v>686</v>
      </c>
    </row>
    <row r="76" spans="1:7" ht="15" x14ac:dyDescent="0.25">
      <c r="A76" s="53" t="s">
        <v>567</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066F-3051-4519-8AF6-8AA78F8FC3D6}">
  <dimension ref="A1:G75"/>
  <sheetViews>
    <sheetView topLeftCell="A55" workbookViewId="0">
      <selection activeCell="B7" sqref="B7"/>
    </sheetView>
  </sheetViews>
  <sheetFormatPr defaultRowHeight="13.2" x14ac:dyDescent="0.25"/>
  <cols>
    <col min="1" max="1" width="26.44140625" customWidth="1"/>
    <col min="3" max="3" width="12.5546875" customWidth="1"/>
    <col min="5" max="5" width="16" customWidth="1"/>
  </cols>
  <sheetData>
    <row r="1" spans="1:7" ht="15" x14ac:dyDescent="0.25">
      <c r="A1" s="53" t="s">
        <v>564</v>
      </c>
    </row>
    <row r="2" spans="1:7" ht="15" x14ac:dyDescent="0.25">
      <c r="A2" s="53" t="s">
        <v>565</v>
      </c>
    </row>
    <row r="3" spans="1:7" ht="15" x14ac:dyDescent="0.25">
      <c r="A3" s="53" t="s">
        <v>684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4573.8999999999996</v>
      </c>
      <c r="C16">
        <v>2635</v>
      </c>
      <c r="D16">
        <v>3715.5</v>
      </c>
      <c r="E16">
        <v>2492</v>
      </c>
      <c r="F16">
        <v>229.1</v>
      </c>
      <c r="G16">
        <v>0</v>
      </c>
    </row>
    <row r="17" spans="1:7" ht="15" x14ac:dyDescent="0.25">
      <c r="A17" s="53" t="s">
        <v>27</v>
      </c>
    </row>
    <row r="18" spans="1:7" ht="15" x14ac:dyDescent="0.25">
      <c r="A18" s="53" t="s">
        <v>271</v>
      </c>
      <c r="B18">
        <v>639.29999999999995</v>
      </c>
      <c r="C18">
        <v>184.9</v>
      </c>
      <c r="D18">
        <v>371.7</v>
      </c>
      <c r="E18">
        <v>219.2</v>
      </c>
      <c r="F18">
        <v>0</v>
      </c>
      <c r="G18">
        <v>0</v>
      </c>
    </row>
    <row r="19" spans="1:7" ht="15" x14ac:dyDescent="0.25">
      <c r="A19" s="53" t="s">
        <v>27</v>
      </c>
    </row>
    <row r="20" spans="1:7" ht="15" x14ac:dyDescent="0.25">
      <c r="A20" s="53" t="s">
        <v>272</v>
      </c>
      <c r="B20">
        <v>10959</v>
      </c>
      <c r="C20">
        <v>0.2</v>
      </c>
      <c r="D20">
        <v>6716.5</v>
      </c>
      <c r="E20">
        <v>60.9</v>
      </c>
      <c r="F20">
        <v>0</v>
      </c>
      <c r="G20">
        <v>0</v>
      </c>
    </row>
    <row r="21" spans="1:7" ht="15" x14ac:dyDescent="0.25">
      <c r="A21" s="53" t="s">
        <v>27</v>
      </c>
    </row>
    <row r="22" spans="1:7" ht="15" x14ac:dyDescent="0.25">
      <c r="A22" s="53" t="s">
        <v>273</v>
      </c>
      <c r="B22">
        <v>1234.2</v>
      </c>
      <c r="C22">
        <v>466.8</v>
      </c>
      <c r="D22">
        <v>1440.1</v>
      </c>
      <c r="E22">
        <v>321.5</v>
      </c>
      <c r="F22">
        <v>0</v>
      </c>
      <c r="G22">
        <v>0</v>
      </c>
    </row>
    <row r="23" spans="1:7" ht="15" x14ac:dyDescent="0.25">
      <c r="A23" s="53" t="s">
        <v>274</v>
      </c>
      <c r="B23">
        <v>1.5</v>
      </c>
      <c r="C23">
        <v>2.6</v>
      </c>
      <c r="D23">
        <v>18.899999999999999</v>
      </c>
      <c r="E23">
        <v>16.7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718.8</v>
      </c>
      <c r="C27">
        <v>460.7</v>
      </c>
      <c r="D27">
        <v>806.5</v>
      </c>
      <c r="E27">
        <v>76.099999999999994</v>
      </c>
      <c r="F27">
        <v>0</v>
      </c>
      <c r="G27">
        <v>0</v>
      </c>
    </row>
    <row r="28" spans="1:7" ht="15" x14ac:dyDescent="0.25">
      <c r="A28" s="53" t="s">
        <v>276</v>
      </c>
      <c r="B28">
        <v>1.5</v>
      </c>
      <c r="C28">
        <v>2.9</v>
      </c>
      <c r="D28">
        <v>9.5</v>
      </c>
      <c r="E28">
        <v>5.9</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1.1000000000000001</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184.9</v>
      </c>
      <c r="E34">
        <v>207.7</v>
      </c>
      <c r="F34">
        <v>0</v>
      </c>
      <c r="G34">
        <v>0</v>
      </c>
    </row>
    <row r="35" spans="1:7" ht="15" x14ac:dyDescent="0.25">
      <c r="A35" s="53" t="s">
        <v>493</v>
      </c>
      <c r="B35">
        <v>0</v>
      </c>
      <c r="C35">
        <v>0</v>
      </c>
      <c r="D35">
        <v>0</v>
      </c>
      <c r="E35">
        <v>1</v>
      </c>
      <c r="F35">
        <v>0</v>
      </c>
      <c r="G35">
        <v>0</v>
      </c>
    </row>
    <row r="36" spans="1:7" ht="15" x14ac:dyDescent="0.25">
      <c r="A36" s="53" t="s">
        <v>282</v>
      </c>
      <c r="B36">
        <v>45</v>
      </c>
      <c r="C36">
        <v>0</v>
      </c>
      <c r="D36">
        <v>205.1</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361</v>
      </c>
      <c r="C39">
        <v>8</v>
      </c>
      <c r="D39">
        <v>618.4</v>
      </c>
      <c r="E39">
        <v>0</v>
      </c>
      <c r="F39">
        <v>0</v>
      </c>
      <c r="G39">
        <v>0</v>
      </c>
    </row>
    <row r="40" spans="1:7" ht="15" x14ac:dyDescent="0.25">
      <c r="A40" s="53" t="s">
        <v>614</v>
      </c>
      <c r="B40">
        <v>0</v>
      </c>
      <c r="C40">
        <v>0</v>
      </c>
      <c r="D40">
        <v>180.9</v>
      </c>
      <c r="E40">
        <v>0</v>
      </c>
      <c r="F40">
        <v>0</v>
      </c>
      <c r="G40">
        <v>0</v>
      </c>
    </row>
    <row r="41" spans="1:7" ht="15" x14ac:dyDescent="0.25">
      <c r="A41" s="53" t="s">
        <v>284</v>
      </c>
      <c r="B41">
        <v>188</v>
      </c>
      <c r="C41">
        <v>0</v>
      </c>
      <c r="D41">
        <v>188.2</v>
      </c>
      <c r="E41">
        <v>0</v>
      </c>
      <c r="F41">
        <v>0</v>
      </c>
      <c r="G41">
        <v>0</v>
      </c>
    </row>
    <row r="42" spans="1:7" ht="15" x14ac:dyDescent="0.25">
      <c r="A42" s="53" t="s">
        <v>285</v>
      </c>
      <c r="B42">
        <v>173</v>
      </c>
      <c r="C42">
        <v>8</v>
      </c>
      <c r="D42">
        <v>169.7</v>
      </c>
      <c r="E42">
        <v>0</v>
      </c>
      <c r="F42">
        <v>0</v>
      </c>
      <c r="G42">
        <v>0</v>
      </c>
    </row>
    <row r="43" spans="1:7" ht="15" x14ac:dyDescent="0.25">
      <c r="A43" s="53" t="s">
        <v>414</v>
      </c>
      <c r="B43">
        <v>0</v>
      </c>
      <c r="C43">
        <v>0</v>
      </c>
      <c r="D43">
        <v>79.7</v>
      </c>
      <c r="E43">
        <v>0</v>
      </c>
      <c r="F43">
        <v>0</v>
      </c>
      <c r="G43">
        <v>0</v>
      </c>
    </row>
    <row r="44" spans="1:7" ht="15" x14ac:dyDescent="0.25">
      <c r="A44" s="53" t="s">
        <v>27</v>
      </c>
    </row>
    <row r="45" spans="1:7" ht="15" x14ac:dyDescent="0.25">
      <c r="A45" s="53" t="s">
        <v>286</v>
      </c>
      <c r="B45">
        <v>9470</v>
      </c>
      <c r="C45">
        <v>7230.8</v>
      </c>
      <c r="D45">
        <v>11297.3</v>
      </c>
      <c r="E45">
        <v>10401.700000000001</v>
      </c>
      <c r="F45">
        <v>998.8</v>
      </c>
      <c r="G45">
        <v>0</v>
      </c>
    </row>
    <row r="46" spans="1:7" ht="15" x14ac:dyDescent="0.25">
      <c r="A46" s="53" t="s">
        <v>287</v>
      </c>
      <c r="B46">
        <v>0</v>
      </c>
      <c r="C46">
        <v>5</v>
      </c>
      <c r="D46">
        <v>14</v>
      </c>
      <c r="E46">
        <v>13.9</v>
      </c>
      <c r="F46">
        <v>0</v>
      </c>
      <c r="G46">
        <v>0</v>
      </c>
    </row>
    <row r="47" spans="1:7" ht="15" x14ac:dyDescent="0.25">
      <c r="A47" s="53" t="s">
        <v>288</v>
      </c>
      <c r="B47">
        <v>435.2</v>
      </c>
      <c r="C47">
        <v>337.8</v>
      </c>
      <c r="D47">
        <v>383.6</v>
      </c>
      <c r="E47">
        <v>344.5</v>
      </c>
      <c r="F47">
        <v>59.7</v>
      </c>
      <c r="G47">
        <v>0</v>
      </c>
    </row>
    <row r="48" spans="1:7" ht="15" x14ac:dyDescent="0.25">
      <c r="A48" s="53" t="s">
        <v>289</v>
      </c>
      <c r="B48">
        <v>267.5</v>
      </c>
      <c r="C48">
        <v>363.3</v>
      </c>
      <c r="D48">
        <v>250.5</v>
      </c>
      <c r="E48">
        <v>292.8</v>
      </c>
      <c r="F48">
        <v>1.3</v>
      </c>
      <c r="G48">
        <v>0</v>
      </c>
    </row>
    <row r="49" spans="1:7" ht="15" x14ac:dyDescent="0.25">
      <c r="A49" s="53" t="s">
        <v>310</v>
      </c>
      <c r="B49">
        <v>55</v>
      </c>
      <c r="C49">
        <v>35</v>
      </c>
      <c r="D49">
        <v>167.6</v>
      </c>
      <c r="E49">
        <v>0</v>
      </c>
      <c r="F49">
        <v>0</v>
      </c>
      <c r="G49">
        <v>0</v>
      </c>
    </row>
    <row r="50" spans="1:7" ht="15" x14ac:dyDescent="0.25">
      <c r="A50" s="53" t="s">
        <v>290</v>
      </c>
      <c r="B50">
        <v>754.7</v>
      </c>
      <c r="C50">
        <v>414.3</v>
      </c>
      <c r="D50">
        <v>1865.2</v>
      </c>
      <c r="E50">
        <v>2097.1</v>
      </c>
      <c r="F50">
        <v>0</v>
      </c>
      <c r="G50">
        <v>0</v>
      </c>
    </row>
    <row r="51" spans="1:7" ht="15" x14ac:dyDescent="0.25">
      <c r="A51" s="53" t="s">
        <v>291</v>
      </c>
      <c r="B51">
        <v>165.4</v>
      </c>
      <c r="C51">
        <v>189.7</v>
      </c>
      <c r="D51">
        <v>142.9</v>
      </c>
      <c r="E51">
        <v>42.1</v>
      </c>
      <c r="F51">
        <v>0</v>
      </c>
      <c r="G51">
        <v>0</v>
      </c>
    </row>
    <row r="52" spans="1:7" ht="15" x14ac:dyDescent="0.25">
      <c r="A52" s="53" t="s">
        <v>591</v>
      </c>
      <c r="B52">
        <v>0</v>
      </c>
      <c r="C52">
        <v>18.399999999999999</v>
      </c>
      <c r="D52">
        <v>30.4</v>
      </c>
      <c r="E52">
        <v>0</v>
      </c>
      <c r="F52">
        <v>0</v>
      </c>
      <c r="G52">
        <v>0</v>
      </c>
    </row>
    <row r="53" spans="1:7" ht="15" x14ac:dyDescent="0.25">
      <c r="A53" s="53" t="s">
        <v>292</v>
      </c>
      <c r="B53">
        <v>0</v>
      </c>
      <c r="C53">
        <v>17.3</v>
      </c>
      <c r="D53">
        <v>0</v>
      </c>
      <c r="E53">
        <v>0</v>
      </c>
      <c r="F53">
        <v>0</v>
      </c>
      <c r="G53">
        <v>0</v>
      </c>
    </row>
    <row r="54" spans="1:7" ht="15" x14ac:dyDescent="0.25">
      <c r="A54" s="53" t="s">
        <v>293</v>
      </c>
      <c r="B54">
        <v>649.9</v>
      </c>
      <c r="C54">
        <v>447.9</v>
      </c>
      <c r="D54">
        <v>481.4</v>
      </c>
      <c r="E54">
        <v>400</v>
      </c>
      <c r="F54">
        <v>0</v>
      </c>
      <c r="G54">
        <v>0</v>
      </c>
    </row>
    <row r="55" spans="1:7" ht="15" x14ac:dyDescent="0.25">
      <c r="A55" s="53" t="s">
        <v>384</v>
      </c>
      <c r="B55">
        <v>0</v>
      </c>
      <c r="C55">
        <v>0</v>
      </c>
      <c r="D55">
        <v>9.5</v>
      </c>
      <c r="E55">
        <v>20.5</v>
      </c>
      <c r="F55">
        <v>0</v>
      </c>
      <c r="G55">
        <v>0</v>
      </c>
    </row>
    <row r="56" spans="1:7" ht="15" x14ac:dyDescent="0.25">
      <c r="A56" s="53" t="s">
        <v>294</v>
      </c>
      <c r="B56">
        <v>2.4</v>
      </c>
      <c r="C56">
        <v>3.4</v>
      </c>
      <c r="D56">
        <v>3.2</v>
      </c>
      <c r="E56">
        <v>11</v>
      </c>
      <c r="F56">
        <v>0</v>
      </c>
      <c r="G56">
        <v>0</v>
      </c>
    </row>
    <row r="57" spans="1:7" ht="15" x14ac:dyDescent="0.25">
      <c r="A57" s="53" t="s">
        <v>295</v>
      </c>
      <c r="B57">
        <v>291.60000000000002</v>
      </c>
      <c r="C57">
        <v>179.9</v>
      </c>
      <c r="D57">
        <v>347.4</v>
      </c>
      <c r="E57">
        <v>378.8</v>
      </c>
      <c r="F57">
        <v>0</v>
      </c>
      <c r="G57">
        <v>0</v>
      </c>
    </row>
    <row r="58" spans="1:7" ht="15" x14ac:dyDescent="0.25">
      <c r="A58" s="53" t="s">
        <v>296</v>
      </c>
      <c r="B58">
        <v>51.5</v>
      </c>
      <c r="C58">
        <v>124.1</v>
      </c>
      <c r="D58">
        <v>148.9</v>
      </c>
      <c r="E58">
        <v>113.5</v>
      </c>
      <c r="F58">
        <v>0</v>
      </c>
      <c r="G58">
        <v>0</v>
      </c>
    </row>
    <row r="59" spans="1:7" ht="15" x14ac:dyDescent="0.25">
      <c r="A59" s="53" t="s">
        <v>297</v>
      </c>
      <c r="B59">
        <v>3.4</v>
      </c>
      <c r="C59">
        <v>6.4</v>
      </c>
      <c r="D59">
        <v>8.6999999999999993</v>
      </c>
      <c r="E59">
        <v>7.7</v>
      </c>
      <c r="F59">
        <v>0</v>
      </c>
      <c r="G59">
        <v>0</v>
      </c>
    </row>
    <row r="60" spans="1:7" ht="15" x14ac:dyDescent="0.25">
      <c r="A60" s="53" t="s">
        <v>298</v>
      </c>
      <c r="B60">
        <v>5852.6</v>
      </c>
      <c r="C60">
        <v>4361.5</v>
      </c>
      <c r="D60">
        <v>6000.3</v>
      </c>
      <c r="E60">
        <v>6101.7</v>
      </c>
      <c r="F60">
        <v>937.9</v>
      </c>
      <c r="G60">
        <v>0</v>
      </c>
    </row>
    <row r="61" spans="1:7" ht="15" x14ac:dyDescent="0.25">
      <c r="A61" s="53" t="s">
        <v>299</v>
      </c>
      <c r="B61">
        <v>302.3</v>
      </c>
      <c r="C61">
        <v>131.69999999999999</v>
      </c>
      <c r="D61">
        <v>214.5</v>
      </c>
      <c r="E61">
        <v>82.8</v>
      </c>
      <c r="F61">
        <v>0</v>
      </c>
      <c r="G61">
        <v>0</v>
      </c>
    </row>
    <row r="62" spans="1:7" ht="15" x14ac:dyDescent="0.25">
      <c r="A62" s="53" t="s">
        <v>300</v>
      </c>
      <c r="B62">
        <v>266.60000000000002</v>
      </c>
      <c r="C62">
        <v>206.4</v>
      </c>
      <c r="D62">
        <v>219.5</v>
      </c>
      <c r="E62">
        <v>230.6</v>
      </c>
      <c r="F62">
        <v>0</v>
      </c>
      <c r="G62">
        <v>0</v>
      </c>
    </row>
    <row r="63" spans="1:7" ht="15" x14ac:dyDescent="0.25">
      <c r="A63" s="53" t="s">
        <v>301</v>
      </c>
      <c r="B63">
        <v>230</v>
      </c>
      <c r="C63">
        <v>50</v>
      </c>
      <c r="D63">
        <v>613.1</v>
      </c>
      <c r="E63">
        <v>14.6</v>
      </c>
      <c r="F63">
        <v>0</v>
      </c>
      <c r="G63">
        <v>0</v>
      </c>
    </row>
    <row r="64" spans="1:7" ht="15" x14ac:dyDescent="0.25">
      <c r="A64" s="53" t="s">
        <v>302</v>
      </c>
      <c r="B64">
        <v>123.8</v>
      </c>
      <c r="C64">
        <v>279.39999999999998</v>
      </c>
      <c r="D64">
        <v>212.1</v>
      </c>
      <c r="E64">
        <v>133.80000000000001</v>
      </c>
      <c r="F64">
        <v>0</v>
      </c>
      <c r="G64">
        <v>0</v>
      </c>
    </row>
    <row r="65" spans="1:7" ht="15" x14ac:dyDescent="0.25">
      <c r="A65" s="53" t="s">
        <v>385</v>
      </c>
      <c r="B65">
        <v>0</v>
      </c>
      <c r="C65">
        <v>0</v>
      </c>
      <c r="D65">
        <v>1</v>
      </c>
      <c r="E65">
        <v>2</v>
      </c>
      <c r="F65">
        <v>0</v>
      </c>
      <c r="G65">
        <v>0</v>
      </c>
    </row>
    <row r="66" spans="1:7" ht="15" x14ac:dyDescent="0.25">
      <c r="A66" s="53" t="s">
        <v>303</v>
      </c>
      <c r="B66">
        <v>11.3</v>
      </c>
      <c r="C66">
        <v>34.4</v>
      </c>
      <c r="D66">
        <v>39.700000000000003</v>
      </c>
      <c r="E66">
        <v>46</v>
      </c>
      <c r="F66">
        <v>0</v>
      </c>
      <c r="G66">
        <v>0</v>
      </c>
    </row>
    <row r="67" spans="1:7" ht="15" x14ac:dyDescent="0.25">
      <c r="A67" s="53" t="s">
        <v>304</v>
      </c>
      <c r="B67">
        <v>7</v>
      </c>
      <c r="C67">
        <v>25</v>
      </c>
      <c r="D67">
        <v>143.80000000000001</v>
      </c>
      <c r="E67">
        <v>68.599999999999994</v>
      </c>
      <c r="F67">
        <v>0</v>
      </c>
      <c r="G67">
        <v>0</v>
      </c>
    </row>
    <row r="68" spans="1:7" ht="15" x14ac:dyDescent="0.25">
      <c r="A68" s="53" t="s">
        <v>573</v>
      </c>
      <c r="B68" t="s">
        <v>118</v>
      </c>
      <c r="C68" t="s">
        <v>26</v>
      </c>
      <c r="D68" t="s">
        <v>118</v>
      </c>
      <c r="E68" t="s">
        <v>118</v>
      </c>
      <c r="F68" t="s">
        <v>118</v>
      </c>
      <c r="G68" t="s">
        <v>108</v>
      </c>
    </row>
    <row r="69" spans="1:7" ht="15" x14ac:dyDescent="0.25">
      <c r="A69" s="53" t="s">
        <v>305</v>
      </c>
      <c r="B69">
        <v>27237.5</v>
      </c>
      <c r="C69">
        <v>10525.8</v>
      </c>
      <c r="D69">
        <v>24159.7</v>
      </c>
      <c r="E69">
        <v>13495.6</v>
      </c>
      <c r="F69">
        <v>1227.9000000000001</v>
      </c>
      <c r="G69">
        <v>0</v>
      </c>
    </row>
    <row r="70" spans="1:7" ht="15" x14ac:dyDescent="0.25">
      <c r="A70" s="53" t="s">
        <v>306</v>
      </c>
      <c r="B70">
        <v>7610.5</v>
      </c>
      <c r="C70">
        <v>1851.5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34847.9</v>
      </c>
      <c r="C72">
        <v>12377.3</v>
      </c>
      <c r="D72">
        <v>24159.7</v>
      </c>
      <c r="E72">
        <v>13495.6</v>
      </c>
      <c r="F72">
        <v>1227.9000000000001</v>
      </c>
      <c r="G72">
        <v>0</v>
      </c>
    </row>
    <row r="73" spans="1:7" ht="15" x14ac:dyDescent="0.25">
      <c r="A73" s="53" t="s">
        <v>308</v>
      </c>
      <c r="B73" t="s">
        <v>25</v>
      </c>
      <c r="C73" t="s">
        <v>25</v>
      </c>
      <c r="D73">
        <v>0</v>
      </c>
      <c r="E73">
        <v>0</v>
      </c>
      <c r="F73" t="s">
        <v>25</v>
      </c>
      <c r="G73" t="s">
        <v>25</v>
      </c>
    </row>
    <row r="74" spans="1:7" ht="15" x14ac:dyDescent="0.25">
      <c r="A74" s="53" t="s">
        <v>309</v>
      </c>
      <c r="B74">
        <v>1279.4000000000001</v>
      </c>
      <c r="C74">
        <v>649.9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C27B-F751-41ED-9E4F-9BC878CB05F9}">
  <dimension ref="A1:G75"/>
  <sheetViews>
    <sheetView topLeftCell="A52" workbookViewId="0">
      <selection activeCell="J20" sqref="J20"/>
    </sheetView>
  </sheetViews>
  <sheetFormatPr defaultRowHeight="13.2" x14ac:dyDescent="0.25"/>
  <cols>
    <col min="1" max="1" width="19.33203125" customWidth="1"/>
    <col min="3" max="3" width="12.109375" customWidth="1"/>
    <col min="5" max="5" width="12.33203125" customWidth="1"/>
    <col min="6" max="6" width="11.5546875" customWidth="1"/>
    <col min="7" max="7" width="12.33203125" customWidth="1"/>
  </cols>
  <sheetData>
    <row r="1" spans="1:7" ht="15" x14ac:dyDescent="0.25">
      <c r="A1" s="53" t="s">
        <v>564</v>
      </c>
    </row>
    <row r="2" spans="1:7" ht="15" x14ac:dyDescent="0.25">
      <c r="A2" s="53" t="s">
        <v>565</v>
      </c>
    </row>
    <row r="3" spans="1:7" ht="15" x14ac:dyDescent="0.25">
      <c r="A3" s="53" t="s">
        <v>683</v>
      </c>
    </row>
    <row r="4" spans="1:7" ht="15" x14ac:dyDescent="0.25">
      <c r="A4" s="53" t="s">
        <v>567</v>
      </c>
    </row>
    <row r="5" spans="1:7" ht="15" x14ac:dyDescent="0.25">
      <c r="A5" s="53" t="s">
        <v>568</v>
      </c>
    </row>
    <row r="6" spans="1:7" ht="15" x14ac:dyDescent="0.25">
      <c r="A6" s="53" t="s">
        <v>569</v>
      </c>
    </row>
    <row r="7" spans="1:7" ht="15" x14ac:dyDescent="0.25">
      <c r="C7" s="53" t="s">
        <v>583</v>
      </c>
      <c r="E7" t="s">
        <v>584</v>
      </c>
      <c r="G7" t="s">
        <v>556</v>
      </c>
    </row>
    <row r="8" spans="1:7" ht="15" x14ac:dyDescent="0.25">
      <c r="A8" s="53" t="s">
        <v>569</v>
      </c>
    </row>
    <row r="9" spans="1:7" ht="15" x14ac:dyDescent="0.25">
      <c r="A9" s="53" t="s">
        <v>28</v>
      </c>
      <c r="B9" t="s">
        <v>435</v>
      </c>
      <c r="C9" t="s">
        <v>552</v>
      </c>
      <c r="D9" t="s">
        <v>435</v>
      </c>
      <c r="E9" t="s">
        <v>531</v>
      </c>
      <c r="F9" t="s">
        <v>572</v>
      </c>
      <c r="G9" t="s">
        <v>409</v>
      </c>
    </row>
    <row r="10" spans="1:7" ht="15" x14ac:dyDescent="0.25">
      <c r="A10" s="53" t="s">
        <v>196</v>
      </c>
      <c r="B10" t="s">
        <v>118</v>
      </c>
      <c r="C10" t="s">
        <v>26</v>
      </c>
      <c r="D10" t="s">
        <v>118</v>
      </c>
      <c r="E10" t="s">
        <v>118</v>
      </c>
      <c r="F10" t="s">
        <v>118</v>
      </c>
      <c r="G10" t="s">
        <v>108</v>
      </c>
    </row>
    <row r="11" spans="1:7" ht="15" x14ac:dyDescent="0.25">
      <c r="A11" s="53"/>
    </row>
    <row r="12" spans="1:7" ht="15" x14ac:dyDescent="0.25">
      <c r="A12" s="53" t="s">
        <v>198</v>
      </c>
      <c r="B12">
        <v>0.1</v>
      </c>
      <c r="C12">
        <v>0.1</v>
      </c>
      <c r="D12">
        <v>0.2</v>
      </c>
      <c r="E12">
        <v>0.3</v>
      </c>
      <c r="F12">
        <v>0</v>
      </c>
      <c r="G12">
        <v>0</v>
      </c>
    </row>
    <row r="13" spans="1:7" ht="15" x14ac:dyDescent="0.25">
      <c r="A13" s="53" t="s">
        <v>164</v>
      </c>
      <c r="B13">
        <v>0</v>
      </c>
      <c r="C13">
        <v>0</v>
      </c>
      <c r="D13">
        <v>0</v>
      </c>
      <c r="E13" t="s">
        <v>160</v>
      </c>
      <c r="F13">
        <v>0</v>
      </c>
      <c r="G13">
        <v>0</v>
      </c>
    </row>
    <row r="14" spans="1:7" ht="15" x14ac:dyDescent="0.25">
      <c r="A14" s="53" t="s">
        <v>30</v>
      </c>
      <c r="B14">
        <v>0.1</v>
      </c>
      <c r="C14">
        <v>0.1</v>
      </c>
      <c r="D14">
        <v>0.2</v>
      </c>
      <c r="E14">
        <v>0.3</v>
      </c>
      <c r="F14">
        <v>0</v>
      </c>
      <c r="G14">
        <v>0</v>
      </c>
    </row>
    <row r="15" spans="1:7" ht="15" x14ac:dyDescent="0.25">
      <c r="A15" s="53"/>
    </row>
    <row r="16" spans="1:7" ht="15" x14ac:dyDescent="0.25">
      <c r="A16" s="53" t="s">
        <v>34</v>
      </c>
      <c r="B16">
        <v>4704.1000000000004</v>
      </c>
      <c r="C16">
        <v>2473.6999999999998</v>
      </c>
      <c r="D16">
        <v>3488.9</v>
      </c>
      <c r="E16">
        <v>2336.6</v>
      </c>
      <c r="F16">
        <v>173.2</v>
      </c>
      <c r="G16">
        <v>0</v>
      </c>
    </row>
    <row r="17" spans="1:7" ht="15" x14ac:dyDescent="0.25">
      <c r="A17" s="53"/>
    </row>
    <row r="18" spans="1:7" ht="15" x14ac:dyDescent="0.25">
      <c r="A18" s="53" t="s">
        <v>35</v>
      </c>
      <c r="B18">
        <v>651.4</v>
      </c>
      <c r="C18">
        <v>183.7</v>
      </c>
      <c r="D18">
        <v>358.7</v>
      </c>
      <c r="E18">
        <v>214.6</v>
      </c>
      <c r="F18">
        <v>0</v>
      </c>
      <c r="G18">
        <v>0</v>
      </c>
    </row>
    <row r="19" spans="1:7" ht="15" x14ac:dyDescent="0.25">
      <c r="A19" s="53"/>
    </row>
    <row r="20" spans="1:7" ht="15" x14ac:dyDescent="0.25">
      <c r="A20" s="53" t="s">
        <v>36</v>
      </c>
      <c r="B20">
        <v>11149.4</v>
      </c>
      <c r="C20">
        <v>0.2</v>
      </c>
      <c r="D20">
        <v>6572.1</v>
      </c>
      <c r="E20">
        <v>60.9</v>
      </c>
      <c r="F20">
        <v>0</v>
      </c>
      <c r="G20">
        <v>0</v>
      </c>
    </row>
    <row r="21" spans="1:7" ht="15" x14ac:dyDescent="0.25">
      <c r="A21" s="53"/>
    </row>
    <row r="22" spans="1:7" ht="15" x14ac:dyDescent="0.25">
      <c r="A22" s="53" t="s">
        <v>199</v>
      </c>
      <c r="B22">
        <v>1234.7</v>
      </c>
      <c r="C22">
        <v>399.5</v>
      </c>
      <c r="D22">
        <v>1223.8</v>
      </c>
      <c r="E22">
        <v>320.10000000000002</v>
      </c>
      <c r="F22">
        <v>0</v>
      </c>
      <c r="G22">
        <v>0</v>
      </c>
    </row>
    <row r="23" spans="1:7" ht="15" x14ac:dyDescent="0.25">
      <c r="A23" s="53" t="s">
        <v>37</v>
      </c>
      <c r="B23">
        <v>2.2000000000000002</v>
      </c>
      <c r="C23">
        <v>2.2999999999999998</v>
      </c>
      <c r="D23">
        <v>18.3</v>
      </c>
      <c r="E23">
        <v>15.4</v>
      </c>
      <c r="F23">
        <v>0</v>
      </c>
      <c r="G23">
        <v>0</v>
      </c>
    </row>
    <row r="24" spans="1:7" ht="15" x14ac:dyDescent="0.25">
      <c r="A24" s="53" t="s">
        <v>38</v>
      </c>
      <c r="B24">
        <v>0</v>
      </c>
      <c r="C24">
        <v>0</v>
      </c>
      <c r="D24">
        <v>67.900000000000006</v>
      </c>
      <c r="E24" t="s">
        <v>160</v>
      </c>
      <c r="F24">
        <v>0</v>
      </c>
      <c r="G24">
        <v>0</v>
      </c>
    </row>
    <row r="25" spans="1:7" ht="15" x14ac:dyDescent="0.25">
      <c r="A25" s="53" t="s">
        <v>40</v>
      </c>
      <c r="B25">
        <v>405</v>
      </c>
      <c r="C25">
        <v>0</v>
      </c>
      <c r="D25">
        <v>55</v>
      </c>
      <c r="E25">
        <v>8.9</v>
      </c>
      <c r="F25">
        <v>0</v>
      </c>
      <c r="G25">
        <v>0</v>
      </c>
    </row>
    <row r="26" spans="1:7" ht="15" x14ac:dyDescent="0.25">
      <c r="A26" s="53" t="s">
        <v>41</v>
      </c>
      <c r="B26">
        <v>55</v>
      </c>
      <c r="C26" t="s">
        <v>160</v>
      </c>
      <c r="D26">
        <v>0</v>
      </c>
      <c r="E26" t="s">
        <v>160</v>
      </c>
      <c r="F26">
        <v>0</v>
      </c>
      <c r="G26">
        <v>0</v>
      </c>
    </row>
    <row r="27" spans="1:7" ht="15" x14ac:dyDescent="0.25">
      <c r="A27" s="53" t="s">
        <v>42</v>
      </c>
      <c r="B27">
        <v>718.8</v>
      </c>
      <c r="C27">
        <v>393.7</v>
      </c>
      <c r="D27">
        <v>737.2</v>
      </c>
      <c r="E27">
        <v>76.099999999999994</v>
      </c>
      <c r="F27">
        <v>0</v>
      </c>
      <c r="G27">
        <v>0</v>
      </c>
    </row>
    <row r="28" spans="1:7" ht="15" x14ac:dyDescent="0.25">
      <c r="A28" s="53" t="s">
        <v>44</v>
      </c>
      <c r="B28">
        <v>1.5</v>
      </c>
      <c r="C28">
        <v>2.9</v>
      </c>
      <c r="D28">
        <v>9.5</v>
      </c>
      <c r="E28">
        <v>5.9</v>
      </c>
      <c r="F28">
        <v>0</v>
      </c>
      <c r="G28">
        <v>0</v>
      </c>
    </row>
    <row r="29" spans="1:7" ht="15" x14ac:dyDescent="0.25">
      <c r="A29" s="53" t="s">
        <v>235</v>
      </c>
      <c r="B29">
        <v>0</v>
      </c>
      <c r="C29">
        <v>0</v>
      </c>
      <c r="D29">
        <v>65.599999999999994</v>
      </c>
      <c r="E29">
        <v>0</v>
      </c>
      <c r="F29">
        <v>0</v>
      </c>
      <c r="G29">
        <v>0</v>
      </c>
    </row>
    <row r="30" spans="1:7" ht="15" x14ac:dyDescent="0.25">
      <c r="A30" s="53" t="s">
        <v>84</v>
      </c>
      <c r="B30">
        <v>7</v>
      </c>
      <c r="C30">
        <v>0.2</v>
      </c>
      <c r="D30">
        <v>1.1000000000000001</v>
      </c>
      <c r="E30">
        <v>0.1</v>
      </c>
      <c r="F30">
        <v>0</v>
      </c>
      <c r="G30">
        <v>0</v>
      </c>
    </row>
    <row r="31" spans="1:7" ht="15" x14ac:dyDescent="0.25">
      <c r="A31" s="53" t="s">
        <v>85</v>
      </c>
      <c r="B31">
        <v>0</v>
      </c>
      <c r="C31">
        <v>0</v>
      </c>
      <c r="D31">
        <v>0.8</v>
      </c>
      <c r="E31">
        <v>1.7</v>
      </c>
      <c r="F31">
        <v>0</v>
      </c>
      <c r="G31">
        <v>0</v>
      </c>
    </row>
    <row r="32" spans="1:7" ht="15" x14ac:dyDescent="0.25">
      <c r="A32" s="53" t="s">
        <v>106</v>
      </c>
      <c r="B32">
        <v>0.2</v>
      </c>
      <c r="C32">
        <v>0.4</v>
      </c>
      <c r="D32">
        <v>0.4</v>
      </c>
      <c r="E32">
        <v>3.4</v>
      </c>
      <c r="F32">
        <v>0</v>
      </c>
      <c r="G32">
        <v>0</v>
      </c>
    </row>
    <row r="33" spans="1:7" ht="15" x14ac:dyDescent="0.25">
      <c r="A33" s="53" t="s">
        <v>547</v>
      </c>
      <c r="B33">
        <v>0</v>
      </c>
      <c r="C33">
        <v>0</v>
      </c>
      <c r="D33">
        <v>0</v>
      </c>
      <c r="E33" t="s">
        <v>160</v>
      </c>
      <c r="F33">
        <v>0</v>
      </c>
      <c r="G33">
        <v>0</v>
      </c>
    </row>
    <row r="34" spans="1:7" ht="15" x14ac:dyDescent="0.25">
      <c r="A34" s="53" t="s">
        <v>45</v>
      </c>
      <c r="B34">
        <v>0</v>
      </c>
      <c r="C34">
        <v>0</v>
      </c>
      <c r="D34">
        <v>184.9</v>
      </c>
      <c r="E34">
        <v>207.7</v>
      </c>
      <c r="F34">
        <v>0</v>
      </c>
      <c r="G34">
        <v>0</v>
      </c>
    </row>
    <row r="35" spans="1:7" ht="15" x14ac:dyDescent="0.25">
      <c r="A35" s="53" t="s">
        <v>167</v>
      </c>
      <c r="B35">
        <v>0</v>
      </c>
      <c r="C35">
        <v>0</v>
      </c>
      <c r="D35">
        <v>0</v>
      </c>
      <c r="E35">
        <v>1</v>
      </c>
      <c r="F35">
        <v>0</v>
      </c>
      <c r="G35">
        <v>0</v>
      </c>
    </row>
    <row r="36" spans="1:7" ht="15" x14ac:dyDescent="0.25">
      <c r="A36" s="53" t="s">
        <v>49</v>
      </c>
      <c r="B36">
        <v>45</v>
      </c>
      <c r="C36">
        <v>0</v>
      </c>
      <c r="D36">
        <v>58.9</v>
      </c>
      <c r="E36">
        <v>0</v>
      </c>
      <c r="F36">
        <v>0</v>
      </c>
      <c r="G36">
        <v>0</v>
      </c>
    </row>
    <row r="37" spans="1:7" ht="15" x14ac:dyDescent="0.25">
      <c r="A37" s="53" t="s">
        <v>86</v>
      </c>
      <c r="B37">
        <v>0</v>
      </c>
      <c r="C37">
        <v>0</v>
      </c>
      <c r="D37">
        <v>24.2</v>
      </c>
      <c r="E37">
        <v>0</v>
      </c>
      <c r="F37">
        <v>0</v>
      </c>
      <c r="G37">
        <v>0</v>
      </c>
    </row>
    <row r="38" spans="1:7" ht="15" x14ac:dyDescent="0.25">
      <c r="A38" s="53"/>
    </row>
    <row r="39" spans="1:7" ht="15" x14ac:dyDescent="0.25">
      <c r="A39" s="53" t="s">
        <v>50</v>
      </c>
      <c r="B39">
        <v>421.3</v>
      </c>
      <c r="C39">
        <v>8</v>
      </c>
      <c r="D39">
        <v>537.1</v>
      </c>
      <c r="E39">
        <v>0</v>
      </c>
      <c r="F39">
        <v>0</v>
      </c>
      <c r="G39">
        <v>0</v>
      </c>
    </row>
    <row r="40" spans="1:7" ht="15" x14ac:dyDescent="0.25">
      <c r="A40" s="53" t="s">
        <v>51</v>
      </c>
      <c r="B40">
        <v>28.3</v>
      </c>
      <c r="C40">
        <v>0</v>
      </c>
      <c r="D40">
        <v>151.30000000000001</v>
      </c>
      <c r="E40">
        <v>0</v>
      </c>
      <c r="F40">
        <v>0</v>
      </c>
      <c r="G40">
        <v>0</v>
      </c>
    </row>
    <row r="41" spans="1:7" ht="15" x14ac:dyDescent="0.25">
      <c r="A41" s="53" t="s">
        <v>52</v>
      </c>
      <c r="B41">
        <v>188</v>
      </c>
      <c r="C41">
        <v>0</v>
      </c>
      <c r="D41">
        <v>188.2</v>
      </c>
      <c r="E41">
        <v>0</v>
      </c>
      <c r="F41">
        <v>0</v>
      </c>
      <c r="G41">
        <v>0</v>
      </c>
    </row>
    <row r="42" spans="1:7" ht="15" x14ac:dyDescent="0.25">
      <c r="A42" s="53" t="s">
        <v>55</v>
      </c>
      <c r="B42">
        <v>205</v>
      </c>
      <c r="C42">
        <v>8</v>
      </c>
      <c r="D42">
        <v>118</v>
      </c>
      <c r="E42">
        <v>0</v>
      </c>
      <c r="F42">
        <v>0</v>
      </c>
      <c r="G42">
        <v>0</v>
      </c>
    </row>
    <row r="43" spans="1:7" ht="15" x14ac:dyDescent="0.25">
      <c r="A43" s="53" t="s">
        <v>57</v>
      </c>
      <c r="B43">
        <v>0</v>
      </c>
      <c r="C43">
        <v>0</v>
      </c>
      <c r="D43">
        <v>79.7</v>
      </c>
      <c r="E43">
        <v>0</v>
      </c>
      <c r="F43">
        <v>0</v>
      </c>
      <c r="G43">
        <v>0</v>
      </c>
    </row>
    <row r="44" spans="1:7" ht="15" x14ac:dyDescent="0.25">
      <c r="A44" s="53"/>
    </row>
    <row r="45" spans="1:7" ht="15" x14ac:dyDescent="0.25">
      <c r="A45" s="53" t="s">
        <v>201</v>
      </c>
      <c r="B45">
        <v>9512.7000000000007</v>
      </c>
      <c r="C45">
        <v>7329.1</v>
      </c>
      <c r="D45">
        <v>10788.9</v>
      </c>
      <c r="E45">
        <v>9718.5</v>
      </c>
      <c r="F45">
        <v>908.8</v>
      </c>
      <c r="G45">
        <v>0</v>
      </c>
    </row>
    <row r="46" spans="1:7" ht="15" x14ac:dyDescent="0.25">
      <c r="A46" s="53" t="s">
        <v>58</v>
      </c>
      <c r="B46">
        <v>4.5</v>
      </c>
      <c r="C46">
        <v>5</v>
      </c>
      <c r="D46">
        <v>9.6</v>
      </c>
      <c r="E46">
        <v>13.9</v>
      </c>
      <c r="F46">
        <v>0</v>
      </c>
      <c r="G46">
        <v>0</v>
      </c>
    </row>
    <row r="47" spans="1:7" ht="15" x14ac:dyDescent="0.25">
      <c r="A47" s="53" t="s">
        <v>59</v>
      </c>
      <c r="B47">
        <v>420.9</v>
      </c>
      <c r="C47">
        <v>191.3</v>
      </c>
      <c r="D47">
        <v>383.6</v>
      </c>
      <c r="E47">
        <v>344.5</v>
      </c>
      <c r="F47">
        <v>59.7</v>
      </c>
      <c r="G47">
        <v>0</v>
      </c>
    </row>
    <row r="48" spans="1:7" ht="15" x14ac:dyDescent="0.25">
      <c r="A48" s="53" t="s">
        <v>60</v>
      </c>
      <c r="B48">
        <v>271.5</v>
      </c>
      <c r="C48">
        <v>337.2</v>
      </c>
      <c r="D48">
        <v>246.2</v>
      </c>
      <c r="E48">
        <v>289.8</v>
      </c>
      <c r="F48">
        <v>1.3</v>
      </c>
      <c r="G48">
        <v>0</v>
      </c>
    </row>
    <row r="49" spans="1:7" ht="15" x14ac:dyDescent="0.25">
      <c r="A49" s="53" t="s">
        <v>61</v>
      </c>
      <c r="B49">
        <v>91</v>
      </c>
      <c r="C49">
        <v>35</v>
      </c>
      <c r="D49">
        <v>128.9</v>
      </c>
      <c r="E49">
        <v>0</v>
      </c>
      <c r="F49">
        <v>0</v>
      </c>
      <c r="G49">
        <v>0</v>
      </c>
    </row>
    <row r="50" spans="1:7" ht="15" x14ac:dyDescent="0.25">
      <c r="A50" s="53" t="s">
        <v>62</v>
      </c>
      <c r="B50">
        <v>694.5</v>
      </c>
      <c r="C50">
        <v>534.5</v>
      </c>
      <c r="D50">
        <v>1865.2</v>
      </c>
      <c r="E50">
        <v>1872.3</v>
      </c>
      <c r="F50">
        <v>0</v>
      </c>
      <c r="G50">
        <v>0</v>
      </c>
    </row>
    <row r="51" spans="1:7" ht="15" x14ac:dyDescent="0.25">
      <c r="A51" s="53" t="s">
        <v>64</v>
      </c>
      <c r="B51">
        <v>120.4</v>
      </c>
      <c r="C51">
        <v>164.7</v>
      </c>
      <c r="D51">
        <v>142.9</v>
      </c>
      <c r="E51">
        <v>42.1</v>
      </c>
      <c r="F51">
        <v>0</v>
      </c>
      <c r="G51">
        <v>0</v>
      </c>
    </row>
    <row r="52" spans="1:7" ht="15" x14ac:dyDescent="0.25">
      <c r="A52" s="53" t="s">
        <v>65</v>
      </c>
      <c r="B52">
        <v>0</v>
      </c>
      <c r="C52">
        <v>18.399999999999999</v>
      </c>
      <c r="D52">
        <v>30.4</v>
      </c>
      <c r="E52">
        <v>0</v>
      </c>
      <c r="F52">
        <v>0</v>
      </c>
      <c r="G52">
        <v>0</v>
      </c>
    </row>
    <row r="53" spans="1:7" ht="15" x14ac:dyDescent="0.25">
      <c r="A53" s="53" t="s">
        <v>66</v>
      </c>
      <c r="B53">
        <v>0</v>
      </c>
      <c r="C53">
        <v>17.3</v>
      </c>
      <c r="D53">
        <v>0</v>
      </c>
      <c r="E53">
        <v>0</v>
      </c>
      <c r="F53">
        <v>0</v>
      </c>
      <c r="G53">
        <v>0</v>
      </c>
    </row>
    <row r="54" spans="1:7" ht="15" x14ac:dyDescent="0.25">
      <c r="A54" s="53" t="s">
        <v>67</v>
      </c>
      <c r="B54">
        <v>635.4</v>
      </c>
      <c r="C54">
        <v>457.6</v>
      </c>
      <c r="D54">
        <v>481.4</v>
      </c>
      <c r="E54">
        <v>337.9</v>
      </c>
      <c r="F54">
        <v>0</v>
      </c>
      <c r="G54">
        <v>0</v>
      </c>
    </row>
    <row r="55" spans="1:7" ht="15" x14ac:dyDescent="0.25">
      <c r="A55" s="53" t="s">
        <v>79</v>
      </c>
      <c r="B55">
        <v>0</v>
      </c>
      <c r="C55">
        <v>0</v>
      </c>
      <c r="D55">
        <v>9.5</v>
      </c>
      <c r="E55">
        <v>20.5</v>
      </c>
      <c r="F55">
        <v>0</v>
      </c>
      <c r="G55">
        <v>0</v>
      </c>
    </row>
    <row r="56" spans="1:7" ht="15" x14ac:dyDescent="0.25">
      <c r="A56" s="53" t="s">
        <v>163</v>
      </c>
      <c r="B56">
        <v>3</v>
      </c>
      <c r="C56">
        <v>3.4</v>
      </c>
      <c r="D56">
        <v>3.2</v>
      </c>
      <c r="E56">
        <v>11</v>
      </c>
      <c r="F56">
        <v>0</v>
      </c>
      <c r="G56">
        <v>0</v>
      </c>
    </row>
    <row r="57" spans="1:7" ht="15" x14ac:dyDescent="0.25">
      <c r="A57" s="53" t="s">
        <v>68</v>
      </c>
      <c r="B57">
        <v>243.3</v>
      </c>
      <c r="C57">
        <v>207.1</v>
      </c>
      <c r="D57">
        <v>347.4</v>
      </c>
      <c r="E57">
        <v>319.2</v>
      </c>
      <c r="F57">
        <v>0</v>
      </c>
      <c r="G57">
        <v>0</v>
      </c>
    </row>
    <row r="58" spans="1:7" ht="15" x14ac:dyDescent="0.25">
      <c r="A58" s="53" t="s">
        <v>69</v>
      </c>
      <c r="B58">
        <v>58.4</v>
      </c>
      <c r="C58">
        <v>131</v>
      </c>
      <c r="D58">
        <v>141.69999999999999</v>
      </c>
      <c r="E58">
        <v>106.5</v>
      </c>
      <c r="F58">
        <v>0</v>
      </c>
      <c r="G58">
        <v>0</v>
      </c>
    </row>
    <row r="59" spans="1:7" ht="15" x14ac:dyDescent="0.25">
      <c r="A59" s="53" t="s">
        <v>70</v>
      </c>
      <c r="B59">
        <v>4.4000000000000004</v>
      </c>
      <c r="C59">
        <v>6.4</v>
      </c>
      <c r="D59">
        <v>7.8</v>
      </c>
      <c r="E59">
        <v>7.7</v>
      </c>
      <c r="F59">
        <v>0</v>
      </c>
      <c r="G59">
        <v>0</v>
      </c>
    </row>
    <row r="60" spans="1:7" ht="15" x14ac:dyDescent="0.25">
      <c r="A60" s="53" t="s">
        <v>71</v>
      </c>
      <c r="B60">
        <v>6088</v>
      </c>
      <c r="C60">
        <v>4477.8999999999996</v>
      </c>
      <c r="D60">
        <v>5679.2</v>
      </c>
      <c r="E60">
        <v>5823</v>
      </c>
      <c r="F60">
        <v>847.9</v>
      </c>
      <c r="G60">
        <v>0</v>
      </c>
    </row>
    <row r="61" spans="1:7" ht="15" x14ac:dyDescent="0.25">
      <c r="A61" s="53" t="s">
        <v>72</v>
      </c>
      <c r="B61">
        <v>311</v>
      </c>
      <c r="C61">
        <v>131.69999999999999</v>
      </c>
      <c r="D61">
        <v>201.2</v>
      </c>
      <c r="E61">
        <v>82.8</v>
      </c>
      <c r="F61">
        <v>0</v>
      </c>
      <c r="G61">
        <v>0</v>
      </c>
    </row>
    <row r="62" spans="1:7" ht="15" x14ac:dyDescent="0.25">
      <c r="A62" s="53" t="s">
        <v>73</v>
      </c>
      <c r="B62">
        <v>242.1</v>
      </c>
      <c r="C62">
        <v>206.4</v>
      </c>
      <c r="D62">
        <v>219.5</v>
      </c>
      <c r="E62">
        <v>230.6</v>
      </c>
      <c r="F62">
        <v>0</v>
      </c>
      <c r="G62">
        <v>0</v>
      </c>
    </row>
    <row r="63" spans="1:7" ht="15" x14ac:dyDescent="0.25">
      <c r="A63" s="53" t="s">
        <v>74</v>
      </c>
      <c r="B63">
        <v>180</v>
      </c>
      <c r="C63">
        <v>50</v>
      </c>
      <c r="D63">
        <v>502.7</v>
      </c>
      <c r="E63">
        <v>14.6</v>
      </c>
      <c r="F63">
        <v>0</v>
      </c>
      <c r="G63">
        <v>0</v>
      </c>
    </row>
    <row r="64" spans="1:7" ht="15" x14ac:dyDescent="0.25">
      <c r="A64" s="53" t="s">
        <v>75</v>
      </c>
      <c r="B64">
        <v>126</v>
      </c>
      <c r="C64">
        <v>294.89999999999998</v>
      </c>
      <c r="D64">
        <v>204</v>
      </c>
      <c r="E64">
        <v>109.9</v>
      </c>
      <c r="F64">
        <v>0</v>
      </c>
      <c r="G64">
        <v>0</v>
      </c>
    </row>
    <row r="65" spans="1:7" ht="15" x14ac:dyDescent="0.25">
      <c r="A65" s="53" t="s">
        <v>76</v>
      </c>
      <c r="B65">
        <v>0</v>
      </c>
      <c r="C65">
        <v>0</v>
      </c>
      <c r="D65">
        <v>1</v>
      </c>
      <c r="E65">
        <v>2</v>
      </c>
      <c r="F65">
        <v>0</v>
      </c>
      <c r="G65">
        <v>0</v>
      </c>
    </row>
    <row r="66" spans="1:7" ht="15" x14ac:dyDescent="0.25">
      <c r="A66" s="53" t="s">
        <v>77</v>
      </c>
      <c r="B66">
        <v>11.3</v>
      </c>
      <c r="C66">
        <v>34.4</v>
      </c>
      <c r="D66">
        <v>39.700000000000003</v>
      </c>
      <c r="E66">
        <v>46</v>
      </c>
      <c r="F66">
        <v>0</v>
      </c>
      <c r="G66">
        <v>0</v>
      </c>
    </row>
    <row r="67" spans="1:7" ht="15" x14ac:dyDescent="0.25">
      <c r="A67" s="53" t="s">
        <v>80</v>
      </c>
      <c r="B67">
        <v>7</v>
      </c>
      <c r="C67">
        <v>25</v>
      </c>
      <c r="D67">
        <v>143.80000000000001</v>
      </c>
      <c r="E67">
        <v>44.4</v>
      </c>
      <c r="F67">
        <v>0</v>
      </c>
      <c r="G67">
        <v>0</v>
      </c>
    </row>
    <row r="68" spans="1:7" ht="15" x14ac:dyDescent="0.25">
      <c r="A68" s="53" t="s">
        <v>196</v>
      </c>
      <c r="B68" t="s">
        <v>118</v>
      </c>
      <c r="C68" t="s">
        <v>26</v>
      </c>
      <c r="D68" t="s">
        <v>118</v>
      </c>
      <c r="E68" t="s">
        <v>118</v>
      </c>
      <c r="F68" t="s">
        <v>118</v>
      </c>
      <c r="G68" t="s">
        <v>108</v>
      </c>
    </row>
    <row r="69" spans="1:7" ht="15" x14ac:dyDescent="0.25">
      <c r="A69" s="53" t="s">
        <v>89</v>
      </c>
      <c r="B69">
        <v>27673.7</v>
      </c>
      <c r="C69">
        <v>10394.299999999999</v>
      </c>
      <c r="D69">
        <v>22969.599999999999</v>
      </c>
      <c r="E69">
        <v>12650.9</v>
      </c>
      <c r="F69">
        <v>1082</v>
      </c>
      <c r="G69">
        <v>0</v>
      </c>
    </row>
    <row r="70" spans="1:7" ht="15" x14ac:dyDescent="0.25">
      <c r="A70" s="53" t="s">
        <v>90</v>
      </c>
      <c r="B70">
        <v>7911</v>
      </c>
      <c r="C70">
        <v>1963</v>
      </c>
      <c r="D70">
        <v>0</v>
      </c>
      <c r="E70">
        <v>0</v>
      </c>
      <c r="F70">
        <v>0</v>
      </c>
      <c r="G70">
        <v>0</v>
      </c>
    </row>
    <row r="71" spans="1:7" ht="15" x14ac:dyDescent="0.25">
      <c r="A71" s="53" t="s">
        <v>196</v>
      </c>
      <c r="B71" t="s">
        <v>118</v>
      </c>
      <c r="C71" t="s">
        <v>26</v>
      </c>
      <c r="D71" t="s">
        <v>118</v>
      </c>
      <c r="E71" t="s">
        <v>118</v>
      </c>
      <c r="F71" t="s">
        <v>118</v>
      </c>
      <c r="G71" t="s">
        <v>108</v>
      </c>
    </row>
    <row r="72" spans="1:7" ht="15" x14ac:dyDescent="0.25">
      <c r="A72" s="53" t="s">
        <v>203</v>
      </c>
      <c r="B72">
        <v>35584.699999999997</v>
      </c>
      <c r="C72">
        <v>12357.3</v>
      </c>
      <c r="D72">
        <v>22969.599999999999</v>
      </c>
      <c r="E72">
        <v>12650.9</v>
      </c>
      <c r="F72">
        <v>1082</v>
      </c>
      <c r="G72">
        <v>0</v>
      </c>
    </row>
    <row r="73" spans="1:7" ht="15" x14ac:dyDescent="0.25">
      <c r="A73" s="53" t="s">
        <v>205</v>
      </c>
      <c r="B73" t="s">
        <v>25</v>
      </c>
      <c r="C73" t="s">
        <v>25</v>
      </c>
      <c r="D73">
        <v>0</v>
      </c>
      <c r="E73">
        <v>0</v>
      </c>
      <c r="F73" t="s">
        <v>25</v>
      </c>
      <c r="G73" t="s">
        <v>25</v>
      </c>
    </row>
    <row r="74" spans="1:7" ht="15" x14ac:dyDescent="0.25">
      <c r="A74" s="53" t="s">
        <v>91</v>
      </c>
      <c r="B74">
        <v>1210.4000000000001</v>
      </c>
      <c r="C74">
        <v>584.9</v>
      </c>
      <c r="D74" t="s">
        <v>25</v>
      </c>
      <c r="E74" t="s">
        <v>25</v>
      </c>
      <c r="F74">
        <v>0</v>
      </c>
      <c r="G74">
        <v>0</v>
      </c>
    </row>
    <row r="75" spans="1:7" ht="15" x14ac:dyDescent="0.35">
      <c r="A75" s="30" t="s">
        <v>196</v>
      </c>
      <c r="B75" t="s">
        <v>118</v>
      </c>
      <c r="C75" t="s">
        <v>26</v>
      </c>
      <c r="D75" t="s">
        <v>118</v>
      </c>
      <c r="E75" t="s">
        <v>118</v>
      </c>
      <c r="F75" t="s">
        <v>118</v>
      </c>
      <c r="G75" t="s">
        <v>108</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237AF-1F1D-460E-9A79-B75EB5613CC5}">
  <dimension ref="A1:G76"/>
  <sheetViews>
    <sheetView topLeftCell="A55" workbookViewId="0">
      <selection activeCell="A9" sqref="A9:A76"/>
    </sheetView>
  </sheetViews>
  <sheetFormatPr defaultRowHeight="13.2" x14ac:dyDescent="0.25"/>
  <cols>
    <col min="1" max="1" width="21.88671875" customWidth="1"/>
  </cols>
  <sheetData>
    <row r="1" spans="1:7" ht="15" x14ac:dyDescent="0.25">
      <c r="A1" s="53" t="s">
        <v>564</v>
      </c>
    </row>
    <row r="2" spans="1:7" ht="15" x14ac:dyDescent="0.25">
      <c r="A2" s="53" t="s">
        <v>565</v>
      </c>
    </row>
    <row r="3" spans="1:7" ht="15" x14ac:dyDescent="0.25">
      <c r="A3" s="53" t="s">
        <v>682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4810.8</v>
      </c>
      <c r="C16">
        <v>2202.5</v>
      </c>
      <c r="D16">
        <v>3252.7</v>
      </c>
      <c r="E16">
        <v>2103.8000000000002</v>
      </c>
      <c r="F16">
        <v>140.30000000000001</v>
      </c>
      <c r="G16">
        <v>0</v>
      </c>
    </row>
    <row r="17" spans="1:7" ht="15" x14ac:dyDescent="0.25">
      <c r="A17" s="53" t="s">
        <v>27</v>
      </c>
    </row>
    <row r="18" spans="1:7" ht="15" x14ac:dyDescent="0.25">
      <c r="A18" s="53" t="s">
        <v>271</v>
      </c>
      <c r="B18">
        <v>656</v>
      </c>
      <c r="C18">
        <v>174.4</v>
      </c>
      <c r="D18">
        <v>348.3</v>
      </c>
      <c r="E18">
        <v>205.9</v>
      </c>
      <c r="F18">
        <v>0</v>
      </c>
      <c r="G18">
        <v>0</v>
      </c>
    </row>
    <row r="19" spans="1:7" ht="15" x14ac:dyDescent="0.25">
      <c r="A19" s="53" t="s">
        <v>27</v>
      </c>
    </row>
    <row r="20" spans="1:7" ht="15" x14ac:dyDescent="0.25">
      <c r="A20" s="53" t="s">
        <v>272</v>
      </c>
      <c r="B20">
        <v>11217.6</v>
      </c>
      <c r="C20">
        <v>0.2</v>
      </c>
      <c r="D20">
        <v>6503</v>
      </c>
      <c r="E20">
        <v>60.9</v>
      </c>
      <c r="F20">
        <v>0</v>
      </c>
      <c r="G20">
        <v>0</v>
      </c>
    </row>
    <row r="21" spans="1:7" ht="15" x14ac:dyDescent="0.25">
      <c r="A21" s="53" t="s">
        <v>27</v>
      </c>
    </row>
    <row r="22" spans="1:7" ht="15" x14ac:dyDescent="0.25">
      <c r="A22" s="53" t="s">
        <v>273</v>
      </c>
      <c r="B22">
        <v>1292.4000000000001</v>
      </c>
      <c r="C22">
        <v>270.2</v>
      </c>
      <c r="D22">
        <v>876.7</v>
      </c>
      <c r="E22">
        <v>251.8</v>
      </c>
      <c r="F22">
        <v>0</v>
      </c>
      <c r="G22">
        <v>0</v>
      </c>
    </row>
    <row r="23" spans="1:7" ht="15" x14ac:dyDescent="0.25">
      <c r="A23" s="53" t="s">
        <v>274</v>
      </c>
      <c r="B23">
        <v>2.7</v>
      </c>
      <c r="C23">
        <v>2.9</v>
      </c>
      <c r="D23">
        <v>17.7</v>
      </c>
      <c r="E23">
        <v>14.4</v>
      </c>
      <c r="F23">
        <v>0</v>
      </c>
      <c r="G23">
        <v>0</v>
      </c>
    </row>
    <row r="24" spans="1:7" ht="15" x14ac:dyDescent="0.25">
      <c r="A24" s="53" t="s">
        <v>406</v>
      </c>
      <c r="B24">
        <v>0</v>
      </c>
      <c r="C24">
        <v>0</v>
      </c>
      <c r="D24">
        <v>0</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778.8</v>
      </c>
      <c r="C27">
        <v>262.7</v>
      </c>
      <c r="D27">
        <v>554.4</v>
      </c>
      <c r="E27">
        <v>9.9</v>
      </c>
      <c r="F27">
        <v>0</v>
      </c>
      <c r="G27">
        <v>0</v>
      </c>
    </row>
    <row r="28" spans="1:7" ht="15" x14ac:dyDescent="0.25">
      <c r="A28" s="53" t="s">
        <v>594</v>
      </c>
      <c r="B28">
        <v>0</v>
      </c>
      <c r="C28" t="s">
        <v>160</v>
      </c>
      <c r="D28">
        <v>0</v>
      </c>
      <c r="E28">
        <v>0</v>
      </c>
      <c r="F28">
        <v>0</v>
      </c>
      <c r="G28">
        <v>0</v>
      </c>
    </row>
    <row r="29" spans="1:7" ht="15" x14ac:dyDescent="0.25">
      <c r="A29" s="53" t="s">
        <v>276</v>
      </c>
      <c r="B29">
        <v>1.7</v>
      </c>
      <c r="C29">
        <v>3.8</v>
      </c>
      <c r="D29">
        <v>9.4</v>
      </c>
      <c r="E29">
        <v>4.9000000000000004</v>
      </c>
      <c r="F29">
        <v>0</v>
      </c>
      <c r="G29">
        <v>0</v>
      </c>
    </row>
    <row r="30" spans="1:7" ht="15" x14ac:dyDescent="0.25">
      <c r="A30" s="53" t="s">
        <v>574</v>
      </c>
      <c r="B30">
        <v>0</v>
      </c>
      <c r="C30">
        <v>0</v>
      </c>
      <c r="D30">
        <v>29.9</v>
      </c>
      <c r="E30">
        <v>0</v>
      </c>
      <c r="F30">
        <v>0</v>
      </c>
      <c r="G30">
        <v>0</v>
      </c>
    </row>
    <row r="31" spans="1:7" ht="15" x14ac:dyDescent="0.25">
      <c r="A31" s="53" t="s">
        <v>277</v>
      </c>
      <c r="B31">
        <v>4.0999999999999996</v>
      </c>
      <c r="C31">
        <v>0.2</v>
      </c>
      <c r="D31" t="s">
        <v>160</v>
      </c>
      <c r="E31">
        <v>0.1</v>
      </c>
      <c r="F31">
        <v>0</v>
      </c>
      <c r="G31">
        <v>0</v>
      </c>
    </row>
    <row r="32" spans="1:7" ht="15" x14ac:dyDescent="0.25">
      <c r="A32" s="53" t="s">
        <v>278</v>
      </c>
      <c r="B32">
        <v>0</v>
      </c>
      <c r="C32">
        <v>0</v>
      </c>
      <c r="D32">
        <v>0.7</v>
      </c>
      <c r="E32">
        <v>1.7</v>
      </c>
      <c r="F32">
        <v>0</v>
      </c>
      <c r="G32">
        <v>0</v>
      </c>
    </row>
    <row r="33" spans="1:7" ht="15" x14ac:dyDescent="0.25">
      <c r="A33" s="53" t="s">
        <v>279</v>
      </c>
      <c r="B33">
        <v>0.2</v>
      </c>
      <c r="C33">
        <v>0.6</v>
      </c>
      <c r="D33">
        <v>0.4</v>
      </c>
      <c r="E33">
        <v>3.3</v>
      </c>
      <c r="F33">
        <v>0</v>
      </c>
      <c r="G33">
        <v>0</v>
      </c>
    </row>
    <row r="34" spans="1:7" ht="15" x14ac:dyDescent="0.25">
      <c r="A34" s="53" t="s">
        <v>280</v>
      </c>
      <c r="B34">
        <v>0</v>
      </c>
      <c r="C34">
        <v>0</v>
      </c>
      <c r="D34">
        <v>0</v>
      </c>
      <c r="E34" t="s">
        <v>160</v>
      </c>
      <c r="F34">
        <v>0</v>
      </c>
      <c r="G34">
        <v>0</v>
      </c>
    </row>
    <row r="35" spans="1:7" ht="15" x14ac:dyDescent="0.25">
      <c r="A35" s="53" t="s">
        <v>281</v>
      </c>
      <c r="B35">
        <v>0</v>
      </c>
      <c r="C35">
        <v>0</v>
      </c>
      <c r="D35">
        <v>184.9</v>
      </c>
      <c r="E35">
        <v>207.7</v>
      </c>
      <c r="F35">
        <v>0</v>
      </c>
      <c r="G35">
        <v>0</v>
      </c>
    </row>
    <row r="36" spans="1:7" ht="15" x14ac:dyDescent="0.25">
      <c r="A36" s="53" t="s">
        <v>493</v>
      </c>
      <c r="B36">
        <v>0</v>
      </c>
      <c r="C36">
        <v>0</v>
      </c>
      <c r="D36">
        <v>0</v>
      </c>
      <c r="E36">
        <v>1</v>
      </c>
      <c r="F36">
        <v>0</v>
      </c>
      <c r="G36">
        <v>0</v>
      </c>
    </row>
    <row r="37" spans="1:7" ht="15" x14ac:dyDescent="0.25">
      <c r="A37" s="53" t="s">
        <v>282</v>
      </c>
      <c r="B37">
        <v>45</v>
      </c>
      <c r="C37">
        <v>0</v>
      </c>
      <c r="D37">
        <v>0</v>
      </c>
      <c r="E37">
        <v>0</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493.3</v>
      </c>
      <c r="C40">
        <v>0</v>
      </c>
      <c r="D40">
        <v>381</v>
      </c>
      <c r="E40">
        <v>0</v>
      </c>
      <c r="F40">
        <v>0</v>
      </c>
      <c r="G40">
        <v>0</v>
      </c>
    </row>
    <row r="41" spans="1:7" ht="15" x14ac:dyDescent="0.25">
      <c r="A41" s="53" t="s">
        <v>614</v>
      </c>
      <c r="B41">
        <v>63.3</v>
      </c>
      <c r="C41">
        <v>0</v>
      </c>
      <c r="D41">
        <v>116.1</v>
      </c>
      <c r="E41">
        <v>0</v>
      </c>
      <c r="F41">
        <v>0</v>
      </c>
      <c r="G41">
        <v>0</v>
      </c>
    </row>
    <row r="42" spans="1:7" ht="15" x14ac:dyDescent="0.25">
      <c r="A42" s="53" t="s">
        <v>284</v>
      </c>
      <c r="B42">
        <v>225</v>
      </c>
      <c r="C42">
        <v>0</v>
      </c>
      <c r="D42">
        <v>129.1</v>
      </c>
      <c r="E42">
        <v>0</v>
      </c>
      <c r="F42">
        <v>0</v>
      </c>
      <c r="G42">
        <v>0</v>
      </c>
    </row>
    <row r="43" spans="1:7" ht="15" x14ac:dyDescent="0.25">
      <c r="A43" s="53" t="s">
        <v>285</v>
      </c>
      <c r="B43">
        <v>205</v>
      </c>
      <c r="C43">
        <v>0</v>
      </c>
      <c r="D43">
        <v>118</v>
      </c>
      <c r="E43">
        <v>0</v>
      </c>
      <c r="F43">
        <v>0</v>
      </c>
      <c r="G43">
        <v>0</v>
      </c>
    </row>
    <row r="44" spans="1:7" ht="15" x14ac:dyDescent="0.25">
      <c r="A44" s="53" t="s">
        <v>414</v>
      </c>
      <c r="B44">
        <v>0</v>
      </c>
      <c r="C44">
        <v>0</v>
      </c>
      <c r="D44">
        <v>17.8</v>
      </c>
      <c r="E44">
        <v>0</v>
      </c>
      <c r="F44">
        <v>0</v>
      </c>
      <c r="G44">
        <v>0</v>
      </c>
    </row>
    <row r="45" spans="1:7" ht="15" x14ac:dyDescent="0.25">
      <c r="A45" s="53" t="s">
        <v>27</v>
      </c>
    </row>
    <row r="46" spans="1:7" ht="15" x14ac:dyDescent="0.25">
      <c r="A46" s="53" t="s">
        <v>286</v>
      </c>
      <c r="B46">
        <v>9349.1</v>
      </c>
      <c r="C46">
        <v>7404.1</v>
      </c>
      <c r="D46">
        <v>10220.6</v>
      </c>
      <c r="E46">
        <v>9267.4</v>
      </c>
      <c r="F46">
        <v>759.1</v>
      </c>
      <c r="G46">
        <v>0</v>
      </c>
    </row>
    <row r="47" spans="1:7" ht="15" x14ac:dyDescent="0.25">
      <c r="A47" s="53" t="s">
        <v>287</v>
      </c>
      <c r="B47">
        <v>4.5</v>
      </c>
      <c r="C47">
        <v>5</v>
      </c>
      <c r="D47">
        <v>9.6</v>
      </c>
      <c r="E47">
        <v>13.9</v>
      </c>
      <c r="F47">
        <v>0</v>
      </c>
      <c r="G47">
        <v>0</v>
      </c>
    </row>
    <row r="48" spans="1:7" ht="15" x14ac:dyDescent="0.25">
      <c r="A48" s="53" t="s">
        <v>288</v>
      </c>
      <c r="B48">
        <v>237.7</v>
      </c>
      <c r="C48">
        <v>192.4</v>
      </c>
      <c r="D48">
        <v>383.6</v>
      </c>
      <c r="E48">
        <v>344.5</v>
      </c>
      <c r="F48">
        <v>0</v>
      </c>
      <c r="G48">
        <v>0</v>
      </c>
    </row>
    <row r="49" spans="1:7" ht="15" x14ac:dyDescent="0.25">
      <c r="A49" s="53" t="s">
        <v>289</v>
      </c>
      <c r="B49">
        <v>273.7</v>
      </c>
      <c r="C49">
        <v>359</v>
      </c>
      <c r="D49">
        <v>236.2</v>
      </c>
      <c r="E49">
        <v>265.89999999999998</v>
      </c>
      <c r="F49">
        <v>1.3</v>
      </c>
      <c r="G49">
        <v>0</v>
      </c>
    </row>
    <row r="50" spans="1:7" ht="15" x14ac:dyDescent="0.25">
      <c r="A50" s="53" t="s">
        <v>310</v>
      </c>
      <c r="B50">
        <v>91</v>
      </c>
      <c r="C50">
        <v>35</v>
      </c>
      <c r="D50">
        <v>128.9</v>
      </c>
      <c r="E50">
        <v>0</v>
      </c>
      <c r="F50">
        <v>0</v>
      </c>
      <c r="G50">
        <v>0</v>
      </c>
    </row>
    <row r="51" spans="1:7" ht="15" x14ac:dyDescent="0.25">
      <c r="A51" s="53" t="s">
        <v>290</v>
      </c>
      <c r="B51">
        <v>800.8</v>
      </c>
      <c r="C51">
        <v>507.8</v>
      </c>
      <c r="D51">
        <v>1750.4</v>
      </c>
      <c r="E51">
        <v>1790.8</v>
      </c>
      <c r="F51">
        <v>0</v>
      </c>
      <c r="G51">
        <v>0</v>
      </c>
    </row>
    <row r="52" spans="1:7" ht="15" x14ac:dyDescent="0.25">
      <c r="A52" s="53" t="s">
        <v>291</v>
      </c>
      <c r="B52">
        <v>136.4</v>
      </c>
      <c r="C52">
        <v>127.6</v>
      </c>
      <c r="D52">
        <v>126.4</v>
      </c>
      <c r="E52">
        <v>35.299999999999997</v>
      </c>
      <c r="F52">
        <v>0</v>
      </c>
      <c r="G52">
        <v>0</v>
      </c>
    </row>
    <row r="53" spans="1:7" ht="15" x14ac:dyDescent="0.25">
      <c r="A53" s="53" t="s">
        <v>591</v>
      </c>
      <c r="B53">
        <v>0</v>
      </c>
      <c r="C53">
        <v>18.399999999999999</v>
      </c>
      <c r="D53">
        <v>30.4</v>
      </c>
      <c r="E53">
        <v>0</v>
      </c>
      <c r="F53">
        <v>0</v>
      </c>
      <c r="G53">
        <v>0</v>
      </c>
    </row>
    <row r="54" spans="1:7" ht="15" x14ac:dyDescent="0.25">
      <c r="A54" s="53" t="s">
        <v>292</v>
      </c>
      <c r="B54">
        <v>0</v>
      </c>
      <c r="C54">
        <v>17.3</v>
      </c>
      <c r="D54">
        <v>0</v>
      </c>
      <c r="E54">
        <v>0</v>
      </c>
      <c r="F54">
        <v>0</v>
      </c>
      <c r="G54">
        <v>0</v>
      </c>
    </row>
    <row r="55" spans="1:7" ht="15" x14ac:dyDescent="0.25">
      <c r="A55" s="53" t="s">
        <v>293</v>
      </c>
      <c r="B55">
        <v>537.29999999999995</v>
      </c>
      <c r="C55">
        <v>480.1</v>
      </c>
      <c r="D55">
        <v>450</v>
      </c>
      <c r="E55">
        <v>313.8</v>
      </c>
      <c r="F55">
        <v>0</v>
      </c>
      <c r="G55">
        <v>0</v>
      </c>
    </row>
    <row r="56" spans="1:7" ht="15" x14ac:dyDescent="0.25">
      <c r="A56" s="53" t="s">
        <v>384</v>
      </c>
      <c r="B56">
        <v>0</v>
      </c>
      <c r="C56">
        <v>0</v>
      </c>
      <c r="D56">
        <v>9.5</v>
      </c>
      <c r="E56">
        <v>16.600000000000001</v>
      </c>
      <c r="F56">
        <v>0</v>
      </c>
      <c r="G56">
        <v>0</v>
      </c>
    </row>
    <row r="57" spans="1:7" ht="15" x14ac:dyDescent="0.25">
      <c r="A57" s="53" t="s">
        <v>294</v>
      </c>
      <c r="B57">
        <v>3</v>
      </c>
      <c r="C57">
        <v>3.4</v>
      </c>
      <c r="D57">
        <v>3.2</v>
      </c>
      <c r="E57">
        <v>11</v>
      </c>
      <c r="F57">
        <v>0</v>
      </c>
      <c r="G57">
        <v>0</v>
      </c>
    </row>
    <row r="58" spans="1:7" ht="15" x14ac:dyDescent="0.25">
      <c r="A58" s="53" t="s">
        <v>295</v>
      </c>
      <c r="B58">
        <v>194.8</v>
      </c>
      <c r="C58">
        <v>217</v>
      </c>
      <c r="D58">
        <v>318.89999999999998</v>
      </c>
      <c r="E58">
        <v>300.5</v>
      </c>
      <c r="F58">
        <v>0</v>
      </c>
      <c r="G58">
        <v>0</v>
      </c>
    </row>
    <row r="59" spans="1:7" ht="15" x14ac:dyDescent="0.25">
      <c r="A59" s="53" t="s">
        <v>296</v>
      </c>
      <c r="B59">
        <v>58.4</v>
      </c>
      <c r="C59">
        <v>155</v>
      </c>
      <c r="D59">
        <v>141.69999999999999</v>
      </c>
      <c r="E59">
        <v>106.5</v>
      </c>
      <c r="F59">
        <v>0</v>
      </c>
      <c r="G59">
        <v>0</v>
      </c>
    </row>
    <row r="60" spans="1:7" ht="15" x14ac:dyDescent="0.25">
      <c r="A60" s="53" t="s">
        <v>297</v>
      </c>
      <c r="B60">
        <v>4.4000000000000004</v>
      </c>
      <c r="C60">
        <v>6.4</v>
      </c>
      <c r="D60">
        <v>7.8</v>
      </c>
      <c r="E60">
        <v>7.7</v>
      </c>
      <c r="F60">
        <v>0</v>
      </c>
      <c r="G60">
        <v>0</v>
      </c>
    </row>
    <row r="61" spans="1:7" ht="15" x14ac:dyDescent="0.25">
      <c r="A61" s="53" t="s">
        <v>298</v>
      </c>
      <c r="B61">
        <v>6108.6</v>
      </c>
      <c r="C61">
        <v>4436.8999999999996</v>
      </c>
      <c r="D61">
        <v>5432.1</v>
      </c>
      <c r="E61">
        <v>5576.1</v>
      </c>
      <c r="F61">
        <v>757.9</v>
      </c>
      <c r="G61">
        <v>0</v>
      </c>
    </row>
    <row r="62" spans="1:7" ht="15" x14ac:dyDescent="0.25">
      <c r="A62" s="53" t="s">
        <v>299</v>
      </c>
      <c r="B62">
        <v>297.10000000000002</v>
      </c>
      <c r="C62">
        <v>132</v>
      </c>
      <c r="D62">
        <v>201.2</v>
      </c>
      <c r="E62">
        <v>82.8</v>
      </c>
      <c r="F62">
        <v>0</v>
      </c>
      <c r="G62">
        <v>0</v>
      </c>
    </row>
    <row r="63" spans="1:7" ht="15" x14ac:dyDescent="0.25">
      <c r="A63" s="53" t="s">
        <v>300</v>
      </c>
      <c r="B63">
        <v>220.7</v>
      </c>
      <c r="C63">
        <v>245.6</v>
      </c>
      <c r="D63">
        <v>219.5</v>
      </c>
      <c r="E63">
        <v>188.7</v>
      </c>
      <c r="F63">
        <v>0</v>
      </c>
      <c r="G63">
        <v>0</v>
      </c>
    </row>
    <row r="64" spans="1:7" ht="15" x14ac:dyDescent="0.25">
      <c r="A64" s="53" t="s">
        <v>301</v>
      </c>
      <c r="B64">
        <v>221.2</v>
      </c>
      <c r="C64">
        <v>50</v>
      </c>
      <c r="D64">
        <v>419.2</v>
      </c>
      <c r="E64">
        <v>14.6</v>
      </c>
      <c r="F64">
        <v>0</v>
      </c>
      <c r="G64">
        <v>0</v>
      </c>
    </row>
    <row r="65" spans="1:7" ht="15" x14ac:dyDescent="0.25">
      <c r="A65" s="53" t="s">
        <v>302</v>
      </c>
      <c r="B65">
        <v>140</v>
      </c>
      <c r="C65">
        <v>290</v>
      </c>
      <c r="D65">
        <v>177.6</v>
      </c>
      <c r="E65">
        <v>106.5</v>
      </c>
      <c r="F65">
        <v>0</v>
      </c>
      <c r="G65">
        <v>0</v>
      </c>
    </row>
    <row r="66" spans="1:7" ht="15" x14ac:dyDescent="0.25">
      <c r="A66" s="53" t="s">
        <v>385</v>
      </c>
      <c r="B66">
        <v>0</v>
      </c>
      <c r="C66">
        <v>0</v>
      </c>
      <c r="D66">
        <v>1</v>
      </c>
      <c r="E66">
        <v>2</v>
      </c>
      <c r="F66">
        <v>0</v>
      </c>
      <c r="G66">
        <v>0</v>
      </c>
    </row>
    <row r="67" spans="1:7" ht="15" x14ac:dyDescent="0.25">
      <c r="A67" s="53" t="s">
        <v>303</v>
      </c>
      <c r="B67">
        <v>12.6</v>
      </c>
      <c r="C67">
        <v>100.4</v>
      </c>
      <c r="D67">
        <v>35</v>
      </c>
      <c r="E67">
        <v>46</v>
      </c>
      <c r="F67">
        <v>0</v>
      </c>
      <c r="G67">
        <v>0</v>
      </c>
    </row>
    <row r="68" spans="1:7" ht="15" x14ac:dyDescent="0.25">
      <c r="A68" s="53" t="s">
        <v>304</v>
      </c>
      <c r="B68">
        <v>7</v>
      </c>
      <c r="C68">
        <v>25</v>
      </c>
      <c r="D68">
        <v>138.30000000000001</v>
      </c>
      <c r="E68">
        <v>44.4</v>
      </c>
      <c r="F68">
        <v>0</v>
      </c>
      <c r="G68">
        <v>0</v>
      </c>
    </row>
    <row r="69" spans="1:7" ht="15" x14ac:dyDescent="0.25">
      <c r="A69" s="53" t="s">
        <v>573</v>
      </c>
      <c r="B69" t="s">
        <v>118</v>
      </c>
      <c r="C69" t="s">
        <v>26</v>
      </c>
      <c r="D69" t="s">
        <v>118</v>
      </c>
      <c r="E69" t="s">
        <v>118</v>
      </c>
      <c r="F69" t="s">
        <v>118</v>
      </c>
      <c r="G69" t="s">
        <v>108</v>
      </c>
    </row>
    <row r="70" spans="1:7" ht="15" x14ac:dyDescent="0.25">
      <c r="A70" s="53" t="s">
        <v>305</v>
      </c>
      <c r="B70">
        <v>27819.200000000001</v>
      </c>
      <c r="C70">
        <v>10051.5</v>
      </c>
      <c r="D70">
        <v>21582.5</v>
      </c>
      <c r="E70">
        <v>11890</v>
      </c>
      <c r="F70">
        <v>899.4</v>
      </c>
      <c r="G70">
        <v>0</v>
      </c>
    </row>
    <row r="71" spans="1:7" ht="15" x14ac:dyDescent="0.25">
      <c r="A71" s="53" t="s">
        <v>306</v>
      </c>
      <c r="B71">
        <v>8153.5</v>
      </c>
      <c r="C71">
        <v>1817.9</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35972.699999999997</v>
      </c>
      <c r="C73">
        <v>11869.4</v>
      </c>
      <c r="D73">
        <v>21582.5</v>
      </c>
      <c r="E73">
        <v>11890</v>
      </c>
      <c r="F73">
        <v>899.4</v>
      </c>
      <c r="G73">
        <v>0</v>
      </c>
    </row>
    <row r="74" spans="1:7" ht="15" x14ac:dyDescent="0.25">
      <c r="A74" s="53" t="s">
        <v>308</v>
      </c>
      <c r="B74" t="s">
        <v>25</v>
      </c>
      <c r="C74" t="s">
        <v>25</v>
      </c>
      <c r="D74">
        <v>0</v>
      </c>
      <c r="E74">
        <v>0</v>
      </c>
      <c r="F74" t="s">
        <v>25</v>
      </c>
      <c r="G74" t="s">
        <v>25</v>
      </c>
    </row>
    <row r="75" spans="1:7" ht="15" x14ac:dyDescent="0.25">
      <c r="A75" s="53" t="s">
        <v>309</v>
      </c>
      <c r="B75">
        <v>1219.4000000000001</v>
      </c>
      <c r="C75">
        <v>524.9</v>
      </c>
      <c r="D75" t="s">
        <v>25</v>
      </c>
      <c r="E75" t="s">
        <v>25</v>
      </c>
      <c r="F75">
        <v>0</v>
      </c>
      <c r="G75">
        <v>0</v>
      </c>
    </row>
    <row r="76" spans="1:7" ht="15" x14ac:dyDescent="0.35">
      <c r="A76" s="30" t="s">
        <v>573</v>
      </c>
      <c r="B76" t="s">
        <v>118</v>
      </c>
      <c r="C76" t="s">
        <v>26</v>
      </c>
      <c r="D76" t="s">
        <v>118</v>
      </c>
      <c r="E76" t="s">
        <v>118</v>
      </c>
      <c r="F76" t="s">
        <v>118</v>
      </c>
      <c r="G76" t="s">
        <v>108</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B867-38A4-459A-B044-7F1705483B43}">
  <dimension ref="A1:G75"/>
  <sheetViews>
    <sheetView topLeftCell="A49" workbookViewId="0">
      <selection activeCell="B7" sqref="B7"/>
    </sheetView>
  </sheetViews>
  <sheetFormatPr defaultRowHeight="13.2" x14ac:dyDescent="0.25"/>
  <cols>
    <col min="1" max="1" width="22" customWidth="1"/>
    <col min="2" max="2" width="10.88671875" customWidth="1"/>
    <col min="5" max="5" width="15" customWidth="1"/>
  </cols>
  <sheetData>
    <row r="1" spans="1:7" ht="15" x14ac:dyDescent="0.25">
      <c r="A1" s="53" t="s">
        <v>564</v>
      </c>
    </row>
    <row r="2" spans="1:7" ht="15" x14ac:dyDescent="0.25">
      <c r="A2" s="53" t="s">
        <v>565</v>
      </c>
    </row>
    <row r="3" spans="1:7" ht="15" x14ac:dyDescent="0.25">
      <c r="A3" s="53" t="s">
        <v>681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269</v>
      </c>
      <c r="B13">
        <v>0.1</v>
      </c>
      <c r="C13">
        <v>0.1</v>
      </c>
      <c r="D13">
        <v>0.2</v>
      </c>
      <c r="E13">
        <v>0.3</v>
      </c>
      <c r="F13">
        <v>0</v>
      </c>
      <c r="G13">
        <v>0</v>
      </c>
    </row>
    <row r="14" spans="1:7" ht="15" x14ac:dyDescent="0.25">
      <c r="A14" s="53" t="s">
        <v>27</v>
      </c>
    </row>
    <row r="15" spans="1:7" ht="15" x14ac:dyDescent="0.25">
      <c r="A15" s="53" t="s">
        <v>270</v>
      </c>
      <c r="B15">
        <v>4607</v>
      </c>
      <c r="C15">
        <v>2023.3</v>
      </c>
      <c r="D15">
        <v>2938.7</v>
      </c>
      <c r="E15">
        <v>1900</v>
      </c>
      <c r="F15">
        <v>140.30000000000001</v>
      </c>
      <c r="G15">
        <v>0</v>
      </c>
    </row>
    <row r="16" spans="1:7" ht="15" x14ac:dyDescent="0.25">
      <c r="A16" s="53" t="s">
        <v>27</v>
      </c>
    </row>
    <row r="17" spans="1:7" ht="15" x14ac:dyDescent="0.25">
      <c r="A17" s="53" t="s">
        <v>271</v>
      </c>
      <c r="B17">
        <v>669.6</v>
      </c>
      <c r="C17">
        <v>162.4</v>
      </c>
      <c r="D17">
        <v>270.89999999999998</v>
      </c>
      <c r="E17">
        <v>198.2</v>
      </c>
      <c r="F17">
        <v>0</v>
      </c>
      <c r="G17">
        <v>0</v>
      </c>
    </row>
    <row r="18" spans="1:7" ht="15" x14ac:dyDescent="0.25">
      <c r="A18" s="53" t="s">
        <v>27</v>
      </c>
    </row>
    <row r="19" spans="1:7" ht="15" x14ac:dyDescent="0.25">
      <c r="A19" s="53" t="s">
        <v>272</v>
      </c>
      <c r="B19">
        <v>11559.6</v>
      </c>
      <c r="C19">
        <v>0.2</v>
      </c>
      <c r="D19">
        <v>6145.4</v>
      </c>
      <c r="E19">
        <v>60.9</v>
      </c>
      <c r="F19">
        <v>0</v>
      </c>
      <c r="G19">
        <v>0</v>
      </c>
    </row>
    <row r="20" spans="1:7" ht="15" x14ac:dyDescent="0.25">
      <c r="A20" s="53" t="s">
        <v>27</v>
      </c>
    </row>
    <row r="21" spans="1:7" ht="15" x14ac:dyDescent="0.25">
      <c r="A21" s="53" t="s">
        <v>273</v>
      </c>
      <c r="B21">
        <v>1271.5999999999999</v>
      </c>
      <c r="C21">
        <v>74.5</v>
      </c>
      <c r="D21">
        <v>832.3</v>
      </c>
      <c r="E21">
        <v>188.7</v>
      </c>
      <c r="F21">
        <v>0</v>
      </c>
      <c r="G21">
        <v>0</v>
      </c>
    </row>
    <row r="22" spans="1:7" ht="15" x14ac:dyDescent="0.25">
      <c r="A22" s="53" t="s">
        <v>274</v>
      </c>
      <c r="B22">
        <v>2.9</v>
      </c>
      <c r="C22">
        <v>3.3</v>
      </c>
      <c r="D22">
        <v>17.399999999999999</v>
      </c>
      <c r="E22">
        <v>13.4</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717.5</v>
      </c>
      <c r="C26">
        <v>69.5</v>
      </c>
      <c r="D26">
        <v>553.79999999999995</v>
      </c>
      <c r="E26">
        <v>9.6</v>
      </c>
      <c r="F26">
        <v>0</v>
      </c>
      <c r="G26">
        <v>0</v>
      </c>
    </row>
    <row r="27" spans="1:7" ht="15" x14ac:dyDescent="0.25">
      <c r="A27" s="53" t="s">
        <v>594</v>
      </c>
      <c r="B27">
        <v>0</v>
      </c>
      <c r="C27" t="s">
        <v>160</v>
      </c>
      <c r="D27">
        <v>0</v>
      </c>
      <c r="E27">
        <v>0</v>
      </c>
      <c r="F27">
        <v>0</v>
      </c>
      <c r="G27">
        <v>0</v>
      </c>
    </row>
    <row r="28" spans="1:7" ht="15" x14ac:dyDescent="0.25">
      <c r="A28" s="53" t="s">
        <v>276</v>
      </c>
      <c r="B28">
        <v>1.9</v>
      </c>
      <c r="C28">
        <v>0.9</v>
      </c>
      <c r="D28">
        <v>9.1</v>
      </c>
      <c r="E28">
        <v>4.8</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1.7</v>
      </c>
      <c r="F31">
        <v>0</v>
      </c>
      <c r="G31">
        <v>0</v>
      </c>
    </row>
    <row r="32" spans="1:7" ht="15" x14ac:dyDescent="0.25">
      <c r="A32" s="53" t="s">
        <v>279</v>
      </c>
      <c r="B32">
        <v>0.2</v>
      </c>
      <c r="C32">
        <v>0.6</v>
      </c>
      <c r="D32">
        <v>0.4</v>
      </c>
      <c r="E32">
        <v>3.3</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468</v>
      </c>
      <c r="C39">
        <v>0</v>
      </c>
      <c r="D39">
        <v>286.10000000000002</v>
      </c>
      <c r="E39">
        <v>0</v>
      </c>
      <c r="F39">
        <v>0</v>
      </c>
      <c r="G39">
        <v>0</v>
      </c>
    </row>
    <row r="40" spans="1:7" ht="15" x14ac:dyDescent="0.25">
      <c r="A40" s="53" t="s">
        <v>614</v>
      </c>
      <c r="B40">
        <v>98</v>
      </c>
      <c r="C40">
        <v>0</v>
      </c>
      <c r="D40">
        <v>80.7</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9233.4</v>
      </c>
      <c r="C45">
        <v>7590.3</v>
      </c>
      <c r="D45">
        <v>9543.2000000000007</v>
      </c>
      <c r="E45">
        <v>8759.2000000000007</v>
      </c>
      <c r="F45">
        <v>747</v>
      </c>
      <c r="G45">
        <v>0</v>
      </c>
    </row>
    <row r="46" spans="1:7" ht="15" x14ac:dyDescent="0.25">
      <c r="A46" s="53" t="s">
        <v>287</v>
      </c>
      <c r="B46">
        <v>4.5</v>
      </c>
      <c r="C46">
        <v>0</v>
      </c>
      <c r="D46">
        <v>9.6</v>
      </c>
      <c r="E46">
        <v>13.9</v>
      </c>
      <c r="F46">
        <v>0</v>
      </c>
      <c r="G46">
        <v>0</v>
      </c>
    </row>
    <row r="47" spans="1:7" ht="15" x14ac:dyDescent="0.25">
      <c r="A47" s="53" t="s">
        <v>288</v>
      </c>
      <c r="B47">
        <v>238.3</v>
      </c>
      <c r="C47">
        <v>200.4</v>
      </c>
      <c r="D47">
        <v>383.6</v>
      </c>
      <c r="E47">
        <v>331</v>
      </c>
      <c r="F47">
        <v>0</v>
      </c>
      <c r="G47">
        <v>0</v>
      </c>
    </row>
    <row r="48" spans="1:7" ht="15" x14ac:dyDescent="0.25">
      <c r="A48" s="53" t="s">
        <v>289</v>
      </c>
      <c r="B48">
        <v>262.10000000000002</v>
      </c>
      <c r="C48">
        <v>359.7</v>
      </c>
      <c r="D48">
        <v>229.3</v>
      </c>
      <c r="E48">
        <v>247.1</v>
      </c>
      <c r="F48">
        <v>0</v>
      </c>
      <c r="G48">
        <v>0</v>
      </c>
    </row>
    <row r="49" spans="1:7" ht="15" x14ac:dyDescent="0.25">
      <c r="A49" s="53" t="s">
        <v>310</v>
      </c>
      <c r="B49">
        <v>136</v>
      </c>
      <c r="C49">
        <v>35</v>
      </c>
      <c r="D49">
        <v>79.599999999999994</v>
      </c>
      <c r="E49">
        <v>0</v>
      </c>
      <c r="F49">
        <v>0</v>
      </c>
      <c r="G49">
        <v>0</v>
      </c>
    </row>
    <row r="50" spans="1:7" ht="15" x14ac:dyDescent="0.25">
      <c r="A50" s="53" t="s">
        <v>290</v>
      </c>
      <c r="B50">
        <v>859.2</v>
      </c>
      <c r="C50">
        <v>586.79999999999995</v>
      </c>
      <c r="D50">
        <v>1620.8</v>
      </c>
      <c r="E50">
        <v>1601.1</v>
      </c>
      <c r="F50">
        <v>0</v>
      </c>
      <c r="G50">
        <v>0</v>
      </c>
    </row>
    <row r="51" spans="1:7" ht="15" x14ac:dyDescent="0.25">
      <c r="A51" s="53" t="s">
        <v>291</v>
      </c>
      <c r="B51">
        <v>136.19999999999999</v>
      </c>
      <c r="C51">
        <v>120.6</v>
      </c>
      <c r="D51">
        <v>98.5</v>
      </c>
      <c r="E51">
        <v>35.299999999999997</v>
      </c>
      <c r="F51">
        <v>0</v>
      </c>
      <c r="G51">
        <v>0</v>
      </c>
    </row>
    <row r="52" spans="1:7" ht="15" x14ac:dyDescent="0.25">
      <c r="A52" s="53" t="s">
        <v>591</v>
      </c>
      <c r="B52">
        <v>0</v>
      </c>
      <c r="C52">
        <v>18.399999999999999</v>
      </c>
      <c r="D52">
        <v>30.4</v>
      </c>
      <c r="E52">
        <v>0</v>
      </c>
      <c r="F52">
        <v>0</v>
      </c>
      <c r="G52">
        <v>0</v>
      </c>
    </row>
    <row r="53" spans="1:7" ht="15" x14ac:dyDescent="0.25">
      <c r="A53" s="53" t="s">
        <v>292</v>
      </c>
      <c r="B53">
        <v>0</v>
      </c>
      <c r="C53">
        <v>16.8</v>
      </c>
      <c r="D53">
        <v>0</v>
      </c>
      <c r="E53">
        <v>0</v>
      </c>
      <c r="F53">
        <v>0</v>
      </c>
      <c r="G53">
        <v>0</v>
      </c>
    </row>
    <row r="54" spans="1:7" ht="15" x14ac:dyDescent="0.25">
      <c r="A54" s="53" t="s">
        <v>293</v>
      </c>
      <c r="B54">
        <v>486</v>
      </c>
      <c r="C54">
        <v>498.9</v>
      </c>
      <c r="D54">
        <v>429</v>
      </c>
      <c r="E54">
        <v>285.8</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189.3</v>
      </c>
      <c r="C57">
        <v>166.6</v>
      </c>
      <c r="D57">
        <v>296.60000000000002</v>
      </c>
      <c r="E57">
        <v>300.5</v>
      </c>
      <c r="F57">
        <v>0</v>
      </c>
      <c r="G57">
        <v>0</v>
      </c>
    </row>
    <row r="58" spans="1:7" ht="15" x14ac:dyDescent="0.25">
      <c r="A58" s="53" t="s">
        <v>296</v>
      </c>
      <c r="B58">
        <v>44.6</v>
      </c>
      <c r="C58">
        <v>114.4</v>
      </c>
      <c r="D58">
        <v>141.69999999999999</v>
      </c>
      <c r="E58">
        <v>106.5</v>
      </c>
      <c r="F58">
        <v>0</v>
      </c>
      <c r="G58">
        <v>0</v>
      </c>
    </row>
    <row r="59" spans="1:7" ht="15" x14ac:dyDescent="0.25">
      <c r="A59" s="53" t="s">
        <v>297</v>
      </c>
      <c r="B59">
        <v>4.4000000000000004</v>
      </c>
      <c r="C59">
        <v>5.4</v>
      </c>
      <c r="D59">
        <v>7.8</v>
      </c>
      <c r="E59">
        <v>7.7</v>
      </c>
      <c r="F59">
        <v>0</v>
      </c>
      <c r="G59">
        <v>0</v>
      </c>
    </row>
    <row r="60" spans="1:7" ht="15" x14ac:dyDescent="0.25">
      <c r="A60" s="53" t="s">
        <v>298</v>
      </c>
      <c r="B60">
        <v>5940.2</v>
      </c>
      <c r="C60">
        <v>4613</v>
      </c>
      <c r="D60">
        <v>5144.1000000000004</v>
      </c>
      <c r="E60">
        <v>5347.5</v>
      </c>
      <c r="F60">
        <v>747</v>
      </c>
      <c r="G60">
        <v>0</v>
      </c>
    </row>
    <row r="61" spans="1:7" ht="15" x14ac:dyDescent="0.25">
      <c r="A61" s="53" t="s">
        <v>299</v>
      </c>
      <c r="B61">
        <v>280.60000000000002</v>
      </c>
      <c r="C61">
        <v>109.6</v>
      </c>
      <c r="D61">
        <v>186.6</v>
      </c>
      <c r="E61">
        <v>82.8</v>
      </c>
      <c r="F61">
        <v>0</v>
      </c>
      <c r="G61">
        <v>0</v>
      </c>
    </row>
    <row r="62" spans="1:7" ht="15" x14ac:dyDescent="0.25">
      <c r="A62" s="53" t="s">
        <v>300</v>
      </c>
      <c r="B62">
        <v>243.7</v>
      </c>
      <c r="C62">
        <v>238.6</v>
      </c>
      <c r="D62">
        <v>196.6</v>
      </c>
      <c r="E62">
        <v>188.7</v>
      </c>
      <c r="F62">
        <v>0</v>
      </c>
      <c r="G62">
        <v>0</v>
      </c>
    </row>
    <row r="63" spans="1:7" ht="15" x14ac:dyDescent="0.25">
      <c r="A63" s="53" t="s">
        <v>301</v>
      </c>
      <c r="B63">
        <v>245.7</v>
      </c>
      <c r="C63">
        <v>50</v>
      </c>
      <c r="D63">
        <v>340.8</v>
      </c>
      <c r="E63">
        <v>14.6</v>
      </c>
      <c r="F63">
        <v>0</v>
      </c>
      <c r="G63">
        <v>0</v>
      </c>
    </row>
    <row r="64" spans="1:7" ht="15" x14ac:dyDescent="0.25">
      <c r="A64" s="53" t="s">
        <v>302</v>
      </c>
      <c r="B64">
        <v>140</v>
      </c>
      <c r="C64">
        <v>327.5</v>
      </c>
      <c r="D64">
        <v>161.4</v>
      </c>
      <c r="E64">
        <v>76.8</v>
      </c>
      <c r="F64">
        <v>0</v>
      </c>
      <c r="G64">
        <v>0</v>
      </c>
    </row>
    <row r="65" spans="1:7" ht="15" x14ac:dyDescent="0.25">
      <c r="A65" s="53" t="s">
        <v>385</v>
      </c>
      <c r="B65">
        <v>0</v>
      </c>
      <c r="C65">
        <v>0</v>
      </c>
      <c r="D65">
        <v>1</v>
      </c>
      <c r="E65">
        <v>2</v>
      </c>
      <c r="F65">
        <v>0</v>
      </c>
      <c r="G65">
        <v>0</v>
      </c>
    </row>
    <row r="66" spans="1:7" ht="15" x14ac:dyDescent="0.25">
      <c r="A66" s="53" t="s">
        <v>303</v>
      </c>
      <c r="B66">
        <v>12.6</v>
      </c>
      <c r="C66">
        <v>100.4</v>
      </c>
      <c r="D66">
        <v>35</v>
      </c>
      <c r="E66">
        <v>46</v>
      </c>
      <c r="F66">
        <v>0</v>
      </c>
      <c r="G66">
        <v>0</v>
      </c>
    </row>
    <row r="67" spans="1:7" ht="15" x14ac:dyDescent="0.25">
      <c r="A67" s="53" t="s">
        <v>304</v>
      </c>
      <c r="B67">
        <v>7</v>
      </c>
      <c r="C67">
        <v>25</v>
      </c>
      <c r="D67">
        <v>138.30000000000001</v>
      </c>
      <c r="E67">
        <v>44.4</v>
      </c>
      <c r="F67">
        <v>0</v>
      </c>
      <c r="G67">
        <v>0</v>
      </c>
    </row>
    <row r="68" spans="1:7" ht="15" x14ac:dyDescent="0.25">
      <c r="A68" s="53" t="s">
        <v>573</v>
      </c>
      <c r="B68" t="s">
        <v>118</v>
      </c>
      <c r="C68" t="s">
        <v>26</v>
      </c>
      <c r="D68" t="s">
        <v>118</v>
      </c>
      <c r="E68" t="s">
        <v>118</v>
      </c>
      <c r="F68" t="s">
        <v>118</v>
      </c>
      <c r="G68" t="s">
        <v>108</v>
      </c>
    </row>
    <row r="69" spans="1:7" ht="15" x14ac:dyDescent="0.25">
      <c r="A69" s="53" t="s">
        <v>305</v>
      </c>
      <c r="B69">
        <v>27809.200000000001</v>
      </c>
      <c r="C69">
        <v>9850.7999999999993</v>
      </c>
      <c r="D69">
        <v>20016.8</v>
      </c>
      <c r="E69">
        <v>11107.3</v>
      </c>
      <c r="F69">
        <v>887.3</v>
      </c>
      <c r="G69">
        <v>0</v>
      </c>
    </row>
    <row r="70" spans="1:7" ht="15" x14ac:dyDescent="0.25">
      <c r="A70" s="53" t="s">
        <v>306</v>
      </c>
      <c r="B70">
        <v>8280.5</v>
      </c>
      <c r="C70">
        <v>1832.5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36089.800000000003</v>
      </c>
      <c r="C72">
        <v>11683.3</v>
      </c>
      <c r="D72">
        <v>20016.8</v>
      </c>
      <c r="E72">
        <v>11107.3</v>
      </c>
      <c r="F72">
        <v>887.3</v>
      </c>
      <c r="G72">
        <v>0</v>
      </c>
    </row>
    <row r="73" spans="1:7" ht="15" x14ac:dyDescent="0.25">
      <c r="A73" s="53" t="s">
        <v>308</v>
      </c>
      <c r="B73" t="s">
        <v>25</v>
      </c>
      <c r="C73" t="s">
        <v>25</v>
      </c>
      <c r="D73">
        <v>0</v>
      </c>
      <c r="E73">
        <v>0</v>
      </c>
      <c r="F73" t="s">
        <v>25</v>
      </c>
      <c r="G73" t="s">
        <v>25</v>
      </c>
    </row>
    <row r="74" spans="1:7" ht="15" x14ac:dyDescent="0.25">
      <c r="A74" s="53" t="s">
        <v>309</v>
      </c>
      <c r="B74">
        <v>1319.4</v>
      </c>
      <c r="C74">
        <v>574.9</v>
      </c>
      <c r="D74" t="s">
        <v>25</v>
      </c>
      <c r="E74" t="s">
        <v>25</v>
      </c>
      <c r="F74">
        <v>0</v>
      </c>
      <c r="G74">
        <v>0</v>
      </c>
    </row>
    <row r="75" spans="1:7" ht="15" x14ac:dyDescent="0.25">
      <c r="A75" s="53" t="s">
        <v>567</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83C9-8675-4ED2-8353-C579248BCA6D}">
  <dimension ref="A1:G75"/>
  <sheetViews>
    <sheetView topLeftCell="A49" workbookViewId="0">
      <selection activeCell="L24" sqref="L24"/>
    </sheetView>
  </sheetViews>
  <sheetFormatPr defaultRowHeight="13.2" x14ac:dyDescent="0.25"/>
  <cols>
    <col min="1" max="1" width="19" customWidth="1"/>
    <col min="2" max="2" width="12.6640625" customWidth="1"/>
    <col min="3" max="3" width="10.33203125" customWidth="1"/>
    <col min="4" max="4" width="12" customWidth="1"/>
    <col min="5" max="5" width="11.44140625" customWidth="1"/>
    <col min="6" max="6" width="11.33203125" customWidth="1"/>
    <col min="7" max="7" width="10.6640625" customWidth="1"/>
  </cols>
  <sheetData>
    <row r="1" spans="1:7" ht="15" x14ac:dyDescent="0.25">
      <c r="A1" s="53" t="s">
        <v>564</v>
      </c>
    </row>
    <row r="2" spans="1:7" ht="15" x14ac:dyDescent="0.25">
      <c r="A2" s="53" t="s">
        <v>565</v>
      </c>
    </row>
    <row r="3" spans="1:7" ht="15" x14ac:dyDescent="0.25">
      <c r="A3" s="53" t="s">
        <v>679</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0.2</v>
      </c>
      <c r="F12">
        <v>0</v>
      </c>
      <c r="G12">
        <v>0</v>
      </c>
    </row>
    <row r="13" spans="1:7" ht="15" x14ac:dyDescent="0.25">
      <c r="A13" s="53" t="s">
        <v>269</v>
      </c>
      <c r="B13">
        <v>0.1</v>
      </c>
      <c r="C13">
        <v>0.1</v>
      </c>
      <c r="D13">
        <v>0.2</v>
      </c>
      <c r="E13">
        <v>0.2</v>
      </c>
      <c r="F13">
        <v>0</v>
      </c>
      <c r="G13">
        <v>0</v>
      </c>
    </row>
    <row r="14" spans="1:7" ht="15" x14ac:dyDescent="0.25">
      <c r="A14" s="53" t="s">
        <v>27</v>
      </c>
    </row>
    <row r="15" spans="1:7" ht="15" x14ac:dyDescent="0.25">
      <c r="A15" s="53" t="s">
        <v>270</v>
      </c>
      <c r="B15">
        <v>4357.7</v>
      </c>
      <c r="C15">
        <v>1877</v>
      </c>
      <c r="D15">
        <v>2685.1</v>
      </c>
      <c r="E15">
        <v>1811.8</v>
      </c>
      <c r="F15">
        <v>56.5</v>
      </c>
      <c r="G15">
        <v>0</v>
      </c>
    </row>
    <row r="16" spans="1:7" ht="15" x14ac:dyDescent="0.25">
      <c r="A16" s="53" t="s">
        <v>27</v>
      </c>
    </row>
    <row r="17" spans="1:7" ht="15" x14ac:dyDescent="0.25">
      <c r="A17" s="53" t="s">
        <v>271</v>
      </c>
      <c r="B17">
        <v>652.70000000000005</v>
      </c>
      <c r="C17">
        <v>173.9</v>
      </c>
      <c r="D17">
        <v>261.39999999999998</v>
      </c>
      <c r="E17">
        <v>186.7</v>
      </c>
      <c r="F17">
        <v>0</v>
      </c>
      <c r="G17">
        <v>0</v>
      </c>
    </row>
    <row r="18" spans="1:7" ht="15" x14ac:dyDescent="0.25">
      <c r="A18" s="53" t="s">
        <v>27</v>
      </c>
    </row>
    <row r="19" spans="1:7" ht="15" x14ac:dyDescent="0.25">
      <c r="A19" s="53" t="s">
        <v>272</v>
      </c>
      <c r="B19">
        <v>5908.7</v>
      </c>
      <c r="C19">
        <v>0.2</v>
      </c>
      <c r="D19">
        <v>5935.9</v>
      </c>
      <c r="E19">
        <v>60.9</v>
      </c>
      <c r="F19">
        <v>0</v>
      </c>
      <c r="G19">
        <v>0</v>
      </c>
    </row>
    <row r="20" spans="1:7" ht="15" x14ac:dyDescent="0.25">
      <c r="A20" s="53" t="s">
        <v>27</v>
      </c>
    </row>
    <row r="21" spans="1:7" ht="15" x14ac:dyDescent="0.25">
      <c r="A21" s="53" t="s">
        <v>273</v>
      </c>
      <c r="B21">
        <v>1207.8</v>
      </c>
      <c r="C21">
        <v>75.5</v>
      </c>
      <c r="D21">
        <v>829.9</v>
      </c>
      <c r="E21">
        <v>187.2</v>
      </c>
      <c r="F21">
        <v>0</v>
      </c>
      <c r="G21">
        <v>0</v>
      </c>
    </row>
    <row r="22" spans="1:7" ht="15" x14ac:dyDescent="0.25">
      <c r="A22" s="53" t="s">
        <v>274</v>
      </c>
      <c r="B22">
        <v>4</v>
      </c>
      <c r="C22">
        <v>4</v>
      </c>
      <c r="D22">
        <v>16.2</v>
      </c>
      <c r="E22">
        <v>12.8</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652.6</v>
      </c>
      <c r="C26">
        <v>69.599999999999994</v>
      </c>
      <c r="D26">
        <v>552.70000000000005</v>
      </c>
      <c r="E26">
        <v>9.3000000000000007</v>
      </c>
      <c r="F26">
        <v>0</v>
      </c>
      <c r="G26">
        <v>0</v>
      </c>
    </row>
    <row r="27" spans="1:7" ht="15" x14ac:dyDescent="0.25">
      <c r="A27" s="53" t="s">
        <v>594</v>
      </c>
      <c r="B27">
        <v>0</v>
      </c>
      <c r="C27" t="s">
        <v>160</v>
      </c>
      <c r="D27">
        <v>0</v>
      </c>
      <c r="E27">
        <v>0</v>
      </c>
      <c r="F27">
        <v>0</v>
      </c>
      <c r="G27">
        <v>0</v>
      </c>
    </row>
    <row r="28" spans="1:7" ht="15" x14ac:dyDescent="0.25">
      <c r="A28" s="53" t="s">
        <v>276</v>
      </c>
      <c r="B28">
        <v>2</v>
      </c>
      <c r="C28">
        <v>1</v>
      </c>
      <c r="D28">
        <v>9.1</v>
      </c>
      <c r="E28">
        <v>4.5999999999999996</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1.5</v>
      </c>
      <c r="F31">
        <v>0</v>
      </c>
      <c r="G31">
        <v>0</v>
      </c>
    </row>
    <row r="32" spans="1:7" ht="15" x14ac:dyDescent="0.25">
      <c r="A32" s="53" t="s">
        <v>279</v>
      </c>
      <c r="B32">
        <v>0.2</v>
      </c>
      <c r="C32">
        <v>0.7</v>
      </c>
      <c r="D32">
        <v>0.4</v>
      </c>
      <c r="E32">
        <v>3.1</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498</v>
      </c>
      <c r="C39">
        <v>0</v>
      </c>
      <c r="D39">
        <v>254.5</v>
      </c>
      <c r="E39">
        <v>0</v>
      </c>
      <c r="F39">
        <v>0</v>
      </c>
      <c r="G39">
        <v>0</v>
      </c>
    </row>
    <row r="40" spans="1:7" ht="15" x14ac:dyDescent="0.25">
      <c r="A40" s="53" t="s">
        <v>614</v>
      </c>
      <c r="B40">
        <v>128</v>
      </c>
      <c r="C40">
        <v>0</v>
      </c>
      <c r="D40">
        <v>49.1</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9146.1</v>
      </c>
      <c r="C45">
        <v>7220.7</v>
      </c>
      <c r="D45">
        <v>9054.2999999999993</v>
      </c>
      <c r="E45">
        <v>8261.4</v>
      </c>
      <c r="F45">
        <v>747</v>
      </c>
      <c r="G45">
        <v>0</v>
      </c>
    </row>
    <row r="46" spans="1:7" ht="15" x14ac:dyDescent="0.25">
      <c r="A46" s="53" t="s">
        <v>287</v>
      </c>
      <c r="B46">
        <v>4.5</v>
      </c>
      <c r="C46">
        <v>0</v>
      </c>
      <c r="D46">
        <v>9.6</v>
      </c>
      <c r="E46">
        <v>13.9</v>
      </c>
      <c r="F46">
        <v>0</v>
      </c>
      <c r="G46">
        <v>0</v>
      </c>
    </row>
    <row r="47" spans="1:7" ht="15" x14ac:dyDescent="0.25">
      <c r="A47" s="53" t="s">
        <v>288</v>
      </c>
      <c r="B47">
        <v>255.5</v>
      </c>
      <c r="C47">
        <v>236.9</v>
      </c>
      <c r="D47">
        <v>367.1</v>
      </c>
      <c r="E47">
        <v>276.10000000000002</v>
      </c>
      <c r="F47">
        <v>0</v>
      </c>
      <c r="G47">
        <v>0</v>
      </c>
    </row>
    <row r="48" spans="1:7" ht="15" x14ac:dyDescent="0.25">
      <c r="A48" s="53" t="s">
        <v>289</v>
      </c>
      <c r="B48">
        <v>247.3</v>
      </c>
      <c r="C48">
        <v>368.8</v>
      </c>
      <c r="D48">
        <v>222.8</v>
      </c>
      <c r="E48">
        <v>231.3</v>
      </c>
      <c r="F48">
        <v>0</v>
      </c>
      <c r="G48">
        <v>0</v>
      </c>
    </row>
    <row r="49" spans="1:7" ht="15" x14ac:dyDescent="0.25">
      <c r="A49" s="53" t="s">
        <v>310</v>
      </c>
      <c r="B49">
        <v>181</v>
      </c>
      <c r="C49">
        <v>0</v>
      </c>
      <c r="D49">
        <v>34.4</v>
      </c>
      <c r="E49">
        <v>0</v>
      </c>
      <c r="F49">
        <v>0</v>
      </c>
      <c r="G49">
        <v>0</v>
      </c>
    </row>
    <row r="50" spans="1:7" ht="15" x14ac:dyDescent="0.25">
      <c r="A50" s="53" t="s">
        <v>290</v>
      </c>
      <c r="B50">
        <v>914.2</v>
      </c>
      <c r="C50">
        <v>477.6</v>
      </c>
      <c r="D50">
        <v>1511.9</v>
      </c>
      <c r="E50">
        <v>1563.1</v>
      </c>
      <c r="F50">
        <v>0</v>
      </c>
      <c r="G50">
        <v>0</v>
      </c>
    </row>
    <row r="51" spans="1:7" ht="15" x14ac:dyDescent="0.25">
      <c r="A51" s="53" t="s">
        <v>291</v>
      </c>
      <c r="B51">
        <v>123.6</v>
      </c>
      <c r="C51">
        <v>93.6</v>
      </c>
      <c r="D51">
        <v>98.5</v>
      </c>
      <c r="E51">
        <v>35.299999999999997</v>
      </c>
      <c r="F51">
        <v>0</v>
      </c>
      <c r="G51">
        <v>0</v>
      </c>
    </row>
    <row r="52" spans="1:7" ht="15" x14ac:dyDescent="0.25">
      <c r="A52" s="53" t="s">
        <v>591</v>
      </c>
      <c r="B52">
        <v>31.8</v>
      </c>
      <c r="C52">
        <v>18.399999999999999</v>
      </c>
      <c r="D52">
        <v>0</v>
      </c>
      <c r="E52">
        <v>0</v>
      </c>
      <c r="F52">
        <v>0</v>
      </c>
      <c r="G52">
        <v>0</v>
      </c>
    </row>
    <row r="53" spans="1:7" ht="15" x14ac:dyDescent="0.25">
      <c r="A53" s="53" t="s">
        <v>292</v>
      </c>
      <c r="B53">
        <v>0</v>
      </c>
      <c r="C53">
        <v>16.8</v>
      </c>
      <c r="D53">
        <v>0</v>
      </c>
      <c r="E53">
        <v>0</v>
      </c>
      <c r="F53">
        <v>0</v>
      </c>
      <c r="G53">
        <v>0</v>
      </c>
    </row>
    <row r="54" spans="1:7" ht="15" x14ac:dyDescent="0.25">
      <c r="A54" s="53" t="s">
        <v>293</v>
      </c>
      <c r="B54">
        <v>441.4</v>
      </c>
      <c r="C54">
        <v>531.9</v>
      </c>
      <c r="D54">
        <v>429</v>
      </c>
      <c r="E54">
        <v>230.2</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219.6</v>
      </c>
      <c r="C57">
        <v>138.6</v>
      </c>
      <c r="D57">
        <v>262.7</v>
      </c>
      <c r="E57">
        <v>288</v>
      </c>
      <c r="F57">
        <v>0</v>
      </c>
      <c r="G57">
        <v>0</v>
      </c>
    </row>
    <row r="58" spans="1:7" ht="15" x14ac:dyDescent="0.25">
      <c r="A58" s="53" t="s">
        <v>296</v>
      </c>
      <c r="B58">
        <v>44.6</v>
      </c>
      <c r="C58">
        <v>129.4</v>
      </c>
      <c r="D58">
        <v>141.69999999999999</v>
      </c>
      <c r="E58">
        <v>91.5</v>
      </c>
      <c r="F58">
        <v>0</v>
      </c>
      <c r="G58">
        <v>0</v>
      </c>
    </row>
    <row r="59" spans="1:7" ht="15" x14ac:dyDescent="0.25">
      <c r="A59" s="53" t="s">
        <v>297</v>
      </c>
      <c r="B59">
        <v>4.4000000000000004</v>
      </c>
      <c r="C59">
        <v>5.4</v>
      </c>
      <c r="D59">
        <v>7.8</v>
      </c>
      <c r="E59">
        <v>7.7</v>
      </c>
      <c r="F59">
        <v>0</v>
      </c>
      <c r="G59">
        <v>0</v>
      </c>
    </row>
    <row r="60" spans="1:7" ht="15" x14ac:dyDescent="0.25">
      <c r="A60" s="53" t="s">
        <v>298</v>
      </c>
      <c r="B60">
        <v>5727.4</v>
      </c>
      <c r="C60">
        <v>4452.1000000000004</v>
      </c>
      <c r="D60">
        <v>4953.2</v>
      </c>
      <c r="E60">
        <v>5069</v>
      </c>
      <c r="F60">
        <v>747</v>
      </c>
      <c r="G60">
        <v>0</v>
      </c>
    </row>
    <row r="61" spans="1:7" ht="15" x14ac:dyDescent="0.25">
      <c r="A61" s="53" t="s">
        <v>299</v>
      </c>
      <c r="B61">
        <v>280.60000000000002</v>
      </c>
      <c r="C61">
        <v>135.6</v>
      </c>
      <c r="D61">
        <v>186.6</v>
      </c>
      <c r="E61">
        <v>70.599999999999994</v>
      </c>
      <c r="F61">
        <v>0</v>
      </c>
      <c r="G61">
        <v>0</v>
      </c>
    </row>
    <row r="62" spans="1:7" ht="15" x14ac:dyDescent="0.25">
      <c r="A62" s="53" t="s">
        <v>300</v>
      </c>
      <c r="B62">
        <v>222.3</v>
      </c>
      <c r="C62">
        <v>238.6</v>
      </c>
      <c r="D62">
        <v>196.6</v>
      </c>
      <c r="E62">
        <v>188.7</v>
      </c>
      <c r="F62">
        <v>0</v>
      </c>
      <c r="G62">
        <v>0</v>
      </c>
    </row>
    <row r="63" spans="1:7" ht="15" x14ac:dyDescent="0.25">
      <c r="A63" s="53" t="s">
        <v>301</v>
      </c>
      <c r="B63">
        <v>276.5</v>
      </c>
      <c r="C63">
        <v>50</v>
      </c>
      <c r="D63">
        <v>300.60000000000002</v>
      </c>
      <c r="E63">
        <v>14.6</v>
      </c>
      <c r="F63">
        <v>0</v>
      </c>
      <c r="G63">
        <v>0</v>
      </c>
    </row>
    <row r="64" spans="1:7" ht="15" x14ac:dyDescent="0.25">
      <c r="A64" s="53" t="s">
        <v>302</v>
      </c>
      <c r="B64">
        <v>138</v>
      </c>
      <c r="C64">
        <v>293.39999999999998</v>
      </c>
      <c r="D64">
        <v>161.4</v>
      </c>
      <c r="E64">
        <v>72</v>
      </c>
      <c r="F64">
        <v>0</v>
      </c>
      <c r="G64">
        <v>0</v>
      </c>
    </row>
    <row r="65" spans="1:7" ht="15" x14ac:dyDescent="0.25">
      <c r="A65" s="53" t="s">
        <v>385</v>
      </c>
      <c r="B65">
        <v>0</v>
      </c>
      <c r="C65">
        <v>0</v>
      </c>
      <c r="D65">
        <v>1</v>
      </c>
      <c r="E65">
        <v>2</v>
      </c>
      <c r="F65">
        <v>0</v>
      </c>
      <c r="G65">
        <v>0</v>
      </c>
    </row>
    <row r="66" spans="1:7" ht="15" x14ac:dyDescent="0.25">
      <c r="A66" s="53" t="s">
        <v>303</v>
      </c>
      <c r="B66">
        <v>12.6</v>
      </c>
      <c r="C66">
        <v>5.4</v>
      </c>
      <c r="D66">
        <v>35</v>
      </c>
      <c r="E66">
        <v>46</v>
      </c>
      <c r="F66">
        <v>0</v>
      </c>
      <c r="G66">
        <v>0</v>
      </c>
    </row>
    <row r="67" spans="1:7" ht="15" x14ac:dyDescent="0.25">
      <c r="A67" s="53" t="s">
        <v>304</v>
      </c>
      <c r="B67">
        <v>18</v>
      </c>
      <c r="C67">
        <v>25</v>
      </c>
      <c r="D67">
        <v>122.1</v>
      </c>
      <c r="E67">
        <v>33.9</v>
      </c>
      <c r="F67">
        <v>0</v>
      </c>
      <c r="G67">
        <v>0</v>
      </c>
    </row>
    <row r="68" spans="1:7" ht="15" x14ac:dyDescent="0.25">
      <c r="A68" s="53" t="s">
        <v>573</v>
      </c>
      <c r="B68" t="s">
        <v>118</v>
      </c>
      <c r="C68" t="s">
        <v>26</v>
      </c>
      <c r="D68" t="s">
        <v>118</v>
      </c>
      <c r="E68" t="s">
        <v>118</v>
      </c>
      <c r="F68" t="s">
        <v>118</v>
      </c>
      <c r="G68" t="s">
        <v>108</v>
      </c>
    </row>
    <row r="69" spans="1:7" ht="15" x14ac:dyDescent="0.25">
      <c r="A69" s="53" t="s">
        <v>305</v>
      </c>
      <c r="B69">
        <v>21771.1</v>
      </c>
      <c r="C69">
        <v>9347.5</v>
      </c>
      <c r="D69">
        <v>19021.3</v>
      </c>
      <c r="E69">
        <v>10508.3</v>
      </c>
      <c r="F69">
        <v>803.4</v>
      </c>
      <c r="G69">
        <v>0</v>
      </c>
    </row>
    <row r="70" spans="1:7" ht="15" x14ac:dyDescent="0.25">
      <c r="A70" s="53" t="s">
        <v>306</v>
      </c>
      <c r="B70">
        <v>7877.6</v>
      </c>
      <c r="C70">
        <v>1687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29648.799999999999</v>
      </c>
      <c r="C72">
        <v>11034.5</v>
      </c>
      <c r="D72">
        <v>19021.3</v>
      </c>
      <c r="E72">
        <v>10508.3</v>
      </c>
      <c r="F72">
        <v>803.4</v>
      </c>
      <c r="G72">
        <v>0</v>
      </c>
    </row>
    <row r="73" spans="1:7" ht="15" x14ac:dyDescent="0.25">
      <c r="A73" s="53" t="s">
        <v>308</v>
      </c>
      <c r="B73" t="s">
        <v>25</v>
      </c>
      <c r="C73" t="s">
        <v>25</v>
      </c>
      <c r="D73">
        <v>0</v>
      </c>
      <c r="E73">
        <v>0</v>
      </c>
      <c r="F73" t="s">
        <v>25</v>
      </c>
      <c r="G73" t="s">
        <v>25</v>
      </c>
    </row>
    <row r="74" spans="1:7" ht="15" x14ac:dyDescent="0.25">
      <c r="A74" s="53" t="s">
        <v>309</v>
      </c>
      <c r="B74">
        <v>1269.4000000000001</v>
      </c>
      <c r="C74">
        <v>375.9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B787-3AAC-4FCD-9E59-8F56C5D6A82B}">
  <dimension ref="A1:G73"/>
  <sheetViews>
    <sheetView topLeftCell="A49" workbookViewId="0">
      <selection activeCell="B7" sqref="B7"/>
    </sheetView>
  </sheetViews>
  <sheetFormatPr defaultRowHeight="13.2" x14ac:dyDescent="0.25"/>
  <cols>
    <col min="1" max="1" width="24.44140625" customWidth="1"/>
    <col min="2" max="2" width="12.44140625" customWidth="1"/>
    <col min="4" max="4" width="12.5546875" customWidth="1"/>
    <col min="5" max="5" width="11.5546875" customWidth="1"/>
    <col min="6" max="6" width="13.6640625" customWidth="1"/>
    <col min="7" max="7" width="11.33203125" customWidth="1"/>
  </cols>
  <sheetData>
    <row r="1" spans="1:7" ht="15" x14ac:dyDescent="0.25">
      <c r="A1" s="53" t="s">
        <v>564</v>
      </c>
    </row>
    <row r="2" spans="1:7" ht="15" x14ac:dyDescent="0.25">
      <c r="A2" s="53" t="s">
        <v>565</v>
      </c>
    </row>
    <row r="3" spans="1:7" ht="15" x14ac:dyDescent="0.25">
      <c r="A3" s="53" t="s">
        <v>678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4180</v>
      </c>
      <c r="C15">
        <v>1884</v>
      </c>
      <c r="D15">
        <v>2167.1</v>
      </c>
      <c r="E15">
        <v>1723.4</v>
      </c>
      <c r="F15">
        <v>56.5</v>
      </c>
      <c r="G15">
        <v>0</v>
      </c>
    </row>
    <row r="16" spans="1:7" ht="15" x14ac:dyDescent="0.25">
      <c r="A16" s="53" t="s">
        <v>27</v>
      </c>
    </row>
    <row r="17" spans="1:7" ht="15" x14ac:dyDescent="0.25">
      <c r="A17" s="53" t="s">
        <v>271</v>
      </c>
      <c r="B17">
        <v>596</v>
      </c>
      <c r="C17">
        <v>121.2</v>
      </c>
      <c r="D17">
        <v>244.6</v>
      </c>
      <c r="E17">
        <v>165.4</v>
      </c>
      <c r="F17">
        <v>0</v>
      </c>
      <c r="G17">
        <v>0</v>
      </c>
    </row>
    <row r="18" spans="1:7" ht="15" x14ac:dyDescent="0.25">
      <c r="A18" s="53" t="s">
        <v>27</v>
      </c>
    </row>
    <row r="19" spans="1:7" ht="15" x14ac:dyDescent="0.25">
      <c r="A19" s="53" t="s">
        <v>272</v>
      </c>
      <c r="B19">
        <v>5974.7</v>
      </c>
      <c r="C19">
        <v>0.2</v>
      </c>
      <c r="D19">
        <v>5794</v>
      </c>
      <c r="E19">
        <v>59.8</v>
      </c>
      <c r="F19">
        <v>0</v>
      </c>
      <c r="G19">
        <v>0</v>
      </c>
    </row>
    <row r="20" spans="1:7" ht="15" x14ac:dyDescent="0.25">
      <c r="A20" s="53" t="s">
        <v>27</v>
      </c>
    </row>
    <row r="21" spans="1:7" ht="15" x14ac:dyDescent="0.25">
      <c r="A21" s="53" t="s">
        <v>273</v>
      </c>
      <c r="B21">
        <v>1160.5</v>
      </c>
      <c r="C21">
        <v>74.599999999999994</v>
      </c>
      <c r="D21">
        <v>678.6</v>
      </c>
      <c r="E21">
        <v>187.1</v>
      </c>
      <c r="F21">
        <v>0</v>
      </c>
      <c r="G21">
        <v>0</v>
      </c>
    </row>
    <row r="22" spans="1:7" ht="15" x14ac:dyDescent="0.25">
      <c r="A22" s="53" t="s">
        <v>274</v>
      </c>
      <c r="B22">
        <v>4</v>
      </c>
      <c r="C22">
        <v>3.1</v>
      </c>
      <c r="D22">
        <v>16.2</v>
      </c>
      <c r="E22">
        <v>12.6</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654.70000000000005</v>
      </c>
      <c r="C26">
        <v>69.599999999999994</v>
      </c>
      <c r="D26">
        <v>481.2</v>
      </c>
      <c r="E26">
        <v>9.3000000000000007</v>
      </c>
      <c r="F26">
        <v>0</v>
      </c>
      <c r="G26">
        <v>0</v>
      </c>
    </row>
    <row r="27" spans="1:7" ht="15" x14ac:dyDescent="0.25">
      <c r="A27" s="53" t="s">
        <v>276</v>
      </c>
      <c r="B27">
        <v>2.4</v>
      </c>
      <c r="C27">
        <v>1</v>
      </c>
      <c r="D27">
        <v>8.6</v>
      </c>
      <c r="E27">
        <v>4.5999999999999996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0.7</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481</v>
      </c>
      <c r="C37">
        <v>0</v>
      </c>
      <c r="D37">
        <v>173</v>
      </c>
      <c r="E37">
        <v>0</v>
      </c>
      <c r="F37">
        <v>0</v>
      </c>
      <c r="G37">
        <v>0</v>
      </c>
    </row>
    <row r="38" spans="1:7" ht="15" x14ac:dyDescent="0.25">
      <c r="A38" s="53" t="s">
        <v>614</v>
      </c>
      <c r="B38">
        <v>128</v>
      </c>
      <c r="C38">
        <v>0</v>
      </c>
      <c r="D38">
        <v>19.7</v>
      </c>
      <c r="E38">
        <v>0</v>
      </c>
      <c r="F38">
        <v>0</v>
      </c>
      <c r="G38">
        <v>0</v>
      </c>
    </row>
    <row r="39" spans="1:7" ht="15" x14ac:dyDescent="0.25">
      <c r="A39" s="53" t="s">
        <v>284</v>
      </c>
      <c r="B39">
        <v>165</v>
      </c>
      <c r="C39">
        <v>0</v>
      </c>
      <c r="D39">
        <v>69.599999999999994</v>
      </c>
      <c r="E39">
        <v>0</v>
      </c>
      <c r="F39">
        <v>0</v>
      </c>
      <c r="G39">
        <v>0</v>
      </c>
    </row>
    <row r="40" spans="1:7" ht="15" x14ac:dyDescent="0.25">
      <c r="A40" s="53" t="s">
        <v>285</v>
      </c>
      <c r="B40">
        <v>188</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9033.7999999999993</v>
      </c>
      <c r="C43">
        <v>7059.6</v>
      </c>
      <c r="D43">
        <v>8549.7999999999993</v>
      </c>
      <c r="E43">
        <v>7690.4</v>
      </c>
      <c r="F43">
        <v>747</v>
      </c>
      <c r="G43">
        <v>0</v>
      </c>
    </row>
    <row r="44" spans="1:7" ht="15" x14ac:dyDescent="0.25">
      <c r="A44" s="53" t="s">
        <v>287</v>
      </c>
      <c r="B44">
        <v>4.5</v>
      </c>
      <c r="C44">
        <v>5.5</v>
      </c>
      <c r="D44">
        <v>9.6</v>
      </c>
      <c r="E44">
        <v>8.4</v>
      </c>
      <c r="F44">
        <v>0</v>
      </c>
      <c r="G44">
        <v>0</v>
      </c>
    </row>
    <row r="45" spans="1:7" ht="15" x14ac:dyDescent="0.25">
      <c r="A45" s="53" t="s">
        <v>288</v>
      </c>
      <c r="B45">
        <v>270.89999999999998</v>
      </c>
      <c r="C45">
        <v>225.6</v>
      </c>
      <c r="D45">
        <v>345.5</v>
      </c>
      <c r="E45">
        <v>276.10000000000002</v>
      </c>
      <c r="F45">
        <v>0</v>
      </c>
      <c r="G45">
        <v>0</v>
      </c>
    </row>
    <row r="46" spans="1:7" ht="15" x14ac:dyDescent="0.25">
      <c r="A46" s="53" t="s">
        <v>289</v>
      </c>
      <c r="B46">
        <v>246.5</v>
      </c>
      <c r="C46">
        <v>343.5</v>
      </c>
      <c r="D46">
        <v>211.4</v>
      </c>
      <c r="E46">
        <v>227</v>
      </c>
      <c r="F46">
        <v>0</v>
      </c>
      <c r="G46">
        <v>0</v>
      </c>
    </row>
    <row r="47" spans="1:7" ht="15" x14ac:dyDescent="0.25">
      <c r="A47" s="53" t="s">
        <v>310</v>
      </c>
      <c r="B47">
        <v>216</v>
      </c>
      <c r="C47">
        <v>0</v>
      </c>
      <c r="D47">
        <v>0</v>
      </c>
      <c r="E47">
        <v>0</v>
      </c>
      <c r="F47">
        <v>0</v>
      </c>
      <c r="G47">
        <v>0</v>
      </c>
    </row>
    <row r="48" spans="1:7" ht="15" x14ac:dyDescent="0.25">
      <c r="A48" s="53" t="s">
        <v>290</v>
      </c>
      <c r="B48">
        <v>887.9</v>
      </c>
      <c r="C48">
        <v>491.9</v>
      </c>
      <c r="D48">
        <v>1421.4</v>
      </c>
      <c r="E48">
        <v>1320.8</v>
      </c>
      <c r="F48">
        <v>0</v>
      </c>
      <c r="G48">
        <v>0</v>
      </c>
    </row>
    <row r="49" spans="1:7" ht="15" x14ac:dyDescent="0.25">
      <c r="A49" s="53" t="s">
        <v>291</v>
      </c>
      <c r="B49">
        <v>98</v>
      </c>
      <c r="C49">
        <v>63.6</v>
      </c>
      <c r="D49">
        <v>77.5</v>
      </c>
      <c r="E49">
        <v>35.299999999999997</v>
      </c>
      <c r="F49">
        <v>0</v>
      </c>
      <c r="G49">
        <v>0</v>
      </c>
    </row>
    <row r="50" spans="1:7" ht="15" x14ac:dyDescent="0.25">
      <c r="A50" s="53" t="s">
        <v>591</v>
      </c>
      <c r="B50">
        <v>31.8</v>
      </c>
      <c r="C50">
        <v>18.399999999999999</v>
      </c>
      <c r="D50">
        <v>0</v>
      </c>
      <c r="E50">
        <v>0</v>
      </c>
      <c r="F50">
        <v>0</v>
      </c>
      <c r="G50">
        <v>0</v>
      </c>
    </row>
    <row r="51" spans="1:7" ht="15" x14ac:dyDescent="0.25">
      <c r="A51" s="53" t="s">
        <v>292</v>
      </c>
      <c r="B51">
        <v>0</v>
      </c>
      <c r="C51">
        <v>16.8</v>
      </c>
      <c r="D51">
        <v>0</v>
      </c>
      <c r="E51">
        <v>0</v>
      </c>
      <c r="F51">
        <v>0</v>
      </c>
      <c r="G51">
        <v>0</v>
      </c>
    </row>
    <row r="52" spans="1:7" ht="15" x14ac:dyDescent="0.25">
      <c r="A52" s="53" t="s">
        <v>293</v>
      </c>
      <c r="B52">
        <v>474.8</v>
      </c>
      <c r="C52">
        <v>425.6</v>
      </c>
      <c r="D52">
        <v>396.7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204.5</v>
      </c>
      <c r="C55">
        <v>125.4</v>
      </c>
      <c r="D55">
        <v>262.7</v>
      </c>
      <c r="E55">
        <v>288</v>
      </c>
      <c r="F55">
        <v>0</v>
      </c>
      <c r="G55">
        <v>0</v>
      </c>
    </row>
    <row r="56" spans="1:7" ht="15" x14ac:dyDescent="0.25">
      <c r="A56" s="53" t="s">
        <v>296</v>
      </c>
      <c r="B56">
        <v>27.6</v>
      </c>
      <c r="C56">
        <v>112.4</v>
      </c>
      <c r="D56">
        <v>141.69999999999999</v>
      </c>
      <c r="E56">
        <v>91.5</v>
      </c>
      <c r="F56">
        <v>0</v>
      </c>
      <c r="G56">
        <v>0</v>
      </c>
    </row>
    <row r="57" spans="1:7" ht="15" x14ac:dyDescent="0.25">
      <c r="A57" s="53" t="s">
        <v>297</v>
      </c>
      <c r="B57">
        <v>6.1</v>
      </c>
      <c r="C57">
        <v>6.4</v>
      </c>
      <c r="D57">
        <v>5.9</v>
      </c>
      <c r="E57">
        <v>6.7</v>
      </c>
      <c r="F57">
        <v>0</v>
      </c>
      <c r="G57">
        <v>0</v>
      </c>
    </row>
    <row r="58" spans="1:7" ht="15" x14ac:dyDescent="0.25">
      <c r="A58" s="53" t="s">
        <v>298</v>
      </c>
      <c r="B58">
        <v>5815.5</v>
      </c>
      <c r="C58">
        <v>4539.6000000000004</v>
      </c>
      <c r="D58">
        <v>4719.5</v>
      </c>
      <c r="E58">
        <v>4791.3999999999996</v>
      </c>
      <c r="F58">
        <v>747</v>
      </c>
      <c r="G58">
        <v>0</v>
      </c>
    </row>
    <row r="59" spans="1:7" ht="15" x14ac:dyDescent="0.25">
      <c r="A59" s="53" t="s">
        <v>299</v>
      </c>
      <c r="B59">
        <v>244.9</v>
      </c>
      <c r="C59">
        <v>135.6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197.5</v>
      </c>
      <c r="C61">
        <v>0</v>
      </c>
      <c r="D61">
        <v>300.60000000000002</v>
      </c>
      <c r="E61">
        <v>14.6</v>
      </c>
      <c r="F61">
        <v>0</v>
      </c>
      <c r="G61">
        <v>0</v>
      </c>
    </row>
    <row r="62" spans="1:7" ht="15" x14ac:dyDescent="0.25">
      <c r="A62" s="53" t="s">
        <v>302</v>
      </c>
      <c r="B62">
        <v>121</v>
      </c>
      <c r="C62">
        <v>285.39999999999998</v>
      </c>
      <c r="D62">
        <v>141.69999999999999</v>
      </c>
      <c r="E62">
        <v>72</v>
      </c>
      <c r="F62">
        <v>0</v>
      </c>
      <c r="G62">
        <v>0</v>
      </c>
    </row>
    <row r="63" spans="1:7" ht="15" x14ac:dyDescent="0.25">
      <c r="A63" s="53" t="s">
        <v>385</v>
      </c>
      <c r="B63">
        <v>0</v>
      </c>
      <c r="C63">
        <v>0</v>
      </c>
      <c r="D63">
        <v>1</v>
      </c>
      <c r="E63">
        <v>2</v>
      </c>
      <c r="F63">
        <v>0</v>
      </c>
      <c r="G63">
        <v>0</v>
      </c>
    </row>
    <row r="64" spans="1:7" ht="15" x14ac:dyDescent="0.25">
      <c r="A64" s="53" t="s">
        <v>303</v>
      </c>
      <c r="B64">
        <v>12.6</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21426.1</v>
      </c>
      <c r="C67">
        <v>9139.7999999999993</v>
      </c>
      <c r="D67">
        <v>17607.3</v>
      </c>
      <c r="E67">
        <v>9826.2999999999993</v>
      </c>
      <c r="F67">
        <v>803.4</v>
      </c>
      <c r="G67">
        <v>0</v>
      </c>
    </row>
    <row r="68" spans="1:7" ht="15" x14ac:dyDescent="0.25">
      <c r="A68" s="53" t="s">
        <v>306</v>
      </c>
      <c r="B68">
        <v>7786.4</v>
      </c>
      <c r="C68">
        <v>1342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29212.400000000001</v>
      </c>
      <c r="C70">
        <v>10481.799999999999</v>
      </c>
      <c r="D70">
        <v>17607.3</v>
      </c>
      <c r="E70">
        <v>9826.2999999999993</v>
      </c>
      <c r="F70">
        <v>803.4</v>
      </c>
      <c r="G70">
        <v>0</v>
      </c>
    </row>
    <row r="71" spans="1:7" ht="15" x14ac:dyDescent="0.25">
      <c r="A71" s="53" t="s">
        <v>308</v>
      </c>
      <c r="B71" t="s">
        <v>25</v>
      </c>
      <c r="C71" t="s">
        <v>25</v>
      </c>
      <c r="D71">
        <v>0</v>
      </c>
      <c r="E71">
        <v>0</v>
      </c>
      <c r="F71" t="s">
        <v>25</v>
      </c>
      <c r="G71" t="s">
        <v>25</v>
      </c>
    </row>
    <row r="72" spans="1:7" ht="15" x14ac:dyDescent="0.25">
      <c r="A72" s="53" t="s">
        <v>309</v>
      </c>
      <c r="B72">
        <v>1299.4000000000001</v>
      </c>
      <c r="C72">
        <v>375.9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1441B-BEF2-42EF-8025-D2C79F9A458B}">
  <dimension ref="A1:G67"/>
  <sheetViews>
    <sheetView topLeftCell="A15" workbookViewId="0">
      <selection activeCell="B7" sqref="B7"/>
    </sheetView>
  </sheetViews>
  <sheetFormatPr defaultRowHeight="13.2" x14ac:dyDescent="0.25"/>
  <cols>
    <col min="1" max="1" width="24.33203125" customWidth="1"/>
    <col min="2" max="2" width="13.6640625" customWidth="1"/>
    <col min="4" max="4" width="12.44140625" customWidth="1"/>
    <col min="6" max="6" width="11.33203125" customWidth="1"/>
  </cols>
  <sheetData>
    <row r="1" spans="1:7" ht="15" x14ac:dyDescent="0.25">
      <c r="A1" s="242" t="s">
        <v>564</v>
      </c>
    </row>
    <row r="2" spans="1:7" ht="15" x14ac:dyDescent="0.25">
      <c r="A2" s="242" t="s">
        <v>565</v>
      </c>
    </row>
    <row r="3" spans="1:7" ht="15" x14ac:dyDescent="0.25">
      <c r="A3" s="242" t="s">
        <v>956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943</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2677.5</v>
      </c>
      <c r="C18">
        <v>1316.7</v>
      </c>
      <c r="D18">
        <v>2819.8</v>
      </c>
      <c r="E18">
        <v>1532.2</v>
      </c>
      <c r="F18">
        <v>304.5</v>
      </c>
      <c r="G18">
        <v>0</v>
      </c>
    </row>
    <row r="19" spans="1:7" ht="15" x14ac:dyDescent="0.25">
      <c r="A19" s="242" t="s">
        <v>27</v>
      </c>
    </row>
    <row r="20" spans="1:7" ht="15" x14ac:dyDescent="0.25">
      <c r="A20" s="242" t="s">
        <v>271</v>
      </c>
      <c r="B20">
        <v>466.4</v>
      </c>
      <c r="C20">
        <v>168.6</v>
      </c>
      <c r="D20">
        <v>293.8</v>
      </c>
      <c r="E20">
        <v>193.2</v>
      </c>
      <c r="F20">
        <v>0</v>
      </c>
      <c r="G20">
        <v>0</v>
      </c>
    </row>
    <row r="21" spans="1:7" ht="15" x14ac:dyDescent="0.25">
      <c r="A21" s="242" t="s">
        <v>27</v>
      </c>
    </row>
    <row r="22" spans="1:7" ht="15" x14ac:dyDescent="0.25">
      <c r="A22" s="242" t="s">
        <v>272</v>
      </c>
      <c r="B22">
        <v>70.2</v>
      </c>
      <c r="C22">
        <v>353.9</v>
      </c>
      <c r="D22">
        <v>1698.5</v>
      </c>
      <c r="E22">
        <v>4057.1</v>
      </c>
      <c r="F22">
        <v>0</v>
      </c>
      <c r="G22">
        <v>0</v>
      </c>
    </row>
    <row r="23" spans="1:7" ht="15" x14ac:dyDescent="0.25">
      <c r="A23" s="242" t="s">
        <v>27</v>
      </c>
    </row>
    <row r="24" spans="1:7" ht="15" x14ac:dyDescent="0.25">
      <c r="A24" s="242" t="s">
        <v>273</v>
      </c>
      <c r="B24">
        <v>892.7</v>
      </c>
      <c r="C24">
        <v>301.10000000000002</v>
      </c>
      <c r="D24">
        <v>566.70000000000005</v>
      </c>
      <c r="E24">
        <v>334</v>
      </c>
      <c r="F24">
        <v>0</v>
      </c>
      <c r="G24">
        <v>0</v>
      </c>
    </row>
    <row r="25" spans="1:7" ht="15" x14ac:dyDescent="0.25">
      <c r="A25" s="242" t="s">
        <v>862</v>
      </c>
      <c r="B25">
        <v>0.1</v>
      </c>
      <c r="C25">
        <v>0</v>
      </c>
      <c r="D25">
        <v>0</v>
      </c>
      <c r="E25">
        <v>0</v>
      </c>
      <c r="F25">
        <v>0</v>
      </c>
      <c r="G25">
        <v>0</v>
      </c>
    </row>
    <row r="26" spans="1:7" ht="15" x14ac:dyDescent="0.25">
      <c r="A26" s="242" t="s">
        <v>274</v>
      </c>
      <c r="B26">
        <v>0.5</v>
      </c>
      <c r="C26">
        <v>39.6</v>
      </c>
      <c r="D26">
        <v>7.8</v>
      </c>
      <c r="E26">
        <v>88.1</v>
      </c>
      <c r="F26">
        <v>0</v>
      </c>
      <c r="G26">
        <v>0</v>
      </c>
    </row>
    <row r="27" spans="1:7" ht="15" x14ac:dyDescent="0.25">
      <c r="A27" s="242" t="s">
        <v>586</v>
      </c>
      <c r="B27">
        <v>0.2</v>
      </c>
      <c r="C27" t="s">
        <v>160</v>
      </c>
      <c r="D27" t="s">
        <v>160</v>
      </c>
      <c r="E27" t="s">
        <v>160</v>
      </c>
      <c r="F27">
        <v>0</v>
      </c>
      <c r="G27">
        <v>0</v>
      </c>
    </row>
    <row r="28" spans="1:7" ht="15" x14ac:dyDescent="0.25">
      <c r="A28" s="242" t="s">
        <v>275</v>
      </c>
      <c r="B28">
        <v>843.5</v>
      </c>
      <c r="C28">
        <v>252.6</v>
      </c>
      <c r="D28">
        <v>239.9</v>
      </c>
      <c r="E28">
        <v>13.7</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898</v>
      </c>
      <c r="B31">
        <v>0.1</v>
      </c>
      <c r="C31">
        <v>0</v>
      </c>
      <c r="D31">
        <v>0</v>
      </c>
      <c r="E31">
        <v>0</v>
      </c>
      <c r="F31">
        <v>0</v>
      </c>
      <c r="G31">
        <v>0</v>
      </c>
    </row>
    <row r="32" spans="1:7" ht="15" x14ac:dyDescent="0.25">
      <c r="A32" s="242" t="s">
        <v>279</v>
      </c>
      <c r="B32">
        <v>47.2</v>
      </c>
      <c r="C32">
        <v>8.4</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41.3</v>
      </c>
      <c r="C36">
        <v>68.599999999999994</v>
      </c>
      <c r="D36">
        <v>84.5</v>
      </c>
      <c r="E36">
        <v>26.5</v>
      </c>
      <c r="F36">
        <v>0</v>
      </c>
      <c r="G36">
        <v>0</v>
      </c>
    </row>
    <row r="37" spans="1:7" ht="15" x14ac:dyDescent="0.25">
      <c r="A37" s="242" t="s">
        <v>284</v>
      </c>
      <c r="B37">
        <v>3.3</v>
      </c>
      <c r="C37">
        <v>1.6</v>
      </c>
      <c r="D37">
        <v>0</v>
      </c>
      <c r="E37">
        <v>0</v>
      </c>
      <c r="F37">
        <v>0</v>
      </c>
      <c r="G37">
        <v>0</v>
      </c>
    </row>
    <row r="38" spans="1:7" ht="15" x14ac:dyDescent="0.25">
      <c r="A38" s="242" t="s">
        <v>285</v>
      </c>
      <c r="B38">
        <v>38</v>
      </c>
      <c r="C38">
        <v>67</v>
      </c>
      <c r="D38">
        <v>84.5</v>
      </c>
      <c r="E38">
        <v>26.5</v>
      </c>
      <c r="F38">
        <v>0</v>
      </c>
      <c r="G38">
        <v>0</v>
      </c>
    </row>
    <row r="39" spans="1:7" ht="15" x14ac:dyDescent="0.25">
      <c r="A39" s="242" t="s">
        <v>27</v>
      </c>
    </row>
    <row r="40" spans="1:7" ht="15" x14ac:dyDescent="0.25">
      <c r="A40" s="242" t="s">
        <v>286</v>
      </c>
      <c r="B40">
        <v>10374.9</v>
      </c>
      <c r="C40">
        <v>9416</v>
      </c>
      <c r="D40">
        <v>13487</v>
      </c>
      <c r="E40">
        <v>8219.4</v>
      </c>
      <c r="F40">
        <v>1117.3</v>
      </c>
      <c r="G40">
        <v>112</v>
      </c>
    </row>
    <row r="41" spans="1:7" ht="15" x14ac:dyDescent="0.25">
      <c r="A41" s="242" t="s">
        <v>287</v>
      </c>
      <c r="B41">
        <v>1</v>
      </c>
      <c r="C41">
        <v>8.4</v>
      </c>
      <c r="D41">
        <v>15.5</v>
      </c>
      <c r="E41">
        <v>14.7</v>
      </c>
      <c r="F41">
        <v>0</v>
      </c>
      <c r="G41">
        <v>0</v>
      </c>
    </row>
    <row r="42" spans="1:7" ht="15" x14ac:dyDescent="0.25">
      <c r="A42" s="242" t="s">
        <v>288</v>
      </c>
      <c r="B42">
        <v>146.19999999999999</v>
      </c>
      <c r="C42">
        <v>267</v>
      </c>
      <c r="D42">
        <v>49.1</v>
      </c>
      <c r="E42">
        <v>215.3</v>
      </c>
      <c r="F42">
        <v>0</v>
      </c>
      <c r="G42">
        <v>0</v>
      </c>
    </row>
    <row r="43" spans="1:7" ht="15" x14ac:dyDescent="0.25">
      <c r="A43" s="242" t="s">
        <v>289</v>
      </c>
      <c r="B43">
        <v>256.10000000000002</v>
      </c>
      <c r="C43">
        <v>208.4</v>
      </c>
      <c r="D43">
        <v>539.5</v>
      </c>
      <c r="E43">
        <v>248.1</v>
      </c>
      <c r="F43">
        <v>0</v>
      </c>
      <c r="G43">
        <v>0</v>
      </c>
    </row>
    <row r="44" spans="1:7" ht="15" x14ac:dyDescent="0.25">
      <c r="A44" s="242" t="s">
        <v>290</v>
      </c>
      <c r="B44">
        <v>929.1</v>
      </c>
      <c r="C44">
        <v>883</v>
      </c>
      <c r="D44">
        <v>2717.5</v>
      </c>
      <c r="E44">
        <v>236.1</v>
      </c>
      <c r="F44">
        <v>0</v>
      </c>
      <c r="G44">
        <v>0</v>
      </c>
    </row>
    <row r="45" spans="1:7" ht="15" x14ac:dyDescent="0.25">
      <c r="A45" s="242" t="s">
        <v>291</v>
      </c>
      <c r="B45">
        <v>116.8</v>
      </c>
      <c r="C45">
        <v>138.30000000000001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199.6</v>
      </c>
      <c r="C47">
        <v>414.3</v>
      </c>
      <c r="D47">
        <v>383.2</v>
      </c>
      <c r="E47">
        <v>306.5</v>
      </c>
      <c r="F47">
        <v>0</v>
      </c>
      <c r="G47">
        <v>0</v>
      </c>
    </row>
    <row r="48" spans="1:7" ht="15" x14ac:dyDescent="0.25">
      <c r="A48" s="242" t="s">
        <v>384</v>
      </c>
      <c r="B48">
        <v>0</v>
      </c>
      <c r="C48">
        <v>0</v>
      </c>
      <c r="D48">
        <v>0</v>
      </c>
      <c r="E48">
        <v>13</v>
      </c>
      <c r="F48">
        <v>0</v>
      </c>
      <c r="G48">
        <v>0</v>
      </c>
    </row>
    <row r="49" spans="1:7" ht="15" x14ac:dyDescent="0.25">
      <c r="A49" s="242" t="s">
        <v>295</v>
      </c>
      <c r="B49">
        <v>342.5</v>
      </c>
      <c r="C49">
        <v>309.7</v>
      </c>
      <c r="D49">
        <v>413.7</v>
      </c>
      <c r="E49">
        <v>415.8</v>
      </c>
      <c r="F49">
        <v>2.2999999999999998</v>
      </c>
      <c r="G49">
        <v>0</v>
      </c>
    </row>
    <row r="50" spans="1:7" ht="15" x14ac:dyDescent="0.25">
      <c r="A50" s="242" t="s">
        <v>296</v>
      </c>
      <c r="B50">
        <v>33.200000000000003</v>
      </c>
      <c r="C50">
        <v>47.7</v>
      </c>
      <c r="D50">
        <v>112.6</v>
      </c>
      <c r="E50">
        <v>96.2</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7806.8</v>
      </c>
      <c r="C52">
        <v>6370.3</v>
      </c>
      <c r="D52">
        <v>8778.2999999999993</v>
      </c>
      <c r="E52">
        <v>6183.6</v>
      </c>
      <c r="F52">
        <v>1115</v>
      </c>
      <c r="G52">
        <v>112</v>
      </c>
    </row>
    <row r="53" spans="1:7" ht="15" x14ac:dyDescent="0.25">
      <c r="A53" s="242" t="s">
        <v>299</v>
      </c>
      <c r="B53">
        <v>61.9</v>
      </c>
      <c r="C53">
        <v>121.4</v>
      </c>
      <c r="D53">
        <v>53.6</v>
      </c>
      <c r="E53">
        <v>81.2</v>
      </c>
      <c r="F53">
        <v>0</v>
      </c>
      <c r="G53">
        <v>0</v>
      </c>
    </row>
    <row r="54" spans="1:7" ht="15" x14ac:dyDescent="0.25">
      <c r="A54" s="242" t="s">
        <v>300</v>
      </c>
      <c r="B54">
        <v>175.8</v>
      </c>
      <c r="C54">
        <v>270.89999999999998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132.4</v>
      </c>
      <c r="C56">
        <v>304.89999999999998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19.2</v>
      </c>
      <c r="D58">
        <v>34.4</v>
      </c>
      <c r="E58">
        <v>31.7</v>
      </c>
      <c r="F58">
        <v>0</v>
      </c>
      <c r="G58">
        <v>0</v>
      </c>
    </row>
    <row r="59" spans="1:7" ht="15" x14ac:dyDescent="0.25">
      <c r="A59" s="242" t="s">
        <v>304</v>
      </c>
      <c r="B59">
        <v>152</v>
      </c>
      <c r="C59">
        <v>50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14523.4</v>
      </c>
      <c r="C61">
        <v>11707.3</v>
      </c>
      <c r="D61">
        <v>18981.3</v>
      </c>
      <c r="E61">
        <v>14363.4</v>
      </c>
      <c r="F61">
        <v>1421.8</v>
      </c>
      <c r="G61">
        <v>112</v>
      </c>
    </row>
    <row r="62" spans="1:7" ht="15" x14ac:dyDescent="0.25">
      <c r="A62" s="242" t="s">
        <v>306</v>
      </c>
      <c r="B62">
        <v>3530.9</v>
      </c>
      <c r="C62">
        <v>2569.1999999999998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18054.3</v>
      </c>
      <c r="C64">
        <v>14276.5</v>
      </c>
      <c r="D64">
        <v>18981.3</v>
      </c>
      <c r="E64">
        <v>14363.4</v>
      </c>
      <c r="F64">
        <v>1454.8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A29C-4D81-40EA-8E79-2C7EBEC8A4F3}">
  <dimension ref="A1:G73"/>
  <sheetViews>
    <sheetView topLeftCell="A4" workbookViewId="0">
      <selection activeCell="B7" sqref="B7"/>
    </sheetView>
  </sheetViews>
  <sheetFormatPr defaultRowHeight="13.2" x14ac:dyDescent="0.25"/>
  <cols>
    <col min="1" max="1" width="23.88671875" customWidth="1"/>
    <col min="3" max="3" width="14.33203125" customWidth="1"/>
    <col min="4" max="4" width="11.6640625" customWidth="1"/>
    <col min="5" max="5" width="13.554687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677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28</v>
      </c>
      <c r="B9" t="s">
        <v>551</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3912.2</v>
      </c>
      <c r="C15">
        <v>1577.6</v>
      </c>
      <c r="D15">
        <v>2014.2</v>
      </c>
      <c r="E15">
        <v>1657.2</v>
      </c>
      <c r="F15">
        <v>10</v>
      </c>
      <c r="G15">
        <v>0</v>
      </c>
    </row>
    <row r="16" spans="1:7" ht="15" x14ac:dyDescent="0.25">
      <c r="A16" s="53" t="s">
        <v>27</v>
      </c>
    </row>
    <row r="17" spans="1:7" ht="15" x14ac:dyDescent="0.25">
      <c r="A17" s="53" t="s">
        <v>271</v>
      </c>
      <c r="B17">
        <v>598.20000000000005</v>
      </c>
      <c r="C17">
        <v>116.6</v>
      </c>
      <c r="D17">
        <v>233.8</v>
      </c>
      <c r="E17">
        <v>159.69999999999999</v>
      </c>
      <c r="F17">
        <v>0</v>
      </c>
      <c r="G17">
        <v>0</v>
      </c>
    </row>
    <row r="18" spans="1:7" ht="15" x14ac:dyDescent="0.25">
      <c r="A18" s="53" t="s">
        <v>27</v>
      </c>
    </row>
    <row r="19" spans="1:7" ht="15" x14ac:dyDescent="0.25">
      <c r="A19" s="53" t="s">
        <v>272</v>
      </c>
      <c r="B19">
        <v>6046.6</v>
      </c>
      <c r="C19">
        <v>0.2</v>
      </c>
      <c r="D19">
        <v>5722.6</v>
      </c>
      <c r="E19">
        <v>59.8</v>
      </c>
      <c r="F19">
        <v>0</v>
      </c>
      <c r="G19">
        <v>0</v>
      </c>
    </row>
    <row r="20" spans="1:7" ht="15" x14ac:dyDescent="0.25">
      <c r="A20" s="53" t="s">
        <v>27</v>
      </c>
    </row>
    <row r="21" spans="1:7" ht="15" x14ac:dyDescent="0.25">
      <c r="A21" s="53" t="s">
        <v>273</v>
      </c>
      <c r="B21">
        <v>1160.8</v>
      </c>
      <c r="C21">
        <v>74.599999999999994</v>
      </c>
      <c r="D21">
        <v>605.6</v>
      </c>
      <c r="E21">
        <v>185.5</v>
      </c>
      <c r="F21">
        <v>0</v>
      </c>
      <c r="G21">
        <v>0</v>
      </c>
    </row>
    <row r="22" spans="1:7" ht="15" x14ac:dyDescent="0.25">
      <c r="A22" s="53" t="s">
        <v>274</v>
      </c>
      <c r="B22">
        <v>4.3</v>
      </c>
      <c r="C22">
        <v>3.1</v>
      </c>
      <c r="D22">
        <v>15.9</v>
      </c>
      <c r="E22">
        <v>12.5</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654.6</v>
      </c>
      <c r="C26">
        <v>69</v>
      </c>
      <c r="D26">
        <v>408.7</v>
      </c>
      <c r="E26">
        <v>8.4</v>
      </c>
      <c r="F26">
        <v>0</v>
      </c>
      <c r="G26">
        <v>0</v>
      </c>
    </row>
    <row r="27" spans="1:7" ht="15" x14ac:dyDescent="0.25">
      <c r="A27" s="53" t="s">
        <v>276</v>
      </c>
      <c r="B27">
        <v>2.4</v>
      </c>
      <c r="C27">
        <v>1.6</v>
      </c>
      <c r="D27">
        <v>8.6</v>
      </c>
      <c r="E27">
        <v>4.0999999999999996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400.3</v>
      </c>
      <c r="C37">
        <v>0</v>
      </c>
      <c r="D37">
        <v>161.9</v>
      </c>
      <c r="E37">
        <v>0</v>
      </c>
      <c r="F37">
        <v>0</v>
      </c>
      <c r="G37">
        <v>0</v>
      </c>
    </row>
    <row r="38" spans="1:7" ht="15" x14ac:dyDescent="0.25">
      <c r="A38" s="53" t="s">
        <v>614</v>
      </c>
      <c r="B38">
        <v>128</v>
      </c>
      <c r="C38">
        <v>0</v>
      </c>
      <c r="D38">
        <v>19.7</v>
      </c>
      <c r="E38">
        <v>0</v>
      </c>
      <c r="F38">
        <v>0</v>
      </c>
      <c r="G38">
        <v>0</v>
      </c>
    </row>
    <row r="39" spans="1:7" ht="15" x14ac:dyDescent="0.25">
      <c r="A39" s="53" t="s">
        <v>284</v>
      </c>
      <c r="B39">
        <v>165.3</v>
      </c>
      <c r="C39">
        <v>0</v>
      </c>
      <c r="D39">
        <v>58.5</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8620.5</v>
      </c>
      <c r="C43">
        <v>6764.8</v>
      </c>
      <c r="D43">
        <v>7982.2</v>
      </c>
      <c r="E43">
        <v>7371.9</v>
      </c>
      <c r="F43">
        <v>747</v>
      </c>
      <c r="G43">
        <v>0</v>
      </c>
    </row>
    <row r="44" spans="1:7" ht="15" x14ac:dyDescent="0.25">
      <c r="A44" s="53" t="s">
        <v>287</v>
      </c>
      <c r="B44">
        <v>4.5</v>
      </c>
      <c r="C44">
        <v>5.5</v>
      </c>
      <c r="D44">
        <v>9.6</v>
      </c>
      <c r="E44">
        <v>8.4</v>
      </c>
      <c r="F44">
        <v>0</v>
      </c>
      <c r="G44">
        <v>0</v>
      </c>
    </row>
    <row r="45" spans="1:7" ht="15" x14ac:dyDescent="0.25">
      <c r="A45" s="53" t="s">
        <v>288</v>
      </c>
      <c r="B45">
        <v>269.8</v>
      </c>
      <c r="C45">
        <v>218.6</v>
      </c>
      <c r="D45">
        <v>317.60000000000002</v>
      </c>
      <c r="E45">
        <v>276.10000000000002</v>
      </c>
      <c r="F45">
        <v>0</v>
      </c>
      <c r="G45">
        <v>0</v>
      </c>
    </row>
    <row r="46" spans="1:7" ht="15" x14ac:dyDescent="0.25">
      <c r="A46" s="53" t="s">
        <v>289</v>
      </c>
      <c r="B46">
        <v>248.4</v>
      </c>
      <c r="C46">
        <v>335.4</v>
      </c>
      <c r="D46">
        <v>209.1</v>
      </c>
      <c r="E46">
        <v>205.8</v>
      </c>
      <c r="F46">
        <v>0</v>
      </c>
      <c r="G46">
        <v>0</v>
      </c>
    </row>
    <row r="47" spans="1:7" ht="15" x14ac:dyDescent="0.25">
      <c r="A47" s="53" t="s">
        <v>310</v>
      </c>
      <c r="B47">
        <v>216</v>
      </c>
      <c r="C47">
        <v>0</v>
      </c>
      <c r="D47">
        <v>0</v>
      </c>
      <c r="E47">
        <v>0</v>
      </c>
      <c r="F47">
        <v>0</v>
      </c>
      <c r="G47">
        <v>0</v>
      </c>
    </row>
    <row r="48" spans="1:7" ht="15" x14ac:dyDescent="0.25">
      <c r="A48" s="53" t="s">
        <v>290</v>
      </c>
      <c r="B48">
        <v>929.9</v>
      </c>
      <c r="C48">
        <v>457.9</v>
      </c>
      <c r="D48">
        <v>1253.3</v>
      </c>
      <c r="E48">
        <v>1200.3</v>
      </c>
      <c r="F48">
        <v>0</v>
      </c>
      <c r="G48">
        <v>0</v>
      </c>
    </row>
    <row r="49" spans="1:7" ht="15" x14ac:dyDescent="0.25">
      <c r="A49" s="53" t="s">
        <v>291</v>
      </c>
      <c r="B49">
        <v>89</v>
      </c>
      <c r="C49">
        <v>70.3</v>
      </c>
      <c r="D49">
        <v>66.5</v>
      </c>
      <c r="E49">
        <v>28.6</v>
      </c>
      <c r="F49">
        <v>0</v>
      </c>
      <c r="G49">
        <v>0</v>
      </c>
    </row>
    <row r="50" spans="1:7" ht="15" x14ac:dyDescent="0.25">
      <c r="A50" s="53" t="s">
        <v>591</v>
      </c>
      <c r="B50">
        <v>31.8</v>
      </c>
      <c r="C50">
        <v>18.399999999999999</v>
      </c>
      <c r="D50">
        <v>0</v>
      </c>
      <c r="E50">
        <v>0</v>
      </c>
      <c r="F50">
        <v>0</v>
      </c>
      <c r="G50">
        <v>0</v>
      </c>
    </row>
    <row r="51" spans="1:7" ht="15" x14ac:dyDescent="0.25">
      <c r="A51" s="53" t="s">
        <v>292</v>
      </c>
      <c r="B51">
        <v>0</v>
      </c>
      <c r="C51">
        <v>12.6</v>
      </c>
      <c r="D51">
        <v>0</v>
      </c>
      <c r="E51">
        <v>0</v>
      </c>
      <c r="F51">
        <v>0</v>
      </c>
      <c r="G51">
        <v>0</v>
      </c>
    </row>
    <row r="52" spans="1:7" ht="15" x14ac:dyDescent="0.25">
      <c r="A52" s="53" t="s">
        <v>293</v>
      </c>
      <c r="B52">
        <v>521.5</v>
      </c>
      <c r="C52">
        <v>352.4</v>
      </c>
      <c r="D52">
        <v>346.7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143.69999999999999</v>
      </c>
      <c r="C55">
        <v>124.1</v>
      </c>
      <c r="D55">
        <v>262.7</v>
      </c>
      <c r="E55">
        <v>288</v>
      </c>
      <c r="F55">
        <v>0</v>
      </c>
      <c r="G55">
        <v>0</v>
      </c>
    </row>
    <row r="56" spans="1:7" ht="15" x14ac:dyDescent="0.25">
      <c r="A56" s="53" t="s">
        <v>296</v>
      </c>
      <c r="B56">
        <v>55.5</v>
      </c>
      <c r="C56">
        <v>119.3</v>
      </c>
      <c r="D56">
        <v>113.5</v>
      </c>
      <c r="E56">
        <v>84.4</v>
      </c>
      <c r="F56">
        <v>0</v>
      </c>
      <c r="G56">
        <v>0</v>
      </c>
    </row>
    <row r="57" spans="1:7" ht="15" x14ac:dyDescent="0.25">
      <c r="A57" s="53" t="s">
        <v>297</v>
      </c>
      <c r="B57">
        <v>6.1</v>
      </c>
      <c r="C57">
        <v>8.1999999999999993</v>
      </c>
      <c r="D57">
        <v>5.9</v>
      </c>
      <c r="E57">
        <v>4.9000000000000004</v>
      </c>
      <c r="F57">
        <v>0</v>
      </c>
      <c r="G57">
        <v>0</v>
      </c>
    </row>
    <row r="58" spans="1:7" ht="15" x14ac:dyDescent="0.25">
      <c r="A58" s="53" t="s">
        <v>298</v>
      </c>
      <c r="B58">
        <v>5425.2</v>
      </c>
      <c r="C58">
        <v>4430.8</v>
      </c>
      <c r="D58">
        <v>4521.5</v>
      </c>
      <c r="E58">
        <v>4630.2</v>
      </c>
      <c r="F58">
        <v>747</v>
      </c>
      <c r="G58">
        <v>0</v>
      </c>
    </row>
    <row r="59" spans="1:7" ht="15" x14ac:dyDescent="0.25">
      <c r="A59" s="53" t="s">
        <v>299</v>
      </c>
      <c r="B59">
        <v>147</v>
      </c>
      <c r="C59">
        <v>96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247</v>
      </c>
      <c r="C61">
        <v>0</v>
      </c>
      <c r="D61">
        <v>233.8</v>
      </c>
      <c r="E61">
        <v>14.6</v>
      </c>
      <c r="F61">
        <v>0</v>
      </c>
      <c r="G61">
        <v>0</v>
      </c>
    </row>
    <row r="62" spans="1:7" ht="15" x14ac:dyDescent="0.25">
      <c r="A62" s="53" t="s">
        <v>302</v>
      </c>
      <c r="B62">
        <v>101.4</v>
      </c>
      <c r="C62">
        <v>251.4</v>
      </c>
      <c r="D62">
        <v>126.4</v>
      </c>
      <c r="E62">
        <v>72</v>
      </c>
      <c r="F62">
        <v>0</v>
      </c>
      <c r="G62">
        <v>0</v>
      </c>
    </row>
    <row r="63" spans="1:7" ht="15" x14ac:dyDescent="0.25">
      <c r="A63" s="53" t="s">
        <v>385</v>
      </c>
      <c r="B63">
        <v>0</v>
      </c>
      <c r="C63">
        <v>0</v>
      </c>
      <c r="D63">
        <v>1</v>
      </c>
      <c r="E63">
        <v>2</v>
      </c>
      <c r="F63">
        <v>0</v>
      </c>
      <c r="G63">
        <v>0</v>
      </c>
    </row>
    <row r="64" spans="1:7" ht="15" x14ac:dyDescent="0.25">
      <c r="A64" s="53" t="s">
        <v>303</v>
      </c>
      <c r="B64">
        <v>10.199999999999999</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26</v>
      </c>
      <c r="C66" t="s">
        <v>108</v>
      </c>
      <c r="D66" t="s">
        <v>118</v>
      </c>
      <c r="E66" t="s">
        <v>108</v>
      </c>
      <c r="F66" t="s">
        <v>175</v>
      </c>
      <c r="G66" t="s">
        <v>26</v>
      </c>
    </row>
    <row r="67" spans="1:7" ht="15" x14ac:dyDescent="0.25">
      <c r="A67" s="53" t="s">
        <v>305</v>
      </c>
      <c r="B67">
        <v>20738.7</v>
      </c>
      <c r="C67">
        <v>8534</v>
      </c>
      <c r="D67">
        <v>16720.599999999999</v>
      </c>
      <c r="E67">
        <v>9434.2999999999993</v>
      </c>
      <c r="F67">
        <v>757</v>
      </c>
      <c r="G67">
        <v>0</v>
      </c>
    </row>
    <row r="68" spans="1:7" ht="15" x14ac:dyDescent="0.25">
      <c r="A68" s="53" t="s">
        <v>306</v>
      </c>
      <c r="B68">
        <v>7922.9</v>
      </c>
      <c r="C68">
        <v>1333</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28661.5</v>
      </c>
      <c r="C70">
        <v>9867</v>
      </c>
      <c r="D70">
        <v>16720.599999999999</v>
      </c>
      <c r="E70">
        <v>9434.2999999999993</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375.9</v>
      </c>
      <c r="D72" t="s">
        <v>25</v>
      </c>
      <c r="E72" t="s">
        <v>25</v>
      </c>
      <c r="F72">
        <v>0</v>
      </c>
      <c r="G72">
        <v>0</v>
      </c>
    </row>
    <row r="73" spans="1:7" ht="15" x14ac:dyDescent="0.25">
      <c r="A73" s="53" t="s">
        <v>573</v>
      </c>
      <c r="B73" t="s">
        <v>26</v>
      </c>
      <c r="C73" t="s">
        <v>108</v>
      </c>
      <c r="D73" t="s">
        <v>118</v>
      </c>
      <c r="E73" t="s">
        <v>108</v>
      </c>
      <c r="F73" t="s">
        <v>175</v>
      </c>
      <c r="G73" t="s">
        <v>26</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B385-0C23-4007-8634-87B79521D1BA}">
  <dimension ref="A1:G73"/>
  <sheetViews>
    <sheetView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676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3679.1</v>
      </c>
      <c r="C15">
        <v>1260.7</v>
      </c>
      <c r="D15">
        <v>1845.9</v>
      </c>
      <c r="E15">
        <v>1601</v>
      </c>
      <c r="F15">
        <v>10</v>
      </c>
      <c r="G15">
        <v>0</v>
      </c>
    </row>
    <row r="16" spans="1:7" ht="15" x14ac:dyDescent="0.25">
      <c r="A16" s="53" t="s">
        <v>27</v>
      </c>
    </row>
    <row r="17" spans="1:7" ht="15" x14ac:dyDescent="0.25">
      <c r="A17" s="53" t="s">
        <v>271</v>
      </c>
      <c r="B17">
        <v>601.20000000000005</v>
      </c>
      <c r="C17">
        <v>107.7</v>
      </c>
      <c r="D17">
        <v>230.6</v>
      </c>
      <c r="E17">
        <v>156.19999999999999</v>
      </c>
      <c r="F17">
        <v>0</v>
      </c>
      <c r="G17">
        <v>0</v>
      </c>
    </row>
    <row r="18" spans="1:7" ht="15" x14ac:dyDescent="0.25">
      <c r="A18" s="53" t="s">
        <v>27</v>
      </c>
    </row>
    <row r="19" spans="1:7" ht="15" x14ac:dyDescent="0.25">
      <c r="A19" s="53" t="s">
        <v>272</v>
      </c>
      <c r="B19">
        <v>6513.6</v>
      </c>
      <c r="C19">
        <v>0</v>
      </c>
      <c r="D19">
        <v>5167</v>
      </c>
      <c r="E19">
        <v>59.8</v>
      </c>
      <c r="F19">
        <v>0</v>
      </c>
      <c r="G19">
        <v>0</v>
      </c>
    </row>
    <row r="20" spans="1:7" ht="15" x14ac:dyDescent="0.25">
      <c r="A20" s="53" t="s">
        <v>27</v>
      </c>
    </row>
    <row r="21" spans="1:7" ht="15" x14ac:dyDescent="0.25">
      <c r="A21" s="53" t="s">
        <v>273</v>
      </c>
      <c r="B21">
        <v>1103.0999999999999</v>
      </c>
      <c r="C21">
        <v>7.3</v>
      </c>
      <c r="D21">
        <v>535.20000000000005</v>
      </c>
      <c r="E21">
        <v>184.4</v>
      </c>
      <c r="F21">
        <v>0</v>
      </c>
      <c r="G21">
        <v>0</v>
      </c>
    </row>
    <row r="22" spans="1:7" ht="15" x14ac:dyDescent="0.25">
      <c r="A22" s="53" t="s">
        <v>274</v>
      </c>
      <c r="B22">
        <v>4.0999999999999996</v>
      </c>
      <c r="C22">
        <v>2.7</v>
      </c>
      <c r="D22">
        <v>15.3</v>
      </c>
      <c r="E22">
        <v>11.9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721.2</v>
      </c>
      <c r="C26">
        <v>2.8</v>
      </c>
      <c r="D26">
        <v>338.9</v>
      </c>
      <c r="E26">
        <v>8.3000000000000007</v>
      </c>
      <c r="F26">
        <v>0</v>
      </c>
      <c r="G26">
        <v>0</v>
      </c>
    </row>
    <row r="27" spans="1:7" ht="15" x14ac:dyDescent="0.25">
      <c r="A27" s="53" t="s">
        <v>276</v>
      </c>
      <c r="B27">
        <v>2.4</v>
      </c>
      <c r="C27">
        <v>0.9</v>
      </c>
      <c r="D27">
        <v>8.6</v>
      </c>
      <c r="E27">
        <v>3.8</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372.3</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165.3</v>
      </c>
      <c r="C39">
        <v>0</v>
      </c>
      <c r="D39">
        <v>0</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8830.4</v>
      </c>
      <c r="C43">
        <v>6808.8</v>
      </c>
      <c r="D43">
        <v>7374</v>
      </c>
      <c r="E43">
        <v>6888</v>
      </c>
      <c r="F43">
        <v>747</v>
      </c>
      <c r="G43">
        <v>0</v>
      </c>
    </row>
    <row r="44" spans="1:7" ht="15" x14ac:dyDescent="0.25">
      <c r="A44" s="53" t="s">
        <v>287</v>
      </c>
      <c r="B44">
        <v>4.5</v>
      </c>
      <c r="C44">
        <v>5.5</v>
      </c>
      <c r="D44">
        <v>9.6</v>
      </c>
      <c r="E44">
        <v>8.4</v>
      </c>
      <c r="F44">
        <v>0</v>
      </c>
      <c r="G44">
        <v>0</v>
      </c>
    </row>
    <row r="45" spans="1:7" ht="15" x14ac:dyDescent="0.25">
      <c r="A45" s="53" t="s">
        <v>288</v>
      </c>
      <c r="B45">
        <v>295.2</v>
      </c>
      <c r="C45">
        <v>246.6</v>
      </c>
      <c r="D45">
        <v>282.8</v>
      </c>
      <c r="E45">
        <v>246.8</v>
      </c>
      <c r="F45">
        <v>0</v>
      </c>
      <c r="G45">
        <v>0</v>
      </c>
    </row>
    <row r="46" spans="1:7" ht="15" x14ac:dyDescent="0.25">
      <c r="A46" s="53" t="s">
        <v>289</v>
      </c>
      <c r="B46">
        <v>250</v>
      </c>
      <c r="C46">
        <v>344</v>
      </c>
      <c r="D46">
        <v>202.8</v>
      </c>
      <c r="E46">
        <v>199.3</v>
      </c>
      <c r="F46">
        <v>0</v>
      </c>
      <c r="G46">
        <v>0</v>
      </c>
    </row>
    <row r="47" spans="1:7" ht="15" x14ac:dyDescent="0.25">
      <c r="A47" s="53" t="s">
        <v>310</v>
      </c>
      <c r="B47">
        <v>206</v>
      </c>
      <c r="C47">
        <v>0</v>
      </c>
      <c r="D47">
        <v>0</v>
      </c>
      <c r="E47">
        <v>0</v>
      </c>
      <c r="F47">
        <v>0</v>
      </c>
      <c r="G47">
        <v>0</v>
      </c>
    </row>
    <row r="48" spans="1:7" ht="15" x14ac:dyDescent="0.25">
      <c r="A48" s="53" t="s">
        <v>290</v>
      </c>
      <c r="B48">
        <v>893.6</v>
      </c>
      <c r="C48">
        <v>470.4</v>
      </c>
      <c r="D48">
        <v>1163.7</v>
      </c>
      <c r="E48">
        <v>1019.6</v>
      </c>
      <c r="F48">
        <v>0</v>
      </c>
      <c r="G48">
        <v>0</v>
      </c>
    </row>
    <row r="49" spans="1:7" ht="15" x14ac:dyDescent="0.25">
      <c r="A49" s="53" t="s">
        <v>291</v>
      </c>
      <c r="B49">
        <v>89</v>
      </c>
      <c r="C49">
        <v>70.3</v>
      </c>
      <c r="D49">
        <v>66.5</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513.5</v>
      </c>
      <c r="C52">
        <v>312.39999999999998</v>
      </c>
      <c r="D52">
        <v>346.7</v>
      </c>
      <c r="E52">
        <v>230.2</v>
      </c>
      <c r="F52">
        <v>0</v>
      </c>
      <c r="G52">
        <v>0</v>
      </c>
    </row>
    <row r="53" spans="1:7" ht="15" x14ac:dyDescent="0.25">
      <c r="A53" s="53" t="s">
        <v>384</v>
      </c>
      <c r="B53">
        <v>0</v>
      </c>
      <c r="C53">
        <v>0</v>
      </c>
      <c r="D53">
        <v>9.5</v>
      </c>
      <c r="E53">
        <v>13.1</v>
      </c>
      <c r="F53">
        <v>0</v>
      </c>
      <c r="G53">
        <v>0</v>
      </c>
    </row>
    <row r="54" spans="1:7" ht="15" x14ac:dyDescent="0.25">
      <c r="A54" s="53" t="s">
        <v>294</v>
      </c>
      <c r="B54">
        <v>0</v>
      </c>
      <c r="C54">
        <v>0</v>
      </c>
      <c r="D54">
        <v>3.2</v>
      </c>
      <c r="E54">
        <v>11</v>
      </c>
      <c r="F54">
        <v>0</v>
      </c>
      <c r="G54">
        <v>0</v>
      </c>
    </row>
    <row r="55" spans="1:7" ht="15" x14ac:dyDescent="0.25">
      <c r="A55" s="53" t="s">
        <v>295</v>
      </c>
      <c r="B55">
        <v>192.3</v>
      </c>
      <c r="C55">
        <v>114.7</v>
      </c>
      <c r="D55">
        <v>210.6</v>
      </c>
      <c r="E55">
        <v>263</v>
      </c>
      <c r="F55">
        <v>0</v>
      </c>
      <c r="G55">
        <v>0</v>
      </c>
    </row>
    <row r="56" spans="1:7" ht="15" x14ac:dyDescent="0.25">
      <c r="A56" s="53" t="s">
        <v>296</v>
      </c>
      <c r="B56">
        <v>69.3</v>
      </c>
      <c r="C56">
        <v>119.3</v>
      </c>
      <c r="D56">
        <v>99.1</v>
      </c>
      <c r="E56">
        <v>84.4</v>
      </c>
      <c r="F56">
        <v>0</v>
      </c>
      <c r="G56">
        <v>0</v>
      </c>
    </row>
    <row r="57" spans="1:7" ht="15" x14ac:dyDescent="0.25">
      <c r="A57" s="53" t="s">
        <v>297</v>
      </c>
      <c r="B57">
        <v>6.1</v>
      </c>
      <c r="C57">
        <v>8.1999999999999993</v>
      </c>
      <c r="D57">
        <v>5.9</v>
      </c>
      <c r="E57">
        <v>4.2</v>
      </c>
      <c r="F57">
        <v>0</v>
      </c>
      <c r="G57">
        <v>0</v>
      </c>
    </row>
    <row r="58" spans="1:7" ht="15" x14ac:dyDescent="0.25">
      <c r="A58" s="53" t="s">
        <v>298</v>
      </c>
      <c r="B58">
        <v>5601.4</v>
      </c>
      <c r="C58">
        <v>4506.6000000000004</v>
      </c>
      <c r="D58">
        <v>4221.2</v>
      </c>
      <c r="E58">
        <v>4438.1000000000004</v>
      </c>
      <c r="F58">
        <v>747</v>
      </c>
      <c r="G58">
        <v>0</v>
      </c>
    </row>
    <row r="59" spans="1:7" ht="15" x14ac:dyDescent="0.25">
      <c r="A59" s="53" t="s">
        <v>299</v>
      </c>
      <c r="B59">
        <v>107</v>
      </c>
      <c r="C59">
        <v>102.9</v>
      </c>
      <c r="D59">
        <v>140.1</v>
      </c>
      <c r="E59">
        <v>35.5</v>
      </c>
      <c r="F59">
        <v>0</v>
      </c>
      <c r="G59">
        <v>0</v>
      </c>
    </row>
    <row r="60" spans="1:7" ht="15" x14ac:dyDescent="0.25">
      <c r="A60" s="53" t="s">
        <v>300</v>
      </c>
      <c r="B60">
        <v>155.69999999999999</v>
      </c>
      <c r="C60">
        <v>238.6</v>
      </c>
      <c r="D60">
        <v>175.7</v>
      </c>
      <c r="E60">
        <v>180.3</v>
      </c>
      <c r="F60">
        <v>0</v>
      </c>
      <c r="G60">
        <v>0</v>
      </c>
    </row>
    <row r="61" spans="1:7" ht="15" x14ac:dyDescent="0.25">
      <c r="A61" s="53" t="s">
        <v>301</v>
      </c>
      <c r="B61">
        <v>261.5</v>
      </c>
      <c r="C61">
        <v>15</v>
      </c>
      <c r="D61">
        <v>158.4</v>
      </c>
      <c r="E61">
        <v>0</v>
      </c>
      <c r="F61">
        <v>0</v>
      </c>
      <c r="G61">
        <v>0</v>
      </c>
    </row>
    <row r="62" spans="1:7" ht="15" x14ac:dyDescent="0.25">
      <c r="A62" s="53" t="s">
        <v>302</v>
      </c>
      <c r="B62">
        <v>125.4</v>
      </c>
      <c r="C62">
        <v>211.4</v>
      </c>
      <c r="D62">
        <v>126.4</v>
      </c>
      <c r="E62">
        <v>72</v>
      </c>
      <c r="F62">
        <v>0</v>
      </c>
      <c r="G62">
        <v>0</v>
      </c>
    </row>
    <row r="63" spans="1:7" ht="15" x14ac:dyDescent="0.25">
      <c r="A63" s="53" t="s">
        <v>385</v>
      </c>
      <c r="B63">
        <v>0</v>
      </c>
      <c r="C63">
        <v>0</v>
      </c>
      <c r="D63">
        <v>1</v>
      </c>
      <c r="E63">
        <v>1</v>
      </c>
      <c r="F63">
        <v>0</v>
      </c>
      <c r="G63">
        <v>0</v>
      </c>
    </row>
    <row r="64" spans="1:7" ht="15" x14ac:dyDescent="0.25">
      <c r="A64" s="53" t="s">
        <v>303</v>
      </c>
      <c r="B64">
        <v>10.199999999999999</v>
      </c>
      <c r="C64">
        <v>20.399999999999999</v>
      </c>
      <c r="D64">
        <v>29.1</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21099.7</v>
      </c>
      <c r="C67">
        <v>8184.7</v>
      </c>
      <c r="D67">
        <v>15256.3</v>
      </c>
      <c r="E67">
        <v>8889.6</v>
      </c>
      <c r="F67">
        <v>757</v>
      </c>
      <c r="G67">
        <v>0</v>
      </c>
    </row>
    <row r="68" spans="1:7" ht="15" x14ac:dyDescent="0.25">
      <c r="A68" s="53" t="s">
        <v>306</v>
      </c>
      <c r="B68">
        <v>7588.4</v>
      </c>
      <c r="C68">
        <v>1442.2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28688.1</v>
      </c>
      <c r="C70">
        <v>9626.9</v>
      </c>
      <c r="D70">
        <v>15256.3</v>
      </c>
      <c r="E70">
        <v>8889.6</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368.9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38F2-8178-4201-921A-066E7B26F41F}">
  <dimension ref="A1:G73"/>
  <sheetViews>
    <sheetView topLeftCell="A52" workbookViewId="0">
      <selection activeCell="B7" sqref="B7"/>
    </sheetView>
  </sheetViews>
  <sheetFormatPr defaultRowHeight="13.2" x14ac:dyDescent="0.25"/>
  <cols>
    <col min="1" max="1" width="21.33203125" customWidth="1"/>
    <col min="3" max="3" width="13.88671875" customWidth="1"/>
    <col min="5" max="5" width="15.5546875" customWidth="1"/>
  </cols>
  <sheetData>
    <row r="1" spans="1:7" ht="15" x14ac:dyDescent="0.25">
      <c r="A1" s="53" t="s">
        <v>564</v>
      </c>
    </row>
    <row r="2" spans="1:7" ht="15" x14ac:dyDescent="0.25">
      <c r="A2" s="53" t="s">
        <v>565</v>
      </c>
    </row>
    <row r="3" spans="1:7" ht="15" x14ac:dyDescent="0.25">
      <c r="A3" s="53" t="s">
        <v>675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3617.1</v>
      </c>
      <c r="C15">
        <v>1289.0999999999999</v>
      </c>
      <c r="D15">
        <v>1733.3</v>
      </c>
      <c r="E15">
        <v>1511.2</v>
      </c>
      <c r="F15">
        <v>10</v>
      </c>
      <c r="G15">
        <v>0</v>
      </c>
    </row>
    <row r="16" spans="1:7" ht="15" x14ac:dyDescent="0.25">
      <c r="A16" s="53" t="s">
        <v>27</v>
      </c>
    </row>
    <row r="17" spans="1:7" ht="15" x14ac:dyDescent="0.25">
      <c r="A17" s="53" t="s">
        <v>271</v>
      </c>
      <c r="B17">
        <v>612.79999999999995</v>
      </c>
      <c r="C17">
        <v>111.3</v>
      </c>
      <c r="D17">
        <v>218</v>
      </c>
      <c r="E17">
        <v>147.6</v>
      </c>
      <c r="F17">
        <v>0</v>
      </c>
      <c r="G17">
        <v>0</v>
      </c>
    </row>
    <row r="18" spans="1:7" ht="15" x14ac:dyDescent="0.25">
      <c r="A18" s="53" t="s">
        <v>27</v>
      </c>
    </row>
    <row r="19" spans="1:7" ht="15" x14ac:dyDescent="0.25">
      <c r="A19" s="53" t="s">
        <v>272</v>
      </c>
      <c r="B19">
        <v>6844.6</v>
      </c>
      <c r="C19">
        <v>0.3</v>
      </c>
      <c r="D19">
        <v>4745.6000000000004</v>
      </c>
      <c r="E19">
        <v>59.5</v>
      </c>
      <c r="F19">
        <v>0</v>
      </c>
      <c r="G19">
        <v>0</v>
      </c>
    </row>
    <row r="20" spans="1:7" ht="15" x14ac:dyDescent="0.25">
      <c r="A20" s="53" t="s">
        <v>27</v>
      </c>
    </row>
    <row r="21" spans="1:7" ht="15" x14ac:dyDescent="0.25">
      <c r="A21" s="53" t="s">
        <v>273</v>
      </c>
      <c r="B21">
        <v>1103.7</v>
      </c>
      <c r="C21">
        <v>6.9</v>
      </c>
      <c r="D21">
        <v>534.6</v>
      </c>
      <c r="E21">
        <v>183.4</v>
      </c>
      <c r="F21">
        <v>0</v>
      </c>
      <c r="G21">
        <v>0</v>
      </c>
    </row>
    <row r="22" spans="1:7" ht="15" x14ac:dyDescent="0.25">
      <c r="A22" s="53" t="s">
        <v>274</v>
      </c>
      <c r="B22">
        <v>4.4000000000000004</v>
      </c>
      <c r="C22">
        <v>2.2999999999999998</v>
      </c>
      <c r="D22">
        <v>15</v>
      </c>
      <c r="E22">
        <v>11.4</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721.4</v>
      </c>
      <c r="C26">
        <v>2.9</v>
      </c>
      <c r="D26">
        <v>338.7</v>
      </c>
      <c r="E26">
        <v>8.1</v>
      </c>
      <c r="F26">
        <v>0</v>
      </c>
      <c r="G26">
        <v>0</v>
      </c>
    </row>
    <row r="27" spans="1:7" ht="15" x14ac:dyDescent="0.25">
      <c r="A27" s="53" t="s">
        <v>276</v>
      </c>
      <c r="B27">
        <v>2.6</v>
      </c>
      <c r="C27">
        <v>0.8</v>
      </c>
      <c r="D27">
        <v>8.5</v>
      </c>
      <c r="E27">
        <v>3.6</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1.3</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340</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v>
      </c>
      <c r="C39">
        <v>0</v>
      </c>
      <c r="D39">
        <v>0</v>
      </c>
      <c r="E39">
        <v>0</v>
      </c>
      <c r="F39">
        <v>0</v>
      </c>
      <c r="G39">
        <v>0</v>
      </c>
    </row>
    <row r="40" spans="1:7" ht="15" x14ac:dyDescent="0.25">
      <c r="A40" s="53" t="s">
        <v>285</v>
      </c>
      <c r="B40">
        <v>75</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9013.2999999999993</v>
      </c>
      <c r="C43">
        <v>7219.3</v>
      </c>
      <c r="D43">
        <v>6893.4</v>
      </c>
      <c r="E43">
        <v>6473.1</v>
      </c>
      <c r="F43">
        <v>747</v>
      </c>
      <c r="G43">
        <v>0</v>
      </c>
    </row>
    <row r="44" spans="1:7" ht="15" x14ac:dyDescent="0.25">
      <c r="A44" s="53" t="s">
        <v>287</v>
      </c>
      <c r="B44">
        <v>5</v>
      </c>
      <c r="C44">
        <v>5.5</v>
      </c>
      <c r="D44">
        <v>4.5</v>
      </c>
      <c r="E44">
        <v>8.4</v>
      </c>
      <c r="F44">
        <v>0</v>
      </c>
      <c r="G44">
        <v>0</v>
      </c>
    </row>
    <row r="45" spans="1:7" ht="15" x14ac:dyDescent="0.25">
      <c r="A45" s="53" t="s">
        <v>288</v>
      </c>
      <c r="B45">
        <v>287.2</v>
      </c>
      <c r="C45">
        <v>246.6</v>
      </c>
      <c r="D45">
        <v>282.8</v>
      </c>
      <c r="E45">
        <v>246.8</v>
      </c>
      <c r="F45">
        <v>0</v>
      </c>
      <c r="G45">
        <v>0</v>
      </c>
    </row>
    <row r="46" spans="1:7" ht="15" x14ac:dyDescent="0.25">
      <c r="A46" s="53" t="s">
        <v>289</v>
      </c>
      <c r="B46">
        <v>254.8</v>
      </c>
      <c r="C46">
        <v>369.5</v>
      </c>
      <c r="D46">
        <v>200.2</v>
      </c>
      <c r="E46">
        <v>174.2</v>
      </c>
      <c r="F46">
        <v>0</v>
      </c>
      <c r="G46">
        <v>0</v>
      </c>
    </row>
    <row r="47" spans="1:7" ht="15" x14ac:dyDescent="0.25">
      <c r="A47" s="53" t="s">
        <v>310</v>
      </c>
      <c r="B47">
        <v>206</v>
      </c>
      <c r="C47">
        <v>0</v>
      </c>
      <c r="D47">
        <v>0</v>
      </c>
      <c r="E47">
        <v>0</v>
      </c>
      <c r="F47">
        <v>0</v>
      </c>
      <c r="G47">
        <v>0</v>
      </c>
    </row>
    <row r="48" spans="1:7" ht="15" x14ac:dyDescent="0.25">
      <c r="A48" s="53" t="s">
        <v>290</v>
      </c>
      <c r="B48">
        <v>941.8</v>
      </c>
      <c r="C48">
        <v>531</v>
      </c>
      <c r="D48">
        <v>1061.4000000000001</v>
      </c>
      <c r="E48">
        <v>937.2</v>
      </c>
      <c r="F48">
        <v>0</v>
      </c>
      <c r="G48">
        <v>0</v>
      </c>
    </row>
    <row r="49" spans="1:7" ht="15" x14ac:dyDescent="0.25">
      <c r="A49" s="53" t="s">
        <v>291</v>
      </c>
      <c r="B49">
        <v>82.8</v>
      </c>
      <c r="C49">
        <v>70.3</v>
      </c>
      <c r="D49">
        <v>66</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526.4</v>
      </c>
      <c r="C52">
        <v>327</v>
      </c>
      <c r="D52">
        <v>318.5</v>
      </c>
      <c r="E52">
        <v>213.9</v>
      </c>
      <c r="F52">
        <v>0</v>
      </c>
      <c r="G52">
        <v>0</v>
      </c>
    </row>
    <row r="53" spans="1:7" ht="15" x14ac:dyDescent="0.25">
      <c r="A53" s="53" t="s">
        <v>384</v>
      </c>
      <c r="B53">
        <v>0</v>
      </c>
      <c r="C53">
        <v>0</v>
      </c>
      <c r="D53">
        <v>7.1</v>
      </c>
      <c r="E53">
        <v>13.1</v>
      </c>
      <c r="F53">
        <v>0</v>
      </c>
      <c r="G53">
        <v>0</v>
      </c>
    </row>
    <row r="54" spans="1:7" ht="15" x14ac:dyDescent="0.25">
      <c r="A54" s="53" t="s">
        <v>294</v>
      </c>
      <c r="B54">
        <v>0</v>
      </c>
      <c r="C54">
        <v>0</v>
      </c>
      <c r="D54">
        <v>3.2</v>
      </c>
      <c r="E54">
        <v>11</v>
      </c>
      <c r="F54">
        <v>0</v>
      </c>
      <c r="G54">
        <v>0</v>
      </c>
    </row>
    <row r="55" spans="1:7" ht="15" x14ac:dyDescent="0.25">
      <c r="A55" s="53" t="s">
        <v>295</v>
      </c>
      <c r="B55">
        <v>184.8</v>
      </c>
      <c r="C55">
        <v>131.4</v>
      </c>
      <c r="D55">
        <v>210.6</v>
      </c>
      <c r="E55">
        <v>239.3</v>
      </c>
      <c r="F55">
        <v>0</v>
      </c>
      <c r="G55">
        <v>0</v>
      </c>
    </row>
    <row r="56" spans="1:7" ht="15" x14ac:dyDescent="0.25">
      <c r="A56" s="53" t="s">
        <v>296</v>
      </c>
      <c r="B56">
        <v>69.3</v>
      </c>
      <c r="C56">
        <v>119.3</v>
      </c>
      <c r="D56">
        <v>99.1</v>
      </c>
      <c r="E56">
        <v>84.4</v>
      </c>
      <c r="F56">
        <v>0</v>
      </c>
      <c r="G56">
        <v>0</v>
      </c>
    </row>
    <row r="57" spans="1:7" ht="15" x14ac:dyDescent="0.25">
      <c r="A57" s="53" t="s">
        <v>297</v>
      </c>
      <c r="B57">
        <v>5.9</v>
      </c>
      <c r="C57">
        <v>8.1999999999999993</v>
      </c>
      <c r="D57">
        <v>4.9000000000000004</v>
      </c>
      <c r="E57">
        <v>4.2</v>
      </c>
      <c r="F57">
        <v>0</v>
      </c>
      <c r="G57">
        <v>0</v>
      </c>
    </row>
    <row r="58" spans="1:7" ht="15" x14ac:dyDescent="0.25">
      <c r="A58" s="53" t="s">
        <v>298</v>
      </c>
      <c r="B58">
        <v>5807.6</v>
      </c>
      <c r="C58">
        <v>4813.5</v>
      </c>
      <c r="D58">
        <v>3913.7</v>
      </c>
      <c r="E58">
        <v>4172.6000000000004</v>
      </c>
      <c r="F58">
        <v>747</v>
      </c>
      <c r="G58">
        <v>0</v>
      </c>
    </row>
    <row r="59" spans="1:7" ht="15" x14ac:dyDescent="0.25">
      <c r="A59" s="53" t="s">
        <v>299</v>
      </c>
      <c r="B59">
        <v>107</v>
      </c>
      <c r="C59">
        <v>102.9</v>
      </c>
      <c r="D59">
        <v>140.1</v>
      </c>
      <c r="E59">
        <v>35.5</v>
      </c>
      <c r="F59">
        <v>0</v>
      </c>
      <c r="G59">
        <v>0</v>
      </c>
    </row>
    <row r="60" spans="1:7" ht="15" x14ac:dyDescent="0.25">
      <c r="A60" s="53" t="s">
        <v>300</v>
      </c>
      <c r="B60">
        <v>175.6</v>
      </c>
      <c r="C60">
        <v>238.6</v>
      </c>
      <c r="D60">
        <v>154.80000000000001</v>
      </c>
      <c r="E60">
        <v>180.3</v>
      </c>
      <c r="F60">
        <v>0</v>
      </c>
      <c r="G60">
        <v>0</v>
      </c>
    </row>
    <row r="61" spans="1:7" ht="15" x14ac:dyDescent="0.25">
      <c r="A61" s="53" t="s">
        <v>301</v>
      </c>
      <c r="B61">
        <v>180.5</v>
      </c>
      <c r="C61">
        <v>15</v>
      </c>
      <c r="D61">
        <v>158.4</v>
      </c>
      <c r="E61">
        <v>0</v>
      </c>
      <c r="F61">
        <v>0</v>
      </c>
      <c r="G61">
        <v>0</v>
      </c>
    </row>
    <row r="62" spans="1:7" ht="15" x14ac:dyDescent="0.25">
      <c r="A62" s="53" t="s">
        <v>302</v>
      </c>
      <c r="B62">
        <v>124.2</v>
      </c>
      <c r="C62">
        <v>197.4</v>
      </c>
      <c r="D62">
        <v>120.6</v>
      </c>
      <c r="E62">
        <v>70.099999999999994</v>
      </c>
      <c r="F62">
        <v>0</v>
      </c>
      <c r="G62">
        <v>0</v>
      </c>
    </row>
    <row r="63" spans="1:7" ht="15" x14ac:dyDescent="0.25">
      <c r="A63" s="53" t="s">
        <v>385</v>
      </c>
      <c r="B63">
        <v>0</v>
      </c>
      <c r="C63">
        <v>0</v>
      </c>
      <c r="D63">
        <v>1</v>
      </c>
      <c r="E63">
        <v>1</v>
      </c>
      <c r="F63">
        <v>0</v>
      </c>
      <c r="G63">
        <v>0</v>
      </c>
    </row>
    <row r="64" spans="1:7" ht="15" x14ac:dyDescent="0.25">
      <c r="A64" s="53" t="s">
        <v>303</v>
      </c>
      <c r="B64">
        <v>4.8</v>
      </c>
      <c r="C64">
        <v>20.399999999999999</v>
      </c>
      <c r="D64">
        <v>24.7</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21531.7</v>
      </c>
      <c r="C67">
        <v>8627</v>
      </c>
      <c r="D67">
        <v>14228.5</v>
      </c>
      <c r="E67">
        <v>8375</v>
      </c>
      <c r="F67">
        <v>757</v>
      </c>
      <c r="G67">
        <v>0</v>
      </c>
    </row>
    <row r="68" spans="1:7" ht="15" x14ac:dyDescent="0.25">
      <c r="A68" s="53" t="s">
        <v>306</v>
      </c>
      <c r="B68">
        <v>7435.3</v>
      </c>
      <c r="C68">
        <v>1352.6</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28967</v>
      </c>
      <c r="C70">
        <v>9979.6</v>
      </c>
      <c r="D70">
        <v>14228.5</v>
      </c>
      <c r="E70">
        <v>8375</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496.9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38A-9FC2-4CBB-BB5D-067A46EF34E8}">
  <dimension ref="A1:G72"/>
  <sheetViews>
    <sheetView topLeftCell="A34" workbookViewId="0">
      <selection activeCell="B7" sqref="B7"/>
    </sheetView>
  </sheetViews>
  <sheetFormatPr defaultRowHeight="13.2" x14ac:dyDescent="0.25"/>
  <cols>
    <col min="1" max="1" width="34.109375" customWidth="1"/>
    <col min="2" max="2" width="14.33203125" customWidth="1"/>
    <col min="3" max="3" width="10.5546875" customWidth="1"/>
    <col min="4" max="4" width="9.5546875" customWidth="1"/>
    <col min="5" max="5" width="14.33203125" customWidth="1"/>
    <col min="6" max="6" width="11" customWidth="1"/>
  </cols>
  <sheetData>
    <row r="1" spans="1:7" ht="15" x14ac:dyDescent="0.25">
      <c r="A1" s="53" t="s">
        <v>564</v>
      </c>
    </row>
    <row r="2" spans="1:7" ht="15" x14ac:dyDescent="0.25">
      <c r="A2" s="53" t="s">
        <v>565</v>
      </c>
    </row>
    <row r="3" spans="1:7" ht="15" x14ac:dyDescent="0.25">
      <c r="A3" s="53" t="s">
        <v>674</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3773.2</v>
      </c>
      <c r="C15">
        <v>1251.7</v>
      </c>
      <c r="D15">
        <v>1459.9</v>
      </c>
      <c r="E15">
        <v>1376.5</v>
      </c>
      <c r="F15">
        <v>10</v>
      </c>
      <c r="G15">
        <v>0</v>
      </c>
    </row>
    <row r="16" spans="1:7" ht="15" x14ac:dyDescent="0.25">
      <c r="A16" s="53" t="s">
        <v>27</v>
      </c>
    </row>
    <row r="17" spans="1:7" ht="15" x14ac:dyDescent="0.25">
      <c r="A17" s="53" t="s">
        <v>271</v>
      </c>
      <c r="B17">
        <v>628.9</v>
      </c>
      <c r="C17">
        <v>116.9</v>
      </c>
      <c r="D17">
        <v>197</v>
      </c>
      <c r="E17">
        <v>140.1</v>
      </c>
      <c r="F17">
        <v>0</v>
      </c>
      <c r="G17">
        <v>0</v>
      </c>
    </row>
    <row r="18" spans="1:7" ht="15" x14ac:dyDescent="0.25">
      <c r="A18" s="53" t="s">
        <v>27</v>
      </c>
    </row>
    <row r="19" spans="1:7" ht="15" x14ac:dyDescent="0.25">
      <c r="A19" s="53" t="s">
        <v>272</v>
      </c>
      <c r="B19">
        <v>7310.4</v>
      </c>
      <c r="C19">
        <v>0.5</v>
      </c>
      <c r="D19">
        <v>4253.6000000000004</v>
      </c>
      <c r="E19">
        <v>59.3</v>
      </c>
      <c r="F19">
        <v>0</v>
      </c>
      <c r="G19">
        <v>0</v>
      </c>
    </row>
    <row r="20" spans="1:7" ht="15" x14ac:dyDescent="0.25">
      <c r="A20" s="53" t="s">
        <v>27</v>
      </c>
    </row>
    <row r="21" spans="1:7" ht="15" x14ac:dyDescent="0.25">
      <c r="A21" s="53" t="s">
        <v>273</v>
      </c>
      <c r="B21">
        <v>1103.9000000000001</v>
      </c>
      <c r="C21">
        <v>7.8</v>
      </c>
      <c r="D21">
        <v>503.9</v>
      </c>
      <c r="E21">
        <v>181.8</v>
      </c>
      <c r="F21">
        <v>0</v>
      </c>
      <c r="G21">
        <v>0</v>
      </c>
    </row>
    <row r="22" spans="1:7" ht="15" x14ac:dyDescent="0.25">
      <c r="A22" s="53" t="s">
        <v>274</v>
      </c>
      <c r="B22">
        <v>4.3</v>
      </c>
      <c r="C22">
        <v>2.5</v>
      </c>
      <c r="D22">
        <v>14.9</v>
      </c>
      <c r="E22">
        <v>10.6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721.5</v>
      </c>
      <c r="C26">
        <v>2.9</v>
      </c>
      <c r="D26">
        <v>338.3</v>
      </c>
      <c r="E26">
        <v>8</v>
      </c>
      <c r="F26">
        <v>0</v>
      </c>
      <c r="G26">
        <v>0</v>
      </c>
    </row>
    <row r="27" spans="1:7" ht="15" x14ac:dyDescent="0.25">
      <c r="A27" s="53" t="s">
        <v>276</v>
      </c>
      <c r="B27">
        <v>2.7</v>
      </c>
      <c r="C27">
        <v>1.3</v>
      </c>
      <c r="D27">
        <v>8.3000000000000007</v>
      </c>
      <c r="E27">
        <v>3.1</v>
      </c>
      <c r="F27">
        <v>0</v>
      </c>
      <c r="G27">
        <v>0</v>
      </c>
    </row>
    <row r="28" spans="1:7" ht="15" x14ac:dyDescent="0.25">
      <c r="A28" s="53" t="s">
        <v>277</v>
      </c>
      <c r="B28">
        <v>0.1</v>
      </c>
      <c r="C28">
        <v>0.2</v>
      </c>
      <c r="D28">
        <v>0</v>
      </c>
      <c r="E28">
        <v>0.1</v>
      </c>
      <c r="F28">
        <v>0</v>
      </c>
      <c r="G28">
        <v>0</v>
      </c>
    </row>
    <row r="29" spans="1:7" ht="15" x14ac:dyDescent="0.25">
      <c r="A29" s="53" t="s">
        <v>278</v>
      </c>
      <c r="B29">
        <v>0</v>
      </c>
      <c r="C29">
        <v>0</v>
      </c>
      <c r="D29">
        <v>0.4</v>
      </c>
      <c r="E29">
        <v>1.3</v>
      </c>
      <c r="F29">
        <v>0</v>
      </c>
      <c r="G29">
        <v>0</v>
      </c>
    </row>
    <row r="30" spans="1:7" ht="15" x14ac:dyDescent="0.25">
      <c r="A30" s="53" t="s">
        <v>279</v>
      </c>
      <c r="B30">
        <v>0.4</v>
      </c>
      <c r="C30">
        <v>0.9</v>
      </c>
      <c r="D30">
        <v>0.3</v>
      </c>
      <c r="E30">
        <v>2.9</v>
      </c>
      <c r="F30">
        <v>0</v>
      </c>
      <c r="G30">
        <v>0</v>
      </c>
    </row>
    <row r="31" spans="1:7" ht="15" x14ac:dyDescent="0.25">
      <c r="A31" s="53" t="s">
        <v>280</v>
      </c>
      <c r="B31">
        <v>0</v>
      </c>
      <c r="C31">
        <v>0</v>
      </c>
      <c r="D31">
        <v>0</v>
      </c>
      <c r="E31" t="s">
        <v>160</v>
      </c>
      <c r="F31">
        <v>0</v>
      </c>
      <c r="G31">
        <v>0</v>
      </c>
    </row>
    <row r="32" spans="1:7" ht="15" x14ac:dyDescent="0.25">
      <c r="A32" s="53" t="s">
        <v>281</v>
      </c>
      <c r="B32">
        <v>40</v>
      </c>
      <c r="C32">
        <v>0</v>
      </c>
      <c r="D32">
        <v>141.69999999999999</v>
      </c>
      <c r="E32">
        <v>146</v>
      </c>
      <c r="F32">
        <v>0</v>
      </c>
      <c r="G32">
        <v>0</v>
      </c>
    </row>
    <row r="33" spans="1:7" ht="15" x14ac:dyDescent="0.25">
      <c r="A33" s="53" t="s">
        <v>493</v>
      </c>
      <c r="B33">
        <v>0</v>
      </c>
      <c r="C33">
        <v>0</v>
      </c>
      <c r="D33">
        <v>0</v>
      </c>
      <c r="E33">
        <v>1</v>
      </c>
      <c r="F33">
        <v>0</v>
      </c>
      <c r="G33">
        <v>0</v>
      </c>
    </row>
    <row r="34" spans="1:7" ht="15" x14ac:dyDescent="0.25">
      <c r="A34" s="53" t="s">
        <v>282</v>
      </c>
      <c r="B34">
        <v>45</v>
      </c>
      <c r="C34">
        <v>0</v>
      </c>
      <c r="D34">
        <v>0</v>
      </c>
      <c r="E34">
        <v>0</v>
      </c>
      <c r="F34">
        <v>0</v>
      </c>
      <c r="G34">
        <v>0</v>
      </c>
    </row>
    <row r="35" spans="1:7" ht="15" x14ac:dyDescent="0.25">
      <c r="A35" s="53" t="s">
        <v>27</v>
      </c>
    </row>
    <row r="36" spans="1:7" ht="15" x14ac:dyDescent="0.25">
      <c r="A36" s="53" t="s">
        <v>283</v>
      </c>
      <c r="B36">
        <v>300</v>
      </c>
      <c r="C36">
        <v>0</v>
      </c>
      <c r="D36">
        <v>37.5</v>
      </c>
      <c r="E36">
        <v>0</v>
      </c>
      <c r="F36">
        <v>0</v>
      </c>
      <c r="G36">
        <v>0</v>
      </c>
    </row>
    <row r="37" spans="1:7" ht="15" x14ac:dyDescent="0.25">
      <c r="A37" s="53" t="s">
        <v>614</v>
      </c>
      <c r="B37">
        <v>100</v>
      </c>
      <c r="C37">
        <v>0</v>
      </c>
      <c r="D37">
        <v>19.7</v>
      </c>
      <c r="E37">
        <v>0</v>
      </c>
      <c r="F37">
        <v>0</v>
      </c>
      <c r="G37">
        <v>0</v>
      </c>
    </row>
    <row r="38" spans="1:7" ht="15" x14ac:dyDescent="0.25">
      <c r="A38" s="53" t="s">
        <v>284</v>
      </c>
      <c r="B38">
        <v>120</v>
      </c>
      <c r="C38">
        <v>0</v>
      </c>
      <c r="D38">
        <v>0</v>
      </c>
      <c r="E38">
        <v>0</v>
      </c>
      <c r="F38">
        <v>0</v>
      </c>
      <c r="G38">
        <v>0</v>
      </c>
    </row>
    <row r="39" spans="1:7" ht="15" x14ac:dyDescent="0.25">
      <c r="A39" s="53" t="s">
        <v>285</v>
      </c>
      <c r="B39">
        <v>80</v>
      </c>
      <c r="C39">
        <v>0</v>
      </c>
      <c r="D39">
        <v>0</v>
      </c>
      <c r="E39">
        <v>0</v>
      </c>
      <c r="F39">
        <v>0</v>
      </c>
      <c r="G39">
        <v>0</v>
      </c>
    </row>
    <row r="40" spans="1:7" ht="15" x14ac:dyDescent="0.25">
      <c r="A40" s="53" t="s">
        <v>414</v>
      </c>
      <c r="B40">
        <v>0</v>
      </c>
      <c r="C40">
        <v>0</v>
      </c>
      <c r="D40">
        <v>17.8</v>
      </c>
      <c r="E40">
        <v>0</v>
      </c>
      <c r="F40">
        <v>0</v>
      </c>
      <c r="G40">
        <v>0</v>
      </c>
    </row>
    <row r="41" spans="1:7" ht="15" x14ac:dyDescent="0.25">
      <c r="A41" s="53" t="s">
        <v>27</v>
      </c>
    </row>
    <row r="42" spans="1:7" ht="15" x14ac:dyDescent="0.25">
      <c r="A42" s="53" t="s">
        <v>286</v>
      </c>
      <c r="B42">
        <v>9036.2999999999993</v>
      </c>
      <c r="C42">
        <v>7168.6</v>
      </c>
      <c r="D42">
        <v>6436.8</v>
      </c>
      <c r="E42">
        <v>6169.7</v>
      </c>
      <c r="F42">
        <v>747</v>
      </c>
      <c r="G42">
        <v>0</v>
      </c>
    </row>
    <row r="43" spans="1:7" ht="15" x14ac:dyDescent="0.25">
      <c r="A43" s="53" t="s">
        <v>287</v>
      </c>
      <c r="B43">
        <v>5</v>
      </c>
      <c r="C43">
        <v>5.5</v>
      </c>
      <c r="D43">
        <v>4.5</v>
      </c>
      <c r="E43">
        <v>8.4</v>
      </c>
      <c r="F43">
        <v>0</v>
      </c>
      <c r="G43">
        <v>0</v>
      </c>
    </row>
    <row r="44" spans="1:7" ht="15" x14ac:dyDescent="0.25">
      <c r="A44" s="53" t="s">
        <v>288</v>
      </c>
      <c r="B44">
        <v>234.6</v>
      </c>
      <c r="C44">
        <v>246.6</v>
      </c>
      <c r="D44">
        <v>233.2</v>
      </c>
      <c r="E44">
        <v>246.8</v>
      </c>
      <c r="F44">
        <v>0</v>
      </c>
      <c r="G44">
        <v>0</v>
      </c>
    </row>
    <row r="45" spans="1:7" ht="15" x14ac:dyDescent="0.25">
      <c r="A45" s="53" t="s">
        <v>289</v>
      </c>
      <c r="B45">
        <v>255.8</v>
      </c>
      <c r="C45">
        <v>379.8</v>
      </c>
      <c r="D45">
        <v>187.3</v>
      </c>
      <c r="E45">
        <v>163.80000000000001</v>
      </c>
      <c r="F45">
        <v>0</v>
      </c>
      <c r="G45">
        <v>0</v>
      </c>
    </row>
    <row r="46" spans="1:7" ht="15" x14ac:dyDescent="0.25">
      <c r="A46" s="53" t="s">
        <v>310</v>
      </c>
      <c r="B46">
        <v>125</v>
      </c>
      <c r="C46">
        <v>0</v>
      </c>
      <c r="D46">
        <v>0</v>
      </c>
      <c r="E46">
        <v>0</v>
      </c>
      <c r="F46">
        <v>0</v>
      </c>
      <c r="G46">
        <v>0</v>
      </c>
    </row>
    <row r="47" spans="1:7" ht="15" x14ac:dyDescent="0.25">
      <c r="A47" s="53" t="s">
        <v>290</v>
      </c>
      <c r="B47">
        <v>960.2</v>
      </c>
      <c r="C47">
        <v>533.6</v>
      </c>
      <c r="D47">
        <v>985.3</v>
      </c>
      <c r="E47">
        <v>868</v>
      </c>
      <c r="F47">
        <v>0</v>
      </c>
      <c r="G47">
        <v>0</v>
      </c>
    </row>
    <row r="48" spans="1:7" ht="15" x14ac:dyDescent="0.25">
      <c r="A48" s="53" t="s">
        <v>291</v>
      </c>
      <c r="B48">
        <v>80.3</v>
      </c>
      <c r="C48">
        <v>61.3</v>
      </c>
      <c r="D48">
        <v>37.5</v>
      </c>
      <c r="E48">
        <v>14.9</v>
      </c>
      <c r="F48">
        <v>0</v>
      </c>
      <c r="G48">
        <v>0</v>
      </c>
    </row>
    <row r="49" spans="1:7" ht="15" x14ac:dyDescent="0.25">
      <c r="A49" s="53" t="s">
        <v>591</v>
      </c>
      <c r="B49">
        <v>31.8</v>
      </c>
      <c r="C49">
        <v>0</v>
      </c>
      <c r="D49">
        <v>0</v>
      </c>
      <c r="E49">
        <v>0</v>
      </c>
      <c r="F49">
        <v>0</v>
      </c>
      <c r="G49">
        <v>0</v>
      </c>
    </row>
    <row r="50" spans="1:7" ht="15" x14ac:dyDescent="0.25">
      <c r="A50" s="53" t="s">
        <v>292</v>
      </c>
      <c r="B50">
        <v>0</v>
      </c>
      <c r="C50">
        <v>12.6</v>
      </c>
      <c r="D50">
        <v>0</v>
      </c>
      <c r="E50">
        <v>0</v>
      </c>
      <c r="F50">
        <v>0</v>
      </c>
      <c r="G50">
        <v>0</v>
      </c>
    </row>
    <row r="51" spans="1:7" ht="15" x14ac:dyDescent="0.25">
      <c r="A51" s="53" t="s">
        <v>293</v>
      </c>
      <c r="B51">
        <v>479.6</v>
      </c>
      <c r="C51">
        <v>354.1</v>
      </c>
      <c r="D51">
        <v>318.5</v>
      </c>
      <c r="E51">
        <v>188.4</v>
      </c>
      <c r="F51">
        <v>0</v>
      </c>
      <c r="G51">
        <v>0</v>
      </c>
    </row>
    <row r="52" spans="1:7" ht="15" x14ac:dyDescent="0.25">
      <c r="A52" s="53" t="s">
        <v>384</v>
      </c>
      <c r="B52">
        <v>0</v>
      </c>
      <c r="C52">
        <v>0</v>
      </c>
      <c r="D52">
        <v>7.1</v>
      </c>
      <c r="E52">
        <v>13.1</v>
      </c>
      <c r="F52">
        <v>0</v>
      </c>
      <c r="G52">
        <v>0</v>
      </c>
    </row>
    <row r="53" spans="1:7" ht="15" x14ac:dyDescent="0.25">
      <c r="A53" s="53" t="s">
        <v>294</v>
      </c>
      <c r="B53">
        <v>0</v>
      </c>
      <c r="C53">
        <v>0</v>
      </c>
      <c r="D53">
        <v>3.2</v>
      </c>
      <c r="E53">
        <v>11</v>
      </c>
      <c r="F53">
        <v>0</v>
      </c>
      <c r="G53">
        <v>0</v>
      </c>
    </row>
    <row r="54" spans="1:7" ht="15" x14ac:dyDescent="0.25">
      <c r="A54" s="53" t="s">
        <v>295</v>
      </c>
      <c r="B54">
        <v>182.3</v>
      </c>
      <c r="C54">
        <v>131.4</v>
      </c>
      <c r="D54">
        <v>203.7</v>
      </c>
      <c r="E54">
        <v>239.3</v>
      </c>
      <c r="F54">
        <v>0</v>
      </c>
      <c r="G54">
        <v>0</v>
      </c>
    </row>
    <row r="55" spans="1:7" ht="15" x14ac:dyDescent="0.25">
      <c r="A55" s="53" t="s">
        <v>296</v>
      </c>
      <c r="B55">
        <v>69.3</v>
      </c>
      <c r="C55">
        <v>109.6</v>
      </c>
      <c r="D55">
        <v>99.1</v>
      </c>
      <c r="E55">
        <v>77.2</v>
      </c>
      <c r="F55">
        <v>0</v>
      </c>
      <c r="G55">
        <v>0</v>
      </c>
    </row>
    <row r="56" spans="1:7" ht="15" x14ac:dyDescent="0.25">
      <c r="A56" s="53" t="s">
        <v>297</v>
      </c>
      <c r="B56">
        <v>5.9</v>
      </c>
      <c r="C56">
        <v>8.1999999999999993</v>
      </c>
      <c r="D56">
        <v>4.9000000000000004</v>
      </c>
      <c r="E56">
        <v>4.2</v>
      </c>
      <c r="F56">
        <v>0</v>
      </c>
      <c r="G56">
        <v>0</v>
      </c>
    </row>
    <row r="57" spans="1:7" ht="15" x14ac:dyDescent="0.25">
      <c r="A57" s="53" t="s">
        <v>298</v>
      </c>
      <c r="B57">
        <v>6002.6</v>
      </c>
      <c r="C57">
        <v>4742.3999999999996</v>
      </c>
      <c r="D57">
        <v>3686.9</v>
      </c>
      <c r="E57">
        <v>4006</v>
      </c>
      <c r="F57">
        <v>747</v>
      </c>
      <c r="G57">
        <v>0</v>
      </c>
    </row>
    <row r="58" spans="1:7" ht="15" x14ac:dyDescent="0.25">
      <c r="A58" s="53" t="s">
        <v>299</v>
      </c>
      <c r="B58">
        <v>136.4</v>
      </c>
      <c r="C58">
        <v>101.7</v>
      </c>
      <c r="D58">
        <v>106.2</v>
      </c>
      <c r="E58">
        <v>35.5</v>
      </c>
      <c r="F58">
        <v>0</v>
      </c>
      <c r="G58">
        <v>0</v>
      </c>
    </row>
    <row r="59" spans="1:7" ht="15" x14ac:dyDescent="0.25">
      <c r="A59" s="53" t="s">
        <v>300</v>
      </c>
      <c r="B59">
        <v>173.1</v>
      </c>
      <c r="C59">
        <v>238.6</v>
      </c>
      <c r="D59">
        <v>154.80000000000001</v>
      </c>
      <c r="E59">
        <v>180.3</v>
      </c>
      <c r="F59">
        <v>0</v>
      </c>
      <c r="G59">
        <v>0</v>
      </c>
    </row>
    <row r="60" spans="1:7" ht="15" x14ac:dyDescent="0.25">
      <c r="A60" s="53" t="s">
        <v>301</v>
      </c>
      <c r="B60">
        <v>152.5</v>
      </c>
      <c r="C60">
        <v>15</v>
      </c>
      <c r="D60">
        <v>136.4</v>
      </c>
      <c r="E60">
        <v>0</v>
      </c>
      <c r="F60">
        <v>0</v>
      </c>
      <c r="G60">
        <v>0</v>
      </c>
    </row>
    <row r="61" spans="1:7" ht="15" x14ac:dyDescent="0.25">
      <c r="A61" s="53" t="s">
        <v>302</v>
      </c>
      <c r="B61">
        <v>119.2</v>
      </c>
      <c r="C61">
        <v>207.8</v>
      </c>
      <c r="D61">
        <v>120.6</v>
      </c>
      <c r="E61">
        <v>59.2</v>
      </c>
      <c r="F61">
        <v>0</v>
      </c>
      <c r="G61">
        <v>0</v>
      </c>
    </row>
    <row r="62" spans="1:7" ht="15" x14ac:dyDescent="0.25">
      <c r="A62" s="53" t="s">
        <v>385</v>
      </c>
      <c r="B62">
        <v>0</v>
      </c>
      <c r="C62">
        <v>0</v>
      </c>
      <c r="D62">
        <v>1</v>
      </c>
      <c r="E62">
        <v>1</v>
      </c>
      <c r="F62">
        <v>0</v>
      </c>
      <c r="G62">
        <v>0</v>
      </c>
    </row>
    <row r="63" spans="1:7" ht="15" x14ac:dyDescent="0.25">
      <c r="A63" s="53" t="s">
        <v>303</v>
      </c>
      <c r="B63">
        <v>4.8</v>
      </c>
      <c r="C63">
        <v>20.399999999999999</v>
      </c>
      <c r="D63">
        <v>24.7</v>
      </c>
      <c r="E63">
        <v>29.7</v>
      </c>
      <c r="F63">
        <v>0</v>
      </c>
      <c r="G63">
        <v>0</v>
      </c>
    </row>
    <row r="64" spans="1:7" ht="15" x14ac:dyDescent="0.25">
      <c r="A64" s="53" t="s">
        <v>304</v>
      </c>
      <c r="B64">
        <v>18</v>
      </c>
      <c r="C64">
        <v>0</v>
      </c>
      <c r="D64">
        <v>122.1</v>
      </c>
      <c r="E64">
        <v>22.9</v>
      </c>
      <c r="F64">
        <v>0</v>
      </c>
      <c r="G64">
        <v>0</v>
      </c>
    </row>
    <row r="65" spans="1:7" ht="15" x14ac:dyDescent="0.25">
      <c r="A65" s="53" t="s">
        <v>573</v>
      </c>
      <c r="B65" t="s">
        <v>118</v>
      </c>
      <c r="C65" t="s">
        <v>26</v>
      </c>
      <c r="D65" t="s">
        <v>118</v>
      </c>
      <c r="E65" t="s">
        <v>118</v>
      </c>
      <c r="F65" t="s">
        <v>118</v>
      </c>
      <c r="G65" t="s">
        <v>108</v>
      </c>
    </row>
    <row r="66" spans="1:7" ht="15" x14ac:dyDescent="0.25">
      <c r="A66" s="53" t="s">
        <v>305</v>
      </c>
      <c r="B66">
        <v>22152.799999999999</v>
      </c>
      <c r="C66">
        <v>8545.6</v>
      </c>
      <c r="D66">
        <v>12888.9</v>
      </c>
      <c r="E66">
        <v>7927.6</v>
      </c>
      <c r="F66">
        <v>757</v>
      </c>
      <c r="G66">
        <v>0</v>
      </c>
    </row>
    <row r="67" spans="1:7" ht="15" x14ac:dyDescent="0.25">
      <c r="A67" s="53" t="s">
        <v>306</v>
      </c>
      <c r="B67">
        <v>7189.3</v>
      </c>
      <c r="C67">
        <v>1350</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29342.1</v>
      </c>
      <c r="C69">
        <v>9895.6</v>
      </c>
      <c r="D69">
        <v>12888.9</v>
      </c>
      <c r="E69">
        <v>7927.6</v>
      </c>
      <c r="F69">
        <v>757</v>
      </c>
      <c r="G69">
        <v>0</v>
      </c>
    </row>
    <row r="70" spans="1:7" ht="15" x14ac:dyDescent="0.25">
      <c r="A70" s="53" t="s">
        <v>308</v>
      </c>
      <c r="B70" t="s">
        <v>25</v>
      </c>
      <c r="C70" t="s">
        <v>25</v>
      </c>
      <c r="D70">
        <v>0</v>
      </c>
      <c r="E70">
        <v>0</v>
      </c>
      <c r="F70" t="s">
        <v>25</v>
      </c>
      <c r="G70" t="s">
        <v>25</v>
      </c>
    </row>
    <row r="71" spans="1:7" ht="15" x14ac:dyDescent="0.25">
      <c r="A71" s="53" t="s">
        <v>309</v>
      </c>
      <c r="B71">
        <v>1647.4</v>
      </c>
      <c r="C71">
        <v>506.9</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D52E-3E6E-49AE-8081-0ED505AF5FB5}">
  <dimension ref="A1:G70"/>
  <sheetViews>
    <sheetView topLeftCell="A43" workbookViewId="0">
      <selection activeCell="B7" sqref="B7"/>
    </sheetView>
  </sheetViews>
  <sheetFormatPr defaultRowHeight="13.2" x14ac:dyDescent="0.25"/>
  <cols>
    <col min="1" max="1" width="21.6640625" customWidth="1"/>
    <col min="2" max="2" width="11.33203125" customWidth="1"/>
    <col min="3" max="3" width="10.6640625" customWidth="1"/>
    <col min="4" max="4" width="13.44140625" customWidth="1"/>
    <col min="5" max="5" width="9.88671875" customWidth="1"/>
    <col min="6" max="6" width="12.88671875" customWidth="1"/>
    <col min="7" max="7" width="10.6640625" customWidth="1"/>
  </cols>
  <sheetData>
    <row r="1" spans="1:7" ht="15" x14ac:dyDescent="0.25">
      <c r="A1" s="53" t="s">
        <v>564</v>
      </c>
    </row>
    <row r="2" spans="1:7" ht="15" x14ac:dyDescent="0.25">
      <c r="A2" s="53" t="s">
        <v>565</v>
      </c>
    </row>
    <row r="3" spans="1:7" ht="15" x14ac:dyDescent="0.25">
      <c r="A3" s="53" t="s">
        <v>673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3946.7</v>
      </c>
      <c r="C15">
        <v>1165.5999999999999</v>
      </c>
      <c r="D15">
        <v>1199.0999999999999</v>
      </c>
      <c r="E15">
        <v>1294</v>
      </c>
      <c r="F15">
        <v>10</v>
      </c>
      <c r="G15">
        <v>0</v>
      </c>
    </row>
    <row r="16" spans="1:7" ht="15" x14ac:dyDescent="0.25">
      <c r="A16" s="53" t="s">
        <v>27</v>
      </c>
    </row>
    <row r="17" spans="1:7" ht="15" x14ac:dyDescent="0.25">
      <c r="A17" s="53" t="s">
        <v>271</v>
      </c>
      <c r="B17">
        <v>655.20000000000005</v>
      </c>
      <c r="C17">
        <v>96.8</v>
      </c>
      <c r="D17">
        <v>170.5</v>
      </c>
      <c r="E17">
        <v>131.30000000000001</v>
      </c>
      <c r="F17">
        <v>0</v>
      </c>
      <c r="G17">
        <v>0</v>
      </c>
    </row>
    <row r="18" spans="1:7" ht="15" x14ac:dyDescent="0.25">
      <c r="A18" s="53" t="s">
        <v>27</v>
      </c>
    </row>
    <row r="19" spans="1:7" ht="15" x14ac:dyDescent="0.25">
      <c r="A19" s="53" t="s">
        <v>272</v>
      </c>
      <c r="B19">
        <v>7570.6</v>
      </c>
      <c r="C19">
        <v>0.5</v>
      </c>
      <c r="D19">
        <v>3981.7</v>
      </c>
      <c r="E19">
        <v>59.3</v>
      </c>
      <c r="F19">
        <v>0</v>
      </c>
      <c r="G19">
        <v>0</v>
      </c>
    </row>
    <row r="20" spans="1:7" ht="15" x14ac:dyDescent="0.25">
      <c r="A20" s="53" t="s">
        <v>27</v>
      </c>
    </row>
    <row r="21" spans="1:7" ht="15" x14ac:dyDescent="0.25">
      <c r="A21" s="53" t="s">
        <v>273</v>
      </c>
      <c r="B21">
        <v>1104.0999999999999</v>
      </c>
      <c r="C21">
        <v>24</v>
      </c>
      <c r="D21">
        <v>503.6</v>
      </c>
      <c r="E21">
        <v>180.5</v>
      </c>
      <c r="F21">
        <v>0</v>
      </c>
      <c r="G21">
        <v>0</v>
      </c>
    </row>
    <row r="22" spans="1:7" ht="15" x14ac:dyDescent="0.25">
      <c r="A22" s="53" t="s">
        <v>274</v>
      </c>
      <c r="B22">
        <v>4.4000000000000004</v>
      </c>
      <c r="C22">
        <v>2.9</v>
      </c>
      <c r="D22">
        <v>14.6</v>
      </c>
      <c r="E22">
        <v>10.1</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721.5</v>
      </c>
      <c r="C25">
        <v>18.7</v>
      </c>
      <c r="D25">
        <v>338.3</v>
      </c>
      <c r="E25">
        <v>7.1</v>
      </c>
      <c r="F25">
        <v>0</v>
      </c>
      <c r="G25">
        <v>0</v>
      </c>
    </row>
    <row r="26" spans="1:7" ht="15" x14ac:dyDescent="0.25">
      <c r="A26" s="53" t="s">
        <v>276</v>
      </c>
      <c r="B26">
        <v>2.7</v>
      </c>
      <c r="C26">
        <v>1.3</v>
      </c>
      <c r="D26">
        <v>8.3000000000000007</v>
      </c>
      <c r="E26">
        <v>3.1</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1.3</v>
      </c>
      <c r="F28">
        <v>0</v>
      </c>
      <c r="G28">
        <v>0</v>
      </c>
    </row>
    <row r="29" spans="1:7" ht="15" x14ac:dyDescent="0.25">
      <c r="A29" s="53" t="s">
        <v>279</v>
      </c>
      <c r="B29">
        <v>0.4</v>
      </c>
      <c r="C29">
        <v>0.9</v>
      </c>
      <c r="D29">
        <v>0.3</v>
      </c>
      <c r="E29">
        <v>2.9</v>
      </c>
      <c r="F29">
        <v>0</v>
      </c>
      <c r="G29">
        <v>0</v>
      </c>
    </row>
    <row r="30" spans="1:7" ht="15" x14ac:dyDescent="0.25">
      <c r="A30" s="53" t="s">
        <v>280</v>
      </c>
      <c r="B30">
        <v>0</v>
      </c>
      <c r="C30">
        <v>0</v>
      </c>
      <c r="D30">
        <v>0</v>
      </c>
      <c r="E30" t="s">
        <v>160</v>
      </c>
      <c r="F30">
        <v>0</v>
      </c>
      <c r="G30">
        <v>0</v>
      </c>
    </row>
    <row r="31" spans="1:7" ht="15" x14ac:dyDescent="0.25">
      <c r="A31" s="53" t="s">
        <v>281</v>
      </c>
      <c r="B31">
        <v>40</v>
      </c>
      <c r="C31">
        <v>0</v>
      </c>
      <c r="D31">
        <v>141.69999999999999</v>
      </c>
      <c r="E31">
        <v>146</v>
      </c>
      <c r="F31">
        <v>0</v>
      </c>
      <c r="G31">
        <v>0</v>
      </c>
    </row>
    <row r="32" spans="1:7" ht="15" x14ac:dyDescent="0.25">
      <c r="A32" s="53" t="s">
        <v>493</v>
      </c>
      <c r="B32">
        <v>0</v>
      </c>
      <c r="C32">
        <v>0</v>
      </c>
      <c r="D32">
        <v>0</v>
      </c>
      <c r="E32">
        <v>1</v>
      </c>
      <c r="F32">
        <v>0</v>
      </c>
      <c r="G32">
        <v>0</v>
      </c>
    </row>
    <row r="33" spans="1:7" ht="15" x14ac:dyDescent="0.25">
      <c r="A33" s="53" t="s">
        <v>282</v>
      </c>
      <c r="B33">
        <v>45</v>
      </c>
      <c r="C33">
        <v>0</v>
      </c>
      <c r="D33">
        <v>0</v>
      </c>
      <c r="E33">
        <v>0</v>
      </c>
      <c r="F33">
        <v>0</v>
      </c>
      <c r="G33">
        <v>0</v>
      </c>
    </row>
    <row r="34" spans="1:7" ht="15" x14ac:dyDescent="0.25">
      <c r="A34" s="53" t="s">
        <v>27</v>
      </c>
    </row>
    <row r="35" spans="1:7" ht="15" x14ac:dyDescent="0.25">
      <c r="A35" s="53" t="s">
        <v>283</v>
      </c>
      <c r="B35">
        <v>256.5</v>
      </c>
      <c r="C35">
        <v>0</v>
      </c>
      <c r="D35">
        <v>19.7</v>
      </c>
      <c r="E35">
        <v>0</v>
      </c>
      <c r="F35">
        <v>0</v>
      </c>
      <c r="G35">
        <v>0</v>
      </c>
    </row>
    <row r="36" spans="1:7" ht="15" x14ac:dyDescent="0.25">
      <c r="A36" s="53" t="s">
        <v>614</v>
      </c>
      <c r="B36">
        <v>100</v>
      </c>
      <c r="C36">
        <v>0</v>
      </c>
      <c r="D36">
        <v>19.7</v>
      </c>
      <c r="E36">
        <v>0</v>
      </c>
      <c r="F36">
        <v>0</v>
      </c>
      <c r="G36">
        <v>0</v>
      </c>
    </row>
    <row r="37" spans="1:7" ht="15" x14ac:dyDescent="0.25">
      <c r="A37" s="53" t="s">
        <v>284</v>
      </c>
      <c r="B37">
        <v>60</v>
      </c>
      <c r="C37">
        <v>0</v>
      </c>
      <c r="D37">
        <v>0</v>
      </c>
      <c r="E37">
        <v>0</v>
      </c>
      <c r="F37">
        <v>0</v>
      </c>
      <c r="G37">
        <v>0</v>
      </c>
    </row>
    <row r="38" spans="1:7" ht="15" x14ac:dyDescent="0.25">
      <c r="A38" s="53" t="s">
        <v>285</v>
      </c>
      <c r="B38">
        <v>80</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8985.7999999999993</v>
      </c>
      <c r="C41">
        <v>6999.8</v>
      </c>
      <c r="D41">
        <v>6178.5</v>
      </c>
      <c r="E41">
        <v>5930.6</v>
      </c>
      <c r="F41">
        <v>747</v>
      </c>
      <c r="G41">
        <v>0</v>
      </c>
    </row>
    <row r="42" spans="1:7" ht="15" x14ac:dyDescent="0.25">
      <c r="A42" s="53" t="s">
        <v>287</v>
      </c>
      <c r="B42">
        <v>5</v>
      </c>
      <c r="C42">
        <v>0</v>
      </c>
      <c r="D42">
        <v>4.5</v>
      </c>
      <c r="E42">
        <v>8.4</v>
      </c>
      <c r="F42">
        <v>0</v>
      </c>
      <c r="G42">
        <v>0</v>
      </c>
    </row>
    <row r="43" spans="1:7" ht="15" x14ac:dyDescent="0.25">
      <c r="A43" s="53" t="s">
        <v>288</v>
      </c>
      <c r="B43">
        <v>231.8</v>
      </c>
      <c r="C43">
        <v>246.6</v>
      </c>
      <c r="D43">
        <v>233.2</v>
      </c>
      <c r="E43">
        <v>246.8</v>
      </c>
      <c r="F43">
        <v>0</v>
      </c>
      <c r="G43">
        <v>0</v>
      </c>
    </row>
    <row r="44" spans="1:7" ht="15" x14ac:dyDescent="0.25">
      <c r="A44" s="53" t="s">
        <v>289</v>
      </c>
      <c r="B44">
        <v>226.9</v>
      </c>
      <c r="C44">
        <v>372.5</v>
      </c>
      <c r="D44">
        <v>173.5</v>
      </c>
      <c r="E44">
        <v>142</v>
      </c>
      <c r="F44">
        <v>0</v>
      </c>
      <c r="G44">
        <v>0</v>
      </c>
    </row>
    <row r="45" spans="1:7" ht="15" x14ac:dyDescent="0.25">
      <c r="A45" s="53" t="s">
        <v>310</v>
      </c>
      <c r="B45">
        <v>90</v>
      </c>
      <c r="C45">
        <v>0</v>
      </c>
      <c r="D45">
        <v>0</v>
      </c>
      <c r="E45">
        <v>0</v>
      </c>
      <c r="F45">
        <v>0</v>
      </c>
      <c r="G45">
        <v>0</v>
      </c>
    </row>
    <row r="46" spans="1:7" ht="15" x14ac:dyDescent="0.25">
      <c r="A46" s="53" t="s">
        <v>290</v>
      </c>
      <c r="B46">
        <v>923.4</v>
      </c>
      <c r="C46">
        <v>429.6</v>
      </c>
      <c r="D46">
        <v>985.3</v>
      </c>
      <c r="E46">
        <v>851.7</v>
      </c>
      <c r="F46">
        <v>0</v>
      </c>
      <c r="G46">
        <v>0</v>
      </c>
    </row>
    <row r="47" spans="1:7" ht="15" x14ac:dyDescent="0.25">
      <c r="A47" s="53" t="s">
        <v>291</v>
      </c>
      <c r="B47">
        <v>56.5</v>
      </c>
      <c r="C47">
        <v>61.3</v>
      </c>
      <c r="D47">
        <v>37.5</v>
      </c>
      <c r="E47">
        <v>14.9</v>
      </c>
      <c r="F47">
        <v>0</v>
      </c>
      <c r="G47">
        <v>0</v>
      </c>
    </row>
    <row r="48" spans="1:7" ht="15" x14ac:dyDescent="0.25">
      <c r="A48" s="53" t="s">
        <v>591</v>
      </c>
      <c r="B48">
        <v>31.8</v>
      </c>
      <c r="C48">
        <v>0</v>
      </c>
      <c r="D48">
        <v>0</v>
      </c>
      <c r="E48">
        <v>0</v>
      </c>
      <c r="F48">
        <v>0</v>
      </c>
      <c r="G48">
        <v>0</v>
      </c>
    </row>
    <row r="49" spans="1:7" ht="15" x14ac:dyDescent="0.25">
      <c r="A49" s="53" t="s">
        <v>293</v>
      </c>
      <c r="B49">
        <v>395.3</v>
      </c>
      <c r="C49">
        <v>354.1</v>
      </c>
      <c r="D49">
        <v>303</v>
      </c>
      <c r="E49">
        <v>188.4</v>
      </c>
      <c r="F49">
        <v>0</v>
      </c>
      <c r="G49">
        <v>0</v>
      </c>
    </row>
    <row r="50" spans="1:7" ht="15" x14ac:dyDescent="0.25">
      <c r="A50" s="53" t="s">
        <v>384</v>
      </c>
      <c r="B50">
        <v>0</v>
      </c>
      <c r="C50">
        <v>0</v>
      </c>
      <c r="D50">
        <v>7.1</v>
      </c>
      <c r="E50">
        <v>13.1</v>
      </c>
      <c r="F50">
        <v>0</v>
      </c>
      <c r="G50">
        <v>0</v>
      </c>
    </row>
    <row r="51" spans="1:7" ht="15" x14ac:dyDescent="0.25">
      <c r="A51" s="53" t="s">
        <v>294</v>
      </c>
      <c r="B51">
        <v>0</v>
      </c>
      <c r="C51">
        <v>0</v>
      </c>
      <c r="D51">
        <v>3.2</v>
      </c>
      <c r="E51">
        <v>11</v>
      </c>
      <c r="F51">
        <v>0</v>
      </c>
      <c r="G51">
        <v>0</v>
      </c>
    </row>
    <row r="52" spans="1:7" ht="15" x14ac:dyDescent="0.25">
      <c r="A52" s="53" t="s">
        <v>295</v>
      </c>
      <c r="B52">
        <v>182.1</v>
      </c>
      <c r="C52">
        <v>128</v>
      </c>
      <c r="D52">
        <v>203.7</v>
      </c>
      <c r="E52">
        <v>239.3</v>
      </c>
      <c r="F52">
        <v>0</v>
      </c>
      <c r="G52">
        <v>0</v>
      </c>
    </row>
    <row r="53" spans="1:7" ht="15" x14ac:dyDescent="0.25">
      <c r="A53" s="53" t="s">
        <v>296</v>
      </c>
      <c r="B53">
        <v>83.1</v>
      </c>
      <c r="C53">
        <v>109.6</v>
      </c>
      <c r="D53">
        <v>84.7</v>
      </c>
      <c r="E53">
        <v>62.2</v>
      </c>
      <c r="F53">
        <v>0</v>
      </c>
      <c r="G53">
        <v>0</v>
      </c>
    </row>
    <row r="54" spans="1:7" ht="15" x14ac:dyDescent="0.25">
      <c r="A54" s="53" t="s">
        <v>297</v>
      </c>
      <c r="B54">
        <v>5.9</v>
      </c>
      <c r="C54">
        <v>7.2</v>
      </c>
      <c r="D54">
        <v>4.9000000000000004</v>
      </c>
      <c r="E54">
        <v>4.2</v>
      </c>
      <c r="F54">
        <v>0</v>
      </c>
      <c r="G54">
        <v>0</v>
      </c>
    </row>
    <row r="55" spans="1:7" ht="15" x14ac:dyDescent="0.25">
      <c r="A55" s="53" t="s">
        <v>298</v>
      </c>
      <c r="B55">
        <v>6148.6</v>
      </c>
      <c r="C55">
        <v>4680.7</v>
      </c>
      <c r="D55">
        <v>3508.4</v>
      </c>
      <c r="E55">
        <v>3851.4</v>
      </c>
      <c r="F55">
        <v>747</v>
      </c>
      <c r="G55">
        <v>0</v>
      </c>
    </row>
    <row r="56" spans="1:7" ht="15" x14ac:dyDescent="0.25">
      <c r="A56" s="53" t="s">
        <v>299</v>
      </c>
      <c r="B56">
        <v>126.4</v>
      </c>
      <c r="C56">
        <v>104.7</v>
      </c>
      <c r="D56">
        <v>106.2</v>
      </c>
      <c r="E56">
        <v>35.5</v>
      </c>
      <c r="F56">
        <v>0</v>
      </c>
      <c r="G56">
        <v>0</v>
      </c>
    </row>
    <row r="57" spans="1:7" ht="15" x14ac:dyDescent="0.25">
      <c r="A57" s="53" t="s">
        <v>300</v>
      </c>
      <c r="B57">
        <v>199.3</v>
      </c>
      <c r="C57">
        <v>258.3</v>
      </c>
      <c r="D57">
        <v>124.2</v>
      </c>
      <c r="E57">
        <v>160.6</v>
      </c>
      <c r="F57">
        <v>0</v>
      </c>
      <c r="G57">
        <v>0</v>
      </c>
    </row>
    <row r="58" spans="1:7" ht="15" x14ac:dyDescent="0.25">
      <c r="A58" s="53" t="s">
        <v>301</v>
      </c>
      <c r="B58">
        <v>137.5</v>
      </c>
      <c r="C58">
        <v>15</v>
      </c>
      <c r="D58">
        <v>136.4</v>
      </c>
      <c r="E58">
        <v>0</v>
      </c>
      <c r="F58">
        <v>0</v>
      </c>
      <c r="G58">
        <v>0</v>
      </c>
    </row>
    <row r="59" spans="1:7" ht="15" x14ac:dyDescent="0.25">
      <c r="A59" s="53" t="s">
        <v>302</v>
      </c>
      <c r="B59">
        <v>119.2</v>
      </c>
      <c r="C59">
        <v>211.8</v>
      </c>
      <c r="D59">
        <v>120.6</v>
      </c>
      <c r="E59">
        <v>51.5</v>
      </c>
      <c r="F59">
        <v>0</v>
      </c>
      <c r="G59">
        <v>0</v>
      </c>
    </row>
    <row r="60" spans="1:7" ht="15" x14ac:dyDescent="0.25">
      <c r="A60" s="53" t="s">
        <v>385</v>
      </c>
      <c r="B60">
        <v>0</v>
      </c>
      <c r="C60">
        <v>0</v>
      </c>
      <c r="D60">
        <v>1</v>
      </c>
      <c r="E60">
        <v>1</v>
      </c>
      <c r="F60">
        <v>0</v>
      </c>
      <c r="G60">
        <v>0</v>
      </c>
    </row>
    <row r="61" spans="1:7" ht="15" x14ac:dyDescent="0.25">
      <c r="A61" s="53" t="s">
        <v>303</v>
      </c>
      <c r="B61">
        <v>5</v>
      </c>
      <c r="C61">
        <v>20.399999999999999</v>
      </c>
      <c r="D61">
        <v>19.2</v>
      </c>
      <c r="E61">
        <v>29.7</v>
      </c>
      <c r="F61">
        <v>0</v>
      </c>
      <c r="G61">
        <v>0</v>
      </c>
    </row>
    <row r="62" spans="1:7" ht="15" x14ac:dyDescent="0.25">
      <c r="A62" s="53" t="s">
        <v>304</v>
      </c>
      <c r="B62">
        <v>18</v>
      </c>
      <c r="C62">
        <v>0</v>
      </c>
      <c r="D62">
        <v>122.1</v>
      </c>
      <c r="E62">
        <v>18.899999999999999</v>
      </c>
      <c r="F62">
        <v>0</v>
      </c>
      <c r="G62">
        <v>0</v>
      </c>
    </row>
    <row r="63" spans="1:7" ht="15" x14ac:dyDescent="0.25">
      <c r="A63" s="53" t="s">
        <v>573</v>
      </c>
      <c r="B63" t="s">
        <v>118</v>
      </c>
      <c r="C63" t="s">
        <v>26</v>
      </c>
      <c r="D63" t="s">
        <v>118</v>
      </c>
      <c r="E63" t="s">
        <v>118</v>
      </c>
      <c r="F63" t="s">
        <v>118</v>
      </c>
      <c r="G63" t="s">
        <v>108</v>
      </c>
    </row>
    <row r="64" spans="1:7" ht="15" x14ac:dyDescent="0.25">
      <c r="A64" s="53" t="s">
        <v>305</v>
      </c>
      <c r="B64">
        <v>22519</v>
      </c>
      <c r="C64">
        <v>8286.7999999999993</v>
      </c>
      <c r="D64">
        <v>12053.2</v>
      </c>
      <c r="E64">
        <v>7595.8</v>
      </c>
      <c r="F64">
        <v>757</v>
      </c>
      <c r="G64">
        <v>0</v>
      </c>
    </row>
    <row r="65" spans="1:7" ht="15" x14ac:dyDescent="0.25">
      <c r="A65" s="53" t="s">
        <v>306</v>
      </c>
      <c r="B65">
        <v>7007.7</v>
      </c>
      <c r="C65">
        <v>1315.8</v>
      </c>
      <c r="D65">
        <v>0</v>
      </c>
      <c r="E65">
        <v>0</v>
      </c>
      <c r="F65">
        <v>0</v>
      </c>
      <c r="G65">
        <v>0</v>
      </c>
    </row>
    <row r="66" spans="1:7" ht="15" x14ac:dyDescent="0.25">
      <c r="A66" s="53" t="s">
        <v>573</v>
      </c>
      <c r="B66" t="s">
        <v>118</v>
      </c>
      <c r="C66" t="s">
        <v>26</v>
      </c>
      <c r="D66" t="s">
        <v>118</v>
      </c>
      <c r="E66" t="s">
        <v>118</v>
      </c>
      <c r="F66" t="s">
        <v>118</v>
      </c>
      <c r="G66" t="s">
        <v>108</v>
      </c>
    </row>
    <row r="67" spans="1:7" ht="15" x14ac:dyDescent="0.25">
      <c r="A67" s="53" t="s">
        <v>307</v>
      </c>
      <c r="B67">
        <v>29526.6</v>
      </c>
      <c r="C67">
        <v>9602.6</v>
      </c>
      <c r="D67">
        <v>12053.2</v>
      </c>
      <c r="E67">
        <v>7595.8</v>
      </c>
      <c r="F67">
        <v>757</v>
      </c>
      <c r="G67">
        <v>0</v>
      </c>
    </row>
    <row r="68" spans="1:7" ht="15" x14ac:dyDescent="0.25">
      <c r="A68" s="53" t="s">
        <v>308</v>
      </c>
      <c r="B68" t="s">
        <v>25</v>
      </c>
      <c r="C68" t="s">
        <v>25</v>
      </c>
      <c r="D68">
        <v>0</v>
      </c>
      <c r="E68">
        <v>0</v>
      </c>
      <c r="F68" t="s">
        <v>25</v>
      </c>
      <c r="G68" t="s">
        <v>25</v>
      </c>
    </row>
    <row r="69" spans="1:7" ht="15" x14ac:dyDescent="0.25">
      <c r="A69" s="53" t="s">
        <v>309</v>
      </c>
      <c r="B69">
        <v>1647.4</v>
      </c>
      <c r="C69">
        <v>603</v>
      </c>
      <c r="D69" t="s">
        <v>25</v>
      </c>
      <c r="E69" t="s">
        <v>25</v>
      </c>
      <c r="F69">
        <v>0</v>
      </c>
      <c r="G69">
        <v>0</v>
      </c>
    </row>
    <row r="70" spans="1:7" ht="15" x14ac:dyDescent="0.35">
      <c r="A70" s="30" t="s">
        <v>573</v>
      </c>
      <c r="B70" t="s">
        <v>118</v>
      </c>
      <c r="C70" t="s">
        <v>26</v>
      </c>
      <c r="D70" t="s">
        <v>118</v>
      </c>
      <c r="E70" t="s">
        <v>118</v>
      </c>
      <c r="F70" t="s">
        <v>118</v>
      </c>
      <c r="G70" t="s">
        <v>108</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5CC5-5AA7-46BF-8302-54F76C3D7593}">
  <dimension ref="A1:G69"/>
  <sheetViews>
    <sheetView topLeftCell="A43" workbookViewId="0">
      <selection activeCell="A7" sqref="A7"/>
    </sheetView>
  </sheetViews>
  <sheetFormatPr defaultRowHeight="13.2" x14ac:dyDescent="0.25"/>
  <cols>
    <col min="1" max="1" width="15.33203125" customWidth="1"/>
    <col min="3" max="3" width="12.6640625" customWidth="1"/>
    <col min="5" max="5" width="15.33203125" customWidth="1"/>
    <col min="7" max="7" width="12" customWidth="1"/>
  </cols>
  <sheetData>
    <row r="1" spans="1:7" ht="15" x14ac:dyDescent="0.25">
      <c r="A1" s="53" t="s">
        <v>564</v>
      </c>
    </row>
    <row r="2" spans="1:7" ht="15" x14ac:dyDescent="0.25">
      <c r="A2" s="53" t="s">
        <v>565</v>
      </c>
    </row>
    <row r="3" spans="1:7" ht="15" x14ac:dyDescent="0.25">
      <c r="A3" s="53" t="s">
        <v>672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3829.2</v>
      </c>
      <c r="C15">
        <v>1131.2</v>
      </c>
      <c r="D15">
        <v>1139.9000000000001</v>
      </c>
      <c r="E15">
        <v>1114.4000000000001</v>
      </c>
      <c r="F15">
        <v>0</v>
      </c>
      <c r="G15">
        <v>0</v>
      </c>
    </row>
    <row r="16" spans="1:7" ht="15" x14ac:dyDescent="0.25">
      <c r="A16" s="53" t="s">
        <v>27</v>
      </c>
    </row>
    <row r="17" spans="1:7" ht="15" x14ac:dyDescent="0.25">
      <c r="A17" s="53" t="s">
        <v>271</v>
      </c>
      <c r="B17">
        <v>554.70000000000005</v>
      </c>
      <c r="C17">
        <v>108.8</v>
      </c>
      <c r="D17">
        <v>145.9</v>
      </c>
      <c r="E17">
        <v>119.3</v>
      </c>
      <c r="F17">
        <v>0</v>
      </c>
      <c r="G17">
        <v>0</v>
      </c>
    </row>
    <row r="18" spans="1:7" ht="15" x14ac:dyDescent="0.25">
      <c r="A18" s="53" t="s">
        <v>27</v>
      </c>
    </row>
    <row r="19" spans="1:7" ht="15" x14ac:dyDescent="0.25">
      <c r="A19" s="53" t="s">
        <v>272</v>
      </c>
      <c r="B19">
        <v>7691.6</v>
      </c>
      <c r="C19">
        <v>0.5</v>
      </c>
      <c r="D19">
        <v>3628.8</v>
      </c>
      <c r="E19">
        <v>59.3</v>
      </c>
      <c r="F19">
        <v>0</v>
      </c>
      <c r="G19">
        <v>0</v>
      </c>
    </row>
    <row r="20" spans="1:7" ht="15" x14ac:dyDescent="0.25">
      <c r="A20" s="53" t="s">
        <v>27</v>
      </c>
    </row>
    <row r="21" spans="1:7" ht="15" x14ac:dyDescent="0.25">
      <c r="A21" s="53" t="s">
        <v>273</v>
      </c>
      <c r="B21">
        <v>994.3</v>
      </c>
      <c r="C21">
        <v>25.3</v>
      </c>
      <c r="D21">
        <v>502.4</v>
      </c>
      <c r="E21">
        <v>105</v>
      </c>
      <c r="F21">
        <v>0</v>
      </c>
      <c r="G21">
        <v>0</v>
      </c>
    </row>
    <row r="22" spans="1:7" ht="15" x14ac:dyDescent="0.25">
      <c r="A22" s="53" t="s">
        <v>274</v>
      </c>
      <c r="B22">
        <v>5.4</v>
      </c>
      <c r="C22">
        <v>4.0999999999999996</v>
      </c>
      <c r="D22">
        <v>13.6</v>
      </c>
      <c r="E22">
        <v>8.8000000000000007</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655.5</v>
      </c>
      <c r="C25">
        <v>18.5</v>
      </c>
      <c r="D25">
        <v>338.3</v>
      </c>
      <c r="E25">
        <v>6.8</v>
      </c>
      <c r="F25">
        <v>0</v>
      </c>
      <c r="G25">
        <v>0</v>
      </c>
    </row>
    <row r="26" spans="1:7" ht="15" x14ac:dyDescent="0.25">
      <c r="A26" s="53" t="s">
        <v>276</v>
      </c>
      <c r="B26">
        <v>3</v>
      </c>
      <c r="C26">
        <v>1.6</v>
      </c>
      <c r="D26">
        <v>8.1</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40</v>
      </c>
      <c r="C31">
        <v>0</v>
      </c>
      <c r="D31">
        <v>141.69999999999999</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241.5</v>
      </c>
      <c r="C34">
        <v>0</v>
      </c>
      <c r="D34">
        <v>0</v>
      </c>
      <c r="E34">
        <v>0</v>
      </c>
      <c r="F34">
        <v>0</v>
      </c>
      <c r="G34">
        <v>0</v>
      </c>
    </row>
    <row r="35" spans="1:7" ht="15" x14ac:dyDescent="0.25">
      <c r="A35" s="53" t="s">
        <v>614</v>
      </c>
      <c r="B35">
        <v>100</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8650.6</v>
      </c>
      <c r="C40">
        <v>6043.4</v>
      </c>
      <c r="D40">
        <v>5670.7</v>
      </c>
      <c r="E40">
        <v>5477.6</v>
      </c>
      <c r="F40">
        <v>747</v>
      </c>
      <c r="G40">
        <v>0</v>
      </c>
    </row>
    <row r="41" spans="1:7" ht="15" x14ac:dyDescent="0.25">
      <c r="A41" s="53" t="s">
        <v>287</v>
      </c>
      <c r="B41">
        <v>5</v>
      </c>
      <c r="C41">
        <v>0</v>
      </c>
      <c r="D41">
        <v>4.5</v>
      </c>
      <c r="E41">
        <v>8.4</v>
      </c>
      <c r="F41">
        <v>0</v>
      </c>
      <c r="G41">
        <v>0</v>
      </c>
    </row>
    <row r="42" spans="1:7" ht="15" x14ac:dyDescent="0.25">
      <c r="A42" s="53" t="s">
        <v>288</v>
      </c>
      <c r="B42">
        <v>224.4</v>
      </c>
      <c r="C42">
        <v>246.6</v>
      </c>
      <c r="D42">
        <v>233.2</v>
      </c>
      <c r="E42">
        <v>215.6</v>
      </c>
      <c r="F42">
        <v>0</v>
      </c>
      <c r="G42">
        <v>0</v>
      </c>
    </row>
    <row r="43" spans="1:7" ht="15" x14ac:dyDescent="0.25">
      <c r="A43" s="53" t="s">
        <v>289</v>
      </c>
      <c r="B43">
        <v>211.5</v>
      </c>
      <c r="C43">
        <v>332.1</v>
      </c>
      <c r="D43">
        <v>169.6</v>
      </c>
      <c r="E43">
        <v>136.19999999999999</v>
      </c>
      <c r="F43">
        <v>0</v>
      </c>
      <c r="G43">
        <v>0</v>
      </c>
    </row>
    <row r="44" spans="1:7" ht="15" x14ac:dyDescent="0.25">
      <c r="A44" s="53" t="s">
        <v>310</v>
      </c>
      <c r="B44">
        <v>90</v>
      </c>
      <c r="C44">
        <v>0</v>
      </c>
      <c r="D44">
        <v>0</v>
      </c>
      <c r="E44">
        <v>0</v>
      </c>
      <c r="F44">
        <v>0</v>
      </c>
      <c r="G44">
        <v>0</v>
      </c>
    </row>
    <row r="45" spans="1:7" ht="15" x14ac:dyDescent="0.25">
      <c r="A45" s="53" t="s">
        <v>290</v>
      </c>
      <c r="B45">
        <v>983.4</v>
      </c>
      <c r="C45">
        <v>365.6</v>
      </c>
      <c r="D45">
        <v>921.2</v>
      </c>
      <c r="E45">
        <v>796.4</v>
      </c>
      <c r="F45">
        <v>0</v>
      </c>
      <c r="G45">
        <v>0</v>
      </c>
    </row>
    <row r="46" spans="1:7" ht="15" x14ac:dyDescent="0.25">
      <c r="A46" s="53" t="s">
        <v>291</v>
      </c>
      <c r="B46">
        <v>56.5</v>
      </c>
      <c r="C46">
        <v>42.3</v>
      </c>
      <c r="D46">
        <v>37.5</v>
      </c>
      <c r="E46">
        <v>14.9</v>
      </c>
      <c r="F46">
        <v>0</v>
      </c>
      <c r="G46">
        <v>0</v>
      </c>
    </row>
    <row r="47" spans="1:7" ht="15" x14ac:dyDescent="0.25">
      <c r="A47" s="53" t="s">
        <v>591</v>
      </c>
      <c r="B47">
        <v>31.8</v>
      </c>
      <c r="C47">
        <v>0</v>
      </c>
      <c r="D47">
        <v>0</v>
      </c>
      <c r="E47">
        <v>0</v>
      </c>
      <c r="F47">
        <v>0</v>
      </c>
      <c r="G47">
        <v>0</v>
      </c>
    </row>
    <row r="48" spans="1:7" ht="15" x14ac:dyDescent="0.25">
      <c r="A48" s="53" t="s">
        <v>293</v>
      </c>
      <c r="B48">
        <v>469.2</v>
      </c>
      <c r="C48">
        <v>350.1</v>
      </c>
      <c r="D48">
        <v>246.7</v>
      </c>
      <c r="E48">
        <v>168</v>
      </c>
      <c r="F48">
        <v>0</v>
      </c>
      <c r="G48">
        <v>0</v>
      </c>
    </row>
    <row r="49" spans="1:7" ht="15" x14ac:dyDescent="0.25">
      <c r="A49" s="53" t="s">
        <v>384</v>
      </c>
      <c r="B49">
        <v>0</v>
      </c>
      <c r="C49">
        <v>0</v>
      </c>
      <c r="D49">
        <v>7.1</v>
      </c>
      <c r="E49">
        <v>13.1</v>
      </c>
      <c r="F49">
        <v>0</v>
      </c>
      <c r="G49">
        <v>0</v>
      </c>
    </row>
    <row r="50" spans="1:7" ht="15" x14ac:dyDescent="0.25">
      <c r="A50" s="53" t="s">
        <v>294</v>
      </c>
      <c r="B50">
        <v>0</v>
      </c>
      <c r="C50">
        <v>0</v>
      </c>
      <c r="D50">
        <v>3.2</v>
      </c>
      <c r="E50">
        <v>11</v>
      </c>
      <c r="F50">
        <v>0</v>
      </c>
      <c r="G50">
        <v>0</v>
      </c>
    </row>
    <row r="51" spans="1:7" ht="15" x14ac:dyDescent="0.25">
      <c r="A51" s="53" t="s">
        <v>295</v>
      </c>
      <c r="B51">
        <v>156.1</v>
      </c>
      <c r="C51">
        <v>107.4</v>
      </c>
      <c r="D51">
        <v>203.7</v>
      </c>
      <c r="E51">
        <v>236.1</v>
      </c>
      <c r="F51">
        <v>0</v>
      </c>
      <c r="G51">
        <v>0</v>
      </c>
    </row>
    <row r="52" spans="1:7" ht="15" x14ac:dyDescent="0.25">
      <c r="A52" s="53" t="s">
        <v>296</v>
      </c>
      <c r="B52">
        <v>82.1</v>
      </c>
      <c r="C52">
        <v>104.6</v>
      </c>
      <c r="D52">
        <v>64.7</v>
      </c>
      <c r="E52">
        <v>62.2</v>
      </c>
      <c r="F52">
        <v>0</v>
      </c>
      <c r="G52">
        <v>0</v>
      </c>
    </row>
    <row r="53" spans="1:7" ht="15" x14ac:dyDescent="0.25">
      <c r="A53" s="53" t="s">
        <v>297</v>
      </c>
      <c r="B53">
        <v>5.9</v>
      </c>
      <c r="C53">
        <v>7.2</v>
      </c>
      <c r="D53">
        <v>4.9000000000000004</v>
      </c>
      <c r="E53">
        <v>4.2</v>
      </c>
      <c r="F53">
        <v>0</v>
      </c>
      <c r="G53">
        <v>0</v>
      </c>
    </row>
    <row r="54" spans="1:7" ht="15" x14ac:dyDescent="0.25">
      <c r="A54" s="53" t="s">
        <v>298</v>
      </c>
      <c r="B54">
        <v>5731</v>
      </c>
      <c r="C54">
        <v>3823.7</v>
      </c>
      <c r="D54">
        <v>3211.1</v>
      </c>
      <c r="E54">
        <v>3555.8</v>
      </c>
      <c r="F54">
        <v>747</v>
      </c>
      <c r="G54">
        <v>0</v>
      </c>
    </row>
    <row r="55" spans="1:7" ht="15" x14ac:dyDescent="0.25">
      <c r="A55" s="53" t="s">
        <v>299</v>
      </c>
      <c r="B55">
        <v>146.4</v>
      </c>
      <c r="C55">
        <v>119.7</v>
      </c>
      <c r="D55">
        <v>82.8</v>
      </c>
      <c r="E55">
        <v>35.5</v>
      </c>
      <c r="F55">
        <v>0</v>
      </c>
      <c r="G55">
        <v>0</v>
      </c>
    </row>
    <row r="56" spans="1:7" ht="15" x14ac:dyDescent="0.25">
      <c r="A56" s="53" t="s">
        <v>300</v>
      </c>
      <c r="B56">
        <v>198.4</v>
      </c>
      <c r="C56">
        <v>282.3</v>
      </c>
      <c r="D56">
        <v>124.2</v>
      </c>
      <c r="E56">
        <v>138</v>
      </c>
      <c r="F56">
        <v>0</v>
      </c>
      <c r="G56">
        <v>0</v>
      </c>
    </row>
    <row r="57" spans="1:7" ht="15" x14ac:dyDescent="0.25">
      <c r="A57" s="53" t="s">
        <v>301</v>
      </c>
      <c r="B57">
        <v>107.5</v>
      </c>
      <c r="C57">
        <v>15</v>
      </c>
      <c r="D57">
        <v>136.4</v>
      </c>
      <c r="E57">
        <v>0</v>
      </c>
      <c r="F57">
        <v>0</v>
      </c>
      <c r="G57">
        <v>0</v>
      </c>
    </row>
    <row r="58" spans="1:7" ht="15" x14ac:dyDescent="0.25">
      <c r="A58" s="53" t="s">
        <v>302</v>
      </c>
      <c r="B58">
        <v>128.4</v>
      </c>
      <c r="C58">
        <v>208.3</v>
      </c>
      <c r="D58">
        <v>91.4</v>
      </c>
      <c r="E58">
        <v>51.5</v>
      </c>
      <c r="F58">
        <v>0</v>
      </c>
      <c r="G58">
        <v>0</v>
      </c>
    </row>
    <row r="59" spans="1:7" ht="15" x14ac:dyDescent="0.25">
      <c r="A59" s="53" t="s">
        <v>385</v>
      </c>
      <c r="B59">
        <v>0</v>
      </c>
      <c r="C59">
        <v>0</v>
      </c>
      <c r="D59">
        <v>1</v>
      </c>
      <c r="E59">
        <v>1</v>
      </c>
      <c r="F59">
        <v>0</v>
      </c>
      <c r="G59">
        <v>0</v>
      </c>
    </row>
    <row r="60" spans="1:7" ht="15" x14ac:dyDescent="0.25">
      <c r="A60" s="53" t="s">
        <v>303</v>
      </c>
      <c r="B60">
        <v>5</v>
      </c>
      <c r="C60">
        <v>20.399999999999999</v>
      </c>
      <c r="D60">
        <v>19.2</v>
      </c>
      <c r="E60">
        <v>29.7</v>
      </c>
      <c r="F60">
        <v>0</v>
      </c>
      <c r="G60">
        <v>0</v>
      </c>
    </row>
    <row r="61" spans="1:7" ht="15" x14ac:dyDescent="0.25">
      <c r="A61" s="53" t="s">
        <v>304</v>
      </c>
      <c r="B61">
        <v>18</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21962.1</v>
      </c>
      <c r="C63">
        <v>7309.3</v>
      </c>
      <c r="D63">
        <v>11087.8</v>
      </c>
      <c r="E63">
        <v>6875.8</v>
      </c>
      <c r="F63">
        <v>747</v>
      </c>
      <c r="G63">
        <v>0</v>
      </c>
    </row>
    <row r="64" spans="1:7" ht="15" x14ac:dyDescent="0.25">
      <c r="A64" s="53" t="s">
        <v>306</v>
      </c>
      <c r="B64">
        <v>6605.4</v>
      </c>
      <c r="C64">
        <v>1304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28567.5</v>
      </c>
      <c r="C66">
        <v>8613.2999999999993</v>
      </c>
      <c r="D66">
        <v>11087.8</v>
      </c>
      <c r="E66">
        <v>6875.8</v>
      </c>
      <c r="F66">
        <v>747</v>
      </c>
      <c r="G66">
        <v>0</v>
      </c>
    </row>
    <row r="67" spans="1:7" ht="15" x14ac:dyDescent="0.25">
      <c r="A67" s="53" t="s">
        <v>308</v>
      </c>
      <c r="B67" t="s">
        <v>25</v>
      </c>
      <c r="C67" t="s">
        <v>25</v>
      </c>
      <c r="D67">
        <v>0</v>
      </c>
      <c r="E67">
        <v>0</v>
      </c>
      <c r="F67" t="s">
        <v>25</v>
      </c>
      <c r="G67" t="s">
        <v>25</v>
      </c>
    </row>
    <row r="68" spans="1:7" ht="15" x14ac:dyDescent="0.25">
      <c r="A68" s="53" t="s">
        <v>309</v>
      </c>
      <c r="B68">
        <v>1548.4</v>
      </c>
      <c r="C68">
        <v>540.29999999999995</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5973-B66B-400D-B83B-70C24E8DD849}">
  <dimension ref="A1:G69"/>
  <sheetViews>
    <sheetView topLeftCell="A37" workbookViewId="0">
      <selection activeCell="B57" sqref="B57"/>
    </sheetView>
  </sheetViews>
  <sheetFormatPr defaultRowHeight="13.2" x14ac:dyDescent="0.25"/>
  <cols>
    <col min="1" max="1" width="23.6640625" customWidth="1"/>
    <col min="3" max="3" width="12.88671875" customWidth="1"/>
    <col min="5" max="5" width="14.33203125" customWidth="1"/>
    <col min="7" max="7" width="11.44140625" customWidth="1"/>
  </cols>
  <sheetData>
    <row r="1" spans="1:7" ht="15" x14ac:dyDescent="0.25">
      <c r="A1" s="53" t="s">
        <v>564</v>
      </c>
    </row>
    <row r="2" spans="1:7" ht="15" x14ac:dyDescent="0.25">
      <c r="A2" s="53" t="s">
        <v>565</v>
      </c>
    </row>
    <row r="3" spans="1:7" ht="15" x14ac:dyDescent="0.25">
      <c r="A3" s="53" t="s">
        <v>670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3827.9</v>
      </c>
      <c r="C15">
        <v>1036.3</v>
      </c>
      <c r="D15">
        <v>1139.8</v>
      </c>
      <c r="E15">
        <v>1032.5</v>
      </c>
      <c r="F15">
        <v>0</v>
      </c>
      <c r="G15">
        <v>0</v>
      </c>
    </row>
    <row r="16" spans="1:7" ht="15" x14ac:dyDescent="0.25">
      <c r="A16" s="53" t="s">
        <v>27</v>
      </c>
    </row>
    <row r="17" spans="1:7" ht="15" x14ac:dyDescent="0.25">
      <c r="A17" s="53" t="s">
        <v>271</v>
      </c>
      <c r="B17">
        <v>575.70000000000005</v>
      </c>
      <c r="C17">
        <v>104.3</v>
      </c>
      <c r="D17">
        <v>124</v>
      </c>
      <c r="E17">
        <v>116.2</v>
      </c>
      <c r="F17">
        <v>0</v>
      </c>
      <c r="G17">
        <v>0</v>
      </c>
    </row>
    <row r="18" spans="1:7" ht="15" x14ac:dyDescent="0.25">
      <c r="A18" s="53" t="s">
        <v>27</v>
      </c>
    </row>
    <row r="19" spans="1:7" ht="15" x14ac:dyDescent="0.25">
      <c r="A19" s="53" t="s">
        <v>272</v>
      </c>
      <c r="B19">
        <v>7821.8</v>
      </c>
      <c r="C19">
        <v>0.5</v>
      </c>
      <c r="D19">
        <v>3357.5</v>
      </c>
      <c r="E19">
        <v>59.3</v>
      </c>
      <c r="F19">
        <v>0</v>
      </c>
      <c r="G19">
        <v>0</v>
      </c>
    </row>
    <row r="20" spans="1:7" ht="15" x14ac:dyDescent="0.25">
      <c r="A20" s="53" t="s">
        <v>27</v>
      </c>
    </row>
    <row r="21" spans="1:7" ht="15" x14ac:dyDescent="0.25">
      <c r="A21" s="53" t="s">
        <v>273</v>
      </c>
      <c r="B21">
        <v>952.9</v>
      </c>
      <c r="C21">
        <v>23.6</v>
      </c>
      <c r="D21">
        <v>427.9</v>
      </c>
      <c r="E21">
        <v>104</v>
      </c>
      <c r="F21">
        <v>0</v>
      </c>
      <c r="G21">
        <v>0</v>
      </c>
    </row>
    <row r="22" spans="1:7" ht="15" x14ac:dyDescent="0.25">
      <c r="A22" s="53" t="s">
        <v>274</v>
      </c>
      <c r="B22">
        <v>3.4</v>
      </c>
      <c r="C22">
        <v>2.9</v>
      </c>
      <c r="D22">
        <v>12.8</v>
      </c>
      <c r="E22">
        <v>7.9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590.29999999999995</v>
      </c>
      <c r="C25">
        <v>18.5</v>
      </c>
      <c r="D25">
        <v>336.9</v>
      </c>
      <c r="E25">
        <v>6.7</v>
      </c>
      <c r="F25">
        <v>0</v>
      </c>
      <c r="G25">
        <v>0</v>
      </c>
    </row>
    <row r="26" spans="1:7" ht="15" x14ac:dyDescent="0.25">
      <c r="A26" s="53" t="s">
        <v>276</v>
      </c>
      <c r="B26">
        <v>3.8</v>
      </c>
      <c r="C26">
        <v>1.1000000000000001</v>
      </c>
      <c r="D26">
        <v>7.4</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206.5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8352.2000000000007</v>
      </c>
      <c r="C40">
        <v>5734.8</v>
      </c>
      <c r="D40">
        <v>5323.5</v>
      </c>
      <c r="E40">
        <v>5032.2</v>
      </c>
      <c r="F40">
        <v>747</v>
      </c>
      <c r="G40">
        <v>0</v>
      </c>
    </row>
    <row r="41" spans="1:7" ht="15" x14ac:dyDescent="0.25">
      <c r="A41" s="53" t="s">
        <v>287</v>
      </c>
      <c r="B41">
        <v>5</v>
      </c>
      <c r="C41">
        <v>0</v>
      </c>
      <c r="D41">
        <v>4.5</v>
      </c>
      <c r="E41">
        <v>8.4</v>
      </c>
      <c r="F41">
        <v>0</v>
      </c>
      <c r="G41">
        <v>0</v>
      </c>
    </row>
    <row r="42" spans="1:7" ht="15" x14ac:dyDescent="0.25">
      <c r="A42" s="53" t="s">
        <v>288</v>
      </c>
      <c r="B42">
        <v>236.9</v>
      </c>
      <c r="C42">
        <v>251.6</v>
      </c>
      <c r="D42">
        <v>174.2</v>
      </c>
      <c r="E42">
        <v>201.3</v>
      </c>
      <c r="F42">
        <v>0</v>
      </c>
      <c r="G42">
        <v>0</v>
      </c>
    </row>
    <row r="43" spans="1:7" ht="15" x14ac:dyDescent="0.25">
      <c r="A43" s="53" t="s">
        <v>289</v>
      </c>
      <c r="B43">
        <v>211.1</v>
      </c>
      <c r="C43">
        <v>241.9</v>
      </c>
      <c r="D43">
        <v>163.4</v>
      </c>
      <c r="E43">
        <v>121.5</v>
      </c>
      <c r="F43">
        <v>0</v>
      </c>
      <c r="G43">
        <v>0</v>
      </c>
    </row>
    <row r="44" spans="1:7" ht="15" x14ac:dyDescent="0.25">
      <c r="A44" s="53" t="s">
        <v>290</v>
      </c>
      <c r="B44">
        <v>961.9</v>
      </c>
      <c r="C44">
        <v>387.6</v>
      </c>
      <c r="D44">
        <v>921.2</v>
      </c>
      <c r="E44">
        <v>720.4</v>
      </c>
      <c r="F44">
        <v>0</v>
      </c>
      <c r="G44">
        <v>0</v>
      </c>
    </row>
    <row r="45" spans="1:7" ht="15" x14ac:dyDescent="0.25">
      <c r="A45" s="53" t="s">
        <v>291</v>
      </c>
      <c r="B45">
        <v>56.5</v>
      </c>
      <c r="C45">
        <v>36.9</v>
      </c>
      <c r="D45">
        <v>37.5</v>
      </c>
      <c r="E45">
        <v>14.9</v>
      </c>
      <c r="F45">
        <v>0</v>
      </c>
      <c r="G45">
        <v>0</v>
      </c>
    </row>
    <row r="46" spans="1:7" ht="15" x14ac:dyDescent="0.25">
      <c r="A46" s="53" t="s">
        <v>591</v>
      </c>
      <c r="B46">
        <v>23.3</v>
      </c>
      <c r="C46">
        <v>0</v>
      </c>
      <c r="D46">
        <v>0</v>
      </c>
      <c r="E46">
        <v>0</v>
      </c>
      <c r="F46">
        <v>0</v>
      </c>
      <c r="G46">
        <v>0</v>
      </c>
    </row>
    <row r="47" spans="1:7" ht="15" x14ac:dyDescent="0.25">
      <c r="A47" s="53" t="s">
        <v>292</v>
      </c>
      <c r="B47">
        <v>0</v>
      </c>
      <c r="C47">
        <v>0.5</v>
      </c>
      <c r="D47">
        <v>0</v>
      </c>
      <c r="E47">
        <v>0</v>
      </c>
      <c r="F47">
        <v>0</v>
      </c>
      <c r="G47">
        <v>0</v>
      </c>
    </row>
    <row r="48" spans="1:7" ht="15" x14ac:dyDescent="0.25">
      <c r="A48" s="53" t="s">
        <v>293</v>
      </c>
      <c r="B48">
        <v>472</v>
      </c>
      <c r="C48">
        <v>357.8</v>
      </c>
      <c r="D48">
        <v>246.7</v>
      </c>
      <c r="E48">
        <v>168</v>
      </c>
      <c r="F48">
        <v>0</v>
      </c>
      <c r="G48">
        <v>0</v>
      </c>
    </row>
    <row r="49" spans="1:7" ht="15" x14ac:dyDescent="0.25">
      <c r="A49" s="53" t="s">
        <v>384</v>
      </c>
      <c r="B49">
        <v>0</v>
      </c>
      <c r="C49">
        <v>0</v>
      </c>
      <c r="D49">
        <v>7.1</v>
      </c>
      <c r="E49">
        <v>8.5</v>
      </c>
      <c r="F49">
        <v>0</v>
      </c>
      <c r="G49">
        <v>0</v>
      </c>
    </row>
    <row r="50" spans="1:7" ht="15" x14ac:dyDescent="0.25">
      <c r="A50" s="53" t="s">
        <v>294</v>
      </c>
      <c r="B50">
        <v>0</v>
      </c>
      <c r="C50">
        <v>0</v>
      </c>
      <c r="D50">
        <v>3.2</v>
      </c>
      <c r="E50">
        <v>10</v>
      </c>
      <c r="F50">
        <v>0</v>
      </c>
      <c r="G50">
        <v>0</v>
      </c>
    </row>
    <row r="51" spans="1:7" ht="15" x14ac:dyDescent="0.25">
      <c r="A51" s="53" t="s">
        <v>295</v>
      </c>
      <c r="B51">
        <v>145.19999999999999</v>
      </c>
      <c r="C51">
        <v>126.4</v>
      </c>
      <c r="D51">
        <v>203.7</v>
      </c>
      <c r="E51">
        <v>213.1</v>
      </c>
      <c r="F51">
        <v>0</v>
      </c>
      <c r="G51">
        <v>0</v>
      </c>
    </row>
    <row r="52" spans="1:7" ht="15" x14ac:dyDescent="0.25">
      <c r="A52" s="53" t="s">
        <v>296</v>
      </c>
      <c r="B52">
        <v>68.3</v>
      </c>
      <c r="C52">
        <v>93.6</v>
      </c>
      <c r="D52">
        <v>64.7</v>
      </c>
      <c r="E52">
        <v>59.3</v>
      </c>
      <c r="F52">
        <v>0</v>
      </c>
      <c r="G52">
        <v>0</v>
      </c>
    </row>
    <row r="53" spans="1:7" ht="15" x14ac:dyDescent="0.25">
      <c r="A53" s="53" t="s">
        <v>297</v>
      </c>
      <c r="B53">
        <v>6.3</v>
      </c>
      <c r="C53">
        <v>7.2</v>
      </c>
      <c r="D53">
        <v>4.9000000000000004</v>
      </c>
      <c r="E53">
        <v>4.2</v>
      </c>
      <c r="F53">
        <v>0</v>
      </c>
      <c r="G53">
        <v>0</v>
      </c>
    </row>
    <row r="54" spans="1:7" ht="15" x14ac:dyDescent="0.25">
      <c r="A54" s="53" t="s">
        <v>298</v>
      </c>
      <c r="B54">
        <v>5584</v>
      </c>
      <c r="C54">
        <v>3567.4</v>
      </c>
      <c r="D54">
        <v>2949.9</v>
      </c>
      <c r="E54">
        <v>3294.9</v>
      </c>
      <c r="F54">
        <v>747</v>
      </c>
      <c r="G54">
        <v>0</v>
      </c>
    </row>
    <row r="55" spans="1:7" ht="15" x14ac:dyDescent="0.25">
      <c r="A55" s="53" t="s">
        <v>299</v>
      </c>
      <c r="B55">
        <v>127.2</v>
      </c>
      <c r="C55">
        <v>142.4</v>
      </c>
      <c r="D55">
        <v>82.8</v>
      </c>
      <c r="E55">
        <v>16.8</v>
      </c>
      <c r="F55">
        <v>0</v>
      </c>
      <c r="G55">
        <v>0</v>
      </c>
    </row>
    <row r="56" spans="1:7" ht="15" x14ac:dyDescent="0.25">
      <c r="A56" s="53" t="s">
        <v>300</v>
      </c>
      <c r="B56">
        <v>197.7</v>
      </c>
      <c r="C56">
        <v>259.8</v>
      </c>
      <c r="D56">
        <v>103.3</v>
      </c>
      <c r="E56">
        <v>110.7</v>
      </c>
      <c r="F56">
        <v>0</v>
      </c>
      <c r="G56">
        <v>0</v>
      </c>
    </row>
    <row r="57" spans="1:7" ht="15" x14ac:dyDescent="0.25">
      <c r="A57" s="53" t="s">
        <v>301</v>
      </c>
      <c r="B57">
        <v>107.5</v>
      </c>
      <c r="C57">
        <v>15</v>
      </c>
      <c r="D57">
        <v>136.4</v>
      </c>
      <c r="E57">
        <v>0</v>
      </c>
      <c r="F57">
        <v>0</v>
      </c>
      <c r="G57">
        <v>0</v>
      </c>
    </row>
    <row r="58" spans="1:7" ht="15" x14ac:dyDescent="0.25">
      <c r="A58" s="53" t="s">
        <v>302</v>
      </c>
      <c r="B58">
        <v>144.30000000000001</v>
      </c>
      <c r="C58">
        <v>208.2</v>
      </c>
      <c r="D58">
        <v>91.4</v>
      </c>
      <c r="E58">
        <v>50.6</v>
      </c>
      <c r="F58">
        <v>0</v>
      </c>
      <c r="G58">
        <v>0</v>
      </c>
    </row>
    <row r="59" spans="1:7" ht="15" x14ac:dyDescent="0.25">
      <c r="A59" s="53" t="s">
        <v>385</v>
      </c>
      <c r="B59">
        <v>0</v>
      </c>
      <c r="C59">
        <v>0</v>
      </c>
      <c r="D59">
        <v>1</v>
      </c>
      <c r="E59">
        <v>0</v>
      </c>
      <c r="F59">
        <v>0</v>
      </c>
      <c r="G59">
        <v>0</v>
      </c>
    </row>
    <row r="60" spans="1:7" ht="15" x14ac:dyDescent="0.25">
      <c r="A60" s="53" t="s">
        <v>303</v>
      </c>
      <c r="B60">
        <v>5</v>
      </c>
      <c r="C60">
        <v>20.399999999999999</v>
      </c>
      <c r="D60">
        <v>19.2</v>
      </c>
      <c r="E60">
        <v>29.7</v>
      </c>
      <c r="F60">
        <v>0</v>
      </c>
      <c r="G60">
        <v>0</v>
      </c>
    </row>
    <row r="61" spans="1:7" ht="15" x14ac:dyDescent="0.25">
      <c r="A61" s="53" t="s">
        <v>304</v>
      </c>
      <c r="B61">
        <v>0</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21737.1</v>
      </c>
      <c r="C63">
        <v>6899.8</v>
      </c>
      <c r="D63">
        <v>10372.9</v>
      </c>
      <c r="E63">
        <v>6344.4</v>
      </c>
      <c r="F63">
        <v>747</v>
      </c>
      <c r="G63">
        <v>0</v>
      </c>
    </row>
    <row r="64" spans="1:7" ht="15" x14ac:dyDescent="0.25">
      <c r="A64" s="53" t="s">
        <v>306</v>
      </c>
      <c r="B64">
        <v>6183.2</v>
      </c>
      <c r="C64">
        <v>1371.4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27920.3</v>
      </c>
      <c r="C66">
        <v>8271.1</v>
      </c>
      <c r="D66">
        <v>10372.9</v>
      </c>
      <c r="E66">
        <v>6344.4</v>
      </c>
      <c r="F66">
        <v>747</v>
      </c>
      <c r="G66">
        <v>0</v>
      </c>
    </row>
    <row r="67" spans="1:7" ht="15" x14ac:dyDescent="0.25">
      <c r="A67" s="53" t="s">
        <v>308</v>
      </c>
      <c r="B67" t="s">
        <v>25</v>
      </c>
      <c r="C67" t="s">
        <v>25</v>
      </c>
      <c r="D67">
        <v>0</v>
      </c>
      <c r="E67">
        <v>0</v>
      </c>
      <c r="F67" t="s">
        <v>25</v>
      </c>
      <c r="G67" t="s">
        <v>25</v>
      </c>
    </row>
    <row r="68" spans="1:7" ht="15" x14ac:dyDescent="0.25">
      <c r="A68" s="53" t="s">
        <v>671</v>
      </c>
    </row>
    <row r="69" spans="1:7" ht="15" x14ac:dyDescent="0.25">
      <c r="A69" s="53" t="s">
        <v>567</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CCF8-399D-4867-AB3D-8553B587A34F}">
  <dimension ref="A1:G68"/>
  <sheetViews>
    <sheetView topLeftCell="A49" workbookViewId="0">
      <selection activeCell="A7" sqref="A7"/>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3771.4</v>
      </c>
      <c r="C15">
        <v>861</v>
      </c>
      <c r="D15">
        <v>1057.5</v>
      </c>
      <c r="E15">
        <v>971.1</v>
      </c>
      <c r="F15">
        <v>0</v>
      </c>
      <c r="G15">
        <v>0</v>
      </c>
    </row>
    <row r="16" spans="1:7" ht="15" x14ac:dyDescent="0.25">
      <c r="A16" s="53" t="s">
        <v>27</v>
      </c>
    </row>
    <row r="17" spans="1:7" ht="15" x14ac:dyDescent="0.25">
      <c r="A17" s="53" t="s">
        <v>271</v>
      </c>
      <c r="B17">
        <v>577.20000000000005</v>
      </c>
      <c r="C17">
        <v>94.5</v>
      </c>
      <c r="D17">
        <v>119.7</v>
      </c>
      <c r="E17">
        <v>109.9</v>
      </c>
      <c r="F17">
        <v>0</v>
      </c>
      <c r="G17">
        <v>0</v>
      </c>
    </row>
    <row r="18" spans="1:7" ht="15" x14ac:dyDescent="0.25">
      <c r="A18" s="53" t="s">
        <v>27</v>
      </c>
    </row>
    <row r="19" spans="1:7" ht="15" x14ac:dyDescent="0.25">
      <c r="A19" s="53" t="s">
        <v>272</v>
      </c>
      <c r="B19">
        <v>8142.8</v>
      </c>
      <c r="C19">
        <v>0.5</v>
      </c>
      <c r="D19">
        <v>2881.7</v>
      </c>
      <c r="E19">
        <v>59.3</v>
      </c>
      <c r="F19">
        <v>0</v>
      </c>
      <c r="G19">
        <v>0</v>
      </c>
    </row>
    <row r="20" spans="1:7" ht="15" x14ac:dyDescent="0.25">
      <c r="A20" s="53" t="s">
        <v>27</v>
      </c>
    </row>
    <row r="21" spans="1:7" ht="15" x14ac:dyDescent="0.25">
      <c r="A21" s="53" t="s">
        <v>273</v>
      </c>
      <c r="B21">
        <v>893.1</v>
      </c>
      <c r="C21">
        <v>25.3</v>
      </c>
      <c r="D21">
        <v>425.1</v>
      </c>
      <c r="E21">
        <v>102</v>
      </c>
      <c r="F21">
        <v>0</v>
      </c>
      <c r="G21">
        <v>0</v>
      </c>
    </row>
    <row r="22" spans="1:7" ht="15" x14ac:dyDescent="0.25">
      <c r="A22" s="53" t="s">
        <v>274</v>
      </c>
      <c r="B22">
        <v>4</v>
      </c>
      <c r="C22">
        <v>3</v>
      </c>
      <c r="D22">
        <v>12.2</v>
      </c>
      <c r="E22">
        <v>7.6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529.70000000000005</v>
      </c>
      <c r="C25">
        <v>20.100000000000001</v>
      </c>
      <c r="D25">
        <v>335</v>
      </c>
      <c r="E25">
        <v>5.0999999999999996</v>
      </c>
      <c r="F25">
        <v>0</v>
      </c>
      <c r="G25">
        <v>0</v>
      </c>
    </row>
    <row r="26" spans="1:7" ht="15" x14ac:dyDescent="0.25">
      <c r="A26" s="53" t="s">
        <v>276</v>
      </c>
      <c r="B26">
        <v>3.9</v>
      </c>
      <c r="C26">
        <v>1.1000000000000001</v>
      </c>
      <c r="D26">
        <v>7.2</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8238.2000000000007</v>
      </c>
      <c r="C40">
        <v>5997.8</v>
      </c>
      <c r="D40">
        <v>4816.3999999999996</v>
      </c>
      <c r="E40">
        <v>4607.1000000000004</v>
      </c>
      <c r="F40">
        <v>747</v>
      </c>
      <c r="G40">
        <v>0</v>
      </c>
    </row>
    <row r="41" spans="1:7" ht="15" x14ac:dyDescent="0.25">
      <c r="A41" s="53" t="s">
        <v>287</v>
      </c>
      <c r="B41">
        <v>5</v>
      </c>
      <c r="C41">
        <v>0</v>
      </c>
      <c r="D41">
        <v>4.5</v>
      </c>
      <c r="E41">
        <v>8.4</v>
      </c>
      <c r="F41">
        <v>0</v>
      </c>
      <c r="G41">
        <v>0</v>
      </c>
    </row>
    <row r="42" spans="1:7" ht="15" x14ac:dyDescent="0.25">
      <c r="A42" s="53" t="s">
        <v>288</v>
      </c>
      <c r="B42">
        <v>263.8</v>
      </c>
      <c r="C42">
        <v>251.9</v>
      </c>
      <c r="D42">
        <v>148.4</v>
      </c>
      <c r="E42">
        <v>201.3</v>
      </c>
      <c r="F42">
        <v>0</v>
      </c>
      <c r="G42">
        <v>0</v>
      </c>
    </row>
    <row r="43" spans="1:7" ht="15" x14ac:dyDescent="0.25">
      <c r="A43" s="53" t="s">
        <v>289</v>
      </c>
      <c r="B43">
        <v>202.2</v>
      </c>
      <c r="C43">
        <v>229.8</v>
      </c>
      <c r="D43">
        <v>160.80000000000001</v>
      </c>
      <c r="E43">
        <v>114.3</v>
      </c>
      <c r="F43">
        <v>0</v>
      </c>
      <c r="G43">
        <v>0</v>
      </c>
    </row>
    <row r="44" spans="1:7" ht="15" x14ac:dyDescent="0.25">
      <c r="A44" s="53" t="s">
        <v>290</v>
      </c>
      <c r="B44">
        <v>1051.9000000000001</v>
      </c>
      <c r="C44">
        <v>342.7</v>
      </c>
      <c r="D44">
        <v>921.2</v>
      </c>
      <c r="E44">
        <v>694.8</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544.6</v>
      </c>
      <c r="C47">
        <v>368.5</v>
      </c>
      <c r="D47">
        <v>187.2</v>
      </c>
      <c r="E47">
        <v>149.80000000000001</v>
      </c>
      <c r="F47">
        <v>0</v>
      </c>
      <c r="G47">
        <v>0</v>
      </c>
    </row>
    <row r="48" spans="1:7" ht="15" x14ac:dyDescent="0.25">
      <c r="A48" s="53" t="s">
        <v>384</v>
      </c>
      <c r="B48">
        <v>0</v>
      </c>
      <c r="C48">
        <v>0</v>
      </c>
      <c r="D48">
        <v>7.1</v>
      </c>
      <c r="E48">
        <v>8.5</v>
      </c>
      <c r="F48">
        <v>0</v>
      </c>
      <c r="G48">
        <v>0</v>
      </c>
    </row>
    <row r="49" spans="1:7" ht="15" x14ac:dyDescent="0.25">
      <c r="A49" s="53" t="s">
        <v>294</v>
      </c>
      <c r="B49">
        <v>0</v>
      </c>
      <c r="C49">
        <v>0</v>
      </c>
      <c r="D49">
        <v>3.2</v>
      </c>
      <c r="E49">
        <v>3.4</v>
      </c>
      <c r="F49">
        <v>0</v>
      </c>
      <c r="G49">
        <v>0</v>
      </c>
    </row>
    <row r="50" spans="1:7" ht="15" x14ac:dyDescent="0.25">
      <c r="A50" s="53" t="s">
        <v>295</v>
      </c>
      <c r="B50">
        <v>194.9</v>
      </c>
      <c r="C50">
        <v>169.8</v>
      </c>
      <c r="D50">
        <v>153.9</v>
      </c>
      <c r="E50">
        <v>168.5</v>
      </c>
      <c r="F50">
        <v>0</v>
      </c>
      <c r="G50">
        <v>0</v>
      </c>
    </row>
    <row r="51" spans="1:7" ht="15" x14ac:dyDescent="0.25">
      <c r="A51" s="53" t="s">
        <v>296</v>
      </c>
      <c r="B51">
        <v>68.3</v>
      </c>
      <c r="C51">
        <v>98</v>
      </c>
      <c r="D51">
        <v>64.7</v>
      </c>
      <c r="E51">
        <v>52.1</v>
      </c>
      <c r="F51">
        <v>0</v>
      </c>
      <c r="G51">
        <v>0</v>
      </c>
    </row>
    <row r="52" spans="1:7" ht="15" x14ac:dyDescent="0.25">
      <c r="A52" s="53" t="s">
        <v>297</v>
      </c>
      <c r="B52">
        <v>7.9</v>
      </c>
      <c r="C52">
        <v>7.2</v>
      </c>
      <c r="D52">
        <v>3.1</v>
      </c>
      <c r="E52">
        <v>4.2</v>
      </c>
      <c r="F52">
        <v>0</v>
      </c>
      <c r="G52">
        <v>0</v>
      </c>
    </row>
    <row r="53" spans="1:7" ht="15" x14ac:dyDescent="0.25">
      <c r="A53" s="53" t="s">
        <v>298</v>
      </c>
      <c r="B53">
        <v>5239.5</v>
      </c>
      <c r="C53">
        <v>3811.2</v>
      </c>
      <c r="D53">
        <v>2637.6</v>
      </c>
      <c r="E53">
        <v>3006.8</v>
      </c>
      <c r="F53">
        <v>747</v>
      </c>
      <c r="G53">
        <v>0</v>
      </c>
    </row>
    <row r="54" spans="1:7" ht="15" x14ac:dyDescent="0.25">
      <c r="A54" s="53" t="s">
        <v>299</v>
      </c>
      <c r="B54">
        <v>149.80000000000001</v>
      </c>
      <c r="C54">
        <v>137.9</v>
      </c>
      <c r="D54">
        <v>58.8</v>
      </c>
      <c r="E54">
        <v>16.8</v>
      </c>
      <c r="F54">
        <v>0</v>
      </c>
      <c r="G54">
        <v>0</v>
      </c>
    </row>
    <row r="55" spans="1:7" ht="15" x14ac:dyDescent="0.25">
      <c r="A55" s="53" t="s">
        <v>300</v>
      </c>
      <c r="B55">
        <v>197.7</v>
      </c>
      <c r="C55">
        <v>259.8</v>
      </c>
      <c r="D55">
        <v>103.3</v>
      </c>
      <c r="E55">
        <v>110.7</v>
      </c>
      <c r="F55">
        <v>0</v>
      </c>
      <c r="G55">
        <v>0</v>
      </c>
    </row>
    <row r="56" spans="1:7" ht="15" x14ac:dyDescent="0.25">
      <c r="A56" s="53" t="s">
        <v>301</v>
      </c>
      <c r="B56">
        <v>107.5</v>
      </c>
      <c r="C56">
        <v>15</v>
      </c>
      <c r="D56">
        <v>136.4</v>
      </c>
      <c r="E56">
        <v>0</v>
      </c>
      <c r="F56">
        <v>0</v>
      </c>
      <c r="G56">
        <v>0</v>
      </c>
    </row>
    <row r="57" spans="1:7" ht="15" x14ac:dyDescent="0.25">
      <c r="A57" s="53" t="s">
        <v>302</v>
      </c>
      <c r="B57">
        <v>163.6</v>
      </c>
      <c r="C57">
        <v>233.4</v>
      </c>
      <c r="D57">
        <v>60.1</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443</v>
      </c>
      <c r="D61" t="s">
        <v>109</v>
      </c>
      <c r="E61" t="s">
        <v>26</v>
      </c>
      <c r="F61" t="s">
        <v>264</v>
      </c>
      <c r="G61" t="s">
        <v>108</v>
      </c>
    </row>
    <row r="62" spans="1:7" ht="15" x14ac:dyDescent="0.25">
      <c r="A62" s="53" t="s">
        <v>305</v>
      </c>
      <c r="B62">
        <v>21789.3</v>
      </c>
      <c r="C62">
        <v>6979.4</v>
      </c>
      <c r="D62">
        <v>9300.6</v>
      </c>
      <c r="E62">
        <v>5849.6</v>
      </c>
      <c r="F62">
        <v>747</v>
      </c>
      <c r="G62">
        <v>0</v>
      </c>
    </row>
    <row r="63" spans="1:7" ht="15" x14ac:dyDescent="0.25">
      <c r="A63" s="53" t="s">
        <v>306</v>
      </c>
      <c r="B63">
        <v>5831.8</v>
      </c>
      <c r="C63">
        <v>1240.4000000000001</v>
      </c>
      <c r="D63">
        <v>0</v>
      </c>
      <c r="E63">
        <v>0</v>
      </c>
      <c r="F63">
        <v>0</v>
      </c>
      <c r="G63">
        <v>0</v>
      </c>
    </row>
    <row r="64" spans="1:7" ht="15" x14ac:dyDescent="0.25">
      <c r="A64" s="53" t="s">
        <v>573</v>
      </c>
      <c r="B64" t="s">
        <v>118</v>
      </c>
      <c r="C64" t="s">
        <v>443</v>
      </c>
      <c r="D64" t="s">
        <v>109</v>
      </c>
      <c r="E64" t="s">
        <v>26</v>
      </c>
      <c r="F64" t="s">
        <v>264</v>
      </c>
      <c r="G64" t="s">
        <v>108</v>
      </c>
    </row>
    <row r="65" spans="1:7" ht="15" x14ac:dyDescent="0.25">
      <c r="A65" s="53" t="s">
        <v>307</v>
      </c>
      <c r="B65">
        <v>27621.1</v>
      </c>
      <c r="C65">
        <v>8219.7999999999993</v>
      </c>
      <c r="D65">
        <v>9300.6</v>
      </c>
      <c r="E65">
        <v>5849.6</v>
      </c>
      <c r="F65">
        <v>747</v>
      </c>
      <c r="G65">
        <v>0</v>
      </c>
    </row>
    <row r="66" spans="1:7" ht="15" x14ac:dyDescent="0.25">
      <c r="A66" s="53" t="s">
        <v>308</v>
      </c>
      <c r="B66" t="s">
        <v>25</v>
      </c>
      <c r="C66" t="s">
        <v>25</v>
      </c>
      <c r="D66">
        <v>0</v>
      </c>
      <c r="E66">
        <v>0</v>
      </c>
      <c r="F66" t="s">
        <v>25</v>
      </c>
      <c r="G66" t="s">
        <v>25</v>
      </c>
    </row>
    <row r="67" spans="1:7" ht="15" x14ac:dyDescent="0.25">
      <c r="A67" s="53" t="s">
        <v>309</v>
      </c>
      <c r="B67">
        <v>1454.6</v>
      </c>
      <c r="C67">
        <v>620.9</v>
      </c>
      <c r="D67" t="s">
        <v>25</v>
      </c>
      <c r="E67" t="s">
        <v>25</v>
      </c>
      <c r="F67">
        <v>0</v>
      </c>
      <c r="G67">
        <v>0</v>
      </c>
    </row>
    <row r="68" spans="1:7" ht="15" x14ac:dyDescent="0.25">
      <c r="A68" s="53" t="s">
        <v>573</v>
      </c>
      <c r="B68" t="s">
        <v>118</v>
      </c>
      <c r="C68" t="s">
        <v>443</v>
      </c>
      <c r="D68" t="s">
        <v>109</v>
      </c>
      <c r="E68" t="s">
        <v>26</v>
      </c>
      <c r="F68" t="s">
        <v>264</v>
      </c>
      <c r="G68" t="s">
        <v>108</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ADD9-F92B-41A9-B7AA-12DE0A1FD899}">
  <dimension ref="A1:G68"/>
  <sheetViews>
    <sheetView workbookViewId="0">
      <selection activeCell="B7" sqref="B7"/>
    </sheetView>
  </sheetViews>
  <sheetFormatPr defaultRowHeight="13.2" x14ac:dyDescent="0.25"/>
  <cols>
    <col min="1" max="1" width="27.6640625" customWidth="1"/>
    <col min="2" max="2" width="13" customWidth="1"/>
    <col min="3" max="3" width="10.6640625" customWidth="1"/>
    <col min="4" max="4" width="11.5546875" customWidth="1"/>
    <col min="5" max="5" width="12.109375" customWidth="1"/>
    <col min="6" max="6" width="14.5546875" customWidth="1"/>
  </cols>
  <sheetData>
    <row r="1" spans="1:7" ht="15" x14ac:dyDescent="0.25">
      <c r="A1" s="53" t="s">
        <v>564</v>
      </c>
    </row>
    <row r="2" spans="1:7" ht="15" x14ac:dyDescent="0.25">
      <c r="A2" s="53" t="s">
        <v>565</v>
      </c>
    </row>
    <row r="3" spans="1:7" ht="15" x14ac:dyDescent="0.25">
      <c r="A3" s="53" t="s">
        <v>668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3853.7</v>
      </c>
      <c r="C15">
        <v>897.1</v>
      </c>
      <c r="D15">
        <v>941.3</v>
      </c>
      <c r="E15">
        <v>894.4</v>
      </c>
      <c r="F15">
        <v>0</v>
      </c>
      <c r="G15">
        <v>0</v>
      </c>
    </row>
    <row r="16" spans="1:7" ht="15" x14ac:dyDescent="0.25">
      <c r="A16" s="53" t="s">
        <v>27</v>
      </c>
    </row>
    <row r="17" spans="1:7" ht="15" x14ac:dyDescent="0.25">
      <c r="A17" s="53" t="s">
        <v>271</v>
      </c>
      <c r="B17">
        <v>587.5</v>
      </c>
      <c r="C17">
        <v>99.2</v>
      </c>
      <c r="D17">
        <v>109.5</v>
      </c>
      <c r="E17">
        <v>102.2</v>
      </c>
      <c r="F17">
        <v>0</v>
      </c>
      <c r="G17">
        <v>0</v>
      </c>
    </row>
    <row r="18" spans="1:7" ht="15" x14ac:dyDescent="0.25">
      <c r="A18" s="53" t="s">
        <v>27</v>
      </c>
    </row>
    <row r="19" spans="1:7" ht="15" x14ac:dyDescent="0.25">
      <c r="A19" s="53" t="s">
        <v>272</v>
      </c>
      <c r="B19">
        <v>8267.7999999999993</v>
      </c>
      <c r="C19">
        <v>0.5</v>
      </c>
      <c r="D19">
        <v>2680.9</v>
      </c>
      <c r="E19">
        <v>59.3</v>
      </c>
      <c r="F19">
        <v>0</v>
      </c>
      <c r="G19">
        <v>0</v>
      </c>
    </row>
    <row r="20" spans="1:7" ht="15" x14ac:dyDescent="0.25">
      <c r="A20" s="53" t="s">
        <v>27</v>
      </c>
    </row>
    <row r="21" spans="1:7" ht="15" x14ac:dyDescent="0.25">
      <c r="A21" s="53" t="s">
        <v>273</v>
      </c>
      <c r="B21">
        <v>711.5</v>
      </c>
      <c r="C21">
        <v>27</v>
      </c>
      <c r="D21">
        <v>423.4</v>
      </c>
      <c r="E21">
        <v>99.9</v>
      </c>
      <c r="F21">
        <v>0</v>
      </c>
      <c r="G21">
        <v>0</v>
      </c>
    </row>
    <row r="22" spans="1:7" ht="15" x14ac:dyDescent="0.25">
      <c r="A22" s="53" t="s">
        <v>274</v>
      </c>
      <c r="B22">
        <v>3.5</v>
      </c>
      <c r="C22">
        <v>3.6</v>
      </c>
      <c r="D22">
        <v>12.1</v>
      </c>
      <c r="E22">
        <v>6.7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397.8</v>
      </c>
      <c r="C25">
        <v>21.2</v>
      </c>
      <c r="D25">
        <v>334.2</v>
      </c>
      <c r="E25">
        <v>4</v>
      </c>
      <c r="F25">
        <v>0</v>
      </c>
      <c r="G25">
        <v>0</v>
      </c>
    </row>
    <row r="26" spans="1:7" ht="15" x14ac:dyDescent="0.25">
      <c r="A26" s="53" t="s">
        <v>276</v>
      </c>
      <c r="B26">
        <v>4.8</v>
      </c>
      <c r="C26">
        <v>1.1000000000000001</v>
      </c>
      <c r="D26">
        <v>6.4</v>
      </c>
      <c r="E26">
        <v>2</v>
      </c>
      <c r="F26">
        <v>0</v>
      </c>
      <c r="G26">
        <v>0</v>
      </c>
    </row>
    <row r="27" spans="1:7" ht="15" x14ac:dyDescent="0.25">
      <c r="A27" s="53" t="s">
        <v>277</v>
      </c>
      <c r="B27">
        <v>0</v>
      </c>
      <c r="C27">
        <v>0.2</v>
      </c>
      <c r="D27">
        <v>0</v>
      </c>
      <c r="E27">
        <v>0.1</v>
      </c>
      <c r="F27">
        <v>0</v>
      </c>
      <c r="G27">
        <v>0</v>
      </c>
    </row>
    <row r="28" spans="1:7" ht="15" x14ac:dyDescent="0.25">
      <c r="A28" s="53" t="s">
        <v>278</v>
      </c>
      <c r="B28">
        <v>0</v>
      </c>
      <c r="C28">
        <v>0</v>
      </c>
      <c r="D28">
        <v>0.2</v>
      </c>
      <c r="E28">
        <v>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7932.2</v>
      </c>
      <c r="C40">
        <v>5937.7</v>
      </c>
      <c r="D40">
        <v>4274.1000000000004</v>
      </c>
      <c r="E40">
        <v>4058.3</v>
      </c>
      <c r="F40">
        <v>747</v>
      </c>
      <c r="G40">
        <v>0</v>
      </c>
    </row>
    <row r="41" spans="1:7" ht="15" x14ac:dyDescent="0.25">
      <c r="A41" s="53" t="s">
        <v>287</v>
      </c>
      <c r="B41">
        <v>5</v>
      </c>
      <c r="C41">
        <v>5.5</v>
      </c>
      <c r="D41">
        <v>4.5</v>
      </c>
      <c r="E41">
        <v>2.9</v>
      </c>
      <c r="F41">
        <v>0</v>
      </c>
      <c r="G41">
        <v>0</v>
      </c>
    </row>
    <row r="42" spans="1:7" ht="15" x14ac:dyDescent="0.25">
      <c r="A42" s="53" t="s">
        <v>288</v>
      </c>
      <c r="B42">
        <v>223.3</v>
      </c>
      <c r="C42">
        <v>150.1</v>
      </c>
      <c r="D42">
        <v>148.4</v>
      </c>
      <c r="E42">
        <v>201.3</v>
      </c>
      <c r="F42">
        <v>0</v>
      </c>
      <c r="G42">
        <v>0</v>
      </c>
    </row>
    <row r="43" spans="1:7" ht="15" x14ac:dyDescent="0.25">
      <c r="A43" s="53" t="s">
        <v>289</v>
      </c>
      <c r="B43">
        <v>196.4</v>
      </c>
      <c r="C43">
        <v>146.19999999999999</v>
      </c>
      <c r="D43">
        <v>156.1</v>
      </c>
      <c r="E43">
        <v>111.8</v>
      </c>
      <c r="F43">
        <v>0</v>
      </c>
      <c r="G43">
        <v>0</v>
      </c>
    </row>
    <row r="44" spans="1:7" ht="15" x14ac:dyDescent="0.25">
      <c r="A44" s="53" t="s">
        <v>290</v>
      </c>
      <c r="B44">
        <v>1059.9000000000001</v>
      </c>
      <c r="C44">
        <v>235.4</v>
      </c>
      <c r="D44">
        <v>766</v>
      </c>
      <c r="E44">
        <v>539.6</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526.70000000000005</v>
      </c>
      <c r="C47">
        <v>360.7</v>
      </c>
      <c r="D47">
        <v>170.1</v>
      </c>
      <c r="E47">
        <v>105.5</v>
      </c>
      <c r="F47">
        <v>0</v>
      </c>
      <c r="G47">
        <v>0</v>
      </c>
    </row>
    <row r="48" spans="1:7" ht="15" x14ac:dyDescent="0.25">
      <c r="A48" s="53" t="s">
        <v>384</v>
      </c>
      <c r="B48">
        <v>0</v>
      </c>
      <c r="C48">
        <v>0</v>
      </c>
      <c r="D48">
        <v>7.1</v>
      </c>
      <c r="E48">
        <v>8.5</v>
      </c>
      <c r="F48">
        <v>0</v>
      </c>
      <c r="G48">
        <v>0</v>
      </c>
    </row>
    <row r="49" spans="1:7" ht="15" x14ac:dyDescent="0.25">
      <c r="A49" s="53" t="s">
        <v>294</v>
      </c>
      <c r="B49">
        <v>0</v>
      </c>
      <c r="C49">
        <v>3.4</v>
      </c>
      <c r="D49">
        <v>3.2</v>
      </c>
      <c r="E49">
        <v>0</v>
      </c>
      <c r="F49">
        <v>0</v>
      </c>
      <c r="G49">
        <v>0</v>
      </c>
    </row>
    <row r="50" spans="1:7" ht="15" x14ac:dyDescent="0.25">
      <c r="A50" s="53" t="s">
        <v>295</v>
      </c>
      <c r="B50">
        <v>194.3</v>
      </c>
      <c r="C50">
        <v>179.2</v>
      </c>
      <c r="D50">
        <v>153.9</v>
      </c>
      <c r="E50">
        <v>168.5</v>
      </c>
      <c r="F50">
        <v>0</v>
      </c>
      <c r="G50">
        <v>0</v>
      </c>
    </row>
    <row r="51" spans="1:7" ht="15" x14ac:dyDescent="0.25">
      <c r="A51" s="53" t="s">
        <v>296</v>
      </c>
      <c r="B51">
        <v>56.4</v>
      </c>
      <c r="C51">
        <v>103.4</v>
      </c>
      <c r="D51">
        <v>64.7</v>
      </c>
      <c r="E51">
        <v>37.1</v>
      </c>
      <c r="F51">
        <v>0</v>
      </c>
      <c r="G51">
        <v>0</v>
      </c>
    </row>
    <row r="52" spans="1:7" ht="15" x14ac:dyDescent="0.25">
      <c r="A52" s="53" t="s">
        <v>297</v>
      </c>
      <c r="B52">
        <v>7.9</v>
      </c>
      <c r="C52">
        <v>8.1999999999999993</v>
      </c>
      <c r="D52">
        <v>3.1</v>
      </c>
      <c r="E52">
        <v>3.6</v>
      </c>
      <c r="F52">
        <v>0</v>
      </c>
      <c r="G52">
        <v>0</v>
      </c>
    </row>
    <row r="53" spans="1:7" ht="15" x14ac:dyDescent="0.25">
      <c r="A53" s="53" t="s">
        <v>298</v>
      </c>
      <c r="B53">
        <v>5023.7</v>
      </c>
      <c r="C53">
        <v>4045.6</v>
      </c>
      <c r="D53">
        <v>2298.3000000000002</v>
      </c>
      <c r="E53">
        <v>2684.5</v>
      </c>
      <c r="F53">
        <v>747</v>
      </c>
      <c r="G53">
        <v>0</v>
      </c>
    </row>
    <row r="54" spans="1:7" ht="15" x14ac:dyDescent="0.25">
      <c r="A54" s="53" t="s">
        <v>299</v>
      </c>
      <c r="B54">
        <v>114.3</v>
      </c>
      <c r="C54">
        <v>130.9</v>
      </c>
      <c r="D54">
        <v>58.8</v>
      </c>
      <c r="E54">
        <v>16.600000000000001</v>
      </c>
      <c r="F54">
        <v>0</v>
      </c>
      <c r="G54">
        <v>0</v>
      </c>
    </row>
    <row r="55" spans="1:7" ht="15" x14ac:dyDescent="0.25">
      <c r="A55" s="53" t="s">
        <v>300</v>
      </c>
      <c r="B55">
        <v>208.7</v>
      </c>
      <c r="C55">
        <v>259.8</v>
      </c>
      <c r="D55">
        <v>90.3</v>
      </c>
      <c r="E55">
        <v>110.7</v>
      </c>
      <c r="F55">
        <v>0</v>
      </c>
      <c r="G55">
        <v>0</v>
      </c>
    </row>
    <row r="56" spans="1:7" ht="15" x14ac:dyDescent="0.25">
      <c r="A56" s="53" t="s">
        <v>301</v>
      </c>
      <c r="B56">
        <v>101.5</v>
      </c>
      <c r="C56">
        <v>0</v>
      </c>
      <c r="D56">
        <v>136.4</v>
      </c>
      <c r="E56">
        <v>0</v>
      </c>
      <c r="F56">
        <v>0</v>
      </c>
      <c r="G56">
        <v>0</v>
      </c>
    </row>
    <row r="57" spans="1:7" ht="15" x14ac:dyDescent="0.25">
      <c r="A57" s="53" t="s">
        <v>302</v>
      </c>
      <c r="B57">
        <v>172.6</v>
      </c>
      <c r="C57">
        <v>236.6</v>
      </c>
      <c r="D57">
        <v>47</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21519.200000000001</v>
      </c>
      <c r="C62">
        <v>6961.7</v>
      </c>
      <c r="D62">
        <v>8429.4</v>
      </c>
      <c r="E62">
        <v>5214.3</v>
      </c>
      <c r="F62">
        <v>747</v>
      </c>
      <c r="G62">
        <v>0</v>
      </c>
    </row>
    <row r="63" spans="1:7" ht="15" x14ac:dyDescent="0.25">
      <c r="A63" s="53" t="s">
        <v>306</v>
      </c>
      <c r="B63">
        <v>5307.4</v>
      </c>
      <c r="C63">
        <v>1086.7</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26826.7</v>
      </c>
      <c r="C65">
        <v>8048.4</v>
      </c>
      <c r="D65">
        <v>8429.4</v>
      </c>
      <c r="E65">
        <v>5214.3</v>
      </c>
      <c r="F65">
        <v>747</v>
      </c>
      <c r="G65">
        <v>0</v>
      </c>
    </row>
    <row r="66" spans="1:7" ht="15" x14ac:dyDescent="0.25">
      <c r="A66" s="53" t="s">
        <v>308</v>
      </c>
      <c r="B66" t="s">
        <v>25</v>
      </c>
      <c r="C66" t="s">
        <v>25</v>
      </c>
      <c r="D66">
        <v>0</v>
      </c>
      <c r="E66">
        <v>0</v>
      </c>
      <c r="F66" t="s">
        <v>25</v>
      </c>
      <c r="G66" t="s">
        <v>25</v>
      </c>
    </row>
    <row r="67" spans="1:7" ht="15" x14ac:dyDescent="0.25">
      <c r="A67" s="53" t="s">
        <v>309</v>
      </c>
      <c r="B67">
        <v>1320.6</v>
      </c>
      <c r="C67">
        <v>620.9</v>
      </c>
      <c r="D67" t="s">
        <v>25</v>
      </c>
      <c r="E67" t="s">
        <v>25</v>
      </c>
      <c r="F67">
        <v>0</v>
      </c>
      <c r="G67">
        <v>0</v>
      </c>
    </row>
    <row r="68" spans="1:7" ht="15" x14ac:dyDescent="0.25">
      <c r="A68" s="53" t="s">
        <v>567</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3994-1CFD-4615-9B7F-23D673E13FB2}">
  <dimension ref="A1:G69"/>
  <sheetViews>
    <sheetView topLeftCell="A49" workbookViewId="0">
      <selection activeCell="B72" sqref="B72:B73"/>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667</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20.100000000000001</v>
      </c>
      <c r="C12">
        <v>0.2</v>
      </c>
      <c r="D12">
        <v>0.2</v>
      </c>
      <c r="E12">
        <v>0.1</v>
      </c>
      <c r="F12">
        <v>0</v>
      </c>
      <c r="G12">
        <v>0</v>
      </c>
    </row>
    <row r="13" spans="1:7" ht="15" x14ac:dyDescent="0.25">
      <c r="A13" s="53" t="s">
        <v>412</v>
      </c>
      <c r="B13">
        <v>20</v>
      </c>
      <c r="C13">
        <v>0</v>
      </c>
      <c r="D13">
        <v>0</v>
      </c>
      <c r="E13">
        <v>0</v>
      </c>
      <c r="F13">
        <v>0</v>
      </c>
      <c r="G13">
        <v>0</v>
      </c>
    </row>
    <row r="14" spans="1:7" ht="15" x14ac:dyDescent="0.25">
      <c r="A14" s="53" t="s">
        <v>269</v>
      </c>
      <c r="B14">
        <v>0.1</v>
      </c>
      <c r="C14">
        <v>0.2</v>
      </c>
      <c r="D14">
        <v>0.2</v>
      </c>
      <c r="E14">
        <v>0.1</v>
      </c>
      <c r="F14">
        <v>0</v>
      </c>
      <c r="G14">
        <v>0</v>
      </c>
    </row>
    <row r="15" spans="1:7" ht="15" x14ac:dyDescent="0.25">
      <c r="A15" s="53" t="s">
        <v>27</v>
      </c>
    </row>
    <row r="16" spans="1:7" ht="15" x14ac:dyDescent="0.25">
      <c r="A16" s="53" t="s">
        <v>270</v>
      </c>
      <c r="B16">
        <v>3809.7</v>
      </c>
      <c r="C16">
        <v>886.2</v>
      </c>
      <c r="D16">
        <v>781.9</v>
      </c>
      <c r="E16">
        <v>823</v>
      </c>
      <c r="F16">
        <v>0</v>
      </c>
      <c r="G16">
        <v>0</v>
      </c>
    </row>
    <row r="17" spans="1:7" ht="15" x14ac:dyDescent="0.25">
      <c r="A17" s="53" t="s">
        <v>27</v>
      </c>
    </row>
    <row r="18" spans="1:7" ht="15" x14ac:dyDescent="0.25">
      <c r="A18" s="53" t="s">
        <v>271</v>
      </c>
      <c r="B18">
        <v>466.1</v>
      </c>
      <c r="C18">
        <v>111.7</v>
      </c>
      <c r="D18">
        <v>92.9</v>
      </c>
      <c r="E18">
        <v>82.7</v>
      </c>
      <c r="F18">
        <v>0</v>
      </c>
      <c r="G18">
        <v>0</v>
      </c>
    </row>
    <row r="19" spans="1:7" ht="15" x14ac:dyDescent="0.25">
      <c r="A19" s="53" t="s">
        <v>27</v>
      </c>
    </row>
    <row r="20" spans="1:7" ht="15" x14ac:dyDescent="0.25">
      <c r="A20" s="53" t="s">
        <v>272</v>
      </c>
      <c r="B20">
        <v>8371.7999999999993</v>
      </c>
      <c r="C20">
        <v>1.5</v>
      </c>
      <c r="D20">
        <v>2402.1999999999998</v>
      </c>
      <c r="E20">
        <v>59.3</v>
      </c>
      <c r="F20">
        <v>0</v>
      </c>
      <c r="G20">
        <v>0</v>
      </c>
    </row>
    <row r="21" spans="1:7" ht="15" x14ac:dyDescent="0.25">
      <c r="A21" s="53" t="s">
        <v>27</v>
      </c>
    </row>
    <row r="22" spans="1:7" ht="15" x14ac:dyDescent="0.25">
      <c r="A22" s="53" t="s">
        <v>273</v>
      </c>
      <c r="B22">
        <v>581.70000000000005</v>
      </c>
      <c r="C22">
        <v>78.5</v>
      </c>
      <c r="D22">
        <v>420.2</v>
      </c>
      <c r="E22">
        <v>98.3</v>
      </c>
      <c r="F22">
        <v>0</v>
      </c>
      <c r="G22">
        <v>0</v>
      </c>
    </row>
    <row r="23" spans="1:7" ht="15" x14ac:dyDescent="0.25">
      <c r="A23" s="53" t="s">
        <v>274</v>
      </c>
      <c r="B23">
        <v>3.1</v>
      </c>
      <c r="C23">
        <v>4.5</v>
      </c>
      <c r="D23">
        <v>11.6</v>
      </c>
      <c r="E23">
        <v>5.8</v>
      </c>
      <c r="F23">
        <v>0</v>
      </c>
      <c r="G23">
        <v>0</v>
      </c>
    </row>
    <row r="24" spans="1:7" ht="15" x14ac:dyDescent="0.25">
      <c r="A24" s="53" t="s">
        <v>406</v>
      </c>
      <c r="B24">
        <v>0</v>
      </c>
      <c r="C24">
        <v>0</v>
      </c>
      <c r="D24">
        <v>0</v>
      </c>
      <c r="E24" t="s">
        <v>160</v>
      </c>
      <c r="F24">
        <v>0</v>
      </c>
      <c r="G24">
        <v>0</v>
      </c>
    </row>
    <row r="25" spans="1:7" ht="15" x14ac:dyDescent="0.25">
      <c r="A25" s="53" t="s">
        <v>413</v>
      </c>
      <c r="B25">
        <v>240</v>
      </c>
      <c r="C25">
        <v>0</v>
      </c>
      <c r="D25">
        <v>0</v>
      </c>
      <c r="E25">
        <v>8.9</v>
      </c>
      <c r="F25">
        <v>0</v>
      </c>
      <c r="G25">
        <v>0</v>
      </c>
    </row>
    <row r="26" spans="1:7" ht="15" x14ac:dyDescent="0.25">
      <c r="A26" s="53" t="s">
        <v>275</v>
      </c>
      <c r="B26">
        <v>266</v>
      </c>
      <c r="C26">
        <v>71.8</v>
      </c>
      <c r="D26">
        <v>333.9</v>
      </c>
      <c r="E26">
        <v>3.4</v>
      </c>
      <c r="F26">
        <v>0</v>
      </c>
      <c r="G26">
        <v>0</v>
      </c>
    </row>
    <row r="27" spans="1:7" ht="15" x14ac:dyDescent="0.25">
      <c r="A27" s="53" t="s">
        <v>276</v>
      </c>
      <c r="B27">
        <v>7.3</v>
      </c>
      <c r="C27">
        <v>1.1000000000000001</v>
      </c>
      <c r="D27">
        <v>4</v>
      </c>
      <c r="E27">
        <v>2</v>
      </c>
      <c r="F27">
        <v>0</v>
      </c>
      <c r="G27">
        <v>0</v>
      </c>
    </row>
    <row r="28" spans="1:7" ht="15" x14ac:dyDescent="0.25">
      <c r="A28" s="53" t="s">
        <v>277</v>
      </c>
      <c r="B28">
        <v>0</v>
      </c>
      <c r="C28">
        <v>0.3</v>
      </c>
      <c r="D28">
        <v>0</v>
      </c>
      <c r="E28" t="s">
        <v>160</v>
      </c>
      <c r="F28">
        <v>0</v>
      </c>
      <c r="G28">
        <v>0</v>
      </c>
    </row>
    <row r="29" spans="1:7" ht="15" x14ac:dyDescent="0.25">
      <c r="A29" s="53" t="s">
        <v>278</v>
      </c>
      <c r="B29">
        <v>0</v>
      </c>
      <c r="C29">
        <v>0</v>
      </c>
      <c r="D29">
        <v>0.2</v>
      </c>
      <c r="E29">
        <v>1</v>
      </c>
      <c r="F29">
        <v>0</v>
      </c>
      <c r="G29">
        <v>0</v>
      </c>
    </row>
    <row r="30" spans="1:7" ht="15" x14ac:dyDescent="0.25">
      <c r="A30" s="53" t="s">
        <v>279</v>
      </c>
      <c r="B30">
        <v>0.4</v>
      </c>
      <c r="C30">
        <v>0.9</v>
      </c>
      <c r="D30">
        <v>0.3</v>
      </c>
      <c r="E30">
        <v>2.9</v>
      </c>
      <c r="F30">
        <v>0</v>
      </c>
      <c r="G30">
        <v>0</v>
      </c>
    </row>
    <row r="31" spans="1:7" ht="15" x14ac:dyDescent="0.25">
      <c r="A31" s="53" t="s">
        <v>280</v>
      </c>
      <c r="B31">
        <v>0</v>
      </c>
      <c r="C31" t="s">
        <v>160</v>
      </c>
      <c r="D31">
        <v>0</v>
      </c>
      <c r="E31">
        <v>0</v>
      </c>
      <c r="F31">
        <v>0</v>
      </c>
      <c r="G31">
        <v>0</v>
      </c>
    </row>
    <row r="32" spans="1:7" ht="15" x14ac:dyDescent="0.25">
      <c r="A32" s="53" t="s">
        <v>281</v>
      </c>
      <c r="B32">
        <v>65</v>
      </c>
      <c r="C32">
        <v>0</v>
      </c>
      <c r="D32">
        <v>70.2</v>
      </c>
      <c r="E32">
        <v>73.3</v>
      </c>
      <c r="F32">
        <v>0</v>
      </c>
      <c r="G32">
        <v>0</v>
      </c>
    </row>
    <row r="33" spans="1:7" ht="15" x14ac:dyDescent="0.25">
      <c r="A33" s="53" t="s">
        <v>493</v>
      </c>
      <c r="B33">
        <v>0</v>
      </c>
      <c r="C33">
        <v>0</v>
      </c>
      <c r="D33">
        <v>0</v>
      </c>
      <c r="E33">
        <v>1</v>
      </c>
      <c r="F33">
        <v>0</v>
      </c>
      <c r="G33">
        <v>0</v>
      </c>
    </row>
    <row r="34" spans="1:7" ht="15" x14ac:dyDescent="0.25">
      <c r="A34" s="53" t="s">
        <v>27</v>
      </c>
    </row>
    <row r="35" spans="1:7" ht="15" x14ac:dyDescent="0.25">
      <c r="A35" s="53" t="s">
        <v>283</v>
      </c>
      <c r="B35">
        <v>136.5</v>
      </c>
      <c r="C35">
        <v>0</v>
      </c>
      <c r="D35">
        <v>0</v>
      </c>
      <c r="E35">
        <v>0</v>
      </c>
      <c r="F35">
        <v>0</v>
      </c>
      <c r="G35">
        <v>0</v>
      </c>
    </row>
    <row r="36" spans="1:7" ht="15" x14ac:dyDescent="0.25">
      <c r="A36" s="53" t="s">
        <v>614</v>
      </c>
      <c r="B36">
        <v>35</v>
      </c>
      <c r="C36">
        <v>0</v>
      </c>
      <c r="D36">
        <v>0</v>
      </c>
      <c r="E36">
        <v>0</v>
      </c>
      <c r="F36">
        <v>0</v>
      </c>
      <c r="G36">
        <v>0</v>
      </c>
    </row>
    <row r="37" spans="1:7" ht="15" x14ac:dyDescent="0.25">
      <c r="A37" s="53" t="s">
        <v>284</v>
      </c>
      <c r="B37">
        <v>60</v>
      </c>
      <c r="C37">
        <v>0</v>
      </c>
      <c r="D37">
        <v>0</v>
      </c>
      <c r="E37">
        <v>0</v>
      </c>
      <c r="F37">
        <v>0</v>
      </c>
      <c r="G37">
        <v>0</v>
      </c>
    </row>
    <row r="38" spans="1:7" ht="15" x14ac:dyDescent="0.25">
      <c r="A38" s="53" t="s">
        <v>285</v>
      </c>
      <c r="B38">
        <v>25</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7727.4</v>
      </c>
      <c r="C41">
        <v>5716</v>
      </c>
      <c r="D41">
        <v>3887.5</v>
      </c>
      <c r="E41">
        <v>3477.7</v>
      </c>
      <c r="F41">
        <v>747</v>
      </c>
      <c r="G41">
        <v>0</v>
      </c>
    </row>
    <row r="42" spans="1:7" ht="15" x14ac:dyDescent="0.25">
      <c r="A42" s="53" t="s">
        <v>287</v>
      </c>
      <c r="B42">
        <v>5</v>
      </c>
      <c r="C42">
        <v>5.5</v>
      </c>
      <c r="D42">
        <v>4.5</v>
      </c>
      <c r="E42">
        <v>2.9</v>
      </c>
      <c r="F42">
        <v>0</v>
      </c>
      <c r="G42">
        <v>0</v>
      </c>
    </row>
    <row r="43" spans="1:7" ht="15" x14ac:dyDescent="0.25">
      <c r="A43" s="53" t="s">
        <v>288</v>
      </c>
      <c r="B43">
        <v>208.3</v>
      </c>
      <c r="C43">
        <v>118.1</v>
      </c>
      <c r="D43">
        <v>148.4</v>
      </c>
      <c r="E43">
        <v>168.5</v>
      </c>
      <c r="F43">
        <v>0</v>
      </c>
      <c r="G43">
        <v>0</v>
      </c>
    </row>
    <row r="44" spans="1:7" ht="15" x14ac:dyDescent="0.25">
      <c r="A44" s="53" t="s">
        <v>289</v>
      </c>
      <c r="B44">
        <v>176.6</v>
      </c>
      <c r="C44">
        <v>106.2</v>
      </c>
      <c r="D44">
        <v>152.6</v>
      </c>
      <c r="E44">
        <v>96.8</v>
      </c>
      <c r="F44">
        <v>0</v>
      </c>
      <c r="G44">
        <v>0</v>
      </c>
    </row>
    <row r="45" spans="1:7" ht="15" x14ac:dyDescent="0.25">
      <c r="A45" s="53" t="s">
        <v>290</v>
      </c>
      <c r="B45">
        <v>895.4</v>
      </c>
      <c r="C45">
        <v>245.3</v>
      </c>
      <c r="D45">
        <v>758.8</v>
      </c>
      <c r="E45">
        <v>404.7</v>
      </c>
      <c r="F45">
        <v>0</v>
      </c>
      <c r="G45">
        <v>0</v>
      </c>
    </row>
    <row r="46" spans="1:7" ht="15" x14ac:dyDescent="0.25">
      <c r="A46" s="53" t="s">
        <v>291</v>
      </c>
      <c r="B46">
        <v>36.5</v>
      </c>
      <c r="C46">
        <v>15</v>
      </c>
      <c r="D46">
        <v>37.5</v>
      </c>
      <c r="E46">
        <v>14.9</v>
      </c>
      <c r="F46">
        <v>0</v>
      </c>
      <c r="G46">
        <v>0</v>
      </c>
    </row>
    <row r="47" spans="1:7" ht="15" x14ac:dyDescent="0.25">
      <c r="A47" s="53" t="s">
        <v>292</v>
      </c>
      <c r="B47">
        <v>0</v>
      </c>
      <c r="C47">
        <v>7.1</v>
      </c>
      <c r="D47">
        <v>0</v>
      </c>
      <c r="E47">
        <v>0</v>
      </c>
      <c r="F47">
        <v>0</v>
      </c>
      <c r="G47">
        <v>0</v>
      </c>
    </row>
    <row r="48" spans="1:7" ht="15" x14ac:dyDescent="0.25">
      <c r="A48" s="53" t="s">
        <v>293</v>
      </c>
      <c r="B48">
        <v>587.70000000000005</v>
      </c>
      <c r="C48">
        <v>348</v>
      </c>
      <c r="D48">
        <v>137.4</v>
      </c>
      <c r="E48">
        <v>105.5</v>
      </c>
      <c r="F48">
        <v>0</v>
      </c>
      <c r="G48">
        <v>0</v>
      </c>
    </row>
    <row r="49" spans="1:7" ht="15" x14ac:dyDescent="0.25">
      <c r="A49" s="53" t="s">
        <v>384</v>
      </c>
      <c r="B49">
        <v>0</v>
      </c>
      <c r="C49">
        <v>0</v>
      </c>
      <c r="D49">
        <v>7.1</v>
      </c>
      <c r="E49">
        <v>8.5</v>
      </c>
      <c r="F49">
        <v>0</v>
      </c>
      <c r="G49">
        <v>0</v>
      </c>
    </row>
    <row r="50" spans="1:7" ht="15" x14ac:dyDescent="0.25">
      <c r="A50" s="53" t="s">
        <v>294</v>
      </c>
      <c r="B50">
        <v>0</v>
      </c>
      <c r="C50">
        <v>3.4</v>
      </c>
      <c r="D50">
        <v>3.2</v>
      </c>
      <c r="E50">
        <v>0</v>
      </c>
      <c r="F50">
        <v>0</v>
      </c>
      <c r="G50">
        <v>0</v>
      </c>
    </row>
    <row r="51" spans="1:7" ht="15" x14ac:dyDescent="0.25">
      <c r="A51" s="53" t="s">
        <v>295</v>
      </c>
      <c r="B51">
        <v>167.3</v>
      </c>
      <c r="C51">
        <v>100.9</v>
      </c>
      <c r="D51">
        <v>153.9</v>
      </c>
      <c r="E51">
        <v>168.5</v>
      </c>
      <c r="F51">
        <v>0</v>
      </c>
      <c r="G51">
        <v>0</v>
      </c>
    </row>
    <row r="52" spans="1:7" ht="15" x14ac:dyDescent="0.25">
      <c r="A52" s="53" t="s">
        <v>296</v>
      </c>
      <c r="B52">
        <v>56.4</v>
      </c>
      <c r="C52">
        <v>88.4</v>
      </c>
      <c r="D52">
        <v>64.7</v>
      </c>
      <c r="E52">
        <v>37.1</v>
      </c>
      <c r="F52">
        <v>0</v>
      </c>
      <c r="G52">
        <v>0</v>
      </c>
    </row>
    <row r="53" spans="1:7" ht="15" x14ac:dyDescent="0.25">
      <c r="A53" s="53" t="s">
        <v>297</v>
      </c>
      <c r="B53">
        <v>7.9</v>
      </c>
      <c r="C53">
        <v>8.1999999999999993</v>
      </c>
      <c r="D53">
        <v>3.1</v>
      </c>
      <c r="E53">
        <v>3.6</v>
      </c>
      <c r="F53">
        <v>0</v>
      </c>
      <c r="G53">
        <v>0</v>
      </c>
    </row>
    <row r="54" spans="1:7" ht="15" x14ac:dyDescent="0.25">
      <c r="A54" s="53" t="s">
        <v>298</v>
      </c>
      <c r="B54">
        <v>4984.7</v>
      </c>
      <c r="C54">
        <v>4034.1</v>
      </c>
      <c r="D54">
        <v>2093.1</v>
      </c>
      <c r="E54">
        <v>2309.5</v>
      </c>
      <c r="F54">
        <v>747</v>
      </c>
      <c r="G54">
        <v>0</v>
      </c>
    </row>
    <row r="55" spans="1:7" ht="15" x14ac:dyDescent="0.25">
      <c r="A55" s="53" t="s">
        <v>299</v>
      </c>
      <c r="B55">
        <v>108.8</v>
      </c>
      <c r="C55">
        <v>83</v>
      </c>
      <c r="D55">
        <v>58.8</v>
      </c>
      <c r="E55">
        <v>16.600000000000001</v>
      </c>
      <c r="F55">
        <v>0</v>
      </c>
      <c r="G55">
        <v>0</v>
      </c>
    </row>
    <row r="56" spans="1:7" ht="15" x14ac:dyDescent="0.25">
      <c r="A56" s="53" t="s">
        <v>300</v>
      </c>
      <c r="B56">
        <v>208.7</v>
      </c>
      <c r="C56">
        <v>282.39999999999998</v>
      </c>
      <c r="D56">
        <v>90.3</v>
      </c>
      <c r="E56">
        <v>87.8</v>
      </c>
      <c r="F56">
        <v>0</v>
      </c>
      <c r="G56">
        <v>0</v>
      </c>
    </row>
    <row r="57" spans="1:7" ht="15" x14ac:dyDescent="0.25">
      <c r="A57" s="53" t="s">
        <v>301</v>
      </c>
      <c r="B57">
        <v>106.5</v>
      </c>
      <c r="C57">
        <v>0</v>
      </c>
      <c r="D57">
        <v>84.4</v>
      </c>
      <c r="E57">
        <v>0</v>
      </c>
      <c r="F57">
        <v>0</v>
      </c>
      <c r="G57">
        <v>0</v>
      </c>
    </row>
    <row r="58" spans="1:7" ht="15" x14ac:dyDescent="0.25">
      <c r="A58" s="53" t="s">
        <v>302</v>
      </c>
      <c r="B58">
        <v>172.6</v>
      </c>
      <c r="C58">
        <v>236.6</v>
      </c>
      <c r="D58">
        <v>28.6</v>
      </c>
      <c r="E58">
        <v>23</v>
      </c>
      <c r="F58">
        <v>0</v>
      </c>
      <c r="G58">
        <v>0</v>
      </c>
    </row>
    <row r="59" spans="1:7" ht="15" x14ac:dyDescent="0.25">
      <c r="A59" s="53" t="s">
        <v>385</v>
      </c>
      <c r="B59">
        <v>0</v>
      </c>
      <c r="C59">
        <v>0</v>
      </c>
      <c r="D59">
        <v>1</v>
      </c>
      <c r="E59">
        <v>0</v>
      </c>
      <c r="F59">
        <v>0</v>
      </c>
      <c r="G59">
        <v>0</v>
      </c>
    </row>
    <row r="60" spans="1:7" ht="15" x14ac:dyDescent="0.25">
      <c r="A60" s="53" t="s">
        <v>303</v>
      </c>
      <c r="B60">
        <v>5</v>
      </c>
      <c r="C60">
        <v>11.2</v>
      </c>
      <c r="D60">
        <v>19.2</v>
      </c>
      <c r="E60">
        <v>29.7</v>
      </c>
      <c r="F60">
        <v>0</v>
      </c>
      <c r="G60">
        <v>0</v>
      </c>
    </row>
    <row r="61" spans="1:7" ht="15" x14ac:dyDescent="0.25">
      <c r="A61" s="53" t="s">
        <v>304</v>
      </c>
      <c r="B61">
        <v>0</v>
      </c>
      <c r="C61">
        <v>22.5</v>
      </c>
      <c r="D61">
        <v>41.1</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21113.200000000001</v>
      </c>
      <c r="C63">
        <v>6794</v>
      </c>
      <c r="D63">
        <v>7584.8</v>
      </c>
      <c r="E63">
        <v>4541.2</v>
      </c>
      <c r="F63">
        <v>747</v>
      </c>
      <c r="G63">
        <v>0</v>
      </c>
    </row>
    <row r="64" spans="1:7" ht="15" x14ac:dyDescent="0.25">
      <c r="A64" s="53" t="s">
        <v>306</v>
      </c>
      <c r="B64">
        <v>5469.5</v>
      </c>
      <c r="C64">
        <v>1139.4000000000001</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26582.7</v>
      </c>
      <c r="C66">
        <v>7933.4</v>
      </c>
      <c r="D66">
        <v>7584.8</v>
      </c>
      <c r="E66">
        <v>4541.2</v>
      </c>
      <c r="F66">
        <v>747</v>
      </c>
      <c r="G66">
        <v>0</v>
      </c>
    </row>
    <row r="67" spans="1:7" ht="15" x14ac:dyDescent="0.25">
      <c r="A67" s="53" t="s">
        <v>308</v>
      </c>
      <c r="B67" t="s">
        <v>25</v>
      </c>
      <c r="C67" t="s">
        <v>25</v>
      </c>
      <c r="D67">
        <v>0</v>
      </c>
      <c r="E67">
        <v>0</v>
      </c>
      <c r="F67" t="s">
        <v>25</v>
      </c>
      <c r="G67" t="s">
        <v>25</v>
      </c>
    </row>
    <row r="68" spans="1:7" ht="15" x14ac:dyDescent="0.25">
      <c r="A68" s="53" t="s">
        <v>309</v>
      </c>
      <c r="B68">
        <v>1382.6</v>
      </c>
      <c r="C68">
        <v>555.9</v>
      </c>
      <c r="D68" t="s">
        <v>25</v>
      </c>
      <c r="E68" t="s">
        <v>25</v>
      </c>
      <c r="F68">
        <v>0</v>
      </c>
      <c r="G68">
        <v>0</v>
      </c>
    </row>
    <row r="69" spans="1:7" ht="15" x14ac:dyDescent="0.25">
      <c r="A69" s="53" t="s">
        <v>567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B8F0-A4B7-49CF-A845-2D534BC63825}">
  <dimension ref="A1:G67"/>
  <sheetViews>
    <sheetView topLeftCell="A20" workbookViewId="0">
      <selection activeCell="B7" sqref="B7"/>
    </sheetView>
  </sheetViews>
  <sheetFormatPr defaultRowHeight="13.2" x14ac:dyDescent="0.25"/>
  <cols>
    <col min="1" max="1" width="31.5546875" customWidth="1"/>
    <col min="2" max="2" width="11" customWidth="1"/>
    <col min="3" max="3" width="10.88671875" customWidth="1"/>
    <col min="4" max="4" width="11.33203125" customWidth="1"/>
    <col min="5" max="5" width="14.1093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955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943</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2761.6</v>
      </c>
      <c r="C18">
        <v>1141.7</v>
      </c>
      <c r="D18">
        <v>2578</v>
      </c>
      <c r="E18">
        <v>1395.2</v>
      </c>
      <c r="F18">
        <v>118.5</v>
      </c>
      <c r="G18">
        <v>0</v>
      </c>
    </row>
    <row r="19" spans="1:7" ht="15" x14ac:dyDescent="0.25">
      <c r="A19" s="242" t="s">
        <v>27</v>
      </c>
    </row>
    <row r="20" spans="1:7" ht="15" x14ac:dyDescent="0.25">
      <c r="A20" s="242" t="s">
        <v>271</v>
      </c>
      <c r="B20">
        <v>477.4</v>
      </c>
      <c r="C20">
        <v>174.7</v>
      </c>
      <c r="D20">
        <v>281.8</v>
      </c>
      <c r="E20">
        <v>109.5</v>
      </c>
      <c r="F20">
        <v>0</v>
      </c>
      <c r="G20">
        <v>0</v>
      </c>
    </row>
    <row r="21" spans="1:7" ht="15" x14ac:dyDescent="0.25">
      <c r="A21" s="242" t="s">
        <v>27</v>
      </c>
    </row>
    <row r="22" spans="1:7" ht="15" x14ac:dyDescent="0.25">
      <c r="A22" s="242" t="s">
        <v>272</v>
      </c>
      <c r="B22">
        <v>70.099999999999994</v>
      </c>
      <c r="C22">
        <v>423.9</v>
      </c>
      <c r="D22">
        <v>1698.5</v>
      </c>
      <c r="E22">
        <v>4057.1</v>
      </c>
      <c r="F22">
        <v>0</v>
      </c>
      <c r="G22">
        <v>0</v>
      </c>
    </row>
    <row r="23" spans="1:7" ht="15" x14ac:dyDescent="0.25">
      <c r="A23" s="242" t="s">
        <v>27</v>
      </c>
    </row>
    <row r="24" spans="1:7" ht="15" x14ac:dyDescent="0.25">
      <c r="A24" s="242" t="s">
        <v>273</v>
      </c>
      <c r="B24">
        <v>962.3</v>
      </c>
      <c r="C24">
        <v>308.2</v>
      </c>
      <c r="D24">
        <v>494.8</v>
      </c>
      <c r="E24">
        <v>324.89999999999998</v>
      </c>
      <c r="F24">
        <v>0</v>
      </c>
      <c r="G24">
        <v>0</v>
      </c>
    </row>
    <row r="25" spans="1:7" ht="15" x14ac:dyDescent="0.25">
      <c r="A25" s="242" t="s">
        <v>862</v>
      </c>
      <c r="B25">
        <v>0.1</v>
      </c>
      <c r="C25">
        <v>0</v>
      </c>
      <c r="D25">
        <v>0</v>
      </c>
      <c r="E25">
        <v>0</v>
      </c>
      <c r="F25">
        <v>0</v>
      </c>
      <c r="G25">
        <v>0</v>
      </c>
    </row>
    <row r="26" spans="1:7" ht="15" x14ac:dyDescent="0.25">
      <c r="A26" s="242" t="s">
        <v>274</v>
      </c>
      <c r="B26">
        <v>0.7</v>
      </c>
      <c r="C26">
        <v>48.2</v>
      </c>
      <c r="D26">
        <v>7.6</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842.4</v>
      </c>
      <c r="C28">
        <v>252.9</v>
      </c>
      <c r="D28">
        <v>239.9</v>
      </c>
      <c r="E28">
        <v>13.4</v>
      </c>
      <c r="F28">
        <v>0</v>
      </c>
      <c r="G28">
        <v>0</v>
      </c>
    </row>
    <row r="29" spans="1:7" ht="15" x14ac:dyDescent="0.25">
      <c r="A29" s="242" t="s">
        <v>276</v>
      </c>
      <c r="B29">
        <v>1.8</v>
      </c>
      <c r="C29">
        <v>0.5</v>
      </c>
      <c r="D29">
        <v>1.6</v>
      </c>
      <c r="E29">
        <v>1.9</v>
      </c>
      <c r="F29">
        <v>0</v>
      </c>
      <c r="G29">
        <v>0</v>
      </c>
    </row>
    <row r="30" spans="1:7" ht="15" x14ac:dyDescent="0.25">
      <c r="A30" s="242" t="s">
        <v>278</v>
      </c>
      <c r="B30">
        <v>0</v>
      </c>
      <c r="C30">
        <v>0</v>
      </c>
      <c r="D30">
        <v>0.4</v>
      </c>
      <c r="E30">
        <v>0.1</v>
      </c>
      <c r="F30">
        <v>0</v>
      </c>
      <c r="G30">
        <v>0</v>
      </c>
    </row>
    <row r="31" spans="1:7" ht="15" x14ac:dyDescent="0.25">
      <c r="A31" s="242" t="s">
        <v>898</v>
      </c>
      <c r="B31">
        <v>0.1</v>
      </c>
      <c r="C31">
        <v>0</v>
      </c>
      <c r="D31">
        <v>0</v>
      </c>
      <c r="E31">
        <v>0</v>
      </c>
      <c r="F31">
        <v>0</v>
      </c>
      <c r="G31">
        <v>0</v>
      </c>
    </row>
    <row r="32" spans="1:7" ht="15" x14ac:dyDescent="0.25">
      <c r="A32" s="242" t="s">
        <v>279</v>
      </c>
      <c r="B32">
        <v>47.2</v>
      </c>
      <c r="C32">
        <v>6.6</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70</v>
      </c>
      <c r="C34">
        <v>0</v>
      </c>
      <c r="D34">
        <v>242.3</v>
      </c>
      <c r="E34">
        <v>227.1</v>
      </c>
      <c r="F34">
        <v>0</v>
      </c>
      <c r="G34">
        <v>0</v>
      </c>
    </row>
    <row r="35" spans="1:7" ht="15" x14ac:dyDescent="0.25">
      <c r="A35" s="242" t="s">
        <v>27</v>
      </c>
    </row>
    <row r="36" spans="1:7" ht="15" x14ac:dyDescent="0.25">
      <c r="A36" s="242" t="s">
        <v>283</v>
      </c>
      <c r="B36">
        <v>61.2</v>
      </c>
      <c r="C36">
        <v>68.5</v>
      </c>
      <c r="D36">
        <v>62.5</v>
      </c>
      <c r="E36">
        <v>26.5</v>
      </c>
      <c r="F36">
        <v>0</v>
      </c>
      <c r="G36">
        <v>0</v>
      </c>
    </row>
    <row r="37" spans="1:7" ht="15" x14ac:dyDescent="0.25">
      <c r="A37" s="242" t="s">
        <v>284</v>
      </c>
      <c r="B37">
        <v>3.2</v>
      </c>
      <c r="C37">
        <v>1.5</v>
      </c>
      <c r="D37">
        <v>0</v>
      </c>
      <c r="E37">
        <v>0</v>
      </c>
      <c r="F37">
        <v>0</v>
      </c>
      <c r="G37">
        <v>0</v>
      </c>
    </row>
    <row r="38" spans="1:7" ht="15" x14ac:dyDescent="0.25">
      <c r="A38" s="242" t="s">
        <v>285</v>
      </c>
      <c r="B38">
        <v>58</v>
      </c>
      <c r="C38">
        <v>67</v>
      </c>
      <c r="D38">
        <v>62.5</v>
      </c>
      <c r="E38">
        <v>26.5</v>
      </c>
      <c r="F38">
        <v>0</v>
      </c>
      <c r="G38">
        <v>0</v>
      </c>
    </row>
    <row r="39" spans="1:7" ht="15" x14ac:dyDescent="0.25">
      <c r="A39" s="242" t="s">
        <v>27</v>
      </c>
    </row>
    <row r="40" spans="1:7" ht="15" x14ac:dyDescent="0.25">
      <c r="A40" s="242" t="s">
        <v>286</v>
      </c>
      <c r="B40">
        <v>10404.6</v>
      </c>
      <c r="C40">
        <v>9336.2999999999993</v>
      </c>
      <c r="D40">
        <v>12810.2</v>
      </c>
      <c r="E40">
        <v>7761.7</v>
      </c>
      <c r="F40">
        <v>1125.7</v>
      </c>
      <c r="G40">
        <v>112</v>
      </c>
    </row>
    <row r="41" spans="1:7" ht="15" x14ac:dyDescent="0.25">
      <c r="A41" s="242" t="s">
        <v>287</v>
      </c>
      <c r="B41">
        <v>1</v>
      </c>
      <c r="C41">
        <v>8.4</v>
      </c>
      <c r="D41">
        <v>15.5</v>
      </c>
      <c r="E41">
        <v>14.7</v>
      </c>
      <c r="F41">
        <v>0</v>
      </c>
      <c r="G41">
        <v>0</v>
      </c>
    </row>
    <row r="42" spans="1:7" ht="15" x14ac:dyDescent="0.25">
      <c r="A42" s="242" t="s">
        <v>288</v>
      </c>
      <c r="B42">
        <v>146.19999999999999</v>
      </c>
      <c r="C42">
        <v>289.60000000000002</v>
      </c>
      <c r="D42">
        <v>32.1</v>
      </c>
      <c r="E42">
        <v>182.1</v>
      </c>
      <c r="F42">
        <v>0</v>
      </c>
      <c r="G42">
        <v>0</v>
      </c>
    </row>
    <row r="43" spans="1:7" ht="15" x14ac:dyDescent="0.25">
      <c r="A43" s="242" t="s">
        <v>289</v>
      </c>
      <c r="B43">
        <v>283.5</v>
      </c>
      <c r="C43">
        <v>219.2</v>
      </c>
      <c r="D43">
        <v>533.9</v>
      </c>
      <c r="E43">
        <v>236.2</v>
      </c>
      <c r="F43">
        <v>0</v>
      </c>
      <c r="G43">
        <v>0</v>
      </c>
    </row>
    <row r="44" spans="1:7" ht="15" x14ac:dyDescent="0.25">
      <c r="A44" s="242" t="s">
        <v>290</v>
      </c>
      <c r="B44">
        <v>929.4</v>
      </c>
      <c r="C44">
        <v>846.5</v>
      </c>
      <c r="D44">
        <v>2534.3000000000002</v>
      </c>
      <c r="E44">
        <v>199.4</v>
      </c>
      <c r="F44">
        <v>0</v>
      </c>
      <c r="G44">
        <v>0</v>
      </c>
    </row>
    <row r="45" spans="1:7" ht="15" x14ac:dyDescent="0.25">
      <c r="A45" s="242" t="s">
        <v>291</v>
      </c>
      <c r="B45">
        <v>116.8</v>
      </c>
      <c r="C45">
        <v>93.5</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172.3</v>
      </c>
      <c r="C47">
        <v>456.6</v>
      </c>
      <c r="D47">
        <v>369.4</v>
      </c>
      <c r="E47">
        <v>243.3</v>
      </c>
      <c r="F47">
        <v>0</v>
      </c>
      <c r="G47">
        <v>0</v>
      </c>
    </row>
    <row r="48" spans="1:7" ht="15" x14ac:dyDescent="0.25">
      <c r="A48" s="242" t="s">
        <v>384</v>
      </c>
      <c r="B48">
        <v>0</v>
      </c>
      <c r="C48">
        <v>0</v>
      </c>
      <c r="D48">
        <v>0</v>
      </c>
      <c r="E48">
        <v>13</v>
      </c>
      <c r="F48">
        <v>0</v>
      </c>
      <c r="G48">
        <v>0</v>
      </c>
    </row>
    <row r="49" spans="1:7" ht="15" x14ac:dyDescent="0.25">
      <c r="A49" s="242" t="s">
        <v>295</v>
      </c>
      <c r="B49">
        <v>387.4</v>
      </c>
      <c r="C49">
        <v>272</v>
      </c>
      <c r="D49">
        <v>365.9</v>
      </c>
      <c r="E49">
        <v>415.8</v>
      </c>
      <c r="F49">
        <v>2.2999999999999998</v>
      </c>
      <c r="G49">
        <v>0</v>
      </c>
    </row>
    <row r="50" spans="1:7" ht="15" x14ac:dyDescent="0.25">
      <c r="A50" s="242" t="s">
        <v>296</v>
      </c>
      <c r="B50">
        <v>53.7</v>
      </c>
      <c r="C50">
        <v>52</v>
      </c>
      <c r="D50">
        <v>92.1</v>
      </c>
      <c r="E50">
        <v>91.5</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7834.3</v>
      </c>
      <c r="C52">
        <v>6352.9</v>
      </c>
      <c r="D52">
        <v>8409.7000000000007</v>
      </c>
      <c r="E52">
        <v>5911.3</v>
      </c>
      <c r="F52">
        <v>1123.4000000000001</v>
      </c>
      <c r="G52">
        <v>112</v>
      </c>
    </row>
    <row r="53" spans="1:7" ht="15" x14ac:dyDescent="0.25">
      <c r="A53" s="242" t="s">
        <v>299</v>
      </c>
      <c r="B53">
        <v>67.2</v>
      </c>
      <c r="C53">
        <v>136.4</v>
      </c>
      <c r="D53">
        <v>53.6</v>
      </c>
      <c r="E53">
        <v>64.7</v>
      </c>
      <c r="F53">
        <v>0</v>
      </c>
      <c r="G53">
        <v>0</v>
      </c>
    </row>
    <row r="54" spans="1:7" ht="15" x14ac:dyDescent="0.25">
      <c r="A54" s="242" t="s">
        <v>300</v>
      </c>
      <c r="B54">
        <v>179.1</v>
      </c>
      <c r="C54">
        <v>288.39999999999998</v>
      </c>
      <c r="D54">
        <v>176.3</v>
      </c>
      <c r="E54">
        <v>74.599999999999994</v>
      </c>
      <c r="F54">
        <v>0</v>
      </c>
      <c r="G54">
        <v>0</v>
      </c>
    </row>
    <row r="55" spans="1:7" ht="15" x14ac:dyDescent="0.25">
      <c r="A55" s="242" t="s">
        <v>301</v>
      </c>
      <c r="B55">
        <v>0.3</v>
      </c>
      <c r="C55">
        <v>0.3</v>
      </c>
      <c r="D55">
        <v>0</v>
      </c>
      <c r="E55">
        <v>25.3</v>
      </c>
      <c r="F55">
        <v>0</v>
      </c>
      <c r="G55">
        <v>0</v>
      </c>
    </row>
    <row r="56" spans="1:7" ht="15" x14ac:dyDescent="0.25">
      <c r="A56" s="242" t="s">
        <v>302</v>
      </c>
      <c r="B56">
        <v>115.1</v>
      </c>
      <c r="C56">
        <v>304.39999999999998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97</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14737.7</v>
      </c>
      <c r="C61">
        <v>11570.9</v>
      </c>
      <c r="D61">
        <v>17956.7</v>
      </c>
      <c r="E61">
        <v>13676</v>
      </c>
      <c r="F61">
        <v>1244.0999999999999</v>
      </c>
      <c r="G61">
        <v>112</v>
      </c>
    </row>
    <row r="62" spans="1:7" ht="15" x14ac:dyDescent="0.25">
      <c r="A62" s="242" t="s">
        <v>306</v>
      </c>
      <c r="B62">
        <v>3520.7</v>
      </c>
      <c r="C62">
        <v>2569.8000000000002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18258.400000000001</v>
      </c>
      <c r="C64">
        <v>14140.7</v>
      </c>
      <c r="D64">
        <v>17956.7</v>
      </c>
      <c r="E64">
        <v>13676</v>
      </c>
      <c r="F64">
        <v>1277.0999999999999</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83C3-5687-4BA9-BC1B-CCF5CA2E7837}">
  <dimension ref="A1:G68"/>
  <sheetViews>
    <sheetView topLeftCell="A43" workbookViewId="0">
      <selection activeCell="B7" sqref="B7"/>
    </sheetView>
  </sheetViews>
  <sheetFormatPr defaultRowHeight="13.2" x14ac:dyDescent="0.25"/>
  <cols>
    <col min="1" max="1" width="19.5546875" customWidth="1"/>
  </cols>
  <sheetData>
    <row r="1" spans="1:7" ht="15" x14ac:dyDescent="0.25">
      <c r="A1" s="53" t="s">
        <v>564</v>
      </c>
    </row>
    <row r="2" spans="1:7" ht="15" x14ac:dyDescent="0.25">
      <c r="A2" s="53" t="s">
        <v>565</v>
      </c>
    </row>
    <row r="3" spans="1:7" ht="15" x14ac:dyDescent="0.25">
      <c r="A3" s="53" t="s">
        <v>665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0.2</v>
      </c>
      <c r="E12">
        <v>0.1</v>
      </c>
      <c r="F12">
        <v>0</v>
      </c>
      <c r="G12">
        <v>0</v>
      </c>
    </row>
    <row r="13" spans="1:7" ht="15" x14ac:dyDescent="0.25">
      <c r="A13" s="53" t="s">
        <v>269</v>
      </c>
      <c r="B13">
        <v>0.1</v>
      </c>
      <c r="C13">
        <v>0.3</v>
      </c>
      <c r="D13">
        <v>0.2</v>
      </c>
      <c r="E13">
        <v>0.1</v>
      </c>
      <c r="F13">
        <v>0</v>
      </c>
      <c r="G13">
        <v>0</v>
      </c>
    </row>
    <row r="14" spans="1:7" ht="15" x14ac:dyDescent="0.25">
      <c r="A14" s="53" t="s">
        <v>27</v>
      </c>
    </row>
    <row r="15" spans="1:7" ht="15" x14ac:dyDescent="0.25">
      <c r="A15" s="53" t="s">
        <v>270</v>
      </c>
      <c r="B15">
        <v>3798.2</v>
      </c>
      <c r="C15">
        <v>870.7</v>
      </c>
      <c r="D15">
        <v>702.8</v>
      </c>
      <c r="E15">
        <v>740.9</v>
      </c>
      <c r="F15">
        <v>0</v>
      </c>
      <c r="G15">
        <v>0</v>
      </c>
    </row>
    <row r="16" spans="1:7" ht="15" x14ac:dyDescent="0.25">
      <c r="A16" s="53" t="s">
        <v>27</v>
      </c>
    </row>
    <row r="17" spans="1:7" ht="15" x14ac:dyDescent="0.25">
      <c r="A17" s="53" t="s">
        <v>271</v>
      </c>
      <c r="B17">
        <v>474.9</v>
      </c>
      <c r="C17">
        <v>82.2</v>
      </c>
      <c r="D17">
        <v>82.5</v>
      </c>
      <c r="E17">
        <v>79</v>
      </c>
      <c r="F17">
        <v>0</v>
      </c>
      <c r="G17">
        <v>0</v>
      </c>
    </row>
    <row r="18" spans="1:7" ht="15" x14ac:dyDescent="0.25">
      <c r="A18" s="53" t="s">
        <v>27</v>
      </c>
    </row>
    <row r="19" spans="1:7" ht="15" x14ac:dyDescent="0.25">
      <c r="A19" s="53" t="s">
        <v>272</v>
      </c>
      <c r="B19">
        <v>8563.7999999999993</v>
      </c>
      <c r="C19">
        <v>0.5</v>
      </c>
      <c r="D19">
        <v>2199.5</v>
      </c>
      <c r="E19">
        <v>59.3</v>
      </c>
      <c r="F19">
        <v>0</v>
      </c>
      <c r="G19">
        <v>0</v>
      </c>
    </row>
    <row r="20" spans="1:7" ht="15" x14ac:dyDescent="0.25">
      <c r="A20" s="53" t="s">
        <v>27</v>
      </c>
    </row>
    <row r="21" spans="1:7" ht="15" x14ac:dyDescent="0.25">
      <c r="A21" s="53" t="s">
        <v>273</v>
      </c>
      <c r="B21">
        <v>455.2</v>
      </c>
      <c r="C21">
        <v>76.5</v>
      </c>
      <c r="D21">
        <v>418</v>
      </c>
      <c r="E21">
        <v>97.4</v>
      </c>
      <c r="F21">
        <v>0</v>
      </c>
      <c r="G21">
        <v>0</v>
      </c>
    </row>
    <row r="22" spans="1:7" ht="15" x14ac:dyDescent="0.25">
      <c r="A22" s="53" t="s">
        <v>274</v>
      </c>
      <c r="B22">
        <v>3.7</v>
      </c>
      <c r="C22">
        <v>4.8</v>
      </c>
      <c r="D22">
        <v>11</v>
      </c>
      <c r="E22">
        <v>5.2</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138.1</v>
      </c>
      <c r="C25">
        <v>69.2</v>
      </c>
      <c r="D25">
        <v>333.7</v>
      </c>
      <c r="E25">
        <v>3.4</v>
      </c>
      <c r="F25">
        <v>0</v>
      </c>
      <c r="G25">
        <v>0</v>
      </c>
    </row>
    <row r="26" spans="1:7" ht="15" x14ac:dyDescent="0.25">
      <c r="A26" s="53" t="s">
        <v>276</v>
      </c>
      <c r="B26">
        <v>8.1</v>
      </c>
      <c r="C26">
        <v>1.3</v>
      </c>
      <c r="D26">
        <v>2.6</v>
      </c>
      <c r="E26">
        <v>1.8</v>
      </c>
      <c r="F26">
        <v>0</v>
      </c>
      <c r="G26">
        <v>0</v>
      </c>
    </row>
    <row r="27" spans="1:7" ht="15" x14ac:dyDescent="0.25">
      <c r="A27" s="53" t="s">
        <v>277</v>
      </c>
      <c r="B27">
        <v>0</v>
      </c>
      <c r="C27">
        <v>0.3</v>
      </c>
      <c r="D27">
        <v>0</v>
      </c>
      <c r="E27" t="s">
        <v>160</v>
      </c>
      <c r="F27">
        <v>0</v>
      </c>
      <c r="G27">
        <v>0</v>
      </c>
    </row>
    <row r="28" spans="1:7" ht="15" x14ac:dyDescent="0.25">
      <c r="A28" s="53" t="s">
        <v>278</v>
      </c>
      <c r="B28">
        <v>0</v>
      </c>
      <c r="C28">
        <v>0</v>
      </c>
      <c r="D28">
        <v>0.2</v>
      </c>
      <c r="E28">
        <v>0.8</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136.5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7697.8</v>
      </c>
      <c r="C40">
        <v>5870.8</v>
      </c>
      <c r="D40">
        <v>3450.9</v>
      </c>
      <c r="E40">
        <v>2962.2</v>
      </c>
      <c r="F40">
        <v>747</v>
      </c>
      <c r="G40">
        <v>0</v>
      </c>
    </row>
    <row r="41" spans="1:7" ht="15" x14ac:dyDescent="0.25">
      <c r="A41" s="53" t="s">
        <v>287</v>
      </c>
      <c r="B41">
        <v>0</v>
      </c>
      <c r="C41">
        <v>5.5</v>
      </c>
      <c r="D41">
        <v>4.5</v>
      </c>
      <c r="E41">
        <v>2.9</v>
      </c>
      <c r="F41">
        <v>0</v>
      </c>
      <c r="G41">
        <v>0</v>
      </c>
    </row>
    <row r="42" spans="1:7" ht="15" x14ac:dyDescent="0.25">
      <c r="A42" s="53" t="s">
        <v>288</v>
      </c>
      <c r="B42">
        <v>220.4</v>
      </c>
      <c r="C42">
        <v>113.1</v>
      </c>
      <c r="D42">
        <v>102.2</v>
      </c>
      <c r="E42">
        <v>168.5</v>
      </c>
      <c r="F42">
        <v>0</v>
      </c>
      <c r="G42">
        <v>0</v>
      </c>
    </row>
    <row r="43" spans="1:7" ht="15" x14ac:dyDescent="0.25">
      <c r="A43" s="53" t="s">
        <v>289</v>
      </c>
      <c r="B43">
        <v>152.19999999999999</v>
      </c>
      <c r="C43">
        <v>73</v>
      </c>
      <c r="D43">
        <v>150</v>
      </c>
      <c r="E43">
        <v>90.1</v>
      </c>
      <c r="F43">
        <v>0</v>
      </c>
      <c r="G43">
        <v>0</v>
      </c>
    </row>
    <row r="44" spans="1:7" ht="15" x14ac:dyDescent="0.25">
      <c r="A44" s="53" t="s">
        <v>290</v>
      </c>
      <c r="B44">
        <v>859.4</v>
      </c>
      <c r="C44">
        <v>270.5</v>
      </c>
      <c r="D44">
        <v>712.2</v>
      </c>
      <c r="E44">
        <v>307.8</v>
      </c>
      <c r="F44">
        <v>0</v>
      </c>
      <c r="G44">
        <v>0</v>
      </c>
    </row>
    <row r="45" spans="1:7" ht="15" x14ac:dyDescent="0.25">
      <c r="A45" s="53" t="s">
        <v>291</v>
      </c>
      <c r="B45">
        <v>10.5</v>
      </c>
      <c r="C45">
        <v>20.9</v>
      </c>
      <c r="D45">
        <v>37.5</v>
      </c>
      <c r="E45">
        <v>14.9</v>
      </c>
      <c r="F45">
        <v>0</v>
      </c>
      <c r="G45">
        <v>0</v>
      </c>
    </row>
    <row r="46" spans="1:7" ht="15" x14ac:dyDescent="0.25">
      <c r="A46" s="53" t="s">
        <v>292</v>
      </c>
      <c r="B46">
        <v>0</v>
      </c>
      <c r="C46">
        <v>7.1</v>
      </c>
      <c r="D46">
        <v>0</v>
      </c>
      <c r="E46">
        <v>0</v>
      </c>
      <c r="F46">
        <v>0</v>
      </c>
      <c r="G46">
        <v>0</v>
      </c>
    </row>
    <row r="47" spans="1:7" ht="15" x14ac:dyDescent="0.25">
      <c r="A47" s="53" t="s">
        <v>293</v>
      </c>
      <c r="B47">
        <v>587.70000000000005</v>
      </c>
      <c r="C47">
        <v>332.2</v>
      </c>
      <c r="D47">
        <v>137.4</v>
      </c>
      <c r="E47">
        <v>66.3</v>
      </c>
      <c r="F47">
        <v>0</v>
      </c>
      <c r="G47">
        <v>0</v>
      </c>
    </row>
    <row r="48" spans="1:7" ht="15" x14ac:dyDescent="0.25">
      <c r="A48" s="53" t="s">
        <v>384</v>
      </c>
      <c r="B48">
        <v>0</v>
      </c>
      <c r="C48">
        <v>0</v>
      </c>
      <c r="D48">
        <v>7.1</v>
      </c>
      <c r="E48">
        <v>8.5</v>
      </c>
      <c r="F48">
        <v>0</v>
      </c>
      <c r="G48">
        <v>0</v>
      </c>
    </row>
    <row r="49" spans="1:7" ht="15" x14ac:dyDescent="0.25">
      <c r="A49" s="53" t="s">
        <v>294</v>
      </c>
      <c r="B49">
        <v>3.2</v>
      </c>
      <c r="C49">
        <v>3.4</v>
      </c>
      <c r="D49">
        <v>0</v>
      </c>
      <c r="E49">
        <v>0</v>
      </c>
      <c r="F49">
        <v>0</v>
      </c>
      <c r="G49">
        <v>0</v>
      </c>
    </row>
    <row r="50" spans="1:7" ht="15" x14ac:dyDescent="0.25">
      <c r="A50" s="53" t="s">
        <v>295</v>
      </c>
      <c r="B50">
        <v>224.6</v>
      </c>
      <c r="C50">
        <v>117.9</v>
      </c>
      <c r="D50">
        <v>98.3</v>
      </c>
      <c r="E50">
        <v>152</v>
      </c>
      <c r="F50">
        <v>0</v>
      </c>
      <c r="G50">
        <v>0</v>
      </c>
    </row>
    <row r="51" spans="1:7" ht="15" x14ac:dyDescent="0.25">
      <c r="A51" s="53" t="s">
        <v>296</v>
      </c>
      <c r="B51">
        <v>76.400000000000006</v>
      </c>
      <c r="C51">
        <v>88.4</v>
      </c>
      <c r="D51">
        <v>44.7</v>
      </c>
      <c r="E51">
        <v>30</v>
      </c>
      <c r="F51">
        <v>0</v>
      </c>
      <c r="G51">
        <v>0</v>
      </c>
    </row>
    <row r="52" spans="1:7" ht="15" x14ac:dyDescent="0.25">
      <c r="A52" s="53" t="s">
        <v>297</v>
      </c>
      <c r="B52">
        <v>7.1</v>
      </c>
      <c r="C52">
        <v>10</v>
      </c>
      <c r="D52">
        <v>3.1</v>
      </c>
      <c r="E52">
        <v>1.8</v>
      </c>
      <c r="F52">
        <v>0</v>
      </c>
      <c r="G52">
        <v>0</v>
      </c>
    </row>
    <row r="53" spans="1:7" ht="15" x14ac:dyDescent="0.25">
      <c r="A53" s="53" t="s">
        <v>298</v>
      </c>
      <c r="B53">
        <v>4941.6000000000004</v>
      </c>
      <c r="C53">
        <v>4291.3</v>
      </c>
      <c r="D53">
        <v>1877.6</v>
      </c>
      <c r="E53">
        <v>2005.1</v>
      </c>
      <c r="F53">
        <v>747</v>
      </c>
      <c r="G53">
        <v>0</v>
      </c>
    </row>
    <row r="54" spans="1:7" ht="15" x14ac:dyDescent="0.25">
      <c r="A54" s="53" t="s">
        <v>299</v>
      </c>
      <c r="B54">
        <v>108.8</v>
      </c>
      <c r="C54">
        <v>91</v>
      </c>
      <c r="D54">
        <v>58.8</v>
      </c>
      <c r="E54">
        <v>16.600000000000001</v>
      </c>
      <c r="F54">
        <v>0</v>
      </c>
      <c r="G54">
        <v>0</v>
      </c>
    </row>
    <row r="55" spans="1:7" ht="15" x14ac:dyDescent="0.25">
      <c r="A55" s="53" t="s">
        <v>300</v>
      </c>
      <c r="B55">
        <v>244.3</v>
      </c>
      <c r="C55">
        <v>266.2</v>
      </c>
      <c r="D55">
        <v>43.4</v>
      </c>
      <c r="E55">
        <v>65.2</v>
      </c>
      <c r="F55">
        <v>0</v>
      </c>
      <c r="G55">
        <v>0</v>
      </c>
    </row>
    <row r="56" spans="1:7" ht="15" x14ac:dyDescent="0.25">
      <c r="A56" s="53" t="s">
        <v>301</v>
      </c>
      <c r="B56">
        <v>86.5</v>
      </c>
      <c r="C56">
        <v>0</v>
      </c>
      <c r="D56">
        <v>84.4</v>
      </c>
      <c r="E56">
        <v>0</v>
      </c>
      <c r="F56">
        <v>0</v>
      </c>
      <c r="G56">
        <v>0</v>
      </c>
    </row>
    <row r="57" spans="1:7" ht="15" x14ac:dyDescent="0.25">
      <c r="A57" s="53" t="s">
        <v>302</v>
      </c>
      <c r="B57">
        <v>170.2</v>
      </c>
      <c r="C57">
        <v>137.4</v>
      </c>
      <c r="D57">
        <v>28.6</v>
      </c>
      <c r="E57">
        <v>18.899999999999999</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13.6</v>
      </c>
      <c r="F59">
        <v>0</v>
      </c>
      <c r="G59">
        <v>0</v>
      </c>
    </row>
    <row r="60" spans="1:7" ht="15" x14ac:dyDescent="0.25">
      <c r="A60" s="53" t="s">
        <v>304</v>
      </c>
      <c r="B60">
        <v>0</v>
      </c>
      <c r="C60">
        <v>22.5</v>
      </c>
      <c r="D60">
        <v>41.1</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21126.400000000001</v>
      </c>
      <c r="C62">
        <v>6900.8</v>
      </c>
      <c r="D62">
        <v>6853.9</v>
      </c>
      <c r="E62">
        <v>3939</v>
      </c>
      <c r="F62">
        <v>747</v>
      </c>
      <c r="G62">
        <v>0</v>
      </c>
    </row>
    <row r="63" spans="1:7" ht="15" x14ac:dyDescent="0.25">
      <c r="A63" s="53" t="s">
        <v>306</v>
      </c>
      <c r="B63">
        <v>5208.8999999999996</v>
      </c>
      <c r="C63">
        <v>1053.3</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26335.3</v>
      </c>
      <c r="C65">
        <v>7954.1</v>
      </c>
      <c r="D65">
        <v>6853.9</v>
      </c>
      <c r="E65">
        <v>3939</v>
      </c>
      <c r="F65">
        <v>747</v>
      </c>
      <c r="G65">
        <v>0</v>
      </c>
    </row>
    <row r="66" spans="1:7" ht="15" x14ac:dyDescent="0.25">
      <c r="A66" s="53" t="s">
        <v>308</v>
      </c>
      <c r="B66" t="s">
        <v>25</v>
      </c>
      <c r="C66" t="s">
        <v>25</v>
      </c>
      <c r="D66">
        <v>0</v>
      </c>
      <c r="E66">
        <v>0</v>
      </c>
      <c r="F66" t="s">
        <v>25</v>
      </c>
      <c r="G66" t="s">
        <v>25</v>
      </c>
    </row>
    <row r="67" spans="1:7" ht="15" x14ac:dyDescent="0.25">
      <c r="A67" s="53" t="s">
        <v>666</v>
      </c>
    </row>
    <row r="68" spans="1:7" ht="15" x14ac:dyDescent="0.25">
      <c r="A68" s="53" t="s">
        <v>567</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1EBC-6E1D-4002-A63B-A772845BF991}">
  <dimension ref="A1:G66"/>
  <sheetViews>
    <sheetView topLeftCell="A4" workbookViewId="0">
      <selection activeCell="B7" sqref="B7"/>
    </sheetView>
  </sheetViews>
  <sheetFormatPr defaultRowHeight="13.2" x14ac:dyDescent="0.25"/>
  <cols>
    <col min="1" max="1" width="25.88671875" customWidth="1"/>
    <col min="2" max="2" width="12.5546875" customWidth="1"/>
    <col min="3" max="3" width="10.33203125" customWidth="1"/>
    <col min="4" max="4" width="11.6640625" customWidth="1"/>
    <col min="5" max="5" width="12.6640625" customWidth="1"/>
    <col min="6" max="6" width="13" customWidth="1"/>
  </cols>
  <sheetData>
    <row r="1" spans="1:7" ht="15" x14ac:dyDescent="0.25">
      <c r="A1" s="53" t="s">
        <v>564</v>
      </c>
    </row>
    <row r="2" spans="1:7" ht="15" x14ac:dyDescent="0.25">
      <c r="A2" s="53" t="s">
        <v>565</v>
      </c>
    </row>
    <row r="3" spans="1:7" ht="15" x14ac:dyDescent="0.25">
      <c r="A3" s="53" t="s">
        <v>664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3753.7</v>
      </c>
      <c r="C15">
        <v>879.2</v>
      </c>
      <c r="D15">
        <v>679.2</v>
      </c>
      <c r="E15">
        <v>717.8</v>
      </c>
      <c r="F15">
        <v>0</v>
      </c>
      <c r="G15">
        <v>0</v>
      </c>
    </row>
    <row r="16" spans="1:7" ht="15" x14ac:dyDescent="0.25">
      <c r="A16" s="53" t="s">
        <v>27</v>
      </c>
    </row>
    <row r="17" spans="1:7" ht="15" x14ac:dyDescent="0.25">
      <c r="A17" s="53" t="s">
        <v>271</v>
      </c>
      <c r="B17">
        <v>426.9</v>
      </c>
      <c r="C17">
        <v>86.3</v>
      </c>
      <c r="D17">
        <v>69.400000000000006</v>
      </c>
      <c r="E17">
        <v>72.2</v>
      </c>
      <c r="F17">
        <v>0</v>
      </c>
      <c r="G17">
        <v>0</v>
      </c>
    </row>
    <row r="18" spans="1:7" ht="15" x14ac:dyDescent="0.25">
      <c r="A18" s="53" t="s">
        <v>27</v>
      </c>
    </row>
    <row r="19" spans="1:7" ht="15" x14ac:dyDescent="0.25">
      <c r="A19" s="53" t="s">
        <v>272</v>
      </c>
      <c r="B19">
        <v>8681.7999999999993</v>
      </c>
      <c r="C19">
        <v>0.5</v>
      </c>
      <c r="D19">
        <v>1869.2</v>
      </c>
      <c r="E19">
        <v>59.3</v>
      </c>
      <c r="F19">
        <v>0</v>
      </c>
      <c r="G19">
        <v>0</v>
      </c>
    </row>
    <row r="20" spans="1:7" ht="15" x14ac:dyDescent="0.25">
      <c r="A20" s="53" t="s">
        <v>27</v>
      </c>
    </row>
    <row r="21" spans="1:7" ht="15" x14ac:dyDescent="0.25">
      <c r="A21" s="53" t="s">
        <v>273</v>
      </c>
      <c r="B21">
        <v>323.10000000000002</v>
      </c>
      <c r="C21">
        <v>76.099999999999994</v>
      </c>
      <c r="D21">
        <v>417.4</v>
      </c>
      <c r="E21">
        <v>95.3</v>
      </c>
      <c r="F21">
        <v>0</v>
      </c>
      <c r="G21">
        <v>0</v>
      </c>
    </row>
    <row r="22" spans="1:7" ht="15" x14ac:dyDescent="0.25">
      <c r="A22" s="53" t="s">
        <v>274</v>
      </c>
      <c r="B22">
        <v>3.9</v>
      </c>
      <c r="C22">
        <v>5.7</v>
      </c>
      <c r="D22">
        <v>10.7</v>
      </c>
      <c r="E22">
        <v>3.7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5.4</v>
      </c>
      <c r="C25">
        <v>67.599999999999994</v>
      </c>
      <c r="D25">
        <v>333.7</v>
      </c>
      <c r="E25">
        <v>3.4</v>
      </c>
      <c r="F25">
        <v>0</v>
      </c>
      <c r="G25">
        <v>0</v>
      </c>
    </row>
    <row r="26" spans="1:7" ht="15" x14ac:dyDescent="0.25">
      <c r="A26" s="53" t="s">
        <v>276</v>
      </c>
      <c r="B26">
        <v>8.4</v>
      </c>
      <c r="C26">
        <v>1.6</v>
      </c>
      <c r="D26">
        <v>2.4</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95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27</v>
      </c>
    </row>
    <row r="38" spans="1:7" ht="15" x14ac:dyDescent="0.25">
      <c r="A38" s="53" t="s">
        <v>286</v>
      </c>
      <c r="B38">
        <v>6745.4</v>
      </c>
      <c r="C38">
        <v>5916.1</v>
      </c>
      <c r="D38">
        <v>3089.9</v>
      </c>
      <c r="E38">
        <v>2676.3</v>
      </c>
      <c r="F38">
        <v>206</v>
      </c>
      <c r="G38">
        <v>0</v>
      </c>
    </row>
    <row r="39" spans="1:7" ht="15" x14ac:dyDescent="0.25">
      <c r="A39" s="53" t="s">
        <v>287</v>
      </c>
      <c r="B39">
        <v>0</v>
      </c>
      <c r="C39">
        <v>5.5</v>
      </c>
      <c r="D39">
        <v>4.5</v>
      </c>
      <c r="E39">
        <v>2.9</v>
      </c>
      <c r="F39">
        <v>0</v>
      </c>
      <c r="G39">
        <v>0</v>
      </c>
    </row>
    <row r="40" spans="1:7" ht="15" x14ac:dyDescent="0.25">
      <c r="A40" s="53" t="s">
        <v>288</v>
      </c>
      <c r="B40">
        <v>220.4</v>
      </c>
      <c r="C40">
        <v>132.6</v>
      </c>
      <c r="D40">
        <v>102.2</v>
      </c>
      <c r="E40">
        <v>148.80000000000001</v>
      </c>
      <c r="F40">
        <v>0</v>
      </c>
      <c r="G40">
        <v>0</v>
      </c>
    </row>
    <row r="41" spans="1:7" ht="15" x14ac:dyDescent="0.25">
      <c r="A41" s="53" t="s">
        <v>289</v>
      </c>
      <c r="B41">
        <v>117.5</v>
      </c>
      <c r="C41">
        <v>62.7</v>
      </c>
      <c r="D41">
        <v>138</v>
      </c>
      <c r="E41">
        <v>88.8</v>
      </c>
      <c r="F41">
        <v>0</v>
      </c>
      <c r="G41">
        <v>0</v>
      </c>
    </row>
    <row r="42" spans="1:7" ht="15" x14ac:dyDescent="0.25">
      <c r="A42" s="53" t="s">
        <v>290</v>
      </c>
      <c r="B42">
        <v>832.8</v>
      </c>
      <c r="C42">
        <v>299</v>
      </c>
      <c r="D42">
        <v>611.1</v>
      </c>
      <c r="E42">
        <v>281.3</v>
      </c>
      <c r="F42">
        <v>0</v>
      </c>
      <c r="G42">
        <v>0</v>
      </c>
    </row>
    <row r="43" spans="1:7" ht="15" x14ac:dyDescent="0.25">
      <c r="A43" s="53" t="s">
        <v>291</v>
      </c>
      <c r="B43">
        <v>10.5</v>
      </c>
      <c r="C43">
        <v>5.4</v>
      </c>
      <c r="D43">
        <v>37.5</v>
      </c>
      <c r="E43">
        <v>14.9</v>
      </c>
      <c r="F43">
        <v>0</v>
      </c>
      <c r="G43">
        <v>0</v>
      </c>
    </row>
    <row r="44" spans="1:7" ht="15" x14ac:dyDescent="0.25">
      <c r="A44" s="53" t="s">
        <v>292</v>
      </c>
      <c r="B44">
        <v>0</v>
      </c>
      <c r="C44">
        <v>7.1</v>
      </c>
      <c r="D44">
        <v>0</v>
      </c>
      <c r="E44">
        <v>0</v>
      </c>
      <c r="F44">
        <v>0</v>
      </c>
      <c r="G44">
        <v>0</v>
      </c>
    </row>
    <row r="45" spans="1:7" ht="15" x14ac:dyDescent="0.25">
      <c r="A45" s="53" t="s">
        <v>293</v>
      </c>
      <c r="B45">
        <v>588.4</v>
      </c>
      <c r="C45">
        <v>328.2</v>
      </c>
      <c r="D45">
        <v>137.4</v>
      </c>
      <c r="E45">
        <v>66.3</v>
      </c>
      <c r="F45">
        <v>0</v>
      </c>
      <c r="G45">
        <v>0</v>
      </c>
    </row>
    <row r="46" spans="1:7" ht="15" x14ac:dyDescent="0.25">
      <c r="A46" s="53" t="s">
        <v>384</v>
      </c>
      <c r="B46">
        <v>0</v>
      </c>
      <c r="C46">
        <v>0</v>
      </c>
      <c r="D46">
        <v>7.1</v>
      </c>
      <c r="E46">
        <v>4</v>
      </c>
      <c r="F46">
        <v>0</v>
      </c>
      <c r="G46">
        <v>0</v>
      </c>
    </row>
    <row r="47" spans="1:7" ht="15" x14ac:dyDescent="0.25">
      <c r="A47" s="53" t="s">
        <v>294</v>
      </c>
      <c r="B47">
        <v>3.2</v>
      </c>
      <c r="C47">
        <v>3.4</v>
      </c>
      <c r="D47">
        <v>0</v>
      </c>
      <c r="E47">
        <v>0</v>
      </c>
      <c r="F47">
        <v>0</v>
      </c>
      <c r="G47">
        <v>0</v>
      </c>
    </row>
    <row r="48" spans="1:7" ht="15" x14ac:dyDescent="0.25">
      <c r="A48" s="53" t="s">
        <v>295</v>
      </c>
      <c r="B48">
        <v>252.6</v>
      </c>
      <c r="C48">
        <v>113.5</v>
      </c>
      <c r="D48">
        <v>70.3</v>
      </c>
      <c r="E48">
        <v>152</v>
      </c>
      <c r="F48">
        <v>0</v>
      </c>
      <c r="G48">
        <v>0</v>
      </c>
    </row>
    <row r="49" spans="1:7" ht="15" x14ac:dyDescent="0.25">
      <c r="A49" s="53" t="s">
        <v>296</v>
      </c>
      <c r="B49">
        <v>76.400000000000006</v>
      </c>
      <c r="C49">
        <v>81.5</v>
      </c>
      <c r="D49">
        <v>37.5</v>
      </c>
      <c r="E49">
        <v>30</v>
      </c>
      <c r="F49">
        <v>0</v>
      </c>
      <c r="G49">
        <v>0</v>
      </c>
    </row>
    <row r="50" spans="1:7" ht="15" x14ac:dyDescent="0.25">
      <c r="A50" s="53" t="s">
        <v>297</v>
      </c>
      <c r="B50">
        <v>6.7</v>
      </c>
      <c r="C50">
        <v>10</v>
      </c>
      <c r="D50">
        <v>3.1</v>
      </c>
      <c r="E50">
        <v>1.1000000000000001</v>
      </c>
      <c r="F50">
        <v>0</v>
      </c>
      <c r="G50">
        <v>0</v>
      </c>
    </row>
    <row r="51" spans="1:7" ht="15" x14ac:dyDescent="0.25">
      <c r="A51" s="53" t="s">
        <v>298</v>
      </c>
      <c r="B51">
        <v>4087.6</v>
      </c>
      <c r="C51">
        <v>4330.5</v>
      </c>
      <c r="D51">
        <v>1669</v>
      </c>
      <c r="E51">
        <v>1779</v>
      </c>
      <c r="F51">
        <v>206</v>
      </c>
      <c r="G51">
        <v>0</v>
      </c>
    </row>
    <row r="52" spans="1:7" ht="15" x14ac:dyDescent="0.25">
      <c r="A52" s="53" t="s">
        <v>299</v>
      </c>
      <c r="B52">
        <v>80.8</v>
      </c>
      <c r="C52">
        <v>96</v>
      </c>
      <c r="D52">
        <v>58.8</v>
      </c>
      <c r="E52">
        <v>9.6</v>
      </c>
      <c r="F52">
        <v>0</v>
      </c>
      <c r="G52">
        <v>0</v>
      </c>
    </row>
    <row r="53" spans="1:7" ht="15" x14ac:dyDescent="0.25">
      <c r="A53" s="53" t="s">
        <v>300</v>
      </c>
      <c r="B53">
        <v>244.3</v>
      </c>
      <c r="C53">
        <v>263.5</v>
      </c>
      <c r="D53">
        <v>39.4</v>
      </c>
      <c r="E53">
        <v>65.2</v>
      </c>
      <c r="F53">
        <v>0</v>
      </c>
      <c r="G53">
        <v>0</v>
      </c>
    </row>
    <row r="54" spans="1:7" ht="15" x14ac:dyDescent="0.25">
      <c r="A54" s="53" t="s">
        <v>301</v>
      </c>
      <c r="B54">
        <v>50</v>
      </c>
      <c r="C54">
        <v>0</v>
      </c>
      <c r="D54">
        <v>84.4</v>
      </c>
      <c r="E54">
        <v>0</v>
      </c>
      <c r="F54">
        <v>0</v>
      </c>
      <c r="G54">
        <v>0</v>
      </c>
    </row>
    <row r="55" spans="1:7" ht="15" x14ac:dyDescent="0.25">
      <c r="A55" s="53" t="s">
        <v>302</v>
      </c>
      <c r="B55">
        <v>169.3</v>
      </c>
      <c r="C55">
        <v>134.4</v>
      </c>
      <c r="D55">
        <v>28.6</v>
      </c>
      <c r="E55">
        <v>18.899999999999999</v>
      </c>
      <c r="F55">
        <v>0</v>
      </c>
      <c r="G55">
        <v>0</v>
      </c>
    </row>
    <row r="56" spans="1:7" ht="15" x14ac:dyDescent="0.25">
      <c r="A56" s="53" t="s">
        <v>385</v>
      </c>
      <c r="B56">
        <v>0</v>
      </c>
      <c r="C56">
        <v>0</v>
      </c>
      <c r="D56">
        <v>1</v>
      </c>
      <c r="E56">
        <v>0</v>
      </c>
      <c r="F56">
        <v>0</v>
      </c>
      <c r="G56">
        <v>0</v>
      </c>
    </row>
    <row r="57" spans="1:7" ht="15" x14ac:dyDescent="0.25">
      <c r="A57" s="53" t="s">
        <v>303</v>
      </c>
      <c r="B57">
        <v>5</v>
      </c>
      <c r="C57">
        <v>20.399999999999999</v>
      </c>
      <c r="D57">
        <v>19.2</v>
      </c>
      <c r="E57">
        <v>13.6</v>
      </c>
      <c r="F57">
        <v>0</v>
      </c>
      <c r="G57">
        <v>0</v>
      </c>
    </row>
    <row r="58" spans="1:7" ht="15" x14ac:dyDescent="0.25">
      <c r="A58" s="53" t="s">
        <v>304</v>
      </c>
      <c r="B58">
        <v>0</v>
      </c>
      <c r="C58">
        <v>22.5</v>
      </c>
      <c r="D58">
        <v>41.1</v>
      </c>
      <c r="E58">
        <v>0</v>
      </c>
      <c r="F58">
        <v>0</v>
      </c>
      <c r="G58">
        <v>0</v>
      </c>
    </row>
    <row r="59" spans="1:7" ht="15" x14ac:dyDescent="0.25">
      <c r="A59" s="53" t="s">
        <v>573</v>
      </c>
      <c r="B59" t="s">
        <v>118</v>
      </c>
      <c r="C59" t="s">
        <v>26</v>
      </c>
      <c r="D59" t="s">
        <v>118</v>
      </c>
      <c r="E59" t="s">
        <v>118</v>
      </c>
      <c r="F59" t="s">
        <v>118</v>
      </c>
      <c r="G59" t="s">
        <v>108</v>
      </c>
    </row>
    <row r="60" spans="1:7" ht="15" x14ac:dyDescent="0.25">
      <c r="A60" s="53" t="s">
        <v>305</v>
      </c>
      <c r="B60">
        <v>20025.900000000001</v>
      </c>
      <c r="C60">
        <v>6958.4</v>
      </c>
      <c r="D60">
        <v>6125.1</v>
      </c>
      <c r="E60">
        <v>3621.1</v>
      </c>
      <c r="F60">
        <v>206</v>
      </c>
      <c r="G60">
        <v>0</v>
      </c>
    </row>
    <row r="61" spans="1:7" ht="15" x14ac:dyDescent="0.25">
      <c r="A61" s="53" t="s">
        <v>306</v>
      </c>
      <c r="B61">
        <v>4427.3</v>
      </c>
      <c r="C61">
        <v>825.6</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24453.200000000001</v>
      </c>
      <c r="C63">
        <v>7784</v>
      </c>
      <c r="D63">
        <v>6125.1</v>
      </c>
      <c r="E63">
        <v>3621.1</v>
      </c>
      <c r="F63">
        <v>206</v>
      </c>
      <c r="G63">
        <v>0</v>
      </c>
    </row>
    <row r="64" spans="1:7" ht="15" x14ac:dyDescent="0.25">
      <c r="A64" s="53" t="s">
        <v>308</v>
      </c>
      <c r="B64" t="s">
        <v>25</v>
      </c>
      <c r="C64" t="s">
        <v>25</v>
      </c>
      <c r="D64">
        <v>0</v>
      </c>
      <c r="E64">
        <v>0</v>
      </c>
      <c r="F64" t="s">
        <v>25</v>
      </c>
      <c r="G64" t="s">
        <v>25</v>
      </c>
    </row>
    <row r="65" spans="1:7" ht="15" x14ac:dyDescent="0.25">
      <c r="A65" s="53" t="s">
        <v>309</v>
      </c>
      <c r="B65">
        <v>1030.5999999999999</v>
      </c>
      <c r="C65">
        <v>572.4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CF22-12CB-44E8-B200-B4B3D4767D22}">
  <dimension ref="A1:G61"/>
  <sheetViews>
    <sheetView topLeftCell="A28" workbookViewId="0">
      <selection activeCell="B55" sqref="B55"/>
    </sheetView>
  </sheetViews>
  <sheetFormatPr defaultRowHeight="13.2" x14ac:dyDescent="0.25"/>
  <cols>
    <col min="1" max="1" width="21.44140625" customWidth="1"/>
    <col min="2" max="2" width="11.6640625" customWidth="1"/>
    <col min="4" max="4" width="10.88671875" customWidth="1"/>
    <col min="6" max="6" width="12.109375" customWidth="1"/>
  </cols>
  <sheetData>
    <row r="1" spans="1:7" ht="15" x14ac:dyDescent="0.25">
      <c r="A1" s="53" t="s">
        <v>564</v>
      </c>
    </row>
    <row r="2" spans="1:7" ht="15" x14ac:dyDescent="0.25">
      <c r="A2" s="53" t="s">
        <v>565</v>
      </c>
    </row>
    <row r="3" spans="1:7" ht="15" x14ac:dyDescent="0.25">
      <c r="A3" s="53" t="s">
        <v>663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3341.9</v>
      </c>
      <c r="C15">
        <v>924.9</v>
      </c>
      <c r="D15">
        <v>607.79999999999995</v>
      </c>
      <c r="E15">
        <v>605</v>
      </c>
      <c r="F15">
        <v>0</v>
      </c>
      <c r="G15">
        <v>0</v>
      </c>
    </row>
    <row r="16" spans="1:7" ht="15" x14ac:dyDescent="0.25">
      <c r="A16" s="53" t="s">
        <v>27</v>
      </c>
    </row>
    <row r="17" spans="1:7" ht="15" x14ac:dyDescent="0.25">
      <c r="A17" s="53" t="s">
        <v>271</v>
      </c>
      <c r="B17">
        <v>391.2</v>
      </c>
      <c r="C17">
        <v>90.2</v>
      </c>
      <c r="D17">
        <v>57.8</v>
      </c>
      <c r="E17">
        <v>68.400000000000006</v>
      </c>
      <c r="F17">
        <v>0</v>
      </c>
      <c r="G17">
        <v>0</v>
      </c>
    </row>
    <row r="18" spans="1:7" ht="15" x14ac:dyDescent="0.25">
      <c r="A18" s="53" t="s">
        <v>27</v>
      </c>
    </row>
    <row r="19" spans="1:7" ht="15" x14ac:dyDescent="0.25">
      <c r="A19" s="53" t="s">
        <v>272</v>
      </c>
      <c r="B19">
        <v>8814.2999999999993</v>
      </c>
      <c r="C19">
        <v>0.4</v>
      </c>
      <c r="D19">
        <v>1735</v>
      </c>
      <c r="E19">
        <v>59.3</v>
      </c>
      <c r="F19">
        <v>0</v>
      </c>
      <c r="G19">
        <v>0</v>
      </c>
    </row>
    <row r="20" spans="1:7" ht="15" x14ac:dyDescent="0.25">
      <c r="A20" s="53" t="s">
        <v>27</v>
      </c>
    </row>
    <row r="21" spans="1:7" ht="15" x14ac:dyDescent="0.25">
      <c r="A21" s="53" t="s">
        <v>273</v>
      </c>
      <c r="B21">
        <v>241.9</v>
      </c>
      <c r="C21">
        <v>73.3</v>
      </c>
      <c r="D21">
        <v>415.2</v>
      </c>
      <c r="E21">
        <v>21.6</v>
      </c>
      <c r="F21">
        <v>0</v>
      </c>
      <c r="G21">
        <v>0</v>
      </c>
    </row>
    <row r="22" spans="1:7" ht="15" x14ac:dyDescent="0.25">
      <c r="A22" s="53" t="s">
        <v>274</v>
      </c>
      <c r="B22">
        <v>4</v>
      </c>
      <c r="C22">
        <v>3</v>
      </c>
      <c r="D22">
        <v>10.1</v>
      </c>
      <c r="E22">
        <v>3.4</v>
      </c>
      <c r="F22">
        <v>0</v>
      </c>
      <c r="G22">
        <v>0</v>
      </c>
    </row>
    <row r="23" spans="1:7" ht="15" x14ac:dyDescent="0.25">
      <c r="A23" s="53" t="s">
        <v>406</v>
      </c>
      <c r="B23">
        <v>0</v>
      </c>
      <c r="C23">
        <v>0</v>
      </c>
      <c r="D23">
        <v>0</v>
      </c>
      <c r="E23" t="s">
        <v>160</v>
      </c>
      <c r="F23">
        <v>0</v>
      </c>
      <c r="G23">
        <v>0</v>
      </c>
    </row>
    <row r="24" spans="1:7" ht="15" x14ac:dyDescent="0.25">
      <c r="A24" s="53" t="s">
        <v>413</v>
      </c>
      <c r="B24">
        <v>157.5</v>
      </c>
      <c r="C24">
        <v>0</v>
      </c>
      <c r="D24">
        <v>0</v>
      </c>
      <c r="E24">
        <v>8.9</v>
      </c>
      <c r="F24">
        <v>0</v>
      </c>
      <c r="G24">
        <v>0</v>
      </c>
    </row>
    <row r="25" spans="1:7" ht="15" x14ac:dyDescent="0.25">
      <c r="A25" s="53" t="s">
        <v>275</v>
      </c>
      <c r="B25">
        <v>5.9</v>
      </c>
      <c r="C25">
        <v>67.5</v>
      </c>
      <c r="D25">
        <v>332.8</v>
      </c>
      <c r="E25">
        <v>3.3</v>
      </c>
      <c r="F25">
        <v>0</v>
      </c>
      <c r="G25">
        <v>0</v>
      </c>
    </row>
    <row r="26" spans="1:7" ht="15" x14ac:dyDescent="0.25">
      <c r="A26" s="53" t="s">
        <v>276</v>
      </c>
      <c r="B26">
        <v>9</v>
      </c>
      <c r="C26">
        <v>1.6</v>
      </c>
      <c r="D26">
        <v>1.8</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6490.8</v>
      </c>
      <c r="C34">
        <v>5853.6</v>
      </c>
      <c r="D34">
        <v>2575.1</v>
      </c>
      <c r="E34">
        <v>2372.5</v>
      </c>
      <c r="F34">
        <v>206</v>
      </c>
      <c r="G34">
        <v>0</v>
      </c>
    </row>
    <row r="35" spans="1:7" ht="15" x14ac:dyDescent="0.25">
      <c r="A35" s="53" t="s">
        <v>287</v>
      </c>
      <c r="B35">
        <v>4.5</v>
      </c>
      <c r="C35">
        <v>5.5</v>
      </c>
      <c r="D35">
        <v>0</v>
      </c>
      <c r="E35">
        <v>2.9</v>
      </c>
      <c r="F35">
        <v>0</v>
      </c>
      <c r="G35">
        <v>0</v>
      </c>
    </row>
    <row r="36" spans="1:7" ht="15" x14ac:dyDescent="0.25">
      <c r="A36" s="53" t="s">
        <v>288</v>
      </c>
      <c r="B36">
        <v>233.9</v>
      </c>
      <c r="C36">
        <v>120.3</v>
      </c>
      <c r="D36">
        <v>102.2</v>
      </c>
      <c r="E36">
        <v>129.4</v>
      </c>
      <c r="F36">
        <v>0</v>
      </c>
      <c r="G36">
        <v>0</v>
      </c>
    </row>
    <row r="37" spans="1:7" ht="15" x14ac:dyDescent="0.25">
      <c r="A37" s="53" t="s">
        <v>289</v>
      </c>
      <c r="B37">
        <v>130</v>
      </c>
      <c r="C37">
        <v>84.9</v>
      </c>
      <c r="D37">
        <v>133</v>
      </c>
      <c r="E37">
        <v>71.2</v>
      </c>
      <c r="F37">
        <v>0</v>
      </c>
      <c r="G37">
        <v>0</v>
      </c>
    </row>
    <row r="38" spans="1:7" ht="15" x14ac:dyDescent="0.25">
      <c r="A38" s="53" t="s">
        <v>290</v>
      </c>
      <c r="B38">
        <v>725.7</v>
      </c>
      <c r="C38">
        <v>323.8</v>
      </c>
      <c r="D38">
        <v>531</v>
      </c>
      <c r="E38">
        <v>256.89999999999998</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330</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3.2</v>
      </c>
      <c r="C43">
        <v>3.4</v>
      </c>
      <c r="D43">
        <v>0</v>
      </c>
      <c r="E43">
        <v>0</v>
      </c>
      <c r="F43">
        <v>0</v>
      </c>
      <c r="G43">
        <v>0</v>
      </c>
    </row>
    <row r="44" spans="1:7" ht="15" x14ac:dyDescent="0.25">
      <c r="A44" s="53" t="s">
        <v>295</v>
      </c>
      <c r="B44">
        <v>243.1</v>
      </c>
      <c r="C44">
        <v>143.9</v>
      </c>
      <c r="D44">
        <v>70.3</v>
      </c>
      <c r="E44">
        <v>114.2</v>
      </c>
      <c r="F44">
        <v>0</v>
      </c>
      <c r="G44">
        <v>0</v>
      </c>
    </row>
    <row r="45" spans="1:7" ht="15" x14ac:dyDescent="0.25">
      <c r="A45" s="53" t="s">
        <v>296</v>
      </c>
      <c r="B45">
        <v>68.3</v>
      </c>
      <c r="C45">
        <v>81.5</v>
      </c>
      <c r="D45">
        <v>30.3</v>
      </c>
      <c r="E45">
        <v>30</v>
      </c>
      <c r="F45">
        <v>0</v>
      </c>
      <c r="G45">
        <v>0</v>
      </c>
    </row>
    <row r="46" spans="1:7" ht="15" x14ac:dyDescent="0.25">
      <c r="A46" s="53" t="s">
        <v>297</v>
      </c>
      <c r="B46">
        <v>7.2</v>
      </c>
      <c r="C46">
        <v>10</v>
      </c>
      <c r="D46">
        <v>2.2000000000000002</v>
      </c>
      <c r="E46">
        <v>1.1000000000000001</v>
      </c>
      <c r="F46">
        <v>0</v>
      </c>
      <c r="G46">
        <v>0</v>
      </c>
    </row>
    <row r="47" spans="1:7" ht="15" x14ac:dyDescent="0.25">
      <c r="A47" s="53" t="s">
        <v>298</v>
      </c>
      <c r="B47">
        <v>3843.9</v>
      </c>
      <c r="C47">
        <v>4237.7</v>
      </c>
      <c r="D47">
        <v>1415.8</v>
      </c>
      <c r="E47">
        <v>1574.4</v>
      </c>
      <c r="F47">
        <v>206</v>
      </c>
      <c r="G47">
        <v>0</v>
      </c>
    </row>
    <row r="48" spans="1:7" ht="15" x14ac:dyDescent="0.25">
      <c r="A48" s="53" t="s">
        <v>299</v>
      </c>
      <c r="B48">
        <v>86.6</v>
      </c>
      <c r="C48">
        <v>96</v>
      </c>
      <c r="D48">
        <v>39.5</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120.4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12.2</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19280</v>
      </c>
      <c r="C55">
        <v>6942.6</v>
      </c>
      <c r="D55">
        <v>5390.9</v>
      </c>
      <c r="E55">
        <v>3126.8</v>
      </c>
      <c r="F55">
        <v>206</v>
      </c>
      <c r="G55">
        <v>0</v>
      </c>
    </row>
    <row r="56" spans="1:7" ht="15" x14ac:dyDescent="0.25">
      <c r="A56" s="53" t="s">
        <v>306</v>
      </c>
      <c r="B56">
        <v>3663.7</v>
      </c>
      <c r="C56">
        <v>786.5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22943.7</v>
      </c>
      <c r="C58">
        <v>7729.2</v>
      </c>
      <c r="D58">
        <v>5390.9</v>
      </c>
      <c r="E58">
        <v>3126.8</v>
      </c>
      <c r="F58">
        <v>206</v>
      </c>
      <c r="G58">
        <v>0</v>
      </c>
    </row>
    <row r="59" spans="1:7" ht="15" x14ac:dyDescent="0.25">
      <c r="A59" s="53" t="s">
        <v>308</v>
      </c>
      <c r="B59" t="s">
        <v>25</v>
      </c>
      <c r="C59" t="s">
        <v>25</v>
      </c>
      <c r="D59">
        <v>0</v>
      </c>
      <c r="E59">
        <v>0</v>
      </c>
      <c r="F59" t="s">
        <v>25</v>
      </c>
      <c r="G59" t="s">
        <v>25</v>
      </c>
    </row>
    <row r="60" spans="1:7" ht="15" x14ac:dyDescent="0.25">
      <c r="A60" s="53" t="s">
        <v>309</v>
      </c>
      <c r="B60">
        <v>834.8</v>
      </c>
      <c r="C60">
        <v>575.29999999999995</v>
      </c>
      <c r="D60" t="s">
        <v>25</v>
      </c>
      <c r="E60" t="s">
        <v>25</v>
      </c>
      <c r="F60">
        <v>0</v>
      </c>
      <c r="G60">
        <v>0</v>
      </c>
    </row>
    <row r="61" spans="1:7" ht="15" x14ac:dyDescent="0.35">
      <c r="A61" s="30" t="s">
        <v>573</v>
      </c>
      <c r="B61" t="s">
        <v>118</v>
      </c>
      <c r="C61" t="s">
        <v>26</v>
      </c>
      <c r="D61" t="s">
        <v>118</v>
      </c>
      <c r="E61" t="s">
        <v>118</v>
      </c>
      <c r="F61" t="s">
        <v>118</v>
      </c>
      <c r="G61" t="s">
        <v>108</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6EFE-FCDF-4447-BBC5-1617B2502FBE}">
  <dimension ref="A1:G61"/>
  <sheetViews>
    <sheetView topLeftCell="A29" workbookViewId="0">
      <selection activeCell="B54" sqref="B54"/>
    </sheetView>
  </sheetViews>
  <sheetFormatPr defaultRowHeight="13.2" x14ac:dyDescent="0.25"/>
  <cols>
    <col min="1" max="1" width="28.88671875" customWidth="1"/>
  </cols>
  <sheetData>
    <row r="1" spans="1:7" ht="15" x14ac:dyDescent="0.25">
      <c r="A1" s="53" t="s">
        <v>564</v>
      </c>
    </row>
    <row r="2" spans="1:7" ht="15" x14ac:dyDescent="0.25">
      <c r="A2" s="53" t="s">
        <v>565</v>
      </c>
    </row>
    <row r="3" spans="1:7" ht="15" x14ac:dyDescent="0.25">
      <c r="A3" s="53" t="s">
        <v>662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3017.7</v>
      </c>
      <c r="C15">
        <v>874.9</v>
      </c>
      <c r="D15">
        <v>441.8</v>
      </c>
      <c r="E15">
        <v>565.9</v>
      </c>
      <c r="F15">
        <v>0</v>
      </c>
      <c r="G15">
        <v>0</v>
      </c>
    </row>
    <row r="16" spans="1:7" ht="15" x14ac:dyDescent="0.25">
      <c r="A16" s="53" t="s">
        <v>27</v>
      </c>
    </row>
    <row r="17" spans="1:7" ht="15" x14ac:dyDescent="0.25">
      <c r="A17" s="53" t="s">
        <v>271</v>
      </c>
      <c r="B17">
        <v>221.1</v>
      </c>
      <c r="C17">
        <v>92.4</v>
      </c>
      <c r="D17">
        <v>48</v>
      </c>
      <c r="E17">
        <v>65.3</v>
      </c>
      <c r="F17">
        <v>0</v>
      </c>
      <c r="G17">
        <v>0</v>
      </c>
    </row>
    <row r="18" spans="1:7" ht="15" x14ac:dyDescent="0.25">
      <c r="A18" s="53" t="s">
        <v>27</v>
      </c>
    </row>
    <row r="19" spans="1:7" ht="15" x14ac:dyDescent="0.25">
      <c r="A19" s="53" t="s">
        <v>272</v>
      </c>
      <c r="B19">
        <v>8744.7000000000007</v>
      </c>
      <c r="C19">
        <v>0</v>
      </c>
      <c r="D19">
        <v>1371.1</v>
      </c>
      <c r="E19">
        <v>59.3</v>
      </c>
      <c r="F19">
        <v>0</v>
      </c>
      <c r="G19">
        <v>0</v>
      </c>
    </row>
    <row r="20" spans="1:7" ht="15" x14ac:dyDescent="0.25">
      <c r="A20" s="53" t="s">
        <v>27</v>
      </c>
    </row>
    <row r="21" spans="1:7" ht="15" x14ac:dyDescent="0.25">
      <c r="A21" s="53" t="s">
        <v>273</v>
      </c>
      <c r="B21">
        <v>81.5</v>
      </c>
      <c r="C21">
        <v>76</v>
      </c>
      <c r="D21">
        <v>344.7</v>
      </c>
      <c r="E21">
        <v>18.5</v>
      </c>
      <c r="F21">
        <v>0</v>
      </c>
      <c r="G21">
        <v>0</v>
      </c>
    </row>
    <row r="22" spans="1:7" ht="15" x14ac:dyDescent="0.25">
      <c r="A22" s="53" t="s">
        <v>274</v>
      </c>
      <c r="B22">
        <v>1.8</v>
      </c>
      <c r="C22">
        <v>2.9</v>
      </c>
      <c r="D22">
        <v>10</v>
      </c>
      <c r="E22">
        <v>3.3</v>
      </c>
      <c r="F22">
        <v>0</v>
      </c>
      <c r="G22">
        <v>0</v>
      </c>
    </row>
    <row r="23" spans="1:7" ht="15" x14ac:dyDescent="0.25">
      <c r="A23" s="53" t="s">
        <v>406</v>
      </c>
      <c r="B23">
        <v>0</v>
      </c>
      <c r="C23">
        <v>0</v>
      </c>
      <c r="D23">
        <v>0</v>
      </c>
      <c r="E23" t="s">
        <v>160</v>
      </c>
      <c r="F23">
        <v>0</v>
      </c>
      <c r="G23">
        <v>0</v>
      </c>
    </row>
    <row r="24" spans="1:7" ht="15" x14ac:dyDescent="0.25">
      <c r="A24" s="53" t="s">
        <v>413</v>
      </c>
      <c r="B24">
        <v>0</v>
      </c>
      <c r="C24">
        <v>0</v>
      </c>
      <c r="D24">
        <v>0</v>
      </c>
      <c r="E24">
        <v>8.9</v>
      </c>
      <c r="F24">
        <v>0</v>
      </c>
      <c r="G24">
        <v>0</v>
      </c>
    </row>
    <row r="25" spans="1:7" ht="15" x14ac:dyDescent="0.25">
      <c r="A25" s="53" t="s">
        <v>275</v>
      </c>
      <c r="B25">
        <v>6.2</v>
      </c>
      <c r="C25">
        <v>67.8</v>
      </c>
      <c r="D25">
        <v>332.6</v>
      </c>
      <c r="E25">
        <v>3</v>
      </c>
      <c r="F25">
        <v>0</v>
      </c>
      <c r="G25">
        <v>0</v>
      </c>
    </row>
    <row r="26" spans="1:7" ht="15" x14ac:dyDescent="0.25">
      <c r="A26" s="53" t="s">
        <v>276</v>
      </c>
      <c r="B26">
        <v>8.1</v>
      </c>
      <c r="C26">
        <v>1.6</v>
      </c>
      <c r="D26">
        <v>1.7</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3.4</v>
      </c>
      <c r="D29">
        <v>0.1</v>
      </c>
      <c r="E29">
        <v>0.1</v>
      </c>
      <c r="F29">
        <v>0</v>
      </c>
      <c r="G29">
        <v>0</v>
      </c>
    </row>
    <row r="30" spans="1:7" ht="15" x14ac:dyDescent="0.25">
      <c r="A30" s="53" t="s">
        <v>280</v>
      </c>
      <c r="B30">
        <v>0</v>
      </c>
      <c r="C30">
        <v>0</v>
      </c>
      <c r="D30">
        <v>0</v>
      </c>
      <c r="E30">
        <v>0</v>
      </c>
      <c r="F30">
        <v>0</v>
      </c>
      <c r="G30">
        <v>0</v>
      </c>
    </row>
    <row r="31" spans="1:7" ht="15" x14ac:dyDescent="0.25">
      <c r="A31" s="53" t="s">
        <v>281</v>
      </c>
      <c r="B31">
        <v>65</v>
      </c>
      <c r="C31">
        <v>0</v>
      </c>
      <c r="D31">
        <v>0</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6226</v>
      </c>
      <c r="C34">
        <v>5788.8</v>
      </c>
      <c r="D34">
        <v>2287.3000000000002</v>
      </c>
      <c r="E34">
        <v>1928.7</v>
      </c>
      <c r="F34">
        <v>206</v>
      </c>
      <c r="G34">
        <v>0</v>
      </c>
    </row>
    <row r="35" spans="1:7" ht="15" x14ac:dyDescent="0.25">
      <c r="A35" s="53" t="s">
        <v>287</v>
      </c>
      <c r="B35">
        <v>4.5</v>
      </c>
      <c r="C35">
        <v>0</v>
      </c>
      <c r="D35">
        <v>0</v>
      </c>
      <c r="E35">
        <v>2.9</v>
      </c>
      <c r="F35">
        <v>0</v>
      </c>
      <c r="G35">
        <v>0</v>
      </c>
    </row>
    <row r="36" spans="1:7" ht="15" x14ac:dyDescent="0.25">
      <c r="A36" s="53" t="s">
        <v>288</v>
      </c>
      <c r="B36">
        <v>199.3</v>
      </c>
      <c r="C36">
        <v>121.9</v>
      </c>
      <c r="D36">
        <v>76</v>
      </c>
      <c r="E36">
        <v>96.2</v>
      </c>
      <c r="F36">
        <v>0</v>
      </c>
      <c r="G36">
        <v>0</v>
      </c>
    </row>
    <row r="37" spans="1:7" ht="15" x14ac:dyDescent="0.25">
      <c r="A37" s="53" t="s">
        <v>289</v>
      </c>
      <c r="B37">
        <v>134.19999999999999</v>
      </c>
      <c r="C37">
        <v>78.2</v>
      </c>
      <c r="D37">
        <v>126.9</v>
      </c>
      <c r="E37">
        <v>65</v>
      </c>
      <c r="F37">
        <v>0</v>
      </c>
      <c r="G37">
        <v>0</v>
      </c>
    </row>
    <row r="38" spans="1:7" ht="15" x14ac:dyDescent="0.25">
      <c r="A38" s="53" t="s">
        <v>290</v>
      </c>
      <c r="B38">
        <v>701.7</v>
      </c>
      <c r="C38">
        <v>399.4</v>
      </c>
      <c r="D38">
        <v>476</v>
      </c>
      <c r="E38">
        <v>81.400000000000006</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327</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0</v>
      </c>
      <c r="C43">
        <v>3.4</v>
      </c>
      <c r="D43">
        <v>0</v>
      </c>
      <c r="E43">
        <v>0</v>
      </c>
      <c r="F43">
        <v>0</v>
      </c>
      <c r="G43">
        <v>0</v>
      </c>
    </row>
    <row r="44" spans="1:7" ht="15" x14ac:dyDescent="0.25">
      <c r="A44" s="53" t="s">
        <v>295</v>
      </c>
      <c r="B44">
        <v>235.8</v>
      </c>
      <c r="C44">
        <v>142</v>
      </c>
      <c r="D44">
        <v>70.3</v>
      </c>
      <c r="E44">
        <v>99.4</v>
      </c>
      <c r="F44">
        <v>0</v>
      </c>
      <c r="G44">
        <v>0</v>
      </c>
    </row>
    <row r="45" spans="1:7" ht="15" x14ac:dyDescent="0.25">
      <c r="A45" s="53" t="s">
        <v>296</v>
      </c>
      <c r="B45">
        <v>64.2</v>
      </c>
      <c r="C45">
        <v>88.4</v>
      </c>
      <c r="D45">
        <v>23.1</v>
      </c>
      <c r="E45">
        <v>25.3</v>
      </c>
      <c r="F45">
        <v>0</v>
      </c>
      <c r="G45">
        <v>0</v>
      </c>
    </row>
    <row r="46" spans="1:7" ht="15" x14ac:dyDescent="0.25">
      <c r="A46" s="53" t="s">
        <v>297</v>
      </c>
      <c r="B46">
        <v>7.2</v>
      </c>
      <c r="C46">
        <v>9</v>
      </c>
      <c r="D46">
        <v>2.2000000000000002</v>
      </c>
      <c r="E46">
        <v>1.1000000000000001</v>
      </c>
      <c r="F46">
        <v>0</v>
      </c>
      <c r="G46">
        <v>0</v>
      </c>
    </row>
    <row r="47" spans="1:7" ht="15" x14ac:dyDescent="0.25">
      <c r="A47" s="53" t="s">
        <v>298</v>
      </c>
      <c r="B47">
        <v>3634.9</v>
      </c>
      <c r="C47">
        <v>4099.8</v>
      </c>
      <c r="D47">
        <v>1247.5999999999999</v>
      </c>
      <c r="E47">
        <v>1364.9</v>
      </c>
      <c r="F47">
        <v>206</v>
      </c>
      <c r="G47">
        <v>0</v>
      </c>
    </row>
    <row r="48" spans="1:7" ht="15" x14ac:dyDescent="0.25">
      <c r="A48" s="53" t="s">
        <v>299</v>
      </c>
      <c r="B48">
        <v>99.8</v>
      </c>
      <c r="C48">
        <v>99</v>
      </c>
      <c r="D48">
        <v>25.4</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124.4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1.1000000000000001</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18291</v>
      </c>
      <c r="C55">
        <v>6832.3</v>
      </c>
      <c r="D55">
        <v>4492.8999999999996</v>
      </c>
      <c r="E55">
        <v>2637.8</v>
      </c>
      <c r="F55">
        <v>206</v>
      </c>
      <c r="G55">
        <v>0</v>
      </c>
    </row>
    <row r="56" spans="1:7" ht="15" x14ac:dyDescent="0.25">
      <c r="A56" s="53" t="s">
        <v>306</v>
      </c>
      <c r="B56">
        <v>3719.1</v>
      </c>
      <c r="C56">
        <v>894.5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22010.1</v>
      </c>
      <c r="C58">
        <v>7726.8</v>
      </c>
      <c r="D58">
        <v>4492.8999999999996</v>
      </c>
      <c r="E58">
        <v>2637.8</v>
      </c>
      <c r="F58">
        <v>206</v>
      </c>
      <c r="G58">
        <v>0</v>
      </c>
    </row>
    <row r="59" spans="1:7" ht="15" x14ac:dyDescent="0.25">
      <c r="A59" s="53" t="s">
        <v>308</v>
      </c>
      <c r="B59" t="s">
        <v>25</v>
      </c>
      <c r="C59" t="s">
        <v>25</v>
      </c>
      <c r="D59">
        <v>0</v>
      </c>
      <c r="E59">
        <v>0</v>
      </c>
      <c r="F59" t="s">
        <v>25</v>
      </c>
      <c r="G59" t="s">
        <v>25</v>
      </c>
    </row>
    <row r="60" spans="1:7" ht="15" x14ac:dyDescent="0.25">
      <c r="A60" s="53" t="s">
        <v>309</v>
      </c>
      <c r="B60">
        <v>804.8</v>
      </c>
      <c r="C60">
        <v>570</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AF05-8655-44AB-A6F4-1454957654D0}">
  <dimension ref="A1:G60"/>
  <sheetViews>
    <sheetView topLeftCell="A27" workbookViewId="0">
      <selection activeCell="B27" sqref="B27"/>
    </sheetView>
  </sheetViews>
  <sheetFormatPr defaultRowHeight="13.2" x14ac:dyDescent="0.25"/>
  <cols>
    <col min="1" max="1" width="31.33203125" customWidth="1"/>
    <col min="2" max="2" width="13" customWidth="1"/>
    <col min="3" max="3" width="12.33203125" customWidth="1"/>
    <col min="4" max="4" width="13" customWidth="1"/>
    <col min="5" max="5" width="10" customWidth="1"/>
    <col min="6" max="6" width="13.44140625" customWidth="1"/>
    <col min="7" max="7" width="10.33203125" customWidth="1"/>
  </cols>
  <sheetData>
    <row r="1" spans="1:7" ht="15" x14ac:dyDescent="0.25">
      <c r="A1" s="53" t="s">
        <v>564</v>
      </c>
    </row>
    <row r="2" spans="1:7" ht="15" x14ac:dyDescent="0.25">
      <c r="A2" s="53" t="s">
        <v>565</v>
      </c>
    </row>
    <row r="3" spans="1:7" ht="15" x14ac:dyDescent="0.25">
      <c r="A3" s="53" t="s">
        <v>661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2882.1</v>
      </c>
      <c r="C15">
        <v>889.7</v>
      </c>
      <c r="D15">
        <v>401.6</v>
      </c>
      <c r="E15">
        <v>444.2</v>
      </c>
      <c r="F15">
        <v>0</v>
      </c>
      <c r="G15">
        <v>0</v>
      </c>
    </row>
    <row r="16" spans="1:7" ht="15" x14ac:dyDescent="0.25">
      <c r="A16" s="53" t="s">
        <v>27</v>
      </c>
    </row>
    <row r="17" spans="1:7" ht="15" x14ac:dyDescent="0.25">
      <c r="A17" s="53" t="s">
        <v>271</v>
      </c>
      <c r="B17">
        <v>215.9</v>
      </c>
      <c r="C17">
        <v>91</v>
      </c>
      <c r="D17">
        <v>37.299999999999997</v>
      </c>
      <c r="E17">
        <v>58</v>
      </c>
      <c r="F17">
        <v>0</v>
      </c>
      <c r="G17">
        <v>0</v>
      </c>
    </row>
    <row r="18" spans="1:7" ht="15" x14ac:dyDescent="0.25">
      <c r="A18" s="53" t="s">
        <v>27</v>
      </c>
    </row>
    <row r="19" spans="1:7" ht="15" x14ac:dyDescent="0.25">
      <c r="A19" s="53" t="s">
        <v>272</v>
      </c>
      <c r="B19">
        <v>8873.7000000000007</v>
      </c>
      <c r="C19">
        <v>0</v>
      </c>
      <c r="D19">
        <v>1101.4000000000001</v>
      </c>
      <c r="E19">
        <v>59.3</v>
      </c>
      <c r="F19">
        <v>0</v>
      </c>
      <c r="G19">
        <v>0</v>
      </c>
    </row>
    <row r="20" spans="1:7" ht="15" x14ac:dyDescent="0.25">
      <c r="A20" s="53" t="s">
        <v>27</v>
      </c>
    </row>
    <row r="21" spans="1:7" ht="15" x14ac:dyDescent="0.25">
      <c r="A21" s="53" t="s">
        <v>273</v>
      </c>
      <c r="B21">
        <v>147.9</v>
      </c>
      <c r="C21">
        <v>85.2</v>
      </c>
      <c r="D21">
        <v>285.89999999999998</v>
      </c>
      <c r="E21">
        <v>8.1999999999999993</v>
      </c>
      <c r="F21">
        <v>0</v>
      </c>
      <c r="G21">
        <v>0</v>
      </c>
    </row>
    <row r="22" spans="1:7" ht="15" x14ac:dyDescent="0.25">
      <c r="A22" s="53" t="s">
        <v>274</v>
      </c>
      <c r="B22">
        <v>2.5</v>
      </c>
      <c r="C22">
        <v>3.5</v>
      </c>
      <c r="D22">
        <v>9.3000000000000007</v>
      </c>
      <c r="E22">
        <v>2.6</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71.900000000000006</v>
      </c>
      <c r="C25">
        <v>68.400000000000006</v>
      </c>
      <c r="D25">
        <v>274.60000000000002</v>
      </c>
      <c r="E25">
        <v>2.4</v>
      </c>
      <c r="F25">
        <v>0</v>
      </c>
      <c r="G25">
        <v>0</v>
      </c>
    </row>
    <row r="26" spans="1:7" ht="15" x14ac:dyDescent="0.25">
      <c r="A26" s="53" t="s">
        <v>276</v>
      </c>
      <c r="B26">
        <v>8.1</v>
      </c>
      <c r="C26">
        <v>0.9</v>
      </c>
      <c r="D26">
        <v>1.7</v>
      </c>
      <c r="E26">
        <v>1.5</v>
      </c>
      <c r="F26">
        <v>0</v>
      </c>
      <c r="G26">
        <v>0</v>
      </c>
    </row>
    <row r="27" spans="1:7" ht="15" x14ac:dyDescent="0.25">
      <c r="A27" s="53" t="s">
        <v>278</v>
      </c>
      <c r="B27">
        <v>0</v>
      </c>
      <c r="C27">
        <v>0</v>
      </c>
      <c r="D27">
        <v>0.2</v>
      </c>
      <c r="E27">
        <v>0.6</v>
      </c>
      <c r="F27">
        <v>0</v>
      </c>
      <c r="G27">
        <v>0</v>
      </c>
    </row>
    <row r="28" spans="1:7" ht="15" x14ac:dyDescent="0.25">
      <c r="A28" s="53" t="s">
        <v>279</v>
      </c>
      <c r="B28">
        <v>0.5</v>
      </c>
      <c r="C28">
        <v>3.4</v>
      </c>
      <c r="D28">
        <v>0.1</v>
      </c>
      <c r="E28">
        <v>0.1</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v>
      </c>
      <c r="D31">
        <v>0</v>
      </c>
      <c r="E31">
        <v>1</v>
      </c>
      <c r="F31">
        <v>0</v>
      </c>
      <c r="G31">
        <v>0</v>
      </c>
    </row>
    <row r="32" spans="1:7" ht="15" x14ac:dyDescent="0.25">
      <c r="A32" s="53" t="s">
        <v>27</v>
      </c>
    </row>
    <row r="33" spans="1:7" ht="15" x14ac:dyDescent="0.25">
      <c r="A33" s="53" t="s">
        <v>286</v>
      </c>
      <c r="B33">
        <v>6179.1</v>
      </c>
      <c r="C33">
        <v>5946.4</v>
      </c>
      <c r="D33">
        <v>1851.6</v>
      </c>
      <c r="E33">
        <v>1511.5</v>
      </c>
      <c r="F33">
        <v>206</v>
      </c>
      <c r="G33">
        <v>0</v>
      </c>
    </row>
    <row r="34" spans="1:7" ht="15" x14ac:dyDescent="0.25">
      <c r="A34" s="53" t="s">
        <v>287</v>
      </c>
      <c r="B34">
        <v>4.5</v>
      </c>
      <c r="C34">
        <v>2.2999999999999998</v>
      </c>
      <c r="D34">
        <v>0</v>
      </c>
      <c r="E34">
        <v>0</v>
      </c>
      <c r="F34">
        <v>0</v>
      </c>
      <c r="G34">
        <v>0</v>
      </c>
    </row>
    <row r="35" spans="1:7" ht="15" x14ac:dyDescent="0.25">
      <c r="A35" s="53" t="s">
        <v>288</v>
      </c>
      <c r="B35">
        <v>151.5</v>
      </c>
      <c r="C35">
        <v>163.6</v>
      </c>
      <c r="D35">
        <v>76</v>
      </c>
      <c r="E35">
        <v>71.2</v>
      </c>
      <c r="F35">
        <v>0</v>
      </c>
      <c r="G35">
        <v>0</v>
      </c>
    </row>
    <row r="36" spans="1:7" ht="15" x14ac:dyDescent="0.25">
      <c r="A36" s="53" t="s">
        <v>289</v>
      </c>
      <c r="B36">
        <v>113.8</v>
      </c>
      <c r="C36">
        <v>77.8</v>
      </c>
      <c r="D36">
        <v>119.3</v>
      </c>
      <c r="E36">
        <v>57.6</v>
      </c>
      <c r="F36">
        <v>0</v>
      </c>
      <c r="G36">
        <v>0</v>
      </c>
    </row>
    <row r="37" spans="1:7" ht="15" x14ac:dyDescent="0.25">
      <c r="A37" s="53" t="s">
        <v>290</v>
      </c>
      <c r="B37">
        <v>560.70000000000005</v>
      </c>
      <c r="C37">
        <v>318</v>
      </c>
      <c r="D37">
        <v>432.9</v>
      </c>
      <c r="E37">
        <v>60.2</v>
      </c>
      <c r="F37">
        <v>0</v>
      </c>
      <c r="G37">
        <v>0</v>
      </c>
    </row>
    <row r="38" spans="1:7" ht="15" x14ac:dyDescent="0.25">
      <c r="A38" s="53" t="s">
        <v>291</v>
      </c>
      <c r="B38">
        <v>63</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582.4</v>
      </c>
      <c r="C40">
        <v>328.9</v>
      </c>
      <c r="D40">
        <v>75.099999999999994</v>
      </c>
      <c r="E40">
        <v>51</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165</v>
      </c>
      <c r="D43">
        <v>21.2</v>
      </c>
      <c r="E43">
        <v>49.4</v>
      </c>
      <c r="F43">
        <v>0</v>
      </c>
      <c r="G43">
        <v>0</v>
      </c>
    </row>
    <row r="44" spans="1:7" ht="15" x14ac:dyDescent="0.25">
      <c r="A44" s="53" t="s">
        <v>296</v>
      </c>
      <c r="B44">
        <v>78.7</v>
      </c>
      <c r="C44">
        <v>79.7</v>
      </c>
      <c r="D44">
        <v>7.2</v>
      </c>
      <c r="E44">
        <v>25.3</v>
      </c>
      <c r="F44">
        <v>0</v>
      </c>
      <c r="G44">
        <v>0</v>
      </c>
    </row>
    <row r="45" spans="1:7" ht="15" x14ac:dyDescent="0.25">
      <c r="A45" s="53" t="s">
        <v>297</v>
      </c>
      <c r="B45">
        <v>7.2</v>
      </c>
      <c r="C45">
        <v>9.5</v>
      </c>
      <c r="D45">
        <v>1.6</v>
      </c>
      <c r="E45">
        <v>0.8</v>
      </c>
      <c r="F45">
        <v>0</v>
      </c>
      <c r="G45">
        <v>0</v>
      </c>
    </row>
    <row r="46" spans="1:7" ht="15" x14ac:dyDescent="0.25">
      <c r="A46" s="53" t="s">
        <v>298</v>
      </c>
      <c r="B46">
        <v>3737.5</v>
      </c>
      <c r="C46">
        <v>4263.8</v>
      </c>
      <c r="D46">
        <v>941.1</v>
      </c>
      <c r="E46">
        <v>1109.4000000000001</v>
      </c>
      <c r="F46">
        <v>206</v>
      </c>
      <c r="G46">
        <v>0</v>
      </c>
    </row>
    <row r="47" spans="1:7" ht="15" x14ac:dyDescent="0.25">
      <c r="A47" s="53" t="s">
        <v>299</v>
      </c>
      <c r="B47">
        <v>99.8</v>
      </c>
      <c r="C47">
        <v>102</v>
      </c>
      <c r="D47">
        <v>25.4</v>
      </c>
      <c r="E47">
        <v>0.1</v>
      </c>
      <c r="F47">
        <v>0</v>
      </c>
      <c r="G47">
        <v>0</v>
      </c>
    </row>
    <row r="48" spans="1:7" ht="15" x14ac:dyDescent="0.25">
      <c r="A48" s="53" t="s">
        <v>300</v>
      </c>
      <c r="B48">
        <v>235.3</v>
      </c>
      <c r="C48">
        <v>285.10000000000002</v>
      </c>
      <c r="D48">
        <v>39.4</v>
      </c>
      <c r="E48">
        <v>42.3</v>
      </c>
      <c r="F48">
        <v>0</v>
      </c>
      <c r="G48">
        <v>0</v>
      </c>
    </row>
    <row r="49" spans="1:7" ht="15" x14ac:dyDescent="0.25">
      <c r="A49" s="53" t="s">
        <v>301</v>
      </c>
      <c r="B49">
        <v>50</v>
      </c>
      <c r="C49">
        <v>0</v>
      </c>
      <c r="D49">
        <v>84.4</v>
      </c>
      <c r="E49">
        <v>0</v>
      </c>
      <c r="F49">
        <v>0</v>
      </c>
      <c r="G49">
        <v>0</v>
      </c>
    </row>
    <row r="50" spans="1:7" ht="15" x14ac:dyDescent="0.25">
      <c r="A50" s="53" t="s">
        <v>302</v>
      </c>
      <c r="B50">
        <v>172.9</v>
      </c>
      <c r="C50">
        <v>116.4</v>
      </c>
      <c r="D50">
        <v>18.100000000000001</v>
      </c>
      <c r="E50">
        <v>15.9</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18298.8</v>
      </c>
      <c r="C54">
        <v>7012.6</v>
      </c>
      <c r="D54">
        <v>3677.8</v>
      </c>
      <c r="E54">
        <v>2081.1999999999998</v>
      </c>
      <c r="F54">
        <v>206</v>
      </c>
      <c r="G54">
        <v>0</v>
      </c>
    </row>
    <row r="55" spans="1:7" ht="15" x14ac:dyDescent="0.25">
      <c r="A55" s="53" t="s">
        <v>306</v>
      </c>
      <c r="B55">
        <v>3871.2</v>
      </c>
      <c r="C55">
        <v>902.2</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22170</v>
      </c>
      <c r="C57">
        <v>7914.8</v>
      </c>
      <c r="D57">
        <v>3677.8</v>
      </c>
      <c r="E57">
        <v>2081.1999999999998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E3A-ED0C-4E3F-B80A-4882B8405309}">
  <dimension ref="A1:G60"/>
  <sheetViews>
    <sheetView topLeftCell="A38" workbookViewId="0">
      <selection activeCell="B65" sqref="B65"/>
    </sheetView>
  </sheetViews>
  <sheetFormatPr defaultRowHeight="13.2" x14ac:dyDescent="0.25"/>
  <cols>
    <col min="1" max="1" width="13.109375" customWidth="1"/>
    <col min="2" max="2" width="11.44140625" customWidth="1"/>
    <col min="4" max="4" width="11.88671875" customWidth="1"/>
    <col min="5" max="5" width="9.6640625" customWidth="1"/>
    <col min="6" max="6" width="10" customWidth="1"/>
    <col min="7" max="7" width="9.88671875" customWidth="1"/>
  </cols>
  <sheetData>
    <row r="1" spans="1:7" ht="15" x14ac:dyDescent="0.25">
      <c r="A1" s="53" t="s">
        <v>564</v>
      </c>
    </row>
    <row r="2" spans="1:7" ht="15" x14ac:dyDescent="0.25">
      <c r="A2" s="53" t="s">
        <v>565</v>
      </c>
    </row>
    <row r="3" spans="1:7" ht="15" x14ac:dyDescent="0.25">
      <c r="A3" s="53" t="s">
        <v>660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2603.6</v>
      </c>
      <c r="C15">
        <v>841.5</v>
      </c>
      <c r="D15">
        <v>320</v>
      </c>
      <c r="E15">
        <v>416.7</v>
      </c>
      <c r="F15">
        <v>0</v>
      </c>
      <c r="G15">
        <v>0</v>
      </c>
    </row>
    <row r="16" spans="1:7" ht="15" x14ac:dyDescent="0.25">
      <c r="A16" s="53" t="s">
        <v>27</v>
      </c>
    </row>
    <row r="17" spans="1:7" ht="15" x14ac:dyDescent="0.25">
      <c r="A17" s="53" t="s">
        <v>271</v>
      </c>
      <c r="B17">
        <v>294.89999999999998</v>
      </c>
      <c r="C17">
        <v>90.2</v>
      </c>
      <c r="D17">
        <v>30.1</v>
      </c>
      <c r="E17">
        <v>48</v>
      </c>
      <c r="F17">
        <v>0</v>
      </c>
      <c r="G17">
        <v>0</v>
      </c>
    </row>
    <row r="18" spans="1:7" ht="15" x14ac:dyDescent="0.25">
      <c r="A18" s="53" t="s">
        <v>27</v>
      </c>
    </row>
    <row r="19" spans="1:7" ht="15" x14ac:dyDescent="0.25">
      <c r="A19" s="53" t="s">
        <v>272</v>
      </c>
      <c r="B19">
        <v>9205.1</v>
      </c>
      <c r="C19">
        <v>60</v>
      </c>
      <c r="D19">
        <v>751.5</v>
      </c>
      <c r="E19">
        <v>0</v>
      </c>
      <c r="F19">
        <v>0</v>
      </c>
      <c r="G19">
        <v>0</v>
      </c>
    </row>
    <row r="20" spans="1:7" ht="15" x14ac:dyDescent="0.25">
      <c r="A20" s="53" t="s">
        <v>27</v>
      </c>
    </row>
    <row r="21" spans="1:7" ht="15" x14ac:dyDescent="0.25">
      <c r="A21" s="53" t="s">
        <v>273</v>
      </c>
      <c r="B21">
        <v>147.5</v>
      </c>
      <c r="C21">
        <v>84.9</v>
      </c>
      <c r="D21">
        <v>283.89999999999998</v>
      </c>
      <c r="E21">
        <v>5.5</v>
      </c>
      <c r="F21">
        <v>0</v>
      </c>
      <c r="G21">
        <v>0</v>
      </c>
    </row>
    <row r="22" spans="1:7" ht="15" x14ac:dyDescent="0.25">
      <c r="A22" s="53" t="s">
        <v>274</v>
      </c>
      <c r="B22">
        <v>2.8</v>
      </c>
      <c r="C22">
        <v>2.5</v>
      </c>
      <c r="D22">
        <v>8.8000000000000007</v>
      </c>
      <c r="E22">
        <v>1.8</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72.5</v>
      </c>
      <c r="C25">
        <v>68.2</v>
      </c>
      <c r="D25">
        <v>273.8</v>
      </c>
      <c r="E25">
        <v>1.7</v>
      </c>
      <c r="F25">
        <v>0</v>
      </c>
      <c r="G25">
        <v>0</v>
      </c>
    </row>
    <row r="26" spans="1:7" ht="15" x14ac:dyDescent="0.25">
      <c r="A26" s="53" t="s">
        <v>276</v>
      </c>
      <c r="B26">
        <v>6.6</v>
      </c>
      <c r="C26">
        <v>1.2</v>
      </c>
      <c r="D26">
        <v>1.2</v>
      </c>
      <c r="E26">
        <v>1.1000000000000001</v>
      </c>
      <c r="F26">
        <v>0</v>
      </c>
      <c r="G26">
        <v>0</v>
      </c>
    </row>
    <row r="27" spans="1:7" ht="15" x14ac:dyDescent="0.25">
      <c r="A27" s="53" t="s">
        <v>278</v>
      </c>
      <c r="B27">
        <v>0</v>
      </c>
      <c r="C27">
        <v>0</v>
      </c>
      <c r="D27">
        <v>0.2</v>
      </c>
      <c r="E27">
        <v>0.3</v>
      </c>
      <c r="F27">
        <v>0</v>
      </c>
      <c r="G27">
        <v>0</v>
      </c>
    </row>
    <row r="28" spans="1:7" ht="15" x14ac:dyDescent="0.25">
      <c r="A28" s="53" t="s">
        <v>279</v>
      </c>
      <c r="B28">
        <v>0.7</v>
      </c>
      <c r="C28">
        <v>3.5</v>
      </c>
      <c r="D28">
        <v>0</v>
      </c>
      <c r="E28" t="s">
        <v>160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0.5</v>
      </c>
      <c r="D31">
        <v>0</v>
      </c>
      <c r="E31">
        <v>0.5</v>
      </c>
      <c r="F31">
        <v>0</v>
      </c>
      <c r="G31">
        <v>0</v>
      </c>
    </row>
    <row r="32" spans="1:7" ht="15" x14ac:dyDescent="0.25">
      <c r="A32" s="53" t="s">
        <v>27</v>
      </c>
    </row>
    <row r="33" spans="1:7" ht="15" x14ac:dyDescent="0.25">
      <c r="A33" s="53" t="s">
        <v>286</v>
      </c>
      <c r="B33">
        <v>6067.8</v>
      </c>
      <c r="C33">
        <v>6146.6</v>
      </c>
      <c r="D33">
        <v>1357.5</v>
      </c>
      <c r="E33">
        <v>1136.5</v>
      </c>
      <c r="F33">
        <v>206</v>
      </c>
      <c r="G33">
        <v>0</v>
      </c>
    </row>
    <row r="34" spans="1:7" ht="15" x14ac:dyDescent="0.25">
      <c r="A34" s="53" t="s">
        <v>287</v>
      </c>
      <c r="B34">
        <v>4.5</v>
      </c>
      <c r="C34">
        <v>2.2999999999999998</v>
      </c>
      <c r="D34">
        <v>0</v>
      </c>
      <c r="E34">
        <v>0</v>
      </c>
      <c r="F34">
        <v>0</v>
      </c>
      <c r="G34">
        <v>0</v>
      </c>
    </row>
    <row r="35" spans="1:7" ht="15" x14ac:dyDescent="0.25">
      <c r="A35" s="53" t="s">
        <v>288</v>
      </c>
      <c r="B35">
        <v>185.6</v>
      </c>
      <c r="C35">
        <v>183.6</v>
      </c>
      <c r="D35">
        <v>29.8</v>
      </c>
      <c r="E35">
        <v>38.9</v>
      </c>
      <c r="F35">
        <v>0</v>
      </c>
      <c r="G35">
        <v>0</v>
      </c>
    </row>
    <row r="36" spans="1:7" ht="15" x14ac:dyDescent="0.25">
      <c r="A36" s="53" t="s">
        <v>289</v>
      </c>
      <c r="B36">
        <v>98.8</v>
      </c>
      <c r="C36">
        <v>82.9</v>
      </c>
      <c r="D36">
        <v>106.7</v>
      </c>
      <c r="E36">
        <v>52.2</v>
      </c>
      <c r="F36">
        <v>0</v>
      </c>
      <c r="G36">
        <v>0</v>
      </c>
    </row>
    <row r="37" spans="1:7" ht="15" x14ac:dyDescent="0.25">
      <c r="A37" s="53" t="s">
        <v>290</v>
      </c>
      <c r="B37">
        <v>588.79999999999995</v>
      </c>
      <c r="C37">
        <v>251</v>
      </c>
      <c r="D37">
        <v>311.3</v>
      </c>
      <c r="E37">
        <v>17.899999999999999</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553</v>
      </c>
      <c r="C40">
        <v>340.5</v>
      </c>
      <c r="D40">
        <v>62.4</v>
      </c>
      <c r="E40">
        <v>37.6</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168.3</v>
      </c>
      <c r="D43">
        <v>21.2</v>
      </c>
      <c r="E43">
        <v>41.6</v>
      </c>
      <c r="F43">
        <v>0</v>
      </c>
      <c r="G43">
        <v>0</v>
      </c>
    </row>
    <row r="44" spans="1:7" ht="15" x14ac:dyDescent="0.25">
      <c r="A44" s="53" t="s">
        <v>296</v>
      </c>
      <c r="B44">
        <v>64.900000000000006</v>
      </c>
      <c r="C44">
        <v>105.1</v>
      </c>
      <c r="D44">
        <v>0</v>
      </c>
      <c r="E44">
        <v>0</v>
      </c>
      <c r="F44">
        <v>0</v>
      </c>
      <c r="G44">
        <v>0</v>
      </c>
    </row>
    <row r="45" spans="1:7" ht="15" x14ac:dyDescent="0.25">
      <c r="A45" s="53" t="s">
        <v>297</v>
      </c>
      <c r="B45">
        <v>7.2</v>
      </c>
      <c r="C45">
        <v>9.5</v>
      </c>
      <c r="D45">
        <v>1.6</v>
      </c>
      <c r="E45">
        <v>0.8</v>
      </c>
      <c r="F45">
        <v>0</v>
      </c>
      <c r="G45">
        <v>0</v>
      </c>
    </row>
    <row r="46" spans="1:7" ht="15" x14ac:dyDescent="0.25">
      <c r="A46" s="53" t="s">
        <v>298</v>
      </c>
      <c r="B46">
        <v>3680.2</v>
      </c>
      <c r="C46">
        <v>4441.1000000000004</v>
      </c>
      <c r="D46">
        <v>665.7</v>
      </c>
      <c r="E46">
        <v>894.4</v>
      </c>
      <c r="F46">
        <v>206</v>
      </c>
      <c r="G46">
        <v>0</v>
      </c>
    </row>
    <row r="47" spans="1:7" ht="15" x14ac:dyDescent="0.25">
      <c r="A47" s="53" t="s">
        <v>299</v>
      </c>
      <c r="B47">
        <v>74.8</v>
      </c>
      <c r="C47">
        <v>95</v>
      </c>
      <c r="D47">
        <v>25.4</v>
      </c>
      <c r="E47">
        <v>0.1</v>
      </c>
      <c r="F47">
        <v>0</v>
      </c>
      <c r="G47">
        <v>0</v>
      </c>
    </row>
    <row r="48" spans="1:7" ht="15" x14ac:dyDescent="0.25">
      <c r="A48" s="53" t="s">
        <v>300</v>
      </c>
      <c r="B48">
        <v>197.6</v>
      </c>
      <c r="C48">
        <v>308.60000000000002</v>
      </c>
      <c r="D48">
        <v>24.5</v>
      </c>
      <c r="E48">
        <v>19</v>
      </c>
      <c r="F48">
        <v>0</v>
      </c>
      <c r="G48">
        <v>0</v>
      </c>
    </row>
    <row r="49" spans="1:7" ht="15" x14ac:dyDescent="0.25">
      <c r="A49" s="53" t="s">
        <v>301</v>
      </c>
      <c r="B49">
        <v>74.099999999999994</v>
      </c>
      <c r="C49">
        <v>0</v>
      </c>
      <c r="D49">
        <v>84.4</v>
      </c>
      <c r="E49">
        <v>0</v>
      </c>
      <c r="F49">
        <v>0</v>
      </c>
      <c r="G49">
        <v>0</v>
      </c>
    </row>
    <row r="50" spans="1:7" ht="15" x14ac:dyDescent="0.25">
      <c r="A50" s="53" t="s">
        <v>302</v>
      </c>
      <c r="B50">
        <v>184.1</v>
      </c>
      <c r="C50">
        <v>124.6</v>
      </c>
      <c r="D50">
        <v>14.6</v>
      </c>
      <c r="E50">
        <v>5.7</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18318.900000000001</v>
      </c>
      <c r="C54">
        <v>7223.4</v>
      </c>
      <c r="D54">
        <v>2743</v>
      </c>
      <c r="E54">
        <v>1606.8</v>
      </c>
      <c r="F54">
        <v>206</v>
      </c>
      <c r="G54">
        <v>0</v>
      </c>
    </row>
    <row r="55" spans="1:7" ht="15" x14ac:dyDescent="0.25">
      <c r="A55" s="53" t="s">
        <v>306</v>
      </c>
      <c r="B55">
        <v>3560.3</v>
      </c>
      <c r="C55">
        <v>881.3</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21879.200000000001</v>
      </c>
      <c r="C57">
        <v>8104.7</v>
      </c>
      <c r="D57">
        <v>2743</v>
      </c>
      <c r="E57">
        <v>1606.8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D1E0-9307-4B4A-AD24-4D739E8CEA1A}">
  <dimension ref="A1:G59"/>
  <sheetViews>
    <sheetView topLeftCell="A14" workbookViewId="0">
      <selection activeCell="A14" sqref="A14"/>
    </sheetView>
  </sheetViews>
  <sheetFormatPr defaultRowHeight="13.2" x14ac:dyDescent="0.25"/>
  <cols>
    <col min="1" max="1" width="22" customWidth="1"/>
  </cols>
  <sheetData>
    <row r="1" spans="1:7" ht="15" x14ac:dyDescent="0.25">
      <c r="A1" s="53" t="s">
        <v>564</v>
      </c>
    </row>
    <row r="2" spans="1:7" ht="15" x14ac:dyDescent="0.25">
      <c r="A2" s="53" t="s">
        <v>565</v>
      </c>
    </row>
    <row r="3" spans="1:7" ht="15" x14ac:dyDescent="0.25">
      <c r="A3" s="53" t="s">
        <v>659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2361.8000000000002</v>
      </c>
      <c r="C15">
        <v>892.4</v>
      </c>
      <c r="D15">
        <v>180.3</v>
      </c>
      <c r="E15">
        <v>277.8</v>
      </c>
      <c r="F15">
        <v>0</v>
      </c>
      <c r="G15">
        <v>0</v>
      </c>
    </row>
    <row r="16" spans="1:7" ht="15" x14ac:dyDescent="0.25">
      <c r="A16" s="53" t="s">
        <v>27</v>
      </c>
    </row>
    <row r="17" spans="1:7" ht="15" x14ac:dyDescent="0.25">
      <c r="A17" s="53" t="s">
        <v>271</v>
      </c>
      <c r="B17">
        <v>287.10000000000002</v>
      </c>
      <c r="C17">
        <v>93.8</v>
      </c>
      <c r="D17">
        <v>21.7</v>
      </c>
      <c r="E17">
        <v>33.700000000000003</v>
      </c>
      <c r="F17">
        <v>0</v>
      </c>
      <c r="G17">
        <v>0</v>
      </c>
    </row>
    <row r="18" spans="1:7" ht="15" x14ac:dyDescent="0.25">
      <c r="A18" s="53" t="s">
        <v>27</v>
      </c>
    </row>
    <row r="19" spans="1:7" ht="15" x14ac:dyDescent="0.25">
      <c r="A19" s="53" t="s">
        <v>272</v>
      </c>
      <c r="B19">
        <v>9325.1</v>
      </c>
      <c r="C19">
        <v>60</v>
      </c>
      <c r="D19">
        <v>481.6</v>
      </c>
      <c r="E19">
        <v>0</v>
      </c>
      <c r="F19">
        <v>0</v>
      </c>
      <c r="G19">
        <v>0</v>
      </c>
    </row>
    <row r="20" spans="1:7" ht="15" x14ac:dyDescent="0.25">
      <c r="A20" s="53" t="s">
        <v>27</v>
      </c>
    </row>
    <row r="21" spans="1:7" ht="15" x14ac:dyDescent="0.25">
      <c r="A21" s="53" t="s">
        <v>273</v>
      </c>
      <c r="B21">
        <v>206.8</v>
      </c>
      <c r="C21">
        <v>124.3</v>
      </c>
      <c r="D21">
        <v>218.6</v>
      </c>
      <c r="E21">
        <v>2.7</v>
      </c>
      <c r="F21">
        <v>0</v>
      </c>
      <c r="G21">
        <v>0</v>
      </c>
    </row>
    <row r="22" spans="1:7" ht="15" x14ac:dyDescent="0.25">
      <c r="A22" s="53" t="s">
        <v>274</v>
      </c>
      <c r="B22">
        <v>2.9</v>
      </c>
      <c r="C22">
        <v>3.1</v>
      </c>
      <c r="D22">
        <v>8.6</v>
      </c>
      <c r="E22">
        <v>1.2</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132.69999999999999</v>
      </c>
      <c r="C25">
        <v>68.900000000000006</v>
      </c>
      <c r="D25">
        <v>208.7</v>
      </c>
      <c r="E25">
        <v>0.9</v>
      </c>
      <c r="F25">
        <v>0</v>
      </c>
      <c r="G25">
        <v>0</v>
      </c>
    </row>
    <row r="26" spans="1:7" ht="15" x14ac:dyDescent="0.25">
      <c r="A26" s="53" t="s">
        <v>276</v>
      </c>
      <c r="B26">
        <v>5.6</v>
      </c>
      <c r="C26">
        <v>0.4</v>
      </c>
      <c r="D26">
        <v>1.2</v>
      </c>
      <c r="E26">
        <v>0.6</v>
      </c>
      <c r="F26">
        <v>0</v>
      </c>
      <c r="G26">
        <v>0</v>
      </c>
    </row>
    <row r="27" spans="1:7" ht="15" x14ac:dyDescent="0.25">
      <c r="A27" s="53" t="s">
        <v>278</v>
      </c>
      <c r="B27">
        <v>0</v>
      </c>
      <c r="C27">
        <v>0</v>
      </c>
      <c r="D27">
        <v>0.2</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39.4</v>
      </c>
      <c r="D31">
        <v>0</v>
      </c>
      <c r="E31">
        <v>0</v>
      </c>
      <c r="F31">
        <v>0</v>
      </c>
      <c r="G31">
        <v>0</v>
      </c>
    </row>
    <row r="32" spans="1:7" ht="15" x14ac:dyDescent="0.25">
      <c r="A32" s="53" t="s">
        <v>27</v>
      </c>
    </row>
    <row r="33" spans="1:7" ht="15" x14ac:dyDescent="0.25">
      <c r="A33" s="53" t="s">
        <v>286</v>
      </c>
      <c r="B33">
        <v>5562.4</v>
      </c>
      <c r="C33">
        <v>5990.6</v>
      </c>
      <c r="D33">
        <v>1090.5999999999999</v>
      </c>
      <c r="E33">
        <v>834.2</v>
      </c>
      <c r="F33">
        <v>206</v>
      </c>
      <c r="G33">
        <v>0</v>
      </c>
    </row>
    <row r="34" spans="1:7" ht="15" x14ac:dyDescent="0.25">
      <c r="A34" s="53" t="s">
        <v>287</v>
      </c>
      <c r="B34">
        <v>4.5</v>
      </c>
      <c r="C34">
        <v>2.2999999999999998</v>
      </c>
      <c r="D34">
        <v>0</v>
      </c>
      <c r="E34">
        <v>0</v>
      </c>
      <c r="F34">
        <v>0</v>
      </c>
      <c r="G34">
        <v>0</v>
      </c>
    </row>
    <row r="35" spans="1:7" ht="15" x14ac:dyDescent="0.25">
      <c r="A35" s="53" t="s">
        <v>288</v>
      </c>
      <c r="B35">
        <v>189.6</v>
      </c>
      <c r="C35">
        <v>189.6</v>
      </c>
      <c r="D35">
        <v>29.8</v>
      </c>
      <c r="E35">
        <v>33.200000000000003</v>
      </c>
      <c r="F35">
        <v>0</v>
      </c>
      <c r="G35">
        <v>0</v>
      </c>
    </row>
    <row r="36" spans="1:7" ht="15" x14ac:dyDescent="0.25">
      <c r="A36" s="53" t="s">
        <v>289</v>
      </c>
      <c r="B36">
        <v>118.3</v>
      </c>
      <c r="C36">
        <v>50.6</v>
      </c>
      <c r="D36">
        <v>85</v>
      </c>
      <c r="E36">
        <v>40.4</v>
      </c>
      <c r="F36">
        <v>0</v>
      </c>
      <c r="G36">
        <v>0</v>
      </c>
    </row>
    <row r="37" spans="1:7" ht="15" x14ac:dyDescent="0.25">
      <c r="A37" s="53" t="s">
        <v>290</v>
      </c>
      <c r="B37">
        <v>501.8</v>
      </c>
      <c r="C37">
        <v>249</v>
      </c>
      <c r="D37">
        <v>304.10000000000002</v>
      </c>
      <c r="E37">
        <v>8.8000000000000007</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386.3</v>
      </c>
      <c r="C40">
        <v>333</v>
      </c>
      <c r="D40">
        <v>62.4</v>
      </c>
      <c r="E40">
        <v>37.6</v>
      </c>
      <c r="F40">
        <v>0</v>
      </c>
      <c r="G40">
        <v>0</v>
      </c>
    </row>
    <row r="41" spans="1:7" ht="15" x14ac:dyDescent="0.25">
      <c r="A41" s="53" t="s">
        <v>384</v>
      </c>
      <c r="B41">
        <v>0</v>
      </c>
      <c r="C41">
        <v>0</v>
      </c>
      <c r="D41">
        <v>0</v>
      </c>
      <c r="E41">
        <v>4</v>
      </c>
      <c r="F41">
        <v>0</v>
      </c>
      <c r="G41">
        <v>0</v>
      </c>
    </row>
    <row r="42" spans="1:7" ht="15" x14ac:dyDescent="0.25">
      <c r="A42" s="53" t="s">
        <v>295</v>
      </c>
      <c r="B42">
        <v>278</v>
      </c>
      <c r="C42">
        <v>164.6</v>
      </c>
      <c r="D42">
        <v>13.4</v>
      </c>
      <c r="E42">
        <v>41.6</v>
      </c>
      <c r="F42">
        <v>0</v>
      </c>
      <c r="G42">
        <v>0</v>
      </c>
    </row>
    <row r="43" spans="1:7" ht="15" x14ac:dyDescent="0.25">
      <c r="A43" s="53" t="s">
        <v>296</v>
      </c>
      <c r="B43">
        <v>62.9</v>
      </c>
      <c r="C43">
        <v>89.1</v>
      </c>
      <c r="D43">
        <v>0</v>
      </c>
      <c r="E43">
        <v>0</v>
      </c>
      <c r="F43">
        <v>0</v>
      </c>
      <c r="G43">
        <v>0</v>
      </c>
    </row>
    <row r="44" spans="1:7" ht="15" x14ac:dyDescent="0.25">
      <c r="A44" s="53" t="s">
        <v>297</v>
      </c>
      <c r="B44">
        <v>7.2</v>
      </c>
      <c r="C44">
        <v>9.5</v>
      </c>
      <c r="D44">
        <v>1.6</v>
      </c>
      <c r="E44">
        <v>0.8</v>
      </c>
      <c r="F44">
        <v>0</v>
      </c>
      <c r="G44">
        <v>0</v>
      </c>
    </row>
    <row r="45" spans="1:7" ht="15" x14ac:dyDescent="0.25">
      <c r="A45" s="53" t="s">
        <v>298</v>
      </c>
      <c r="B45">
        <v>3469.1</v>
      </c>
      <c r="C45">
        <v>4355.6000000000004</v>
      </c>
      <c r="D45">
        <v>435.6</v>
      </c>
      <c r="E45">
        <v>618.9</v>
      </c>
      <c r="F45">
        <v>206</v>
      </c>
      <c r="G45">
        <v>0</v>
      </c>
    </row>
    <row r="46" spans="1:7" ht="15" x14ac:dyDescent="0.25">
      <c r="A46" s="53" t="s">
        <v>299</v>
      </c>
      <c r="B46">
        <v>72.8</v>
      </c>
      <c r="C46">
        <v>90</v>
      </c>
      <c r="D46">
        <v>25.4</v>
      </c>
      <c r="E46">
        <v>0</v>
      </c>
      <c r="F46">
        <v>0</v>
      </c>
      <c r="G46">
        <v>0</v>
      </c>
    </row>
    <row r="47" spans="1:7" ht="15" x14ac:dyDescent="0.25">
      <c r="A47" s="53" t="s">
        <v>300</v>
      </c>
      <c r="B47">
        <v>196.4</v>
      </c>
      <c r="C47">
        <v>308.60000000000002</v>
      </c>
      <c r="D47">
        <v>24.5</v>
      </c>
      <c r="E47">
        <v>19</v>
      </c>
      <c r="F47">
        <v>0</v>
      </c>
      <c r="G47">
        <v>0</v>
      </c>
    </row>
    <row r="48" spans="1:7" ht="15" x14ac:dyDescent="0.25">
      <c r="A48" s="53" t="s">
        <v>301</v>
      </c>
      <c r="B48">
        <v>82.1</v>
      </c>
      <c r="C48">
        <v>0</v>
      </c>
      <c r="D48">
        <v>84.4</v>
      </c>
      <c r="E48">
        <v>0</v>
      </c>
      <c r="F48">
        <v>0</v>
      </c>
      <c r="G48">
        <v>0</v>
      </c>
    </row>
    <row r="49" spans="1:7" ht="15" x14ac:dyDescent="0.25">
      <c r="A49" s="53" t="s">
        <v>302</v>
      </c>
      <c r="B49">
        <v>123</v>
      </c>
      <c r="C49">
        <v>117.8</v>
      </c>
      <c r="D49">
        <v>14.6</v>
      </c>
      <c r="E49">
        <v>5.7</v>
      </c>
      <c r="F49">
        <v>0</v>
      </c>
      <c r="G49">
        <v>0</v>
      </c>
    </row>
    <row r="50" spans="1:7" ht="15" x14ac:dyDescent="0.25">
      <c r="A50" s="53" t="s">
        <v>303</v>
      </c>
      <c r="B50">
        <v>8</v>
      </c>
      <c r="C50">
        <v>18.399999999999999</v>
      </c>
      <c r="D50">
        <v>9.9</v>
      </c>
      <c r="E50">
        <v>9.5</v>
      </c>
      <c r="F50">
        <v>0</v>
      </c>
      <c r="G50">
        <v>0</v>
      </c>
    </row>
    <row r="51" spans="1:7" ht="15" x14ac:dyDescent="0.25">
      <c r="A51" s="53" t="s">
        <v>304</v>
      </c>
      <c r="B51">
        <v>30</v>
      </c>
      <c r="C51">
        <v>0</v>
      </c>
      <c r="D51">
        <v>0</v>
      </c>
      <c r="E51">
        <v>0</v>
      </c>
      <c r="F51">
        <v>0</v>
      </c>
      <c r="G51">
        <v>0</v>
      </c>
    </row>
    <row r="52" spans="1:7" ht="15" x14ac:dyDescent="0.25">
      <c r="A52" s="53" t="s">
        <v>573</v>
      </c>
      <c r="B52" t="s">
        <v>118</v>
      </c>
      <c r="C52" t="s">
        <v>443</v>
      </c>
      <c r="D52" t="s">
        <v>109</v>
      </c>
      <c r="E52" t="s">
        <v>26</v>
      </c>
      <c r="F52" t="s">
        <v>264</v>
      </c>
      <c r="G52" t="s">
        <v>108</v>
      </c>
    </row>
    <row r="53" spans="1:7" ht="15" x14ac:dyDescent="0.25">
      <c r="A53" s="53" t="s">
        <v>305</v>
      </c>
      <c r="B53">
        <v>17743.3</v>
      </c>
      <c r="C53">
        <v>7161.5</v>
      </c>
      <c r="D53">
        <v>1992.9</v>
      </c>
      <c r="E53">
        <v>1148.5</v>
      </c>
      <c r="F53">
        <v>206</v>
      </c>
      <c r="G53">
        <v>0</v>
      </c>
    </row>
    <row r="54" spans="1:7" ht="15" x14ac:dyDescent="0.25">
      <c r="A54" s="53" t="s">
        <v>306</v>
      </c>
      <c r="B54">
        <v>2859</v>
      </c>
      <c r="C54">
        <v>838.9</v>
      </c>
      <c r="D54">
        <v>0</v>
      </c>
      <c r="E54">
        <v>0</v>
      </c>
      <c r="F54">
        <v>0</v>
      </c>
      <c r="G54">
        <v>0</v>
      </c>
    </row>
    <row r="55" spans="1:7" ht="15" x14ac:dyDescent="0.25">
      <c r="A55" s="53" t="s">
        <v>573</v>
      </c>
      <c r="B55" t="s">
        <v>118</v>
      </c>
      <c r="C55" t="s">
        <v>443</v>
      </c>
      <c r="D55" t="s">
        <v>109</v>
      </c>
      <c r="E55" t="s">
        <v>26</v>
      </c>
      <c r="F55" t="s">
        <v>264</v>
      </c>
      <c r="G55" t="s">
        <v>108</v>
      </c>
    </row>
    <row r="56" spans="1:7" ht="15" x14ac:dyDescent="0.25">
      <c r="A56" s="53" t="s">
        <v>307</v>
      </c>
      <c r="B56">
        <v>20602.2</v>
      </c>
      <c r="C56">
        <v>8000.4</v>
      </c>
      <c r="D56">
        <v>1992.9</v>
      </c>
      <c r="E56">
        <v>1148.5</v>
      </c>
      <c r="F56">
        <v>206</v>
      </c>
      <c r="G56">
        <v>0</v>
      </c>
    </row>
    <row r="57" spans="1:7" ht="15" x14ac:dyDescent="0.25">
      <c r="A57" s="53" t="s">
        <v>308</v>
      </c>
      <c r="B57" t="s">
        <v>25</v>
      </c>
      <c r="C57" t="s">
        <v>25</v>
      </c>
      <c r="D57">
        <v>0</v>
      </c>
      <c r="E57">
        <v>0</v>
      </c>
      <c r="F57" t="s">
        <v>25</v>
      </c>
      <c r="G57" t="s">
        <v>25</v>
      </c>
    </row>
    <row r="58" spans="1:7" ht="15" x14ac:dyDescent="0.25">
      <c r="A58" s="53" t="s">
        <v>309</v>
      </c>
      <c r="B58">
        <v>686.2</v>
      </c>
      <c r="C58">
        <v>635</v>
      </c>
      <c r="D58" t="s">
        <v>25</v>
      </c>
      <c r="E58" t="s">
        <v>25</v>
      </c>
      <c r="F58">
        <v>0</v>
      </c>
      <c r="G58">
        <v>0</v>
      </c>
    </row>
    <row r="59" spans="1:7" ht="15" x14ac:dyDescent="0.25">
      <c r="A59" s="53" t="s">
        <v>573</v>
      </c>
      <c r="B59" t="s">
        <v>118</v>
      </c>
      <c r="C59" t="s">
        <v>443</v>
      </c>
      <c r="D59" t="s">
        <v>109</v>
      </c>
      <c r="E59" t="s">
        <v>26</v>
      </c>
      <c r="F59" t="s">
        <v>264</v>
      </c>
      <c r="G59" t="s">
        <v>108</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E1AE-9619-42F1-ABAD-A322EC381F92}">
  <dimension ref="A1:G57"/>
  <sheetViews>
    <sheetView topLeftCell="A27" workbookViewId="0">
      <selection activeCell="A51" sqref="A51"/>
    </sheetView>
  </sheetViews>
  <sheetFormatPr defaultRowHeight="13.2" x14ac:dyDescent="0.25"/>
  <cols>
    <col min="1" max="1" width="27.33203125" customWidth="1"/>
    <col min="4" max="4" width="10.88671875" customWidth="1"/>
    <col min="5" max="5" width="10.5546875" customWidth="1"/>
    <col min="6" max="6" width="11.33203125" customWidth="1"/>
  </cols>
  <sheetData>
    <row r="1" spans="1:7" ht="15" x14ac:dyDescent="0.25">
      <c r="A1" s="53" t="s">
        <v>564</v>
      </c>
    </row>
    <row r="2" spans="1:7" ht="15" x14ac:dyDescent="0.25">
      <c r="A2" s="53" t="s">
        <v>565</v>
      </c>
    </row>
    <row r="3" spans="1:7" ht="15" x14ac:dyDescent="0.25">
      <c r="A3" s="53" t="s">
        <v>644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t="s">
        <v>160</v>
      </c>
      <c r="C12">
        <v>0.3</v>
      </c>
      <c r="D12" t="s">
        <v>160</v>
      </c>
      <c r="E12" t="s">
        <v>160</v>
      </c>
      <c r="F12">
        <v>0</v>
      </c>
      <c r="G12">
        <v>0</v>
      </c>
    </row>
    <row r="13" spans="1:7" ht="15" x14ac:dyDescent="0.25">
      <c r="A13" s="53" t="s">
        <v>269</v>
      </c>
      <c r="B13" t="s">
        <v>160</v>
      </c>
      <c r="C13">
        <v>0.3</v>
      </c>
      <c r="D13" t="s">
        <v>160</v>
      </c>
      <c r="E13" t="s">
        <v>160</v>
      </c>
      <c r="F13">
        <v>0</v>
      </c>
      <c r="G13">
        <v>0</v>
      </c>
    </row>
    <row r="14" spans="1:7" ht="15" x14ac:dyDescent="0.25">
      <c r="A14" s="53" t="s">
        <v>27</v>
      </c>
    </row>
    <row r="15" spans="1:7" ht="15" x14ac:dyDescent="0.25">
      <c r="A15" s="53" t="s">
        <v>270</v>
      </c>
      <c r="B15">
        <v>2082.8000000000002</v>
      </c>
      <c r="C15">
        <v>825.4</v>
      </c>
      <c r="D15">
        <v>114.4</v>
      </c>
      <c r="E15">
        <v>251.9</v>
      </c>
      <c r="F15">
        <v>0</v>
      </c>
      <c r="G15">
        <v>0</v>
      </c>
    </row>
    <row r="16" spans="1:7" ht="15" x14ac:dyDescent="0.25">
      <c r="A16" s="53" t="s">
        <v>27</v>
      </c>
    </row>
    <row r="17" spans="1:7" ht="15" x14ac:dyDescent="0.25">
      <c r="A17" s="53" t="s">
        <v>271</v>
      </c>
      <c r="B17">
        <v>214.2</v>
      </c>
      <c r="C17">
        <v>120.5</v>
      </c>
      <c r="D17">
        <v>10.199999999999999</v>
      </c>
      <c r="E17">
        <v>6.5</v>
      </c>
      <c r="F17">
        <v>0</v>
      </c>
      <c r="G17">
        <v>0</v>
      </c>
    </row>
    <row r="18" spans="1:7" ht="15" x14ac:dyDescent="0.25">
      <c r="A18" s="53" t="s">
        <v>27</v>
      </c>
    </row>
    <row r="19" spans="1:7" ht="15" x14ac:dyDescent="0.25">
      <c r="A19" s="53" t="s">
        <v>272</v>
      </c>
      <c r="B19">
        <v>8963</v>
      </c>
      <c r="C19">
        <v>60</v>
      </c>
      <c r="D19">
        <v>277.2</v>
      </c>
      <c r="E19">
        <v>0</v>
      </c>
      <c r="F19">
        <v>0</v>
      </c>
      <c r="G19">
        <v>0</v>
      </c>
    </row>
    <row r="20" spans="1:7" ht="15" x14ac:dyDescent="0.25">
      <c r="A20" s="53" t="s">
        <v>27</v>
      </c>
    </row>
    <row r="21" spans="1:7" ht="15" x14ac:dyDescent="0.25">
      <c r="A21" s="53" t="s">
        <v>273</v>
      </c>
      <c r="B21">
        <v>137.69999999999999</v>
      </c>
      <c r="C21">
        <v>85.5</v>
      </c>
      <c r="D21">
        <v>148.69999999999999</v>
      </c>
      <c r="E21">
        <v>1.6</v>
      </c>
      <c r="F21">
        <v>0</v>
      </c>
      <c r="G21">
        <v>0</v>
      </c>
    </row>
    <row r="22" spans="1:7" ht="15" x14ac:dyDescent="0.25">
      <c r="A22" s="53" t="s">
        <v>274</v>
      </c>
      <c r="B22">
        <v>1.2</v>
      </c>
      <c r="C22">
        <v>2.9</v>
      </c>
      <c r="D22">
        <v>8.4</v>
      </c>
      <c r="E22">
        <v>1</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130.69999999999999</v>
      </c>
      <c r="C25">
        <v>69.400000000000006</v>
      </c>
      <c r="D25">
        <v>139.1</v>
      </c>
      <c r="E25">
        <v>0.2</v>
      </c>
      <c r="F25">
        <v>0</v>
      </c>
      <c r="G25">
        <v>0</v>
      </c>
    </row>
    <row r="26" spans="1:7" ht="15" x14ac:dyDescent="0.25">
      <c r="A26" s="53" t="s">
        <v>276</v>
      </c>
      <c r="B26">
        <v>5.0999999999999996</v>
      </c>
      <c r="C26">
        <v>0.6</v>
      </c>
      <c r="D26">
        <v>1.2</v>
      </c>
      <c r="E26">
        <v>0.4</v>
      </c>
      <c r="F26">
        <v>0</v>
      </c>
      <c r="G26">
        <v>0</v>
      </c>
    </row>
    <row r="27" spans="1:7" ht="15" x14ac:dyDescent="0.25">
      <c r="A27" s="53" t="s">
        <v>278</v>
      </c>
      <c r="B27">
        <v>0</v>
      </c>
      <c r="C27">
        <v>0</v>
      </c>
      <c r="D27">
        <v>0</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27</v>
      </c>
    </row>
    <row r="31" spans="1:7" ht="15" x14ac:dyDescent="0.25">
      <c r="A31" s="53" t="s">
        <v>286</v>
      </c>
      <c r="B31">
        <v>5423.3</v>
      </c>
      <c r="C31">
        <v>5940</v>
      </c>
      <c r="D31">
        <v>597.1</v>
      </c>
      <c r="E31">
        <v>609.5</v>
      </c>
      <c r="F31">
        <v>206</v>
      </c>
      <c r="G31">
        <v>0</v>
      </c>
    </row>
    <row r="32" spans="1:7" ht="15" x14ac:dyDescent="0.25">
      <c r="A32" s="53" t="s">
        <v>287</v>
      </c>
      <c r="B32">
        <v>0</v>
      </c>
      <c r="C32">
        <v>2.2999999999999998</v>
      </c>
      <c r="D32">
        <v>0</v>
      </c>
      <c r="E32">
        <v>0</v>
      </c>
      <c r="F32">
        <v>0</v>
      </c>
      <c r="G32">
        <v>0</v>
      </c>
    </row>
    <row r="33" spans="1:7" ht="15" x14ac:dyDescent="0.25">
      <c r="A33" s="53" t="s">
        <v>288</v>
      </c>
      <c r="B33">
        <v>165.3</v>
      </c>
      <c r="C33">
        <v>189.2</v>
      </c>
      <c r="D33">
        <v>29.8</v>
      </c>
      <c r="E33">
        <v>33.200000000000003</v>
      </c>
      <c r="F33">
        <v>0</v>
      </c>
      <c r="G33">
        <v>0</v>
      </c>
    </row>
    <row r="34" spans="1:7" ht="15" x14ac:dyDescent="0.25">
      <c r="A34" s="53" t="s">
        <v>289</v>
      </c>
      <c r="B34">
        <v>137</v>
      </c>
      <c r="C34">
        <v>54.6</v>
      </c>
      <c r="D34">
        <v>63.3</v>
      </c>
      <c r="E34">
        <v>31.7</v>
      </c>
      <c r="F34">
        <v>0</v>
      </c>
      <c r="G34">
        <v>0</v>
      </c>
    </row>
    <row r="35" spans="1:7" ht="15" x14ac:dyDescent="0.25">
      <c r="A35" s="53" t="s">
        <v>290</v>
      </c>
      <c r="B35">
        <v>453.6</v>
      </c>
      <c r="C35">
        <v>210.5</v>
      </c>
      <c r="D35">
        <v>173.4</v>
      </c>
      <c r="E35">
        <v>0</v>
      </c>
      <c r="F35">
        <v>0</v>
      </c>
      <c r="G35">
        <v>0</v>
      </c>
    </row>
    <row r="36" spans="1:7" ht="15" x14ac:dyDescent="0.25">
      <c r="A36" s="53" t="s">
        <v>291</v>
      </c>
      <c r="B36">
        <v>27.4</v>
      </c>
      <c r="C36">
        <v>5.4</v>
      </c>
      <c r="D36">
        <v>0</v>
      </c>
      <c r="E36">
        <v>0</v>
      </c>
      <c r="F36">
        <v>0</v>
      </c>
      <c r="G36">
        <v>0</v>
      </c>
    </row>
    <row r="37" spans="1:7" ht="15" x14ac:dyDescent="0.25">
      <c r="A37" s="53" t="s">
        <v>292</v>
      </c>
      <c r="B37">
        <v>0</v>
      </c>
      <c r="C37">
        <v>7.1</v>
      </c>
      <c r="D37">
        <v>0</v>
      </c>
      <c r="E37">
        <v>0</v>
      </c>
      <c r="F37">
        <v>0</v>
      </c>
      <c r="G37">
        <v>0</v>
      </c>
    </row>
    <row r="38" spans="1:7" ht="15" x14ac:dyDescent="0.25">
      <c r="A38" s="53" t="s">
        <v>293</v>
      </c>
      <c r="B38">
        <v>418.6</v>
      </c>
      <c r="C38">
        <v>355</v>
      </c>
      <c r="D38">
        <v>16.7</v>
      </c>
      <c r="E38">
        <v>15</v>
      </c>
      <c r="F38">
        <v>0</v>
      </c>
      <c r="G38">
        <v>0</v>
      </c>
    </row>
    <row r="39" spans="1:7" ht="15" x14ac:dyDescent="0.25">
      <c r="A39" s="53" t="s">
        <v>384</v>
      </c>
      <c r="B39">
        <v>0</v>
      </c>
      <c r="C39">
        <v>0</v>
      </c>
      <c r="D39">
        <v>0</v>
      </c>
      <c r="E39">
        <v>4</v>
      </c>
      <c r="F39">
        <v>0</v>
      </c>
      <c r="G39">
        <v>0</v>
      </c>
    </row>
    <row r="40" spans="1:7" ht="15" x14ac:dyDescent="0.25">
      <c r="A40" s="53" t="s">
        <v>295</v>
      </c>
      <c r="B40">
        <v>267.5</v>
      </c>
      <c r="C40">
        <v>159.1</v>
      </c>
      <c r="D40">
        <v>13.4</v>
      </c>
      <c r="E40">
        <v>41.6</v>
      </c>
      <c r="F40">
        <v>0</v>
      </c>
      <c r="G40">
        <v>0</v>
      </c>
    </row>
    <row r="41" spans="1:7" ht="15" x14ac:dyDescent="0.25">
      <c r="A41" s="53" t="s">
        <v>296</v>
      </c>
      <c r="B41">
        <v>62.9</v>
      </c>
      <c r="C41">
        <v>89.1</v>
      </c>
      <c r="D41">
        <v>0</v>
      </c>
      <c r="E41">
        <v>0</v>
      </c>
      <c r="F41">
        <v>0</v>
      </c>
      <c r="G41">
        <v>0</v>
      </c>
    </row>
    <row r="42" spans="1:7" ht="15" x14ac:dyDescent="0.25">
      <c r="A42" s="53" t="s">
        <v>297</v>
      </c>
      <c r="B42">
        <v>8.5</v>
      </c>
      <c r="C42">
        <v>9.5</v>
      </c>
      <c r="D42">
        <v>0</v>
      </c>
      <c r="E42">
        <v>0.8</v>
      </c>
      <c r="F42">
        <v>0</v>
      </c>
      <c r="G42">
        <v>0</v>
      </c>
    </row>
    <row r="43" spans="1:7" ht="15" x14ac:dyDescent="0.25">
      <c r="A43" s="53" t="s">
        <v>298</v>
      </c>
      <c r="B43">
        <v>3346.9</v>
      </c>
      <c r="C43">
        <v>4328.3999999999996</v>
      </c>
      <c r="D43">
        <v>275.89999999999998</v>
      </c>
      <c r="E43">
        <v>449.2</v>
      </c>
      <c r="F43">
        <v>206</v>
      </c>
      <c r="G43">
        <v>0</v>
      </c>
    </row>
    <row r="44" spans="1:7" ht="15" x14ac:dyDescent="0.25">
      <c r="A44" s="53" t="s">
        <v>299</v>
      </c>
      <c r="B44">
        <v>61.8</v>
      </c>
      <c r="C44">
        <v>91</v>
      </c>
      <c r="D44">
        <v>0</v>
      </c>
      <c r="E44">
        <v>0</v>
      </c>
      <c r="F44">
        <v>0</v>
      </c>
      <c r="G44">
        <v>0</v>
      </c>
    </row>
    <row r="45" spans="1:7" ht="15" x14ac:dyDescent="0.25">
      <c r="A45" s="53" t="s">
        <v>300</v>
      </c>
      <c r="B45">
        <v>221.2</v>
      </c>
      <c r="C45">
        <v>308.60000000000002</v>
      </c>
      <c r="D45">
        <v>0</v>
      </c>
      <c r="E45">
        <v>19</v>
      </c>
      <c r="F45">
        <v>0</v>
      </c>
      <c r="G45">
        <v>0</v>
      </c>
    </row>
    <row r="46" spans="1:7" ht="15" x14ac:dyDescent="0.25">
      <c r="A46" s="53" t="s">
        <v>301</v>
      </c>
      <c r="B46">
        <v>132.1</v>
      </c>
      <c r="C46">
        <v>0</v>
      </c>
      <c r="D46">
        <v>0</v>
      </c>
      <c r="E46">
        <v>0</v>
      </c>
      <c r="F46">
        <v>0</v>
      </c>
      <c r="G46">
        <v>0</v>
      </c>
    </row>
    <row r="47" spans="1:7" ht="15" x14ac:dyDescent="0.25">
      <c r="A47" s="53" t="s">
        <v>302</v>
      </c>
      <c r="B47">
        <v>82</v>
      </c>
      <c r="C47">
        <v>111.8</v>
      </c>
      <c r="D47">
        <v>14.6</v>
      </c>
      <c r="E47">
        <v>5.7</v>
      </c>
      <c r="F47">
        <v>0</v>
      </c>
      <c r="G47">
        <v>0</v>
      </c>
    </row>
    <row r="48" spans="1:7" ht="15" x14ac:dyDescent="0.25">
      <c r="A48" s="53" t="s">
        <v>303</v>
      </c>
      <c r="B48">
        <v>8.4</v>
      </c>
      <c r="C48">
        <v>18.399999999999999</v>
      </c>
      <c r="D48">
        <v>9.9</v>
      </c>
      <c r="E48">
        <v>9.5</v>
      </c>
      <c r="F48">
        <v>0</v>
      </c>
      <c r="G48">
        <v>0</v>
      </c>
    </row>
    <row r="49" spans="1:7" ht="15" x14ac:dyDescent="0.25">
      <c r="A49" s="53" t="s">
        <v>304</v>
      </c>
      <c r="B49">
        <v>30</v>
      </c>
      <c r="C49">
        <v>0</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305</v>
      </c>
      <c r="B51">
        <v>16820.900000000001</v>
      </c>
      <c r="C51">
        <v>7031.7</v>
      </c>
      <c r="D51">
        <v>1147.7</v>
      </c>
      <c r="E51">
        <v>869.6</v>
      </c>
      <c r="F51">
        <v>206</v>
      </c>
      <c r="G51">
        <v>0</v>
      </c>
    </row>
    <row r="52" spans="1:7" ht="15" x14ac:dyDescent="0.25">
      <c r="A52" s="53" t="s">
        <v>306</v>
      </c>
      <c r="B52">
        <v>2487.5</v>
      </c>
      <c r="C52">
        <v>753.6</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19308.400000000001</v>
      </c>
      <c r="C54">
        <v>7785.4</v>
      </c>
      <c r="D54">
        <v>1147.7</v>
      </c>
      <c r="E54">
        <v>869.6</v>
      </c>
      <c r="F54">
        <v>206</v>
      </c>
      <c r="G54">
        <v>0</v>
      </c>
    </row>
    <row r="55" spans="1:7" ht="15" x14ac:dyDescent="0.25">
      <c r="A55" s="53" t="s">
        <v>308</v>
      </c>
      <c r="B55" t="s">
        <v>25</v>
      </c>
      <c r="C55" t="s">
        <v>25</v>
      </c>
      <c r="D55">
        <v>0</v>
      </c>
      <c r="E55">
        <v>0</v>
      </c>
      <c r="F55" t="s">
        <v>25</v>
      </c>
      <c r="G55" t="s">
        <v>25</v>
      </c>
    </row>
    <row r="56" spans="1:7" ht="15" x14ac:dyDescent="0.25">
      <c r="A56" s="53" t="s">
        <v>309</v>
      </c>
      <c r="B56">
        <v>594.20000000000005</v>
      </c>
      <c r="C56">
        <v>635</v>
      </c>
      <c r="D56" t="s">
        <v>25</v>
      </c>
      <c r="E56" t="s">
        <v>25</v>
      </c>
      <c r="F56">
        <v>0</v>
      </c>
      <c r="G56">
        <v>0</v>
      </c>
    </row>
    <row r="57" spans="1:7" ht="15" x14ac:dyDescent="0.25">
      <c r="A57" s="53" t="s">
        <v>573</v>
      </c>
      <c r="B57" t="s">
        <v>26</v>
      </c>
      <c r="C57" t="s">
        <v>108</v>
      </c>
      <c r="D57" t="s">
        <v>118</v>
      </c>
      <c r="E57" t="s">
        <v>108</v>
      </c>
      <c r="F57" t="s">
        <v>175</v>
      </c>
      <c r="G57" t="s">
        <v>26</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3136-784E-4C46-AB04-AEDFED0DAD78}">
  <dimension ref="A1:G54"/>
  <sheetViews>
    <sheetView topLeftCell="A8" workbookViewId="0">
      <selection activeCell="A8" sqref="A8"/>
    </sheetView>
  </sheetViews>
  <sheetFormatPr defaultRowHeight="13.2" x14ac:dyDescent="0.25"/>
  <cols>
    <col min="1" max="1" width="27" customWidth="1"/>
  </cols>
  <sheetData>
    <row r="1" spans="1:7" ht="15" x14ac:dyDescent="0.25">
      <c r="A1" s="53" t="s">
        <v>564</v>
      </c>
    </row>
    <row r="2" spans="1:7" ht="15" x14ac:dyDescent="0.25">
      <c r="A2" s="53" t="s">
        <v>565</v>
      </c>
    </row>
    <row r="3" spans="1:7" ht="15" x14ac:dyDescent="0.25">
      <c r="A3" s="53" t="s">
        <v>642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t="s">
        <v>160</v>
      </c>
      <c r="C12">
        <v>0.4</v>
      </c>
      <c r="D12" t="s">
        <v>160</v>
      </c>
      <c r="E12">
        <v>0</v>
      </c>
      <c r="F12">
        <v>0</v>
      </c>
      <c r="G12">
        <v>0</v>
      </c>
    </row>
    <row r="13" spans="1:7" ht="15" x14ac:dyDescent="0.25">
      <c r="A13" s="53" t="s">
        <v>269</v>
      </c>
      <c r="B13" t="s">
        <v>160</v>
      </c>
      <c r="C13">
        <v>0.4</v>
      </c>
      <c r="D13" t="s">
        <v>160</v>
      </c>
      <c r="E13">
        <v>0</v>
      </c>
      <c r="F13">
        <v>0</v>
      </c>
      <c r="G13">
        <v>0</v>
      </c>
    </row>
    <row r="14" spans="1:7" ht="15" x14ac:dyDescent="0.25">
      <c r="A14" s="53" t="s">
        <v>27</v>
      </c>
    </row>
    <row r="15" spans="1:7" ht="15" x14ac:dyDescent="0.25">
      <c r="A15" s="53" t="s">
        <v>270</v>
      </c>
      <c r="B15">
        <v>1867.3</v>
      </c>
      <c r="C15">
        <v>833.9</v>
      </c>
      <c r="D15">
        <v>0</v>
      </c>
      <c r="E15">
        <v>109.7</v>
      </c>
      <c r="F15">
        <v>0</v>
      </c>
      <c r="G15">
        <v>0</v>
      </c>
    </row>
    <row r="16" spans="1:7" ht="15" x14ac:dyDescent="0.25">
      <c r="A16" s="53" t="s">
        <v>27</v>
      </c>
    </row>
    <row r="17" spans="1:7" ht="15" x14ac:dyDescent="0.25">
      <c r="A17" s="53" t="s">
        <v>271</v>
      </c>
      <c r="B17">
        <v>203.9</v>
      </c>
      <c r="C17">
        <v>116.2</v>
      </c>
      <c r="D17">
        <v>2.2999999999999998</v>
      </c>
      <c r="E17">
        <v>4.0999999999999996</v>
      </c>
      <c r="F17">
        <v>0</v>
      </c>
      <c r="G17">
        <v>0</v>
      </c>
    </row>
    <row r="18" spans="1:7" ht="15" x14ac:dyDescent="0.25">
      <c r="A18" s="53" t="s">
        <v>27</v>
      </c>
    </row>
    <row r="19" spans="1:7" ht="15" x14ac:dyDescent="0.25">
      <c r="A19" s="53" t="s">
        <v>272</v>
      </c>
      <c r="B19">
        <v>8813</v>
      </c>
      <c r="C19">
        <v>60</v>
      </c>
      <c r="D19">
        <v>67.5</v>
      </c>
      <c r="E19">
        <v>0</v>
      </c>
      <c r="F19">
        <v>0</v>
      </c>
      <c r="G19">
        <v>0</v>
      </c>
    </row>
    <row r="20" spans="1:7" ht="15" x14ac:dyDescent="0.25">
      <c r="A20" s="53" t="s">
        <v>27</v>
      </c>
    </row>
    <row r="21" spans="1:7" ht="15" x14ac:dyDescent="0.25">
      <c r="A21" s="53" t="s">
        <v>273</v>
      </c>
      <c r="B21">
        <v>76.3</v>
      </c>
      <c r="C21">
        <v>86.5</v>
      </c>
      <c r="D21">
        <v>0.4</v>
      </c>
      <c r="E21">
        <v>0.2</v>
      </c>
      <c r="F21">
        <v>0</v>
      </c>
      <c r="G21">
        <v>0</v>
      </c>
    </row>
    <row r="22" spans="1:7" ht="15" x14ac:dyDescent="0.25">
      <c r="A22" s="53" t="s">
        <v>274</v>
      </c>
      <c r="B22">
        <v>1.7</v>
      </c>
      <c r="C22">
        <v>3.8</v>
      </c>
      <c r="D22">
        <v>0.1</v>
      </c>
      <c r="E22">
        <v>0.1</v>
      </c>
      <c r="F22">
        <v>0</v>
      </c>
      <c r="G22">
        <v>0</v>
      </c>
    </row>
    <row r="23" spans="1:7" ht="15" x14ac:dyDescent="0.25">
      <c r="A23" s="53" t="s">
        <v>413</v>
      </c>
      <c r="B23">
        <v>0</v>
      </c>
      <c r="C23">
        <v>9</v>
      </c>
      <c r="D23">
        <v>0</v>
      </c>
      <c r="E23">
        <v>0</v>
      </c>
      <c r="F23">
        <v>0</v>
      </c>
      <c r="G23">
        <v>0</v>
      </c>
    </row>
    <row r="24" spans="1:7" ht="15" x14ac:dyDescent="0.25">
      <c r="A24" s="53" t="s">
        <v>275</v>
      </c>
      <c r="B24">
        <v>67.8</v>
      </c>
      <c r="C24">
        <v>69.5</v>
      </c>
      <c r="D24">
        <v>0.3</v>
      </c>
      <c r="E24">
        <v>0.1</v>
      </c>
      <c r="F24">
        <v>0</v>
      </c>
      <c r="G24">
        <v>0</v>
      </c>
    </row>
    <row r="25" spans="1:7" ht="15" x14ac:dyDescent="0.25">
      <c r="A25" s="53" t="s">
        <v>276</v>
      </c>
      <c r="B25">
        <v>6.2</v>
      </c>
      <c r="C25">
        <v>0.7</v>
      </c>
      <c r="D25">
        <v>0</v>
      </c>
      <c r="E25">
        <v>0</v>
      </c>
      <c r="F25">
        <v>0</v>
      </c>
      <c r="G25">
        <v>0</v>
      </c>
    </row>
    <row r="26" spans="1:7" ht="15" x14ac:dyDescent="0.25">
      <c r="A26" s="53" t="s">
        <v>279</v>
      </c>
      <c r="B26">
        <v>0.7</v>
      </c>
      <c r="C26">
        <v>3.6</v>
      </c>
      <c r="D26">
        <v>0</v>
      </c>
      <c r="E26">
        <v>0</v>
      </c>
      <c r="F26">
        <v>0</v>
      </c>
      <c r="G26">
        <v>0</v>
      </c>
    </row>
    <row r="27" spans="1:7" ht="15" x14ac:dyDescent="0.25">
      <c r="A27" s="53" t="s">
        <v>280</v>
      </c>
      <c r="B27">
        <v>0</v>
      </c>
      <c r="C27">
        <v>0</v>
      </c>
      <c r="D27">
        <v>0</v>
      </c>
      <c r="E27">
        <v>0</v>
      </c>
      <c r="F27">
        <v>0</v>
      </c>
      <c r="G27">
        <v>0</v>
      </c>
    </row>
    <row r="28" spans="1:7" ht="15" x14ac:dyDescent="0.25">
      <c r="A28" s="53" t="s">
        <v>27</v>
      </c>
    </row>
    <row r="29" spans="1:7" ht="15" x14ac:dyDescent="0.25">
      <c r="A29" s="53" t="s">
        <v>286</v>
      </c>
      <c r="B29">
        <v>5513.4</v>
      </c>
      <c r="C29">
        <v>4868.3</v>
      </c>
      <c r="D29">
        <v>175.4</v>
      </c>
      <c r="E29">
        <v>298.2</v>
      </c>
      <c r="F29">
        <v>206</v>
      </c>
      <c r="G29">
        <v>0</v>
      </c>
    </row>
    <row r="30" spans="1:7" ht="15" x14ac:dyDescent="0.25">
      <c r="A30" s="53" t="s">
        <v>287</v>
      </c>
      <c r="B30">
        <v>0</v>
      </c>
      <c r="C30">
        <v>2.2999999999999998</v>
      </c>
      <c r="D30">
        <v>0</v>
      </c>
      <c r="E30">
        <v>0</v>
      </c>
      <c r="F30">
        <v>0</v>
      </c>
      <c r="G30">
        <v>0</v>
      </c>
    </row>
    <row r="31" spans="1:7" ht="15" x14ac:dyDescent="0.25">
      <c r="A31" s="53" t="s">
        <v>288</v>
      </c>
      <c r="B31">
        <v>181.3</v>
      </c>
      <c r="C31">
        <v>90.3</v>
      </c>
      <c r="D31">
        <v>0</v>
      </c>
      <c r="E31">
        <v>33.200000000000003</v>
      </c>
      <c r="F31">
        <v>0</v>
      </c>
      <c r="G31">
        <v>0</v>
      </c>
    </row>
    <row r="32" spans="1:7" ht="15" x14ac:dyDescent="0.25">
      <c r="A32" s="53" t="s">
        <v>289</v>
      </c>
      <c r="B32">
        <v>157.19999999999999</v>
      </c>
      <c r="C32">
        <v>84.2</v>
      </c>
      <c r="D32">
        <v>47.9</v>
      </c>
      <c r="E32">
        <v>5.6</v>
      </c>
      <c r="F32">
        <v>0</v>
      </c>
      <c r="G32">
        <v>0</v>
      </c>
    </row>
    <row r="33" spans="1:7" ht="15" x14ac:dyDescent="0.25">
      <c r="A33" s="53" t="s">
        <v>290</v>
      </c>
      <c r="B33">
        <v>453.9</v>
      </c>
      <c r="C33">
        <v>196.4</v>
      </c>
      <c r="D33">
        <v>54.7</v>
      </c>
      <c r="E33">
        <v>0</v>
      </c>
      <c r="F33">
        <v>0</v>
      </c>
      <c r="G33">
        <v>0</v>
      </c>
    </row>
    <row r="34" spans="1:7" ht="15" x14ac:dyDescent="0.25">
      <c r="A34" s="53" t="s">
        <v>291</v>
      </c>
      <c r="B34">
        <v>27.4</v>
      </c>
      <c r="C34">
        <v>11.3</v>
      </c>
      <c r="D34">
        <v>0</v>
      </c>
      <c r="E34">
        <v>0</v>
      </c>
      <c r="F34">
        <v>0</v>
      </c>
      <c r="G34">
        <v>0</v>
      </c>
    </row>
    <row r="35" spans="1:7" ht="15" x14ac:dyDescent="0.25">
      <c r="A35" s="53" t="s">
        <v>292</v>
      </c>
      <c r="B35">
        <v>0</v>
      </c>
      <c r="C35">
        <v>14.4</v>
      </c>
      <c r="D35">
        <v>0</v>
      </c>
      <c r="E35">
        <v>0</v>
      </c>
      <c r="F35">
        <v>0</v>
      </c>
      <c r="G35">
        <v>0</v>
      </c>
    </row>
    <row r="36" spans="1:7" ht="15" x14ac:dyDescent="0.25">
      <c r="A36" s="53" t="s">
        <v>293</v>
      </c>
      <c r="B36">
        <v>356.4</v>
      </c>
      <c r="C36">
        <v>315</v>
      </c>
      <c r="D36">
        <v>0</v>
      </c>
      <c r="E36">
        <v>0</v>
      </c>
      <c r="F36">
        <v>0</v>
      </c>
      <c r="G36">
        <v>0</v>
      </c>
    </row>
    <row r="37" spans="1:7" ht="15" x14ac:dyDescent="0.25">
      <c r="A37" s="53" t="s">
        <v>295</v>
      </c>
      <c r="B37">
        <v>246.7</v>
      </c>
      <c r="C37">
        <v>171.2</v>
      </c>
      <c r="D37">
        <v>0</v>
      </c>
      <c r="E37">
        <v>28.4</v>
      </c>
      <c r="F37">
        <v>0</v>
      </c>
      <c r="G37">
        <v>0</v>
      </c>
    </row>
    <row r="38" spans="1:7" ht="15" x14ac:dyDescent="0.25">
      <c r="A38" s="53" t="s">
        <v>296</v>
      </c>
      <c r="B38">
        <v>62.9</v>
      </c>
      <c r="C38">
        <v>89.1</v>
      </c>
      <c r="D38">
        <v>0</v>
      </c>
      <c r="E38">
        <v>0</v>
      </c>
      <c r="F38">
        <v>0</v>
      </c>
      <c r="G38">
        <v>0</v>
      </c>
    </row>
    <row r="39" spans="1:7" ht="15" x14ac:dyDescent="0.25">
      <c r="A39" s="53" t="s">
        <v>297</v>
      </c>
      <c r="B39">
        <v>8.5</v>
      </c>
      <c r="C39">
        <v>9.5</v>
      </c>
      <c r="D39">
        <v>0</v>
      </c>
      <c r="E39">
        <v>0</v>
      </c>
      <c r="F39">
        <v>0</v>
      </c>
      <c r="G39">
        <v>0</v>
      </c>
    </row>
    <row r="40" spans="1:7" ht="15" x14ac:dyDescent="0.25">
      <c r="A40" s="53" t="s">
        <v>298</v>
      </c>
      <c r="B40">
        <v>3453.1</v>
      </c>
      <c r="C40">
        <v>3407.4</v>
      </c>
      <c r="D40">
        <v>62.9</v>
      </c>
      <c r="E40">
        <v>212</v>
      </c>
      <c r="F40">
        <v>206</v>
      </c>
      <c r="G40">
        <v>0</v>
      </c>
    </row>
    <row r="41" spans="1:7" ht="15" x14ac:dyDescent="0.25">
      <c r="A41" s="53" t="s">
        <v>299</v>
      </c>
      <c r="B41">
        <v>61.8</v>
      </c>
      <c r="C41">
        <v>89</v>
      </c>
      <c r="D41">
        <v>0</v>
      </c>
      <c r="E41">
        <v>0</v>
      </c>
      <c r="F41">
        <v>0</v>
      </c>
      <c r="G41">
        <v>0</v>
      </c>
    </row>
    <row r="42" spans="1:7" ht="15" x14ac:dyDescent="0.25">
      <c r="A42" s="53" t="s">
        <v>300</v>
      </c>
      <c r="B42">
        <v>219.8</v>
      </c>
      <c r="C42">
        <v>291.8</v>
      </c>
      <c r="D42">
        <v>0</v>
      </c>
      <c r="E42">
        <v>19</v>
      </c>
      <c r="F42">
        <v>0</v>
      </c>
      <c r="G42">
        <v>0</v>
      </c>
    </row>
    <row r="43" spans="1:7" ht="15" x14ac:dyDescent="0.25">
      <c r="A43" s="53" t="s">
        <v>301</v>
      </c>
      <c r="B43">
        <v>132.1</v>
      </c>
      <c r="C43">
        <v>0</v>
      </c>
      <c r="D43">
        <v>0</v>
      </c>
      <c r="E43">
        <v>0</v>
      </c>
      <c r="F43">
        <v>0</v>
      </c>
      <c r="G43">
        <v>0</v>
      </c>
    </row>
    <row r="44" spans="1:7" ht="15" x14ac:dyDescent="0.25">
      <c r="A44" s="53" t="s">
        <v>302</v>
      </c>
      <c r="B44">
        <v>114</v>
      </c>
      <c r="C44">
        <v>85.3</v>
      </c>
      <c r="D44">
        <v>0</v>
      </c>
      <c r="E44">
        <v>0</v>
      </c>
      <c r="F44">
        <v>0</v>
      </c>
      <c r="G44">
        <v>0</v>
      </c>
    </row>
    <row r="45" spans="1:7" ht="15" x14ac:dyDescent="0.25">
      <c r="A45" s="53" t="s">
        <v>303</v>
      </c>
      <c r="B45">
        <v>8.4</v>
      </c>
      <c r="C45">
        <v>11.2</v>
      </c>
      <c r="D45">
        <v>9.9</v>
      </c>
      <c r="E45">
        <v>0</v>
      </c>
      <c r="F45">
        <v>0</v>
      </c>
      <c r="G45">
        <v>0</v>
      </c>
    </row>
    <row r="46" spans="1:7" ht="15" x14ac:dyDescent="0.25">
      <c r="A46" s="53" t="s">
        <v>304</v>
      </c>
      <c r="B46">
        <v>30</v>
      </c>
      <c r="C46">
        <v>0</v>
      </c>
      <c r="D46">
        <v>0</v>
      </c>
      <c r="E46">
        <v>0</v>
      </c>
      <c r="F46">
        <v>0</v>
      </c>
      <c r="G46">
        <v>0</v>
      </c>
    </row>
    <row r="47" spans="1:7" ht="15" x14ac:dyDescent="0.25">
      <c r="A47" s="53" t="s">
        <v>573</v>
      </c>
      <c r="B47" t="s">
        <v>26</v>
      </c>
      <c r="C47" t="s">
        <v>108</v>
      </c>
      <c r="D47" t="s">
        <v>118</v>
      </c>
      <c r="E47" t="s">
        <v>108</v>
      </c>
      <c r="F47" t="s">
        <v>175</v>
      </c>
      <c r="G47" t="s">
        <v>26</v>
      </c>
    </row>
    <row r="48" spans="1:7" ht="15" x14ac:dyDescent="0.25">
      <c r="A48" s="53" t="s">
        <v>305</v>
      </c>
      <c r="B48">
        <v>16473.900000000001</v>
      </c>
      <c r="C48">
        <v>5965.3</v>
      </c>
      <c r="D48">
        <v>245.7</v>
      </c>
      <c r="E48">
        <v>412.2</v>
      </c>
      <c r="F48">
        <v>206</v>
      </c>
      <c r="G48">
        <v>0</v>
      </c>
    </row>
    <row r="49" spans="1:7" ht="15" x14ac:dyDescent="0.25">
      <c r="A49" s="53" t="s">
        <v>306</v>
      </c>
      <c r="B49">
        <v>2127.3000000000002</v>
      </c>
      <c r="C49">
        <v>812.8</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307</v>
      </c>
      <c r="B51">
        <v>18601.2</v>
      </c>
      <c r="C51">
        <v>6778.1</v>
      </c>
      <c r="D51">
        <v>245.7</v>
      </c>
      <c r="E51">
        <v>412.2</v>
      </c>
      <c r="F51">
        <v>206</v>
      </c>
      <c r="G51">
        <v>0</v>
      </c>
    </row>
    <row r="52" spans="1:7" ht="15" x14ac:dyDescent="0.25">
      <c r="A52" s="53" t="s">
        <v>308</v>
      </c>
      <c r="B52" t="s">
        <v>25</v>
      </c>
      <c r="C52" t="s">
        <v>25</v>
      </c>
      <c r="D52">
        <v>0</v>
      </c>
      <c r="E52">
        <v>0</v>
      </c>
      <c r="F52" t="s">
        <v>25</v>
      </c>
      <c r="G52" t="s">
        <v>25</v>
      </c>
    </row>
    <row r="53" spans="1:7" ht="15" x14ac:dyDescent="0.25">
      <c r="A53" s="53" t="s">
        <v>309</v>
      </c>
      <c r="B53">
        <v>724.2</v>
      </c>
      <c r="C53">
        <v>570</v>
      </c>
      <c r="D53" t="s">
        <v>25</v>
      </c>
      <c r="E53" t="s">
        <v>25</v>
      </c>
      <c r="F53">
        <v>0</v>
      </c>
      <c r="G53">
        <v>0</v>
      </c>
    </row>
    <row r="54" spans="1:7" ht="15" x14ac:dyDescent="0.25">
      <c r="A54" s="53" t="s">
        <v>573</v>
      </c>
      <c r="B54" t="s">
        <v>26</v>
      </c>
      <c r="C54" t="s">
        <v>108</v>
      </c>
      <c r="D54" t="s">
        <v>118</v>
      </c>
      <c r="E54" t="s">
        <v>108</v>
      </c>
      <c r="F54" t="s">
        <v>175</v>
      </c>
      <c r="G54" t="s">
        <v>26</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BC21-CD4C-40E8-98EA-B5066F6F9BB9}">
  <dimension ref="A1:G82"/>
  <sheetViews>
    <sheetView topLeftCell="A53" workbookViewId="0">
      <selection activeCell="L53" sqref="L53"/>
    </sheetView>
  </sheetViews>
  <sheetFormatPr defaultRowHeight="13.2" x14ac:dyDescent="0.25"/>
  <cols>
    <col min="1" max="1" width="22.109375" customWidth="1"/>
    <col min="2" max="2" width="12.33203125" customWidth="1"/>
    <col min="3" max="3" width="11.33203125" customWidth="1"/>
    <col min="4" max="4" width="12.33203125" customWidth="1"/>
    <col min="5" max="5" width="10.6640625" customWidth="1"/>
    <col min="6" max="6" width="13.33203125" customWidth="1"/>
  </cols>
  <sheetData>
    <row r="1" spans="1:7" ht="15" x14ac:dyDescent="0.25">
      <c r="A1" s="53" t="s">
        <v>564</v>
      </c>
    </row>
    <row r="2" spans="1:7" ht="15" x14ac:dyDescent="0.25">
      <c r="A2" s="53" t="s">
        <v>565</v>
      </c>
    </row>
    <row r="3" spans="1:7" ht="15" x14ac:dyDescent="0.25">
      <c r="A3" s="53" t="s">
        <v>641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206</v>
      </c>
      <c r="D20">
        <v>9603.6</v>
      </c>
      <c r="E20">
        <v>12628.7</v>
      </c>
      <c r="F20">
        <v>1253.0999999999999</v>
      </c>
      <c r="G20">
        <v>0</v>
      </c>
    </row>
    <row r="21" spans="1:7" ht="15" x14ac:dyDescent="0.25">
      <c r="A21" s="53" t="s">
        <v>27</v>
      </c>
    </row>
    <row r="22" spans="1:7" ht="15" x14ac:dyDescent="0.25">
      <c r="A22" s="53" t="s">
        <v>271</v>
      </c>
      <c r="B22">
        <v>68.900000000000006</v>
      </c>
      <c r="C22">
        <v>94</v>
      </c>
      <c r="D22">
        <v>674.8</v>
      </c>
      <c r="E22">
        <v>1861.2</v>
      </c>
      <c r="F22">
        <v>127.7</v>
      </c>
      <c r="G22">
        <v>0</v>
      </c>
    </row>
    <row r="23" spans="1:7" ht="15" x14ac:dyDescent="0.25">
      <c r="A23" s="53" t="s">
        <v>27</v>
      </c>
    </row>
    <row r="24" spans="1:7" ht="15" x14ac:dyDescent="0.25">
      <c r="A24" s="53" t="s">
        <v>272</v>
      </c>
      <c r="B24">
        <v>404</v>
      </c>
      <c r="C24">
        <v>60</v>
      </c>
      <c r="D24">
        <v>1908.4</v>
      </c>
      <c r="E24">
        <v>201.6</v>
      </c>
      <c r="F24">
        <v>7541</v>
      </c>
      <c r="G24">
        <v>0</v>
      </c>
    </row>
    <row r="25" spans="1:7" ht="15" x14ac:dyDescent="0.25">
      <c r="A25" s="53" t="s">
        <v>27</v>
      </c>
    </row>
    <row r="26" spans="1:7" ht="15" x14ac:dyDescent="0.25">
      <c r="A26" s="53" t="s">
        <v>273</v>
      </c>
      <c r="B26">
        <v>16.399999999999999</v>
      </c>
      <c r="C26">
        <v>19.899999999999999</v>
      </c>
      <c r="D26">
        <v>4426</v>
      </c>
      <c r="E26">
        <v>5100.8999999999996</v>
      </c>
      <c r="F26">
        <v>70.8</v>
      </c>
      <c r="G26">
        <v>0</v>
      </c>
    </row>
    <row r="27" spans="1:7" ht="15" x14ac:dyDescent="0.25">
      <c r="A27" s="53" t="s">
        <v>274</v>
      </c>
      <c r="B27">
        <v>2.2000000000000002</v>
      </c>
      <c r="C27">
        <v>1.4</v>
      </c>
      <c r="D27">
        <v>39.6</v>
      </c>
      <c r="E27">
        <v>31.4</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1.9</v>
      </c>
      <c r="C31">
        <v>4.5999999999999996</v>
      </c>
      <c r="D31">
        <v>2690.8</v>
      </c>
      <c r="E31">
        <v>3690.5</v>
      </c>
      <c r="F31">
        <v>66.2</v>
      </c>
      <c r="G31">
        <v>0</v>
      </c>
    </row>
    <row r="32" spans="1:7" ht="15" x14ac:dyDescent="0.25">
      <c r="A32" s="53" t="s">
        <v>276</v>
      </c>
      <c r="B32">
        <v>1.6</v>
      </c>
      <c r="C32">
        <v>1.3</v>
      </c>
      <c r="D32">
        <v>28.4</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2.6</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846.7</v>
      </c>
      <c r="C52">
        <v>567.20000000000005</v>
      </c>
      <c r="D52">
        <v>25688.3</v>
      </c>
      <c r="E52">
        <v>28293.3</v>
      </c>
      <c r="F52">
        <v>4762.1000000000004</v>
      </c>
      <c r="G52">
        <v>206</v>
      </c>
    </row>
    <row r="53" spans="1:7" ht="15" x14ac:dyDescent="0.25">
      <c r="A53" s="53" t="s">
        <v>287</v>
      </c>
      <c r="B53">
        <v>0</v>
      </c>
      <c r="C53">
        <v>2.2999999999999998</v>
      </c>
      <c r="D53">
        <v>28.9</v>
      </c>
      <c r="E53">
        <v>35</v>
      </c>
      <c r="F53">
        <v>0</v>
      </c>
      <c r="G53">
        <v>0</v>
      </c>
    </row>
    <row r="54" spans="1:7" ht="15" x14ac:dyDescent="0.25">
      <c r="A54" s="53" t="s">
        <v>288</v>
      </c>
      <c r="B54">
        <v>32.799999999999997</v>
      </c>
      <c r="C54">
        <v>21.7</v>
      </c>
      <c r="D54">
        <v>827.7</v>
      </c>
      <c r="E54">
        <v>899.9</v>
      </c>
      <c r="F54">
        <v>141</v>
      </c>
      <c r="G54">
        <v>0</v>
      </c>
    </row>
    <row r="55" spans="1:7" ht="15" x14ac:dyDescent="0.25">
      <c r="A55" s="53" t="s">
        <v>289</v>
      </c>
      <c r="B55">
        <v>27.4</v>
      </c>
      <c r="C55">
        <v>41.6</v>
      </c>
      <c r="D55">
        <v>753.2</v>
      </c>
      <c r="E55">
        <v>698.7</v>
      </c>
      <c r="F55">
        <v>184</v>
      </c>
      <c r="G55">
        <v>0</v>
      </c>
    </row>
    <row r="56" spans="1:7" ht="15" x14ac:dyDescent="0.25">
      <c r="A56" s="53" t="s">
        <v>310</v>
      </c>
      <c r="B56">
        <v>0</v>
      </c>
      <c r="C56">
        <v>0</v>
      </c>
      <c r="D56">
        <v>153.69999999999999</v>
      </c>
      <c r="E56">
        <v>11.9</v>
      </c>
      <c r="F56">
        <v>0</v>
      </c>
      <c r="G56">
        <v>0</v>
      </c>
    </row>
    <row r="57" spans="1:7" ht="15" x14ac:dyDescent="0.25">
      <c r="A57" s="53" t="s">
        <v>290</v>
      </c>
      <c r="B57">
        <v>45.5</v>
      </c>
      <c r="C57">
        <v>17.2</v>
      </c>
      <c r="D57">
        <v>4829.2</v>
      </c>
      <c r="E57">
        <v>4672.7</v>
      </c>
      <c r="F57">
        <v>410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27.4</v>
      </c>
      <c r="G59">
        <v>0</v>
      </c>
    </row>
    <row r="60" spans="1:7" ht="15" x14ac:dyDescent="0.25">
      <c r="A60" s="53" t="s">
        <v>591</v>
      </c>
      <c r="B60">
        <v>0</v>
      </c>
      <c r="C60">
        <v>0</v>
      </c>
      <c r="D60">
        <v>17.8</v>
      </c>
      <c r="E60">
        <v>27.6</v>
      </c>
      <c r="F60">
        <v>0</v>
      </c>
      <c r="G60">
        <v>0</v>
      </c>
    </row>
    <row r="61" spans="1:7" ht="15" x14ac:dyDescent="0.25">
      <c r="A61" s="53" t="s">
        <v>293</v>
      </c>
      <c r="B61">
        <v>12</v>
      </c>
      <c r="C61">
        <v>31.6</v>
      </c>
      <c r="D61">
        <v>1159</v>
      </c>
      <c r="E61">
        <v>1191.3</v>
      </c>
      <c r="F61">
        <v>349.4</v>
      </c>
      <c r="G61">
        <v>0</v>
      </c>
    </row>
    <row r="62" spans="1:7" ht="15" x14ac:dyDescent="0.25">
      <c r="A62" s="53" t="s">
        <v>384</v>
      </c>
      <c r="B62">
        <v>0</v>
      </c>
      <c r="C62">
        <v>0</v>
      </c>
      <c r="D62">
        <v>43.3</v>
      </c>
      <c r="E62">
        <v>42.3</v>
      </c>
      <c r="F62">
        <v>0</v>
      </c>
      <c r="G62">
        <v>0</v>
      </c>
    </row>
    <row r="63" spans="1:7" ht="15" x14ac:dyDescent="0.25">
      <c r="A63" s="53" t="s">
        <v>294</v>
      </c>
      <c r="B63">
        <v>0</v>
      </c>
      <c r="C63">
        <v>0</v>
      </c>
      <c r="D63">
        <v>20.100000000000001</v>
      </c>
      <c r="E63">
        <v>20.2</v>
      </c>
      <c r="F63">
        <v>0</v>
      </c>
      <c r="G63">
        <v>0</v>
      </c>
    </row>
    <row r="64" spans="1:7" ht="15" x14ac:dyDescent="0.25">
      <c r="A64" s="53" t="s">
        <v>295</v>
      </c>
      <c r="B64">
        <v>53.6</v>
      </c>
      <c r="C64">
        <v>28.7</v>
      </c>
      <c r="D64">
        <v>757.8</v>
      </c>
      <c r="E64">
        <v>605.79999999999995</v>
      </c>
      <c r="F64">
        <v>216.3</v>
      </c>
      <c r="G64">
        <v>0</v>
      </c>
    </row>
    <row r="65" spans="1:7" ht="15" x14ac:dyDescent="0.25">
      <c r="A65" s="53" t="s">
        <v>296</v>
      </c>
      <c r="B65">
        <v>49.9</v>
      </c>
      <c r="C65">
        <v>0</v>
      </c>
      <c r="D65">
        <v>253.7</v>
      </c>
      <c r="E65">
        <v>284.3</v>
      </c>
      <c r="F65">
        <v>93.1</v>
      </c>
      <c r="G65">
        <v>0</v>
      </c>
    </row>
    <row r="66" spans="1:7" ht="15" x14ac:dyDescent="0.25">
      <c r="A66" s="53" t="s">
        <v>297</v>
      </c>
      <c r="B66">
        <v>1.8</v>
      </c>
      <c r="C66">
        <v>0.5</v>
      </c>
      <c r="D66">
        <v>14.1</v>
      </c>
      <c r="E66">
        <v>16.7</v>
      </c>
      <c r="F66">
        <v>6.7</v>
      </c>
      <c r="G66">
        <v>0</v>
      </c>
    </row>
    <row r="67" spans="1:7" ht="15" x14ac:dyDescent="0.25">
      <c r="A67" s="53" t="s">
        <v>298</v>
      </c>
      <c r="B67">
        <v>518.20000000000005</v>
      </c>
      <c r="C67">
        <v>379.8</v>
      </c>
      <c r="D67">
        <v>14021.9</v>
      </c>
      <c r="E67">
        <v>15372.9</v>
      </c>
      <c r="F67">
        <v>2937.9</v>
      </c>
      <c r="G67">
        <v>206</v>
      </c>
    </row>
    <row r="68" spans="1:7" ht="15" x14ac:dyDescent="0.25">
      <c r="A68" s="53" t="s">
        <v>299</v>
      </c>
      <c r="B68">
        <v>0</v>
      </c>
      <c r="C68">
        <v>4</v>
      </c>
      <c r="D68">
        <v>304.39999999999998</v>
      </c>
      <c r="E68">
        <v>294.8</v>
      </c>
      <c r="F68">
        <v>50.3</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82.1</v>
      </c>
      <c r="G70">
        <v>0</v>
      </c>
    </row>
    <row r="71" spans="1:7" ht="15" x14ac:dyDescent="0.25">
      <c r="A71" s="53" t="s">
        <v>302</v>
      </c>
      <c r="B71">
        <v>30</v>
      </c>
      <c r="C71">
        <v>20.5</v>
      </c>
      <c r="D71">
        <v>464.9</v>
      </c>
      <c r="E71">
        <v>705.5</v>
      </c>
      <c r="F71">
        <v>100.6</v>
      </c>
      <c r="G71">
        <v>0</v>
      </c>
    </row>
    <row r="72" spans="1:7" ht="15" x14ac:dyDescent="0.25">
      <c r="A72" s="53" t="s">
        <v>385</v>
      </c>
      <c r="B72">
        <v>0</v>
      </c>
      <c r="C72">
        <v>0</v>
      </c>
      <c r="D72">
        <v>5.3</v>
      </c>
      <c r="E72">
        <v>5.7</v>
      </c>
      <c r="F72">
        <v>0</v>
      </c>
      <c r="G72">
        <v>0</v>
      </c>
    </row>
    <row r="73" spans="1:7" ht="15" x14ac:dyDescent="0.25">
      <c r="A73" s="53" t="s">
        <v>303</v>
      </c>
      <c r="B73">
        <v>14.6</v>
      </c>
      <c r="C73">
        <v>0</v>
      </c>
      <c r="D73">
        <v>91.9</v>
      </c>
      <c r="E73">
        <v>81.5</v>
      </c>
      <c r="F73">
        <v>7.9</v>
      </c>
      <c r="G73">
        <v>0</v>
      </c>
    </row>
    <row r="74" spans="1:7" ht="15" x14ac:dyDescent="0.25">
      <c r="A74" s="53" t="s">
        <v>304</v>
      </c>
      <c r="B74">
        <v>30</v>
      </c>
      <c r="C74">
        <v>0</v>
      </c>
      <c r="D74">
        <v>350.6</v>
      </c>
      <c r="E74">
        <v>150</v>
      </c>
      <c r="F74">
        <v>0</v>
      </c>
      <c r="G74">
        <v>0</v>
      </c>
    </row>
    <row r="75" spans="1:7" ht="15" x14ac:dyDescent="0.25">
      <c r="A75" s="53" t="s">
        <v>573</v>
      </c>
      <c r="B75" t="s">
        <v>118</v>
      </c>
      <c r="C75" t="s">
        <v>443</v>
      </c>
      <c r="D75" t="s">
        <v>109</v>
      </c>
      <c r="E75" t="s">
        <v>26</v>
      </c>
      <c r="F75" t="s">
        <v>264</v>
      </c>
      <c r="G75" t="s">
        <v>108</v>
      </c>
    </row>
    <row r="76" spans="1:7" ht="15" x14ac:dyDescent="0.25">
      <c r="A76" s="53" t="s">
        <v>305</v>
      </c>
      <c r="B76">
        <v>1826.3</v>
      </c>
      <c r="C76">
        <v>947.5</v>
      </c>
      <c r="D76">
        <v>42622.2</v>
      </c>
      <c r="E76">
        <v>48924.1</v>
      </c>
      <c r="F76">
        <v>13754.7</v>
      </c>
      <c r="G76">
        <v>206</v>
      </c>
    </row>
    <row r="77" spans="1:7" ht="15" x14ac:dyDescent="0.25">
      <c r="A77" s="53" t="s">
        <v>306</v>
      </c>
      <c r="B77">
        <v>139</v>
      </c>
      <c r="C77">
        <v>63.3</v>
      </c>
      <c r="D77">
        <v>0</v>
      </c>
      <c r="E77">
        <v>0</v>
      </c>
      <c r="F77">
        <v>2018.5</v>
      </c>
      <c r="G77">
        <v>0</v>
      </c>
    </row>
    <row r="78" spans="1:7" ht="15" x14ac:dyDescent="0.25">
      <c r="A78" s="53" t="s">
        <v>573</v>
      </c>
      <c r="B78" t="s">
        <v>118</v>
      </c>
      <c r="C78" t="s">
        <v>443</v>
      </c>
      <c r="D78" t="s">
        <v>109</v>
      </c>
      <c r="E78" t="s">
        <v>26</v>
      </c>
      <c r="F78" t="s">
        <v>264</v>
      </c>
      <c r="G78" t="s">
        <v>108</v>
      </c>
    </row>
    <row r="79" spans="1:7" ht="15" x14ac:dyDescent="0.25">
      <c r="A79" s="53" t="s">
        <v>307</v>
      </c>
      <c r="B79">
        <v>1965.3</v>
      </c>
      <c r="C79">
        <v>1010.8</v>
      </c>
      <c r="D79">
        <v>42622.2</v>
      </c>
      <c r="E79">
        <v>48924.1</v>
      </c>
      <c r="F79">
        <v>15773.2</v>
      </c>
      <c r="G79">
        <v>206</v>
      </c>
    </row>
    <row r="80" spans="1:7" ht="15" x14ac:dyDescent="0.25">
      <c r="A80" s="53" t="s">
        <v>308</v>
      </c>
      <c r="B80" t="s">
        <v>25</v>
      </c>
      <c r="C80" t="s">
        <v>25</v>
      </c>
      <c r="D80">
        <v>0</v>
      </c>
      <c r="E80">
        <v>0</v>
      </c>
      <c r="F80" t="s">
        <v>25</v>
      </c>
      <c r="G80" t="s">
        <v>25</v>
      </c>
    </row>
    <row r="81" spans="1:7" ht="15" x14ac:dyDescent="0.25">
      <c r="A81" s="53" t="s">
        <v>309</v>
      </c>
      <c r="B81">
        <v>325</v>
      </c>
      <c r="C81">
        <v>65</v>
      </c>
      <c r="D81" t="s">
        <v>25</v>
      </c>
      <c r="E81" t="s">
        <v>25</v>
      </c>
      <c r="F81">
        <v>400</v>
      </c>
      <c r="G81">
        <v>0</v>
      </c>
    </row>
    <row r="82" spans="1:7" ht="15" x14ac:dyDescent="0.25">
      <c r="A82" s="53" t="s">
        <v>573</v>
      </c>
      <c r="B82" t="s">
        <v>118</v>
      </c>
      <c r="C82" t="s">
        <v>443</v>
      </c>
      <c r="D82" t="s">
        <v>109</v>
      </c>
      <c r="E82" t="s">
        <v>26</v>
      </c>
      <c r="F82" t="s">
        <v>264</v>
      </c>
      <c r="G82" t="s">
        <v>108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2640E-9DAD-451F-A97C-99166455C333}">
  <sheetPr>
    <tabColor indexed="15"/>
  </sheetPr>
  <dimension ref="A1:K34"/>
  <sheetViews>
    <sheetView tabSelected="1" zoomScaleNormal="100" workbookViewId="0">
      <selection activeCell="J14" sqref="J14"/>
    </sheetView>
  </sheetViews>
  <sheetFormatPr defaultRowHeight="13.2" x14ac:dyDescent="0.25"/>
  <cols>
    <col min="1" max="1" width="10.88671875" customWidth="1"/>
    <col min="2" max="2" width="44.33203125" customWidth="1"/>
    <col min="3" max="4" width="18.109375" customWidth="1"/>
    <col min="5" max="5" width="17.33203125" customWidth="1"/>
    <col min="6" max="6" width="23.44140625" customWidth="1"/>
    <col min="7" max="7" width="22.88671875" customWidth="1"/>
    <col min="9" max="9" width="14.6640625" bestFit="1" customWidth="1"/>
    <col min="10" max="10" width="24.6640625" customWidth="1"/>
    <col min="11" max="11" width="8.33203125" customWidth="1"/>
    <col min="12" max="12" width="16.6640625" bestFit="1" customWidth="1"/>
  </cols>
  <sheetData>
    <row r="1" spans="1:11" ht="12.75" customHeight="1" x14ac:dyDescent="0.25">
      <c r="A1" s="11"/>
      <c r="B1" s="133" t="s">
        <v>867</v>
      </c>
      <c r="C1" s="133"/>
      <c r="D1" s="133"/>
      <c r="E1" s="133"/>
      <c r="F1" s="34"/>
      <c r="G1" s="34"/>
      <c r="H1" s="34"/>
      <c r="I1" s="56"/>
      <c r="J1" s="78">
        <v>45435</v>
      </c>
    </row>
    <row r="2" spans="1:11" ht="16.5" customHeight="1" x14ac:dyDescent="0.3">
      <c r="A2" s="11"/>
      <c r="B2" s="35" t="s">
        <v>849</v>
      </c>
      <c r="C2" s="35"/>
      <c r="D2" s="35"/>
      <c r="E2" s="35"/>
      <c r="F2" s="36"/>
      <c r="G2" s="37"/>
      <c r="H2" s="38"/>
      <c r="I2" s="56"/>
    </row>
    <row r="3" spans="1:11" ht="15.75" customHeight="1" x14ac:dyDescent="0.25">
      <c r="A3" s="11"/>
      <c r="B3" s="376" t="s">
        <v>981</v>
      </c>
      <c r="C3" s="378" t="s">
        <v>883</v>
      </c>
      <c r="D3" s="379"/>
      <c r="E3" s="380"/>
      <c r="F3" s="374" t="s">
        <v>866</v>
      </c>
      <c r="G3" s="374" t="s">
        <v>894</v>
      </c>
      <c r="H3" s="34"/>
      <c r="I3" s="56"/>
      <c r="J3" s="368"/>
      <c r="K3" s="368"/>
    </row>
    <row r="4" spans="1:11" ht="15.75" customHeight="1" x14ac:dyDescent="0.25">
      <c r="A4" s="11"/>
      <c r="B4" s="377"/>
      <c r="C4" s="341" t="s">
        <v>976</v>
      </c>
      <c r="D4" s="295" t="s">
        <v>859</v>
      </c>
      <c r="E4" s="295" t="s">
        <v>833</v>
      </c>
      <c r="F4" s="375"/>
      <c r="G4" s="375"/>
      <c r="H4" s="34"/>
      <c r="I4" s="56"/>
    </row>
    <row r="5" spans="1:11" ht="13.2" customHeight="1" x14ac:dyDescent="0.25">
      <c r="A5" s="288">
        <f>$J$1</f>
        <v>45435</v>
      </c>
      <c r="B5" s="38" t="s">
        <v>3</v>
      </c>
      <c r="C5" s="342">
        <f>VLOOKUP(A5,Mexico!A1:L2000,9,FALSE)</f>
        <v>2142</v>
      </c>
      <c r="D5" s="342">
        <f>VLOOKUP(A5,Mexico!A1:K2000,6,FALSE)</f>
        <v>20499</v>
      </c>
      <c r="E5" s="343">
        <f>VLOOKUP(A5,Mexico!A1:K2000,7,FALSE)</f>
        <v>14323.6</v>
      </c>
      <c r="F5" s="353">
        <f>(D5/E5-1)*100</f>
        <v>43.11346309586974</v>
      </c>
      <c r="G5" s="314">
        <f>'Ranking 2022-23'!O9</f>
        <v>15444.633333333331</v>
      </c>
      <c r="H5" s="34"/>
      <c r="I5" s="61"/>
      <c r="J5" s="25"/>
    </row>
    <row r="6" spans="1:11" ht="13.2" customHeight="1" x14ac:dyDescent="0.25">
      <c r="A6" s="288">
        <f>$J$1</f>
        <v>45435</v>
      </c>
      <c r="B6" s="38" t="s">
        <v>658</v>
      </c>
      <c r="C6" s="342">
        <f>VLOOKUP(A6,China!A1:L2001,9,FALSE)</f>
        <v>0</v>
      </c>
      <c r="D6" s="342">
        <f>VLOOKUP(A6,China!A1:K2001,6,FALSE)</f>
        <v>2604.9</v>
      </c>
      <c r="E6" s="343">
        <f>VLOOKUP(A6,China!A1:K2001,7,FALSE)</f>
        <v>7504.2999999999993</v>
      </c>
      <c r="F6" s="353">
        <f t="shared" ref="F6:F11" si="0">(D6/E6-1)*100</f>
        <v>-65.287901603080883</v>
      </c>
      <c r="G6" s="314">
        <f>'Ranking 2022-23'!O10</f>
        <v>14427.1</v>
      </c>
      <c r="H6" s="34"/>
      <c r="I6" s="56"/>
    </row>
    <row r="7" spans="1:11" ht="13.2" customHeight="1" x14ac:dyDescent="0.25">
      <c r="A7" s="288">
        <f>$J$1</f>
        <v>45435</v>
      </c>
      <c r="B7" s="216" t="s">
        <v>0</v>
      </c>
      <c r="C7" s="342">
        <f>VLOOKUP(A7,Japan!A1:L2000,9,FALSE)</f>
        <v>487.5</v>
      </c>
      <c r="D7" s="342">
        <f>VLOOKUP(A7,Japan!A1:K2000,6,FALSE)</f>
        <v>9125.7000000000007</v>
      </c>
      <c r="E7" s="343">
        <f>VLOOKUP(A7,Japan!A1:K2000,7,FALSE)</f>
        <v>5910.2</v>
      </c>
      <c r="F7" s="353">
        <f t="shared" si="0"/>
        <v>54.405942269297157</v>
      </c>
      <c r="G7" s="314">
        <f>'Ranking 2022-23'!O11</f>
        <v>9283.1666666666661</v>
      </c>
      <c r="H7" s="34"/>
      <c r="I7" s="56"/>
    </row>
    <row r="8" spans="1:11" ht="13.2" customHeight="1" x14ac:dyDescent="0.25">
      <c r="A8" s="288">
        <f>$J$1</f>
        <v>45435</v>
      </c>
      <c r="B8" s="38" t="s">
        <v>892</v>
      </c>
      <c r="C8" s="342">
        <f>VLOOKUP(A8,Colombia!A1:L2001,8,FALSE)</f>
        <v>0</v>
      </c>
      <c r="D8" s="342">
        <f>VLOOKUP(A8,Colombia!A1:K2001,6,FALSE)</f>
        <v>5178</v>
      </c>
      <c r="E8" s="343">
        <f>VLOOKUP(A8,Colombia!A1:K2003,7,FALSE)</f>
        <v>2066.5</v>
      </c>
      <c r="F8" s="353">
        <f t="shared" si="0"/>
        <v>150.56859424147109</v>
      </c>
      <c r="G8" s="314">
        <f>'Ranking 2022-23'!O12</f>
        <v>3592.1666666666665</v>
      </c>
      <c r="H8" s="34"/>
      <c r="I8" s="56"/>
    </row>
    <row r="9" spans="1:11" ht="13.2" customHeight="1" x14ac:dyDescent="0.25">
      <c r="A9" s="288">
        <f>$J$1</f>
        <v>45435</v>
      </c>
      <c r="B9" s="38" t="s">
        <v>6</v>
      </c>
      <c r="C9" s="342">
        <f>VLOOKUP(A9,Korea!A1:L2000,9,FALSE)</f>
        <v>0</v>
      </c>
      <c r="D9" s="342">
        <f>VLOOKUP(A9,Korea!A1:K2000,6,FALSE)</f>
        <v>2167.4</v>
      </c>
      <c r="E9" s="343">
        <f>VLOOKUP(A9,Korea!A1:K2000,7,FALSE)</f>
        <v>783.5</v>
      </c>
      <c r="F9" s="353">
        <f t="shared" si="0"/>
        <v>176.63050414805363</v>
      </c>
      <c r="G9" s="314">
        <f>'Ranking 2022-23'!O13</f>
        <v>1938.2</v>
      </c>
      <c r="H9" s="34"/>
      <c r="I9" s="56"/>
    </row>
    <row r="10" spans="1:11" ht="13.2" customHeight="1" x14ac:dyDescent="0.25">
      <c r="A10" s="11"/>
      <c r="B10" s="40" t="s">
        <v>595</v>
      </c>
      <c r="C10" s="344">
        <f>SUM(C5:C9)</f>
        <v>2629.5</v>
      </c>
      <c r="D10" s="344">
        <f>SUM(D5:D9)</f>
        <v>39575.000000000007</v>
      </c>
      <c r="E10" s="344">
        <f>SUM(E5:E9)</f>
        <v>30588.100000000002</v>
      </c>
      <c r="F10" s="354">
        <f t="shared" si="0"/>
        <v>29.380379951680567</v>
      </c>
      <c r="G10" s="316">
        <f>SUM(G5:G9)</f>
        <v>44685.266666666656</v>
      </c>
      <c r="H10" s="34"/>
      <c r="I10" s="56"/>
      <c r="J10" s="126"/>
    </row>
    <row r="11" spans="1:11" ht="13.2" customHeight="1" x14ac:dyDescent="0.25">
      <c r="A11" s="288">
        <f>$J$1</f>
        <v>45435</v>
      </c>
      <c r="B11" s="41" t="s">
        <v>494</v>
      </c>
      <c r="C11" s="345">
        <f>VLOOKUP(A11,Total!A1:L2054,11,FALSE)</f>
        <v>2798.2</v>
      </c>
      <c r="D11" s="345">
        <f>VLOOKUP(A11,Total!A1:L2096,6,FALSE)</f>
        <v>50087.399999999994</v>
      </c>
      <c r="E11" s="345">
        <f>VLOOKUP(A11,Total!A1:K2096,7,FALSE)</f>
        <v>38166.199999999997</v>
      </c>
      <c r="F11" s="355">
        <f t="shared" si="0"/>
        <v>31.234967065099472</v>
      </c>
      <c r="G11" s="317">
        <f>'Ranking 2022-23'!O128</f>
        <v>55396.899999999994</v>
      </c>
      <c r="H11" s="34"/>
      <c r="I11" s="62"/>
      <c r="J11" s="130"/>
    </row>
    <row r="12" spans="1:11" ht="13.2" customHeight="1" x14ac:dyDescent="0.25">
      <c r="A12" s="11"/>
      <c r="B12" s="302" t="s">
        <v>850</v>
      </c>
      <c r="C12" s="346">
        <f>+C11/C15</f>
        <v>4.9986027272727267E-2</v>
      </c>
      <c r="D12" s="346">
        <f>+D11/D15</f>
        <v>0.91555107906976718</v>
      </c>
      <c r="E12" s="346">
        <f>+E11/E15</f>
        <v>0.90302929560505707</v>
      </c>
      <c r="F12" s="356" t="s">
        <v>25</v>
      </c>
      <c r="G12" s="318" t="s">
        <v>25</v>
      </c>
      <c r="H12" s="34"/>
      <c r="I12" s="62"/>
      <c r="J12" s="273" t="s">
        <v>386</v>
      </c>
    </row>
    <row r="13" spans="1:11" ht="13.2" customHeight="1" x14ac:dyDescent="0.25">
      <c r="A13" s="288">
        <f>$J$1</f>
        <v>45435</v>
      </c>
      <c r="B13" s="42" t="s">
        <v>851</v>
      </c>
      <c r="C13" s="347">
        <f>VLOOKUP(A11,Total!A1:L2054,12,FALSE)</f>
        <v>187.79999999999973</v>
      </c>
      <c r="D13" s="359">
        <f>VLOOKUP(A13,Total!A1:L2096,10,FALSE)</f>
        <v>810.09999999999127</v>
      </c>
      <c r="E13" s="359">
        <f>VLOOKUP(A13,Total!A1:L2096,9,FALSE)</f>
        <v>186.79999999999563</v>
      </c>
      <c r="F13" s="357" t="s">
        <v>25</v>
      </c>
      <c r="G13" s="319" t="s">
        <v>25</v>
      </c>
      <c r="H13" s="34"/>
      <c r="I13" s="62"/>
      <c r="J13" s="272">
        <f>(Total!J969-(Total!J968))/Total!J968</f>
        <v>-0.11095258999123421</v>
      </c>
      <c r="K13" s="165"/>
    </row>
    <row r="14" spans="1:11" ht="13.2" customHeight="1" x14ac:dyDescent="0.25">
      <c r="A14" s="11"/>
      <c r="B14" s="43" t="s">
        <v>23</v>
      </c>
      <c r="C14" s="348">
        <f>+C10/C11</f>
        <v>0.93971124294189123</v>
      </c>
      <c r="D14" s="348">
        <f>+D10/D11</f>
        <v>0.79011887221137478</v>
      </c>
      <c r="E14" s="348">
        <f>+E10/E11</f>
        <v>0.80144473382207304</v>
      </c>
      <c r="F14" s="358" t="s">
        <v>25</v>
      </c>
      <c r="G14" s="320">
        <f>+G10/G11</f>
        <v>0.8066383979368279</v>
      </c>
      <c r="H14" s="34"/>
      <c r="I14" s="63"/>
      <c r="J14" s="47"/>
    </row>
    <row r="15" spans="1:11" ht="13.2" customHeight="1" x14ac:dyDescent="0.25">
      <c r="A15" s="11"/>
      <c r="B15" s="228" t="s">
        <v>977</v>
      </c>
      <c r="C15" s="349">
        <f>2200000/39.3</f>
        <v>55979.643765903311</v>
      </c>
      <c r="D15" s="349">
        <f>2150000/39.3</f>
        <v>54707.379134860057</v>
      </c>
      <c r="E15" s="349">
        <f>1661000/39.3</f>
        <v>42264.631043257003</v>
      </c>
      <c r="F15" s="354">
        <f t="shared" ref="F15:F16" si="1">(D15/E15-1)*100</f>
        <v>29.440096327513544</v>
      </c>
      <c r="G15" s="350" t="s">
        <v>25</v>
      </c>
      <c r="H15" s="44"/>
      <c r="I15" s="64"/>
      <c r="J15" s="29"/>
      <c r="K15" s="29"/>
    </row>
    <row r="16" spans="1:11" ht="13.2" customHeight="1" x14ac:dyDescent="0.25">
      <c r="A16" s="11"/>
      <c r="B16" s="229" t="s">
        <v>978</v>
      </c>
      <c r="C16" s="349">
        <f>5450/0.03937</f>
        <v>138430.27686055371</v>
      </c>
      <c r="D16" s="349">
        <f>5450/0.03937</f>
        <v>138430.27686055371</v>
      </c>
      <c r="E16" s="349">
        <f>5176/0.03937</f>
        <v>131470.66294132586</v>
      </c>
      <c r="F16" s="354">
        <f t="shared" si="1"/>
        <v>5.2936630602782087</v>
      </c>
      <c r="G16" s="351" t="s">
        <v>25</v>
      </c>
      <c r="H16" s="34"/>
      <c r="I16" s="285"/>
      <c r="J16" s="29"/>
      <c r="K16" s="1"/>
    </row>
    <row r="17" spans="1:11" ht="13.95" customHeight="1" x14ac:dyDescent="0.25">
      <c r="A17" s="11"/>
      <c r="B17" s="327"/>
      <c r="C17" s="327"/>
      <c r="D17" s="59"/>
      <c r="E17" s="59"/>
      <c r="F17" s="325"/>
      <c r="G17" s="326"/>
      <c r="H17" s="34"/>
      <c r="I17" s="285"/>
      <c r="J17" s="29"/>
      <c r="K17" s="1"/>
    </row>
    <row r="18" spans="1:11" ht="14.25" customHeight="1" x14ac:dyDescent="0.25">
      <c r="A18" s="11"/>
      <c r="B18" s="328"/>
      <c r="C18" s="328"/>
      <c r="D18" s="269"/>
      <c r="E18" s="269"/>
      <c r="F18" s="270"/>
      <c r="G18" s="270"/>
      <c r="H18" s="45"/>
      <c r="I18" s="281"/>
      <c r="J18" s="15"/>
      <c r="K18" s="15"/>
    </row>
    <row r="19" spans="1:11" ht="21.75" customHeight="1" x14ac:dyDescent="0.25">
      <c r="A19" s="11"/>
      <c r="B19" s="373"/>
      <c r="C19" s="373"/>
      <c r="D19" s="371"/>
      <c r="E19" s="371"/>
      <c r="F19" s="371"/>
      <c r="G19" s="371"/>
      <c r="H19" s="46"/>
      <c r="I19" s="56"/>
      <c r="J19" s="15"/>
    </row>
    <row r="20" spans="1:11" ht="12" customHeight="1" x14ac:dyDescent="0.25">
      <c r="A20" s="11"/>
      <c r="B20" s="370"/>
      <c r="C20" s="370"/>
      <c r="D20" s="369"/>
      <c r="E20" s="369"/>
      <c r="F20" s="370"/>
      <c r="G20" s="370"/>
      <c r="H20" s="46"/>
      <c r="I20" s="56"/>
      <c r="J20" s="15"/>
      <c r="K20" s="33"/>
    </row>
    <row r="21" spans="1:11" ht="12" customHeight="1" x14ac:dyDescent="0.25">
      <c r="A21" s="11"/>
      <c r="B21" s="372"/>
      <c r="C21" s="372"/>
      <c r="D21" s="372"/>
      <c r="E21" s="372"/>
      <c r="F21" s="372"/>
      <c r="G21" s="372"/>
      <c r="H21" s="46"/>
      <c r="I21" s="56"/>
      <c r="J21" s="15"/>
      <c r="K21" s="33"/>
    </row>
    <row r="22" spans="1:11" ht="11.25" customHeight="1" x14ac:dyDescent="0.25">
      <c r="A22" s="11"/>
      <c r="B22" s="370"/>
      <c r="C22" s="370"/>
      <c r="D22" s="370"/>
      <c r="E22" s="370"/>
      <c r="F22" s="370"/>
      <c r="G22" s="370"/>
      <c r="H22" s="46"/>
      <c r="I22" s="56"/>
      <c r="J22" s="15"/>
      <c r="K22" s="33"/>
    </row>
    <row r="23" spans="1:11" ht="18" customHeight="1" x14ac:dyDescent="0.25">
      <c r="A23" s="289"/>
      <c r="B23" s="367"/>
      <c r="C23" s="367"/>
      <c r="D23" s="367"/>
      <c r="E23" s="367"/>
      <c r="F23" s="367"/>
      <c r="G23" s="367"/>
      <c r="H23" s="57"/>
      <c r="I23" s="58"/>
      <c r="J23" s="15"/>
    </row>
    <row r="24" spans="1:11" ht="13.2" customHeight="1" x14ac:dyDescent="0.25">
      <c r="A24" s="11"/>
      <c r="B24" s="366"/>
      <c r="C24" s="366"/>
      <c r="D24" s="366"/>
      <c r="E24" s="366"/>
      <c r="F24" s="366"/>
      <c r="G24" s="366"/>
      <c r="H24" s="56"/>
      <c r="I24" s="286"/>
    </row>
    <row r="25" spans="1:11" x14ac:dyDescent="0.25">
      <c r="A25" s="11"/>
      <c r="B25" s="50"/>
      <c r="C25" s="50"/>
      <c r="D25" s="50"/>
      <c r="E25" s="50"/>
      <c r="F25" s="50"/>
      <c r="G25" s="50"/>
      <c r="H25" s="11"/>
      <c r="I25" s="58"/>
    </row>
    <row r="26" spans="1:11" x14ac:dyDescent="0.25">
      <c r="A26" s="11"/>
      <c r="B26" s="364"/>
      <c r="C26" s="364"/>
      <c r="D26" s="364"/>
      <c r="E26" s="364"/>
      <c r="F26" s="364"/>
      <c r="G26" s="364"/>
      <c r="H26" s="11"/>
      <c r="I26" s="56"/>
      <c r="J26" s="48"/>
    </row>
    <row r="27" spans="1:11" x14ac:dyDescent="0.25">
      <c r="A27" s="11"/>
      <c r="B27" s="364"/>
      <c r="C27" s="364"/>
      <c r="D27" s="364"/>
      <c r="E27" s="364"/>
      <c r="F27" s="364"/>
      <c r="G27" s="364"/>
      <c r="H27" s="11"/>
      <c r="I27" s="56"/>
    </row>
    <row r="28" spans="1:11" x14ac:dyDescent="0.25">
      <c r="B28" s="11"/>
      <c r="C28" s="11"/>
      <c r="D28" s="11"/>
      <c r="E28" s="11"/>
      <c r="F28" s="11"/>
      <c r="G28" s="11"/>
      <c r="H28" s="11"/>
      <c r="I28" s="56"/>
    </row>
    <row r="29" spans="1:11" x14ac:dyDescent="0.25">
      <c r="B29" s="11"/>
      <c r="C29" s="11"/>
      <c r="D29" s="11"/>
      <c r="E29" s="11"/>
      <c r="F29" s="11"/>
      <c r="G29" s="11"/>
      <c r="I29" s="56"/>
    </row>
    <row r="31" spans="1:11" x14ac:dyDescent="0.25">
      <c r="B31" s="130"/>
      <c r="C31" s="130"/>
      <c r="D31" s="130"/>
      <c r="E31" s="130"/>
    </row>
    <row r="34" spans="2:7" x14ac:dyDescent="0.25">
      <c r="B34" s="364"/>
      <c r="C34" s="364"/>
      <c r="D34" s="364"/>
      <c r="E34" s="364"/>
      <c r="F34" s="365"/>
      <c r="G34" s="365"/>
    </row>
  </sheetData>
  <mergeCells count="14">
    <mergeCell ref="B24:G24"/>
    <mergeCell ref="B26:G26"/>
    <mergeCell ref="B27:G27"/>
    <mergeCell ref="B34:G34"/>
    <mergeCell ref="J3:K3"/>
    <mergeCell ref="B19:G19"/>
    <mergeCell ref="B20:G20"/>
    <mergeCell ref="B21:G21"/>
    <mergeCell ref="B22:G22"/>
    <mergeCell ref="B23:G23"/>
    <mergeCell ref="F3:F4"/>
    <mergeCell ref="G3:G4"/>
    <mergeCell ref="B3:B4"/>
    <mergeCell ref="C3:E3"/>
  </mergeCells>
  <pageMargins left="0.75" right="0.75" top="1" bottom="1" header="0.5" footer="0.5"/>
  <pageSetup orientation="portrait" copies="5" r:id="rId1"/>
  <headerFooter alignWithMargins="0"/>
  <ignoredErrors>
    <ignoredError sqref="F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A23-627C-4BA2-9713-4FD716109837}">
  <dimension ref="A1:G67"/>
  <sheetViews>
    <sheetView topLeftCell="A18" workbookViewId="0">
      <selection activeCell="B7" sqref="B7"/>
    </sheetView>
  </sheetViews>
  <sheetFormatPr defaultRowHeight="13.2" x14ac:dyDescent="0.25"/>
  <cols>
    <col min="1" max="1" width="28.88671875" customWidth="1"/>
    <col min="2" max="2" width="11.6640625" customWidth="1"/>
    <col min="3" max="3" width="13.109375" customWidth="1"/>
    <col min="4" max="4" width="10.33203125" customWidth="1"/>
    <col min="5" max="5" width="16" customWidth="1"/>
    <col min="6" max="6" width="12" customWidth="1"/>
    <col min="7" max="7" width="11.6640625" customWidth="1"/>
  </cols>
  <sheetData>
    <row r="1" spans="1:7" ht="15" x14ac:dyDescent="0.25">
      <c r="A1" s="242" t="s">
        <v>564</v>
      </c>
    </row>
    <row r="2" spans="1:7" ht="15" x14ac:dyDescent="0.25">
      <c r="A2" s="242" t="s">
        <v>565</v>
      </c>
    </row>
    <row r="3" spans="1:7" ht="15" x14ac:dyDescent="0.25">
      <c r="A3" s="242" t="s">
        <v>954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943</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2818.5</v>
      </c>
      <c r="C18">
        <v>1167.7</v>
      </c>
      <c r="D18">
        <v>2448.4</v>
      </c>
      <c r="E18">
        <v>1359.6</v>
      </c>
      <c r="F18">
        <v>118.5</v>
      </c>
      <c r="G18">
        <v>0</v>
      </c>
    </row>
    <row r="19" spans="1:7" ht="15" x14ac:dyDescent="0.25">
      <c r="A19" s="242" t="s">
        <v>27</v>
      </c>
    </row>
    <row r="20" spans="1:7" ht="15" x14ac:dyDescent="0.25">
      <c r="A20" s="242" t="s">
        <v>271</v>
      </c>
      <c r="B20">
        <v>529.4</v>
      </c>
      <c r="C20">
        <v>174.9</v>
      </c>
      <c r="D20">
        <v>227.1</v>
      </c>
      <c r="E20">
        <v>105.9</v>
      </c>
      <c r="F20">
        <v>0</v>
      </c>
      <c r="G20">
        <v>0</v>
      </c>
    </row>
    <row r="21" spans="1:7" ht="15" x14ac:dyDescent="0.25">
      <c r="A21" s="242" t="s">
        <v>27</v>
      </c>
    </row>
    <row r="22" spans="1:7" ht="15" x14ac:dyDescent="0.25">
      <c r="A22" s="242" t="s">
        <v>272</v>
      </c>
      <c r="B22">
        <v>72.099999999999994</v>
      </c>
      <c r="C22">
        <v>297.89999999999998</v>
      </c>
      <c r="D22">
        <v>1696.5</v>
      </c>
      <c r="E22">
        <v>4057.1</v>
      </c>
      <c r="F22">
        <v>0</v>
      </c>
      <c r="G22">
        <v>0</v>
      </c>
    </row>
    <row r="23" spans="1:7" ht="15" x14ac:dyDescent="0.25">
      <c r="A23" s="242" t="s">
        <v>27</v>
      </c>
    </row>
    <row r="24" spans="1:7" ht="15" x14ac:dyDescent="0.25">
      <c r="A24" s="242" t="s">
        <v>273</v>
      </c>
      <c r="B24">
        <v>953</v>
      </c>
      <c r="C24">
        <v>206.3</v>
      </c>
      <c r="D24">
        <v>416.5</v>
      </c>
      <c r="E24">
        <v>250.7</v>
      </c>
      <c r="F24">
        <v>0</v>
      </c>
      <c r="G24">
        <v>0</v>
      </c>
    </row>
    <row r="25" spans="1:7" ht="15" x14ac:dyDescent="0.25">
      <c r="A25" s="242" t="s">
        <v>862</v>
      </c>
      <c r="B25">
        <v>0.1</v>
      </c>
      <c r="C25">
        <v>0</v>
      </c>
      <c r="D25">
        <v>0</v>
      </c>
      <c r="E25">
        <v>0</v>
      </c>
      <c r="F25">
        <v>0</v>
      </c>
      <c r="G25">
        <v>0</v>
      </c>
    </row>
    <row r="26" spans="1:7" ht="15" x14ac:dyDescent="0.25">
      <c r="A26" s="242" t="s">
        <v>274</v>
      </c>
      <c r="B26">
        <v>0.8</v>
      </c>
      <c r="C26">
        <v>1.2</v>
      </c>
      <c r="D26">
        <v>7.5</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782.6</v>
      </c>
      <c r="C28">
        <v>198.1</v>
      </c>
      <c r="D28">
        <v>217.1</v>
      </c>
      <c r="E28">
        <v>13.1</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898</v>
      </c>
      <c r="B31">
        <v>0.1</v>
      </c>
      <c r="C31">
        <v>0</v>
      </c>
      <c r="D31">
        <v>0</v>
      </c>
      <c r="E31">
        <v>0</v>
      </c>
      <c r="F31">
        <v>0</v>
      </c>
      <c r="G31">
        <v>0</v>
      </c>
    </row>
    <row r="32" spans="1:7" ht="15" x14ac:dyDescent="0.25">
      <c r="A32" s="242" t="s">
        <v>279</v>
      </c>
      <c r="B32">
        <v>47.5</v>
      </c>
      <c r="C32">
        <v>6.6</v>
      </c>
      <c r="D32">
        <v>2.7</v>
      </c>
      <c r="E32">
        <v>2.8</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61.2</v>
      </c>
      <c r="C36">
        <v>47</v>
      </c>
      <c r="D36">
        <v>62.5</v>
      </c>
      <c r="E36">
        <v>10</v>
      </c>
      <c r="F36">
        <v>0</v>
      </c>
      <c r="G36">
        <v>0</v>
      </c>
    </row>
    <row r="37" spans="1:7" ht="15" x14ac:dyDescent="0.25">
      <c r="A37" s="242" t="s">
        <v>284</v>
      </c>
      <c r="B37">
        <v>3.2</v>
      </c>
      <c r="C37">
        <v>0</v>
      </c>
      <c r="D37">
        <v>0</v>
      </c>
      <c r="E37">
        <v>0</v>
      </c>
      <c r="F37">
        <v>0</v>
      </c>
      <c r="G37">
        <v>0</v>
      </c>
    </row>
    <row r="38" spans="1:7" ht="15" x14ac:dyDescent="0.25">
      <c r="A38" s="242" t="s">
        <v>285</v>
      </c>
      <c r="B38">
        <v>58</v>
      </c>
      <c r="C38">
        <v>47</v>
      </c>
      <c r="D38">
        <v>62.5</v>
      </c>
      <c r="E38">
        <v>10</v>
      </c>
      <c r="F38">
        <v>0</v>
      </c>
      <c r="G38">
        <v>0</v>
      </c>
    </row>
    <row r="39" spans="1:7" ht="15" x14ac:dyDescent="0.25">
      <c r="A39" s="242" t="s">
        <v>27</v>
      </c>
    </row>
    <row r="40" spans="1:7" ht="15" x14ac:dyDescent="0.25">
      <c r="A40" s="242" t="s">
        <v>286</v>
      </c>
      <c r="B40">
        <v>10007.299999999999</v>
      </c>
      <c r="C40">
        <v>9452.9</v>
      </c>
      <c r="D40">
        <v>12171.6</v>
      </c>
      <c r="E40">
        <v>7221.2</v>
      </c>
      <c r="F40">
        <v>1123.4000000000001</v>
      </c>
      <c r="G40">
        <v>112</v>
      </c>
    </row>
    <row r="41" spans="1:7" ht="15" x14ac:dyDescent="0.25">
      <c r="A41" s="242" t="s">
        <v>287</v>
      </c>
      <c r="B41">
        <v>1</v>
      </c>
      <c r="C41">
        <v>8.4</v>
      </c>
      <c r="D41">
        <v>15.5</v>
      </c>
      <c r="E41">
        <v>14.7</v>
      </c>
      <c r="F41">
        <v>0</v>
      </c>
      <c r="G41">
        <v>0</v>
      </c>
    </row>
    <row r="42" spans="1:7" ht="15" x14ac:dyDescent="0.25">
      <c r="A42" s="242" t="s">
        <v>288</v>
      </c>
      <c r="B42">
        <v>120.2</v>
      </c>
      <c r="C42">
        <v>298.2</v>
      </c>
      <c r="D42">
        <v>32.1</v>
      </c>
      <c r="E42">
        <v>171.7</v>
      </c>
      <c r="F42">
        <v>0</v>
      </c>
      <c r="G42">
        <v>0</v>
      </c>
    </row>
    <row r="43" spans="1:7" ht="15" x14ac:dyDescent="0.25">
      <c r="A43" s="242" t="s">
        <v>289</v>
      </c>
      <c r="B43">
        <v>304.5</v>
      </c>
      <c r="C43">
        <v>230.8</v>
      </c>
      <c r="D43">
        <v>511.4</v>
      </c>
      <c r="E43">
        <v>222.6</v>
      </c>
      <c r="F43">
        <v>0</v>
      </c>
      <c r="G43">
        <v>0</v>
      </c>
    </row>
    <row r="44" spans="1:7" ht="15" x14ac:dyDescent="0.25">
      <c r="A44" s="242" t="s">
        <v>290</v>
      </c>
      <c r="B44">
        <v>653.5</v>
      </c>
      <c r="C44">
        <v>731.1</v>
      </c>
      <c r="D44">
        <v>2459.1</v>
      </c>
      <c r="E44">
        <v>199.4</v>
      </c>
      <c r="F44">
        <v>0</v>
      </c>
      <c r="G44">
        <v>0</v>
      </c>
    </row>
    <row r="45" spans="1:7" ht="15" x14ac:dyDescent="0.25">
      <c r="A45" s="242" t="s">
        <v>291</v>
      </c>
      <c r="B45">
        <v>79.900000000000006</v>
      </c>
      <c r="C45">
        <v>73.099999999999994</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176</v>
      </c>
      <c r="C47">
        <v>494.5</v>
      </c>
      <c r="D47">
        <v>322.39999999999998</v>
      </c>
      <c r="E47">
        <v>202.2</v>
      </c>
      <c r="F47">
        <v>0</v>
      </c>
      <c r="G47">
        <v>0</v>
      </c>
    </row>
    <row r="48" spans="1:7" ht="15" x14ac:dyDescent="0.25">
      <c r="A48" s="242" t="s">
        <v>384</v>
      </c>
      <c r="B48">
        <v>0</v>
      </c>
      <c r="C48">
        <v>0</v>
      </c>
      <c r="D48">
        <v>0</v>
      </c>
      <c r="E48">
        <v>13</v>
      </c>
      <c r="F48">
        <v>0</v>
      </c>
      <c r="G48">
        <v>0</v>
      </c>
    </row>
    <row r="49" spans="1:7" ht="15" x14ac:dyDescent="0.25">
      <c r="A49" s="242" t="s">
        <v>295</v>
      </c>
      <c r="B49">
        <v>282.10000000000002</v>
      </c>
      <c r="C49">
        <v>288.89999999999998</v>
      </c>
      <c r="D49">
        <v>365.9</v>
      </c>
      <c r="E49">
        <v>392.1</v>
      </c>
      <c r="F49">
        <v>0</v>
      </c>
      <c r="G49">
        <v>0</v>
      </c>
    </row>
    <row r="50" spans="1:7" ht="15" x14ac:dyDescent="0.25">
      <c r="A50" s="242" t="s">
        <v>296</v>
      </c>
      <c r="B50">
        <v>53.7</v>
      </c>
      <c r="C50">
        <v>56.3</v>
      </c>
      <c r="D50">
        <v>92.1</v>
      </c>
      <c r="E50">
        <v>86.8</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7838.9</v>
      </c>
      <c r="C52">
        <v>6469.9</v>
      </c>
      <c r="D52">
        <v>7984</v>
      </c>
      <c r="E52">
        <v>5525.3</v>
      </c>
      <c r="F52">
        <v>1123.4000000000001</v>
      </c>
      <c r="G52">
        <v>112</v>
      </c>
    </row>
    <row r="53" spans="1:7" ht="15" x14ac:dyDescent="0.25">
      <c r="A53" s="242" t="s">
        <v>299</v>
      </c>
      <c r="B53">
        <v>68.900000000000006</v>
      </c>
      <c r="C53">
        <v>136.4</v>
      </c>
      <c r="D53">
        <v>53.6</v>
      </c>
      <c r="E53">
        <v>64.7</v>
      </c>
      <c r="F53">
        <v>0</v>
      </c>
      <c r="G53">
        <v>0</v>
      </c>
    </row>
    <row r="54" spans="1:7" ht="15" x14ac:dyDescent="0.25">
      <c r="A54" s="242" t="s">
        <v>300</v>
      </c>
      <c r="B54">
        <v>202</v>
      </c>
      <c r="C54">
        <v>288.39999999999998</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120.3</v>
      </c>
      <c r="C56">
        <v>335.7</v>
      </c>
      <c r="D56">
        <v>149.4</v>
      </c>
      <c r="E56">
        <v>161.6</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85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14442</v>
      </c>
      <c r="C61">
        <v>11464.2</v>
      </c>
      <c r="D61">
        <v>17053.5</v>
      </c>
      <c r="E61">
        <v>13005.5</v>
      </c>
      <c r="F61">
        <v>1241.8</v>
      </c>
      <c r="G61">
        <v>112</v>
      </c>
    </row>
    <row r="62" spans="1:7" ht="15" x14ac:dyDescent="0.25">
      <c r="A62" s="242" t="s">
        <v>306</v>
      </c>
      <c r="B62">
        <v>3412.7</v>
      </c>
      <c r="C62">
        <v>2322.6</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17854.8</v>
      </c>
      <c r="C64">
        <v>13786.7</v>
      </c>
      <c r="D64">
        <v>17053.5</v>
      </c>
      <c r="E64">
        <v>13005.5</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CBE-8D56-4E8A-A3B0-F6576F3A3884}">
  <dimension ref="A1:G82"/>
  <sheetViews>
    <sheetView topLeftCell="A51" workbookViewId="0">
      <selection activeCell="B57" sqref="B57"/>
    </sheetView>
  </sheetViews>
  <sheetFormatPr defaultRowHeight="13.2" x14ac:dyDescent="0.25"/>
  <cols>
    <col min="1" max="1" width="22.44140625" customWidth="1"/>
    <col min="2" max="2" width="11.5546875" customWidth="1"/>
    <col min="4" max="4" width="11.88671875" customWidth="1"/>
    <col min="5" max="5" width="9.88671875" customWidth="1"/>
    <col min="6" max="6" width="12" customWidth="1"/>
    <col min="7" max="7" width="9.6640625" customWidth="1"/>
  </cols>
  <sheetData>
    <row r="1" spans="1:7" ht="15" x14ac:dyDescent="0.25">
      <c r="A1" s="53" t="s">
        <v>564</v>
      </c>
    </row>
    <row r="2" spans="1:7" ht="15" x14ac:dyDescent="0.25">
      <c r="A2" s="53" t="s">
        <v>565</v>
      </c>
    </row>
    <row r="3" spans="1:7" ht="15" x14ac:dyDescent="0.25">
      <c r="A3" s="53" t="s">
        <v>640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267.39999999999998</v>
      </c>
      <c r="D20">
        <v>9581.6</v>
      </c>
      <c r="E20">
        <v>12579.8</v>
      </c>
      <c r="F20">
        <v>909.5</v>
      </c>
      <c r="G20">
        <v>0</v>
      </c>
    </row>
    <row r="21" spans="1:7" ht="15" x14ac:dyDescent="0.25">
      <c r="A21" s="53" t="s">
        <v>27</v>
      </c>
    </row>
    <row r="22" spans="1:7" ht="15" x14ac:dyDescent="0.25">
      <c r="A22" s="53" t="s">
        <v>271</v>
      </c>
      <c r="B22">
        <v>139.69999999999999</v>
      </c>
      <c r="C22">
        <v>90</v>
      </c>
      <c r="D22">
        <v>670</v>
      </c>
      <c r="E22">
        <v>1856.3</v>
      </c>
      <c r="F22">
        <v>118.1</v>
      </c>
      <c r="G22">
        <v>0</v>
      </c>
    </row>
    <row r="23" spans="1:7" ht="15" x14ac:dyDescent="0.25">
      <c r="A23" s="53" t="s">
        <v>27</v>
      </c>
    </row>
    <row r="24" spans="1:7" ht="15" x14ac:dyDescent="0.25">
      <c r="A24" s="53" t="s">
        <v>272</v>
      </c>
      <c r="B24">
        <v>469.1</v>
      </c>
      <c r="C24">
        <v>217.5</v>
      </c>
      <c r="D24">
        <v>1771.2</v>
      </c>
      <c r="E24">
        <v>201.6</v>
      </c>
      <c r="F24">
        <v>6386</v>
      </c>
      <c r="G24">
        <v>0</v>
      </c>
    </row>
    <row r="25" spans="1:7" ht="15" x14ac:dyDescent="0.25">
      <c r="A25" s="53" t="s">
        <v>27</v>
      </c>
    </row>
    <row r="26" spans="1:7" ht="15" x14ac:dyDescent="0.25">
      <c r="A26" s="53" t="s">
        <v>273</v>
      </c>
      <c r="B26">
        <v>16.600000000000001</v>
      </c>
      <c r="C26">
        <v>22.1</v>
      </c>
      <c r="D26">
        <v>4425</v>
      </c>
      <c r="E26">
        <v>5098.3</v>
      </c>
      <c r="F26">
        <v>70.8</v>
      </c>
      <c r="G26">
        <v>0</v>
      </c>
    </row>
    <row r="27" spans="1:7" ht="15" x14ac:dyDescent="0.25">
      <c r="A27" s="53" t="s">
        <v>274</v>
      </c>
      <c r="B27">
        <v>1.8</v>
      </c>
      <c r="C27">
        <v>1.5</v>
      </c>
      <c r="D27">
        <v>39.4</v>
      </c>
      <c r="E27">
        <v>31.2</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2.1</v>
      </c>
      <c r="C31">
        <v>6.6</v>
      </c>
      <c r="D31">
        <v>2690.7</v>
      </c>
      <c r="E31">
        <v>3688.4</v>
      </c>
      <c r="F31">
        <v>66.2</v>
      </c>
      <c r="G31">
        <v>0</v>
      </c>
    </row>
    <row r="32" spans="1:7" ht="15" x14ac:dyDescent="0.25">
      <c r="A32" s="53" t="s">
        <v>276</v>
      </c>
      <c r="B32">
        <v>2.1</v>
      </c>
      <c r="C32">
        <v>1.3</v>
      </c>
      <c r="D32">
        <v>27.9</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1052.2</v>
      </c>
      <c r="C52">
        <v>838.5</v>
      </c>
      <c r="D52">
        <v>25389.1</v>
      </c>
      <c r="E52">
        <v>27967.8</v>
      </c>
      <c r="F52">
        <v>4450.2</v>
      </c>
      <c r="G52">
        <v>206</v>
      </c>
    </row>
    <row r="53" spans="1:7" ht="15" x14ac:dyDescent="0.25">
      <c r="A53" s="53" t="s">
        <v>287</v>
      </c>
      <c r="B53">
        <v>0</v>
      </c>
      <c r="C53">
        <v>5.5</v>
      </c>
      <c r="D53">
        <v>28.9</v>
      </c>
      <c r="E53">
        <v>29.7</v>
      </c>
      <c r="F53">
        <v>0</v>
      </c>
      <c r="G53">
        <v>0</v>
      </c>
    </row>
    <row r="54" spans="1:7" ht="15" x14ac:dyDescent="0.25">
      <c r="A54" s="53" t="s">
        <v>288</v>
      </c>
      <c r="B54">
        <v>32.799999999999997</v>
      </c>
      <c r="C54">
        <v>51.4</v>
      </c>
      <c r="D54">
        <v>827.7</v>
      </c>
      <c r="E54">
        <v>869.4</v>
      </c>
      <c r="F54">
        <v>93.1</v>
      </c>
      <c r="G54">
        <v>0</v>
      </c>
    </row>
    <row r="55" spans="1:7" ht="15" x14ac:dyDescent="0.25">
      <c r="A55" s="53" t="s">
        <v>289</v>
      </c>
      <c r="B55">
        <v>38</v>
      </c>
      <c r="C55">
        <v>50.4</v>
      </c>
      <c r="D55">
        <v>742.5</v>
      </c>
      <c r="E55">
        <v>688.7</v>
      </c>
      <c r="F55">
        <v>180.4</v>
      </c>
      <c r="G55">
        <v>0</v>
      </c>
    </row>
    <row r="56" spans="1:7" ht="15" x14ac:dyDescent="0.25">
      <c r="A56" s="53" t="s">
        <v>310</v>
      </c>
      <c r="B56">
        <v>0</v>
      </c>
      <c r="C56">
        <v>0</v>
      </c>
      <c r="D56">
        <v>153.69999999999999</v>
      </c>
      <c r="E56">
        <v>11.9</v>
      </c>
      <c r="F56">
        <v>0</v>
      </c>
      <c r="G56">
        <v>0</v>
      </c>
    </row>
    <row r="57" spans="1:7" ht="15" x14ac:dyDescent="0.25">
      <c r="A57" s="53" t="s">
        <v>290</v>
      </c>
      <c r="B57">
        <v>29.5</v>
      </c>
      <c r="C57">
        <v>29</v>
      </c>
      <c r="D57">
        <v>4818.2</v>
      </c>
      <c r="E57">
        <v>4653.7</v>
      </c>
      <c r="F57">
        <v>373.9</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12</v>
      </c>
      <c r="C61">
        <v>33.5</v>
      </c>
      <c r="D61">
        <v>1159</v>
      </c>
      <c r="E61">
        <v>1191.3</v>
      </c>
      <c r="F61">
        <v>197.6</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29.5</v>
      </c>
      <c r="D64">
        <v>757.8</v>
      </c>
      <c r="E64">
        <v>605.79999999999995</v>
      </c>
      <c r="F64">
        <v>215</v>
      </c>
      <c r="G64">
        <v>0</v>
      </c>
    </row>
    <row r="65" spans="1:7" ht="15" x14ac:dyDescent="0.25">
      <c r="A65" s="53" t="s">
        <v>296</v>
      </c>
      <c r="B65">
        <v>78.2</v>
      </c>
      <c r="C65">
        <v>14</v>
      </c>
      <c r="D65">
        <v>224.9</v>
      </c>
      <c r="E65">
        <v>270.2</v>
      </c>
      <c r="F65">
        <v>78.599999999999994</v>
      </c>
      <c r="G65">
        <v>0</v>
      </c>
    </row>
    <row r="66" spans="1:7" ht="15" x14ac:dyDescent="0.25">
      <c r="A66" s="53" t="s">
        <v>297</v>
      </c>
      <c r="B66">
        <v>1.8</v>
      </c>
      <c r="C66">
        <v>2.7</v>
      </c>
      <c r="D66">
        <v>14.1</v>
      </c>
      <c r="E66">
        <v>13.9</v>
      </c>
      <c r="F66">
        <v>6.7</v>
      </c>
      <c r="G66">
        <v>0</v>
      </c>
    </row>
    <row r="67" spans="1:7" ht="15" x14ac:dyDescent="0.25">
      <c r="A67" s="53" t="s">
        <v>298</v>
      </c>
      <c r="B67">
        <v>698.4</v>
      </c>
      <c r="C67">
        <v>572.9</v>
      </c>
      <c r="D67">
        <v>13797.6</v>
      </c>
      <c r="E67">
        <v>15135</v>
      </c>
      <c r="F67">
        <v>2900.4</v>
      </c>
      <c r="G67">
        <v>206</v>
      </c>
    </row>
    <row r="68" spans="1:7" ht="15" x14ac:dyDescent="0.25">
      <c r="A68" s="53" t="s">
        <v>299</v>
      </c>
      <c r="B68">
        <v>0</v>
      </c>
      <c r="C68">
        <v>6.4</v>
      </c>
      <c r="D68">
        <v>304.39999999999998</v>
      </c>
      <c r="E68">
        <v>292.10000000000002</v>
      </c>
      <c r="F68">
        <v>45.1</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90.1</v>
      </c>
      <c r="G70">
        <v>0</v>
      </c>
    </row>
    <row r="71" spans="1:7" ht="15" x14ac:dyDescent="0.25">
      <c r="A71" s="53" t="s">
        <v>302</v>
      </c>
      <c r="B71">
        <v>30</v>
      </c>
      <c r="C71">
        <v>20.5</v>
      </c>
      <c r="D71">
        <v>464.9</v>
      </c>
      <c r="E71">
        <v>705.5</v>
      </c>
      <c r="F71">
        <v>100.6</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30</v>
      </c>
      <c r="C74">
        <v>0</v>
      </c>
      <c r="D74">
        <v>350.6</v>
      </c>
      <c r="E74">
        <v>150</v>
      </c>
      <c r="F74">
        <v>0</v>
      </c>
      <c r="G74">
        <v>0</v>
      </c>
    </row>
    <row r="75" spans="1:7" ht="15" x14ac:dyDescent="0.25">
      <c r="A75" s="53" t="s">
        <v>573</v>
      </c>
      <c r="B75" t="s">
        <v>109</v>
      </c>
      <c r="C75" t="s">
        <v>443</v>
      </c>
      <c r="D75" t="s">
        <v>118</v>
      </c>
      <c r="E75" t="s">
        <v>118</v>
      </c>
      <c r="F75" t="s">
        <v>118</v>
      </c>
      <c r="G75" t="s">
        <v>108</v>
      </c>
    </row>
    <row r="76" spans="1:7" ht="15" x14ac:dyDescent="0.25">
      <c r="A76" s="53" t="s">
        <v>305</v>
      </c>
      <c r="B76">
        <v>2167.9</v>
      </c>
      <c r="C76">
        <v>1435.9</v>
      </c>
      <c r="D76">
        <v>42158</v>
      </c>
      <c r="E76">
        <v>48542.1</v>
      </c>
      <c r="F76">
        <v>11934.6</v>
      </c>
      <c r="G76">
        <v>206</v>
      </c>
    </row>
    <row r="77" spans="1:7" ht="15" x14ac:dyDescent="0.25">
      <c r="A77" s="53" t="s">
        <v>306</v>
      </c>
      <c r="B77">
        <v>165.9</v>
      </c>
      <c r="C77">
        <v>122.8</v>
      </c>
      <c r="D77">
        <v>0</v>
      </c>
      <c r="E77">
        <v>0</v>
      </c>
      <c r="F77">
        <v>1449.5</v>
      </c>
      <c r="G77">
        <v>0</v>
      </c>
    </row>
    <row r="78" spans="1:7" ht="15" x14ac:dyDescent="0.25">
      <c r="A78" s="53" t="s">
        <v>573</v>
      </c>
      <c r="B78" t="s">
        <v>109</v>
      </c>
      <c r="C78" t="s">
        <v>443</v>
      </c>
      <c r="D78" t="s">
        <v>118</v>
      </c>
      <c r="E78" t="s">
        <v>118</v>
      </c>
      <c r="F78" t="s">
        <v>118</v>
      </c>
      <c r="G78" t="s">
        <v>108</v>
      </c>
    </row>
    <row r="79" spans="1:7" ht="15" x14ac:dyDescent="0.25">
      <c r="A79" s="53" t="s">
        <v>307</v>
      </c>
      <c r="B79">
        <v>2333.8000000000002</v>
      </c>
      <c r="C79">
        <v>1558.6</v>
      </c>
      <c r="D79">
        <v>42158</v>
      </c>
      <c r="E79">
        <v>48542.1</v>
      </c>
      <c r="F79">
        <v>13384.1</v>
      </c>
      <c r="G79">
        <v>206</v>
      </c>
    </row>
    <row r="80" spans="1:7" ht="15" x14ac:dyDescent="0.25">
      <c r="A80" s="53" t="s">
        <v>308</v>
      </c>
      <c r="B80" t="s">
        <v>25</v>
      </c>
      <c r="C80" t="s">
        <v>25</v>
      </c>
      <c r="D80">
        <v>0</v>
      </c>
      <c r="E80">
        <v>0</v>
      </c>
      <c r="F80" t="s">
        <v>25</v>
      </c>
      <c r="G80" t="s">
        <v>25</v>
      </c>
    </row>
    <row r="81" spans="1:7" ht="15" x14ac:dyDescent="0.25">
      <c r="A81" s="53" t="s">
        <v>309</v>
      </c>
      <c r="B81">
        <v>390</v>
      </c>
      <c r="C81">
        <v>65</v>
      </c>
      <c r="D81" t="s">
        <v>25</v>
      </c>
      <c r="E81" t="s">
        <v>25</v>
      </c>
      <c r="F81">
        <v>260</v>
      </c>
      <c r="G81">
        <v>0</v>
      </c>
    </row>
    <row r="82" spans="1:7" ht="15" x14ac:dyDescent="0.35">
      <c r="A82" s="30" t="s">
        <v>573</v>
      </c>
      <c r="B82" t="s">
        <v>109</v>
      </c>
      <c r="C82" t="s">
        <v>443</v>
      </c>
      <c r="D82" t="s">
        <v>118</v>
      </c>
      <c r="E82" t="s">
        <v>118</v>
      </c>
      <c r="F82" t="s">
        <v>118</v>
      </c>
      <c r="G82" t="s">
        <v>108</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72-7E99-4430-8517-06AB4B330618}">
  <dimension ref="A1:G82"/>
  <sheetViews>
    <sheetView topLeftCell="A46" workbookViewId="0">
      <selection activeCell="B46" sqref="B46"/>
    </sheetView>
  </sheetViews>
  <sheetFormatPr defaultRowHeight="13.2" x14ac:dyDescent="0.25"/>
  <cols>
    <col min="1" max="1" width="25.6640625" customWidth="1"/>
    <col min="2" max="2" width="14.33203125" customWidth="1"/>
    <col min="3" max="3" width="11" customWidth="1"/>
    <col min="4" max="4" width="11.88671875" customWidth="1"/>
    <col min="5" max="5" width="12.44140625" customWidth="1"/>
    <col min="6" max="6" width="11.33203125" customWidth="1"/>
    <col min="7" max="7" width="10.5546875" customWidth="1"/>
  </cols>
  <sheetData>
    <row r="1" spans="1:7" ht="15" x14ac:dyDescent="0.25">
      <c r="A1" s="53" t="s">
        <v>564</v>
      </c>
    </row>
    <row r="2" spans="1:7" ht="15" x14ac:dyDescent="0.25">
      <c r="A2" s="53" t="s">
        <v>565</v>
      </c>
    </row>
    <row r="3" spans="1:7" ht="15" x14ac:dyDescent="0.25">
      <c r="A3" s="53" t="s">
        <v>639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620</v>
      </c>
      <c r="C20">
        <v>440.1</v>
      </c>
      <c r="D20">
        <v>9354</v>
      </c>
      <c r="E20">
        <v>12428.9</v>
      </c>
      <c r="F20">
        <v>859.5</v>
      </c>
      <c r="G20">
        <v>0</v>
      </c>
    </row>
    <row r="21" spans="1:7" ht="15" x14ac:dyDescent="0.25">
      <c r="A21" s="53" t="s">
        <v>27</v>
      </c>
    </row>
    <row r="22" spans="1:7" ht="15" x14ac:dyDescent="0.25">
      <c r="A22" s="53" t="s">
        <v>271</v>
      </c>
      <c r="B22">
        <v>55</v>
      </c>
      <c r="C22">
        <v>85.8</v>
      </c>
      <c r="D22">
        <v>663.6</v>
      </c>
      <c r="E22">
        <v>1854.8</v>
      </c>
      <c r="F22">
        <v>113.1</v>
      </c>
      <c r="G22">
        <v>0</v>
      </c>
    </row>
    <row r="23" spans="1:7" ht="15" x14ac:dyDescent="0.25">
      <c r="A23" s="53" t="s">
        <v>27</v>
      </c>
    </row>
    <row r="24" spans="1:7" ht="15" x14ac:dyDescent="0.25">
      <c r="A24" s="53" t="s">
        <v>272</v>
      </c>
      <c r="B24">
        <v>585.1</v>
      </c>
      <c r="C24">
        <v>217.5</v>
      </c>
      <c r="D24">
        <v>1635.8</v>
      </c>
      <c r="E24">
        <v>201.6</v>
      </c>
      <c r="F24">
        <v>5720</v>
      </c>
      <c r="G24">
        <v>0</v>
      </c>
    </row>
    <row r="25" spans="1:7" ht="15" x14ac:dyDescent="0.25">
      <c r="A25" s="53" t="s">
        <v>27</v>
      </c>
    </row>
    <row r="26" spans="1:7" ht="15" x14ac:dyDescent="0.25">
      <c r="A26" s="53" t="s">
        <v>273</v>
      </c>
      <c r="B26">
        <v>23.1</v>
      </c>
      <c r="C26">
        <v>21.2</v>
      </c>
      <c r="D26">
        <v>4417.5</v>
      </c>
      <c r="E26">
        <v>5096.6000000000004</v>
      </c>
      <c r="F26">
        <v>70.8</v>
      </c>
      <c r="G26">
        <v>0</v>
      </c>
    </row>
    <row r="27" spans="1:7" ht="15" x14ac:dyDescent="0.25">
      <c r="A27" s="53" t="s">
        <v>274</v>
      </c>
      <c r="B27">
        <v>1.8</v>
      </c>
      <c r="C27">
        <v>1.8</v>
      </c>
      <c r="D27">
        <v>38.799999999999997</v>
      </c>
      <c r="E27">
        <v>30.8</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3.1</v>
      </c>
      <c r="C31">
        <v>8</v>
      </c>
      <c r="D31">
        <v>2689.6</v>
      </c>
      <c r="E31">
        <v>3687.1</v>
      </c>
      <c r="F31">
        <v>66.2</v>
      </c>
      <c r="G31">
        <v>0</v>
      </c>
    </row>
    <row r="32" spans="1:7" ht="15" x14ac:dyDescent="0.25">
      <c r="A32" s="53" t="s">
        <v>276</v>
      </c>
      <c r="B32">
        <v>3.6</v>
      </c>
      <c r="C32">
        <v>1.3</v>
      </c>
      <c r="D32">
        <v>26.3</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1489</v>
      </c>
      <c r="C52">
        <v>1265.2</v>
      </c>
      <c r="D52">
        <v>24826.9</v>
      </c>
      <c r="E52">
        <v>27510.6</v>
      </c>
      <c r="F52">
        <v>4146.8999999999996</v>
      </c>
      <c r="G52">
        <v>206</v>
      </c>
    </row>
    <row r="53" spans="1:7" ht="15" x14ac:dyDescent="0.25">
      <c r="A53" s="53" t="s">
        <v>287</v>
      </c>
      <c r="B53">
        <v>3.5</v>
      </c>
      <c r="C53">
        <v>5.5</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65.099999999999994</v>
      </c>
      <c r="C55">
        <v>56.1</v>
      </c>
      <c r="D55">
        <v>709.2</v>
      </c>
      <c r="E55">
        <v>680.4</v>
      </c>
      <c r="F55">
        <v>185.1</v>
      </c>
      <c r="G55">
        <v>0</v>
      </c>
    </row>
    <row r="56" spans="1:7" ht="15" x14ac:dyDescent="0.25">
      <c r="A56" s="53" t="s">
        <v>310</v>
      </c>
      <c r="B56">
        <v>0</v>
      </c>
      <c r="C56">
        <v>0</v>
      </c>
      <c r="D56">
        <v>153.69999999999999</v>
      </c>
      <c r="E56">
        <v>11.9</v>
      </c>
      <c r="F56">
        <v>0</v>
      </c>
      <c r="G56">
        <v>0</v>
      </c>
    </row>
    <row r="57" spans="1:7" ht="15" x14ac:dyDescent="0.25">
      <c r="A57" s="53" t="s">
        <v>290</v>
      </c>
      <c r="B57">
        <v>202.8</v>
      </c>
      <c r="C57">
        <v>37</v>
      </c>
      <c r="D57">
        <v>4599.1000000000004</v>
      </c>
      <c r="E57">
        <v>4644.8999999999996</v>
      </c>
      <c r="F57">
        <v>369.6</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20.6</v>
      </c>
      <c r="C61">
        <v>90.6</v>
      </c>
      <c r="D61">
        <v>1152.9000000000001</v>
      </c>
      <c r="E61">
        <v>1134.0999999999999</v>
      </c>
      <c r="F61">
        <v>177.2</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47.8</v>
      </c>
      <c r="D64">
        <v>757.8</v>
      </c>
      <c r="E64">
        <v>592.29999999999995</v>
      </c>
      <c r="F64">
        <v>213.3</v>
      </c>
      <c r="G64">
        <v>0</v>
      </c>
    </row>
    <row r="65" spans="1:7" ht="15" x14ac:dyDescent="0.25">
      <c r="A65" s="53" t="s">
        <v>296</v>
      </c>
      <c r="B65">
        <v>78.2</v>
      </c>
      <c r="C65">
        <v>23.7</v>
      </c>
      <c r="D65">
        <v>224.9</v>
      </c>
      <c r="E65">
        <v>260.2</v>
      </c>
      <c r="F65">
        <v>71.7</v>
      </c>
      <c r="G65">
        <v>0</v>
      </c>
    </row>
    <row r="66" spans="1:7" ht="15" x14ac:dyDescent="0.25">
      <c r="A66" s="53" t="s">
        <v>297</v>
      </c>
      <c r="B66">
        <v>2.5</v>
      </c>
      <c r="C66">
        <v>2.7</v>
      </c>
      <c r="D66">
        <v>13.4</v>
      </c>
      <c r="E66">
        <v>13.9</v>
      </c>
      <c r="F66">
        <v>1.6</v>
      </c>
      <c r="G66">
        <v>0</v>
      </c>
    </row>
    <row r="67" spans="1:7" ht="15" x14ac:dyDescent="0.25">
      <c r="A67" s="53" t="s">
        <v>298</v>
      </c>
      <c r="B67">
        <v>891.4</v>
      </c>
      <c r="C67">
        <v>761.1</v>
      </c>
      <c r="D67">
        <v>13542.3</v>
      </c>
      <c r="E67">
        <v>14933.3</v>
      </c>
      <c r="F67">
        <v>2667.4</v>
      </c>
      <c r="G67">
        <v>206</v>
      </c>
    </row>
    <row r="68" spans="1:7" ht="15" x14ac:dyDescent="0.25">
      <c r="A68" s="53" t="s">
        <v>299</v>
      </c>
      <c r="B68">
        <v>6</v>
      </c>
      <c r="C68">
        <v>21.9</v>
      </c>
      <c r="D68">
        <v>304.39999999999998</v>
      </c>
      <c r="E68">
        <v>273.2</v>
      </c>
      <c r="F68">
        <v>45.1</v>
      </c>
      <c r="G68">
        <v>0</v>
      </c>
    </row>
    <row r="69" spans="1:7" ht="15" x14ac:dyDescent="0.25">
      <c r="A69" s="53" t="s">
        <v>300</v>
      </c>
      <c r="B69">
        <v>25.2</v>
      </c>
      <c r="C69">
        <v>40.4</v>
      </c>
      <c r="D69">
        <v>485.5</v>
      </c>
      <c r="E69">
        <v>460.8</v>
      </c>
      <c r="F69">
        <v>138.1</v>
      </c>
      <c r="G69">
        <v>0</v>
      </c>
    </row>
    <row r="70" spans="1:7" ht="15" x14ac:dyDescent="0.25">
      <c r="A70" s="53" t="s">
        <v>301</v>
      </c>
      <c r="B70">
        <v>0</v>
      </c>
      <c r="C70">
        <v>0</v>
      </c>
      <c r="D70">
        <v>553.5</v>
      </c>
      <c r="E70">
        <v>1991.5</v>
      </c>
      <c r="F70">
        <v>90.1</v>
      </c>
      <c r="G70">
        <v>0</v>
      </c>
    </row>
    <row r="71" spans="1:7" ht="15" x14ac:dyDescent="0.25">
      <c r="A71" s="53" t="s">
        <v>302</v>
      </c>
      <c r="B71">
        <v>30</v>
      </c>
      <c r="C71">
        <v>38.5</v>
      </c>
      <c r="D71">
        <v>452</v>
      </c>
      <c r="E71">
        <v>678.3</v>
      </c>
      <c r="F71">
        <v>87.4</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54.6</v>
      </c>
      <c r="C74">
        <v>0</v>
      </c>
      <c r="D74">
        <v>326.7</v>
      </c>
      <c r="E74">
        <v>150</v>
      </c>
      <c r="F74">
        <v>0</v>
      </c>
      <c r="G74">
        <v>0</v>
      </c>
    </row>
    <row r="75" spans="1:7" ht="15" x14ac:dyDescent="0.25">
      <c r="A75" s="53" t="s">
        <v>573</v>
      </c>
      <c r="B75" t="s">
        <v>118</v>
      </c>
      <c r="C75" t="s">
        <v>26</v>
      </c>
      <c r="D75" t="s">
        <v>118</v>
      </c>
      <c r="E75" t="s">
        <v>118</v>
      </c>
      <c r="F75" t="s">
        <v>118</v>
      </c>
      <c r="G75" t="s">
        <v>108</v>
      </c>
    </row>
    <row r="76" spans="1:7" ht="15" x14ac:dyDescent="0.25">
      <c r="A76" s="53" t="s">
        <v>305</v>
      </c>
      <c r="B76">
        <v>2772.1</v>
      </c>
      <c r="C76">
        <v>2030.3</v>
      </c>
      <c r="D76">
        <v>41218.9</v>
      </c>
      <c r="E76">
        <v>47930.9</v>
      </c>
      <c r="F76">
        <v>10910.3</v>
      </c>
      <c r="G76">
        <v>206</v>
      </c>
    </row>
    <row r="77" spans="1:7" ht="15" x14ac:dyDescent="0.25">
      <c r="A77" s="53" t="s">
        <v>306</v>
      </c>
      <c r="B77">
        <v>230.4</v>
      </c>
      <c r="C77">
        <v>142.1</v>
      </c>
      <c r="D77">
        <v>0</v>
      </c>
      <c r="E77">
        <v>0</v>
      </c>
      <c r="F77">
        <v>1293.3</v>
      </c>
      <c r="G77">
        <v>0</v>
      </c>
    </row>
    <row r="78" spans="1:7" ht="15" x14ac:dyDescent="0.25">
      <c r="A78" s="53" t="s">
        <v>573</v>
      </c>
      <c r="B78" t="s">
        <v>118</v>
      </c>
      <c r="C78" t="s">
        <v>26</v>
      </c>
      <c r="D78" t="s">
        <v>118</v>
      </c>
      <c r="E78" t="s">
        <v>118</v>
      </c>
      <c r="F78" t="s">
        <v>118</v>
      </c>
      <c r="G78" t="s">
        <v>108</v>
      </c>
    </row>
    <row r="79" spans="1:7" ht="15" x14ac:dyDescent="0.25">
      <c r="A79" s="53" t="s">
        <v>307</v>
      </c>
      <c r="B79">
        <v>3002.5</v>
      </c>
      <c r="C79">
        <v>2172.4</v>
      </c>
      <c r="D79">
        <v>41218.9</v>
      </c>
      <c r="E79">
        <v>47930.9</v>
      </c>
      <c r="F79">
        <v>12203.6</v>
      </c>
      <c r="G79">
        <v>206</v>
      </c>
    </row>
    <row r="80" spans="1:7" ht="15" x14ac:dyDescent="0.25">
      <c r="A80" s="53" t="s">
        <v>308</v>
      </c>
      <c r="B80" t="s">
        <v>25</v>
      </c>
      <c r="C80" t="s">
        <v>25</v>
      </c>
      <c r="D80">
        <v>0</v>
      </c>
      <c r="E80">
        <v>0</v>
      </c>
      <c r="F80" t="s">
        <v>25</v>
      </c>
      <c r="G80" t="s">
        <v>25</v>
      </c>
    </row>
    <row r="81" spans="1:7" ht="15" x14ac:dyDescent="0.25">
      <c r="A81" s="53" t="s">
        <v>309</v>
      </c>
      <c r="B81">
        <v>390</v>
      </c>
      <c r="C81">
        <v>121</v>
      </c>
      <c r="D81" t="s">
        <v>25</v>
      </c>
      <c r="E81" t="s">
        <v>25</v>
      </c>
      <c r="F81">
        <v>260</v>
      </c>
      <c r="G81">
        <v>0</v>
      </c>
    </row>
    <row r="82" spans="1:7" ht="15" x14ac:dyDescent="0.35">
      <c r="A82" s="30" t="s">
        <v>573</v>
      </c>
      <c r="B82" t="s">
        <v>118</v>
      </c>
      <c r="C82" t="s">
        <v>26</v>
      </c>
      <c r="D82" t="s">
        <v>118</v>
      </c>
      <c r="E82" t="s">
        <v>118</v>
      </c>
      <c r="F82" t="s">
        <v>118</v>
      </c>
      <c r="G82" t="s">
        <v>108</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091-DE11-4230-881E-422D4813DD37}">
  <dimension ref="A1:G83"/>
  <sheetViews>
    <sheetView topLeftCell="A18" workbookViewId="0">
      <selection activeCell="L43" sqref="L43"/>
    </sheetView>
  </sheetViews>
  <sheetFormatPr defaultRowHeight="13.2" x14ac:dyDescent="0.25"/>
  <cols>
    <col min="1" max="1" width="25.109375" customWidth="1"/>
    <col min="2" max="2" width="11.6640625" customWidth="1"/>
    <col min="5" max="5" width="13" customWidth="1"/>
    <col min="6" max="6" width="11.6640625" customWidth="1"/>
  </cols>
  <sheetData>
    <row r="1" spans="1:7" ht="15" x14ac:dyDescent="0.25">
      <c r="A1" s="53" t="s">
        <v>564</v>
      </c>
    </row>
    <row r="2" spans="1:7" ht="15" x14ac:dyDescent="0.25">
      <c r="A2" s="53" t="s">
        <v>565</v>
      </c>
    </row>
    <row r="3" spans="1:7" ht="15" x14ac:dyDescent="0.25">
      <c r="A3" s="53" t="s">
        <v>638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759.7</v>
      </c>
      <c r="C20">
        <v>474.4</v>
      </c>
      <c r="D20">
        <v>9144</v>
      </c>
      <c r="E20">
        <v>12332.9</v>
      </c>
      <c r="F20">
        <v>804.1</v>
      </c>
      <c r="G20">
        <v>0</v>
      </c>
    </row>
    <row r="21" spans="1:7" ht="15" x14ac:dyDescent="0.25">
      <c r="A21" s="53" t="s">
        <v>27</v>
      </c>
    </row>
    <row r="22" spans="1:7" ht="15" x14ac:dyDescent="0.25">
      <c r="A22" s="53" t="s">
        <v>271</v>
      </c>
      <c r="B22">
        <v>77.8</v>
      </c>
      <c r="C22">
        <v>87.3</v>
      </c>
      <c r="D22">
        <v>638.20000000000005</v>
      </c>
      <c r="E22">
        <v>1848.7</v>
      </c>
      <c r="F22">
        <v>71.8</v>
      </c>
      <c r="G22">
        <v>0</v>
      </c>
    </row>
    <row r="23" spans="1:7" ht="15" x14ac:dyDescent="0.25">
      <c r="A23" s="53" t="s">
        <v>27</v>
      </c>
    </row>
    <row r="24" spans="1:7" ht="15" x14ac:dyDescent="0.25">
      <c r="A24" s="53" t="s">
        <v>272</v>
      </c>
      <c r="B24">
        <v>958.8</v>
      </c>
      <c r="C24">
        <v>217.5</v>
      </c>
      <c r="D24">
        <v>1253.4000000000001</v>
      </c>
      <c r="E24">
        <v>201.6</v>
      </c>
      <c r="F24">
        <v>5720</v>
      </c>
      <c r="G24">
        <v>0</v>
      </c>
    </row>
    <row r="25" spans="1:7" ht="15" x14ac:dyDescent="0.25">
      <c r="A25" s="53" t="s">
        <v>27</v>
      </c>
    </row>
    <row r="26" spans="1:7" ht="15" x14ac:dyDescent="0.25">
      <c r="A26" s="53" t="s">
        <v>273</v>
      </c>
      <c r="B26">
        <v>24.6</v>
      </c>
      <c r="C26">
        <v>24</v>
      </c>
      <c r="D26">
        <v>4407.5</v>
      </c>
      <c r="E26">
        <v>5096.3</v>
      </c>
      <c r="F26">
        <v>4.5999999999999996</v>
      </c>
      <c r="G26">
        <v>0</v>
      </c>
    </row>
    <row r="27" spans="1:7" ht="15" x14ac:dyDescent="0.25">
      <c r="A27" s="53" t="s">
        <v>274</v>
      </c>
      <c r="B27">
        <v>2.2999999999999998</v>
      </c>
      <c r="C27">
        <v>2.2000000000000002</v>
      </c>
      <c r="D27">
        <v>38</v>
      </c>
      <c r="E27">
        <v>30.5</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3.8</v>
      </c>
      <c r="C31">
        <v>10.5</v>
      </c>
      <c r="D31">
        <v>2689</v>
      </c>
      <c r="E31">
        <v>3687.1</v>
      </c>
      <c r="F31">
        <v>0</v>
      </c>
      <c r="G31">
        <v>0</v>
      </c>
    </row>
    <row r="32" spans="1:7" ht="15" x14ac:dyDescent="0.25">
      <c r="A32" s="53" t="s">
        <v>276</v>
      </c>
      <c r="B32">
        <v>3.9</v>
      </c>
      <c r="C32">
        <v>1.3</v>
      </c>
      <c r="D32">
        <v>25.8</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1998.9</v>
      </c>
      <c r="C52">
        <v>1586.2</v>
      </c>
      <c r="D52">
        <v>24257.7</v>
      </c>
      <c r="E52">
        <v>27073.4</v>
      </c>
      <c r="F52">
        <v>3951.6</v>
      </c>
      <c r="G52">
        <v>206</v>
      </c>
    </row>
    <row r="53" spans="1:7" ht="15" x14ac:dyDescent="0.25">
      <c r="A53" s="53" t="s">
        <v>287</v>
      </c>
      <c r="B53">
        <v>3.5</v>
      </c>
      <c r="C53">
        <v>0</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97.3</v>
      </c>
      <c r="C55">
        <v>56.5</v>
      </c>
      <c r="D55">
        <v>672.3</v>
      </c>
      <c r="E55">
        <v>669.4</v>
      </c>
      <c r="F55">
        <v>177.9</v>
      </c>
      <c r="G55">
        <v>0</v>
      </c>
    </row>
    <row r="56" spans="1:7" ht="15" x14ac:dyDescent="0.25">
      <c r="A56" s="53" t="s">
        <v>310</v>
      </c>
      <c r="B56">
        <v>0</v>
      </c>
      <c r="C56">
        <v>0</v>
      </c>
      <c r="D56">
        <v>153.69999999999999</v>
      </c>
      <c r="E56">
        <v>11.9</v>
      </c>
      <c r="F56">
        <v>0</v>
      </c>
      <c r="G56">
        <v>0</v>
      </c>
    </row>
    <row r="57" spans="1:7" ht="15" x14ac:dyDescent="0.25">
      <c r="A57" s="53" t="s">
        <v>290</v>
      </c>
      <c r="B57">
        <v>262.39999999999998</v>
      </c>
      <c r="C57">
        <v>34.9</v>
      </c>
      <c r="D57">
        <v>4487.2</v>
      </c>
      <c r="E57">
        <v>4644.8999999999996</v>
      </c>
      <c r="F57">
        <v>350.5</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92.5</v>
      </c>
      <c r="C62">
        <v>107.6</v>
      </c>
      <c r="D62">
        <v>1054.2</v>
      </c>
      <c r="E62">
        <v>1109.4000000000001</v>
      </c>
      <c r="F62">
        <v>177.2</v>
      </c>
      <c r="G62">
        <v>0</v>
      </c>
    </row>
    <row r="63" spans="1:7" ht="15" x14ac:dyDescent="0.25">
      <c r="A63" s="53" t="s">
        <v>384</v>
      </c>
      <c r="B63">
        <v>0</v>
      </c>
      <c r="C63">
        <v>0</v>
      </c>
      <c r="D63">
        <v>39</v>
      </c>
      <c r="E63">
        <v>39.299999999999997</v>
      </c>
      <c r="F63">
        <v>0</v>
      </c>
      <c r="G63">
        <v>0</v>
      </c>
    </row>
    <row r="64" spans="1:7" ht="15" x14ac:dyDescent="0.25">
      <c r="A64" s="53" t="s">
        <v>294</v>
      </c>
      <c r="B64">
        <v>2.4</v>
      </c>
      <c r="C64">
        <v>3.4</v>
      </c>
      <c r="D64">
        <v>17.7</v>
      </c>
      <c r="E64">
        <v>16.8</v>
      </c>
      <c r="F64">
        <v>0</v>
      </c>
      <c r="G64">
        <v>0</v>
      </c>
    </row>
    <row r="65" spans="1:7" ht="15" x14ac:dyDescent="0.25">
      <c r="A65" s="53" t="s">
        <v>295</v>
      </c>
      <c r="B65">
        <v>65.900000000000006</v>
      </c>
      <c r="C65">
        <v>80.2</v>
      </c>
      <c r="D65">
        <v>743.4</v>
      </c>
      <c r="E65">
        <v>551.6</v>
      </c>
      <c r="F65">
        <v>184.1</v>
      </c>
      <c r="G65">
        <v>0</v>
      </c>
    </row>
    <row r="66" spans="1:7" ht="15" x14ac:dyDescent="0.25">
      <c r="A66" s="53" t="s">
        <v>296</v>
      </c>
      <c r="B66">
        <v>78.2</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1178.7</v>
      </c>
      <c r="C68">
        <v>987.2</v>
      </c>
      <c r="D68">
        <v>13244.5</v>
      </c>
      <c r="E68">
        <v>14610.3</v>
      </c>
      <c r="F68">
        <v>2572.6</v>
      </c>
      <c r="G68">
        <v>206</v>
      </c>
    </row>
    <row r="69" spans="1:7" ht="15" x14ac:dyDescent="0.25">
      <c r="A69" s="53" t="s">
        <v>299</v>
      </c>
      <c r="B69">
        <v>6</v>
      </c>
      <c r="C69">
        <v>34</v>
      </c>
      <c r="D69">
        <v>304.39999999999998</v>
      </c>
      <c r="E69">
        <v>263.3</v>
      </c>
      <c r="F69">
        <v>42.3</v>
      </c>
      <c r="G69">
        <v>0</v>
      </c>
    </row>
    <row r="70" spans="1:7" ht="15" x14ac:dyDescent="0.25">
      <c r="A70" s="53" t="s">
        <v>300</v>
      </c>
      <c r="B70">
        <v>26.7</v>
      </c>
      <c r="C70">
        <v>60.4</v>
      </c>
      <c r="D70">
        <v>484</v>
      </c>
      <c r="E70">
        <v>441.1</v>
      </c>
      <c r="F70">
        <v>129.30000000000001</v>
      </c>
      <c r="G70">
        <v>0</v>
      </c>
    </row>
    <row r="71" spans="1:7" ht="15" x14ac:dyDescent="0.25">
      <c r="A71" s="53" t="s">
        <v>301</v>
      </c>
      <c r="B71">
        <v>8</v>
      </c>
      <c r="C71">
        <v>0</v>
      </c>
      <c r="D71">
        <v>553.5</v>
      </c>
      <c r="E71">
        <v>1991.5</v>
      </c>
      <c r="F71">
        <v>90.1</v>
      </c>
      <c r="G71">
        <v>0</v>
      </c>
    </row>
    <row r="72" spans="1:7" ht="15" x14ac:dyDescent="0.25">
      <c r="A72" s="53" t="s">
        <v>302</v>
      </c>
      <c r="B72">
        <v>67.2</v>
      </c>
      <c r="C72">
        <v>49.4</v>
      </c>
      <c r="D72">
        <v>444</v>
      </c>
      <c r="E72">
        <v>678.3</v>
      </c>
      <c r="F72">
        <v>55.4</v>
      </c>
      <c r="G72">
        <v>0</v>
      </c>
    </row>
    <row r="73" spans="1:7" ht="15" x14ac:dyDescent="0.25">
      <c r="A73" s="53" t="s">
        <v>385</v>
      </c>
      <c r="B73">
        <v>0</v>
      </c>
      <c r="C73">
        <v>0</v>
      </c>
      <c r="D73">
        <v>4.3</v>
      </c>
      <c r="E73">
        <v>4.2</v>
      </c>
      <c r="F73">
        <v>0</v>
      </c>
      <c r="G73">
        <v>0</v>
      </c>
    </row>
    <row r="74" spans="1:7" ht="15" x14ac:dyDescent="0.25">
      <c r="A74" s="53" t="s">
        <v>303</v>
      </c>
      <c r="B74">
        <v>14.6</v>
      </c>
      <c r="C74">
        <v>0</v>
      </c>
      <c r="D74">
        <v>75.2</v>
      </c>
      <c r="E74">
        <v>77.900000000000006</v>
      </c>
      <c r="F74">
        <v>7.9</v>
      </c>
      <c r="G74">
        <v>0</v>
      </c>
    </row>
    <row r="75" spans="1:7" ht="15" x14ac:dyDescent="0.25">
      <c r="A75" s="53" t="s">
        <v>304</v>
      </c>
      <c r="B75">
        <v>54.6</v>
      </c>
      <c r="C75">
        <v>0</v>
      </c>
      <c r="D75">
        <v>326.7</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3819.9</v>
      </c>
      <c r="C77">
        <v>2389.9</v>
      </c>
      <c r="D77">
        <v>40021.9</v>
      </c>
      <c r="E77">
        <v>47391.199999999997</v>
      </c>
      <c r="F77">
        <v>10552.1</v>
      </c>
      <c r="G77">
        <v>206</v>
      </c>
    </row>
    <row r="78" spans="1:7" ht="15" x14ac:dyDescent="0.25">
      <c r="A78" s="53" t="s">
        <v>306</v>
      </c>
      <c r="B78">
        <v>318</v>
      </c>
      <c r="C78">
        <v>202.9</v>
      </c>
      <c r="D78">
        <v>0</v>
      </c>
      <c r="E78">
        <v>0</v>
      </c>
      <c r="F78">
        <v>928.2</v>
      </c>
      <c r="G78">
        <v>0</v>
      </c>
    </row>
    <row r="79" spans="1:7" ht="15" x14ac:dyDescent="0.25">
      <c r="A79" s="53" t="s">
        <v>573</v>
      </c>
      <c r="B79" t="s">
        <v>118</v>
      </c>
      <c r="C79" t="s">
        <v>26</v>
      </c>
      <c r="D79" t="s">
        <v>118</v>
      </c>
      <c r="E79" t="s">
        <v>118</v>
      </c>
      <c r="F79" t="s">
        <v>118</v>
      </c>
      <c r="G79" t="s">
        <v>108</v>
      </c>
    </row>
    <row r="80" spans="1:7" ht="15" x14ac:dyDescent="0.25">
      <c r="A80" s="53" t="s">
        <v>307</v>
      </c>
      <c r="B80">
        <v>4137.8999999999996</v>
      </c>
      <c r="C80">
        <v>2592.8000000000002</v>
      </c>
      <c r="D80">
        <v>40021.9</v>
      </c>
      <c r="E80">
        <v>47391.199999999997</v>
      </c>
      <c r="F80">
        <v>11480.3</v>
      </c>
      <c r="G80">
        <v>206</v>
      </c>
    </row>
    <row r="81" spans="1:7" ht="15" x14ac:dyDescent="0.25">
      <c r="A81" s="53" t="s">
        <v>308</v>
      </c>
      <c r="B81" t="s">
        <v>25</v>
      </c>
      <c r="C81" t="s">
        <v>25</v>
      </c>
      <c r="D81">
        <v>0</v>
      </c>
      <c r="E81">
        <v>0</v>
      </c>
      <c r="F81" t="s">
        <v>25</v>
      </c>
      <c r="G81" t="s">
        <v>25</v>
      </c>
    </row>
    <row r="82" spans="1:7" ht="15" x14ac:dyDescent="0.25">
      <c r="A82" s="53" t="s">
        <v>309</v>
      </c>
      <c r="B82">
        <v>390</v>
      </c>
      <c r="C82">
        <v>121</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FF83-2EA2-4DF2-99A8-724EE26CE50B}">
  <dimension ref="A1:G83"/>
  <sheetViews>
    <sheetView topLeftCell="A53" workbookViewId="0">
      <selection activeCell="B31" sqref="B31"/>
    </sheetView>
  </sheetViews>
  <sheetFormatPr defaultRowHeight="13.2" x14ac:dyDescent="0.25"/>
  <cols>
    <col min="1" max="1" width="21" customWidth="1"/>
    <col min="2" max="2" width="12.6640625" customWidth="1"/>
    <col min="4" max="4" width="12.6640625" customWidth="1"/>
    <col min="5" max="5" width="10.33203125" customWidth="1"/>
    <col min="6" max="6" width="11.44140625" customWidth="1"/>
    <col min="7" max="7" width="10.109375" customWidth="1"/>
  </cols>
  <sheetData>
    <row r="1" spans="1:7" ht="15" x14ac:dyDescent="0.25">
      <c r="A1" s="53" t="s">
        <v>564</v>
      </c>
    </row>
    <row r="2" spans="1:7" ht="15" x14ac:dyDescent="0.25">
      <c r="A2" s="53" t="s">
        <v>565</v>
      </c>
    </row>
    <row r="3" spans="1:7" ht="15" x14ac:dyDescent="0.25">
      <c r="A3" s="53" t="s">
        <v>637</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109</v>
      </c>
      <c r="E10" t="s">
        <v>108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844.3</v>
      </c>
      <c r="C20">
        <v>452.4</v>
      </c>
      <c r="D20">
        <v>8980.1</v>
      </c>
      <c r="E20">
        <v>12247.9</v>
      </c>
      <c r="F20">
        <v>802.5</v>
      </c>
      <c r="G20">
        <v>0</v>
      </c>
    </row>
    <row r="21" spans="1:7" ht="15" x14ac:dyDescent="0.25">
      <c r="A21" s="53" t="s">
        <v>27</v>
      </c>
    </row>
    <row r="22" spans="1:7" ht="15" x14ac:dyDescent="0.25">
      <c r="A22" s="53" t="s">
        <v>271</v>
      </c>
      <c r="B22">
        <v>82.3</v>
      </c>
      <c r="C22">
        <v>91.1</v>
      </c>
      <c r="D22">
        <v>632.70000000000005</v>
      </c>
      <c r="E22">
        <v>1840.3</v>
      </c>
      <c r="F22">
        <v>61.3</v>
      </c>
      <c r="G22">
        <v>0</v>
      </c>
    </row>
    <row r="23" spans="1:7" ht="15" x14ac:dyDescent="0.25">
      <c r="A23" s="53" t="s">
        <v>27</v>
      </c>
    </row>
    <row r="24" spans="1:7" ht="15" x14ac:dyDescent="0.25">
      <c r="A24" s="53" t="s">
        <v>272</v>
      </c>
      <c r="B24">
        <v>1278.9000000000001</v>
      </c>
      <c r="C24">
        <v>277.5</v>
      </c>
      <c r="D24">
        <v>856.8</v>
      </c>
      <c r="E24">
        <v>201.6</v>
      </c>
      <c r="F24">
        <v>5720</v>
      </c>
      <c r="G24">
        <v>0</v>
      </c>
    </row>
    <row r="25" spans="1:7" ht="15" x14ac:dyDescent="0.25">
      <c r="A25" s="53" t="s">
        <v>27</v>
      </c>
    </row>
    <row r="26" spans="1:7" ht="15" x14ac:dyDescent="0.25">
      <c r="A26" s="53" t="s">
        <v>273</v>
      </c>
      <c r="B26">
        <v>95.3</v>
      </c>
      <c r="C26">
        <v>27.2</v>
      </c>
      <c r="D26">
        <v>4204.6000000000004</v>
      </c>
      <c r="E26">
        <v>5063</v>
      </c>
      <c r="F26">
        <v>0.5</v>
      </c>
      <c r="G26">
        <v>0</v>
      </c>
    </row>
    <row r="27" spans="1:7" ht="15" x14ac:dyDescent="0.25">
      <c r="A27" s="53" t="s">
        <v>274</v>
      </c>
      <c r="B27">
        <v>2.5</v>
      </c>
      <c r="C27">
        <v>1.7</v>
      </c>
      <c r="D27">
        <v>37.700000000000003</v>
      </c>
      <c r="E27">
        <v>30.1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3.9</v>
      </c>
      <c r="C31">
        <v>13.7</v>
      </c>
      <c r="D31">
        <v>2563.9</v>
      </c>
      <c r="E31">
        <v>3683.1</v>
      </c>
      <c r="F31">
        <v>0</v>
      </c>
      <c r="G31">
        <v>0</v>
      </c>
    </row>
    <row r="32" spans="1:7" ht="15" x14ac:dyDescent="0.25">
      <c r="A32" s="53" t="s">
        <v>276</v>
      </c>
      <c r="B32">
        <v>3.8</v>
      </c>
      <c r="C32">
        <v>1.6</v>
      </c>
      <c r="D32">
        <v>25.4</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65</v>
      </c>
      <c r="C38">
        <v>0</v>
      </c>
      <c r="D38">
        <v>778.5</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2377.9</v>
      </c>
      <c r="C52">
        <v>2041.7</v>
      </c>
      <c r="D52">
        <v>23693.5</v>
      </c>
      <c r="E52">
        <v>26492.2</v>
      </c>
      <c r="F52">
        <v>3544.3</v>
      </c>
      <c r="G52">
        <v>206</v>
      </c>
    </row>
    <row r="53" spans="1:7" ht="15" x14ac:dyDescent="0.25">
      <c r="A53" s="53" t="s">
        <v>287</v>
      </c>
      <c r="B53">
        <v>3.5</v>
      </c>
      <c r="C53">
        <v>0</v>
      </c>
      <c r="D53">
        <v>25.4</v>
      </c>
      <c r="E53">
        <v>29.7</v>
      </c>
      <c r="F53">
        <v>0</v>
      </c>
      <c r="G53">
        <v>0</v>
      </c>
    </row>
    <row r="54" spans="1:7" ht="15" x14ac:dyDescent="0.25">
      <c r="A54" s="53" t="s">
        <v>288</v>
      </c>
      <c r="B54">
        <v>34.200000000000003</v>
      </c>
      <c r="C54">
        <v>134.1</v>
      </c>
      <c r="D54">
        <v>779.4</v>
      </c>
      <c r="E54">
        <v>763.3</v>
      </c>
      <c r="F54">
        <v>79.599999999999994</v>
      </c>
      <c r="G54">
        <v>0</v>
      </c>
    </row>
    <row r="55" spans="1:7" ht="15" x14ac:dyDescent="0.25">
      <c r="A55" s="53" t="s">
        <v>289</v>
      </c>
      <c r="B55">
        <v>96.1</v>
      </c>
      <c r="C55">
        <v>54.7</v>
      </c>
      <c r="D55">
        <v>664.5</v>
      </c>
      <c r="E55">
        <v>661.1</v>
      </c>
      <c r="F55">
        <v>171</v>
      </c>
      <c r="G55">
        <v>0</v>
      </c>
    </row>
    <row r="56" spans="1:7" ht="15" x14ac:dyDescent="0.25">
      <c r="A56" s="53" t="s">
        <v>310</v>
      </c>
      <c r="B56">
        <v>0</v>
      </c>
      <c r="C56">
        <v>0</v>
      </c>
      <c r="D56">
        <v>153.69999999999999</v>
      </c>
      <c r="E56">
        <v>11.9</v>
      </c>
      <c r="F56">
        <v>0</v>
      </c>
      <c r="G56">
        <v>0</v>
      </c>
    </row>
    <row r="57" spans="1:7" ht="15" x14ac:dyDescent="0.25">
      <c r="A57" s="53" t="s">
        <v>290</v>
      </c>
      <c r="B57">
        <v>369.1</v>
      </c>
      <c r="C57">
        <v>83.4</v>
      </c>
      <c r="D57">
        <v>4319.8</v>
      </c>
      <c r="E57">
        <v>4595.6000000000004</v>
      </c>
      <c r="F57">
        <v>174</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90.9</v>
      </c>
      <c r="C62">
        <v>167.3</v>
      </c>
      <c r="D62">
        <v>1054.2</v>
      </c>
      <c r="E62">
        <v>1069.5999999999999</v>
      </c>
      <c r="F62">
        <v>178.8</v>
      </c>
      <c r="G62">
        <v>0</v>
      </c>
    </row>
    <row r="63" spans="1:7" ht="15" x14ac:dyDescent="0.25">
      <c r="A63" s="53" t="s">
        <v>384</v>
      </c>
      <c r="B63">
        <v>0</v>
      </c>
      <c r="C63">
        <v>0</v>
      </c>
      <c r="D63">
        <v>39</v>
      </c>
      <c r="E63">
        <v>39.299999999999997</v>
      </c>
      <c r="F63">
        <v>0</v>
      </c>
      <c r="G63">
        <v>0</v>
      </c>
    </row>
    <row r="64" spans="1:7" ht="15" x14ac:dyDescent="0.25">
      <c r="A64" s="53" t="s">
        <v>294</v>
      </c>
      <c r="B64">
        <v>0</v>
      </c>
      <c r="C64">
        <v>3.4</v>
      </c>
      <c r="D64">
        <v>17.7</v>
      </c>
      <c r="E64">
        <v>16.8</v>
      </c>
      <c r="F64">
        <v>0</v>
      </c>
      <c r="G64">
        <v>0</v>
      </c>
    </row>
    <row r="65" spans="1:7" ht="15" x14ac:dyDescent="0.25">
      <c r="A65" s="53" t="s">
        <v>295</v>
      </c>
      <c r="B65">
        <v>99.4</v>
      </c>
      <c r="C65">
        <v>101.7</v>
      </c>
      <c r="D65">
        <v>705.3</v>
      </c>
      <c r="E65">
        <v>521.4</v>
      </c>
      <c r="F65">
        <v>182.9</v>
      </c>
      <c r="G65">
        <v>0</v>
      </c>
    </row>
    <row r="66" spans="1:7" ht="15" x14ac:dyDescent="0.25">
      <c r="A66" s="53" t="s">
        <v>296</v>
      </c>
      <c r="B66">
        <v>80.599999999999994</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1388.6</v>
      </c>
      <c r="C68">
        <v>1286</v>
      </c>
      <c r="D68">
        <v>13018.7</v>
      </c>
      <c r="E68">
        <v>14225.5</v>
      </c>
      <c r="F68">
        <v>2407.4</v>
      </c>
      <c r="G68">
        <v>206</v>
      </c>
    </row>
    <row r="69" spans="1:7" ht="15" x14ac:dyDescent="0.25">
      <c r="A69" s="53" t="s">
        <v>299</v>
      </c>
      <c r="B69">
        <v>15</v>
      </c>
      <c r="C69">
        <v>34</v>
      </c>
      <c r="D69">
        <v>304.39999999999998</v>
      </c>
      <c r="E69">
        <v>263.3</v>
      </c>
      <c r="F69">
        <v>40.799999999999997</v>
      </c>
      <c r="G69">
        <v>0</v>
      </c>
    </row>
    <row r="70" spans="1:7" ht="15" x14ac:dyDescent="0.25">
      <c r="A70" s="53" t="s">
        <v>300</v>
      </c>
      <c r="B70">
        <v>70.400000000000006</v>
      </c>
      <c r="C70">
        <v>81.400000000000006</v>
      </c>
      <c r="D70">
        <v>438.7</v>
      </c>
      <c r="E70">
        <v>419.1</v>
      </c>
      <c r="F70">
        <v>129.30000000000001</v>
      </c>
      <c r="G70">
        <v>0</v>
      </c>
    </row>
    <row r="71" spans="1:7" ht="15" x14ac:dyDescent="0.25">
      <c r="A71" s="53" t="s">
        <v>301</v>
      </c>
      <c r="B71">
        <v>8</v>
      </c>
      <c r="C71">
        <v>0</v>
      </c>
      <c r="D71">
        <v>553.5</v>
      </c>
      <c r="E71">
        <v>1991.5</v>
      </c>
      <c r="F71">
        <v>40.1</v>
      </c>
      <c r="G71">
        <v>0</v>
      </c>
    </row>
    <row r="72" spans="1:7" ht="15" x14ac:dyDescent="0.25">
      <c r="A72" s="53" t="s">
        <v>302</v>
      </c>
      <c r="B72">
        <v>74.8</v>
      </c>
      <c r="C72">
        <v>57.2</v>
      </c>
      <c r="D72">
        <v>441.5</v>
      </c>
      <c r="E72">
        <v>653.9</v>
      </c>
      <c r="F72">
        <v>55.4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24.6</v>
      </c>
      <c r="C75">
        <v>0</v>
      </c>
      <c r="D75">
        <v>297.60000000000002</v>
      </c>
      <c r="E75">
        <v>150</v>
      </c>
      <c r="F75">
        <v>0</v>
      </c>
      <c r="G75">
        <v>0</v>
      </c>
    </row>
    <row r="76" spans="1:7" ht="15" x14ac:dyDescent="0.25">
      <c r="A76" s="53" t="s">
        <v>573</v>
      </c>
      <c r="B76" t="s">
        <v>118</v>
      </c>
      <c r="C76" t="s">
        <v>26</v>
      </c>
      <c r="D76" t="s">
        <v>109</v>
      </c>
      <c r="E76" t="s">
        <v>108</v>
      </c>
      <c r="F76" t="s">
        <v>118</v>
      </c>
      <c r="G76" t="s">
        <v>108</v>
      </c>
    </row>
    <row r="77" spans="1:7" ht="15" x14ac:dyDescent="0.25">
      <c r="A77" s="53" t="s">
        <v>305</v>
      </c>
      <c r="B77">
        <v>4678.8</v>
      </c>
      <c r="C77">
        <v>2890.3</v>
      </c>
      <c r="D77">
        <v>38688.800000000003</v>
      </c>
      <c r="E77">
        <v>46683.3</v>
      </c>
      <c r="F77">
        <v>10128.6</v>
      </c>
      <c r="G77">
        <v>206</v>
      </c>
    </row>
    <row r="78" spans="1:7" ht="15" x14ac:dyDescent="0.25">
      <c r="A78" s="53" t="s">
        <v>306</v>
      </c>
      <c r="B78">
        <v>415</v>
      </c>
      <c r="C78">
        <v>354.2</v>
      </c>
      <c r="D78">
        <v>0</v>
      </c>
      <c r="E78">
        <v>0</v>
      </c>
      <c r="F78">
        <v>798.5</v>
      </c>
      <c r="G78">
        <v>0</v>
      </c>
    </row>
    <row r="79" spans="1:7" ht="15" x14ac:dyDescent="0.25">
      <c r="A79" s="53" t="s">
        <v>573</v>
      </c>
      <c r="B79" t="s">
        <v>118</v>
      </c>
      <c r="C79" t="s">
        <v>26</v>
      </c>
      <c r="D79" t="s">
        <v>109</v>
      </c>
      <c r="E79" t="s">
        <v>108</v>
      </c>
      <c r="F79" t="s">
        <v>118</v>
      </c>
      <c r="G79" t="s">
        <v>108</v>
      </c>
    </row>
    <row r="80" spans="1:7" ht="15" x14ac:dyDescent="0.25">
      <c r="A80" s="53" t="s">
        <v>307</v>
      </c>
      <c r="B80">
        <v>5093.8</v>
      </c>
      <c r="C80">
        <v>3244.5</v>
      </c>
      <c r="D80">
        <v>38688.800000000003</v>
      </c>
      <c r="E80">
        <v>46683.3</v>
      </c>
      <c r="F80">
        <v>10927.1</v>
      </c>
      <c r="G80">
        <v>206</v>
      </c>
    </row>
    <row r="81" spans="1:7" ht="15" x14ac:dyDescent="0.25">
      <c r="A81" s="53" t="s">
        <v>308</v>
      </c>
      <c r="B81" t="s">
        <v>25</v>
      </c>
      <c r="C81" t="s">
        <v>25</v>
      </c>
      <c r="D81">
        <v>0</v>
      </c>
      <c r="E81">
        <v>0</v>
      </c>
      <c r="F81" t="s">
        <v>25</v>
      </c>
      <c r="G81" t="s">
        <v>25</v>
      </c>
    </row>
    <row r="82" spans="1:7" ht="15" x14ac:dyDescent="0.25">
      <c r="A82" s="53" t="s">
        <v>309</v>
      </c>
      <c r="B82">
        <v>455</v>
      </c>
      <c r="C82">
        <v>121</v>
      </c>
      <c r="D82" t="s">
        <v>25</v>
      </c>
      <c r="E82" t="s">
        <v>25</v>
      </c>
      <c r="F82">
        <v>260</v>
      </c>
      <c r="G82">
        <v>0</v>
      </c>
    </row>
    <row r="83" spans="1:7" ht="15" x14ac:dyDescent="0.35">
      <c r="A83" s="30" t="s">
        <v>573</v>
      </c>
      <c r="B83" t="s">
        <v>118</v>
      </c>
      <c r="C83" t="s">
        <v>26</v>
      </c>
      <c r="D83" t="s">
        <v>109</v>
      </c>
      <c r="E83" t="s">
        <v>108</v>
      </c>
      <c r="F83" t="s">
        <v>118</v>
      </c>
      <c r="G83" t="s">
        <v>108</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B700-2865-4A96-A978-9B27A6FEBD28}">
  <dimension ref="A1:G83"/>
  <sheetViews>
    <sheetView topLeftCell="A54" workbookViewId="0">
      <selection activeCell="A75" sqref="A75"/>
    </sheetView>
  </sheetViews>
  <sheetFormatPr defaultRowHeight="13.2" x14ac:dyDescent="0.25"/>
  <cols>
    <col min="1" max="1" width="27" customWidth="1"/>
    <col min="2" max="2" width="12.33203125" customWidth="1"/>
    <col min="3" max="3" width="12.109375" customWidth="1"/>
    <col min="4" max="4" width="12.33203125" customWidth="1"/>
    <col min="5" max="5" width="11.33203125" customWidth="1"/>
    <col min="6" max="6" width="12.33203125" customWidth="1"/>
    <col min="7" max="7" width="9.5546875" customWidth="1"/>
  </cols>
  <sheetData>
    <row r="1" spans="1:7" ht="15" x14ac:dyDescent="0.25">
      <c r="A1" s="53" t="s">
        <v>564</v>
      </c>
    </row>
    <row r="2" spans="1:7" ht="15" x14ac:dyDescent="0.25">
      <c r="A2" s="53" t="s">
        <v>565</v>
      </c>
    </row>
    <row r="3" spans="1:7" ht="15" x14ac:dyDescent="0.25">
      <c r="A3" s="53" t="s">
        <v>635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1132</v>
      </c>
      <c r="C20">
        <v>636.1</v>
      </c>
      <c r="D20">
        <v>8683.2999999999993</v>
      </c>
      <c r="E20">
        <v>12033.9</v>
      </c>
      <c r="F20">
        <v>820.5</v>
      </c>
      <c r="G20">
        <v>0</v>
      </c>
    </row>
    <row r="21" spans="1:7" ht="15" x14ac:dyDescent="0.25">
      <c r="A21" s="53" t="s">
        <v>27</v>
      </c>
    </row>
    <row r="22" spans="1:7" ht="15" x14ac:dyDescent="0.25">
      <c r="A22" s="53" t="s">
        <v>271</v>
      </c>
      <c r="B22">
        <v>94.1</v>
      </c>
      <c r="C22">
        <v>80.5</v>
      </c>
      <c r="D22">
        <v>625.5</v>
      </c>
      <c r="E22">
        <v>1839.3</v>
      </c>
      <c r="F22">
        <v>42.8</v>
      </c>
      <c r="G22">
        <v>0</v>
      </c>
    </row>
    <row r="23" spans="1:7" ht="15" x14ac:dyDescent="0.25">
      <c r="A23" s="53" t="s">
        <v>27</v>
      </c>
    </row>
    <row r="24" spans="1:7" ht="15" x14ac:dyDescent="0.25">
      <c r="A24" s="53" t="s">
        <v>272</v>
      </c>
      <c r="B24">
        <v>1279.4000000000001</v>
      </c>
      <c r="C24">
        <v>277.5</v>
      </c>
      <c r="D24">
        <v>856.4</v>
      </c>
      <c r="E24">
        <v>201.6</v>
      </c>
      <c r="F24">
        <v>3783</v>
      </c>
      <c r="G24">
        <v>0</v>
      </c>
    </row>
    <row r="25" spans="1:7" ht="15" x14ac:dyDescent="0.25">
      <c r="A25" s="53" t="s">
        <v>27</v>
      </c>
    </row>
    <row r="26" spans="1:7" ht="15" x14ac:dyDescent="0.25">
      <c r="A26" s="53" t="s">
        <v>273</v>
      </c>
      <c r="B26">
        <v>95.7</v>
      </c>
      <c r="C26">
        <v>27.2</v>
      </c>
      <c r="D26">
        <v>4202.3999999999996</v>
      </c>
      <c r="E26">
        <v>5003</v>
      </c>
      <c r="F26">
        <v>0.5</v>
      </c>
      <c r="G26">
        <v>0</v>
      </c>
    </row>
    <row r="27" spans="1:7" ht="15" x14ac:dyDescent="0.25">
      <c r="A27" s="53" t="s">
        <v>274</v>
      </c>
      <c r="B27">
        <v>2.7</v>
      </c>
      <c r="C27">
        <v>1.7</v>
      </c>
      <c r="D27">
        <v>37.299999999999997</v>
      </c>
      <c r="E27">
        <v>29.4</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2.8</v>
      </c>
      <c r="C31">
        <v>13.7</v>
      </c>
      <c r="D31">
        <v>2563.4</v>
      </c>
      <c r="E31">
        <v>3683</v>
      </c>
      <c r="F31">
        <v>0</v>
      </c>
      <c r="G31">
        <v>0</v>
      </c>
    </row>
    <row r="32" spans="1:7" ht="15" x14ac:dyDescent="0.25">
      <c r="A32" s="53" t="s">
        <v>276</v>
      </c>
      <c r="B32">
        <v>5</v>
      </c>
      <c r="C32">
        <v>1.6</v>
      </c>
      <c r="D32">
        <v>24.2</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2558.8000000000002</v>
      </c>
      <c r="C52">
        <v>2383.9</v>
      </c>
      <c r="D52">
        <v>23314.6</v>
      </c>
      <c r="E52">
        <v>26074.6</v>
      </c>
      <c r="F52">
        <v>3158.3</v>
      </c>
      <c r="G52">
        <v>206</v>
      </c>
    </row>
    <row r="53" spans="1:7" ht="15" x14ac:dyDescent="0.25">
      <c r="A53" s="53" t="s">
        <v>287</v>
      </c>
      <c r="B53">
        <v>3.5</v>
      </c>
      <c r="C53">
        <v>0</v>
      </c>
      <c r="D53">
        <v>25.4</v>
      </c>
      <c r="E53">
        <v>29.7</v>
      </c>
      <c r="F53">
        <v>0</v>
      </c>
      <c r="G53">
        <v>0</v>
      </c>
    </row>
    <row r="54" spans="1:7" ht="15" x14ac:dyDescent="0.25">
      <c r="A54" s="53" t="s">
        <v>288</v>
      </c>
      <c r="B54">
        <v>34.200000000000003</v>
      </c>
      <c r="C54">
        <v>148.5</v>
      </c>
      <c r="D54">
        <v>779.4</v>
      </c>
      <c r="E54">
        <v>748.9</v>
      </c>
      <c r="F54">
        <v>79.599999999999994</v>
      </c>
      <c r="G54">
        <v>0</v>
      </c>
    </row>
    <row r="55" spans="1:7" ht="15" x14ac:dyDescent="0.25">
      <c r="A55" s="53" t="s">
        <v>289</v>
      </c>
      <c r="B55">
        <v>105.1</v>
      </c>
      <c r="C55">
        <v>67.400000000000006</v>
      </c>
      <c r="D55">
        <v>648.4</v>
      </c>
      <c r="E55">
        <v>644.29999999999995</v>
      </c>
      <c r="F55">
        <v>153.5</v>
      </c>
      <c r="G55">
        <v>0</v>
      </c>
    </row>
    <row r="56" spans="1:7" ht="15" x14ac:dyDescent="0.25">
      <c r="A56" s="53" t="s">
        <v>310</v>
      </c>
      <c r="B56">
        <v>0</v>
      </c>
      <c r="C56">
        <v>0</v>
      </c>
      <c r="D56">
        <v>153.69999999999999</v>
      </c>
      <c r="E56">
        <v>11.9</v>
      </c>
      <c r="F56">
        <v>0</v>
      </c>
      <c r="G56">
        <v>0</v>
      </c>
    </row>
    <row r="57" spans="1:7" ht="15" x14ac:dyDescent="0.25">
      <c r="A57" s="53" t="s">
        <v>290</v>
      </c>
      <c r="B57">
        <v>370.1</v>
      </c>
      <c r="C57">
        <v>80.900000000000006</v>
      </c>
      <c r="D57">
        <v>4210.3</v>
      </c>
      <c r="E57">
        <v>4572.3</v>
      </c>
      <c r="F57">
        <v>90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90.6</v>
      </c>
      <c r="C62">
        <v>230.2</v>
      </c>
      <c r="D62">
        <v>1054.2</v>
      </c>
      <c r="E62">
        <v>1032.3</v>
      </c>
      <c r="F62">
        <v>178.3</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107.2</v>
      </c>
      <c r="C65">
        <v>100.5</v>
      </c>
      <c r="D65">
        <v>705.3</v>
      </c>
      <c r="E65">
        <v>521.4</v>
      </c>
      <c r="F65">
        <v>165.9</v>
      </c>
      <c r="G65">
        <v>0</v>
      </c>
    </row>
    <row r="66" spans="1:7" ht="15" x14ac:dyDescent="0.25">
      <c r="A66" s="53" t="s">
        <v>296</v>
      </c>
      <c r="B66">
        <v>75.7</v>
      </c>
      <c r="C66">
        <v>53.6</v>
      </c>
      <c r="D66">
        <v>224.9</v>
      </c>
      <c r="E66">
        <v>236.4</v>
      </c>
      <c r="F66">
        <v>71.7</v>
      </c>
      <c r="G66">
        <v>0</v>
      </c>
    </row>
    <row r="67" spans="1:7" ht="15" x14ac:dyDescent="0.25">
      <c r="A67" s="53" t="s">
        <v>297</v>
      </c>
      <c r="B67">
        <v>2.5</v>
      </c>
      <c r="C67">
        <v>1.8</v>
      </c>
      <c r="D67">
        <v>13.4</v>
      </c>
      <c r="E67">
        <v>13.9</v>
      </c>
      <c r="F67">
        <v>0</v>
      </c>
      <c r="G67">
        <v>0</v>
      </c>
    </row>
    <row r="68" spans="1:7" ht="15" x14ac:dyDescent="0.25">
      <c r="A68" s="53" t="s">
        <v>298</v>
      </c>
      <c r="B68">
        <v>1490.1</v>
      </c>
      <c r="C68">
        <v>1496.9</v>
      </c>
      <c r="D68">
        <v>12834</v>
      </c>
      <c r="E68">
        <v>13971.7</v>
      </c>
      <c r="F68">
        <v>2154.9</v>
      </c>
      <c r="G68">
        <v>206</v>
      </c>
    </row>
    <row r="69" spans="1:7" ht="15" x14ac:dyDescent="0.25">
      <c r="A69" s="53" t="s">
        <v>299</v>
      </c>
      <c r="B69">
        <v>18.5</v>
      </c>
      <c r="C69">
        <v>34</v>
      </c>
      <c r="D69">
        <v>304.39999999999998</v>
      </c>
      <c r="E69">
        <v>263.3</v>
      </c>
      <c r="F69">
        <v>49.3</v>
      </c>
      <c r="G69">
        <v>0</v>
      </c>
    </row>
    <row r="70" spans="1:7" ht="15" x14ac:dyDescent="0.25">
      <c r="A70" s="53" t="s">
        <v>300</v>
      </c>
      <c r="B70">
        <v>70.400000000000006</v>
      </c>
      <c r="C70">
        <v>100.4</v>
      </c>
      <c r="D70">
        <v>438.7</v>
      </c>
      <c r="E70">
        <v>399.1</v>
      </c>
      <c r="F70">
        <v>120.3</v>
      </c>
      <c r="G70">
        <v>0</v>
      </c>
    </row>
    <row r="71" spans="1:7" ht="15" x14ac:dyDescent="0.25">
      <c r="A71" s="53" t="s">
        <v>301</v>
      </c>
      <c r="B71">
        <v>43</v>
      </c>
      <c r="C71">
        <v>0</v>
      </c>
      <c r="D71">
        <v>515.29999999999995</v>
      </c>
      <c r="E71">
        <v>1991.5</v>
      </c>
      <c r="F71">
        <v>40.1</v>
      </c>
      <c r="G71">
        <v>0</v>
      </c>
    </row>
    <row r="72" spans="1:7" ht="15" x14ac:dyDescent="0.25">
      <c r="A72" s="53" t="s">
        <v>302</v>
      </c>
      <c r="B72">
        <v>97.8</v>
      </c>
      <c r="C72">
        <v>51.9</v>
      </c>
      <c r="D72">
        <v>414.9</v>
      </c>
      <c r="E72">
        <v>628.79999999999995</v>
      </c>
      <c r="F72">
        <v>41.4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30</v>
      </c>
      <c r="C75">
        <v>0</v>
      </c>
      <c r="D75">
        <v>297.60000000000002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5160</v>
      </c>
      <c r="C77">
        <v>3405.6</v>
      </c>
      <c r="D77">
        <v>38003.4</v>
      </c>
      <c r="E77">
        <v>45990.7</v>
      </c>
      <c r="F77">
        <v>7805.1</v>
      </c>
      <c r="G77">
        <v>206</v>
      </c>
    </row>
    <row r="78" spans="1:7" ht="15" x14ac:dyDescent="0.25">
      <c r="A78" s="53" t="s">
        <v>306</v>
      </c>
      <c r="B78">
        <v>517.70000000000005</v>
      </c>
      <c r="C78">
        <v>489</v>
      </c>
      <c r="D78">
        <v>0</v>
      </c>
      <c r="E78">
        <v>0</v>
      </c>
      <c r="F78">
        <v>522.5</v>
      </c>
      <c r="G78">
        <v>0</v>
      </c>
    </row>
    <row r="79" spans="1:7" ht="15" x14ac:dyDescent="0.25">
      <c r="A79" s="53" t="s">
        <v>573</v>
      </c>
      <c r="B79" t="s">
        <v>118</v>
      </c>
      <c r="C79" t="s">
        <v>26</v>
      </c>
      <c r="D79" t="s">
        <v>118</v>
      </c>
      <c r="E79" t="s">
        <v>118</v>
      </c>
      <c r="F79" t="s">
        <v>118</v>
      </c>
      <c r="G79" t="s">
        <v>108</v>
      </c>
    </row>
    <row r="80" spans="1:7" ht="15" x14ac:dyDescent="0.25">
      <c r="A80" s="53" t="s">
        <v>307</v>
      </c>
      <c r="B80">
        <v>5677.7</v>
      </c>
      <c r="C80">
        <v>3894.6</v>
      </c>
      <c r="D80">
        <v>38003.4</v>
      </c>
      <c r="E80">
        <v>45990.7</v>
      </c>
      <c r="F80">
        <v>8327.6</v>
      </c>
      <c r="G80">
        <v>206</v>
      </c>
    </row>
    <row r="81" spans="1:7" ht="15" x14ac:dyDescent="0.25">
      <c r="A81" s="53" t="s">
        <v>308</v>
      </c>
      <c r="B81" t="s">
        <v>25</v>
      </c>
      <c r="C81" t="s">
        <v>25</v>
      </c>
      <c r="D81">
        <v>0</v>
      </c>
      <c r="E81">
        <v>0</v>
      </c>
      <c r="F81" t="s">
        <v>25</v>
      </c>
      <c r="G81" t="s">
        <v>25</v>
      </c>
    </row>
    <row r="82" spans="1:7" ht="15" x14ac:dyDescent="0.25">
      <c r="A82" s="53" t="s">
        <v>309</v>
      </c>
      <c r="B82">
        <v>455</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78663-A37C-45BB-9E19-C400AFA6A072}">
  <dimension ref="A1:G83"/>
  <sheetViews>
    <sheetView topLeftCell="A55" workbookViewId="0">
      <selection activeCell="B7" sqref="B7"/>
    </sheetView>
  </sheetViews>
  <sheetFormatPr defaultRowHeight="13.2" x14ac:dyDescent="0.25"/>
  <cols>
    <col min="1" max="1" width="25.44140625" customWidth="1"/>
    <col min="2" max="3" width="11.33203125" customWidth="1"/>
    <col min="4" max="4" width="11.44140625" customWidth="1"/>
    <col min="5" max="5" width="11.6640625" customWidth="1"/>
    <col min="6" max="6" width="11.5546875" customWidth="1"/>
  </cols>
  <sheetData>
    <row r="1" spans="1:7" ht="15" x14ac:dyDescent="0.25">
      <c r="A1" s="53" t="s">
        <v>564</v>
      </c>
    </row>
    <row r="2" spans="1:7" ht="15" x14ac:dyDescent="0.25">
      <c r="A2" s="53" t="s">
        <v>565</v>
      </c>
    </row>
    <row r="3" spans="1:7" ht="15" x14ac:dyDescent="0.25">
      <c r="A3" s="53" t="s">
        <v>634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1474</v>
      </c>
      <c r="C20">
        <v>822.1</v>
      </c>
      <c r="D20">
        <v>8328.2000000000007</v>
      </c>
      <c r="E20">
        <v>11773.1</v>
      </c>
      <c r="F20">
        <v>720.5</v>
      </c>
      <c r="G20">
        <v>0</v>
      </c>
    </row>
    <row r="21" spans="1:7" ht="15" x14ac:dyDescent="0.25">
      <c r="A21" s="53" t="s">
        <v>27</v>
      </c>
    </row>
    <row r="22" spans="1:7" ht="15" x14ac:dyDescent="0.25">
      <c r="A22" s="53" t="s">
        <v>271</v>
      </c>
      <c r="B22">
        <v>88.5</v>
      </c>
      <c r="C22">
        <v>75.7</v>
      </c>
      <c r="D22">
        <v>618</v>
      </c>
      <c r="E22">
        <v>1828.1</v>
      </c>
      <c r="F22">
        <v>42.3</v>
      </c>
      <c r="G22">
        <v>0</v>
      </c>
    </row>
    <row r="23" spans="1:7" ht="15" x14ac:dyDescent="0.25">
      <c r="A23" s="53" t="s">
        <v>27</v>
      </c>
    </row>
    <row r="24" spans="1:7" ht="15" x14ac:dyDescent="0.25">
      <c r="A24" s="53" t="s">
        <v>272</v>
      </c>
      <c r="B24">
        <v>1344.7</v>
      </c>
      <c r="C24">
        <v>337.5</v>
      </c>
      <c r="D24">
        <v>788.5</v>
      </c>
      <c r="E24">
        <v>138.6</v>
      </c>
      <c r="F24">
        <v>3783</v>
      </c>
      <c r="G24">
        <v>0</v>
      </c>
    </row>
    <row r="25" spans="1:7" ht="15" x14ac:dyDescent="0.25">
      <c r="A25" s="53" t="s">
        <v>27</v>
      </c>
    </row>
    <row r="26" spans="1:7" ht="15" x14ac:dyDescent="0.25">
      <c r="A26" s="53" t="s">
        <v>273</v>
      </c>
      <c r="B26">
        <v>95.5</v>
      </c>
      <c r="C26">
        <v>27.5</v>
      </c>
      <c r="D26">
        <v>4199.5</v>
      </c>
      <c r="E26">
        <v>5002.3</v>
      </c>
      <c r="F26">
        <v>0</v>
      </c>
      <c r="G26">
        <v>0</v>
      </c>
    </row>
    <row r="27" spans="1:7" ht="15" x14ac:dyDescent="0.25">
      <c r="A27" s="53" t="s">
        <v>274</v>
      </c>
      <c r="B27">
        <v>1.3</v>
      </c>
      <c r="C27">
        <v>2.1</v>
      </c>
      <c r="D27">
        <v>37.1</v>
      </c>
      <c r="E27">
        <v>29.1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4.8</v>
      </c>
      <c r="C31">
        <v>13.7</v>
      </c>
      <c r="D31">
        <v>2561.3000000000002</v>
      </c>
      <c r="E31">
        <v>3683</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3185.4</v>
      </c>
      <c r="C52">
        <v>2623.9</v>
      </c>
      <c r="D52">
        <v>22776.7</v>
      </c>
      <c r="E52">
        <v>25706.1</v>
      </c>
      <c r="F52">
        <v>2866.5</v>
      </c>
      <c r="G52">
        <v>146</v>
      </c>
    </row>
    <row r="53" spans="1:7" ht="15" x14ac:dyDescent="0.25">
      <c r="A53" s="53" t="s">
        <v>287</v>
      </c>
      <c r="B53">
        <v>0</v>
      </c>
      <c r="C53">
        <v>0</v>
      </c>
      <c r="D53">
        <v>25.4</v>
      </c>
      <c r="E53">
        <v>29.7</v>
      </c>
      <c r="F53">
        <v>0</v>
      </c>
      <c r="G53">
        <v>0</v>
      </c>
    </row>
    <row r="54" spans="1:7" ht="15" x14ac:dyDescent="0.25">
      <c r="A54" s="53" t="s">
        <v>288</v>
      </c>
      <c r="B54">
        <v>38.200000000000003</v>
      </c>
      <c r="C54">
        <v>148.5</v>
      </c>
      <c r="D54">
        <v>779.4</v>
      </c>
      <c r="E54">
        <v>748.9</v>
      </c>
      <c r="F54">
        <v>67.599999999999994</v>
      </c>
      <c r="G54">
        <v>0</v>
      </c>
    </row>
    <row r="55" spans="1:7" ht="15" x14ac:dyDescent="0.25">
      <c r="A55" s="53" t="s">
        <v>289</v>
      </c>
      <c r="B55">
        <v>166</v>
      </c>
      <c r="C55">
        <v>77.7</v>
      </c>
      <c r="D55">
        <v>641.20000000000005</v>
      </c>
      <c r="E55">
        <v>626.6</v>
      </c>
      <c r="F55">
        <v>77.8</v>
      </c>
      <c r="G55">
        <v>0</v>
      </c>
    </row>
    <row r="56" spans="1:7" ht="15" x14ac:dyDescent="0.25">
      <c r="A56" s="53" t="s">
        <v>310</v>
      </c>
      <c r="B56">
        <v>0</v>
      </c>
      <c r="C56">
        <v>0</v>
      </c>
      <c r="D56">
        <v>153.69999999999999</v>
      </c>
      <c r="E56">
        <v>11.9</v>
      </c>
      <c r="F56">
        <v>0</v>
      </c>
      <c r="G56">
        <v>0</v>
      </c>
    </row>
    <row r="57" spans="1:7" ht="15" x14ac:dyDescent="0.25">
      <c r="A57" s="53" t="s">
        <v>290</v>
      </c>
      <c r="B57">
        <v>387.1</v>
      </c>
      <c r="C57">
        <v>115.3</v>
      </c>
      <c r="D57">
        <v>4151.5</v>
      </c>
      <c r="E57">
        <v>4554.3</v>
      </c>
      <c r="F57">
        <v>94</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145.69999999999999</v>
      </c>
      <c r="C62">
        <v>237.2</v>
      </c>
      <c r="D62">
        <v>987.7</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115.2</v>
      </c>
      <c r="C65">
        <v>99.5</v>
      </c>
      <c r="D65">
        <v>705.3</v>
      </c>
      <c r="E65">
        <v>521.4</v>
      </c>
      <c r="F65">
        <v>133.9</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13.9</v>
      </c>
      <c r="F67">
        <v>0</v>
      </c>
      <c r="G67">
        <v>0</v>
      </c>
    </row>
    <row r="68" spans="1:7" ht="15" x14ac:dyDescent="0.25">
      <c r="A68" s="53" t="s">
        <v>298</v>
      </c>
      <c r="B68">
        <v>1895.1</v>
      </c>
      <c r="C68">
        <v>1649.9</v>
      </c>
      <c r="D68">
        <v>12473.2</v>
      </c>
      <c r="E68">
        <v>13673.7</v>
      </c>
      <c r="F68">
        <v>2042.9</v>
      </c>
      <c r="G68">
        <v>146</v>
      </c>
    </row>
    <row r="69" spans="1:7" ht="15" x14ac:dyDescent="0.25">
      <c r="A69" s="53" t="s">
        <v>299</v>
      </c>
      <c r="B69">
        <v>30.5</v>
      </c>
      <c r="C69">
        <v>34</v>
      </c>
      <c r="D69">
        <v>288.7</v>
      </c>
      <c r="E69">
        <v>263.3</v>
      </c>
      <c r="F69">
        <v>46.3</v>
      </c>
      <c r="G69">
        <v>0</v>
      </c>
    </row>
    <row r="70" spans="1:7" ht="15" x14ac:dyDescent="0.25">
      <c r="A70" s="53" t="s">
        <v>300</v>
      </c>
      <c r="B70">
        <v>92.5</v>
      </c>
      <c r="C70">
        <v>100.4</v>
      </c>
      <c r="D70">
        <v>438.7</v>
      </c>
      <c r="E70">
        <v>399.1</v>
      </c>
      <c r="F70">
        <v>98.2</v>
      </c>
      <c r="G70">
        <v>0</v>
      </c>
    </row>
    <row r="71" spans="1:7" ht="15" x14ac:dyDescent="0.25">
      <c r="A71" s="53" t="s">
        <v>301</v>
      </c>
      <c r="B71">
        <v>43</v>
      </c>
      <c r="C71">
        <v>0</v>
      </c>
      <c r="D71">
        <v>515.29999999999995</v>
      </c>
      <c r="E71">
        <v>1991.5</v>
      </c>
      <c r="F71">
        <v>40.1</v>
      </c>
      <c r="G71">
        <v>0</v>
      </c>
    </row>
    <row r="72" spans="1:7" ht="15" x14ac:dyDescent="0.25">
      <c r="A72" s="53" t="s">
        <v>302</v>
      </c>
      <c r="B72">
        <v>116.8</v>
      </c>
      <c r="C72">
        <v>76.900000000000006</v>
      </c>
      <c r="D72">
        <v>410.1</v>
      </c>
      <c r="E72">
        <v>599.9</v>
      </c>
      <c r="F72">
        <v>24.9</v>
      </c>
      <c r="G72">
        <v>0</v>
      </c>
    </row>
    <row r="73" spans="1:7" ht="15" x14ac:dyDescent="0.25">
      <c r="A73" s="53" t="s">
        <v>385</v>
      </c>
      <c r="B73">
        <v>0</v>
      </c>
      <c r="C73">
        <v>0</v>
      </c>
      <c r="D73">
        <v>4.3</v>
      </c>
      <c r="E73">
        <v>4.2</v>
      </c>
      <c r="F73">
        <v>0</v>
      </c>
      <c r="G73">
        <v>0</v>
      </c>
    </row>
    <row r="74" spans="1:7" ht="15" x14ac:dyDescent="0.25">
      <c r="A74" s="53" t="s">
        <v>303</v>
      </c>
      <c r="B74">
        <v>17.100000000000001</v>
      </c>
      <c r="C74">
        <v>8.3000000000000007</v>
      </c>
      <c r="D74">
        <v>75.2</v>
      </c>
      <c r="E74">
        <v>67</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6188.1</v>
      </c>
      <c r="C77">
        <v>3887.1</v>
      </c>
      <c r="D77">
        <v>37032.1</v>
      </c>
      <c r="E77">
        <v>45286.6</v>
      </c>
      <c r="F77">
        <v>7412.3</v>
      </c>
      <c r="G77">
        <v>146</v>
      </c>
    </row>
    <row r="78" spans="1:7" ht="15" x14ac:dyDescent="0.25">
      <c r="A78" s="53" t="s">
        <v>306</v>
      </c>
      <c r="B78">
        <v>490.1</v>
      </c>
      <c r="C78">
        <v>568.5</v>
      </c>
      <c r="D78">
        <v>0</v>
      </c>
      <c r="E78">
        <v>0</v>
      </c>
      <c r="F78">
        <v>276.60000000000002</v>
      </c>
      <c r="G78">
        <v>0</v>
      </c>
    </row>
    <row r="79" spans="1:7" ht="15" x14ac:dyDescent="0.25">
      <c r="A79" s="53" t="s">
        <v>573</v>
      </c>
      <c r="B79" t="s">
        <v>118</v>
      </c>
      <c r="C79" t="s">
        <v>26</v>
      </c>
      <c r="D79" t="s">
        <v>118</v>
      </c>
      <c r="E79" t="s">
        <v>118</v>
      </c>
      <c r="F79" t="s">
        <v>118</v>
      </c>
      <c r="G79" t="s">
        <v>108</v>
      </c>
    </row>
    <row r="80" spans="1:7" ht="15" x14ac:dyDescent="0.25">
      <c r="A80" s="53" t="s">
        <v>307</v>
      </c>
      <c r="B80">
        <v>6678.2</v>
      </c>
      <c r="C80">
        <v>4455.7</v>
      </c>
      <c r="D80">
        <v>37032.1</v>
      </c>
      <c r="E80">
        <v>45286.6</v>
      </c>
      <c r="F80">
        <v>7688.9</v>
      </c>
      <c r="G80">
        <v>146</v>
      </c>
    </row>
    <row r="81" spans="1:7" ht="15" x14ac:dyDescent="0.25">
      <c r="A81" s="53" t="s">
        <v>308</v>
      </c>
      <c r="B81" t="s">
        <v>25</v>
      </c>
      <c r="C81" t="s">
        <v>25</v>
      </c>
      <c r="D81">
        <v>0</v>
      </c>
      <c r="E81">
        <v>0</v>
      </c>
      <c r="F81" t="s">
        <v>25</v>
      </c>
      <c r="G81" t="s">
        <v>25</v>
      </c>
    </row>
    <row r="82" spans="1:7" ht="15" x14ac:dyDescent="0.25">
      <c r="A82" s="53" t="s">
        <v>309</v>
      </c>
      <c r="B82">
        <v>390</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7BCE-8A39-44D6-A8AD-27CF8B9B88BC}">
  <dimension ref="A1:G83"/>
  <sheetViews>
    <sheetView workbookViewId="0">
      <selection activeCell="D1" sqref="D1"/>
    </sheetView>
  </sheetViews>
  <sheetFormatPr defaultRowHeight="13.2" x14ac:dyDescent="0.25"/>
  <cols>
    <col min="1" max="1" width="21.109375" customWidth="1"/>
    <col min="2" max="2" width="14.44140625" customWidth="1"/>
    <col min="3" max="3" width="13" customWidth="1"/>
    <col min="4" max="4" width="14.33203125" customWidth="1"/>
    <col min="6" max="6" width="12.44140625" customWidth="1"/>
    <col min="7" max="7" width="13" customWidth="1"/>
  </cols>
  <sheetData>
    <row r="1" spans="1:7" ht="15" x14ac:dyDescent="0.25">
      <c r="A1" s="53" t="s">
        <v>564</v>
      </c>
    </row>
    <row r="2" spans="1:7" ht="15" x14ac:dyDescent="0.25">
      <c r="A2" s="53" t="s">
        <v>565</v>
      </c>
    </row>
    <row r="3" spans="1:7" ht="15" x14ac:dyDescent="0.25">
      <c r="A3" s="53" t="s">
        <v>633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t="s">
        <v>160</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1550.4</v>
      </c>
      <c r="C20">
        <v>982.9</v>
      </c>
      <c r="D20">
        <v>8097.7</v>
      </c>
      <c r="E20">
        <v>11547.1</v>
      </c>
      <c r="F20">
        <v>720.5</v>
      </c>
      <c r="G20">
        <v>0</v>
      </c>
    </row>
    <row r="21" spans="1:7" ht="15" x14ac:dyDescent="0.25">
      <c r="A21" s="53" t="s">
        <v>27</v>
      </c>
    </row>
    <row r="22" spans="1:7" ht="15" x14ac:dyDescent="0.25">
      <c r="A22" s="53" t="s">
        <v>271</v>
      </c>
      <c r="B22">
        <v>87.9</v>
      </c>
      <c r="C22">
        <v>138.6</v>
      </c>
      <c r="D22">
        <v>612.29999999999995</v>
      </c>
      <c r="E22">
        <v>1758.1</v>
      </c>
      <c r="F22">
        <v>36.5</v>
      </c>
      <c r="G22">
        <v>0</v>
      </c>
    </row>
    <row r="23" spans="1:7" ht="15" x14ac:dyDescent="0.25">
      <c r="A23" s="53" t="s">
        <v>27</v>
      </c>
    </row>
    <row r="24" spans="1:7" ht="15" x14ac:dyDescent="0.25">
      <c r="A24" s="53" t="s">
        <v>272</v>
      </c>
      <c r="B24">
        <v>1472.4</v>
      </c>
      <c r="C24">
        <v>337.5</v>
      </c>
      <c r="D24">
        <v>653.70000000000005</v>
      </c>
      <c r="E24">
        <v>138.6</v>
      </c>
      <c r="F24">
        <v>1823</v>
      </c>
      <c r="G24">
        <v>0</v>
      </c>
    </row>
    <row r="25" spans="1:7" ht="15" x14ac:dyDescent="0.25">
      <c r="A25" s="53" t="s">
        <v>27</v>
      </c>
    </row>
    <row r="26" spans="1:7" ht="15" x14ac:dyDescent="0.25">
      <c r="A26" s="53" t="s">
        <v>273</v>
      </c>
      <c r="B26">
        <v>225.2</v>
      </c>
      <c r="C26">
        <v>28.9</v>
      </c>
      <c r="D26">
        <v>4069.7</v>
      </c>
      <c r="E26">
        <v>5000.8</v>
      </c>
      <c r="F26">
        <v>0</v>
      </c>
      <c r="G26">
        <v>0</v>
      </c>
    </row>
    <row r="27" spans="1:7" ht="15" x14ac:dyDescent="0.25">
      <c r="A27" s="53" t="s">
        <v>274</v>
      </c>
      <c r="B27">
        <v>1.4</v>
      </c>
      <c r="C27">
        <v>2.1</v>
      </c>
      <c r="D27">
        <v>36.6</v>
      </c>
      <c r="E27">
        <v>28.9</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134.5</v>
      </c>
      <c r="C31">
        <v>15</v>
      </c>
      <c r="D31">
        <v>2432</v>
      </c>
      <c r="E31">
        <v>3681.7</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2.7</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3459.6</v>
      </c>
      <c r="C52">
        <v>2826.2</v>
      </c>
      <c r="D52">
        <v>22226.6</v>
      </c>
      <c r="E52">
        <v>25425.1</v>
      </c>
      <c r="F52">
        <v>2545.6999999999998</v>
      </c>
      <c r="G52">
        <v>61</v>
      </c>
    </row>
    <row r="53" spans="1:7" ht="15" x14ac:dyDescent="0.25">
      <c r="A53" s="53" t="s">
        <v>287</v>
      </c>
      <c r="B53">
        <v>0</v>
      </c>
      <c r="C53">
        <v>3.5</v>
      </c>
      <c r="D53">
        <v>25.4</v>
      </c>
      <c r="E53">
        <v>26.8</v>
      </c>
      <c r="F53">
        <v>0</v>
      </c>
      <c r="G53">
        <v>0</v>
      </c>
    </row>
    <row r="54" spans="1:7" ht="15" x14ac:dyDescent="0.25">
      <c r="A54" s="53" t="s">
        <v>288</v>
      </c>
      <c r="B54">
        <v>68.599999999999994</v>
      </c>
      <c r="C54">
        <v>153.5</v>
      </c>
      <c r="D54">
        <v>746.1</v>
      </c>
      <c r="E54">
        <v>722.6</v>
      </c>
      <c r="F54">
        <v>67.599999999999994</v>
      </c>
      <c r="G54">
        <v>0</v>
      </c>
    </row>
    <row r="55" spans="1:7" ht="15" x14ac:dyDescent="0.25">
      <c r="A55" s="53" t="s">
        <v>289</v>
      </c>
      <c r="B55">
        <v>164.2</v>
      </c>
      <c r="C55">
        <v>103.9</v>
      </c>
      <c r="D55">
        <v>624.4</v>
      </c>
      <c r="E55">
        <v>608.79999999999995</v>
      </c>
      <c r="F55">
        <v>77.8</v>
      </c>
      <c r="G55">
        <v>0</v>
      </c>
    </row>
    <row r="56" spans="1:7" ht="15" x14ac:dyDescent="0.25">
      <c r="A56" s="53" t="s">
        <v>310</v>
      </c>
      <c r="B56">
        <v>0</v>
      </c>
      <c r="C56">
        <v>0</v>
      </c>
      <c r="D56">
        <v>153.69999999999999</v>
      </c>
      <c r="E56">
        <v>11.9</v>
      </c>
      <c r="F56">
        <v>0</v>
      </c>
      <c r="G56">
        <v>0</v>
      </c>
    </row>
    <row r="57" spans="1:7" ht="15" x14ac:dyDescent="0.25">
      <c r="A57" s="53" t="s">
        <v>290</v>
      </c>
      <c r="B57">
        <v>393.5</v>
      </c>
      <c r="C57">
        <v>122.5</v>
      </c>
      <c r="D57">
        <v>4089.1</v>
      </c>
      <c r="E57">
        <v>4514.8999999999996</v>
      </c>
      <c r="F57">
        <v>40</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198.6</v>
      </c>
      <c r="C62">
        <v>249.2</v>
      </c>
      <c r="D62">
        <v>908.2</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113.4</v>
      </c>
      <c r="C65">
        <v>93.6</v>
      </c>
      <c r="D65">
        <v>705.3</v>
      </c>
      <c r="E65">
        <v>521.4</v>
      </c>
      <c r="F65">
        <v>85.7</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13.1</v>
      </c>
      <c r="F67">
        <v>0</v>
      </c>
      <c r="G67">
        <v>0</v>
      </c>
    </row>
    <row r="68" spans="1:7" ht="15" x14ac:dyDescent="0.25">
      <c r="A68" s="53" t="s">
        <v>298</v>
      </c>
      <c r="B68">
        <v>2056.6999999999998</v>
      </c>
      <c r="C68">
        <v>1793.6</v>
      </c>
      <c r="D68">
        <v>12237</v>
      </c>
      <c r="E68">
        <v>13483.5</v>
      </c>
      <c r="F68">
        <v>1831.9</v>
      </c>
      <c r="G68">
        <v>61</v>
      </c>
    </row>
    <row r="69" spans="1:7" ht="15" x14ac:dyDescent="0.25">
      <c r="A69" s="53" t="s">
        <v>299</v>
      </c>
      <c r="B69">
        <v>30.5</v>
      </c>
      <c r="C69">
        <v>37</v>
      </c>
      <c r="D69">
        <v>288.7</v>
      </c>
      <c r="E69">
        <v>263.3</v>
      </c>
      <c r="F69">
        <v>41.3</v>
      </c>
      <c r="G69">
        <v>0</v>
      </c>
    </row>
    <row r="70" spans="1:7" ht="15" x14ac:dyDescent="0.25">
      <c r="A70" s="53" t="s">
        <v>300</v>
      </c>
      <c r="B70">
        <v>92.5</v>
      </c>
      <c r="C70">
        <v>100.4</v>
      </c>
      <c r="D70">
        <v>438.7</v>
      </c>
      <c r="E70">
        <v>399.1</v>
      </c>
      <c r="F70">
        <v>95.7</v>
      </c>
      <c r="G70">
        <v>0</v>
      </c>
    </row>
    <row r="71" spans="1:7" ht="15" x14ac:dyDescent="0.25">
      <c r="A71" s="53" t="s">
        <v>301</v>
      </c>
      <c r="B71">
        <v>43</v>
      </c>
      <c r="C71">
        <v>0</v>
      </c>
      <c r="D71">
        <v>409</v>
      </c>
      <c r="E71">
        <v>1991.5</v>
      </c>
      <c r="F71">
        <v>40.1</v>
      </c>
      <c r="G71">
        <v>0</v>
      </c>
    </row>
    <row r="72" spans="1:7" ht="15" x14ac:dyDescent="0.25">
      <c r="A72" s="53" t="s">
        <v>302</v>
      </c>
      <c r="B72">
        <v>145.69999999999999</v>
      </c>
      <c r="C72">
        <v>80.900000000000006</v>
      </c>
      <c r="D72">
        <v>394.6</v>
      </c>
      <c r="E72">
        <v>599.9</v>
      </c>
      <c r="F72">
        <v>24.9</v>
      </c>
      <c r="G72">
        <v>0</v>
      </c>
    </row>
    <row r="73" spans="1:7" ht="15" x14ac:dyDescent="0.25">
      <c r="A73" s="53" t="s">
        <v>385</v>
      </c>
      <c r="B73">
        <v>0</v>
      </c>
      <c r="C73">
        <v>0</v>
      </c>
      <c r="D73">
        <v>4.3</v>
      </c>
      <c r="E73">
        <v>4.2</v>
      </c>
      <c r="F73">
        <v>0</v>
      </c>
      <c r="G73">
        <v>0</v>
      </c>
    </row>
    <row r="74" spans="1:7" ht="15" x14ac:dyDescent="0.25">
      <c r="A74" s="53" t="s">
        <v>303</v>
      </c>
      <c r="B74">
        <v>14.6</v>
      </c>
      <c r="C74">
        <v>11.9</v>
      </c>
      <c r="D74">
        <v>75.2</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6795.5</v>
      </c>
      <c r="C77">
        <v>4314.5</v>
      </c>
      <c r="D77">
        <v>35981.199999999997</v>
      </c>
      <c r="E77">
        <v>44708</v>
      </c>
      <c r="F77">
        <v>5125.7</v>
      </c>
      <c r="G77">
        <v>61</v>
      </c>
    </row>
    <row r="78" spans="1:7" ht="15" x14ac:dyDescent="0.25">
      <c r="A78" s="53" t="s">
        <v>306</v>
      </c>
      <c r="B78">
        <v>713</v>
      </c>
      <c r="C78">
        <v>598.5</v>
      </c>
      <c r="D78">
        <v>0</v>
      </c>
      <c r="E78">
        <v>0</v>
      </c>
      <c r="F78">
        <v>236</v>
      </c>
      <c r="G78">
        <v>0</v>
      </c>
    </row>
    <row r="79" spans="1:7" ht="15" x14ac:dyDescent="0.25">
      <c r="A79" s="53" t="s">
        <v>573</v>
      </c>
      <c r="B79" t="s">
        <v>118</v>
      </c>
      <c r="C79" t="s">
        <v>26</v>
      </c>
      <c r="D79" t="s">
        <v>118</v>
      </c>
      <c r="E79" t="s">
        <v>118</v>
      </c>
      <c r="F79" t="s">
        <v>118</v>
      </c>
      <c r="G79" t="s">
        <v>108</v>
      </c>
    </row>
    <row r="80" spans="1:7" ht="15" x14ac:dyDescent="0.25">
      <c r="A80" s="53" t="s">
        <v>307</v>
      </c>
      <c r="B80">
        <v>7508.6</v>
      </c>
      <c r="C80">
        <v>4913.1000000000004</v>
      </c>
      <c r="D80">
        <v>35981.199999999997</v>
      </c>
      <c r="E80">
        <v>44708</v>
      </c>
      <c r="F80">
        <v>5361.7</v>
      </c>
      <c r="G80">
        <v>61</v>
      </c>
    </row>
    <row r="81" spans="1:7" ht="15" x14ac:dyDescent="0.25">
      <c r="A81" s="53" t="s">
        <v>308</v>
      </c>
      <c r="B81" t="s">
        <v>25</v>
      </c>
      <c r="C81" t="s">
        <v>25</v>
      </c>
      <c r="D81">
        <v>0</v>
      </c>
      <c r="E81">
        <v>0</v>
      </c>
      <c r="F81" t="s">
        <v>25</v>
      </c>
      <c r="G81" t="s">
        <v>25</v>
      </c>
    </row>
    <row r="82" spans="1:7" ht="15" x14ac:dyDescent="0.25">
      <c r="A82" s="53" t="s">
        <v>309</v>
      </c>
      <c r="B82">
        <v>325</v>
      </c>
      <c r="C82">
        <v>236</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E25-6B6A-4338-873B-2C3813CDB144}">
  <dimension ref="A1:V105"/>
  <sheetViews>
    <sheetView topLeftCell="A21" workbookViewId="0">
      <selection activeCell="A21" sqref="A21"/>
    </sheetView>
  </sheetViews>
  <sheetFormatPr defaultRowHeight="13.2" x14ac:dyDescent="0.25"/>
  <cols>
    <col min="1" max="1" width="21.6640625" customWidth="1"/>
    <col min="2" max="2" width="12.6640625" customWidth="1"/>
    <col min="4" max="4" width="14.88671875" customWidth="1"/>
    <col min="6" max="6" width="12.33203125" customWidth="1"/>
    <col min="7" max="7" width="11.109375" customWidth="1"/>
  </cols>
  <sheetData>
    <row r="1" spans="1:22" ht="15" x14ac:dyDescent="0.25">
      <c r="A1" s="53" t="s">
        <v>564</v>
      </c>
    </row>
    <row r="2" spans="1:22" ht="15" x14ac:dyDescent="0.25">
      <c r="A2" s="53" t="s">
        <v>565</v>
      </c>
    </row>
    <row r="3" spans="1:22" ht="15" x14ac:dyDescent="0.25">
      <c r="A3" s="53" t="s">
        <v>632</v>
      </c>
    </row>
    <row r="4" spans="1:22" ht="15" x14ac:dyDescent="0.25">
      <c r="A4" s="53" t="s">
        <v>567</v>
      </c>
    </row>
    <row r="5" spans="1:22" ht="15" x14ac:dyDescent="0.25">
      <c r="A5" s="53" t="s">
        <v>568</v>
      </c>
    </row>
    <row r="6" spans="1:22" ht="15" x14ac:dyDescent="0.25">
      <c r="A6" s="53" t="s">
        <v>569</v>
      </c>
    </row>
    <row r="7" spans="1:22" ht="15" x14ac:dyDescent="0.25">
      <c r="B7" s="53" t="s">
        <v>583</v>
      </c>
      <c r="D7" t="s">
        <v>584</v>
      </c>
      <c r="F7" t="s">
        <v>556</v>
      </c>
    </row>
    <row r="8" spans="1:22" ht="15" x14ac:dyDescent="0.25">
      <c r="A8" s="53" t="s">
        <v>569</v>
      </c>
    </row>
    <row r="9" spans="1:22" ht="15" x14ac:dyDescent="0.25">
      <c r="A9" s="53" t="s">
        <v>571</v>
      </c>
      <c r="B9" t="s">
        <v>435</v>
      </c>
      <c r="C9" t="s">
        <v>552</v>
      </c>
      <c r="D9" t="s">
        <v>435</v>
      </c>
      <c r="E9" t="s">
        <v>531</v>
      </c>
      <c r="F9" t="s">
        <v>572</v>
      </c>
      <c r="G9" t="s">
        <v>409</v>
      </c>
    </row>
    <row r="10" spans="1:22" ht="15" x14ac:dyDescent="0.25">
      <c r="A10" s="53" t="s">
        <v>573</v>
      </c>
      <c r="B10" t="s">
        <v>118</v>
      </c>
      <c r="C10" t="s">
        <v>26</v>
      </c>
      <c r="D10" t="s">
        <v>118</v>
      </c>
      <c r="E10" t="s">
        <v>118</v>
      </c>
      <c r="F10" t="s">
        <v>118</v>
      </c>
      <c r="G10" t="s">
        <v>108</v>
      </c>
    </row>
    <row r="11" spans="1:22" ht="15" x14ac:dyDescent="0.25">
      <c r="A11" s="53" t="s">
        <v>27</v>
      </c>
    </row>
    <row r="12" spans="1:22" ht="15" x14ac:dyDescent="0.25">
      <c r="A12" s="53" t="s">
        <v>268</v>
      </c>
      <c r="B12">
        <v>0.1</v>
      </c>
      <c r="C12">
        <v>0.5</v>
      </c>
      <c r="D12">
        <v>0.5</v>
      </c>
      <c r="E12">
        <v>0.4</v>
      </c>
      <c r="F12">
        <v>0</v>
      </c>
      <c r="G12">
        <v>0</v>
      </c>
      <c r="I12" s="53" t="s">
        <v>268</v>
      </c>
      <c r="J12">
        <v>0.1</v>
      </c>
      <c r="K12">
        <v>0.5</v>
      </c>
      <c r="L12">
        <v>0.5</v>
      </c>
      <c r="M12">
        <v>0.4</v>
      </c>
      <c r="N12">
        <v>0</v>
      </c>
      <c r="O12">
        <v>0</v>
      </c>
      <c r="Q12" s="48">
        <f>B12-J12</f>
        <v>0</v>
      </c>
      <c r="R12" s="48">
        <f t="shared" ref="R12:T12" si="0">C12-K12</f>
        <v>0</v>
      </c>
      <c r="S12" s="48">
        <f t="shared" si="0"/>
        <v>0</v>
      </c>
      <c r="T12" s="48">
        <f t="shared" si="0"/>
        <v>0</v>
      </c>
      <c r="U12" s="48">
        <f>F12-N12</f>
        <v>0</v>
      </c>
      <c r="V12" s="48">
        <f>G12-O12</f>
        <v>0</v>
      </c>
    </row>
    <row r="13" spans="1:22" ht="15" x14ac:dyDescent="0.25">
      <c r="A13" s="53" t="s">
        <v>601</v>
      </c>
      <c r="B13">
        <v>0</v>
      </c>
      <c r="C13">
        <v>0</v>
      </c>
      <c r="D13" t="s">
        <v>160</v>
      </c>
      <c r="E13">
        <v>0</v>
      </c>
      <c r="F13">
        <v>0</v>
      </c>
      <c r="G13">
        <v>0</v>
      </c>
      <c r="I13" s="53" t="s">
        <v>601</v>
      </c>
      <c r="J13">
        <v>0</v>
      </c>
      <c r="K13">
        <v>0</v>
      </c>
      <c r="L13" t="s">
        <v>160</v>
      </c>
      <c r="M13">
        <v>0</v>
      </c>
      <c r="N13">
        <v>0</v>
      </c>
      <c r="O13">
        <v>0</v>
      </c>
      <c r="Q13" s="48">
        <f t="shared" ref="Q13:Q26" si="1">B13-J13</f>
        <v>0</v>
      </c>
      <c r="R13" s="48">
        <f t="shared" ref="R13:R15" si="2">C13-K13</f>
        <v>0</v>
      </c>
      <c r="S13" s="48" t="e">
        <f t="shared" ref="S13:S15" si="3">D13-L13</f>
        <v>#VALUE!</v>
      </c>
      <c r="T13" s="48">
        <f t="shared" ref="T13:T15" si="4">E13-M13</f>
        <v>0</v>
      </c>
      <c r="U13" s="48">
        <f t="shared" ref="U13:U15" si="5">F13-N13</f>
        <v>0</v>
      </c>
      <c r="V13" s="48">
        <f t="shared" ref="V13:V15" si="6">G13-O13</f>
        <v>0</v>
      </c>
    </row>
    <row r="14" spans="1:22" ht="15" x14ac:dyDescent="0.25">
      <c r="A14" s="53" t="s">
        <v>582</v>
      </c>
      <c r="B14">
        <v>0</v>
      </c>
      <c r="C14">
        <v>0</v>
      </c>
      <c r="D14">
        <v>0</v>
      </c>
      <c r="E14">
        <v>0</v>
      </c>
      <c r="F14">
        <v>0</v>
      </c>
      <c r="G14">
        <v>0</v>
      </c>
      <c r="I14" s="53" t="s">
        <v>582</v>
      </c>
      <c r="J14">
        <v>0</v>
      </c>
      <c r="K14">
        <v>0</v>
      </c>
      <c r="L14">
        <v>0</v>
      </c>
      <c r="M14">
        <v>0</v>
      </c>
      <c r="N14">
        <v>0</v>
      </c>
      <c r="O14">
        <v>0</v>
      </c>
      <c r="Q14" s="48">
        <f t="shared" si="1"/>
        <v>0</v>
      </c>
      <c r="R14" s="48">
        <f t="shared" si="2"/>
        <v>0</v>
      </c>
      <c r="S14" s="48">
        <f t="shared" si="3"/>
        <v>0</v>
      </c>
      <c r="T14" s="48">
        <f t="shared" si="4"/>
        <v>0</v>
      </c>
      <c r="U14" s="48">
        <f t="shared" si="5"/>
        <v>0</v>
      </c>
      <c r="V14" s="48">
        <f t="shared" si="6"/>
        <v>0</v>
      </c>
    </row>
    <row r="15" spans="1:22" ht="15" x14ac:dyDescent="0.25">
      <c r="A15" s="53" t="s">
        <v>269</v>
      </c>
      <c r="B15">
        <v>0.1</v>
      </c>
      <c r="C15">
        <v>0.5</v>
      </c>
      <c r="D15">
        <v>0.4</v>
      </c>
      <c r="E15">
        <v>0.4</v>
      </c>
      <c r="F15">
        <v>0</v>
      </c>
      <c r="G15">
        <v>0</v>
      </c>
      <c r="I15" s="53" t="s">
        <v>269</v>
      </c>
      <c r="J15">
        <v>0.1</v>
      </c>
      <c r="K15">
        <v>0.5</v>
      </c>
      <c r="L15">
        <v>0.4</v>
      </c>
      <c r="M15">
        <v>0.4</v>
      </c>
      <c r="N15">
        <v>0</v>
      </c>
      <c r="O15">
        <v>0</v>
      </c>
      <c r="Q15" s="48">
        <f t="shared" si="1"/>
        <v>0</v>
      </c>
      <c r="R15" s="48">
        <f t="shared" si="2"/>
        <v>0</v>
      </c>
      <c r="S15" s="48">
        <f t="shared" si="3"/>
        <v>0</v>
      </c>
      <c r="T15" s="48">
        <f t="shared" si="4"/>
        <v>0</v>
      </c>
      <c r="U15" s="48">
        <f t="shared" si="5"/>
        <v>0</v>
      </c>
      <c r="V15" s="48">
        <f t="shared" si="6"/>
        <v>0</v>
      </c>
    </row>
    <row r="16" spans="1:22" ht="15" x14ac:dyDescent="0.25">
      <c r="A16" s="53" t="s">
        <v>27</v>
      </c>
      <c r="I16" s="53" t="s">
        <v>27</v>
      </c>
    </row>
    <row r="17" spans="1:22" ht="15" x14ac:dyDescent="0.25">
      <c r="A17" s="53" t="s">
        <v>619</v>
      </c>
      <c r="B17">
        <v>0</v>
      </c>
      <c r="C17">
        <v>0</v>
      </c>
      <c r="D17">
        <v>0</v>
      </c>
      <c r="E17" t="s">
        <v>160</v>
      </c>
      <c r="F17">
        <v>0</v>
      </c>
      <c r="G17">
        <v>0</v>
      </c>
      <c r="I17" s="53" t="s">
        <v>619</v>
      </c>
      <c r="J17">
        <v>0</v>
      </c>
      <c r="K17">
        <v>0</v>
      </c>
      <c r="L17">
        <v>0</v>
      </c>
      <c r="M17" t="s">
        <v>160</v>
      </c>
      <c r="N17">
        <v>0</v>
      </c>
      <c r="O17">
        <v>0</v>
      </c>
      <c r="Q17" s="48">
        <f t="shared" si="1"/>
        <v>0</v>
      </c>
      <c r="R17" s="48">
        <f t="shared" ref="R17:R18" si="7">C17-K17</f>
        <v>0</v>
      </c>
      <c r="S17" s="48">
        <f t="shared" ref="S17:S18" si="8">D17-L17</f>
        <v>0</v>
      </c>
      <c r="T17" s="48" t="e">
        <f t="shared" ref="T17:T18" si="9">E17-M17</f>
        <v>#VALUE!</v>
      </c>
      <c r="U17" s="48">
        <f t="shared" ref="U17:U18" si="10">F17-N17</f>
        <v>0</v>
      </c>
      <c r="V17" s="48">
        <f t="shared" ref="V17:V18" si="11">G17-O17</f>
        <v>0</v>
      </c>
    </row>
    <row r="18" spans="1:22" ht="15" x14ac:dyDescent="0.25">
      <c r="A18" s="53" t="s">
        <v>620</v>
      </c>
      <c r="B18">
        <v>0</v>
      </c>
      <c r="C18">
        <v>0</v>
      </c>
      <c r="D18">
        <v>0</v>
      </c>
      <c r="E18" t="s">
        <v>160</v>
      </c>
      <c r="F18">
        <v>0</v>
      </c>
      <c r="G18">
        <v>0</v>
      </c>
      <c r="I18" s="53" t="s">
        <v>620</v>
      </c>
      <c r="J18">
        <v>0</v>
      </c>
      <c r="K18">
        <v>0</v>
      </c>
      <c r="L18">
        <v>0</v>
      </c>
      <c r="M18" t="s">
        <v>160</v>
      </c>
      <c r="N18">
        <v>0</v>
      </c>
      <c r="O18">
        <v>0</v>
      </c>
      <c r="Q18" s="48">
        <f t="shared" si="1"/>
        <v>0</v>
      </c>
      <c r="R18" s="48">
        <f t="shared" si="7"/>
        <v>0</v>
      </c>
      <c r="S18" s="48">
        <f t="shared" si="8"/>
        <v>0</v>
      </c>
      <c r="T18" s="48" t="e">
        <f t="shared" si="9"/>
        <v>#VALUE!</v>
      </c>
      <c r="U18" s="48">
        <f t="shared" si="10"/>
        <v>0</v>
      </c>
      <c r="V18" s="48">
        <f t="shared" si="11"/>
        <v>0</v>
      </c>
    </row>
    <row r="19" spans="1:22" ht="15" x14ac:dyDescent="0.25">
      <c r="A19" s="53" t="s">
        <v>27</v>
      </c>
      <c r="I19" s="53" t="s">
        <v>27</v>
      </c>
    </row>
    <row r="20" spans="1:22" ht="15" x14ac:dyDescent="0.25">
      <c r="A20" s="53" t="s">
        <v>270</v>
      </c>
      <c r="B20">
        <v>1725.9</v>
      </c>
      <c r="C20">
        <v>981.8</v>
      </c>
      <c r="D20">
        <v>7869.8</v>
      </c>
      <c r="E20">
        <v>11403.8</v>
      </c>
      <c r="F20">
        <v>666.5</v>
      </c>
      <c r="G20">
        <v>0</v>
      </c>
      <c r="I20" s="53" t="s">
        <v>270</v>
      </c>
      <c r="J20">
        <v>1725.9</v>
      </c>
      <c r="K20">
        <v>981.8</v>
      </c>
      <c r="L20">
        <v>7869.8</v>
      </c>
      <c r="M20">
        <v>11403.8</v>
      </c>
      <c r="N20">
        <v>666.5</v>
      </c>
      <c r="O20">
        <v>0</v>
      </c>
      <c r="Q20" s="48">
        <f t="shared" si="1"/>
        <v>0</v>
      </c>
      <c r="R20" s="48">
        <f t="shared" ref="R20" si="12">C20-K20</f>
        <v>0</v>
      </c>
      <c r="S20" s="48">
        <f t="shared" ref="S20" si="13">D20-L20</f>
        <v>0</v>
      </c>
      <c r="T20" s="48">
        <f t="shared" ref="T20" si="14">E20-M20</f>
        <v>0</v>
      </c>
      <c r="U20" s="48">
        <f t="shared" ref="U20" si="15">F20-N20</f>
        <v>0</v>
      </c>
      <c r="V20" s="48">
        <f t="shared" ref="V20" si="16">G20-O20</f>
        <v>0</v>
      </c>
    </row>
    <row r="21" spans="1:22" ht="15" x14ac:dyDescent="0.25">
      <c r="A21" s="53"/>
      <c r="I21" s="53" t="s">
        <v>27</v>
      </c>
    </row>
    <row r="22" spans="1:22" ht="15" x14ac:dyDescent="0.25">
      <c r="A22" s="53" t="s">
        <v>271</v>
      </c>
      <c r="B22">
        <v>89.7</v>
      </c>
      <c r="C22">
        <v>145.9</v>
      </c>
      <c r="D22">
        <v>609.5</v>
      </c>
      <c r="E22">
        <v>1747.8</v>
      </c>
      <c r="F22">
        <v>36.5</v>
      </c>
      <c r="G22">
        <v>0</v>
      </c>
      <c r="I22" s="53" t="s">
        <v>271</v>
      </c>
      <c r="J22">
        <v>89.7</v>
      </c>
      <c r="K22">
        <v>145.9</v>
      </c>
      <c r="L22">
        <v>609.5</v>
      </c>
      <c r="M22">
        <v>1747.8</v>
      </c>
      <c r="N22">
        <v>36.5</v>
      </c>
      <c r="O22">
        <v>0</v>
      </c>
      <c r="Q22" s="48">
        <f t="shared" si="1"/>
        <v>0</v>
      </c>
      <c r="R22" s="48">
        <f t="shared" ref="R22" si="17">C22-K22</f>
        <v>0</v>
      </c>
      <c r="S22" s="48">
        <f t="shared" ref="S22" si="18">D22-L22</f>
        <v>0</v>
      </c>
      <c r="T22" s="48">
        <f t="shared" ref="T22" si="19">E22-M22</f>
        <v>0</v>
      </c>
      <c r="U22" s="48">
        <f t="shared" ref="U22" si="20">F22-N22</f>
        <v>0</v>
      </c>
      <c r="V22" s="48">
        <f t="shared" ref="V22" si="21">G22-O22</f>
        <v>0</v>
      </c>
    </row>
    <row r="23" spans="1:22" ht="15" x14ac:dyDescent="0.25">
      <c r="A23" s="53" t="s">
        <v>27</v>
      </c>
      <c r="I23" s="53" t="s">
        <v>27</v>
      </c>
    </row>
    <row r="24" spans="1:22" ht="15" x14ac:dyDescent="0.25">
      <c r="A24" s="53" t="s">
        <v>272</v>
      </c>
      <c r="B24">
        <v>823.8</v>
      </c>
      <c r="C24">
        <v>337.5</v>
      </c>
      <c r="D24">
        <v>534</v>
      </c>
      <c r="E24">
        <v>138.6</v>
      </c>
      <c r="F24">
        <v>1223</v>
      </c>
      <c r="G24">
        <v>0</v>
      </c>
      <c r="I24" s="53" t="s">
        <v>272</v>
      </c>
      <c r="J24">
        <v>823.8</v>
      </c>
      <c r="K24">
        <v>337.5</v>
      </c>
      <c r="L24">
        <v>534</v>
      </c>
      <c r="M24">
        <v>138.6</v>
      </c>
      <c r="N24">
        <v>1223</v>
      </c>
      <c r="O24">
        <v>0</v>
      </c>
      <c r="Q24" s="48">
        <f t="shared" si="1"/>
        <v>0</v>
      </c>
      <c r="R24" s="48">
        <f t="shared" ref="R24" si="22">C24-K24</f>
        <v>0</v>
      </c>
      <c r="S24" s="48">
        <f t="shared" ref="S24" si="23">D24-L24</f>
        <v>0</v>
      </c>
      <c r="T24" s="48">
        <f t="shared" ref="T24" si="24">E24-M24</f>
        <v>0</v>
      </c>
      <c r="U24" s="48">
        <f t="shared" ref="U24" si="25">F24-N24</f>
        <v>0</v>
      </c>
      <c r="V24" s="48">
        <f t="shared" ref="V24" si="26">G24-O24</f>
        <v>0</v>
      </c>
    </row>
    <row r="25" spans="1:22" ht="15" x14ac:dyDescent="0.25">
      <c r="A25" s="53" t="s">
        <v>27</v>
      </c>
      <c r="I25" s="53" t="s">
        <v>27</v>
      </c>
    </row>
    <row r="26" spans="1:22" ht="15" x14ac:dyDescent="0.25">
      <c r="A26" s="53" t="s">
        <v>273</v>
      </c>
      <c r="B26">
        <v>292.5</v>
      </c>
      <c r="C26">
        <v>89.3</v>
      </c>
      <c r="D26">
        <v>3932.2</v>
      </c>
      <c r="E26">
        <v>4939.8</v>
      </c>
      <c r="F26">
        <v>0</v>
      </c>
      <c r="G26">
        <v>0</v>
      </c>
      <c r="I26" s="53" t="s">
        <v>273</v>
      </c>
      <c r="J26">
        <v>292.5</v>
      </c>
      <c r="K26">
        <v>89.3</v>
      </c>
      <c r="L26">
        <v>3932.2</v>
      </c>
      <c r="M26">
        <v>4939.8</v>
      </c>
      <c r="N26">
        <v>0</v>
      </c>
      <c r="O26">
        <v>0</v>
      </c>
      <c r="Q26" s="48">
        <f t="shared" si="1"/>
        <v>0</v>
      </c>
      <c r="R26" s="48">
        <f t="shared" ref="R26" si="27">C26-K26</f>
        <v>0</v>
      </c>
      <c r="S26" s="48">
        <f t="shared" ref="S26" si="28">D26-L26</f>
        <v>0</v>
      </c>
      <c r="T26" s="48">
        <f t="shared" ref="T26" si="29">E26-M26</f>
        <v>0</v>
      </c>
      <c r="U26" s="48">
        <f t="shared" ref="U26" si="30">F26-N26</f>
        <v>0</v>
      </c>
      <c r="V26" s="48">
        <f t="shared" ref="V26" si="31">G26-O26</f>
        <v>0</v>
      </c>
    </row>
    <row r="27" spans="1:22" ht="15" x14ac:dyDescent="0.25">
      <c r="A27" s="53" t="s">
        <v>274</v>
      </c>
      <c r="B27">
        <v>1.8</v>
      </c>
      <c r="C27">
        <v>2.4</v>
      </c>
      <c r="D27">
        <v>36.200000000000003</v>
      </c>
      <c r="E27">
        <v>28</v>
      </c>
      <c r="F27">
        <v>0</v>
      </c>
      <c r="G27">
        <v>0</v>
      </c>
      <c r="I27" s="53" t="s">
        <v>274</v>
      </c>
      <c r="J27">
        <v>1.8</v>
      </c>
      <c r="K27">
        <v>2.4</v>
      </c>
      <c r="L27">
        <v>36.200000000000003</v>
      </c>
      <c r="M27">
        <v>28</v>
      </c>
      <c r="N27">
        <v>0</v>
      </c>
      <c r="O27">
        <v>0</v>
      </c>
      <c r="Q27" s="48">
        <f t="shared" ref="Q27:Q75" si="32">B27-J27</f>
        <v>0</v>
      </c>
      <c r="R27" s="48">
        <f t="shared" ref="R27:R41" si="33">C27-K27</f>
        <v>0</v>
      </c>
      <c r="S27" s="48">
        <f t="shared" ref="S27:S41" si="34">D27-L27</f>
        <v>0</v>
      </c>
      <c r="T27" s="48">
        <f t="shared" ref="T27:T41" si="35">E27-M27</f>
        <v>0</v>
      </c>
      <c r="U27" s="48">
        <f t="shared" ref="U27:U41" si="36">F27-N27</f>
        <v>0</v>
      </c>
      <c r="V27" s="48">
        <f t="shared" ref="V27:V41" si="37">G27-O27</f>
        <v>0</v>
      </c>
    </row>
    <row r="28" spans="1:22" ht="15" x14ac:dyDescent="0.25">
      <c r="A28" s="53" t="s">
        <v>406</v>
      </c>
      <c r="B28">
        <v>0</v>
      </c>
      <c r="C28">
        <v>0</v>
      </c>
      <c r="D28">
        <v>28.8</v>
      </c>
      <c r="E28">
        <v>9.6</v>
      </c>
      <c r="F28">
        <v>0</v>
      </c>
      <c r="G28">
        <v>0</v>
      </c>
      <c r="I28" s="53" t="s">
        <v>406</v>
      </c>
      <c r="J28">
        <v>0</v>
      </c>
      <c r="K28">
        <v>0</v>
      </c>
      <c r="L28">
        <v>28.8</v>
      </c>
      <c r="M28">
        <v>9.6</v>
      </c>
      <c r="N28">
        <v>0</v>
      </c>
      <c r="O28">
        <v>0</v>
      </c>
      <c r="Q28" s="48">
        <f t="shared" si="32"/>
        <v>0</v>
      </c>
      <c r="R28" s="48">
        <f t="shared" si="33"/>
        <v>0</v>
      </c>
      <c r="S28" s="48">
        <f t="shared" si="34"/>
        <v>0</v>
      </c>
      <c r="T28" s="48">
        <f t="shared" si="35"/>
        <v>0</v>
      </c>
      <c r="U28" s="48">
        <f t="shared" si="36"/>
        <v>0</v>
      </c>
      <c r="V28" s="48">
        <f t="shared" si="37"/>
        <v>0</v>
      </c>
    </row>
    <row r="29" spans="1:22" ht="15" x14ac:dyDescent="0.25">
      <c r="A29" s="53" t="s">
        <v>413</v>
      </c>
      <c r="B29">
        <v>0</v>
      </c>
      <c r="C29">
        <v>9</v>
      </c>
      <c r="D29">
        <v>438.1</v>
      </c>
      <c r="E29">
        <v>164.2</v>
      </c>
      <c r="F29">
        <v>0</v>
      </c>
      <c r="G29">
        <v>0</v>
      </c>
      <c r="I29" s="53" t="s">
        <v>413</v>
      </c>
      <c r="J29">
        <v>0</v>
      </c>
      <c r="K29">
        <v>9</v>
      </c>
      <c r="L29">
        <v>438.1</v>
      </c>
      <c r="M29">
        <v>164.2</v>
      </c>
      <c r="N29">
        <v>0</v>
      </c>
      <c r="O29">
        <v>0</v>
      </c>
      <c r="Q29" s="48">
        <f t="shared" si="32"/>
        <v>0</v>
      </c>
      <c r="R29" s="48">
        <f t="shared" si="33"/>
        <v>0</v>
      </c>
      <c r="S29" s="48">
        <f t="shared" si="34"/>
        <v>0</v>
      </c>
      <c r="T29" s="48">
        <f t="shared" si="35"/>
        <v>0</v>
      </c>
      <c r="U29" s="48">
        <f t="shared" si="36"/>
        <v>0</v>
      </c>
      <c r="V29" s="48">
        <f t="shared" si="37"/>
        <v>0</v>
      </c>
    </row>
    <row r="30" spans="1:22" ht="15" x14ac:dyDescent="0.25">
      <c r="A30" s="53" t="s">
        <v>586</v>
      </c>
      <c r="B30">
        <v>0</v>
      </c>
      <c r="C30">
        <v>0</v>
      </c>
      <c r="D30">
        <v>0.1</v>
      </c>
      <c r="E30">
        <v>0</v>
      </c>
      <c r="F30">
        <v>0</v>
      </c>
      <c r="G30">
        <v>0</v>
      </c>
      <c r="I30" s="53" t="s">
        <v>586</v>
      </c>
      <c r="J30">
        <v>0</v>
      </c>
      <c r="K30">
        <v>0</v>
      </c>
      <c r="L30">
        <v>0.1</v>
      </c>
      <c r="M30">
        <v>0</v>
      </c>
      <c r="N30">
        <v>0</v>
      </c>
      <c r="O30">
        <v>0</v>
      </c>
      <c r="Q30" s="48">
        <f t="shared" si="32"/>
        <v>0</v>
      </c>
      <c r="R30" s="48">
        <f t="shared" si="33"/>
        <v>0</v>
      </c>
      <c r="S30" s="48">
        <f t="shared" si="34"/>
        <v>0</v>
      </c>
      <c r="T30" s="48">
        <f t="shared" si="35"/>
        <v>0</v>
      </c>
      <c r="U30" s="48">
        <f t="shared" si="36"/>
        <v>0</v>
      </c>
      <c r="V30" s="48">
        <f t="shared" si="37"/>
        <v>0</v>
      </c>
    </row>
    <row r="31" spans="1:22" ht="15" x14ac:dyDescent="0.25">
      <c r="A31" s="53" t="s">
        <v>275</v>
      </c>
      <c r="B31">
        <v>202.2</v>
      </c>
      <c r="C31">
        <v>75</v>
      </c>
      <c r="D31">
        <v>2366.5</v>
      </c>
      <c r="E31">
        <v>3621.7</v>
      </c>
      <c r="F31">
        <v>0</v>
      </c>
      <c r="G31">
        <v>0</v>
      </c>
      <c r="I31" s="53" t="s">
        <v>275</v>
      </c>
      <c r="J31">
        <v>202.2</v>
      </c>
      <c r="K31">
        <v>75</v>
      </c>
      <c r="L31">
        <v>2366.5</v>
      </c>
      <c r="M31">
        <v>3621.7</v>
      </c>
      <c r="N31">
        <v>0</v>
      </c>
      <c r="O31">
        <v>0</v>
      </c>
      <c r="Q31" s="48">
        <f t="shared" si="32"/>
        <v>0</v>
      </c>
      <c r="R31" s="48">
        <f t="shared" si="33"/>
        <v>0</v>
      </c>
      <c r="S31" s="48">
        <f t="shared" si="34"/>
        <v>0</v>
      </c>
      <c r="T31" s="48">
        <f t="shared" si="35"/>
        <v>0</v>
      </c>
      <c r="U31" s="48">
        <f t="shared" si="36"/>
        <v>0</v>
      </c>
      <c r="V31" s="48">
        <f t="shared" si="37"/>
        <v>0</v>
      </c>
    </row>
    <row r="32" spans="1:22" ht="15" x14ac:dyDescent="0.25">
      <c r="A32" s="53" t="s">
        <v>276</v>
      </c>
      <c r="B32">
        <v>3.3</v>
      </c>
      <c r="C32">
        <v>1.6</v>
      </c>
      <c r="D32">
        <v>23.6</v>
      </c>
      <c r="E32">
        <v>43.6</v>
      </c>
      <c r="F32">
        <v>0</v>
      </c>
      <c r="G32">
        <v>0</v>
      </c>
      <c r="I32" s="53" t="s">
        <v>276</v>
      </c>
      <c r="J32">
        <v>3.3</v>
      </c>
      <c r="K32">
        <v>1.6</v>
      </c>
      <c r="L32">
        <v>23.6</v>
      </c>
      <c r="M32">
        <v>43.6</v>
      </c>
      <c r="N32">
        <v>0</v>
      </c>
      <c r="O32">
        <v>0</v>
      </c>
      <c r="Q32" s="48">
        <f t="shared" si="32"/>
        <v>0</v>
      </c>
      <c r="R32" s="48">
        <f t="shared" si="33"/>
        <v>0</v>
      </c>
      <c r="S32" s="48">
        <f t="shared" si="34"/>
        <v>0</v>
      </c>
      <c r="T32" s="48">
        <f t="shared" si="35"/>
        <v>0</v>
      </c>
      <c r="U32" s="48">
        <f t="shared" si="36"/>
        <v>0</v>
      </c>
      <c r="V32" s="48">
        <f t="shared" si="37"/>
        <v>0</v>
      </c>
    </row>
    <row r="33" spans="1:22" ht="15" x14ac:dyDescent="0.25">
      <c r="A33" s="53" t="s">
        <v>574</v>
      </c>
      <c r="B33">
        <v>6</v>
      </c>
      <c r="C33">
        <v>0</v>
      </c>
      <c r="D33">
        <v>0</v>
      </c>
      <c r="E33">
        <v>109.4</v>
      </c>
      <c r="F33">
        <v>0</v>
      </c>
      <c r="G33">
        <v>0</v>
      </c>
      <c r="I33" s="53" t="s">
        <v>574</v>
      </c>
      <c r="J33">
        <v>6</v>
      </c>
      <c r="K33">
        <v>0</v>
      </c>
      <c r="L33">
        <v>0</v>
      </c>
      <c r="M33">
        <v>109.4</v>
      </c>
      <c r="N33">
        <v>0</v>
      </c>
      <c r="O33">
        <v>0</v>
      </c>
      <c r="Q33" s="48">
        <f t="shared" si="32"/>
        <v>0</v>
      </c>
      <c r="R33" s="48">
        <f t="shared" si="33"/>
        <v>0</v>
      </c>
      <c r="S33" s="48">
        <f t="shared" si="34"/>
        <v>0</v>
      </c>
      <c r="T33" s="48">
        <f t="shared" si="35"/>
        <v>0</v>
      </c>
      <c r="U33" s="48">
        <f t="shared" si="36"/>
        <v>0</v>
      </c>
      <c r="V33" s="48">
        <f t="shared" si="37"/>
        <v>0</v>
      </c>
    </row>
    <row r="34" spans="1:22" ht="15" x14ac:dyDescent="0.25">
      <c r="A34" s="53" t="s">
        <v>277</v>
      </c>
      <c r="B34">
        <v>0</v>
      </c>
      <c r="C34">
        <v>0</v>
      </c>
      <c r="D34">
        <v>20.100000000000001</v>
      </c>
      <c r="E34">
        <v>0.3</v>
      </c>
      <c r="F34">
        <v>0</v>
      </c>
      <c r="G34">
        <v>0</v>
      </c>
      <c r="I34" s="53" t="s">
        <v>277</v>
      </c>
      <c r="J34">
        <v>0</v>
      </c>
      <c r="K34">
        <v>0</v>
      </c>
      <c r="L34">
        <v>20.100000000000001</v>
      </c>
      <c r="M34">
        <v>0.3</v>
      </c>
      <c r="N34">
        <v>0</v>
      </c>
      <c r="O34">
        <v>0</v>
      </c>
      <c r="Q34" s="48">
        <f t="shared" si="32"/>
        <v>0</v>
      </c>
      <c r="R34" s="48">
        <f t="shared" si="33"/>
        <v>0</v>
      </c>
      <c r="S34" s="48">
        <f t="shared" si="34"/>
        <v>0</v>
      </c>
      <c r="T34" s="48">
        <f t="shared" si="35"/>
        <v>0</v>
      </c>
      <c r="U34" s="48">
        <f t="shared" si="36"/>
        <v>0</v>
      </c>
      <c r="V34" s="48">
        <f t="shared" si="37"/>
        <v>0</v>
      </c>
    </row>
    <row r="35" spans="1:22" ht="15" x14ac:dyDescent="0.25">
      <c r="A35" s="53" t="s">
        <v>278</v>
      </c>
      <c r="B35">
        <v>0</v>
      </c>
      <c r="C35">
        <v>0</v>
      </c>
      <c r="D35">
        <v>2.6</v>
      </c>
      <c r="E35">
        <v>2</v>
      </c>
      <c r="F35">
        <v>0</v>
      </c>
      <c r="G35">
        <v>0</v>
      </c>
      <c r="I35" s="53" t="s">
        <v>278</v>
      </c>
      <c r="J35">
        <v>0</v>
      </c>
      <c r="K35">
        <v>0</v>
      </c>
      <c r="L35">
        <v>2.6</v>
      </c>
      <c r="M35">
        <v>2</v>
      </c>
      <c r="N35">
        <v>0</v>
      </c>
      <c r="O35">
        <v>0</v>
      </c>
      <c r="Q35" s="48">
        <f t="shared" si="32"/>
        <v>0</v>
      </c>
      <c r="R35" s="48">
        <f t="shared" si="33"/>
        <v>0</v>
      </c>
      <c r="S35" s="48">
        <f t="shared" si="34"/>
        <v>0</v>
      </c>
      <c r="T35" s="48">
        <f t="shared" si="35"/>
        <v>0</v>
      </c>
      <c r="U35" s="48">
        <f t="shared" si="36"/>
        <v>0</v>
      </c>
      <c r="V35" s="48">
        <f t="shared" si="37"/>
        <v>0</v>
      </c>
    </row>
    <row r="36" spans="1:22" ht="15" x14ac:dyDescent="0.25">
      <c r="A36" s="53" t="s">
        <v>279</v>
      </c>
      <c r="B36">
        <v>14.1</v>
      </c>
      <c r="C36">
        <v>1.3</v>
      </c>
      <c r="D36">
        <v>65.900000000000006</v>
      </c>
      <c r="E36">
        <v>83</v>
      </c>
      <c r="F36">
        <v>0</v>
      </c>
      <c r="G36">
        <v>0</v>
      </c>
      <c r="I36" s="53" t="s">
        <v>279</v>
      </c>
      <c r="J36">
        <v>14.1</v>
      </c>
      <c r="K36">
        <v>1.3</v>
      </c>
      <c r="L36">
        <v>65.900000000000006</v>
      </c>
      <c r="M36">
        <v>83</v>
      </c>
      <c r="N36">
        <v>0</v>
      </c>
      <c r="O36">
        <v>0</v>
      </c>
      <c r="Q36" s="48">
        <f t="shared" si="32"/>
        <v>0</v>
      </c>
      <c r="R36" s="48">
        <f t="shared" si="33"/>
        <v>0</v>
      </c>
      <c r="S36" s="48">
        <f t="shared" si="34"/>
        <v>0</v>
      </c>
      <c r="T36" s="48">
        <f t="shared" si="35"/>
        <v>0</v>
      </c>
      <c r="U36" s="48">
        <f t="shared" si="36"/>
        <v>0</v>
      </c>
      <c r="V36" s="48">
        <f t="shared" si="37"/>
        <v>0</v>
      </c>
    </row>
    <row r="37" spans="1:22" ht="15" x14ac:dyDescent="0.25">
      <c r="A37" s="53" t="s">
        <v>280</v>
      </c>
      <c r="B37">
        <v>0</v>
      </c>
      <c r="C37" t="s">
        <v>160</v>
      </c>
      <c r="D37" t="s">
        <v>160</v>
      </c>
      <c r="E37">
        <v>3</v>
      </c>
      <c r="F37">
        <v>0</v>
      </c>
      <c r="G37">
        <v>0</v>
      </c>
      <c r="I37" s="53" t="s">
        <v>280</v>
      </c>
      <c r="J37">
        <v>0</v>
      </c>
      <c r="K37" t="s">
        <v>160</v>
      </c>
      <c r="L37" t="s">
        <v>160</v>
      </c>
      <c r="M37">
        <v>3</v>
      </c>
      <c r="N37">
        <v>0</v>
      </c>
      <c r="O37">
        <v>0</v>
      </c>
      <c r="Q37" s="48">
        <f t="shared" si="32"/>
        <v>0</v>
      </c>
      <c r="R37" s="48" t="e">
        <f t="shared" si="33"/>
        <v>#VALUE!</v>
      </c>
      <c r="S37" s="48" t="e">
        <f t="shared" si="34"/>
        <v>#VALUE!</v>
      </c>
      <c r="T37" s="48">
        <f t="shared" si="35"/>
        <v>0</v>
      </c>
      <c r="U37" s="48">
        <f t="shared" si="36"/>
        <v>0</v>
      </c>
      <c r="V37" s="48">
        <f t="shared" si="37"/>
        <v>0</v>
      </c>
    </row>
    <row r="38" spans="1:22" ht="15" x14ac:dyDescent="0.25">
      <c r="A38" s="53" t="s">
        <v>281</v>
      </c>
      <c r="B38">
        <v>65</v>
      </c>
      <c r="C38">
        <v>0</v>
      </c>
      <c r="D38">
        <v>707</v>
      </c>
      <c r="E38">
        <v>806.7</v>
      </c>
      <c r="F38">
        <v>0</v>
      </c>
      <c r="G38">
        <v>0</v>
      </c>
      <c r="I38" s="53" t="s">
        <v>281</v>
      </c>
      <c r="J38">
        <v>65</v>
      </c>
      <c r="K38">
        <v>0</v>
      </c>
      <c r="L38">
        <v>707</v>
      </c>
      <c r="M38">
        <v>806.7</v>
      </c>
      <c r="N38">
        <v>0</v>
      </c>
      <c r="O38">
        <v>0</v>
      </c>
      <c r="Q38" s="48">
        <f t="shared" si="32"/>
        <v>0</v>
      </c>
      <c r="R38" s="48">
        <f t="shared" si="33"/>
        <v>0</v>
      </c>
      <c r="S38" s="48">
        <f t="shared" si="34"/>
        <v>0</v>
      </c>
      <c r="T38" s="48">
        <f t="shared" si="35"/>
        <v>0</v>
      </c>
      <c r="U38" s="48">
        <f t="shared" si="36"/>
        <v>0</v>
      </c>
      <c r="V38" s="48">
        <f t="shared" si="37"/>
        <v>0</v>
      </c>
    </row>
    <row r="39" spans="1:22" ht="15" x14ac:dyDescent="0.25">
      <c r="A39" s="53" t="s">
        <v>493</v>
      </c>
      <c r="B39">
        <v>0</v>
      </c>
      <c r="C39">
        <v>0</v>
      </c>
      <c r="D39">
        <v>1</v>
      </c>
      <c r="E39">
        <v>0</v>
      </c>
      <c r="F39">
        <v>0</v>
      </c>
      <c r="G39">
        <v>0</v>
      </c>
      <c r="I39" s="53" t="s">
        <v>493</v>
      </c>
      <c r="J39">
        <v>0</v>
      </c>
      <c r="K39">
        <v>0</v>
      </c>
      <c r="L39">
        <v>1</v>
      </c>
      <c r="M39">
        <v>0</v>
      </c>
      <c r="N39">
        <v>0</v>
      </c>
      <c r="O39">
        <v>0</v>
      </c>
      <c r="Q39" s="48">
        <f t="shared" si="32"/>
        <v>0</v>
      </c>
      <c r="R39" s="48">
        <f t="shared" si="33"/>
        <v>0</v>
      </c>
      <c r="S39" s="48">
        <f t="shared" si="34"/>
        <v>0</v>
      </c>
      <c r="T39" s="48">
        <f t="shared" si="35"/>
        <v>0</v>
      </c>
      <c r="U39" s="48">
        <f t="shared" si="36"/>
        <v>0</v>
      </c>
      <c r="V39" s="48">
        <f t="shared" si="37"/>
        <v>0</v>
      </c>
    </row>
    <row r="40" spans="1:22" ht="15" x14ac:dyDescent="0.25">
      <c r="A40" s="53" t="s">
        <v>625</v>
      </c>
      <c r="B40">
        <v>0</v>
      </c>
      <c r="C40">
        <v>0</v>
      </c>
      <c r="D40">
        <v>21.9</v>
      </c>
      <c r="E40">
        <v>0</v>
      </c>
      <c r="F40">
        <v>0</v>
      </c>
      <c r="G40">
        <v>0</v>
      </c>
      <c r="I40" s="53" t="s">
        <v>625</v>
      </c>
      <c r="J40">
        <v>0</v>
      </c>
      <c r="K40">
        <v>0</v>
      </c>
      <c r="L40">
        <v>21.9</v>
      </c>
      <c r="M40">
        <v>0</v>
      </c>
      <c r="N40">
        <v>0</v>
      </c>
      <c r="O40">
        <v>0</v>
      </c>
      <c r="Q40" s="48">
        <f t="shared" si="32"/>
        <v>0</v>
      </c>
      <c r="R40" s="48">
        <f t="shared" si="33"/>
        <v>0</v>
      </c>
      <c r="S40" s="48">
        <f t="shared" si="34"/>
        <v>0</v>
      </c>
      <c r="T40" s="48">
        <f t="shared" si="35"/>
        <v>0</v>
      </c>
      <c r="U40" s="48">
        <f t="shared" si="36"/>
        <v>0</v>
      </c>
      <c r="V40" s="48">
        <f t="shared" si="37"/>
        <v>0</v>
      </c>
    </row>
    <row r="41" spans="1:22" ht="15" x14ac:dyDescent="0.25">
      <c r="A41" s="53" t="s">
        <v>282</v>
      </c>
      <c r="B41">
        <v>0</v>
      </c>
      <c r="C41">
        <v>0</v>
      </c>
      <c r="D41">
        <v>220.4</v>
      </c>
      <c r="E41">
        <v>68.400000000000006</v>
      </c>
      <c r="F41">
        <v>0</v>
      </c>
      <c r="G41">
        <v>0</v>
      </c>
      <c r="I41" s="53" t="s">
        <v>282</v>
      </c>
      <c r="J41">
        <v>0</v>
      </c>
      <c r="K41">
        <v>0</v>
      </c>
      <c r="L41">
        <v>220.4</v>
      </c>
      <c r="M41">
        <v>68.400000000000006</v>
      </c>
      <c r="N41">
        <v>0</v>
      </c>
      <c r="O41">
        <v>0</v>
      </c>
      <c r="Q41" s="48">
        <f t="shared" si="32"/>
        <v>0</v>
      </c>
      <c r="R41" s="48">
        <f t="shared" si="33"/>
        <v>0</v>
      </c>
      <c r="S41" s="48">
        <f t="shared" si="34"/>
        <v>0</v>
      </c>
      <c r="T41" s="48">
        <f t="shared" si="35"/>
        <v>0</v>
      </c>
      <c r="U41" s="48">
        <f t="shared" si="36"/>
        <v>0</v>
      </c>
      <c r="V41" s="48">
        <f t="shared" si="37"/>
        <v>0</v>
      </c>
    </row>
    <row r="42" spans="1:22" ht="15" x14ac:dyDescent="0.25">
      <c r="A42" s="53" t="s">
        <v>27</v>
      </c>
      <c r="I42" s="53" t="s">
        <v>27</v>
      </c>
    </row>
    <row r="43" spans="1:22" ht="15" x14ac:dyDescent="0.25">
      <c r="A43" s="53" t="s">
        <v>283</v>
      </c>
      <c r="B43">
        <v>0</v>
      </c>
      <c r="C43">
        <v>0</v>
      </c>
      <c r="D43">
        <v>320.7</v>
      </c>
      <c r="E43">
        <v>837.9</v>
      </c>
      <c r="F43">
        <v>0</v>
      </c>
      <c r="G43">
        <v>0</v>
      </c>
      <c r="I43" s="53" t="s">
        <v>283</v>
      </c>
      <c r="J43">
        <v>0</v>
      </c>
      <c r="K43">
        <v>0</v>
      </c>
      <c r="L43">
        <v>320.7</v>
      </c>
      <c r="M43">
        <v>837.9</v>
      </c>
      <c r="N43">
        <v>0</v>
      </c>
      <c r="O43">
        <v>0</v>
      </c>
      <c r="Q43" s="48">
        <f t="shared" si="32"/>
        <v>0</v>
      </c>
      <c r="R43" s="48">
        <f t="shared" ref="R43:R50" si="38">C43-K43</f>
        <v>0</v>
      </c>
      <c r="S43" s="48">
        <f t="shared" ref="S43:S50" si="39">D43-L43</f>
        <v>0</v>
      </c>
      <c r="T43" s="48">
        <f t="shared" ref="T43:T50" si="40">E43-M43</f>
        <v>0</v>
      </c>
      <c r="U43" s="48">
        <f t="shared" ref="U43:U50" si="41">F43-N43</f>
        <v>0</v>
      </c>
      <c r="V43" s="48">
        <f t="shared" ref="V43:V50" si="42">G43-O43</f>
        <v>0</v>
      </c>
    </row>
    <row r="44" spans="1:22" ht="15" x14ac:dyDescent="0.25">
      <c r="A44" s="53" t="s">
        <v>614</v>
      </c>
      <c r="B44">
        <v>0</v>
      </c>
      <c r="C44">
        <v>0</v>
      </c>
      <c r="D44">
        <v>43.5</v>
      </c>
      <c r="E44">
        <v>0</v>
      </c>
      <c r="F44">
        <v>0</v>
      </c>
      <c r="G44">
        <v>0</v>
      </c>
      <c r="I44" s="53" t="s">
        <v>614</v>
      </c>
      <c r="J44">
        <v>0</v>
      </c>
      <c r="K44">
        <v>0</v>
      </c>
      <c r="L44">
        <v>43.5</v>
      </c>
      <c r="M44">
        <v>0</v>
      </c>
      <c r="N44">
        <v>0</v>
      </c>
      <c r="O44">
        <v>0</v>
      </c>
      <c r="Q44" s="48">
        <f t="shared" si="32"/>
        <v>0</v>
      </c>
      <c r="R44" s="48">
        <f t="shared" si="38"/>
        <v>0</v>
      </c>
      <c r="S44" s="48">
        <f t="shared" si="39"/>
        <v>0</v>
      </c>
      <c r="T44" s="48">
        <f t="shared" si="40"/>
        <v>0</v>
      </c>
      <c r="U44" s="48">
        <f t="shared" si="41"/>
        <v>0</v>
      </c>
      <c r="V44" s="48">
        <f t="shared" si="42"/>
        <v>0</v>
      </c>
    </row>
    <row r="45" spans="1:22" ht="15" x14ac:dyDescent="0.25">
      <c r="A45" s="53" t="s">
        <v>284</v>
      </c>
      <c r="B45">
        <v>0</v>
      </c>
      <c r="C45">
        <v>0</v>
      </c>
      <c r="D45">
        <v>48.6</v>
      </c>
      <c r="E45">
        <v>530.70000000000005</v>
      </c>
      <c r="F45">
        <v>0</v>
      </c>
      <c r="G45">
        <v>0</v>
      </c>
      <c r="I45" s="53" t="s">
        <v>284</v>
      </c>
      <c r="J45">
        <v>0</v>
      </c>
      <c r="K45">
        <v>0</v>
      </c>
      <c r="L45">
        <v>48.6</v>
      </c>
      <c r="M45">
        <v>530.70000000000005</v>
      </c>
      <c r="N45">
        <v>0</v>
      </c>
      <c r="O45">
        <v>0</v>
      </c>
      <c r="Q45" s="48">
        <f t="shared" si="32"/>
        <v>0</v>
      </c>
      <c r="R45" s="48">
        <f t="shared" si="38"/>
        <v>0</v>
      </c>
      <c r="S45" s="48">
        <f t="shared" si="39"/>
        <v>0</v>
      </c>
      <c r="T45" s="48">
        <f t="shared" si="40"/>
        <v>0</v>
      </c>
      <c r="U45" s="48">
        <f t="shared" si="41"/>
        <v>0</v>
      </c>
      <c r="V45" s="48">
        <f t="shared" si="42"/>
        <v>0</v>
      </c>
    </row>
    <row r="46" spans="1:22" ht="15" x14ac:dyDescent="0.25">
      <c r="A46" s="53" t="s">
        <v>575</v>
      </c>
      <c r="B46">
        <v>0</v>
      </c>
      <c r="C46">
        <v>0</v>
      </c>
      <c r="D46">
        <v>0</v>
      </c>
      <c r="E46">
        <v>4.5999999999999996</v>
      </c>
      <c r="F46">
        <v>0</v>
      </c>
      <c r="G46">
        <v>0</v>
      </c>
      <c r="I46" s="53" t="s">
        <v>575</v>
      </c>
      <c r="J46">
        <v>0</v>
      </c>
      <c r="K46">
        <v>0</v>
      </c>
      <c r="L46">
        <v>0</v>
      </c>
      <c r="M46">
        <v>4.5999999999999996</v>
      </c>
      <c r="N46">
        <v>0</v>
      </c>
      <c r="O46">
        <v>0</v>
      </c>
      <c r="Q46" s="48">
        <f t="shared" si="32"/>
        <v>0</v>
      </c>
      <c r="R46" s="48">
        <f t="shared" si="38"/>
        <v>0</v>
      </c>
      <c r="S46" s="48">
        <f t="shared" si="39"/>
        <v>0</v>
      </c>
      <c r="T46" s="48">
        <f t="shared" si="40"/>
        <v>0</v>
      </c>
      <c r="U46" s="48">
        <f t="shared" si="41"/>
        <v>0</v>
      </c>
      <c r="V46" s="48">
        <f t="shared" si="42"/>
        <v>0</v>
      </c>
    </row>
    <row r="47" spans="1:22" ht="15" x14ac:dyDescent="0.25">
      <c r="A47" s="53" t="s">
        <v>285</v>
      </c>
      <c r="B47">
        <v>0</v>
      </c>
      <c r="C47">
        <v>0</v>
      </c>
      <c r="D47">
        <v>43.4</v>
      </c>
      <c r="E47">
        <v>163.6</v>
      </c>
      <c r="F47">
        <v>0</v>
      </c>
      <c r="G47">
        <v>0</v>
      </c>
      <c r="I47" s="53" t="s">
        <v>285</v>
      </c>
      <c r="J47">
        <v>0</v>
      </c>
      <c r="K47">
        <v>0</v>
      </c>
      <c r="L47">
        <v>43.4</v>
      </c>
      <c r="M47">
        <v>163.6</v>
      </c>
      <c r="N47">
        <v>0</v>
      </c>
      <c r="O47">
        <v>0</v>
      </c>
      <c r="Q47" s="48">
        <f t="shared" si="32"/>
        <v>0</v>
      </c>
      <c r="R47" s="48">
        <f t="shared" si="38"/>
        <v>0</v>
      </c>
      <c r="S47" s="48">
        <f t="shared" si="39"/>
        <v>0</v>
      </c>
      <c r="T47" s="48">
        <f t="shared" si="40"/>
        <v>0</v>
      </c>
      <c r="U47" s="48">
        <f t="shared" si="41"/>
        <v>0</v>
      </c>
      <c r="V47" s="48">
        <f t="shared" si="42"/>
        <v>0</v>
      </c>
    </row>
    <row r="48" spans="1:22" ht="15" x14ac:dyDescent="0.25">
      <c r="A48" s="53" t="s">
        <v>311</v>
      </c>
      <c r="B48">
        <v>0</v>
      </c>
      <c r="C48">
        <v>0</v>
      </c>
      <c r="D48">
        <v>0</v>
      </c>
      <c r="E48">
        <v>13.2</v>
      </c>
      <c r="F48">
        <v>0</v>
      </c>
      <c r="G48">
        <v>0</v>
      </c>
      <c r="I48" s="53" t="s">
        <v>311</v>
      </c>
      <c r="J48">
        <v>0</v>
      </c>
      <c r="K48">
        <v>0</v>
      </c>
      <c r="L48">
        <v>0</v>
      </c>
      <c r="M48">
        <v>13.2</v>
      </c>
      <c r="N48">
        <v>0</v>
      </c>
      <c r="O48">
        <v>0</v>
      </c>
      <c r="Q48" s="48">
        <f t="shared" si="32"/>
        <v>0</v>
      </c>
      <c r="R48" s="48">
        <f t="shared" si="38"/>
        <v>0</v>
      </c>
      <c r="S48" s="48">
        <f t="shared" si="39"/>
        <v>0</v>
      </c>
      <c r="T48" s="48">
        <f t="shared" si="40"/>
        <v>0</v>
      </c>
      <c r="U48" s="48">
        <f t="shared" si="41"/>
        <v>0</v>
      </c>
      <c r="V48" s="48">
        <f t="shared" si="42"/>
        <v>0</v>
      </c>
    </row>
    <row r="49" spans="1:22" ht="15" x14ac:dyDescent="0.25">
      <c r="A49" s="53" t="s">
        <v>617</v>
      </c>
      <c r="B49">
        <v>0</v>
      </c>
      <c r="C49">
        <v>0</v>
      </c>
      <c r="D49">
        <v>27.5</v>
      </c>
      <c r="E49">
        <v>0</v>
      </c>
      <c r="F49">
        <v>0</v>
      </c>
      <c r="G49">
        <v>0</v>
      </c>
      <c r="I49" s="53" t="s">
        <v>617</v>
      </c>
      <c r="J49">
        <v>0</v>
      </c>
      <c r="K49">
        <v>0</v>
      </c>
      <c r="L49">
        <v>27.5</v>
      </c>
      <c r="M49">
        <v>0</v>
      </c>
      <c r="N49">
        <v>0</v>
      </c>
      <c r="O49">
        <v>0</v>
      </c>
      <c r="Q49" s="48">
        <f t="shared" si="32"/>
        <v>0</v>
      </c>
      <c r="R49" s="48">
        <f t="shared" si="38"/>
        <v>0</v>
      </c>
      <c r="S49" s="48">
        <f t="shared" si="39"/>
        <v>0</v>
      </c>
      <c r="T49" s="48">
        <f t="shared" si="40"/>
        <v>0</v>
      </c>
      <c r="U49" s="48">
        <f t="shared" si="41"/>
        <v>0</v>
      </c>
      <c r="V49" s="48">
        <f t="shared" si="42"/>
        <v>0</v>
      </c>
    </row>
    <row r="50" spans="1:22" ht="15" x14ac:dyDescent="0.25">
      <c r="A50" s="53" t="s">
        <v>414</v>
      </c>
      <c r="B50">
        <v>0</v>
      </c>
      <c r="C50">
        <v>0</v>
      </c>
      <c r="D50">
        <v>157.80000000000001</v>
      </c>
      <c r="E50">
        <v>125.8</v>
      </c>
      <c r="F50">
        <v>0</v>
      </c>
      <c r="G50">
        <v>0</v>
      </c>
      <c r="I50" s="53" t="s">
        <v>414</v>
      </c>
      <c r="J50">
        <v>0</v>
      </c>
      <c r="K50">
        <v>0</v>
      </c>
      <c r="L50">
        <v>157.80000000000001</v>
      </c>
      <c r="M50">
        <v>125.8</v>
      </c>
      <c r="N50">
        <v>0</v>
      </c>
      <c r="O50">
        <v>0</v>
      </c>
      <c r="Q50" s="48">
        <f t="shared" si="32"/>
        <v>0</v>
      </c>
      <c r="R50" s="48">
        <f t="shared" si="38"/>
        <v>0</v>
      </c>
      <c r="S50" s="48">
        <f t="shared" si="39"/>
        <v>0</v>
      </c>
      <c r="T50" s="48">
        <f t="shared" si="40"/>
        <v>0</v>
      </c>
      <c r="U50" s="48">
        <f t="shared" si="41"/>
        <v>0</v>
      </c>
      <c r="V50" s="48">
        <f t="shared" si="42"/>
        <v>0</v>
      </c>
    </row>
    <row r="51" spans="1:22" ht="15" x14ac:dyDescent="0.25">
      <c r="A51" s="53" t="s">
        <v>27</v>
      </c>
      <c r="I51" s="53" t="s">
        <v>27</v>
      </c>
    </row>
    <row r="52" spans="1:22" ht="15" x14ac:dyDescent="0.25">
      <c r="A52" s="53" t="s">
        <v>286</v>
      </c>
      <c r="B52">
        <v>3751.2</v>
      </c>
      <c r="C52">
        <v>3273.2</v>
      </c>
      <c r="D52">
        <v>21700.3</v>
      </c>
      <c r="E52">
        <v>24957.200000000001</v>
      </c>
      <c r="F52">
        <v>2482.3000000000002</v>
      </c>
      <c r="G52">
        <v>61</v>
      </c>
      <c r="I52" s="53" t="s">
        <v>286</v>
      </c>
      <c r="J52">
        <v>3751.2</v>
      </c>
      <c r="K52" s="48">
        <v>3273.2</v>
      </c>
      <c r="L52">
        <v>21700.3</v>
      </c>
      <c r="M52">
        <v>24957.200000000001</v>
      </c>
      <c r="N52">
        <v>2482.3000000000002</v>
      </c>
      <c r="O52">
        <v>61</v>
      </c>
      <c r="Q52" s="48">
        <f>B52-J52</f>
        <v>0</v>
      </c>
      <c r="R52" s="48">
        <f>C52-K52</f>
        <v>0</v>
      </c>
      <c r="S52" s="48">
        <f t="shared" ref="S52:S75" si="43">D52-L52</f>
        <v>0</v>
      </c>
      <c r="T52" s="48">
        <f t="shared" ref="T52:T75" si="44">E52-M52</f>
        <v>0</v>
      </c>
      <c r="U52" s="48">
        <f t="shared" ref="U52:U75" si="45">F52-N52</f>
        <v>0</v>
      </c>
      <c r="V52" s="48">
        <f t="shared" ref="V52:V75" si="46">G52-O52</f>
        <v>0</v>
      </c>
    </row>
    <row r="53" spans="1:22" ht="15" x14ac:dyDescent="0.25">
      <c r="A53" s="53" t="s">
        <v>287</v>
      </c>
      <c r="B53">
        <v>0</v>
      </c>
      <c r="C53">
        <v>3.5</v>
      </c>
      <c r="D53">
        <v>25.4</v>
      </c>
      <c r="E53">
        <v>26.8</v>
      </c>
      <c r="F53">
        <v>0</v>
      </c>
      <c r="G53">
        <v>0</v>
      </c>
      <c r="I53" s="53" t="s">
        <v>287</v>
      </c>
      <c r="J53">
        <v>0</v>
      </c>
      <c r="K53">
        <v>3.5</v>
      </c>
      <c r="L53">
        <v>25.4</v>
      </c>
      <c r="M53">
        <v>26.8</v>
      </c>
      <c r="N53">
        <v>0</v>
      </c>
      <c r="O53">
        <v>0</v>
      </c>
      <c r="Q53" s="48">
        <f t="shared" si="32"/>
        <v>0</v>
      </c>
      <c r="R53" s="48">
        <f t="shared" ref="R53:R75" si="47">C53-K53</f>
        <v>0</v>
      </c>
      <c r="S53" s="48">
        <f t="shared" si="43"/>
        <v>0</v>
      </c>
      <c r="T53" s="48">
        <f t="shared" si="44"/>
        <v>0</v>
      </c>
      <c r="U53" s="48">
        <f t="shared" si="45"/>
        <v>0</v>
      </c>
      <c r="V53" s="48">
        <f t="shared" si="46"/>
        <v>0</v>
      </c>
    </row>
    <row r="54" spans="1:22" ht="15" x14ac:dyDescent="0.25">
      <c r="A54" s="53" t="s">
        <v>288</v>
      </c>
      <c r="B54">
        <v>77</v>
      </c>
      <c r="C54">
        <v>153.5</v>
      </c>
      <c r="D54">
        <v>746.1</v>
      </c>
      <c r="E54">
        <v>722.6</v>
      </c>
      <c r="F54">
        <v>59.6</v>
      </c>
      <c r="G54">
        <v>0</v>
      </c>
      <c r="I54" s="53" t="s">
        <v>288</v>
      </c>
      <c r="J54">
        <v>77</v>
      </c>
      <c r="K54">
        <v>153.5</v>
      </c>
      <c r="L54">
        <v>746.1</v>
      </c>
      <c r="M54">
        <v>722.6</v>
      </c>
      <c r="N54">
        <v>59.6</v>
      </c>
      <c r="O54">
        <v>0</v>
      </c>
      <c r="Q54" s="48">
        <f t="shared" si="32"/>
        <v>0</v>
      </c>
      <c r="R54" s="48">
        <f t="shared" si="47"/>
        <v>0</v>
      </c>
      <c r="S54" s="48">
        <f t="shared" si="43"/>
        <v>0</v>
      </c>
      <c r="T54" s="48">
        <f t="shared" si="44"/>
        <v>0</v>
      </c>
      <c r="U54" s="48">
        <f t="shared" si="45"/>
        <v>0</v>
      </c>
      <c r="V54" s="48">
        <f t="shared" si="46"/>
        <v>0</v>
      </c>
    </row>
    <row r="55" spans="1:22" ht="15" x14ac:dyDescent="0.25">
      <c r="A55" s="53" t="s">
        <v>289</v>
      </c>
      <c r="B55">
        <v>173.2</v>
      </c>
      <c r="C55">
        <v>109.2</v>
      </c>
      <c r="D55">
        <v>596.79999999999995</v>
      </c>
      <c r="E55">
        <v>589.1</v>
      </c>
      <c r="F55">
        <v>77.8</v>
      </c>
      <c r="G55">
        <v>0</v>
      </c>
      <c r="I55" s="53" t="s">
        <v>289</v>
      </c>
      <c r="J55">
        <v>173.2</v>
      </c>
      <c r="K55">
        <v>109.2</v>
      </c>
      <c r="L55">
        <v>596.79999999999995</v>
      </c>
      <c r="M55">
        <v>589.1</v>
      </c>
      <c r="N55">
        <v>77.8</v>
      </c>
      <c r="O55">
        <v>0</v>
      </c>
      <c r="Q55" s="48">
        <f t="shared" si="32"/>
        <v>0</v>
      </c>
      <c r="R55" s="48">
        <f t="shared" si="47"/>
        <v>0</v>
      </c>
      <c r="S55" s="48">
        <f t="shared" si="43"/>
        <v>0</v>
      </c>
      <c r="T55" s="48">
        <f t="shared" si="44"/>
        <v>0</v>
      </c>
      <c r="U55" s="48">
        <f t="shared" si="45"/>
        <v>0</v>
      </c>
      <c r="V55" s="48">
        <f t="shared" si="46"/>
        <v>0</v>
      </c>
    </row>
    <row r="56" spans="1:22" ht="15" x14ac:dyDescent="0.25">
      <c r="A56" s="53" t="s">
        <v>310</v>
      </c>
      <c r="B56">
        <v>0</v>
      </c>
      <c r="C56">
        <v>0</v>
      </c>
      <c r="D56">
        <v>153.69999999999999</v>
      </c>
      <c r="E56">
        <v>11.9</v>
      </c>
      <c r="F56">
        <v>0</v>
      </c>
      <c r="G56">
        <v>0</v>
      </c>
      <c r="I56" s="53" t="s">
        <v>310</v>
      </c>
      <c r="J56">
        <v>0</v>
      </c>
      <c r="K56">
        <v>0</v>
      </c>
      <c r="L56">
        <v>153.69999999999999</v>
      </c>
      <c r="M56">
        <v>11.9</v>
      </c>
      <c r="N56">
        <v>0</v>
      </c>
      <c r="O56">
        <v>0</v>
      </c>
      <c r="Q56" s="48">
        <f t="shared" si="32"/>
        <v>0</v>
      </c>
      <c r="R56" s="48">
        <f t="shared" si="47"/>
        <v>0</v>
      </c>
      <c r="S56" s="48">
        <f t="shared" si="43"/>
        <v>0</v>
      </c>
      <c r="T56" s="48">
        <f t="shared" si="44"/>
        <v>0</v>
      </c>
      <c r="U56" s="48">
        <f t="shared" si="45"/>
        <v>0</v>
      </c>
      <c r="V56" s="48">
        <f t="shared" si="46"/>
        <v>0</v>
      </c>
    </row>
    <row r="57" spans="1:22" ht="15" x14ac:dyDescent="0.25">
      <c r="A57" s="53" t="s">
        <v>290</v>
      </c>
      <c r="B57">
        <v>315.2</v>
      </c>
      <c r="C57">
        <v>218</v>
      </c>
      <c r="D57">
        <v>4057.6</v>
      </c>
      <c r="E57">
        <v>4451.1000000000004</v>
      </c>
      <c r="F57">
        <v>40</v>
      </c>
      <c r="G57">
        <v>0</v>
      </c>
      <c r="I57" s="53" t="s">
        <v>290</v>
      </c>
      <c r="J57">
        <v>315.2</v>
      </c>
      <c r="K57">
        <v>218</v>
      </c>
      <c r="L57">
        <v>4057.6</v>
      </c>
      <c r="M57">
        <v>4451.1000000000004</v>
      </c>
      <c r="N57">
        <v>40</v>
      </c>
      <c r="O57">
        <v>0</v>
      </c>
      <c r="Q57" s="48">
        <f t="shared" si="32"/>
        <v>0</v>
      </c>
      <c r="R57" s="48">
        <f t="shared" si="47"/>
        <v>0</v>
      </c>
      <c r="S57" s="48">
        <f t="shared" si="43"/>
        <v>0</v>
      </c>
      <c r="T57" s="48">
        <f t="shared" si="44"/>
        <v>0</v>
      </c>
      <c r="U57" s="48">
        <f t="shared" si="45"/>
        <v>0</v>
      </c>
      <c r="V57" s="48">
        <f t="shared" si="46"/>
        <v>0</v>
      </c>
    </row>
    <row r="58" spans="1:22" ht="15" x14ac:dyDescent="0.25">
      <c r="A58" s="53" t="s">
        <v>563</v>
      </c>
      <c r="B58">
        <v>0</v>
      </c>
      <c r="C58">
        <v>0</v>
      </c>
      <c r="D58">
        <v>0</v>
      </c>
      <c r="E58">
        <v>58</v>
      </c>
      <c r="F58">
        <v>0</v>
      </c>
      <c r="G58">
        <v>0</v>
      </c>
      <c r="I58" s="53" t="s">
        <v>563</v>
      </c>
      <c r="J58">
        <v>0</v>
      </c>
      <c r="K58">
        <v>0</v>
      </c>
      <c r="L58">
        <v>0</v>
      </c>
      <c r="M58">
        <v>58</v>
      </c>
      <c r="N58">
        <v>0</v>
      </c>
      <c r="O58">
        <v>0</v>
      </c>
      <c r="Q58" s="48">
        <f t="shared" si="32"/>
        <v>0</v>
      </c>
      <c r="R58" s="48">
        <f t="shared" si="47"/>
        <v>0</v>
      </c>
      <c r="S58" s="48">
        <f t="shared" si="43"/>
        <v>0</v>
      </c>
      <c r="T58" s="48">
        <f t="shared" si="44"/>
        <v>0</v>
      </c>
      <c r="U58" s="48">
        <f t="shared" si="45"/>
        <v>0</v>
      </c>
      <c r="V58" s="48">
        <f t="shared" si="46"/>
        <v>0</v>
      </c>
    </row>
    <row r="59" spans="1:22" ht="15" x14ac:dyDescent="0.25">
      <c r="A59" s="53" t="s">
        <v>291</v>
      </c>
      <c r="B59">
        <v>5.6</v>
      </c>
      <c r="C59">
        <v>7.6</v>
      </c>
      <c r="D59">
        <v>544.5</v>
      </c>
      <c r="E59">
        <v>641.1</v>
      </c>
      <c r="F59">
        <v>5.4</v>
      </c>
      <c r="G59">
        <v>0</v>
      </c>
      <c r="I59" s="53" t="s">
        <v>291</v>
      </c>
      <c r="J59">
        <v>5.6</v>
      </c>
      <c r="K59">
        <v>7.6</v>
      </c>
      <c r="L59">
        <v>544.5</v>
      </c>
      <c r="M59">
        <v>641.1</v>
      </c>
      <c r="N59">
        <v>5.4</v>
      </c>
      <c r="O59">
        <v>0</v>
      </c>
      <c r="Q59" s="48">
        <f t="shared" si="32"/>
        <v>0</v>
      </c>
      <c r="R59" s="48">
        <f t="shared" si="47"/>
        <v>0</v>
      </c>
      <c r="S59" s="48">
        <f t="shared" si="43"/>
        <v>0</v>
      </c>
      <c r="T59" s="48">
        <f t="shared" si="44"/>
        <v>0</v>
      </c>
      <c r="U59" s="48">
        <f t="shared" si="45"/>
        <v>0</v>
      </c>
      <c r="V59" s="48">
        <f t="shared" si="46"/>
        <v>0</v>
      </c>
    </row>
    <row r="60" spans="1:22" ht="15" x14ac:dyDescent="0.25">
      <c r="A60" s="53" t="s">
        <v>591</v>
      </c>
      <c r="B60">
        <v>0</v>
      </c>
      <c r="C60">
        <v>0</v>
      </c>
      <c r="D60">
        <v>17.8</v>
      </c>
      <c r="E60">
        <v>27.6</v>
      </c>
      <c r="F60">
        <v>0</v>
      </c>
      <c r="G60">
        <v>0</v>
      </c>
      <c r="I60" s="53" t="s">
        <v>591</v>
      </c>
      <c r="J60">
        <v>0</v>
      </c>
      <c r="K60">
        <v>0</v>
      </c>
      <c r="L60">
        <v>17.8</v>
      </c>
      <c r="M60">
        <v>27.6</v>
      </c>
      <c r="N60">
        <v>0</v>
      </c>
      <c r="O60">
        <v>0</v>
      </c>
      <c r="Q60" s="48">
        <f t="shared" si="32"/>
        <v>0</v>
      </c>
      <c r="R60" s="48">
        <f t="shared" si="47"/>
        <v>0</v>
      </c>
      <c r="S60" s="48">
        <f t="shared" si="43"/>
        <v>0</v>
      </c>
      <c r="T60" s="48">
        <f t="shared" si="44"/>
        <v>0</v>
      </c>
      <c r="U60" s="48">
        <f t="shared" si="45"/>
        <v>0</v>
      </c>
      <c r="V60" s="48">
        <f t="shared" si="46"/>
        <v>0</v>
      </c>
    </row>
    <row r="61" spans="1:22" ht="15" x14ac:dyDescent="0.25">
      <c r="A61" s="53" t="s">
        <v>292</v>
      </c>
      <c r="B61">
        <v>0</v>
      </c>
      <c r="C61">
        <v>12</v>
      </c>
      <c r="D61">
        <v>0</v>
      </c>
      <c r="E61">
        <v>0</v>
      </c>
      <c r="F61">
        <v>0</v>
      </c>
      <c r="G61">
        <v>0</v>
      </c>
      <c r="I61" s="53" t="s">
        <v>292</v>
      </c>
      <c r="J61">
        <v>0</v>
      </c>
      <c r="K61">
        <v>12</v>
      </c>
      <c r="L61">
        <v>0</v>
      </c>
      <c r="M61">
        <v>0</v>
      </c>
      <c r="N61">
        <v>0</v>
      </c>
      <c r="O61">
        <v>0</v>
      </c>
      <c r="Q61" s="48">
        <f t="shared" si="32"/>
        <v>0</v>
      </c>
      <c r="R61" s="48">
        <f t="shared" si="47"/>
        <v>0</v>
      </c>
      <c r="S61" s="48">
        <f t="shared" si="43"/>
        <v>0</v>
      </c>
      <c r="T61" s="48">
        <f t="shared" si="44"/>
        <v>0</v>
      </c>
      <c r="U61" s="48">
        <f t="shared" si="45"/>
        <v>0</v>
      </c>
      <c r="V61" s="48">
        <f t="shared" si="46"/>
        <v>0</v>
      </c>
    </row>
    <row r="62" spans="1:22" ht="15" x14ac:dyDescent="0.25">
      <c r="A62" s="53" t="s">
        <v>293</v>
      </c>
      <c r="B62">
        <v>230.4</v>
      </c>
      <c r="C62">
        <v>275.60000000000002</v>
      </c>
      <c r="D62">
        <v>884.8</v>
      </c>
      <c r="E62">
        <v>1001.7</v>
      </c>
      <c r="F62">
        <v>125.8</v>
      </c>
      <c r="G62">
        <v>0</v>
      </c>
      <c r="I62" s="53" t="s">
        <v>293</v>
      </c>
      <c r="J62">
        <v>230.4</v>
      </c>
      <c r="K62">
        <v>275.60000000000002</v>
      </c>
      <c r="L62">
        <v>884.8</v>
      </c>
      <c r="M62">
        <v>1001.7</v>
      </c>
      <c r="N62">
        <v>125.8</v>
      </c>
      <c r="O62">
        <v>0</v>
      </c>
      <c r="Q62" s="48">
        <f t="shared" si="32"/>
        <v>0</v>
      </c>
      <c r="R62" s="48">
        <f t="shared" si="47"/>
        <v>0</v>
      </c>
      <c r="S62" s="48">
        <f t="shared" si="43"/>
        <v>0</v>
      </c>
      <c r="T62" s="48">
        <f t="shared" si="44"/>
        <v>0</v>
      </c>
      <c r="U62" s="48">
        <f t="shared" si="45"/>
        <v>0</v>
      </c>
      <c r="V62" s="48">
        <f t="shared" si="46"/>
        <v>0</v>
      </c>
    </row>
    <row r="63" spans="1:22" ht="15" x14ac:dyDescent="0.25">
      <c r="A63" s="53" t="s">
        <v>384</v>
      </c>
      <c r="B63">
        <v>0</v>
      </c>
      <c r="C63">
        <v>0</v>
      </c>
      <c r="D63">
        <v>35.299999999999997</v>
      </c>
      <c r="E63">
        <v>36.1</v>
      </c>
      <c r="F63">
        <v>0</v>
      </c>
      <c r="G63">
        <v>0</v>
      </c>
      <c r="I63" s="53" t="s">
        <v>384</v>
      </c>
      <c r="J63">
        <v>0</v>
      </c>
      <c r="K63">
        <v>0</v>
      </c>
      <c r="L63">
        <v>35.299999999999997</v>
      </c>
      <c r="M63">
        <v>36.1</v>
      </c>
      <c r="N63">
        <v>0</v>
      </c>
      <c r="O63">
        <v>0</v>
      </c>
      <c r="Q63" s="48">
        <f t="shared" si="32"/>
        <v>0</v>
      </c>
      <c r="R63" s="48">
        <f t="shared" si="47"/>
        <v>0</v>
      </c>
      <c r="S63" s="48">
        <f t="shared" si="43"/>
        <v>0</v>
      </c>
      <c r="T63" s="48">
        <f t="shared" si="44"/>
        <v>0</v>
      </c>
      <c r="U63" s="48">
        <f t="shared" si="45"/>
        <v>0</v>
      </c>
      <c r="V63" s="48">
        <f t="shared" si="46"/>
        <v>0</v>
      </c>
    </row>
    <row r="64" spans="1:22" ht="15" x14ac:dyDescent="0.25">
      <c r="A64" s="53" t="s">
        <v>294</v>
      </c>
      <c r="B64">
        <v>0</v>
      </c>
      <c r="C64">
        <v>0</v>
      </c>
      <c r="D64">
        <v>17.7</v>
      </c>
      <c r="E64">
        <v>16.8</v>
      </c>
      <c r="F64">
        <v>0</v>
      </c>
      <c r="G64">
        <v>0</v>
      </c>
      <c r="I64" s="53" t="s">
        <v>294</v>
      </c>
      <c r="J64">
        <v>0</v>
      </c>
      <c r="K64">
        <v>0</v>
      </c>
      <c r="L64">
        <v>17.7</v>
      </c>
      <c r="M64">
        <v>16.8</v>
      </c>
      <c r="N64">
        <v>0</v>
      </c>
      <c r="O64">
        <v>0</v>
      </c>
      <c r="Q64" s="48">
        <f t="shared" si="32"/>
        <v>0</v>
      </c>
      <c r="R64" s="48">
        <f t="shared" si="47"/>
        <v>0</v>
      </c>
      <c r="S64" s="48">
        <f t="shared" si="43"/>
        <v>0</v>
      </c>
      <c r="T64" s="48">
        <f t="shared" si="44"/>
        <v>0</v>
      </c>
      <c r="U64" s="48">
        <f t="shared" si="45"/>
        <v>0</v>
      </c>
      <c r="V64" s="48">
        <f t="shared" si="46"/>
        <v>0</v>
      </c>
    </row>
    <row r="65" spans="1:22" ht="15" x14ac:dyDescent="0.25">
      <c r="A65" s="53" t="s">
        <v>295</v>
      </c>
      <c r="B65">
        <v>123</v>
      </c>
      <c r="C65">
        <v>114.4</v>
      </c>
      <c r="D65">
        <v>689</v>
      </c>
      <c r="E65">
        <v>494</v>
      </c>
      <c r="F65">
        <v>64.8</v>
      </c>
      <c r="G65">
        <v>0</v>
      </c>
      <c r="I65" s="53" t="s">
        <v>295</v>
      </c>
      <c r="J65">
        <v>123</v>
      </c>
      <c r="K65">
        <v>114.4</v>
      </c>
      <c r="L65">
        <v>689</v>
      </c>
      <c r="M65">
        <v>494</v>
      </c>
      <c r="N65">
        <v>64.8</v>
      </c>
      <c r="O65">
        <v>0</v>
      </c>
      <c r="Q65" s="48">
        <f t="shared" si="32"/>
        <v>0</v>
      </c>
      <c r="R65" s="48">
        <f t="shared" si="47"/>
        <v>0</v>
      </c>
      <c r="S65" s="48">
        <f t="shared" si="43"/>
        <v>0</v>
      </c>
      <c r="T65" s="48">
        <f t="shared" si="44"/>
        <v>0</v>
      </c>
      <c r="U65" s="48">
        <f t="shared" si="45"/>
        <v>0</v>
      </c>
      <c r="V65" s="48">
        <f t="shared" si="46"/>
        <v>0</v>
      </c>
    </row>
    <row r="66" spans="1:22" ht="15" x14ac:dyDescent="0.25">
      <c r="A66" s="53" t="s">
        <v>296</v>
      </c>
      <c r="B66">
        <v>75.7</v>
      </c>
      <c r="C66">
        <v>35.1</v>
      </c>
      <c r="D66">
        <v>224.9</v>
      </c>
      <c r="E66">
        <v>236.4</v>
      </c>
      <c r="F66">
        <v>71.7</v>
      </c>
      <c r="G66">
        <v>0</v>
      </c>
      <c r="I66" s="53" t="s">
        <v>296</v>
      </c>
      <c r="J66">
        <v>75.7</v>
      </c>
      <c r="K66">
        <v>35.1</v>
      </c>
      <c r="L66">
        <v>224.9</v>
      </c>
      <c r="M66">
        <v>236.4</v>
      </c>
      <c r="N66">
        <v>71.7</v>
      </c>
      <c r="O66">
        <v>0</v>
      </c>
      <c r="Q66" s="48">
        <f t="shared" si="32"/>
        <v>0</v>
      </c>
      <c r="R66" s="48">
        <f t="shared" si="47"/>
        <v>0</v>
      </c>
      <c r="S66" s="48">
        <f t="shared" si="43"/>
        <v>0</v>
      </c>
      <c r="T66" s="48">
        <f t="shared" si="44"/>
        <v>0</v>
      </c>
      <c r="U66" s="48">
        <f t="shared" si="45"/>
        <v>0</v>
      </c>
      <c r="V66" s="48">
        <f t="shared" si="46"/>
        <v>0</v>
      </c>
    </row>
    <row r="67" spans="1:22" ht="15" x14ac:dyDescent="0.25">
      <c r="A67" s="53" t="s">
        <v>297</v>
      </c>
      <c r="B67">
        <v>1.8</v>
      </c>
      <c r="C67">
        <v>1.8</v>
      </c>
      <c r="D67">
        <v>13.4</v>
      </c>
      <c r="E67">
        <v>13.1</v>
      </c>
      <c r="F67">
        <v>0</v>
      </c>
      <c r="G67">
        <v>0</v>
      </c>
      <c r="I67" s="53" t="s">
        <v>297</v>
      </c>
      <c r="J67">
        <v>1.8</v>
      </c>
      <c r="K67">
        <v>1.8</v>
      </c>
      <c r="L67">
        <v>13.4</v>
      </c>
      <c r="M67">
        <v>13.1</v>
      </c>
      <c r="N67">
        <v>0</v>
      </c>
      <c r="O67">
        <v>0</v>
      </c>
      <c r="Q67" s="48">
        <f t="shared" si="32"/>
        <v>0</v>
      </c>
      <c r="R67" s="48">
        <f t="shared" si="47"/>
        <v>0</v>
      </c>
      <c r="S67" s="48">
        <f t="shared" si="43"/>
        <v>0</v>
      </c>
      <c r="T67" s="48">
        <f t="shared" si="44"/>
        <v>0</v>
      </c>
      <c r="U67" s="48">
        <f t="shared" si="45"/>
        <v>0</v>
      </c>
      <c r="V67" s="48">
        <f t="shared" si="46"/>
        <v>0</v>
      </c>
    </row>
    <row r="68" spans="1:22" ht="15" x14ac:dyDescent="0.25">
      <c r="A68" s="53" t="s">
        <v>298</v>
      </c>
      <c r="B68">
        <v>2285.1</v>
      </c>
      <c r="C68">
        <v>2086</v>
      </c>
      <c r="D68">
        <v>11961.6</v>
      </c>
      <c r="E68">
        <v>13180.7</v>
      </c>
      <c r="F68">
        <v>1831.9</v>
      </c>
      <c r="G68">
        <v>61</v>
      </c>
      <c r="I68" s="53" t="s">
        <v>298</v>
      </c>
      <c r="J68">
        <v>2285.1</v>
      </c>
      <c r="K68">
        <v>2086</v>
      </c>
      <c r="L68">
        <v>11961.6</v>
      </c>
      <c r="M68">
        <v>13180.7</v>
      </c>
      <c r="N68">
        <v>1831.9</v>
      </c>
      <c r="O68">
        <v>61</v>
      </c>
      <c r="Q68" s="48">
        <f t="shared" si="32"/>
        <v>0</v>
      </c>
      <c r="R68" s="48">
        <f t="shared" si="47"/>
        <v>0</v>
      </c>
      <c r="S68" s="48">
        <f t="shared" si="43"/>
        <v>0</v>
      </c>
      <c r="T68" s="48">
        <f t="shared" si="44"/>
        <v>0</v>
      </c>
      <c r="U68" s="48">
        <f t="shared" si="45"/>
        <v>0</v>
      </c>
      <c r="V68" s="48">
        <f t="shared" si="46"/>
        <v>0</v>
      </c>
    </row>
    <row r="69" spans="1:22" ht="15" x14ac:dyDescent="0.25">
      <c r="A69" s="53" t="s">
        <v>299</v>
      </c>
      <c r="B69">
        <v>60</v>
      </c>
      <c r="C69">
        <v>43.5</v>
      </c>
      <c r="D69">
        <v>273.2</v>
      </c>
      <c r="E69">
        <v>259</v>
      </c>
      <c r="F69">
        <v>41.3</v>
      </c>
      <c r="G69">
        <v>0</v>
      </c>
      <c r="I69" s="53" t="s">
        <v>299</v>
      </c>
      <c r="J69">
        <v>60</v>
      </c>
      <c r="K69">
        <v>43.5</v>
      </c>
      <c r="L69">
        <v>273.2</v>
      </c>
      <c r="M69">
        <v>259</v>
      </c>
      <c r="N69">
        <v>41.3</v>
      </c>
      <c r="O69">
        <v>0</v>
      </c>
      <c r="Q69" s="48">
        <f t="shared" si="32"/>
        <v>0</v>
      </c>
      <c r="R69" s="48">
        <f t="shared" si="47"/>
        <v>0</v>
      </c>
      <c r="S69" s="48">
        <f t="shared" si="43"/>
        <v>0</v>
      </c>
      <c r="T69" s="48">
        <f t="shared" si="44"/>
        <v>0</v>
      </c>
      <c r="U69" s="48">
        <f t="shared" si="45"/>
        <v>0</v>
      </c>
      <c r="V69" s="48">
        <f t="shared" si="46"/>
        <v>0</v>
      </c>
    </row>
    <row r="70" spans="1:22" ht="15" x14ac:dyDescent="0.25">
      <c r="A70" s="53" t="s">
        <v>300</v>
      </c>
      <c r="B70">
        <v>112.6</v>
      </c>
      <c r="C70">
        <v>108.4</v>
      </c>
      <c r="D70">
        <v>418.9</v>
      </c>
      <c r="E70">
        <v>391.1</v>
      </c>
      <c r="F70">
        <v>95.7</v>
      </c>
      <c r="G70">
        <v>0</v>
      </c>
      <c r="I70" s="53" t="s">
        <v>300</v>
      </c>
      <c r="J70">
        <v>112.6</v>
      </c>
      <c r="K70">
        <v>108.4</v>
      </c>
      <c r="L70">
        <v>418.9</v>
      </c>
      <c r="M70">
        <v>391.1</v>
      </c>
      <c r="N70">
        <v>95.7</v>
      </c>
      <c r="O70">
        <v>0</v>
      </c>
      <c r="Q70" s="48">
        <f t="shared" si="32"/>
        <v>0</v>
      </c>
      <c r="R70" s="48">
        <f t="shared" si="47"/>
        <v>0</v>
      </c>
      <c r="S70" s="48">
        <f t="shared" si="43"/>
        <v>0</v>
      </c>
      <c r="T70" s="48">
        <f t="shared" si="44"/>
        <v>0</v>
      </c>
      <c r="U70" s="48">
        <f t="shared" si="45"/>
        <v>0</v>
      </c>
      <c r="V70" s="48">
        <f t="shared" si="46"/>
        <v>0</v>
      </c>
    </row>
    <row r="71" spans="1:22" ht="15" x14ac:dyDescent="0.25">
      <c r="A71" s="53" t="s">
        <v>301</v>
      </c>
      <c r="B71">
        <v>64.7</v>
      </c>
      <c r="C71">
        <v>0</v>
      </c>
      <c r="D71">
        <v>312.60000000000002</v>
      </c>
      <c r="E71">
        <v>1991.5</v>
      </c>
      <c r="F71">
        <v>40.1</v>
      </c>
      <c r="G71">
        <v>0</v>
      </c>
      <c r="I71" s="53" t="s">
        <v>301</v>
      </c>
      <c r="J71">
        <v>64.7</v>
      </c>
      <c r="K71">
        <v>0</v>
      </c>
      <c r="L71">
        <v>312.60000000000002</v>
      </c>
      <c r="M71">
        <v>1991.5</v>
      </c>
      <c r="N71">
        <v>40.1</v>
      </c>
      <c r="O71">
        <v>0</v>
      </c>
      <c r="Q71" s="48">
        <f t="shared" si="32"/>
        <v>0</v>
      </c>
      <c r="R71" s="48">
        <f t="shared" si="47"/>
        <v>0</v>
      </c>
      <c r="S71" s="48">
        <f t="shared" si="43"/>
        <v>0</v>
      </c>
      <c r="T71" s="48">
        <f t="shared" si="44"/>
        <v>0</v>
      </c>
      <c r="U71" s="48">
        <f t="shared" si="45"/>
        <v>0</v>
      </c>
      <c r="V71" s="48">
        <f t="shared" si="46"/>
        <v>0</v>
      </c>
    </row>
    <row r="72" spans="1:22" ht="15" x14ac:dyDescent="0.25">
      <c r="A72" s="53" t="s">
        <v>302</v>
      </c>
      <c r="B72">
        <v>151.69999999999999</v>
      </c>
      <c r="C72">
        <v>92.9</v>
      </c>
      <c r="D72">
        <v>379.8</v>
      </c>
      <c r="E72">
        <v>590.9</v>
      </c>
      <c r="F72">
        <v>22.9</v>
      </c>
      <c r="G72">
        <v>0</v>
      </c>
      <c r="I72" s="53" t="s">
        <v>302</v>
      </c>
      <c r="J72">
        <v>151.69999999999999</v>
      </c>
      <c r="K72">
        <v>92.9</v>
      </c>
      <c r="L72">
        <v>379.8</v>
      </c>
      <c r="M72">
        <v>590.9</v>
      </c>
      <c r="N72">
        <v>22.9</v>
      </c>
      <c r="O72">
        <v>0</v>
      </c>
      <c r="Q72" s="48">
        <f t="shared" si="32"/>
        <v>0</v>
      </c>
      <c r="R72" s="48">
        <f t="shared" si="47"/>
        <v>0</v>
      </c>
      <c r="S72" s="48">
        <f t="shared" si="43"/>
        <v>0</v>
      </c>
      <c r="T72" s="48">
        <f t="shared" si="44"/>
        <v>0</v>
      </c>
      <c r="U72" s="48">
        <f t="shared" si="45"/>
        <v>0</v>
      </c>
      <c r="V72" s="48">
        <f t="shared" si="46"/>
        <v>0</v>
      </c>
    </row>
    <row r="73" spans="1:22" ht="15" x14ac:dyDescent="0.25">
      <c r="A73" s="53" t="s">
        <v>385</v>
      </c>
      <c r="B73">
        <v>0</v>
      </c>
      <c r="C73">
        <v>0</v>
      </c>
      <c r="D73">
        <v>4.3</v>
      </c>
      <c r="E73">
        <v>4.2</v>
      </c>
      <c r="F73">
        <v>0</v>
      </c>
      <c r="G73">
        <v>0</v>
      </c>
      <c r="I73" s="53" t="s">
        <v>385</v>
      </c>
      <c r="J73">
        <v>0</v>
      </c>
      <c r="K73">
        <v>0</v>
      </c>
      <c r="L73">
        <v>4.3</v>
      </c>
      <c r="M73">
        <v>4.2</v>
      </c>
      <c r="N73">
        <v>0</v>
      </c>
      <c r="O73">
        <v>0</v>
      </c>
      <c r="Q73" s="48">
        <f t="shared" si="32"/>
        <v>0</v>
      </c>
      <c r="R73" s="48">
        <f t="shared" si="47"/>
        <v>0</v>
      </c>
      <c r="S73" s="48">
        <f t="shared" si="43"/>
        <v>0</v>
      </c>
      <c r="T73" s="48">
        <f t="shared" si="44"/>
        <v>0</v>
      </c>
      <c r="U73" s="48">
        <f t="shared" si="45"/>
        <v>0</v>
      </c>
      <c r="V73" s="48">
        <f t="shared" si="46"/>
        <v>0</v>
      </c>
    </row>
    <row r="74" spans="1:22" ht="15" x14ac:dyDescent="0.25">
      <c r="A74" s="53" t="s">
        <v>303</v>
      </c>
      <c r="B74">
        <v>20</v>
      </c>
      <c r="C74">
        <v>11.9</v>
      </c>
      <c r="D74">
        <v>69.7</v>
      </c>
      <c r="E74">
        <v>63.4</v>
      </c>
      <c r="F74">
        <v>5.4</v>
      </c>
      <c r="G74">
        <v>0</v>
      </c>
      <c r="I74" s="53" t="s">
        <v>303</v>
      </c>
      <c r="J74">
        <v>20</v>
      </c>
      <c r="K74">
        <v>11.9</v>
      </c>
      <c r="L74">
        <v>69.7</v>
      </c>
      <c r="M74">
        <v>63.4</v>
      </c>
      <c r="N74">
        <v>5.4</v>
      </c>
      <c r="O74">
        <v>0</v>
      </c>
      <c r="Q74" s="48">
        <f t="shared" si="32"/>
        <v>0</v>
      </c>
      <c r="R74" s="48">
        <f t="shared" si="47"/>
        <v>0</v>
      </c>
      <c r="S74" s="48">
        <f t="shared" si="43"/>
        <v>0</v>
      </c>
      <c r="T74" s="48">
        <f t="shared" si="44"/>
        <v>0</v>
      </c>
      <c r="U74" s="48">
        <f t="shared" si="45"/>
        <v>0</v>
      </c>
      <c r="V74" s="48">
        <f t="shared" si="46"/>
        <v>0</v>
      </c>
    </row>
    <row r="75" spans="1:22" ht="15" x14ac:dyDescent="0.25">
      <c r="A75" s="53" t="s">
        <v>304</v>
      </c>
      <c r="B75">
        <v>55.2</v>
      </c>
      <c r="C75">
        <v>0</v>
      </c>
      <c r="D75">
        <v>273.39999999999998</v>
      </c>
      <c r="E75">
        <v>150</v>
      </c>
      <c r="F75">
        <v>0</v>
      </c>
      <c r="G75">
        <v>0</v>
      </c>
      <c r="I75" s="53" t="s">
        <v>304</v>
      </c>
      <c r="J75">
        <v>55.2</v>
      </c>
      <c r="K75">
        <v>0</v>
      </c>
      <c r="L75">
        <v>273.39999999999998</v>
      </c>
      <c r="M75">
        <v>150</v>
      </c>
      <c r="N75">
        <v>0</v>
      </c>
      <c r="O75">
        <v>0</v>
      </c>
      <c r="Q75" s="48">
        <f t="shared" si="32"/>
        <v>0</v>
      </c>
      <c r="R75" s="48">
        <f t="shared" si="47"/>
        <v>0</v>
      </c>
      <c r="S75" s="48">
        <f t="shared" si="43"/>
        <v>0</v>
      </c>
      <c r="T75" s="48">
        <f t="shared" si="44"/>
        <v>0</v>
      </c>
      <c r="U75" s="48">
        <f t="shared" si="45"/>
        <v>0</v>
      </c>
      <c r="V75" s="48">
        <f t="shared" si="46"/>
        <v>0</v>
      </c>
    </row>
    <row r="76" spans="1:22" ht="15" x14ac:dyDescent="0.25">
      <c r="A76" s="53" t="s">
        <v>573</v>
      </c>
      <c r="B76" t="s">
        <v>118</v>
      </c>
      <c r="C76" t="s">
        <v>26</v>
      </c>
      <c r="D76" t="s">
        <v>118</v>
      </c>
      <c r="E76" t="s">
        <v>118</v>
      </c>
      <c r="F76" t="s">
        <v>118</v>
      </c>
      <c r="G76" t="s">
        <v>108</v>
      </c>
      <c r="I76" s="53" t="s">
        <v>400</v>
      </c>
      <c r="J76" t="s">
        <v>118</v>
      </c>
      <c r="K76" t="s">
        <v>118</v>
      </c>
      <c r="L76" t="s">
        <v>443</v>
      </c>
      <c r="M76" t="s">
        <v>109</v>
      </c>
      <c r="N76" t="s">
        <v>108</v>
      </c>
      <c r="O76" t="s">
        <v>108</v>
      </c>
    </row>
    <row r="77" spans="1:22" ht="15" x14ac:dyDescent="0.25">
      <c r="A77" s="53" t="s">
        <v>305</v>
      </c>
      <c r="B77">
        <v>6683.1</v>
      </c>
      <c r="C77">
        <v>4828.2</v>
      </c>
      <c r="D77">
        <v>34966.9</v>
      </c>
      <c r="E77">
        <v>44025.5</v>
      </c>
      <c r="F77">
        <v>4408.3</v>
      </c>
      <c r="G77">
        <v>61</v>
      </c>
      <c r="I77" s="53" t="s">
        <v>305</v>
      </c>
      <c r="J77">
        <v>6683.1</v>
      </c>
      <c r="K77">
        <v>4828.2</v>
      </c>
      <c r="L77">
        <v>34966.9</v>
      </c>
      <c r="M77">
        <v>44025.5</v>
      </c>
      <c r="N77">
        <v>4408.3</v>
      </c>
      <c r="O77">
        <v>61</v>
      </c>
    </row>
    <row r="78" spans="1:22" ht="15" x14ac:dyDescent="0.25">
      <c r="A78" s="53" t="s">
        <v>306</v>
      </c>
      <c r="B78">
        <v>858.7</v>
      </c>
      <c r="C78">
        <v>567.29999999999995</v>
      </c>
      <c r="D78">
        <v>0</v>
      </c>
      <c r="E78">
        <v>0</v>
      </c>
      <c r="F78">
        <v>298</v>
      </c>
      <c r="G78">
        <v>0</v>
      </c>
      <c r="I78" s="53" t="s">
        <v>306</v>
      </c>
      <c r="J78">
        <v>858.7</v>
      </c>
      <c r="K78">
        <v>567.29999999999995</v>
      </c>
      <c r="L78">
        <v>0</v>
      </c>
      <c r="M78">
        <v>0</v>
      </c>
      <c r="N78">
        <v>298</v>
      </c>
      <c r="O78">
        <v>0</v>
      </c>
    </row>
    <row r="79" spans="1:22" ht="15" x14ac:dyDescent="0.25">
      <c r="A79" s="53" t="s">
        <v>573</v>
      </c>
      <c r="B79" t="s">
        <v>118</v>
      </c>
      <c r="C79" t="s">
        <v>26</v>
      </c>
      <c r="D79" t="s">
        <v>118</v>
      </c>
      <c r="E79" t="s">
        <v>118</v>
      </c>
      <c r="F79" t="s">
        <v>118</v>
      </c>
      <c r="G79" t="s">
        <v>108</v>
      </c>
      <c r="I79" s="53" t="s">
        <v>400</v>
      </c>
      <c r="J79" t="s">
        <v>118</v>
      </c>
      <c r="K79" t="s">
        <v>118</v>
      </c>
      <c r="L79" t="s">
        <v>443</v>
      </c>
      <c r="M79" t="s">
        <v>109</v>
      </c>
      <c r="N79" t="s">
        <v>108</v>
      </c>
      <c r="O79" t="s">
        <v>108</v>
      </c>
    </row>
    <row r="80" spans="1:22" ht="15" x14ac:dyDescent="0.25">
      <c r="A80" s="53" t="s">
        <v>307</v>
      </c>
      <c r="B80">
        <v>7541.8</v>
      </c>
      <c r="C80">
        <v>5395.5</v>
      </c>
      <c r="D80">
        <v>34966.9</v>
      </c>
      <c r="E80">
        <v>44025.5</v>
      </c>
      <c r="F80">
        <v>4706.3</v>
      </c>
      <c r="G80">
        <v>61</v>
      </c>
      <c r="I80" s="53" t="s">
        <v>307</v>
      </c>
      <c r="J80">
        <v>7541.8</v>
      </c>
      <c r="K80">
        <v>5395.5</v>
      </c>
      <c r="L80">
        <v>34966.9</v>
      </c>
      <c r="M80">
        <v>44025.5</v>
      </c>
      <c r="N80">
        <v>4706.3</v>
      </c>
      <c r="O80">
        <v>61</v>
      </c>
    </row>
    <row r="81" spans="1:15" ht="15" x14ac:dyDescent="0.25">
      <c r="A81" s="53" t="s">
        <v>308</v>
      </c>
      <c r="B81" t="s">
        <v>25</v>
      </c>
      <c r="C81" t="s">
        <v>25</v>
      </c>
      <c r="D81">
        <v>0</v>
      </c>
      <c r="E81">
        <v>0</v>
      </c>
      <c r="F81" t="s">
        <v>25</v>
      </c>
      <c r="G81" t="s">
        <v>25</v>
      </c>
      <c r="I81" s="53" t="s">
        <v>308</v>
      </c>
      <c r="J81" t="s">
        <v>25</v>
      </c>
      <c r="K81" t="s">
        <v>25</v>
      </c>
      <c r="L81">
        <v>0</v>
      </c>
      <c r="M81">
        <v>0</v>
      </c>
      <c r="N81" t="s">
        <v>25</v>
      </c>
      <c r="O81" t="s">
        <v>25</v>
      </c>
    </row>
    <row r="82" spans="1:15" ht="15" x14ac:dyDescent="0.25">
      <c r="A82" s="53" t="s">
        <v>309</v>
      </c>
      <c r="B82">
        <v>325</v>
      </c>
      <c r="C82">
        <v>236</v>
      </c>
      <c r="D82" t="s">
        <v>25</v>
      </c>
      <c r="E82" t="s">
        <v>25</v>
      </c>
      <c r="F82">
        <v>195</v>
      </c>
      <c r="G82">
        <v>0</v>
      </c>
      <c r="I82" s="53" t="s">
        <v>309</v>
      </c>
      <c r="J82">
        <v>325</v>
      </c>
      <c r="K82">
        <v>236</v>
      </c>
      <c r="L82" t="s">
        <v>25</v>
      </c>
      <c r="M82" t="s">
        <v>25</v>
      </c>
      <c r="N82">
        <v>195</v>
      </c>
      <c r="O82">
        <v>0</v>
      </c>
    </row>
    <row r="83" spans="1:15" ht="15" x14ac:dyDescent="0.25">
      <c r="A83" s="53" t="s">
        <v>573</v>
      </c>
      <c r="B83" t="s">
        <v>118</v>
      </c>
      <c r="C83" t="s">
        <v>26</v>
      </c>
      <c r="D83" t="s">
        <v>118</v>
      </c>
      <c r="E83" t="s">
        <v>118</v>
      </c>
      <c r="F83" t="s">
        <v>118</v>
      </c>
      <c r="G83" t="s">
        <v>108</v>
      </c>
      <c r="I83" s="53" t="s">
        <v>400</v>
      </c>
      <c r="J83" t="s">
        <v>118</v>
      </c>
      <c r="K83" t="s">
        <v>118</v>
      </c>
      <c r="L83" t="s">
        <v>443</v>
      </c>
      <c r="M83" t="s">
        <v>109</v>
      </c>
      <c r="N83" t="s">
        <v>108</v>
      </c>
      <c r="O83" t="s">
        <v>108</v>
      </c>
    </row>
    <row r="84" spans="1:15" x14ac:dyDescent="0.25">
      <c r="I84" s="52"/>
    </row>
    <row r="85" spans="1:15" x14ac:dyDescent="0.25">
      <c r="I85" s="52"/>
    </row>
    <row r="86" spans="1:15" ht="15" x14ac:dyDescent="0.25">
      <c r="I86" s="53"/>
      <c r="O86" s="271"/>
    </row>
    <row r="87" spans="1:15" ht="15" x14ac:dyDescent="0.25">
      <c r="I87" s="53"/>
    </row>
    <row r="88" spans="1:15" ht="15" x14ac:dyDescent="0.25">
      <c r="I88" s="53"/>
    </row>
    <row r="89" spans="1:15" ht="15" x14ac:dyDescent="0.25">
      <c r="I89" s="53"/>
    </row>
    <row r="90" spans="1:15" ht="15" x14ac:dyDescent="0.25">
      <c r="I90" s="53"/>
    </row>
    <row r="91" spans="1:15" ht="15" x14ac:dyDescent="0.25">
      <c r="I91" s="53"/>
    </row>
    <row r="92" spans="1:15" ht="15" x14ac:dyDescent="0.25">
      <c r="I92" s="53"/>
    </row>
    <row r="93" spans="1:15" ht="15" x14ac:dyDescent="0.25">
      <c r="I93" s="53"/>
    </row>
    <row r="94" spans="1:15" ht="15" x14ac:dyDescent="0.25">
      <c r="I94" s="53"/>
    </row>
    <row r="95" spans="1:15" ht="15" x14ac:dyDescent="0.25">
      <c r="I95" s="53"/>
    </row>
    <row r="96" spans="1:15" ht="15" x14ac:dyDescent="0.25">
      <c r="I96" s="53"/>
    </row>
    <row r="97" spans="9:9" ht="15" x14ac:dyDescent="0.25">
      <c r="I97" s="53"/>
    </row>
    <row r="98" spans="9:9" ht="15" x14ac:dyDescent="0.25">
      <c r="I98" s="53"/>
    </row>
    <row r="99" spans="9:9" ht="15" x14ac:dyDescent="0.25">
      <c r="I99" s="53"/>
    </row>
    <row r="100" spans="9:9" ht="15" x14ac:dyDescent="0.25">
      <c r="I100" s="53"/>
    </row>
    <row r="101" spans="9:9" ht="15" x14ac:dyDescent="0.25">
      <c r="I101" s="53"/>
    </row>
    <row r="102" spans="9:9" ht="15" x14ac:dyDescent="0.25">
      <c r="I102" s="53"/>
    </row>
    <row r="103" spans="9:9" ht="15" x14ac:dyDescent="0.25">
      <c r="I103" s="53"/>
    </row>
    <row r="104" spans="9:9" ht="15" x14ac:dyDescent="0.25">
      <c r="I104" s="53"/>
    </row>
    <row r="105" spans="9:9" ht="15" x14ac:dyDescent="0.35">
      <c r="I105" s="30"/>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B6A8-1211-400D-BAD6-35BDDE7AEE15}">
  <dimension ref="A1:G83"/>
  <sheetViews>
    <sheetView topLeftCell="A55" workbookViewId="0">
      <selection activeCell="A80" sqref="A80"/>
    </sheetView>
  </sheetViews>
  <sheetFormatPr defaultRowHeight="13.2" x14ac:dyDescent="0.25"/>
  <cols>
    <col min="1" max="1" width="19.33203125" customWidth="1"/>
    <col min="2" max="2" width="11" customWidth="1"/>
    <col min="3" max="4" width="11.6640625" customWidth="1"/>
    <col min="5" max="5" width="10.5546875" customWidth="1"/>
    <col min="6" max="6" width="13.33203125" customWidth="1"/>
    <col min="7" max="7" width="10.109375" customWidth="1"/>
  </cols>
  <sheetData>
    <row r="1" spans="1:7" ht="15" x14ac:dyDescent="0.25">
      <c r="A1" s="53" t="s">
        <v>564</v>
      </c>
    </row>
    <row r="2" spans="1:7" ht="15" x14ac:dyDescent="0.25">
      <c r="A2" s="53" t="s">
        <v>565</v>
      </c>
    </row>
    <row r="3" spans="1:7" ht="15" x14ac:dyDescent="0.25">
      <c r="A3" s="53" t="s">
        <v>631</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2019.4</v>
      </c>
      <c r="C20">
        <v>1274.4000000000001</v>
      </c>
      <c r="D20">
        <v>7582.9</v>
      </c>
      <c r="E20">
        <v>10666.4</v>
      </c>
      <c r="F20">
        <v>642.5</v>
      </c>
      <c r="G20">
        <v>0</v>
      </c>
    </row>
    <row r="21" spans="1:7" ht="15" x14ac:dyDescent="0.25">
      <c r="A21" s="53" t="s">
        <v>27</v>
      </c>
    </row>
    <row r="22" spans="1:7" ht="15" x14ac:dyDescent="0.25">
      <c r="A22" s="53" t="s">
        <v>271</v>
      </c>
      <c r="B22">
        <v>85.4</v>
      </c>
      <c r="C22">
        <v>160.5</v>
      </c>
      <c r="D22">
        <v>602.5</v>
      </c>
      <c r="E22">
        <v>1732.1</v>
      </c>
      <c r="F22">
        <v>24.5</v>
      </c>
      <c r="G22">
        <v>0</v>
      </c>
    </row>
    <row r="23" spans="1:7" ht="15" x14ac:dyDescent="0.25">
      <c r="A23" s="53" t="s">
        <v>27</v>
      </c>
    </row>
    <row r="24" spans="1:7" ht="15" x14ac:dyDescent="0.25">
      <c r="A24" s="53" t="s">
        <v>272</v>
      </c>
      <c r="B24">
        <v>887.1</v>
      </c>
      <c r="C24">
        <v>337.5</v>
      </c>
      <c r="D24">
        <v>467.6</v>
      </c>
      <c r="E24">
        <v>138.6</v>
      </c>
      <c r="F24">
        <v>819</v>
      </c>
      <c r="G24">
        <v>0</v>
      </c>
    </row>
    <row r="25" spans="1:7" ht="15" x14ac:dyDescent="0.25">
      <c r="A25" s="53" t="s">
        <v>27</v>
      </c>
    </row>
    <row r="26" spans="1:7" ht="15" x14ac:dyDescent="0.25">
      <c r="A26" s="53" t="s">
        <v>273</v>
      </c>
      <c r="B26">
        <v>359.7</v>
      </c>
      <c r="C26">
        <v>88</v>
      </c>
      <c r="D26">
        <v>3865.5</v>
      </c>
      <c r="E26">
        <v>4939.8</v>
      </c>
      <c r="F26">
        <v>0</v>
      </c>
      <c r="G26">
        <v>0</v>
      </c>
    </row>
    <row r="27" spans="1:7" ht="15" x14ac:dyDescent="0.25">
      <c r="A27" s="53" t="s">
        <v>274</v>
      </c>
      <c r="B27">
        <v>2</v>
      </c>
      <c r="C27">
        <v>2.4</v>
      </c>
      <c r="D27">
        <v>35.799999999999997</v>
      </c>
      <c r="E27">
        <v>28</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268</v>
      </c>
      <c r="C31">
        <v>73.7</v>
      </c>
      <c r="D31">
        <v>2301.4</v>
      </c>
      <c r="E31">
        <v>3621.7</v>
      </c>
      <c r="F31">
        <v>0</v>
      </c>
      <c r="G31">
        <v>0</v>
      </c>
    </row>
    <row r="32" spans="1:7" ht="15" x14ac:dyDescent="0.25">
      <c r="A32" s="53" t="s">
        <v>276</v>
      </c>
      <c r="B32">
        <v>4.5</v>
      </c>
      <c r="C32">
        <v>1.6</v>
      </c>
      <c r="D32">
        <v>22.4</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4172.5</v>
      </c>
      <c r="C52">
        <v>3533.5</v>
      </c>
      <c r="D52">
        <v>21043.1</v>
      </c>
      <c r="E52">
        <v>24574.5</v>
      </c>
      <c r="F52">
        <v>2179</v>
      </c>
      <c r="G52">
        <v>0</v>
      </c>
    </row>
    <row r="53" spans="1:7" ht="15" x14ac:dyDescent="0.25">
      <c r="A53" s="53" t="s">
        <v>287</v>
      </c>
      <c r="B53">
        <v>0</v>
      </c>
      <c r="C53">
        <v>3.5</v>
      </c>
      <c r="D53">
        <v>25.4</v>
      </c>
      <c r="E53">
        <v>26.8</v>
      </c>
      <c r="F53">
        <v>0</v>
      </c>
      <c r="G53">
        <v>0</v>
      </c>
    </row>
    <row r="54" spans="1:7" ht="15" x14ac:dyDescent="0.25">
      <c r="A54" s="53" t="s">
        <v>288</v>
      </c>
      <c r="B54">
        <v>106.2</v>
      </c>
      <c r="C54">
        <v>152.80000000000001</v>
      </c>
      <c r="D54">
        <v>714.4</v>
      </c>
      <c r="E54">
        <v>722.6</v>
      </c>
      <c r="F54">
        <v>59.6</v>
      </c>
      <c r="G54">
        <v>0</v>
      </c>
    </row>
    <row r="55" spans="1:7" ht="15" x14ac:dyDescent="0.25">
      <c r="A55" s="53" t="s">
        <v>289</v>
      </c>
      <c r="B55">
        <v>190.4</v>
      </c>
      <c r="C55">
        <v>129.19999999999999</v>
      </c>
      <c r="D55">
        <v>579.6</v>
      </c>
      <c r="E55">
        <v>568.20000000000005</v>
      </c>
      <c r="F55">
        <v>77.8</v>
      </c>
      <c r="G55">
        <v>0</v>
      </c>
    </row>
    <row r="56" spans="1:7" ht="15" x14ac:dyDescent="0.25">
      <c r="A56" s="53" t="s">
        <v>310</v>
      </c>
      <c r="B56">
        <v>0</v>
      </c>
      <c r="C56">
        <v>0</v>
      </c>
      <c r="D56">
        <v>153.69999999999999</v>
      </c>
      <c r="E56">
        <v>11.9</v>
      </c>
      <c r="F56">
        <v>0</v>
      </c>
      <c r="G56">
        <v>0</v>
      </c>
    </row>
    <row r="57" spans="1:7" ht="15" x14ac:dyDescent="0.25">
      <c r="A57" s="53" t="s">
        <v>290</v>
      </c>
      <c r="B57">
        <v>354.8</v>
      </c>
      <c r="C57">
        <v>255.6</v>
      </c>
      <c r="D57">
        <v>3915.5</v>
      </c>
      <c r="E57">
        <v>4328.7</v>
      </c>
      <c r="F57">
        <v>20</v>
      </c>
      <c r="G57">
        <v>0</v>
      </c>
    </row>
    <row r="58" spans="1:7" ht="15" x14ac:dyDescent="0.25">
      <c r="A58" s="53" t="s">
        <v>563</v>
      </c>
      <c r="B58">
        <v>0</v>
      </c>
      <c r="C58">
        <v>0</v>
      </c>
      <c r="D58">
        <v>0</v>
      </c>
      <c r="E58">
        <v>58</v>
      </c>
      <c r="F58">
        <v>0</v>
      </c>
      <c r="G58">
        <v>0</v>
      </c>
    </row>
    <row r="59" spans="1:7" ht="15" x14ac:dyDescent="0.25">
      <c r="A59" s="53" t="s">
        <v>291</v>
      </c>
      <c r="B59">
        <v>69.400000000000006</v>
      </c>
      <c r="C59">
        <v>7.6</v>
      </c>
      <c r="D59">
        <v>474</v>
      </c>
      <c r="E59">
        <v>641.1</v>
      </c>
      <c r="F59">
        <v>5.4</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229.4</v>
      </c>
      <c r="C62">
        <v>275.60000000000002</v>
      </c>
      <c r="D62">
        <v>884.8</v>
      </c>
      <c r="E62">
        <v>1001.7</v>
      </c>
      <c r="F62">
        <v>93.5</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133.1</v>
      </c>
      <c r="C65">
        <v>112.4</v>
      </c>
      <c r="D65">
        <v>666</v>
      </c>
      <c r="E65">
        <v>494</v>
      </c>
      <c r="F65">
        <v>10.6</v>
      </c>
      <c r="G65">
        <v>0</v>
      </c>
    </row>
    <row r="66" spans="1:7" ht="15" x14ac:dyDescent="0.25">
      <c r="A66" s="53" t="s">
        <v>296</v>
      </c>
      <c r="B66">
        <v>75.7</v>
      </c>
      <c r="C66">
        <v>42</v>
      </c>
      <c r="D66">
        <v>224.9</v>
      </c>
      <c r="E66">
        <v>229.3</v>
      </c>
      <c r="F66">
        <v>71.7</v>
      </c>
      <c r="G66">
        <v>0</v>
      </c>
    </row>
    <row r="67" spans="1:7" ht="15" x14ac:dyDescent="0.25">
      <c r="A67" s="53" t="s">
        <v>297</v>
      </c>
      <c r="B67">
        <v>1.8</v>
      </c>
      <c r="C67">
        <v>1.8</v>
      </c>
      <c r="D67">
        <v>13.4</v>
      </c>
      <c r="E67">
        <v>13.1</v>
      </c>
      <c r="F67">
        <v>0</v>
      </c>
      <c r="G67">
        <v>0</v>
      </c>
    </row>
    <row r="68" spans="1:7" ht="15" x14ac:dyDescent="0.25">
      <c r="A68" s="53" t="s">
        <v>298</v>
      </c>
      <c r="B68">
        <v>2553</v>
      </c>
      <c r="C68">
        <v>2277.1</v>
      </c>
      <c r="D68">
        <v>11603.1</v>
      </c>
      <c r="E68">
        <v>12956.3</v>
      </c>
      <c r="F68">
        <v>1710</v>
      </c>
      <c r="G68">
        <v>0</v>
      </c>
    </row>
    <row r="69" spans="1:7" ht="15" x14ac:dyDescent="0.25">
      <c r="A69" s="53" t="s">
        <v>299</v>
      </c>
      <c r="B69">
        <v>61.6</v>
      </c>
      <c r="C69">
        <v>43.5</v>
      </c>
      <c r="D69">
        <v>258.8</v>
      </c>
      <c r="E69">
        <v>259</v>
      </c>
      <c r="F69">
        <v>5.5</v>
      </c>
      <c r="G69">
        <v>0</v>
      </c>
    </row>
    <row r="70" spans="1:7" ht="15" x14ac:dyDescent="0.25">
      <c r="A70" s="53" t="s">
        <v>300</v>
      </c>
      <c r="B70">
        <v>105.6</v>
      </c>
      <c r="C70">
        <v>108.4</v>
      </c>
      <c r="D70">
        <v>418.9</v>
      </c>
      <c r="E70">
        <v>383.1</v>
      </c>
      <c r="F70">
        <v>56.7</v>
      </c>
      <c r="G70">
        <v>0</v>
      </c>
    </row>
    <row r="71" spans="1:7" ht="15" x14ac:dyDescent="0.25">
      <c r="A71" s="53" t="s">
        <v>301</v>
      </c>
      <c r="B71">
        <v>64.7</v>
      </c>
      <c r="C71">
        <v>0</v>
      </c>
      <c r="D71">
        <v>312.60000000000002</v>
      </c>
      <c r="E71">
        <v>1991.5</v>
      </c>
      <c r="F71">
        <v>40.1</v>
      </c>
      <c r="G71">
        <v>0</v>
      </c>
    </row>
    <row r="72" spans="1:7" ht="15" x14ac:dyDescent="0.25">
      <c r="A72" s="53" t="s">
        <v>302</v>
      </c>
      <c r="B72">
        <v>151.69999999999999</v>
      </c>
      <c r="C72">
        <v>92.9</v>
      </c>
      <c r="D72">
        <v>379.8</v>
      </c>
      <c r="E72">
        <v>590.9</v>
      </c>
      <c r="F72">
        <v>22.9</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7524</v>
      </c>
      <c r="C77">
        <v>5394.4</v>
      </c>
      <c r="D77">
        <v>33882.6</v>
      </c>
      <c r="E77">
        <v>42889.7</v>
      </c>
      <c r="F77">
        <v>3665.1</v>
      </c>
      <c r="G77">
        <v>0</v>
      </c>
    </row>
    <row r="78" spans="1:7" ht="15" x14ac:dyDescent="0.25">
      <c r="A78" s="53" t="s">
        <v>306</v>
      </c>
      <c r="B78">
        <v>906.8</v>
      </c>
      <c r="C78">
        <v>631.5</v>
      </c>
      <c r="D78">
        <v>0</v>
      </c>
      <c r="E78">
        <v>0</v>
      </c>
      <c r="F78">
        <v>227.9</v>
      </c>
      <c r="G78">
        <v>0</v>
      </c>
    </row>
    <row r="79" spans="1:7" ht="15" x14ac:dyDescent="0.25">
      <c r="A79" s="53" t="s">
        <v>573</v>
      </c>
      <c r="B79" t="s">
        <v>118</v>
      </c>
      <c r="C79" t="s">
        <v>26</v>
      </c>
      <c r="D79" t="s">
        <v>118</v>
      </c>
      <c r="E79" t="s">
        <v>118</v>
      </c>
      <c r="F79" t="s">
        <v>118</v>
      </c>
      <c r="G79" t="s">
        <v>108</v>
      </c>
    </row>
    <row r="80" spans="1:7" ht="15" x14ac:dyDescent="0.25">
      <c r="A80" s="53" t="s">
        <v>307</v>
      </c>
      <c r="B80">
        <v>8430.9</v>
      </c>
      <c r="C80">
        <v>6025.9</v>
      </c>
      <c r="D80">
        <v>33882.6</v>
      </c>
      <c r="E80">
        <v>42889.7</v>
      </c>
      <c r="F80">
        <v>3892.9</v>
      </c>
      <c r="G80">
        <v>0</v>
      </c>
    </row>
    <row r="81" spans="1:7" ht="15" x14ac:dyDescent="0.25">
      <c r="A81" s="53" t="s">
        <v>308</v>
      </c>
      <c r="B81" t="s">
        <v>25</v>
      </c>
      <c r="C81" t="s">
        <v>25</v>
      </c>
      <c r="D81">
        <v>0</v>
      </c>
      <c r="E81">
        <v>0</v>
      </c>
      <c r="F81" t="s">
        <v>25</v>
      </c>
      <c r="G81" t="s">
        <v>25</v>
      </c>
    </row>
    <row r="82" spans="1:7" ht="15" x14ac:dyDescent="0.25">
      <c r="A82" s="53" t="s">
        <v>309</v>
      </c>
      <c r="B82">
        <v>325</v>
      </c>
      <c r="C82">
        <v>301.10000000000002</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EE86F-F0C1-4948-B5D4-785382A135E1}">
  <dimension ref="A1:G83"/>
  <sheetViews>
    <sheetView workbookViewId="0">
      <selection activeCell="I22" sqref="I22"/>
    </sheetView>
  </sheetViews>
  <sheetFormatPr defaultRowHeight="13.2" x14ac:dyDescent="0.25"/>
  <cols>
    <col min="1" max="1" width="26" customWidth="1"/>
    <col min="2" max="2" width="14.33203125" customWidth="1"/>
    <col min="4" max="4" width="12.6640625" customWidth="1"/>
    <col min="5" max="5" width="11" customWidth="1"/>
    <col min="6" max="6" width="11.44140625" customWidth="1"/>
    <col min="7" max="7" width="12" customWidth="1"/>
  </cols>
  <sheetData>
    <row r="1" spans="1:7" ht="15" x14ac:dyDescent="0.25">
      <c r="A1" s="53" t="s">
        <v>564</v>
      </c>
    </row>
    <row r="2" spans="1:7" ht="15" x14ac:dyDescent="0.25">
      <c r="A2" s="53" t="s">
        <v>565</v>
      </c>
    </row>
    <row r="3" spans="1:7" ht="15" x14ac:dyDescent="0.25">
      <c r="A3" s="53" t="s">
        <v>630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2236.1</v>
      </c>
      <c r="C20">
        <v>1233.5</v>
      </c>
      <c r="D20">
        <v>7126.1</v>
      </c>
      <c r="E20">
        <v>10654</v>
      </c>
      <c r="F20">
        <v>542</v>
      </c>
      <c r="G20">
        <v>0</v>
      </c>
    </row>
    <row r="21" spans="1:7" ht="15" x14ac:dyDescent="0.25">
      <c r="A21" s="53" t="s">
        <v>27</v>
      </c>
    </row>
    <row r="22" spans="1:7" ht="15" x14ac:dyDescent="0.25">
      <c r="A22" s="53" t="s">
        <v>271</v>
      </c>
      <c r="B22">
        <v>83.8</v>
      </c>
      <c r="C22">
        <v>153.6</v>
      </c>
      <c r="D22">
        <v>598.9</v>
      </c>
      <c r="E22">
        <v>1723.4</v>
      </c>
      <c r="F22">
        <v>11</v>
      </c>
      <c r="G22">
        <v>0</v>
      </c>
    </row>
    <row r="23" spans="1:7" ht="15" x14ac:dyDescent="0.25">
      <c r="A23" s="53" t="s">
        <v>27</v>
      </c>
    </row>
    <row r="24" spans="1:7" ht="15" x14ac:dyDescent="0.25">
      <c r="A24" s="53" t="s">
        <v>272</v>
      </c>
      <c r="B24">
        <v>1012.2</v>
      </c>
      <c r="C24">
        <v>337.5</v>
      </c>
      <c r="D24">
        <v>323.3</v>
      </c>
      <c r="E24">
        <v>138.6</v>
      </c>
      <c r="F24">
        <v>819</v>
      </c>
      <c r="G24">
        <v>0</v>
      </c>
    </row>
    <row r="25" spans="1:7" ht="15" x14ac:dyDescent="0.25">
      <c r="A25" s="53" t="s">
        <v>27</v>
      </c>
    </row>
    <row r="26" spans="1:7" ht="15" x14ac:dyDescent="0.25">
      <c r="A26" s="53" t="s">
        <v>273</v>
      </c>
      <c r="B26">
        <v>603.79999999999995</v>
      </c>
      <c r="C26">
        <v>88.5</v>
      </c>
      <c r="D26">
        <v>3615.1</v>
      </c>
      <c r="E26">
        <v>4938</v>
      </c>
      <c r="F26">
        <v>0</v>
      </c>
      <c r="G26">
        <v>0</v>
      </c>
    </row>
    <row r="27" spans="1:7" ht="15" x14ac:dyDescent="0.25">
      <c r="A27" s="53" t="s">
        <v>274</v>
      </c>
      <c r="B27">
        <v>0.8</v>
      </c>
      <c r="C27">
        <v>2.8</v>
      </c>
      <c r="D27">
        <v>34.6</v>
      </c>
      <c r="E27">
        <v>27.6</v>
      </c>
      <c r="F27">
        <v>0</v>
      </c>
      <c r="G27">
        <v>0</v>
      </c>
    </row>
    <row r="28" spans="1:7" ht="15" x14ac:dyDescent="0.25">
      <c r="A28" s="53" t="s">
        <v>406</v>
      </c>
      <c r="B28">
        <v>0</v>
      </c>
      <c r="C28">
        <v>0</v>
      </c>
      <c r="D28">
        <v>28.8</v>
      </c>
      <c r="E28">
        <v>9.6</v>
      </c>
      <c r="F28">
        <v>0</v>
      </c>
      <c r="G28">
        <v>0</v>
      </c>
    </row>
    <row r="29" spans="1:7" ht="15" x14ac:dyDescent="0.25">
      <c r="A29" s="53" t="s">
        <v>413</v>
      </c>
      <c r="B29">
        <v>73</v>
      </c>
      <c r="C29">
        <v>9</v>
      </c>
      <c r="D29">
        <v>363.2</v>
      </c>
      <c r="E29">
        <v>164.2</v>
      </c>
      <c r="F29">
        <v>0</v>
      </c>
      <c r="G29">
        <v>0</v>
      </c>
    </row>
    <row r="30" spans="1:7" ht="15" x14ac:dyDescent="0.25">
      <c r="A30" s="53" t="s">
        <v>586</v>
      </c>
      <c r="B30">
        <v>0</v>
      </c>
      <c r="C30">
        <v>0</v>
      </c>
      <c r="D30">
        <v>0.1</v>
      </c>
      <c r="E30">
        <v>0</v>
      </c>
      <c r="F30">
        <v>0</v>
      </c>
      <c r="G30">
        <v>0</v>
      </c>
    </row>
    <row r="31" spans="1:7" ht="15" x14ac:dyDescent="0.25">
      <c r="A31" s="53" t="s">
        <v>275</v>
      </c>
      <c r="B31">
        <v>439.4</v>
      </c>
      <c r="C31">
        <v>73.7</v>
      </c>
      <c r="D31">
        <v>2128.1</v>
      </c>
      <c r="E31">
        <v>3620.7</v>
      </c>
      <c r="F31">
        <v>0</v>
      </c>
      <c r="G31">
        <v>0</v>
      </c>
    </row>
    <row r="32" spans="1:7" ht="15" x14ac:dyDescent="0.25">
      <c r="A32" s="53" t="s">
        <v>276</v>
      </c>
      <c r="B32">
        <v>5.5</v>
      </c>
      <c r="C32">
        <v>1.8</v>
      </c>
      <c r="D32">
        <v>21.4</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4384.3</v>
      </c>
      <c r="C52">
        <v>3663</v>
      </c>
      <c r="D52">
        <v>20489.099999999999</v>
      </c>
      <c r="E52">
        <v>24304.2</v>
      </c>
      <c r="F52">
        <v>2140.1999999999998</v>
      </c>
      <c r="G52">
        <v>0</v>
      </c>
    </row>
    <row r="53" spans="1:7" ht="15" x14ac:dyDescent="0.25">
      <c r="A53" s="53" t="s">
        <v>287</v>
      </c>
      <c r="B53">
        <v>0</v>
      </c>
      <c r="C53">
        <v>3.5</v>
      </c>
      <c r="D53">
        <v>25.4</v>
      </c>
      <c r="E53">
        <v>26.8</v>
      </c>
      <c r="F53">
        <v>0</v>
      </c>
      <c r="G53">
        <v>0</v>
      </c>
    </row>
    <row r="54" spans="1:7" ht="15" x14ac:dyDescent="0.25">
      <c r="A54" s="53" t="s">
        <v>288</v>
      </c>
      <c r="B54">
        <v>132.1</v>
      </c>
      <c r="C54">
        <v>149.9</v>
      </c>
      <c r="D54">
        <v>690.5</v>
      </c>
      <c r="E54">
        <v>722.6</v>
      </c>
      <c r="F54">
        <v>59.6</v>
      </c>
      <c r="G54">
        <v>0</v>
      </c>
    </row>
    <row r="55" spans="1:7" ht="15" x14ac:dyDescent="0.25">
      <c r="A55" s="53" t="s">
        <v>289</v>
      </c>
      <c r="B55">
        <v>199.5</v>
      </c>
      <c r="C55">
        <v>120.6</v>
      </c>
      <c r="D55">
        <v>568.9</v>
      </c>
      <c r="E55">
        <v>552.4</v>
      </c>
      <c r="F55">
        <v>77.8</v>
      </c>
      <c r="G55">
        <v>0</v>
      </c>
    </row>
    <row r="56" spans="1:7" ht="15" x14ac:dyDescent="0.25">
      <c r="A56" s="53" t="s">
        <v>310</v>
      </c>
      <c r="B56">
        <v>0</v>
      </c>
      <c r="C56">
        <v>0</v>
      </c>
      <c r="D56">
        <v>153.69999999999999</v>
      </c>
      <c r="E56">
        <v>11.9</v>
      </c>
      <c r="F56">
        <v>0</v>
      </c>
      <c r="G56">
        <v>0</v>
      </c>
    </row>
    <row r="57" spans="1:7" ht="15" x14ac:dyDescent="0.25">
      <c r="A57" s="53" t="s">
        <v>290</v>
      </c>
      <c r="B57">
        <v>381.3</v>
      </c>
      <c r="C57">
        <v>266.60000000000002</v>
      </c>
      <c r="D57">
        <v>3813.9</v>
      </c>
      <c r="E57">
        <v>4314.8</v>
      </c>
      <c r="F57">
        <v>20</v>
      </c>
      <c r="G57">
        <v>0</v>
      </c>
    </row>
    <row r="58" spans="1:7" ht="15" x14ac:dyDescent="0.25">
      <c r="A58" s="53" t="s">
        <v>563</v>
      </c>
      <c r="B58">
        <v>0</v>
      </c>
      <c r="C58">
        <v>0</v>
      </c>
      <c r="D58">
        <v>0</v>
      </c>
      <c r="E58">
        <v>58</v>
      </c>
      <c r="F58">
        <v>0</v>
      </c>
      <c r="G58">
        <v>0</v>
      </c>
    </row>
    <row r="59" spans="1:7" ht="15" x14ac:dyDescent="0.25">
      <c r="A59" s="53" t="s">
        <v>291</v>
      </c>
      <c r="B59">
        <v>86.3</v>
      </c>
      <c r="C59">
        <v>7.6</v>
      </c>
      <c r="D59">
        <v>454.4</v>
      </c>
      <c r="E59">
        <v>621.5</v>
      </c>
      <c r="F59">
        <v>0</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229.1</v>
      </c>
      <c r="C62">
        <v>307.8</v>
      </c>
      <c r="D62">
        <v>884.8</v>
      </c>
      <c r="E62">
        <v>974.5</v>
      </c>
      <c r="F62">
        <v>92.1</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135.5</v>
      </c>
      <c r="C65">
        <v>102.4</v>
      </c>
      <c r="D65">
        <v>644.6</v>
      </c>
      <c r="E65">
        <v>480.4</v>
      </c>
      <c r="F65">
        <v>10.6</v>
      </c>
      <c r="G65">
        <v>0</v>
      </c>
    </row>
    <row r="66" spans="1:7" ht="15" x14ac:dyDescent="0.25">
      <c r="A66" s="53" t="s">
        <v>296</v>
      </c>
      <c r="B66">
        <v>99.2</v>
      </c>
      <c r="C66">
        <v>42</v>
      </c>
      <c r="D66">
        <v>200.7</v>
      </c>
      <c r="E66">
        <v>229.3</v>
      </c>
      <c r="F66">
        <v>71.7</v>
      </c>
      <c r="G66">
        <v>0</v>
      </c>
    </row>
    <row r="67" spans="1:7" ht="15" x14ac:dyDescent="0.25">
      <c r="A67" s="53" t="s">
        <v>297</v>
      </c>
      <c r="B67">
        <v>1.8</v>
      </c>
      <c r="C67">
        <v>3.6</v>
      </c>
      <c r="D67">
        <v>13.4</v>
      </c>
      <c r="E67">
        <v>13.1</v>
      </c>
      <c r="F67">
        <v>0</v>
      </c>
      <c r="G67">
        <v>0</v>
      </c>
    </row>
    <row r="68" spans="1:7" ht="15" x14ac:dyDescent="0.25">
      <c r="A68" s="53" t="s">
        <v>298</v>
      </c>
      <c r="B68">
        <v>2668.1</v>
      </c>
      <c r="C68">
        <v>2383</v>
      </c>
      <c r="D68">
        <v>11319.7</v>
      </c>
      <c r="E68">
        <v>12776.1</v>
      </c>
      <c r="F68">
        <v>1687.6</v>
      </c>
      <c r="G68">
        <v>0</v>
      </c>
    </row>
    <row r="69" spans="1:7" ht="15" x14ac:dyDescent="0.25">
      <c r="A69" s="53" t="s">
        <v>299</v>
      </c>
      <c r="B69">
        <v>69.599999999999994</v>
      </c>
      <c r="C69">
        <v>43.5</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54.9</v>
      </c>
      <c r="C71">
        <v>0</v>
      </c>
      <c r="D71">
        <v>280.7</v>
      </c>
      <c r="E71">
        <v>1991.5</v>
      </c>
      <c r="F71">
        <v>40.1</v>
      </c>
      <c r="G71">
        <v>0</v>
      </c>
    </row>
    <row r="72" spans="1:7" ht="15" x14ac:dyDescent="0.25">
      <c r="A72" s="53" t="s">
        <v>302</v>
      </c>
      <c r="B72">
        <v>176.3</v>
      </c>
      <c r="C72">
        <v>92.9</v>
      </c>
      <c r="D72">
        <v>351.5</v>
      </c>
      <c r="E72">
        <v>590.9</v>
      </c>
      <c r="F72">
        <v>21.2</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8320.2999999999993</v>
      </c>
      <c r="C77">
        <v>5476.7</v>
      </c>
      <c r="D77">
        <v>32442.7</v>
      </c>
      <c r="E77">
        <v>42596.4</v>
      </c>
      <c r="F77">
        <v>3512.2</v>
      </c>
      <c r="G77">
        <v>0</v>
      </c>
    </row>
    <row r="78" spans="1:7" ht="15" x14ac:dyDescent="0.25">
      <c r="A78" s="53" t="s">
        <v>306</v>
      </c>
      <c r="B78">
        <v>1189.4000000000001</v>
      </c>
      <c r="C78">
        <v>666.9</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9509.7000000000007</v>
      </c>
      <c r="C80">
        <v>6143.6</v>
      </c>
      <c r="D80">
        <v>32442.7</v>
      </c>
      <c r="E80">
        <v>42596.4</v>
      </c>
      <c r="F80">
        <v>3630.2</v>
      </c>
      <c r="G80">
        <v>0</v>
      </c>
    </row>
    <row r="81" spans="1:7" ht="15" x14ac:dyDescent="0.25">
      <c r="A81" s="53" t="s">
        <v>308</v>
      </c>
      <c r="B81" t="s">
        <v>25</v>
      </c>
      <c r="C81" t="s">
        <v>25</v>
      </c>
      <c r="D81">
        <v>0</v>
      </c>
      <c r="E81">
        <v>0</v>
      </c>
      <c r="F81" t="s">
        <v>25</v>
      </c>
      <c r="G81" t="s">
        <v>25</v>
      </c>
    </row>
    <row r="82" spans="1:7" ht="15" x14ac:dyDescent="0.25">
      <c r="A82" s="53" t="s">
        <v>309</v>
      </c>
      <c r="B82">
        <v>325</v>
      </c>
      <c r="C82">
        <v>301</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4058-FD56-43DE-B19A-9BA5A46FE009}">
  <dimension ref="A1:G67"/>
  <sheetViews>
    <sheetView topLeftCell="A15" workbookViewId="0">
      <selection activeCell="N60" sqref="N60"/>
    </sheetView>
  </sheetViews>
  <sheetFormatPr defaultRowHeight="13.2" x14ac:dyDescent="0.25"/>
  <cols>
    <col min="1" max="1" width="25.44140625" customWidth="1"/>
    <col min="2" max="2" width="12.44140625" customWidth="1"/>
    <col min="3" max="3" width="12.33203125" customWidth="1"/>
    <col min="4" max="4" width="13.33203125" customWidth="1"/>
    <col min="5" max="5" width="11.33203125" customWidth="1"/>
    <col min="6" max="6" width="11.109375" customWidth="1"/>
    <col min="7" max="7" width="10.5546875" customWidth="1"/>
  </cols>
  <sheetData>
    <row r="1" spans="1:7" ht="15" x14ac:dyDescent="0.25">
      <c r="A1" s="242" t="s">
        <v>564</v>
      </c>
    </row>
    <row r="2" spans="1:7" ht="15" x14ac:dyDescent="0.25">
      <c r="A2" s="242" t="s">
        <v>565</v>
      </c>
    </row>
    <row r="3" spans="1:7" ht="15" x14ac:dyDescent="0.25">
      <c r="A3" s="242" t="s">
        <v>953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v>
      </c>
      <c r="C12">
        <v>105.5</v>
      </c>
      <c r="D12">
        <v>20</v>
      </c>
      <c r="E12">
        <v>1.1000000000000001</v>
      </c>
      <c r="F12">
        <v>0</v>
      </c>
      <c r="G12">
        <v>0</v>
      </c>
    </row>
    <row r="13" spans="1:7" ht="15" x14ac:dyDescent="0.25">
      <c r="A13" s="242" t="s">
        <v>823</v>
      </c>
      <c r="B13">
        <v>0</v>
      </c>
      <c r="C13">
        <v>0</v>
      </c>
      <c r="D13">
        <v>0</v>
      </c>
      <c r="E13">
        <v>0.8</v>
      </c>
      <c r="F13">
        <v>0</v>
      </c>
      <c r="G13">
        <v>0</v>
      </c>
    </row>
    <row r="14" spans="1:7" ht="15" x14ac:dyDescent="0.25">
      <c r="A14" s="242" t="s">
        <v>601</v>
      </c>
      <c r="B14">
        <v>10</v>
      </c>
      <c r="C14">
        <v>105</v>
      </c>
      <c r="D14">
        <v>0</v>
      </c>
      <c r="E14">
        <v>0</v>
      </c>
      <c r="F14">
        <v>0</v>
      </c>
      <c r="G14">
        <v>0</v>
      </c>
    </row>
    <row r="15" spans="1:7" ht="15" x14ac:dyDescent="0.25">
      <c r="A15" s="242" t="s">
        <v>943</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2622.9</v>
      </c>
      <c r="C18">
        <v>790.6</v>
      </c>
      <c r="D18">
        <v>2369.4</v>
      </c>
      <c r="E18">
        <v>1348.6</v>
      </c>
      <c r="F18">
        <v>118.5</v>
      </c>
      <c r="G18">
        <v>0</v>
      </c>
    </row>
    <row r="19" spans="1:7" ht="15" x14ac:dyDescent="0.25">
      <c r="A19" s="242" t="s">
        <v>27</v>
      </c>
    </row>
    <row r="20" spans="1:7" ht="15" x14ac:dyDescent="0.25">
      <c r="A20" s="242" t="s">
        <v>271</v>
      </c>
      <c r="B20">
        <v>466.4</v>
      </c>
      <c r="C20">
        <v>171.7</v>
      </c>
      <c r="D20">
        <v>220.9</v>
      </c>
      <c r="E20">
        <v>103.5</v>
      </c>
      <c r="F20">
        <v>0</v>
      </c>
      <c r="G20">
        <v>0</v>
      </c>
    </row>
    <row r="21" spans="1:7" ht="15" x14ac:dyDescent="0.25">
      <c r="A21" s="242" t="s">
        <v>27</v>
      </c>
    </row>
    <row r="22" spans="1:7" ht="15" x14ac:dyDescent="0.25">
      <c r="A22" s="242" t="s">
        <v>272</v>
      </c>
      <c r="B22">
        <v>140.1</v>
      </c>
      <c r="C22">
        <v>269</v>
      </c>
      <c r="D22">
        <v>1696.5</v>
      </c>
      <c r="E22">
        <v>4057</v>
      </c>
      <c r="F22">
        <v>0</v>
      </c>
      <c r="G22">
        <v>0</v>
      </c>
    </row>
    <row r="23" spans="1:7" ht="15" x14ac:dyDescent="0.25">
      <c r="A23" s="242" t="s">
        <v>27</v>
      </c>
    </row>
    <row r="24" spans="1:7" ht="15" x14ac:dyDescent="0.25">
      <c r="A24" s="242" t="s">
        <v>273</v>
      </c>
      <c r="B24">
        <v>889.5</v>
      </c>
      <c r="C24">
        <v>222.5</v>
      </c>
      <c r="D24">
        <v>345.8</v>
      </c>
      <c r="E24">
        <v>234.5</v>
      </c>
      <c r="F24">
        <v>0</v>
      </c>
      <c r="G24">
        <v>0</v>
      </c>
    </row>
    <row r="25" spans="1:7" ht="15" x14ac:dyDescent="0.25">
      <c r="A25" s="242" t="s">
        <v>862</v>
      </c>
      <c r="B25">
        <v>0.1</v>
      </c>
      <c r="C25">
        <v>0</v>
      </c>
      <c r="D25">
        <v>0</v>
      </c>
      <c r="E25">
        <v>0</v>
      </c>
      <c r="F25">
        <v>0</v>
      </c>
      <c r="G25">
        <v>0</v>
      </c>
    </row>
    <row r="26" spans="1:7" ht="15" x14ac:dyDescent="0.25">
      <c r="A26" s="242" t="s">
        <v>274</v>
      </c>
      <c r="B26">
        <v>1</v>
      </c>
      <c r="C26">
        <v>16.5</v>
      </c>
      <c r="D26">
        <v>6.7</v>
      </c>
      <c r="E26">
        <v>64.3</v>
      </c>
      <c r="F26">
        <v>0</v>
      </c>
      <c r="G26">
        <v>0</v>
      </c>
    </row>
    <row r="27" spans="1:7" ht="15" x14ac:dyDescent="0.25">
      <c r="A27" s="242" t="s">
        <v>586</v>
      </c>
      <c r="B27">
        <v>0.2</v>
      </c>
      <c r="C27">
        <v>0.1</v>
      </c>
      <c r="D27" t="s">
        <v>160</v>
      </c>
      <c r="E27">
        <v>0</v>
      </c>
      <c r="F27">
        <v>0</v>
      </c>
      <c r="G27">
        <v>0</v>
      </c>
    </row>
    <row r="28" spans="1:7" ht="15" x14ac:dyDescent="0.25">
      <c r="A28" s="242" t="s">
        <v>275</v>
      </c>
      <c r="B28">
        <v>718.9</v>
      </c>
      <c r="C28">
        <v>198.7</v>
      </c>
      <c r="D28">
        <v>147.19999999999999</v>
      </c>
      <c r="E28">
        <v>12.5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898</v>
      </c>
      <c r="B31">
        <v>0.1</v>
      </c>
      <c r="C31">
        <v>0</v>
      </c>
      <c r="D31">
        <v>0</v>
      </c>
      <c r="E31">
        <v>0</v>
      </c>
      <c r="F31">
        <v>0</v>
      </c>
      <c r="G31">
        <v>0</v>
      </c>
    </row>
    <row r="32" spans="1:7" ht="15" x14ac:dyDescent="0.25">
      <c r="A32" s="242" t="s">
        <v>279</v>
      </c>
      <c r="B32">
        <v>47.5</v>
      </c>
      <c r="C32">
        <v>6.9</v>
      </c>
      <c r="D32">
        <v>2.7</v>
      </c>
      <c r="E32">
        <v>2.5</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41.2</v>
      </c>
      <c r="C36">
        <v>7</v>
      </c>
      <c r="D36">
        <v>62.5</v>
      </c>
      <c r="E36">
        <v>10</v>
      </c>
      <c r="F36">
        <v>0</v>
      </c>
      <c r="G36">
        <v>0</v>
      </c>
    </row>
    <row r="37" spans="1:7" ht="15" x14ac:dyDescent="0.25">
      <c r="A37" s="242" t="s">
        <v>284</v>
      </c>
      <c r="B37">
        <v>3.2</v>
      </c>
      <c r="C37">
        <v>0</v>
      </c>
      <c r="D37">
        <v>0</v>
      </c>
      <c r="E37">
        <v>0</v>
      </c>
      <c r="F37">
        <v>0</v>
      </c>
      <c r="G37">
        <v>0</v>
      </c>
    </row>
    <row r="38" spans="1:7" ht="15" x14ac:dyDescent="0.25">
      <c r="A38" s="242" t="s">
        <v>285</v>
      </c>
      <c r="B38">
        <v>38</v>
      </c>
      <c r="C38">
        <v>7</v>
      </c>
      <c r="D38">
        <v>62.5</v>
      </c>
      <c r="E38">
        <v>10</v>
      </c>
      <c r="F38">
        <v>0</v>
      </c>
      <c r="G38">
        <v>0</v>
      </c>
    </row>
    <row r="39" spans="1:7" ht="15" x14ac:dyDescent="0.25">
      <c r="A39" s="242" t="s">
        <v>27</v>
      </c>
    </row>
    <row r="40" spans="1:7" ht="15" x14ac:dyDescent="0.25">
      <c r="A40" s="242" t="s">
        <v>286</v>
      </c>
      <c r="B40">
        <v>10175.9</v>
      </c>
      <c r="C40">
        <v>9440.7999999999993</v>
      </c>
      <c r="D40">
        <v>11555.7</v>
      </c>
      <c r="E40">
        <v>6855.9</v>
      </c>
      <c r="F40">
        <v>1123.4000000000001</v>
      </c>
      <c r="G40">
        <v>112</v>
      </c>
    </row>
    <row r="41" spans="1:7" ht="15" x14ac:dyDescent="0.25">
      <c r="A41" s="242" t="s">
        <v>287</v>
      </c>
      <c r="B41">
        <v>1</v>
      </c>
      <c r="C41">
        <v>4.4000000000000004</v>
      </c>
      <c r="D41">
        <v>15.5</v>
      </c>
      <c r="E41">
        <v>14.7</v>
      </c>
      <c r="F41">
        <v>0</v>
      </c>
      <c r="G41">
        <v>0</v>
      </c>
    </row>
    <row r="42" spans="1:7" ht="15" x14ac:dyDescent="0.25">
      <c r="A42" s="242" t="s">
        <v>288</v>
      </c>
      <c r="B42">
        <v>120.2</v>
      </c>
      <c r="C42">
        <v>330.1</v>
      </c>
      <c r="D42">
        <v>26.6</v>
      </c>
      <c r="E42">
        <v>138.5</v>
      </c>
      <c r="F42">
        <v>0</v>
      </c>
      <c r="G42">
        <v>0</v>
      </c>
    </row>
    <row r="43" spans="1:7" ht="15" x14ac:dyDescent="0.25">
      <c r="A43" s="242" t="s">
        <v>289</v>
      </c>
      <c r="B43">
        <v>305.8</v>
      </c>
      <c r="C43">
        <v>257</v>
      </c>
      <c r="D43">
        <v>510.1</v>
      </c>
      <c r="E43">
        <v>196.3</v>
      </c>
      <c r="F43">
        <v>0</v>
      </c>
      <c r="G43">
        <v>0</v>
      </c>
    </row>
    <row r="44" spans="1:7" ht="15" x14ac:dyDescent="0.25">
      <c r="A44" s="242" t="s">
        <v>290</v>
      </c>
      <c r="B44">
        <v>620.29999999999995</v>
      </c>
      <c r="C44">
        <v>667.6</v>
      </c>
      <c r="D44">
        <v>2353.6</v>
      </c>
      <c r="E44">
        <v>199.4</v>
      </c>
      <c r="F44">
        <v>0</v>
      </c>
      <c r="G44">
        <v>0</v>
      </c>
    </row>
    <row r="45" spans="1:7" ht="15" x14ac:dyDescent="0.25">
      <c r="A45" s="242" t="s">
        <v>291</v>
      </c>
      <c r="B45">
        <v>37.200000000000003</v>
      </c>
      <c r="C45">
        <v>72.5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230.9</v>
      </c>
      <c r="C47">
        <v>425.1</v>
      </c>
      <c r="D47">
        <v>249.2</v>
      </c>
      <c r="E47">
        <v>200.9</v>
      </c>
      <c r="F47">
        <v>0</v>
      </c>
      <c r="G47">
        <v>0</v>
      </c>
    </row>
    <row r="48" spans="1:7" ht="15" x14ac:dyDescent="0.25">
      <c r="A48" s="242" t="s">
        <v>384</v>
      </c>
      <c r="B48">
        <v>0</v>
      </c>
      <c r="C48">
        <v>0</v>
      </c>
      <c r="D48">
        <v>0</v>
      </c>
      <c r="E48">
        <v>13</v>
      </c>
      <c r="F48">
        <v>0</v>
      </c>
      <c r="G48">
        <v>0</v>
      </c>
    </row>
    <row r="49" spans="1:7" ht="15" x14ac:dyDescent="0.25">
      <c r="A49" s="242" t="s">
        <v>295</v>
      </c>
      <c r="B49">
        <v>276.7</v>
      </c>
      <c r="C49">
        <v>288.10000000000002</v>
      </c>
      <c r="D49">
        <v>365.9</v>
      </c>
      <c r="E49">
        <v>392.1</v>
      </c>
      <c r="F49">
        <v>0</v>
      </c>
      <c r="G49">
        <v>0</v>
      </c>
    </row>
    <row r="50" spans="1:7" ht="15" x14ac:dyDescent="0.25">
      <c r="A50" s="242" t="s">
        <v>296</v>
      </c>
      <c r="B50">
        <v>60.6</v>
      </c>
      <c r="C50">
        <v>56.3</v>
      </c>
      <c r="D50">
        <v>85</v>
      </c>
      <c r="E50">
        <v>86.8</v>
      </c>
      <c r="F50">
        <v>0</v>
      </c>
      <c r="G50">
        <v>0</v>
      </c>
    </row>
    <row r="51" spans="1:7" ht="15" x14ac:dyDescent="0.25">
      <c r="A51" s="242" t="s">
        <v>297</v>
      </c>
      <c r="B51">
        <v>0.8</v>
      </c>
      <c r="C51">
        <v>4.0999999999999996</v>
      </c>
      <c r="D51">
        <v>4.4000000000000004</v>
      </c>
      <c r="E51">
        <v>6.5</v>
      </c>
      <c r="F51">
        <v>0</v>
      </c>
      <c r="G51">
        <v>0</v>
      </c>
    </row>
    <row r="52" spans="1:7" ht="15" x14ac:dyDescent="0.25">
      <c r="A52" s="242" t="s">
        <v>298</v>
      </c>
      <c r="B52">
        <v>8060.6</v>
      </c>
      <c r="C52">
        <v>6646.8</v>
      </c>
      <c r="D52">
        <v>7599.2</v>
      </c>
      <c r="E52">
        <v>5241.3999999999996</v>
      </c>
      <c r="F52">
        <v>1123.4000000000001</v>
      </c>
      <c r="G52">
        <v>112</v>
      </c>
    </row>
    <row r="53" spans="1:7" ht="15" x14ac:dyDescent="0.25">
      <c r="A53" s="242" t="s">
        <v>299</v>
      </c>
      <c r="B53">
        <v>68.900000000000006</v>
      </c>
      <c r="C53">
        <v>136.4</v>
      </c>
      <c r="D53">
        <v>53.6</v>
      </c>
      <c r="E53">
        <v>52.4</v>
      </c>
      <c r="F53">
        <v>0</v>
      </c>
      <c r="G53">
        <v>0</v>
      </c>
    </row>
    <row r="54" spans="1:7" ht="15" x14ac:dyDescent="0.25">
      <c r="A54" s="242" t="s">
        <v>300</v>
      </c>
      <c r="B54">
        <v>180.8</v>
      </c>
      <c r="C54">
        <v>221.4</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129.5</v>
      </c>
      <c r="C56">
        <v>292.10000000000002</v>
      </c>
      <c r="D56">
        <v>117.5</v>
      </c>
      <c r="E56">
        <v>155.9</v>
      </c>
      <c r="F56">
        <v>0</v>
      </c>
      <c r="G56">
        <v>0</v>
      </c>
    </row>
    <row r="57" spans="1:7" ht="15" x14ac:dyDescent="0.25">
      <c r="A57" s="242" t="s">
        <v>385</v>
      </c>
      <c r="B57">
        <v>7</v>
      </c>
      <c r="C57">
        <v>0</v>
      </c>
      <c r="D57">
        <v>0</v>
      </c>
      <c r="E57">
        <v>0</v>
      </c>
      <c r="F57">
        <v>0</v>
      </c>
      <c r="G57">
        <v>0</v>
      </c>
    </row>
    <row r="58" spans="1:7" ht="15" x14ac:dyDescent="0.25">
      <c r="A58" s="242" t="s">
        <v>303</v>
      </c>
      <c r="B58">
        <v>20.5</v>
      </c>
      <c r="C58">
        <v>14</v>
      </c>
      <c r="D58">
        <v>34.4</v>
      </c>
      <c r="E58">
        <v>31.7</v>
      </c>
      <c r="F58">
        <v>0</v>
      </c>
      <c r="G58">
        <v>0</v>
      </c>
    </row>
    <row r="59" spans="1:7" ht="15" x14ac:dyDescent="0.25">
      <c r="A59" s="242" t="s">
        <v>304</v>
      </c>
      <c r="B59">
        <v>55</v>
      </c>
      <c r="C59">
        <v>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14346.6</v>
      </c>
      <c r="C61">
        <v>11007</v>
      </c>
      <c r="D61">
        <v>16270.7</v>
      </c>
      <c r="E61">
        <v>12610.6</v>
      </c>
      <c r="F61">
        <v>1241.8</v>
      </c>
      <c r="G61">
        <v>112</v>
      </c>
    </row>
    <row r="62" spans="1:7" ht="15" x14ac:dyDescent="0.25">
      <c r="A62" s="242" t="s">
        <v>306</v>
      </c>
      <c r="B62">
        <v>3071.6</v>
      </c>
      <c r="C62">
        <v>2014.3</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17418.2</v>
      </c>
      <c r="C64">
        <v>13021.4</v>
      </c>
      <c r="D64">
        <v>16270.7</v>
      </c>
      <c r="E64">
        <v>12610.6</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A840-2480-453C-AA74-18AF91CF53BA}">
  <dimension ref="A1:G83"/>
  <sheetViews>
    <sheetView topLeftCell="A11" workbookViewId="0">
      <selection activeCell="F31" sqref="F31"/>
    </sheetView>
  </sheetViews>
  <sheetFormatPr defaultRowHeight="13.2" x14ac:dyDescent="0.25"/>
  <cols>
    <col min="1" max="1" width="27.33203125" customWidth="1"/>
    <col min="2" max="2" width="11.6640625" customWidth="1"/>
    <col min="3" max="3" width="12" customWidth="1"/>
    <col min="4" max="4" width="12.5546875" customWidth="1"/>
    <col min="5" max="5" width="11.664062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629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0.4</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2345.6</v>
      </c>
      <c r="C20">
        <v>1308.9000000000001</v>
      </c>
      <c r="D20">
        <v>6979.7</v>
      </c>
      <c r="E20">
        <v>10412.1</v>
      </c>
      <c r="F20">
        <v>542</v>
      </c>
      <c r="G20">
        <v>0</v>
      </c>
    </row>
    <row r="21" spans="1:7" ht="15" x14ac:dyDescent="0.25">
      <c r="A21" s="53" t="s">
        <v>27</v>
      </c>
    </row>
    <row r="22" spans="1:7" ht="15" x14ac:dyDescent="0.25">
      <c r="A22" s="53" t="s">
        <v>271</v>
      </c>
      <c r="B22">
        <v>133.9</v>
      </c>
      <c r="C22">
        <v>141.5</v>
      </c>
      <c r="D22">
        <v>529.79999999999995</v>
      </c>
      <c r="E22">
        <v>1719.1</v>
      </c>
      <c r="F22">
        <v>0</v>
      </c>
      <c r="G22">
        <v>0</v>
      </c>
    </row>
    <row r="23" spans="1:7" ht="15" x14ac:dyDescent="0.25">
      <c r="A23" s="53" t="s">
        <v>27</v>
      </c>
    </row>
    <row r="24" spans="1:7" ht="15" x14ac:dyDescent="0.25">
      <c r="A24" s="53" t="s">
        <v>272</v>
      </c>
      <c r="B24">
        <v>1012.2</v>
      </c>
      <c r="C24">
        <v>400.6</v>
      </c>
      <c r="D24">
        <v>257.10000000000002</v>
      </c>
      <c r="E24">
        <v>77</v>
      </c>
      <c r="F24">
        <v>819</v>
      </c>
      <c r="G24">
        <v>0</v>
      </c>
    </row>
    <row r="25" spans="1:7" ht="15" x14ac:dyDescent="0.25">
      <c r="A25" s="53" t="s">
        <v>27</v>
      </c>
    </row>
    <row r="26" spans="1:7" ht="15" x14ac:dyDescent="0.25">
      <c r="A26" s="53" t="s">
        <v>273</v>
      </c>
      <c r="B26">
        <v>894</v>
      </c>
      <c r="C26">
        <v>90</v>
      </c>
      <c r="D26">
        <v>3250.4</v>
      </c>
      <c r="E26">
        <v>4936.3999999999996</v>
      </c>
      <c r="F26">
        <v>0</v>
      </c>
      <c r="G26">
        <v>0</v>
      </c>
    </row>
    <row r="27" spans="1:7" ht="15" x14ac:dyDescent="0.25">
      <c r="A27" s="53" t="s">
        <v>274</v>
      </c>
      <c r="B27">
        <v>0.8</v>
      </c>
      <c r="C27">
        <v>2.8</v>
      </c>
      <c r="D27">
        <v>34.5</v>
      </c>
      <c r="E27">
        <v>27.6</v>
      </c>
      <c r="F27">
        <v>0</v>
      </c>
      <c r="G27">
        <v>0</v>
      </c>
    </row>
    <row r="28" spans="1:7" ht="15" x14ac:dyDescent="0.25">
      <c r="A28" s="53" t="s">
        <v>406</v>
      </c>
      <c r="B28">
        <v>0</v>
      </c>
      <c r="C28">
        <v>0</v>
      </c>
      <c r="D28">
        <v>28.8</v>
      </c>
      <c r="E28">
        <v>9.6</v>
      </c>
      <c r="F28">
        <v>0</v>
      </c>
      <c r="G28">
        <v>0</v>
      </c>
    </row>
    <row r="29" spans="1:7" ht="15" x14ac:dyDescent="0.25">
      <c r="A29" s="53" t="s">
        <v>413</v>
      </c>
      <c r="B29">
        <v>155</v>
      </c>
      <c r="C29">
        <v>9</v>
      </c>
      <c r="D29">
        <v>275.10000000000002</v>
      </c>
      <c r="E29">
        <v>164.2</v>
      </c>
      <c r="F29">
        <v>0</v>
      </c>
      <c r="G29">
        <v>0</v>
      </c>
    </row>
    <row r="30" spans="1:7" ht="15" x14ac:dyDescent="0.25">
      <c r="A30" s="53" t="s">
        <v>586</v>
      </c>
      <c r="B30">
        <v>0</v>
      </c>
      <c r="C30">
        <v>0</v>
      </c>
      <c r="D30">
        <v>0.1</v>
      </c>
      <c r="E30">
        <v>0</v>
      </c>
      <c r="F30">
        <v>0</v>
      </c>
      <c r="G30">
        <v>0</v>
      </c>
    </row>
    <row r="31" spans="1:7" ht="15" x14ac:dyDescent="0.25">
      <c r="A31" s="53" t="s">
        <v>275</v>
      </c>
      <c r="B31">
        <v>575.29999999999995</v>
      </c>
      <c r="C31">
        <v>75</v>
      </c>
      <c r="D31">
        <v>1926.7</v>
      </c>
      <c r="E31">
        <v>3619.3</v>
      </c>
      <c r="F31">
        <v>0</v>
      </c>
      <c r="G31">
        <v>0</v>
      </c>
    </row>
    <row r="32" spans="1:7" ht="15" x14ac:dyDescent="0.25">
      <c r="A32" s="53" t="s">
        <v>276</v>
      </c>
      <c r="B32">
        <v>7.8</v>
      </c>
      <c r="C32">
        <v>1.8</v>
      </c>
      <c r="D32">
        <v>19.100000000000001</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19.100000000000001</v>
      </c>
      <c r="C36">
        <v>1.4</v>
      </c>
      <c r="D36">
        <v>60.4</v>
      </c>
      <c r="E36">
        <v>82.8</v>
      </c>
      <c r="F36">
        <v>0</v>
      </c>
      <c r="G36">
        <v>0</v>
      </c>
    </row>
    <row r="37" spans="1:7" ht="15" x14ac:dyDescent="0.25">
      <c r="A37" s="53" t="s">
        <v>280</v>
      </c>
      <c r="B37">
        <v>0</v>
      </c>
      <c r="C37">
        <v>0</v>
      </c>
      <c r="D37" t="s">
        <v>160</v>
      </c>
      <c r="E37">
        <v>3</v>
      </c>
      <c r="F37">
        <v>0</v>
      </c>
      <c r="G37">
        <v>0</v>
      </c>
    </row>
    <row r="38" spans="1:7" ht="15" x14ac:dyDescent="0.25">
      <c r="A38" s="53" t="s">
        <v>281</v>
      </c>
      <c r="B38">
        <v>130</v>
      </c>
      <c r="C38">
        <v>0</v>
      </c>
      <c r="D38">
        <v>639.9</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4600.3999999999996</v>
      </c>
      <c r="C52">
        <v>3839.5</v>
      </c>
      <c r="D52">
        <v>19822.5</v>
      </c>
      <c r="E52">
        <v>23917.1</v>
      </c>
      <c r="F52">
        <v>2074.1999999999998</v>
      </c>
      <c r="G52">
        <v>0</v>
      </c>
    </row>
    <row r="53" spans="1:7" ht="15" x14ac:dyDescent="0.25">
      <c r="A53" s="53" t="s">
        <v>287</v>
      </c>
      <c r="B53">
        <v>0</v>
      </c>
      <c r="C53">
        <v>3.5</v>
      </c>
      <c r="D53">
        <v>25.4</v>
      </c>
      <c r="E53">
        <v>26.8</v>
      </c>
      <c r="F53">
        <v>0</v>
      </c>
      <c r="G53">
        <v>0</v>
      </c>
    </row>
    <row r="54" spans="1:7" ht="15" x14ac:dyDescent="0.25">
      <c r="A54" s="53" t="s">
        <v>288</v>
      </c>
      <c r="B54">
        <v>135.69999999999999</v>
      </c>
      <c r="C54">
        <v>180</v>
      </c>
      <c r="D54">
        <v>678.6</v>
      </c>
      <c r="E54">
        <v>692.3</v>
      </c>
      <c r="F54">
        <v>0</v>
      </c>
      <c r="G54">
        <v>0</v>
      </c>
    </row>
    <row r="55" spans="1:7" ht="15" x14ac:dyDescent="0.25">
      <c r="A55" s="53" t="s">
        <v>289</v>
      </c>
      <c r="B55">
        <v>196.8</v>
      </c>
      <c r="C55">
        <v>142</v>
      </c>
      <c r="D55">
        <v>564.4</v>
      </c>
      <c r="E55">
        <v>530.9</v>
      </c>
      <c r="F55">
        <v>77.8</v>
      </c>
      <c r="G55">
        <v>0</v>
      </c>
    </row>
    <row r="56" spans="1:7" ht="15" x14ac:dyDescent="0.25">
      <c r="A56" s="53" t="s">
        <v>310</v>
      </c>
      <c r="B56">
        <v>11</v>
      </c>
      <c r="C56">
        <v>0</v>
      </c>
      <c r="D56">
        <v>146</v>
      </c>
      <c r="E56">
        <v>11.9</v>
      </c>
      <c r="F56">
        <v>0</v>
      </c>
      <c r="G56">
        <v>0</v>
      </c>
    </row>
    <row r="57" spans="1:7" ht="15" x14ac:dyDescent="0.25">
      <c r="A57" s="53" t="s">
        <v>290</v>
      </c>
      <c r="B57">
        <v>428.2</v>
      </c>
      <c r="C57">
        <v>282.7</v>
      </c>
      <c r="D57">
        <v>3741.1</v>
      </c>
      <c r="E57">
        <v>4251</v>
      </c>
      <c r="F57">
        <v>20</v>
      </c>
      <c r="G57">
        <v>0</v>
      </c>
    </row>
    <row r="58" spans="1:7" ht="15" x14ac:dyDescent="0.25">
      <c r="A58" s="53" t="s">
        <v>563</v>
      </c>
      <c r="B58">
        <v>0</v>
      </c>
      <c r="C58">
        <v>0</v>
      </c>
      <c r="D58">
        <v>0</v>
      </c>
      <c r="E58">
        <v>58</v>
      </c>
      <c r="F58">
        <v>0</v>
      </c>
      <c r="G58">
        <v>0</v>
      </c>
    </row>
    <row r="59" spans="1:7" ht="15" x14ac:dyDescent="0.25">
      <c r="A59" s="53" t="s">
        <v>291</v>
      </c>
      <c r="B59">
        <v>114</v>
      </c>
      <c r="C59">
        <v>37.6</v>
      </c>
      <c r="D59">
        <v>428.4</v>
      </c>
      <c r="E59">
        <v>591.5</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19.399999999999999</v>
      </c>
      <c r="D61">
        <v>0</v>
      </c>
      <c r="E61">
        <v>0</v>
      </c>
      <c r="F61">
        <v>0</v>
      </c>
      <c r="G61">
        <v>0</v>
      </c>
    </row>
    <row r="62" spans="1:7" ht="15" x14ac:dyDescent="0.25">
      <c r="A62" s="53" t="s">
        <v>293</v>
      </c>
      <c r="B62">
        <v>267.3</v>
      </c>
      <c r="C62">
        <v>342.2</v>
      </c>
      <c r="D62">
        <v>833.7</v>
      </c>
      <c r="E62">
        <v>949.3</v>
      </c>
      <c r="F62">
        <v>89.2</v>
      </c>
      <c r="G62">
        <v>0</v>
      </c>
    </row>
    <row r="63" spans="1:7" ht="15" x14ac:dyDescent="0.25">
      <c r="A63" s="53" t="s">
        <v>384</v>
      </c>
      <c r="B63">
        <v>0</v>
      </c>
      <c r="C63">
        <v>0</v>
      </c>
      <c r="D63">
        <v>32</v>
      </c>
      <c r="E63">
        <v>36.1</v>
      </c>
      <c r="F63">
        <v>0</v>
      </c>
      <c r="G63">
        <v>0</v>
      </c>
    </row>
    <row r="64" spans="1:7" ht="15" x14ac:dyDescent="0.25">
      <c r="A64" s="53" t="s">
        <v>294</v>
      </c>
      <c r="B64">
        <v>0</v>
      </c>
      <c r="C64">
        <v>0</v>
      </c>
      <c r="D64">
        <v>17.7</v>
      </c>
      <c r="E64">
        <v>16.8</v>
      </c>
      <c r="F64">
        <v>0</v>
      </c>
      <c r="G64">
        <v>0</v>
      </c>
    </row>
    <row r="65" spans="1:7" ht="15" x14ac:dyDescent="0.25">
      <c r="A65" s="53" t="s">
        <v>295</v>
      </c>
      <c r="B65">
        <v>148.6</v>
      </c>
      <c r="C65">
        <v>86</v>
      </c>
      <c r="D65">
        <v>644.6</v>
      </c>
      <c r="E65">
        <v>480.4</v>
      </c>
      <c r="F65">
        <v>7.1</v>
      </c>
      <c r="G65">
        <v>0</v>
      </c>
    </row>
    <row r="66" spans="1:7" ht="15" x14ac:dyDescent="0.25">
      <c r="A66" s="53" t="s">
        <v>296</v>
      </c>
      <c r="B66">
        <v>99.2</v>
      </c>
      <c r="C66">
        <v>51.7</v>
      </c>
      <c r="D66">
        <v>200.7</v>
      </c>
      <c r="E66">
        <v>219.3</v>
      </c>
      <c r="F66">
        <v>71.7</v>
      </c>
      <c r="G66">
        <v>0</v>
      </c>
    </row>
    <row r="67" spans="1:7" ht="15" x14ac:dyDescent="0.25">
      <c r="A67" s="53" t="s">
        <v>297</v>
      </c>
      <c r="B67">
        <v>3.6</v>
      </c>
      <c r="C67">
        <v>3.6</v>
      </c>
      <c r="D67">
        <v>12.1</v>
      </c>
      <c r="E67">
        <v>13.1</v>
      </c>
      <c r="F67">
        <v>0</v>
      </c>
      <c r="G67">
        <v>0</v>
      </c>
    </row>
    <row r="68" spans="1:7" ht="15" x14ac:dyDescent="0.25">
      <c r="A68" s="53" t="s">
        <v>298</v>
      </c>
      <c r="B68">
        <v>2769.7</v>
      </c>
      <c r="C68">
        <v>2441.3000000000002</v>
      </c>
      <c r="D68">
        <v>10922.3</v>
      </c>
      <c r="E68">
        <v>12578.9</v>
      </c>
      <c r="F68">
        <v>1687.6</v>
      </c>
      <c r="G68">
        <v>0</v>
      </c>
    </row>
    <row r="69" spans="1:7" ht="15" x14ac:dyDescent="0.25">
      <c r="A69" s="53" t="s">
        <v>299</v>
      </c>
      <c r="B69">
        <v>71.599999999999994</v>
      </c>
      <c r="C69">
        <v>36.200000000000003</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54.5</v>
      </c>
      <c r="C71">
        <v>0</v>
      </c>
      <c r="D71">
        <v>193.7</v>
      </c>
      <c r="E71">
        <v>1991.5</v>
      </c>
      <c r="F71">
        <v>40.1</v>
      </c>
      <c r="G71">
        <v>0</v>
      </c>
    </row>
    <row r="72" spans="1:7" ht="15" x14ac:dyDescent="0.25">
      <c r="A72" s="53" t="s">
        <v>302</v>
      </c>
      <c r="B72">
        <v>144.30000000000001</v>
      </c>
      <c r="C72">
        <v>93.1</v>
      </c>
      <c r="D72">
        <v>349</v>
      </c>
      <c r="E72">
        <v>582.1</v>
      </c>
      <c r="F72">
        <v>21.2</v>
      </c>
      <c r="G72">
        <v>0</v>
      </c>
    </row>
    <row r="73" spans="1:7" ht="15" x14ac:dyDescent="0.25">
      <c r="A73" s="53" t="s">
        <v>385</v>
      </c>
      <c r="B73">
        <v>0</v>
      </c>
      <c r="C73">
        <v>0</v>
      </c>
      <c r="D73">
        <v>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8991.2000000000007</v>
      </c>
      <c r="C77">
        <v>5780.9</v>
      </c>
      <c r="D77">
        <v>31129.7</v>
      </c>
      <c r="E77">
        <v>41900</v>
      </c>
      <c r="F77">
        <v>3435.2</v>
      </c>
      <c r="G77">
        <v>0</v>
      </c>
    </row>
    <row r="78" spans="1:7" ht="15" x14ac:dyDescent="0.25">
      <c r="A78" s="53" t="s">
        <v>306</v>
      </c>
      <c r="B78">
        <v>1369.9</v>
      </c>
      <c r="C78">
        <v>764.2</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10361.1</v>
      </c>
      <c r="C80">
        <v>6545.1</v>
      </c>
      <c r="D80">
        <v>31129.7</v>
      </c>
      <c r="E80">
        <v>41900</v>
      </c>
      <c r="F80">
        <v>3553.2</v>
      </c>
      <c r="G80">
        <v>0</v>
      </c>
    </row>
    <row r="81" spans="1:7" ht="15" x14ac:dyDescent="0.25">
      <c r="A81" s="53" t="s">
        <v>308</v>
      </c>
      <c r="B81" t="s">
        <v>25</v>
      </c>
      <c r="C81" t="s">
        <v>25</v>
      </c>
      <c r="D81">
        <v>0</v>
      </c>
      <c r="E81">
        <v>0</v>
      </c>
      <c r="F81" t="s">
        <v>25</v>
      </c>
      <c r="G81" t="s">
        <v>25</v>
      </c>
    </row>
    <row r="82" spans="1:7" ht="15" x14ac:dyDescent="0.25">
      <c r="A82" s="53" t="s">
        <v>309</v>
      </c>
      <c r="B82">
        <v>390</v>
      </c>
      <c r="C82">
        <v>349</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7291-54E0-4A23-9D70-2BFD06256509}">
  <dimension ref="A1:G84"/>
  <sheetViews>
    <sheetView topLeftCell="A64"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0.4</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2513.9</v>
      </c>
      <c r="C21">
        <v>1357.3</v>
      </c>
      <c r="D21">
        <v>6803.4</v>
      </c>
      <c r="E21">
        <v>10256.1</v>
      </c>
      <c r="F21">
        <v>534</v>
      </c>
      <c r="G21">
        <v>0</v>
      </c>
    </row>
    <row r="22" spans="1:7" ht="15" x14ac:dyDescent="0.25">
      <c r="A22" s="53" t="s">
        <v>27</v>
      </c>
    </row>
    <row r="23" spans="1:7" ht="15" x14ac:dyDescent="0.25">
      <c r="A23" s="53" t="s">
        <v>271</v>
      </c>
      <c r="B23">
        <v>131.6</v>
      </c>
      <c r="C23">
        <v>172.5</v>
      </c>
      <c r="D23">
        <v>525.5</v>
      </c>
      <c r="E23">
        <v>1680.7</v>
      </c>
      <c r="F23">
        <v>0</v>
      </c>
      <c r="G23">
        <v>0</v>
      </c>
    </row>
    <row r="24" spans="1:7" ht="15" x14ac:dyDescent="0.25">
      <c r="A24" s="53" t="s">
        <v>27</v>
      </c>
    </row>
    <row r="25" spans="1:7" ht="15" x14ac:dyDescent="0.25">
      <c r="A25" s="53" t="s">
        <v>272</v>
      </c>
      <c r="B25">
        <v>1075.2</v>
      </c>
      <c r="C25">
        <v>400.6</v>
      </c>
      <c r="D25">
        <v>191</v>
      </c>
      <c r="E25">
        <v>76.900000000000006</v>
      </c>
      <c r="F25">
        <v>819</v>
      </c>
      <c r="G25">
        <v>0</v>
      </c>
    </row>
    <row r="26" spans="1:7" ht="15" x14ac:dyDescent="0.25">
      <c r="A26" s="53" t="s">
        <v>27</v>
      </c>
    </row>
    <row r="27" spans="1:7" ht="15" x14ac:dyDescent="0.25">
      <c r="A27" s="53" t="s">
        <v>273</v>
      </c>
      <c r="B27">
        <v>1004.5</v>
      </c>
      <c r="C27">
        <v>153.5</v>
      </c>
      <c r="D27">
        <v>3057.1</v>
      </c>
      <c r="E27">
        <v>4867.1000000000004</v>
      </c>
      <c r="F27">
        <v>0</v>
      </c>
      <c r="G27">
        <v>0</v>
      </c>
    </row>
    <row r="28" spans="1:7" ht="15" x14ac:dyDescent="0.25">
      <c r="A28" s="53" t="s">
        <v>274</v>
      </c>
      <c r="B28">
        <v>0.9</v>
      </c>
      <c r="C28">
        <v>1</v>
      </c>
      <c r="D28">
        <v>33.700000000000003</v>
      </c>
      <c r="E28">
        <v>27.2</v>
      </c>
      <c r="F28">
        <v>0</v>
      </c>
      <c r="G28">
        <v>0</v>
      </c>
    </row>
    <row r="29" spans="1:7" ht="15" x14ac:dyDescent="0.25">
      <c r="A29" s="53" t="s">
        <v>406</v>
      </c>
      <c r="B29">
        <v>0</v>
      </c>
      <c r="C29">
        <v>0</v>
      </c>
      <c r="D29">
        <v>28.8</v>
      </c>
      <c r="E29">
        <v>9.6</v>
      </c>
      <c r="F29">
        <v>0</v>
      </c>
      <c r="G29">
        <v>0</v>
      </c>
    </row>
    <row r="30" spans="1:7" ht="15" x14ac:dyDescent="0.25">
      <c r="A30" s="53" t="s">
        <v>413</v>
      </c>
      <c r="B30">
        <v>155</v>
      </c>
      <c r="C30">
        <v>9</v>
      </c>
      <c r="D30">
        <v>275.10000000000002</v>
      </c>
      <c r="E30">
        <v>164.2</v>
      </c>
      <c r="F30">
        <v>0</v>
      </c>
      <c r="G30">
        <v>0</v>
      </c>
    </row>
    <row r="31" spans="1:7" ht="15" x14ac:dyDescent="0.25">
      <c r="A31" s="53" t="s">
        <v>586</v>
      </c>
      <c r="B31">
        <v>0</v>
      </c>
      <c r="C31">
        <v>0</v>
      </c>
      <c r="D31">
        <v>0.1</v>
      </c>
      <c r="E31">
        <v>0</v>
      </c>
      <c r="F31">
        <v>0</v>
      </c>
      <c r="G31">
        <v>0</v>
      </c>
    </row>
    <row r="32" spans="1:7" ht="15" x14ac:dyDescent="0.25">
      <c r="A32" s="53" t="s">
        <v>275</v>
      </c>
      <c r="B32">
        <v>638</v>
      </c>
      <c r="C32">
        <v>75.2</v>
      </c>
      <c r="D32">
        <v>1791.3</v>
      </c>
      <c r="E32">
        <v>3619.1</v>
      </c>
      <c r="F32">
        <v>0</v>
      </c>
      <c r="G32">
        <v>0</v>
      </c>
    </row>
    <row r="33" spans="1:7" ht="15" x14ac:dyDescent="0.25">
      <c r="A33" s="53" t="s">
        <v>276</v>
      </c>
      <c r="B33">
        <v>5.3</v>
      </c>
      <c r="C33">
        <v>1.8</v>
      </c>
      <c r="D33">
        <v>18.600000000000001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v>
      </c>
      <c r="C35">
        <v>0</v>
      </c>
      <c r="D35">
        <v>20.100000000000001</v>
      </c>
      <c r="E35">
        <v>0.3</v>
      </c>
      <c r="F35">
        <v>0</v>
      </c>
      <c r="G35">
        <v>0</v>
      </c>
    </row>
    <row r="36" spans="1:7" ht="15" x14ac:dyDescent="0.25">
      <c r="A36" s="53" t="s">
        <v>278</v>
      </c>
      <c r="B36">
        <v>0</v>
      </c>
      <c r="C36">
        <v>0</v>
      </c>
      <c r="D36">
        <v>2.6</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639.9</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289.7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43.4</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126.8</v>
      </c>
      <c r="E51">
        <v>125.8</v>
      </c>
      <c r="F51">
        <v>0</v>
      </c>
      <c r="G51">
        <v>0</v>
      </c>
    </row>
    <row r="52" spans="1:7" ht="15" x14ac:dyDescent="0.25">
      <c r="A52" s="53" t="s">
        <v>27</v>
      </c>
    </row>
    <row r="53" spans="1:7" ht="15" x14ac:dyDescent="0.25">
      <c r="A53" s="53" t="s">
        <v>286</v>
      </c>
      <c r="B53">
        <v>4862.2</v>
      </c>
      <c r="C53">
        <v>4232</v>
      </c>
      <c r="D53">
        <v>19385.099999999999</v>
      </c>
      <c r="E53">
        <v>23540</v>
      </c>
      <c r="F53">
        <v>1967.4</v>
      </c>
      <c r="G53">
        <v>0</v>
      </c>
    </row>
    <row r="54" spans="1:7" ht="15" x14ac:dyDescent="0.25">
      <c r="A54" s="53" t="s">
        <v>287</v>
      </c>
      <c r="B54">
        <v>0</v>
      </c>
      <c r="C54">
        <v>7</v>
      </c>
      <c r="D54">
        <v>25.4</v>
      </c>
      <c r="E54">
        <v>23.1</v>
      </c>
      <c r="F54">
        <v>0</v>
      </c>
      <c r="G54">
        <v>0</v>
      </c>
    </row>
    <row r="55" spans="1:7" ht="15" x14ac:dyDescent="0.25">
      <c r="A55" s="53" t="s">
        <v>288</v>
      </c>
      <c r="B55">
        <v>135.6</v>
      </c>
      <c r="C55">
        <v>198.8</v>
      </c>
      <c r="D55">
        <v>678.6</v>
      </c>
      <c r="E55">
        <v>669.3</v>
      </c>
      <c r="F55">
        <v>0</v>
      </c>
      <c r="G55">
        <v>0</v>
      </c>
    </row>
    <row r="56" spans="1:7" ht="15" x14ac:dyDescent="0.25">
      <c r="A56" s="53" t="s">
        <v>289</v>
      </c>
      <c r="B56">
        <v>229.3</v>
      </c>
      <c r="C56">
        <v>147</v>
      </c>
      <c r="D56">
        <v>541.79999999999995</v>
      </c>
      <c r="E56">
        <v>518</v>
      </c>
      <c r="F56">
        <v>67.599999999999994</v>
      </c>
      <c r="G56">
        <v>0</v>
      </c>
    </row>
    <row r="57" spans="1:7" ht="15" x14ac:dyDescent="0.25">
      <c r="A57" s="53" t="s">
        <v>310</v>
      </c>
      <c r="B57">
        <v>11</v>
      </c>
      <c r="C57">
        <v>0</v>
      </c>
      <c r="D57">
        <v>146</v>
      </c>
      <c r="E57">
        <v>11.9</v>
      </c>
      <c r="F57">
        <v>0</v>
      </c>
      <c r="G57">
        <v>0</v>
      </c>
    </row>
    <row r="58" spans="1:7" ht="15" x14ac:dyDescent="0.25">
      <c r="A58" s="53" t="s">
        <v>290</v>
      </c>
      <c r="B58">
        <v>446.4</v>
      </c>
      <c r="C58">
        <v>303.7</v>
      </c>
      <c r="D58">
        <v>3708</v>
      </c>
      <c r="E58">
        <v>4251</v>
      </c>
      <c r="F58">
        <v>20</v>
      </c>
      <c r="G58">
        <v>0</v>
      </c>
    </row>
    <row r="59" spans="1:7" ht="15" x14ac:dyDescent="0.25">
      <c r="A59" s="53" t="s">
        <v>563</v>
      </c>
      <c r="B59">
        <v>0</v>
      </c>
      <c r="C59">
        <v>0</v>
      </c>
      <c r="D59">
        <v>0</v>
      </c>
      <c r="E59">
        <v>58</v>
      </c>
      <c r="F59">
        <v>0</v>
      </c>
      <c r="G59">
        <v>0</v>
      </c>
    </row>
    <row r="60" spans="1:7" ht="15" x14ac:dyDescent="0.25">
      <c r="A60" s="53" t="s">
        <v>291</v>
      </c>
      <c r="B60">
        <v>113.9</v>
      </c>
      <c r="C60">
        <v>37.6</v>
      </c>
      <c r="D60">
        <v>428.4</v>
      </c>
      <c r="E60">
        <v>591.5</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11.3</v>
      </c>
      <c r="D62">
        <v>0</v>
      </c>
      <c r="E62">
        <v>0</v>
      </c>
      <c r="F62">
        <v>0</v>
      </c>
      <c r="G62">
        <v>0</v>
      </c>
    </row>
    <row r="63" spans="1:7" ht="15" x14ac:dyDescent="0.25">
      <c r="A63" s="53" t="s">
        <v>293</v>
      </c>
      <c r="B63">
        <v>242.4</v>
      </c>
      <c r="C63">
        <v>352.6</v>
      </c>
      <c r="D63">
        <v>808.4</v>
      </c>
      <c r="E63">
        <v>949.3</v>
      </c>
      <c r="F63">
        <v>14.4</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148.6</v>
      </c>
      <c r="C66">
        <v>115.9</v>
      </c>
      <c r="D66">
        <v>644.6</v>
      </c>
      <c r="E66">
        <v>441.2</v>
      </c>
      <c r="F66">
        <v>7.1</v>
      </c>
      <c r="G66">
        <v>0</v>
      </c>
    </row>
    <row r="67" spans="1:7" ht="15" x14ac:dyDescent="0.25">
      <c r="A67" s="53" t="s">
        <v>296</v>
      </c>
      <c r="B67">
        <v>141.69999999999999</v>
      </c>
      <c r="C67">
        <v>51.7</v>
      </c>
      <c r="D67">
        <v>169.4</v>
      </c>
      <c r="E67">
        <v>219.3</v>
      </c>
      <c r="F67">
        <v>51</v>
      </c>
      <c r="G67">
        <v>0</v>
      </c>
    </row>
    <row r="68" spans="1:7" ht="15" x14ac:dyDescent="0.25">
      <c r="A68" s="53" t="s">
        <v>297</v>
      </c>
      <c r="B68">
        <v>3.6</v>
      </c>
      <c r="C68">
        <v>4.5999999999999996</v>
      </c>
      <c r="D68">
        <v>12.1</v>
      </c>
      <c r="E68">
        <v>11.5</v>
      </c>
      <c r="F68">
        <v>0</v>
      </c>
      <c r="G68">
        <v>0</v>
      </c>
    </row>
    <row r="69" spans="1:7" ht="15" x14ac:dyDescent="0.25">
      <c r="A69" s="53" t="s">
        <v>298</v>
      </c>
      <c r="B69">
        <v>2945.3</v>
      </c>
      <c r="C69">
        <v>2730.9</v>
      </c>
      <c r="D69">
        <v>10699.4</v>
      </c>
      <c r="E69">
        <v>12312.1</v>
      </c>
      <c r="F69">
        <v>1688.5</v>
      </c>
      <c r="G69">
        <v>0</v>
      </c>
    </row>
    <row r="70" spans="1:7" ht="15" x14ac:dyDescent="0.25">
      <c r="A70" s="53" t="s">
        <v>299</v>
      </c>
      <c r="B70">
        <v>71.400000000000006</v>
      </c>
      <c r="C70">
        <v>37</v>
      </c>
      <c r="D70">
        <v>258.8</v>
      </c>
      <c r="E70">
        <v>259</v>
      </c>
      <c r="F70">
        <v>3.5</v>
      </c>
      <c r="G70">
        <v>0</v>
      </c>
    </row>
    <row r="71" spans="1:7" ht="15" x14ac:dyDescent="0.25">
      <c r="A71" s="53" t="s">
        <v>300</v>
      </c>
      <c r="B71">
        <v>127.1</v>
      </c>
      <c r="C71">
        <v>129.4</v>
      </c>
      <c r="D71">
        <v>387.5</v>
      </c>
      <c r="E71">
        <v>361.1</v>
      </c>
      <c r="F71">
        <v>48.7</v>
      </c>
      <c r="G71">
        <v>0</v>
      </c>
    </row>
    <row r="72" spans="1:7" ht="15" x14ac:dyDescent="0.25">
      <c r="A72" s="53" t="s">
        <v>301</v>
      </c>
      <c r="B72">
        <v>41.8</v>
      </c>
      <c r="C72">
        <v>0</v>
      </c>
      <c r="D72">
        <v>167.5</v>
      </c>
      <c r="E72">
        <v>1991.5</v>
      </c>
      <c r="F72">
        <v>40.1</v>
      </c>
      <c r="G72">
        <v>0</v>
      </c>
    </row>
    <row r="73" spans="1:7" ht="15" x14ac:dyDescent="0.25">
      <c r="A73" s="53" t="s">
        <v>302</v>
      </c>
      <c r="B73">
        <v>153.6</v>
      </c>
      <c r="C73">
        <v>95.2</v>
      </c>
      <c r="D73">
        <v>339.1</v>
      </c>
      <c r="E73">
        <v>582.1</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23.7</v>
      </c>
      <c r="C76">
        <v>0</v>
      </c>
      <c r="D76">
        <v>232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9592.5</v>
      </c>
      <c r="C78">
        <v>6321.9</v>
      </c>
      <c r="D78">
        <v>30252.2</v>
      </c>
      <c r="E78">
        <v>41259.1</v>
      </c>
      <c r="F78">
        <v>3320.5</v>
      </c>
      <c r="G78">
        <v>0</v>
      </c>
    </row>
    <row r="79" spans="1:7" ht="15" x14ac:dyDescent="0.25">
      <c r="A79" s="53" t="s">
        <v>306</v>
      </c>
      <c r="B79">
        <v>1288.2</v>
      </c>
      <c r="C79">
        <v>825.8</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10880.7</v>
      </c>
      <c r="C81">
        <v>7147.6</v>
      </c>
      <c r="D81">
        <v>30252.2</v>
      </c>
      <c r="E81">
        <v>41259.1</v>
      </c>
      <c r="F81">
        <v>3438.5</v>
      </c>
      <c r="G81">
        <v>0</v>
      </c>
    </row>
    <row r="82" spans="1:7" ht="15" x14ac:dyDescent="0.25">
      <c r="A82" s="53" t="s">
        <v>308</v>
      </c>
      <c r="B82" t="s">
        <v>25</v>
      </c>
      <c r="C82" t="s">
        <v>25</v>
      </c>
      <c r="D82">
        <v>0</v>
      </c>
      <c r="E82">
        <v>0</v>
      </c>
      <c r="F82" t="s">
        <v>25</v>
      </c>
      <c r="G82" t="s">
        <v>25</v>
      </c>
    </row>
    <row r="83" spans="1:7" ht="15" x14ac:dyDescent="0.25">
      <c r="A83" s="53" t="s">
        <v>309</v>
      </c>
      <c r="B83">
        <v>459</v>
      </c>
      <c r="C83">
        <v>353</v>
      </c>
      <c r="D83" t="s">
        <v>25</v>
      </c>
      <c r="E83" t="s">
        <v>25</v>
      </c>
      <c r="F83">
        <v>195</v>
      </c>
      <c r="G83">
        <v>0</v>
      </c>
    </row>
    <row r="84" spans="1:7" ht="15" x14ac:dyDescent="0.25">
      <c r="A84" s="53" t="s">
        <v>573</v>
      </c>
      <c r="B84" t="s">
        <v>26</v>
      </c>
      <c r="C84" t="s">
        <v>108</v>
      </c>
      <c r="D84" t="s">
        <v>118</v>
      </c>
      <c r="E84" t="s">
        <v>108</v>
      </c>
      <c r="F84" t="s">
        <v>175</v>
      </c>
      <c r="G84" t="s">
        <v>26</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02A7-DDE8-4F8A-9D2C-C27E2642B3AA}">
  <dimension ref="A1:G84"/>
  <sheetViews>
    <sheetView topLeftCell="A76" workbookViewId="0">
      <selection activeCell="B7" sqref="B7"/>
    </sheetView>
  </sheetViews>
  <sheetFormatPr defaultRowHeight="13.2" x14ac:dyDescent="0.25"/>
  <cols>
    <col min="1" max="1" width="22.6640625" customWidth="1"/>
  </cols>
  <sheetData>
    <row r="1" spans="1:7" ht="15" x14ac:dyDescent="0.25">
      <c r="A1" s="53" t="s">
        <v>564</v>
      </c>
    </row>
    <row r="2" spans="1:7" ht="15" x14ac:dyDescent="0.25">
      <c r="A2" s="53" t="s">
        <v>565</v>
      </c>
    </row>
    <row r="3" spans="1:7" ht="15" x14ac:dyDescent="0.25">
      <c r="A3" s="53" t="s">
        <v>627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2455</v>
      </c>
      <c r="C21">
        <v>1514.6</v>
      </c>
      <c r="D21">
        <v>6595.3</v>
      </c>
      <c r="E21">
        <v>9934</v>
      </c>
      <c r="F21">
        <v>534</v>
      </c>
      <c r="G21">
        <v>0</v>
      </c>
    </row>
    <row r="22" spans="1:7" ht="15" x14ac:dyDescent="0.25">
      <c r="A22" s="53" t="s">
        <v>27</v>
      </c>
    </row>
    <row r="23" spans="1:7" ht="15" x14ac:dyDescent="0.25">
      <c r="A23" s="53" t="s">
        <v>271</v>
      </c>
      <c r="B23">
        <v>139.19999999999999</v>
      </c>
      <c r="C23">
        <v>172.8</v>
      </c>
      <c r="D23">
        <v>517.9</v>
      </c>
      <c r="E23">
        <v>1622.1</v>
      </c>
      <c r="F23">
        <v>0</v>
      </c>
      <c r="G23">
        <v>0</v>
      </c>
    </row>
    <row r="24" spans="1:7" ht="15" x14ac:dyDescent="0.25">
      <c r="A24" s="53" t="s">
        <v>27</v>
      </c>
    </row>
    <row r="25" spans="1:7" ht="15" x14ac:dyDescent="0.25">
      <c r="A25" s="53" t="s">
        <v>272</v>
      </c>
      <c r="B25">
        <v>1075.5</v>
      </c>
      <c r="C25">
        <v>405.6</v>
      </c>
      <c r="D25">
        <v>190.6</v>
      </c>
      <c r="E25">
        <v>71.900000000000006</v>
      </c>
      <c r="F25">
        <v>819</v>
      </c>
      <c r="G25">
        <v>0</v>
      </c>
    </row>
    <row r="26" spans="1:7" ht="15" x14ac:dyDescent="0.25">
      <c r="A26" s="53" t="s">
        <v>27</v>
      </c>
    </row>
    <row r="27" spans="1:7" ht="15" x14ac:dyDescent="0.25">
      <c r="A27" s="53" t="s">
        <v>273</v>
      </c>
      <c r="B27">
        <v>1187.4000000000001</v>
      </c>
      <c r="C27">
        <v>155.69999999999999</v>
      </c>
      <c r="D27">
        <v>2696.7</v>
      </c>
      <c r="E27">
        <v>4862.8</v>
      </c>
      <c r="F27">
        <v>0</v>
      </c>
      <c r="G27">
        <v>0</v>
      </c>
    </row>
    <row r="28" spans="1:7" ht="15" x14ac:dyDescent="0.25">
      <c r="A28" s="53" t="s">
        <v>274</v>
      </c>
      <c r="B28">
        <v>0.2</v>
      </c>
      <c r="C28">
        <v>1</v>
      </c>
      <c r="D28">
        <v>33.299999999999997</v>
      </c>
      <c r="E28">
        <v>25.2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760.5</v>
      </c>
      <c r="C32">
        <v>77.400000000000006</v>
      </c>
      <c r="D32">
        <v>1554</v>
      </c>
      <c r="E32">
        <v>3616.8</v>
      </c>
      <c r="F32">
        <v>0</v>
      </c>
      <c r="G32">
        <v>0</v>
      </c>
    </row>
    <row r="33" spans="1:7" ht="15" x14ac:dyDescent="0.25">
      <c r="A33" s="53" t="s">
        <v>276</v>
      </c>
      <c r="B33">
        <v>6.3</v>
      </c>
      <c r="C33">
        <v>1.8</v>
      </c>
      <c r="D33">
        <v>17.600000000000001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5147.8</v>
      </c>
      <c r="C53">
        <v>4602.8</v>
      </c>
      <c r="D53">
        <v>18791.900000000001</v>
      </c>
      <c r="E53">
        <v>23041.5</v>
      </c>
      <c r="F53">
        <v>1941.5</v>
      </c>
      <c r="G53">
        <v>0</v>
      </c>
    </row>
    <row r="54" spans="1:7" ht="15" x14ac:dyDescent="0.25">
      <c r="A54" s="53" t="s">
        <v>287</v>
      </c>
      <c r="B54">
        <v>4</v>
      </c>
      <c r="C54">
        <v>7</v>
      </c>
      <c r="D54">
        <v>20.2</v>
      </c>
      <c r="E54">
        <v>23.1</v>
      </c>
      <c r="F54">
        <v>0</v>
      </c>
      <c r="G54">
        <v>0</v>
      </c>
    </row>
    <row r="55" spans="1:7" ht="15" x14ac:dyDescent="0.25">
      <c r="A55" s="53" t="s">
        <v>288</v>
      </c>
      <c r="B55">
        <v>150.69999999999999</v>
      </c>
      <c r="C55">
        <v>217.7</v>
      </c>
      <c r="D55">
        <v>651.70000000000005</v>
      </c>
      <c r="E55">
        <v>639.4</v>
      </c>
      <c r="F55">
        <v>0</v>
      </c>
      <c r="G55">
        <v>0</v>
      </c>
    </row>
    <row r="56" spans="1:7" ht="15" x14ac:dyDescent="0.25">
      <c r="A56" s="53" t="s">
        <v>289</v>
      </c>
      <c r="B56">
        <v>235.4</v>
      </c>
      <c r="C56">
        <v>158.5</v>
      </c>
      <c r="D56">
        <v>533</v>
      </c>
      <c r="E56">
        <v>493</v>
      </c>
      <c r="F56">
        <v>67.599999999999994</v>
      </c>
      <c r="G56">
        <v>0</v>
      </c>
    </row>
    <row r="57" spans="1:7" ht="15" x14ac:dyDescent="0.25">
      <c r="A57" s="53" t="s">
        <v>310</v>
      </c>
      <c r="B57">
        <v>11</v>
      </c>
      <c r="C57">
        <v>0</v>
      </c>
      <c r="D57">
        <v>146</v>
      </c>
      <c r="E57">
        <v>11.9</v>
      </c>
      <c r="F57">
        <v>0</v>
      </c>
      <c r="G57">
        <v>0</v>
      </c>
    </row>
    <row r="58" spans="1:7" ht="15" x14ac:dyDescent="0.25">
      <c r="A58" s="53" t="s">
        <v>290</v>
      </c>
      <c r="B58">
        <v>356.8</v>
      </c>
      <c r="C58">
        <v>304.89999999999998</v>
      </c>
      <c r="D58">
        <v>3668.9</v>
      </c>
      <c r="E58">
        <v>4155.2</v>
      </c>
      <c r="F58">
        <v>27</v>
      </c>
      <c r="G58">
        <v>0</v>
      </c>
    </row>
    <row r="59" spans="1:7" ht="15" x14ac:dyDescent="0.25">
      <c r="A59" s="53" t="s">
        <v>563</v>
      </c>
      <c r="B59">
        <v>0</v>
      </c>
      <c r="C59">
        <v>0</v>
      </c>
      <c r="D59">
        <v>0</v>
      </c>
      <c r="E59">
        <v>58</v>
      </c>
      <c r="F59">
        <v>0</v>
      </c>
      <c r="G59">
        <v>0</v>
      </c>
    </row>
    <row r="60" spans="1:7" ht="15" x14ac:dyDescent="0.25">
      <c r="A60" s="53" t="s">
        <v>291</v>
      </c>
      <c r="B60">
        <v>125.9</v>
      </c>
      <c r="C60">
        <v>56.6</v>
      </c>
      <c r="D60">
        <v>400.9</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240.7</v>
      </c>
      <c r="C63">
        <v>368.6</v>
      </c>
      <c r="D63">
        <v>811.9</v>
      </c>
      <c r="E63">
        <v>923.2</v>
      </c>
      <c r="F63">
        <v>14.5</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146.6</v>
      </c>
      <c r="C66">
        <v>115.1</v>
      </c>
      <c r="D66">
        <v>644.6</v>
      </c>
      <c r="E66">
        <v>441.2</v>
      </c>
      <c r="F66">
        <v>4.5</v>
      </c>
      <c r="G66">
        <v>0</v>
      </c>
    </row>
    <row r="67" spans="1:7" ht="15" x14ac:dyDescent="0.25">
      <c r="A67" s="53" t="s">
        <v>296</v>
      </c>
      <c r="B67">
        <v>136.5</v>
      </c>
      <c r="C67">
        <v>51.7</v>
      </c>
      <c r="D67">
        <v>169.4</v>
      </c>
      <c r="E67">
        <v>219.3</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3148.7</v>
      </c>
      <c r="C69">
        <v>2990.2</v>
      </c>
      <c r="D69">
        <v>10405.799999999999</v>
      </c>
      <c r="E69">
        <v>12058.7</v>
      </c>
      <c r="F69">
        <v>1703.1</v>
      </c>
      <c r="G69">
        <v>0</v>
      </c>
    </row>
    <row r="70" spans="1:7" ht="15" x14ac:dyDescent="0.25">
      <c r="A70" s="53" t="s">
        <v>299</v>
      </c>
      <c r="B70">
        <v>71.400000000000006</v>
      </c>
      <c r="C70">
        <v>64.900000000000006</v>
      </c>
      <c r="D70">
        <v>258.8</v>
      </c>
      <c r="E70">
        <v>229.9</v>
      </c>
      <c r="F70">
        <v>3.5</v>
      </c>
      <c r="G70">
        <v>0</v>
      </c>
    </row>
    <row r="71" spans="1:7" ht="15" x14ac:dyDescent="0.25">
      <c r="A71" s="53" t="s">
        <v>300</v>
      </c>
      <c r="B71">
        <v>127.1</v>
      </c>
      <c r="C71">
        <v>136.9</v>
      </c>
      <c r="D71">
        <v>387.5</v>
      </c>
      <c r="E71">
        <v>353.4</v>
      </c>
      <c r="F71">
        <v>48.7</v>
      </c>
      <c r="G71">
        <v>0</v>
      </c>
    </row>
    <row r="72" spans="1:7" ht="15" x14ac:dyDescent="0.25">
      <c r="A72" s="53" t="s">
        <v>301</v>
      </c>
      <c r="B72">
        <v>153.6</v>
      </c>
      <c r="C72">
        <v>0</v>
      </c>
      <c r="D72">
        <v>37.700000000000003</v>
      </c>
      <c r="E72">
        <v>1991.5</v>
      </c>
      <c r="F72">
        <v>0</v>
      </c>
      <c r="G72">
        <v>0</v>
      </c>
    </row>
    <row r="73" spans="1:7" ht="15" x14ac:dyDescent="0.25">
      <c r="A73" s="53" t="s">
        <v>302</v>
      </c>
      <c r="B73">
        <v>183.2</v>
      </c>
      <c r="C73">
        <v>104.3</v>
      </c>
      <c r="D73">
        <v>305.2</v>
      </c>
      <c r="E73">
        <v>571.6</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200.7</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10010</v>
      </c>
      <c r="C78">
        <v>6857.5</v>
      </c>
      <c r="D78">
        <v>29014.6</v>
      </c>
      <c r="E78">
        <v>40370.5</v>
      </c>
      <c r="F78">
        <v>3294.5</v>
      </c>
      <c r="G78">
        <v>0</v>
      </c>
    </row>
    <row r="79" spans="1:7" ht="15" x14ac:dyDescent="0.25">
      <c r="A79" s="53" t="s">
        <v>306</v>
      </c>
      <c r="B79">
        <v>1451.2</v>
      </c>
      <c r="C79">
        <v>1010.3</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11461.2</v>
      </c>
      <c r="C81">
        <v>7867.7</v>
      </c>
      <c r="D81">
        <v>29014.6</v>
      </c>
      <c r="E81">
        <v>40370.5</v>
      </c>
      <c r="F81">
        <v>3412.5</v>
      </c>
      <c r="G81">
        <v>0</v>
      </c>
    </row>
    <row r="82" spans="1:7" ht="15" x14ac:dyDescent="0.25">
      <c r="A82" s="53" t="s">
        <v>308</v>
      </c>
      <c r="B82" t="s">
        <v>25</v>
      </c>
      <c r="C82" t="s">
        <v>25</v>
      </c>
      <c r="D82">
        <v>0</v>
      </c>
      <c r="E82">
        <v>0</v>
      </c>
      <c r="F82" t="s">
        <v>25</v>
      </c>
      <c r="G82" t="s">
        <v>25</v>
      </c>
    </row>
    <row r="83" spans="1:7" ht="15" x14ac:dyDescent="0.25">
      <c r="A83" s="53" t="s">
        <v>309</v>
      </c>
      <c r="B83">
        <v>643</v>
      </c>
      <c r="C83">
        <v>424.4</v>
      </c>
      <c r="D83" t="s">
        <v>25</v>
      </c>
      <c r="E83" t="s">
        <v>25</v>
      </c>
      <c r="F83">
        <v>0</v>
      </c>
      <c r="G83">
        <v>0</v>
      </c>
    </row>
    <row r="84" spans="1:7" ht="15" x14ac:dyDescent="0.35">
      <c r="A84" s="30" t="s">
        <v>573</v>
      </c>
      <c r="B84" t="s">
        <v>26</v>
      </c>
      <c r="C84" t="s">
        <v>108</v>
      </c>
      <c r="D84" t="s">
        <v>118</v>
      </c>
      <c r="E84" t="s">
        <v>108</v>
      </c>
      <c r="F84" t="s">
        <v>175</v>
      </c>
      <c r="G84" t="s">
        <v>26</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78E4-5D1E-4112-9212-541DC770D197}">
  <dimension ref="A1:G84"/>
  <sheetViews>
    <sheetView topLeftCell="A63" workbookViewId="0">
      <selection sqref="A1:G84"/>
    </sheetView>
  </sheetViews>
  <sheetFormatPr defaultRowHeight="13.2" x14ac:dyDescent="0.25"/>
  <sheetData>
    <row r="1" spans="1:7" ht="15" x14ac:dyDescent="0.25">
      <c r="A1" s="53" t="s">
        <v>564</v>
      </c>
    </row>
    <row r="2" spans="1:7" ht="15" x14ac:dyDescent="0.25">
      <c r="A2" s="53" t="s">
        <v>565</v>
      </c>
    </row>
    <row r="3" spans="1:7" ht="15" x14ac:dyDescent="0.25">
      <c r="A3" s="53" t="s">
        <v>626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2654</v>
      </c>
      <c r="C21">
        <v>1708.6</v>
      </c>
      <c r="D21">
        <v>6147.4</v>
      </c>
      <c r="E21">
        <v>9715.9</v>
      </c>
      <c r="F21">
        <v>534</v>
      </c>
      <c r="G21">
        <v>0</v>
      </c>
    </row>
    <row r="22" spans="1:7" ht="15" x14ac:dyDescent="0.25">
      <c r="A22" s="53" t="s">
        <v>27</v>
      </c>
    </row>
    <row r="23" spans="1:7" ht="15" x14ac:dyDescent="0.25">
      <c r="A23" s="53" t="s">
        <v>271</v>
      </c>
      <c r="B23">
        <v>145</v>
      </c>
      <c r="C23">
        <v>175.2</v>
      </c>
      <c r="D23">
        <v>508.9</v>
      </c>
      <c r="E23">
        <v>1614.2</v>
      </c>
      <c r="F23">
        <v>0</v>
      </c>
      <c r="G23">
        <v>0</v>
      </c>
    </row>
    <row r="24" spans="1:7" ht="15" x14ac:dyDescent="0.25">
      <c r="A24" s="53" t="s">
        <v>27</v>
      </c>
    </row>
    <row r="25" spans="1:7" ht="15" x14ac:dyDescent="0.25">
      <c r="A25" s="53" t="s">
        <v>272</v>
      </c>
      <c r="B25">
        <v>1075.5</v>
      </c>
      <c r="C25">
        <v>410.7</v>
      </c>
      <c r="D25">
        <v>190.6</v>
      </c>
      <c r="E25">
        <v>66.900000000000006</v>
      </c>
      <c r="F25">
        <v>819</v>
      </c>
      <c r="G25">
        <v>0</v>
      </c>
    </row>
    <row r="26" spans="1:7" ht="15" x14ac:dyDescent="0.25">
      <c r="A26" s="53" t="s">
        <v>27</v>
      </c>
    </row>
    <row r="27" spans="1:7" ht="15" x14ac:dyDescent="0.25">
      <c r="A27" s="53" t="s">
        <v>273</v>
      </c>
      <c r="B27">
        <v>1253.5</v>
      </c>
      <c r="C27">
        <v>217.1</v>
      </c>
      <c r="D27">
        <v>2487.3000000000002</v>
      </c>
      <c r="E27">
        <v>4767.1000000000004</v>
      </c>
      <c r="F27">
        <v>0</v>
      </c>
      <c r="G27">
        <v>0</v>
      </c>
    </row>
    <row r="28" spans="1:7" ht="15" x14ac:dyDescent="0.25">
      <c r="A28" s="53" t="s">
        <v>274</v>
      </c>
      <c r="B28">
        <v>0.8</v>
      </c>
      <c r="C28">
        <v>2.8</v>
      </c>
      <c r="D28">
        <v>32.5</v>
      </c>
      <c r="E28">
        <v>23.2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824</v>
      </c>
      <c r="C32">
        <v>136.9</v>
      </c>
      <c r="D32">
        <v>1347.3</v>
      </c>
      <c r="E32">
        <v>3557.7</v>
      </c>
      <c r="F32">
        <v>0</v>
      </c>
      <c r="G32">
        <v>0</v>
      </c>
    </row>
    <row r="33" spans="1:7" ht="15" x14ac:dyDescent="0.25">
      <c r="A33" s="53" t="s">
        <v>276</v>
      </c>
      <c r="B33">
        <v>8.1999999999999993</v>
      </c>
      <c r="C33">
        <v>1</v>
      </c>
      <c r="D33">
        <v>15.7</v>
      </c>
      <c r="E33">
        <v>42.9</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5526.8</v>
      </c>
      <c r="C53">
        <v>5094.3999999999996</v>
      </c>
      <c r="D53">
        <v>18111.400000000001</v>
      </c>
      <c r="E53">
        <v>22598.3</v>
      </c>
      <c r="F53">
        <v>1926</v>
      </c>
      <c r="G53">
        <v>0</v>
      </c>
    </row>
    <row r="54" spans="1:7" ht="15" x14ac:dyDescent="0.25">
      <c r="A54" s="53" t="s">
        <v>287</v>
      </c>
      <c r="B54">
        <v>4</v>
      </c>
      <c r="C54">
        <v>7</v>
      </c>
      <c r="D54">
        <v>20.2</v>
      </c>
      <c r="E54">
        <v>23.1</v>
      </c>
      <c r="F54">
        <v>0</v>
      </c>
      <c r="G54">
        <v>0</v>
      </c>
    </row>
    <row r="55" spans="1:7" ht="15" x14ac:dyDescent="0.25">
      <c r="A55" s="53" t="s">
        <v>288</v>
      </c>
      <c r="B55">
        <v>187.2</v>
      </c>
      <c r="C55">
        <v>244.9</v>
      </c>
      <c r="D55">
        <v>608.20000000000005</v>
      </c>
      <c r="E55">
        <v>639.4</v>
      </c>
      <c r="F55">
        <v>0</v>
      </c>
      <c r="G55">
        <v>0</v>
      </c>
    </row>
    <row r="56" spans="1:7" ht="15" x14ac:dyDescent="0.25">
      <c r="A56" s="53" t="s">
        <v>289</v>
      </c>
      <c r="B56">
        <v>223</v>
      </c>
      <c r="C56">
        <v>160.69999999999999</v>
      </c>
      <c r="D56">
        <v>523.70000000000005</v>
      </c>
      <c r="E56">
        <v>490.6</v>
      </c>
      <c r="F56">
        <v>65.2</v>
      </c>
      <c r="G56">
        <v>0</v>
      </c>
    </row>
    <row r="57" spans="1:7" ht="15" x14ac:dyDescent="0.25">
      <c r="A57" s="53" t="s">
        <v>310</v>
      </c>
      <c r="B57">
        <v>11</v>
      </c>
      <c r="C57">
        <v>0</v>
      </c>
      <c r="D57">
        <v>146</v>
      </c>
      <c r="E57">
        <v>11.9</v>
      </c>
      <c r="F57">
        <v>0</v>
      </c>
      <c r="G57">
        <v>0</v>
      </c>
    </row>
    <row r="58" spans="1:7" ht="15" x14ac:dyDescent="0.25">
      <c r="A58" s="53" t="s">
        <v>290</v>
      </c>
      <c r="B58">
        <v>332.8</v>
      </c>
      <c r="C58">
        <v>337.9</v>
      </c>
      <c r="D58">
        <v>3478.2</v>
      </c>
      <c r="E58">
        <v>4128.2</v>
      </c>
      <c r="F58">
        <v>20</v>
      </c>
      <c r="G58">
        <v>0</v>
      </c>
    </row>
    <row r="59" spans="1:7" ht="15" x14ac:dyDescent="0.25">
      <c r="A59" s="53" t="s">
        <v>563</v>
      </c>
      <c r="B59">
        <v>0</v>
      </c>
      <c r="C59">
        <v>0</v>
      </c>
      <c r="D59">
        <v>0</v>
      </c>
      <c r="E59">
        <v>58</v>
      </c>
      <c r="F59">
        <v>0</v>
      </c>
      <c r="G59">
        <v>0</v>
      </c>
    </row>
    <row r="60" spans="1:7" ht="15" x14ac:dyDescent="0.25">
      <c r="A60" s="53" t="s">
        <v>291</v>
      </c>
      <c r="B60">
        <v>144</v>
      </c>
      <c r="C60">
        <v>78.599999999999994</v>
      </c>
      <c r="D60">
        <v>369.1</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314.5</v>
      </c>
      <c r="C63">
        <v>388</v>
      </c>
      <c r="D63">
        <v>751.1</v>
      </c>
      <c r="E63">
        <v>890.7</v>
      </c>
      <c r="F63">
        <v>13.6</v>
      </c>
      <c r="G63">
        <v>0</v>
      </c>
    </row>
    <row r="64" spans="1:7" ht="15" x14ac:dyDescent="0.25">
      <c r="A64" s="53" t="s">
        <v>384</v>
      </c>
      <c r="B64">
        <v>0</v>
      </c>
      <c r="C64">
        <v>0</v>
      </c>
      <c r="D64">
        <v>32</v>
      </c>
      <c r="E64">
        <v>31.6</v>
      </c>
      <c r="F64">
        <v>0</v>
      </c>
      <c r="G64">
        <v>0</v>
      </c>
    </row>
    <row r="65" spans="1:7" ht="15" x14ac:dyDescent="0.25">
      <c r="A65" s="53" t="s">
        <v>294</v>
      </c>
      <c r="B65">
        <v>2</v>
      </c>
      <c r="C65">
        <v>3.4</v>
      </c>
      <c r="D65">
        <v>15.7</v>
      </c>
      <c r="E65">
        <v>13.4</v>
      </c>
      <c r="F65">
        <v>0</v>
      </c>
      <c r="G65">
        <v>0</v>
      </c>
    </row>
    <row r="66" spans="1:7" ht="15" x14ac:dyDescent="0.25">
      <c r="A66" s="53" t="s">
        <v>295</v>
      </c>
      <c r="B66">
        <v>173.1</v>
      </c>
      <c r="C66">
        <v>110.1</v>
      </c>
      <c r="D66">
        <v>606.20000000000005</v>
      </c>
      <c r="E66">
        <v>441.2</v>
      </c>
      <c r="F66">
        <v>4.5</v>
      </c>
      <c r="G66">
        <v>0</v>
      </c>
    </row>
    <row r="67" spans="1:7" ht="15" x14ac:dyDescent="0.25">
      <c r="A67" s="53" t="s">
        <v>296</v>
      </c>
      <c r="B67">
        <v>191</v>
      </c>
      <c r="C67">
        <v>76.400000000000006</v>
      </c>
      <c r="D67">
        <v>169.4</v>
      </c>
      <c r="E67">
        <v>196.9</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3305.4</v>
      </c>
      <c r="C69">
        <v>3293.9</v>
      </c>
      <c r="D69">
        <v>10172.5</v>
      </c>
      <c r="E69">
        <v>11734.4</v>
      </c>
      <c r="F69">
        <v>1703.1</v>
      </c>
      <c r="G69">
        <v>0</v>
      </c>
    </row>
    <row r="70" spans="1:7" ht="15" x14ac:dyDescent="0.25">
      <c r="A70" s="53" t="s">
        <v>299</v>
      </c>
      <c r="B70">
        <v>85.4</v>
      </c>
      <c r="C70">
        <v>92.2</v>
      </c>
      <c r="D70">
        <v>243.7</v>
      </c>
      <c r="E70">
        <v>229.9</v>
      </c>
      <c r="F70">
        <v>3.5</v>
      </c>
      <c r="G70">
        <v>0</v>
      </c>
    </row>
    <row r="71" spans="1:7" ht="15" x14ac:dyDescent="0.25">
      <c r="A71" s="53" t="s">
        <v>300</v>
      </c>
      <c r="B71">
        <v>146.69999999999999</v>
      </c>
      <c r="C71">
        <v>136.9</v>
      </c>
      <c r="D71">
        <v>351.9</v>
      </c>
      <c r="E71">
        <v>353.4</v>
      </c>
      <c r="F71">
        <v>48.7</v>
      </c>
      <c r="G71">
        <v>0</v>
      </c>
    </row>
    <row r="72" spans="1:7" ht="15" x14ac:dyDescent="0.25">
      <c r="A72" s="53" t="s">
        <v>301</v>
      </c>
      <c r="B72">
        <v>152.9</v>
      </c>
      <c r="C72">
        <v>0</v>
      </c>
      <c r="D72">
        <v>37.700000000000003</v>
      </c>
      <c r="E72">
        <v>1991.5</v>
      </c>
      <c r="F72">
        <v>0</v>
      </c>
      <c r="G72">
        <v>0</v>
      </c>
    </row>
    <row r="73" spans="1:7" ht="15" x14ac:dyDescent="0.25">
      <c r="A73" s="53" t="s">
        <v>302</v>
      </c>
      <c r="B73">
        <v>199.8</v>
      </c>
      <c r="C73">
        <v>137.69999999999999</v>
      </c>
      <c r="D73">
        <v>290.7</v>
      </c>
      <c r="E73">
        <v>540.20000000000005</v>
      </c>
      <c r="F73">
        <v>16</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193.2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10660</v>
      </c>
      <c r="C78">
        <v>7611.9</v>
      </c>
      <c r="D78">
        <v>27667.8</v>
      </c>
      <c r="E78">
        <v>39600.6</v>
      </c>
      <c r="F78">
        <v>3279</v>
      </c>
      <c r="G78">
        <v>0</v>
      </c>
    </row>
    <row r="79" spans="1:7" ht="15" x14ac:dyDescent="0.25">
      <c r="A79" s="53" t="s">
        <v>306</v>
      </c>
      <c r="B79">
        <v>1510.5</v>
      </c>
      <c r="C79">
        <v>1034.5999999999999</v>
      </c>
      <c r="D79">
        <v>0</v>
      </c>
      <c r="E79">
        <v>0</v>
      </c>
      <c r="F79">
        <v>106</v>
      </c>
      <c r="G79">
        <v>0</v>
      </c>
    </row>
    <row r="80" spans="1:7" ht="15" x14ac:dyDescent="0.25">
      <c r="A80" s="53" t="s">
        <v>573</v>
      </c>
      <c r="B80" t="s">
        <v>26</v>
      </c>
      <c r="C80" t="s">
        <v>108</v>
      </c>
      <c r="D80" t="s">
        <v>118</v>
      </c>
      <c r="E80" t="s">
        <v>108</v>
      </c>
      <c r="F80" t="s">
        <v>175</v>
      </c>
      <c r="G80" t="s">
        <v>26</v>
      </c>
    </row>
    <row r="81" spans="1:7" ht="15" x14ac:dyDescent="0.25">
      <c r="A81" s="53" t="s">
        <v>307</v>
      </c>
      <c r="B81">
        <v>12170.5</v>
      </c>
      <c r="C81">
        <v>8646.5</v>
      </c>
      <c r="D81">
        <v>27667.8</v>
      </c>
      <c r="E81">
        <v>39600.6</v>
      </c>
      <c r="F81">
        <v>3385</v>
      </c>
      <c r="G81">
        <v>0</v>
      </c>
    </row>
    <row r="82" spans="1:7" ht="15" x14ac:dyDescent="0.25">
      <c r="A82" s="53" t="s">
        <v>308</v>
      </c>
      <c r="B82" t="s">
        <v>25</v>
      </c>
      <c r="C82" t="s">
        <v>25</v>
      </c>
      <c r="D82">
        <v>0</v>
      </c>
      <c r="E82">
        <v>0</v>
      </c>
      <c r="F82" t="s">
        <v>25</v>
      </c>
      <c r="G82" t="s">
        <v>25</v>
      </c>
    </row>
    <row r="83" spans="1:7" ht="15" x14ac:dyDescent="0.25">
      <c r="A83" s="53" t="s">
        <v>309</v>
      </c>
      <c r="B83">
        <v>712</v>
      </c>
      <c r="C83">
        <v>424.4</v>
      </c>
      <c r="D83" t="s">
        <v>25</v>
      </c>
      <c r="E83" t="s">
        <v>25</v>
      </c>
      <c r="F83">
        <v>0</v>
      </c>
      <c r="G83">
        <v>0</v>
      </c>
    </row>
    <row r="84" spans="1:7" ht="15" x14ac:dyDescent="0.25">
      <c r="A84" s="53" t="s">
        <v>573</v>
      </c>
      <c r="B84" t="s">
        <v>26</v>
      </c>
      <c r="C84" t="s">
        <v>108</v>
      </c>
      <c r="D84" t="s">
        <v>118</v>
      </c>
      <c r="E84" t="s">
        <v>108</v>
      </c>
      <c r="F84" t="s">
        <v>175</v>
      </c>
      <c r="G84" t="s">
        <v>26</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3752-310E-4132-88E8-9EAF57A5D60E}">
  <dimension ref="A1:G108"/>
  <sheetViews>
    <sheetView workbookViewId="0">
      <selection activeCell="B7" sqref="B7"/>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624</v>
      </c>
    </row>
    <row r="4" spans="1:7" ht="15" x14ac:dyDescent="0.25">
      <c r="A4" s="53" t="s">
        <v>567</v>
      </c>
    </row>
    <row r="5" spans="1:7" ht="15" x14ac:dyDescent="0.25">
      <c r="A5" s="53" t="s">
        <v>568</v>
      </c>
    </row>
    <row r="6" spans="1:7" ht="15" x14ac:dyDescent="0.25">
      <c r="A6" s="53" t="s">
        <v>569</v>
      </c>
    </row>
    <row r="7" spans="1:7" ht="15" x14ac:dyDescent="0.25">
      <c r="B7" s="53" t="s">
        <v>556</v>
      </c>
      <c r="D7" s="48" t="s">
        <v>557</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2742.7</v>
      </c>
      <c r="C21">
        <v>1926.7</v>
      </c>
      <c r="D21">
        <v>5887.4</v>
      </c>
      <c r="E21">
        <v>8784.5</v>
      </c>
      <c r="F21">
        <v>534</v>
      </c>
      <c r="G21">
        <v>0</v>
      </c>
    </row>
    <row r="22" spans="1:7" ht="15" x14ac:dyDescent="0.25">
      <c r="A22" s="53" t="s">
        <v>27</v>
      </c>
    </row>
    <row r="23" spans="1:7" ht="15" x14ac:dyDescent="0.25">
      <c r="A23" s="53" t="s">
        <v>271</v>
      </c>
      <c r="B23">
        <v>149.4</v>
      </c>
      <c r="C23">
        <v>174.8</v>
      </c>
      <c r="D23">
        <v>503</v>
      </c>
      <c r="E23">
        <v>1604.2</v>
      </c>
      <c r="F23">
        <v>0</v>
      </c>
      <c r="G23">
        <v>0</v>
      </c>
    </row>
    <row r="24" spans="1:7" ht="15" x14ac:dyDescent="0.25">
      <c r="A24" s="53" t="s">
        <v>27</v>
      </c>
    </row>
    <row r="25" spans="1:7" ht="15" x14ac:dyDescent="0.25">
      <c r="A25" s="53" t="s">
        <v>272</v>
      </c>
      <c r="B25">
        <v>1065.7</v>
      </c>
      <c r="C25">
        <v>470.7</v>
      </c>
      <c r="D25">
        <v>190.6</v>
      </c>
      <c r="E25">
        <v>9.1999999999999993</v>
      </c>
      <c r="F25">
        <v>819</v>
      </c>
      <c r="G25">
        <v>0</v>
      </c>
    </row>
    <row r="26" spans="1:7" ht="15" x14ac:dyDescent="0.25">
      <c r="A26" s="53" t="s">
        <v>27</v>
      </c>
    </row>
    <row r="27" spans="1:7" ht="15" x14ac:dyDescent="0.25">
      <c r="A27" s="53" t="s">
        <v>273</v>
      </c>
      <c r="B27">
        <v>1214.2</v>
      </c>
      <c r="C27">
        <v>342</v>
      </c>
      <c r="D27">
        <v>2389</v>
      </c>
      <c r="E27">
        <v>4644.8</v>
      </c>
      <c r="F27">
        <v>0</v>
      </c>
      <c r="G27">
        <v>0</v>
      </c>
    </row>
    <row r="28" spans="1:7" ht="15" x14ac:dyDescent="0.25">
      <c r="A28" s="53" t="s">
        <v>274</v>
      </c>
      <c r="B28">
        <v>0.8</v>
      </c>
      <c r="C28">
        <v>1.8</v>
      </c>
      <c r="D28">
        <v>32.200000000000003</v>
      </c>
      <c r="E28">
        <v>22.9</v>
      </c>
      <c r="F28">
        <v>0</v>
      </c>
      <c r="G28">
        <v>0</v>
      </c>
    </row>
    <row r="29" spans="1:7" ht="15" x14ac:dyDescent="0.25">
      <c r="A29" s="53" t="s">
        <v>406</v>
      </c>
      <c r="B29">
        <v>0</v>
      </c>
      <c r="C29">
        <v>0</v>
      </c>
      <c r="D29">
        <v>28.8</v>
      </c>
      <c r="E29">
        <v>9.6</v>
      </c>
      <c r="F29">
        <v>0</v>
      </c>
      <c r="G29">
        <v>0</v>
      </c>
    </row>
    <row r="30" spans="1:7" ht="15" x14ac:dyDescent="0.25">
      <c r="A30" s="53" t="s">
        <v>413</v>
      </c>
      <c r="B30">
        <v>238</v>
      </c>
      <c r="C30">
        <v>9</v>
      </c>
      <c r="D30">
        <v>102.5</v>
      </c>
      <c r="E30">
        <v>164.2</v>
      </c>
      <c r="F30">
        <v>0</v>
      </c>
      <c r="G30">
        <v>0</v>
      </c>
    </row>
    <row r="31" spans="1:7" ht="15" x14ac:dyDescent="0.25">
      <c r="A31" s="53" t="s">
        <v>586</v>
      </c>
      <c r="B31">
        <v>0</v>
      </c>
      <c r="C31">
        <v>0</v>
      </c>
      <c r="D31">
        <v>0.1</v>
      </c>
      <c r="E31">
        <v>0</v>
      </c>
      <c r="F31">
        <v>0</v>
      </c>
      <c r="G31">
        <v>0</v>
      </c>
    </row>
    <row r="32" spans="1:7" ht="15" x14ac:dyDescent="0.25">
      <c r="A32" s="53" t="s">
        <v>275</v>
      </c>
      <c r="B32">
        <v>760.3</v>
      </c>
      <c r="C32">
        <v>262.10000000000002</v>
      </c>
      <c r="D32">
        <v>1414.6</v>
      </c>
      <c r="E32">
        <v>3496.2</v>
      </c>
      <c r="F32">
        <v>0</v>
      </c>
      <c r="G32">
        <v>0</v>
      </c>
    </row>
    <row r="33" spans="1:7" ht="15" x14ac:dyDescent="0.25">
      <c r="A33" s="53" t="s">
        <v>276</v>
      </c>
      <c r="B33">
        <v>9.6</v>
      </c>
      <c r="C33">
        <v>1.6</v>
      </c>
      <c r="D33">
        <v>14.2</v>
      </c>
      <c r="E33">
        <v>42.2</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1.4</v>
      </c>
      <c r="F36">
        <v>0</v>
      </c>
      <c r="G36">
        <v>0</v>
      </c>
    </row>
    <row r="37" spans="1:7" ht="15" x14ac:dyDescent="0.25">
      <c r="A37" s="53" t="s">
        <v>279</v>
      </c>
      <c r="B37">
        <v>75.3</v>
      </c>
      <c r="C37">
        <v>1.5</v>
      </c>
      <c r="D37">
        <v>3.7</v>
      </c>
      <c r="E37">
        <v>82.7</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221.7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5952.2</v>
      </c>
      <c r="C52">
        <v>5302.1</v>
      </c>
      <c r="D52">
        <v>17481.7</v>
      </c>
      <c r="E52">
        <v>21999.3</v>
      </c>
      <c r="F52">
        <v>1909.5</v>
      </c>
      <c r="G52">
        <v>0</v>
      </c>
    </row>
    <row r="53" spans="1:7" ht="15" x14ac:dyDescent="0.25">
      <c r="A53" s="53" t="s">
        <v>287</v>
      </c>
      <c r="B53">
        <v>4</v>
      </c>
      <c r="C53">
        <v>7</v>
      </c>
      <c r="D53">
        <v>20.2</v>
      </c>
      <c r="E53">
        <v>23.1</v>
      </c>
      <c r="F53">
        <v>0</v>
      </c>
      <c r="G53">
        <v>0</v>
      </c>
    </row>
    <row r="54" spans="1:7" ht="15" x14ac:dyDescent="0.25">
      <c r="A54" s="53" t="s">
        <v>288</v>
      </c>
      <c r="B54">
        <v>164.4</v>
      </c>
      <c r="C54">
        <v>226.3</v>
      </c>
      <c r="D54">
        <v>608.20000000000005</v>
      </c>
      <c r="E54">
        <v>639.4</v>
      </c>
      <c r="F54">
        <v>0</v>
      </c>
      <c r="G54">
        <v>0</v>
      </c>
    </row>
    <row r="55" spans="1:7" ht="15" x14ac:dyDescent="0.25">
      <c r="A55" s="53" t="s">
        <v>289</v>
      </c>
      <c r="B55">
        <v>236.9</v>
      </c>
      <c r="C55">
        <v>170.6</v>
      </c>
      <c r="D55">
        <v>506</v>
      </c>
      <c r="E55">
        <v>477.6</v>
      </c>
      <c r="F55">
        <v>65.2</v>
      </c>
      <c r="G55">
        <v>0</v>
      </c>
    </row>
    <row r="56" spans="1:7" ht="15" x14ac:dyDescent="0.25">
      <c r="A56" s="53" t="s">
        <v>310</v>
      </c>
      <c r="B56">
        <v>37</v>
      </c>
      <c r="C56">
        <v>0</v>
      </c>
      <c r="D56">
        <v>120.6</v>
      </c>
      <c r="E56">
        <v>11.9</v>
      </c>
      <c r="F56">
        <v>0</v>
      </c>
      <c r="G56">
        <v>0</v>
      </c>
    </row>
    <row r="57" spans="1:7" ht="15" x14ac:dyDescent="0.25">
      <c r="A57" s="53" t="s">
        <v>290</v>
      </c>
      <c r="B57">
        <v>430.8</v>
      </c>
      <c r="C57">
        <v>409.8</v>
      </c>
      <c r="D57">
        <v>3335.8</v>
      </c>
      <c r="E57">
        <v>3908.5</v>
      </c>
      <c r="F57">
        <v>20</v>
      </c>
      <c r="G57">
        <v>0</v>
      </c>
    </row>
    <row r="58" spans="1:7" ht="15" x14ac:dyDescent="0.25">
      <c r="A58" s="53" t="s">
        <v>563</v>
      </c>
      <c r="B58">
        <v>0</v>
      </c>
      <c r="C58">
        <v>0</v>
      </c>
      <c r="D58">
        <v>0</v>
      </c>
      <c r="E58">
        <v>58</v>
      </c>
      <c r="F58">
        <v>0</v>
      </c>
      <c r="G58">
        <v>0</v>
      </c>
    </row>
    <row r="59" spans="1:7" ht="15" x14ac:dyDescent="0.25">
      <c r="A59" s="53" t="s">
        <v>291</v>
      </c>
      <c r="B59">
        <v>174</v>
      </c>
      <c r="C59">
        <v>120.5</v>
      </c>
      <c r="D59">
        <v>340.1</v>
      </c>
      <c r="E59">
        <v>544.9</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17</v>
      </c>
      <c r="D61">
        <v>0</v>
      </c>
      <c r="E61">
        <v>0</v>
      </c>
      <c r="F61">
        <v>0</v>
      </c>
      <c r="G61">
        <v>0</v>
      </c>
    </row>
    <row r="62" spans="1:7" ht="15" x14ac:dyDescent="0.25">
      <c r="A62" s="53" t="s">
        <v>293</v>
      </c>
      <c r="B62">
        <v>312.2</v>
      </c>
      <c r="C62">
        <v>418.6</v>
      </c>
      <c r="D62">
        <v>719.8</v>
      </c>
      <c r="E62">
        <v>839.6</v>
      </c>
      <c r="F62">
        <v>13.6</v>
      </c>
      <c r="G62">
        <v>0</v>
      </c>
    </row>
    <row r="63" spans="1:7" ht="15" x14ac:dyDescent="0.25">
      <c r="A63" s="53" t="s">
        <v>384</v>
      </c>
      <c r="B63">
        <v>0</v>
      </c>
      <c r="C63">
        <v>0</v>
      </c>
      <c r="D63">
        <v>32</v>
      </c>
      <c r="E63">
        <v>27.7</v>
      </c>
      <c r="F63">
        <v>0</v>
      </c>
      <c r="G63">
        <v>0</v>
      </c>
    </row>
    <row r="64" spans="1:7" ht="15" x14ac:dyDescent="0.25">
      <c r="A64" s="53" t="s">
        <v>294</v>
      </c>
      <c r="B64">
        <v>2</v>
      </c>
      <c r="C64">
        <v>3.4</v>
      </c>
      <c r="D64">
        <v>15.7</v>
      </c>
      <c r="E64">
        <v>13.4</v>
      </c>
      <c r="F64">
        <v>0</v>
      </c>
      <c r="G64">
        <v>0</v>
      </c>
    </row>
    <row r="65" spans="1:7" ht="15" x14ac:dyDescent="0.25">
      <c r="A65" s="53" t="s">
        <v>295</v>
      </c>
      <c r="B65">
        <v>196.7</v>
      </c>
      <c r="C65">
        <v>95.4</v>
      </c>
      <c r="D65">
        <v>572.70000000000005</v>
      </c>
      <c r="E65">
        <v>441.2</v>
      </c>
      <c r="F65">
        <v>4.5</v>
      </c>
      <c r="G65">
        <v>0</v>
      </c>
    </row>
    <row r="66" spans="1:7" ht="15" x14ac:dyDescent="0.25">
      <c r="A66" s="53" t="s">
        <v>296</v>
      </c>
      <c r="B66">
        <v>191</v>
      </c>
      <c r="C66">
        <v>76.400000000000006</v>
      </c>
      <c r="D66">
        <v>169.4</v>
      </c>
      <c r="E66">
        <v>196.9</v>
      </c>
      <c r="F66">
        <v>46</v>
      </c>
      <c r="G66">
        <v>0</v>
      </c>
    </row>
    <row r="67" spans="1:7" ht="15" x14ac:dyDescent="0.25">
      <c r="A67" s="53" t="s">
        <v>297</v>
      </c>
      <c r="B67">
        <v>4.0999999999999996</v>
      </c>
      <c r="C67">
        <v>6.4</v>
      </c>
      <c r="D67">
        <v>11.5</v>
      </c>
      <c r="E67">
        <v>9.6</v>
      </c>
      <c r="F67">
        <v>0</v>
      </c>
      <c r="G67">
        <v>0</v>
      </c>
    </row>
    <row r="68" spans="1:7" ht="15" x14ac:dyDescent="0.25">
      <c r="A68" s="53" t="s">
        <v>298</v>
      </c>
      <c r="B68">
        <v>3546.1</v>
      </c>
      <c r="C68">
        <v>3355.1</v>
      </c>
      <c r="D68">
        <v>9851.2999999999993</v>
      </c>
      <c r="E68">
        <v>11488.5</v>
      </c>
      <c r="F68">
        <v>1703.1</v>
      </c>
      <c r="G68">
        <v>0</v>
      </c>
    </row>
    <row r="69" spans="1:7" ht="15" x14ac:dyDescent="0.25">
      <c r="A69" s="53" t="s">
        <v>299</v>
      </c>
      <c r="B69">
        <v>108.1</v>
      </c>
      <c r="C69">
        <v>80.7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115</v>
      </c>
      <c r="C71">
        <v>0</v>
      </c>
      <c r="D71">
        <v>37.700000000000003</v>
      </c>
      <c r="E71">
        <v>1991.5</v>
      </c>
      <c r="F71">
        <v>0</v>
      </c>
      <c r="G71">
        <v>0</v>
      </c>
    </row>
    <row r="72" spans="1:7" ht="15" x14ac:dyDescent="0.25">
      <c r="A72" s="53" t="s">
        <v>302</v>
      </c>
      <c r="B72">
        <v>233.1</v>
      </c>
      <c r="C72">
        <v>137.69999999999999</v>
      </c>
      <c r="D72">
        <v>290.7</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25</v>
      </c>
      <c r="C75">
        <v>0</v>
      </c>
      <c r="D75">
        <v>193.2</v>
      </c>
      <c r="E75">
        <v>150</v>
      </c>
      <c r="F75">
        <v>0</v>
      </c>
      <c r="G75">
        <v>0</v>
      </c>
    </row>
    <row r="76" spans="1:7" ht="15" x14ac:dyDescent="0.25">
      <c r="A76" s="53" t="s">
        <v>573</v>
      </c>
      <c r="B76" t="s">
        <v>118</v>
      </c>
      <c r="C76" t="s">
        <v>26</v>
      </c>
      <c r="D76" t="s">
        <v>118</v>
      </c>
      <c r="E76" t="s">
        <v>118</v>
      </c>
      <c r="F76" t="s">
        <v>109</v>
      </c>
      <c r="G76" t="s">
        <v>26</v>
      </c>
    </row>
    <row r="77" spans="1:7" ht="15" x14ac:dyDescent="0.25">
      <c r="A77" s="53" t="s">
        <v>305</v>
      </c>
      <c r="B77">
        <v>11129.3</v>
      </c>
      <c r="C77">
        <v>8222.2999999999993</v>
      </c>
      <c r="D77">
        <v>26673.9</v>
      </c>
      <c r="E77">
        <v>37880.199999999997</v>
      </c>
      <c r="F77">
        <v>3262.5</v>
      </c>
      <c r="G77">
        <v>0</v>
      </c>
    </row>
    <row r="78" spans="1:7" ht="15" x14ac:dyDescent="0.25">
      <c r="A78" s="53" t="s">
        <v>306</v>
      </c>
      <c r="B78">
        <v>1675.2</v>
      </c>
      <c r="C78">
        <v>1237.8</v>
      </c>
      <c r="D78">
        <v>0</v>
      </c>
      <c r="E78">
        <v>0</v>
      </c>
      <c r="F78">
        <v>76</v>
      </c>
      <c r="G78">
        <v>0</v>
      </c>
    </row>
    <row r="79" spans="1:7" ht="15" x14ac:dyDescent="0.25">
      <c r="A79" s="53" t="s">
        <v>573</v>
      </c>
      <c r="B79" t="s">
        <v>118</v>
      </c>
      <c r="C79" t="s">
        <v>26</v>
      </c>
      <c r="D79" t="s">
        <v>118</v>
      </c>
      <c r="E79" t="s">
        <v>118</v>
      </c>
      <c r="F79" t="s">
        <v>109</v>
      </c>
      <c r="G79" t="s">
        <v>26</v>
      </c>
    </row>
    <row r="80" spans="1:7" ht="15" x14ac:dyDescent="0.25">
      <c r="A80" s="53" t="s">
        <v>307</v>
      </c>
      <c r="B80">
        <v>12804.5</v>
      </c>
      <c r="C80">
        <v>9460.1</v>
      </c>
      <c r="D80">
        <v>26673.9</v>
      </c>
      <c r="E80">
        <v>37880.199999999997</v>
      </c>
      <c r="F80">
        <v>3338.5</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118</v>
      </c>
      <c r="C83" t="s">
        <v>26</v>
      </c>
      <c r="D83" t="s">
        <v>118</v>
      </c>
      <c r="E83" t="s">
        <v>118</v>
      </c>
      <c r="F83" t="s">
        <v>109</v>
      </c>
      <c r="G83" t="s">
        <v>26</v>
      </c>
    </row>
    <row r="84" spans="1:7" x14ac:dyDescent="0.25">
      <c r="A84" s="52"/>
    </row>
    <row r="85" spans="1:7" x14ac:dyDescent="0.25">
      <c r="A85" s="52"/>
    </row>
    <row r="86" spans="1:7" ht="15" x14ac:dyDescent="0.25">
      <c r="A86" s="53"/>
    </row>
    <row r="87" spans="1:7" ht="15" x14ac:dyDescent="0.25">
      <c r="A87" s="53"/>
    </row>
    <row r="88" spans="1:7" ht="15" x14ac:dyDescent="0.25">
      <c r="A88" s="53"/>
    </row>
    <row r="89" spans="1:7" ht="15" x14ac:dyDescent="0.25">
      <c r="A89" s="53"/>
    </row>
    <row r="90" spans="1:7" ht="15" x14ac:dyDescent="0.25">
      <c r="A90" s="53"/>
    </row>
    <row r="91" spans="1:7" ht="15" x14ac:dyDescent="0.25">
      <c r="A91" s="53"/>
    </row>
    <row r="92" spans="1:7" ht="15" x14ac:dyDescent="0.25">
      <c r="A92" s="53"/>
    </row>
    <row r="93" spans="1:7" ht="15" x14ac:dyDescent="0.25">
      <c r="A93" s="53"/>
    </row>
    <row r="94" spans="1:7" ht="15" x14ac:dyDescent="0.25">
      <c r="A94" s="53"/>
    </row>
    <row r="95" spans="1:7" ht="15" x14ac:dyDescent="0.25">
      <c r="A95" s="53"/>
    </row>
    <row r="96" spans="1:7" ht="15" x14ac:dyDescent="0.25">
      <c r="A96" s="53"/>
    </row>
    <row r="97" spans="1:1" ht="15" x14ac:dyDescent="0.25">
      <c r="A97" s="53"/>
    </row>
    <row r="98" spans="1:1" ht="15" x14ac:dyDescent="0.25">
      <c r="A98" s="53"/>
    </row>
    <row r="99" spans="1:1" ht="15" x14ac:dyDescent="0.25">
      <c r="A99" s="53"/>
    </row>
    <row r="100" spans="1:1" ht="15" x14ac:dyDescent="0.25">
      <c r="A100" s="53"/>
    </row>
    <row r="101" spans="1:1" ht="15" x14ac:dyDescent="0.25">
      <c r="A101" s="53"/>
    </row>
    <row r="102" spans="1:1" ht="15" x14ac:dyDescent="0.25">
      <c r="A102" s="53"/>
    </row>
    <row r="103" spans="1:1" ht="15" x14ac:dyDescent="0.25">
      <c r="A103" s="53"/>
    </row>
    <row r="104" spans="1:1" ht="15" x14ac:dyDescent="0.25">
      <c r="A104" s="53"/>
    </row>
    <row r="105" spans="1:1" ht="15" x14ac:dyDescent="0.25">
      <c r="A105" s="53"/>
    </row>
    <row r="106" spans="1:1" ht="15" x14ac:dyDescent="0.25">
      <c r="A106" s="53"/>
    </row>
    <row r="107" spans="1:1" ht="15" x14ac:dyDescent="0.25">
      <c r="A107" s="53"/>
    </row>
    <row r="108" spans="1:1" ht="15" x14ac:dyDescent="0.25">
      <c r="A108" s="53"/>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09B5-B546-4BE2-A3AF-2A435C7044EA}">
  <dimension ref="A1:G83"/>
  <sheetViews>
    <sheetView topLeftCell="A23" workbookViewId="0">
      <selection activeCell="I48" sqref="I48"/>
    </sheetView>
  </sheetViews>
  <sheetFormatPr defaultRowHeight="13.2" x14ac:dyDescent="0.25"/>
  <cols>
    <col min="1" max="1" width="19" customWidth="1"/>
  </cols>
  <sheetData>
    <row r="1" spans="1:7" ht="15" x14ac:dyDescent="0.25">
      <c r="A1" s="53" t="s">
        <v>564</v>
      </c>
    </row>
    <row r="2" spans="1:7" ht="15" x14ac:dyDescent="0.25">
      <c r="A2" s="53" t="s">
        <v>565</v>
      </c>
    </row>
    <row r="3" spans="1:7" ht="15" x14ac:dyDescent="0.25">
      <c r="A3" s="53" t="s">
        <v>623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2673.8</v>
      </c>
      <c r="C21">
        <v>2013.1</v>
      </c>
      <c r="D21">
        <v>5623.7</v>
      </c>
      <c r="E21">
        <v>8512.2999999999993</v>
      </c>
      <c r="F21">
        <v>534</v>
      </c>
      <c r="G21">
        <v>0</v>
      </c>
    </row>
    <row r="22" spans="1:7" ht="15" x14ac:dyDescent="0.25">
      <c r="A22" s="53" t="s">
        <v>27</v>
      </c>
    </row>
    <row r="23" spans="1:7" ht="15" x14ac:dyDescent="0.25">
      <c r="A23" s="53" t="s">
        <v>271</v>
      </c>
      <c r="B23">
        <v>160</v>
      </c>
      <c r="C23">
        <v>259.3</v>
      </c>
      <c r="D23">
        <v>460.3</v>
      </c>
      <c r="E23">
        <v>1512.3</v>
      </c>
      <c r="F23">
        <v>0</v>
      </c>
      <c r="G23">
        <v>0</v>
      </c>
    </row>
    <row r="24" spans="1:7" ht="15" x14ac:dyDescent="0.25">
      <c r="A24" s="53" t="s">
        <v>27</v>
      </c>
    </row>
    <row r="25" spans="1:7" ht="15" x14ac:dyDescent="0.25">
      <c r="A25" s="53" t="s">
        <v>272</v>
      </c>
      <c r="B25">
        <v>1191.7</v>
      </c>
      <c r="C25">
        <v>467.8</v>
      </c>
      <c r="D25">
        <v>61.1</v>
      </c>
      <c r="E25">
        <v>9.1</v>
      </c>
      <c r="F25">
        <v>819</v>
      </c>
      <c r="G25">
        <v>0</v>
      </c>
    </row>
    <row r="26" spans="1:7" ht="15" x14ac:dyDescent="0.25">
      <c r="A26" s="53" t="s">
        <v>27</v>
      </c>
    </row>
    <row r="27" spans="1:7" ht="15" x14ac:dyDescent="0.25">
      <c r="A27" s="53" t="s">
        <v>273</v>
      </c>
      <c r="B27">
        <v>1187.9000000000001</v>
      </c>
      <c r="C27">
        <v>418.7</v>
      </c>
      <c r="D27">
        <v>2237.3000000000002</v>
      </c>
      <c r="E27">
        <v>4560.5</v>
      </c>
      <c r="F27">
        <v>0</v>
      </c>
      <c r="G27">
        <v>0</v>
      </c>
    </row>
    <row r="28" spans="1:7" ht="15" x14ac:dyDescent="0.25">
      <c r="A28" s="53" t="s">
        <v>274</v>
      </c>
      <c r="B28">
        <v>0.8</v>
      </c>
      <c r="C28">
        <v>2.5</v>
      </c>
      <c r="D28">
        <v>32.1</v>
      </c>
      <c r="E28">
        <v>22.2</v>
      </c>
      <c r="F28">
        <v>0</v>
      </c>
      <c r="G28">
        <v>0</v>
      </c>
    </row>
    <row r="29" spans="1:7" ht="15" x14ac:dyDescent="0.25">
      <c r="A29" s="53" t="s">
        <v>406</v>
      </c>
      <c r="B29">
        <v>0</v>
      </c>
      <c r="C29">
        <v>0</v>
      </c>
      <c r="D29">
        <v>28.8</v>
      </c>
      <c r="E29">
        <v>9.6</v>
      </c>
      <c r="F29">
        <v>0</v>
      </c>
      <c r="G29">
        <v>0</v>
      </c>
    </row>
    <row r="30" spans="1:7" ht="15" x14ac:dyDescent="0.25">
      <c r="A30" s="53" t="s">
        <v>413</v>
      </c>
      <c r="B30">
        <v>238</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749.3</v>
      </c>
      <c r="C32">
        <v>328.7</v>
      </c>
      <c r="D32">
        <v>1292.7</v>
      </c>
      <c r="E32">
        <v>3423.7</v>
      </c>
      <c r="F32">
        <v>0</v>
      </c>
      <c r="G32">
        <v>0</v>
      </c>
    </row>
    <row r="33" spans="1:7" ht="15" x14ac:dyDescent="0.25">
      <c r="A33" s="53" t="s">
        <v>276</v>
      </c>
      <c r="B33">
        <v>9.4</v>
      </c>
      <c r="C33">
        <v>1.8</v>
      </c>
      <c r="D33">
        <v>12.3</v>
      </c>
      <c r="E33">
        <v>41.5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1.8</v>
      </c>
      <c r="D37">
        <v>3.7</v>
      </c>
      <c r="E37">
        <v>82.4</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56</v>
      </c>
      <c r="C43">
        <v>0</v>
      </c>
      <c r="D43">
        <v>173.1</v>
      </c>
      <c r="E43">
        <v>837.9</v>
      </c>
      <c r="F43">
        <v>0</v>
      </c>
      <c r="G43">
        <v>0</v>
      </c>
    </row>
    <row r="44" spans="1:7" ht="15" x14ac:dyDescent="0.25">
      <c r="A44" s="53" t="s">
        <v>614</v>
      </c>
      <c r="B44">
        <v>0</v>
      </c>
      <c r="C44">
        <v>0</v>
      </c>
      <c r="D44">
        <v>43.5</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6241.6</v>
      </c>
      <c r="C52">
        <v>5537.2</v>
      </c>
      <c r="D52">
        <v>16856.900000000001</v>
      </c>
      <c r="E52">
        <v>21568.5</v>
      </c>
      <c r="F52">
        <v>1938.9</v>
      </c>
      <c r="G52">
        <v>0</v>
      </c>
    </row>
    <row r="53" spans="1:7" ht="15" x14ac:dyDescent="0.25">
      <c r="A53" s="53" t="s">
        <v>287</v>
      </c>
      <c r="B53">
        <v>4</v>
      </c>
      <c r="C53">
        <v>7</v>
      </c>
      <c r="D53">
        <v>20.2</v>
      </c>
      <c r="E53">
        <v>23.1</v>
      </c>
      <c r="F53">
        <v>0</v>
      </c>
      <c r="G53">
        <v>0</v>
      </c>
    </row>
    <row r="54" spans="1:7" ht="15" x14ac:dyDescent="0.25">
      <c r="A54" s="53" t="s">
        <v>288</v>
      </c>
      <c r="B54">
        <v>162</v>
      </c>
      <c r="C54">
        <v>227</v>
      </c>
      <c r="D54">
        <v>608.20000000000005</v>
      </c>
      <c r="E54">
        <v>607.9</v>
      </c>
      <c r="F54">
        <v>0</v>
      </c>
      <c r="G54">
        <v>0</v>
      </c>
    </row>
    <row r="55" spans="1:7" ht="15" x14ac:dyDescent="0.25">
      <c r="A55" s="53" t="s">
        <v>289</v>
      </c>
      <c r="B55">
        <v>250.5</v>
      </c>
      <c r="C55">
        <v>158.80000000000001</v>
      </c>
      <c r="D55">
        <v>492.2</v>
      </c>
      <c r="E55">
        <v>472.4</v>
      </c>
      <c r="F55">
        <v>64.099999999999994</v>
      </c>
      <c r="G55">
        <v>0</v>
      </c>
    </row>
    <row r="56" spans="1:7" ht="15" x14ac:dyDescent="0.25">
      <c r="A56" s="53" t="s">
        <v>310</v>
      </c>
      <c r="B56">
        <v>73</v>
      </c>
      <c r="C56">
        <v>0</v>
      </c>
      <c r="D56">
        <v>84.6</v>
      </c>
      <c r="E56">
        <v>11.9</v>
      </c>
      <c r="F56">
        <v>0</v>
      </c>
      <c r="G56">
        <v>0</v>
      </c>
    </row>
    <row r="57" spans="1:7" ht="15" x14ac:dyDescent="0.25">
      <c r="A57" s="53" t="s">
        <v>290</v>
      </c>
      <c r="B57">
        <v>533.6</v>
      </c>
      <c r="C57">
        <v>483.1</v>
      </c>
      <c r="D57">
        <v>3220.7</v>
      </c>
      <c r="E57">
        <v>3794.4</v>
      </c>
      <c r="F57">
        <v>20</v>
      </c>
      <c r="G57">
        <v>0</v>
      </c>
    </row>
    <row r="58" spans="1:7" ht="15" x14ac:dyDescent="0.25">
      <c r="A58" s="53" t="s">
        <v>563</v>
      </c>
      <c r="B58">
        <v>0</v>
      </c>
      <c r="C58">
        <v>0</v>
      </c>
      <c r="D58">
        <v>0</v>
      </c>
      <c r="E58">
        <v>58</v>
      </c>
      <c r="F58">
        <v>0</v>
      </c>
      <c r="G58">
        <v>0</v>
      </c>
    </row>
    <row r="59" spans="1:7" ht="15" x14ac:dyDescent="0.25">
      <c r="A59" s="53" t="s">
        <v>291</v>
      </c>
      <c r="B59">
        <v>183.9</v>
      </c>
      <c r="C59">
        <v>118.6</v>
      </c>
      <c r="D59">
        <v>295.2</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332.2</v>
      </c>
      <c r="C62">
        <v>390.8</v>
      </c>
      <c r="D62">
        <v>699.5</v>
      </c>
      <c r="E62">
        <v>839.6</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78.2</v>
      </c>
      <c r="D65">
        <v>572.70000000000005</v>
      </c>
      <c r="E65">
        <v>433.5</v>
      </c>
      <c r="F65">
        <v>0.8</v>
      </c>
      <c r="G65">
        <v>0</v>
      </c>
    </row>
    <row r="66" spans="1:7" ht="15" x14ac:dyDescent="0.25">
      <c r="A66" s="53" t="s">
        <v>296</v>
      </c>
      <c r="B66">
        <v>197.9</v>
      </c>
      <c r="C66">
        <v>55.1</v>
      </c>
      <c r="D66">
        <v>162.1</v>
      </c>
      <c r="E66">
        <v>196.9</v>
      </c>
      <c r="F66">
        <v>46</v>
      </c>
      <c r="G66">
        <v>0</v>
      </c>
    </row>
    <row r="67" spans="1:7" ht="15" x14ac:dyDescent="0.25">
      <c r="A67" s="53" t="s">
        <v>297</v>
      </c>
      <c r="B67">
        <v>4.0999999999999996</v>
      </c>
      <c r="C67">
        <v>6.4</v>
      </c>
      <c r="D67">
        <v>10.7</v>
      </c>
      <c r="E67">
        <v>9.6</v>
      </c>
      <c r="F67">
        <v>0</v>
      </c>
      <c r="G67">
        <v>0</v>
      </c>
    </row>
    <row r="68" spans="1:7" ht="15" x14ac:dyDescent="0.25">
      <c r="A68" s="53" t="s">
        <v>298</v>
      </c>
      <c r="B68">
        <v>3694</v>
      </c>
      <c r="C68">
        <v>3614.4</v>
      </c>
      <c r="D68">
        <v>9488.4</v>
      </c>
      <c r="E68">
        <v>11216.2</v>
      </c>
      <c r="F68">
        <v>1737.6</v>
      </c>
      <c r="G68">
        <v>0</v>
      </c>
    </row>
    <row r="69" spans="1:7" ht="15" x14ac:dyDescent="0.25">
      <c r="A69" s="53" t="s">
        <v>299</v>
      </c>
      <c r="B69">
        <v>108.1</v>
      </c>
      <c r="C69">
        <v>78.7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51</v>
      </c>
      <c r="C71">
        <v>0</v>
      </c>
      <c r="D71">
        <v>37.700000000000003</v>
      </c>
      <c r="E71">
        <v>1991.5</v>
      </c>
      <c r="F71">
        <v>0</v>
      </c>
      <c r="G71">
        <v>0</v>
      </c>
    </row>
    <row r="72" spans="1:7" ht="15" x14ac:dyDescent="0.25">
      <c r="A72" s="53" t="s">
        <v>302</v>
      </c>
      <c r="B72">
        <v>234.1</v>
      </c>
      <c r="C72">
        <v>125.7</v>
      </c>
      <c r="D72">
        <v>286.60000000000002</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41</v>
      </c>
      <c r="C75">
        <v>0</v>
      </c>
      <c r="D75">
        <v>177.2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11511</v>
      </c>
      <c r="C77">
        <v>8702.1</v>
      </c>
      <c r="D77">
        <v>25412.7</v>
      </c>
      <c r="E77">
        <v>37000.9</v>
      </c>
      <c r="F77">
        <v>3291.9</v>
      </c>
      <c r="G77">
        <v>0</v>
      </c>
    </row>
    <row r="78" spans="1:7" ht="15" x14ac:dyDescent="0.25">
      <c r="A78" s="53" t="s">
        <v>306</v>
      </c>
      <c r="B78">
        <v>1670.6</v>
      </c>
      <c r="C78">
        <v>1195.2</v>
      </c>
      <c r="D78">
        <v>0</v>
      </c>
      <c r="E78">
        <v>0</v>
      </c>
      <c r="F78">
        <v>76</v>
      </c>
      <c r="G78">
        <v>0</v>
      </c>
    </row>
    <row r="79" spans="1:7" ht="15" x14ac:dyDescent="0.25">
      <c r="A79" s="53" t="s">
        <v>573</v>
      </c>
      <c r="B79" t="s">
        <v>118</v>
      </c>
      <c r="C79" t="s">
        <v>26</v>
      </c>
      <c r="D79" t="s">
        <v>118</v>
      </c>
      <c r="E79" t="s">
        <v>118</v>
      </c>
      <c r="F79" t="s">
        <v>118</v>
      </c>
      <c r="G79" t="s">
        <v>108</v>
      </c>
    </row>
    <row r="80" spans="1:7" ht="15" x14ac:dyDescent="0.25">
      <c r="A80" s="53" t="s">
        <v>307</v>
      </c>
      <c r="B80">
        <v>13181.6</v>
      </c>
      <c r="C80">
        <v>9897.2999999999993</v>
      </c>
      <c r="D80">
        <v>25412.7</v>
      </c>
      <c r="E80">
        <v>37000.9</v>
      </c>
      <c r="F80">
        <v>3367.9</v>
      </c>
      <c r="G80">
        <v>0</v>
      </c>
    </row>
    <row r="81" spans="1:7" ht="15" x14ac:dyDescent="0.25">
      <c r="A81" s="53" t="s">
        <v>308</v>
      </c>
      <c r="B81" t="s">
        <v>25</v>
      </c>
      <c r="C81" t="s">
        <v>25</v>
      </c>
      <c r="D81">
        <v>0</v>
      </c>
      <c r="E81">
        <v>0</v>
      </c>
      <c r="F81" t="s">
        <v>25</v>
      </c>
      <c r="G81" t="s">
        <v>25</v>
      </c>
    </row>
    <row r="82" spans="1:7" ht="15" x14ac:dyDescent="0.25">
      <c r="A82" s="53" t="s">
        <v>309</v>
      </c>
      <c r="B82">
        <v>842</v>
      </c>
      <c r="C82">
        <v>371</v>
      </c>
      <c r="D82" t="s">
        <v>25</v>
      </c>
      <c r="E82" t="s">
        <v>25</v>
      </c>
      <c r="F82">
        <v>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4D01-A058-464A-8C1D-7600C8BD54B9}">
  <dimension ref="A1:G83"/>
  <sheetViews>
    <sheetView topLeftCell="A55" workbookViewId="0">
      <selection activeCell="B71" sqref="B71"/>
    </sheetView>
  </sheetViews>
  <sheetFormatPr defaultRowHeight="13.2" x14ac:dyDescent="0.25"/>
  <sheetData>
    <row r="1" spans="1:7" ht="15" x14ac:dyDescent="0.25">
      <c r="A1" s="53" t="s">
        <v>564</v>
      </c>
    </row>
    <row r="2" spans="1:7" ht="15" x14ac:dyDescent="0.25">
      <c r="A2" s="53" t="s">
        <v>565</v>
      </c>
    </row>
    <row r="3" spans="1:7" ht="15" x14ac:dyDescent="0.25">
      <c r="A3" s="53" t="s">
        <v>621</v>
      </c>
    </row>
    <row r="4" spans="1:7" ht="15" x14ac:dyDescent="0.25">
      <c r="A4" s="53" t="s">
        <v>567</v>
      </c>
    </row>
    <row r="5" spans="1:7" ht="15" x14ac:dyDescent="0.25">
      <c r="A5" s="53" t="s">
        <v>622</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2814.9</v>
      </c>
      <c r="C21">
        <v>2167.9</v>
      </c>
      <c r="D21">
        <v>5319.4</v>
      </c>
      <c r="E21">
        <v>8236.1</v>
      </c>
      <c r="F21">
        <v>534</v>
      </c>
      <c r="G21">
        <v>0</v>
      </c>
    </row>
    <row r="22" spans="1:7" ht="15" x14ac:dyDescent="0.25">
      <c r="A22" s="53" t="s">
        <v>27</v>
      </c>
    </row>
    <row r="23" spans="1:7" ht="15" x14ac:dyDescent="0.25">
      <c r="A23" s="53" t="s">
        <v>271</v>
      </c>
      <c r="B23">
        <v>163.80000000000001</v>
      </c>
      <c r="C23">
        <v>329.7</v>
      </c>
      <c r="D23">
        <v>455.4</v>
      </c>
      <c r="E23">
        <v>1433.3</v>
      </c>
      <c r="F23">
        <v>0</v>
      </c>
      <c r="G23">
        <v>0</v>
      </c>
    </row>
    <row r="24" spans="1:7" ht="15" x14ac:dyDescent="0.25">
      <c r="A24" s="53" t="s">
        <v>27</v>
      </c>
    </row>
    <row r="25" spans="1:7" ht="15" x14ac:dyDescent="0.25">
      <c r="A25" s="53" t="s">
        <v>272</v>
      </c>
      <c r="B25">
        <v>820.7</v>
      </c>
      <c r="C25">
        <v>468</v>
      </c>
      <c r="D25">
        <v>61.1</v>
      </c>
      <c r="E25">
        <v>8.6999999999999993</v>
      </c>
      <c r="F25">
        <v>504</v>
      </c>
      <c r="G25">
        <v>0</v>
      </c>
    </row>
    <row r="26" spans="1:7" ht="15" x14ac:dyDescent="0.25">
      <c r="A26" s="53" t="s">
        <v>27</v>
      </c>
    </row>
    <row r="27" spans="1:7" ht="15" x14ac:dyDescent="0.25">
      <c r="A27" s="53" t="s">
        <v>273</v>
      </c>
      <c r="B27">
        <v>1202.4000000000001</v>
      </c>
      <c r="C27">
        <v>483</v>
      </c>
      <c r="D27">
        <v>2039.4</v>
      </c>
      <c r="E27">
        <v>4438.6000000000004</v>
      </c>
      <c r="F27">
        <v>0</v>
      </c>
      <c r="G27">
        <v>0</v>
      </c>
    </row>
    <row r="28" spans="1:7" ht="15" x14ac:dyDescent="0.25">
      <c r="A28" s="53" t="s">
        <v>274</v>
      </c>
      <c r="B28">
        <v>0.8</v>
      </c>
      <c r="C28">
        <v>2.8</v>
      </c>
      <c r="D28">
        <v>32.1</v>
      </c>
      <c r="E28">
        <v>21.9</v>
      </c>
      <c r="F28">
        <v>0</v>
      </c>
      <c r="G28">
        <v>0</v>
      </c>
    </row>
    <row r="29" spans="1:7" ht="15" x14ac:dyDescent="0.25">
      <c r="A29" s="53" t="s">
        <v>406</v>
      </c>
      <c r="B29">
        <v>0</v>
      </c>
      <c r="C29">
        <v>0</v>
      </c>
      <c r="D29" t="s">
        <v>160</v>
      </c>
      <c r="E29">
        <v>9.6</v>
      </c>
      <c r="F29">
        <v>0</v>
      </c>
      <c r="G29">
        <v>0</v>
      </c>
    </row>
    <row r="30" spans="1:7" ht="15" x14ac:dyDescent="0.25">
      <c r="A30" s="53" t="s">
        <v>413</v>
      </c>
      <c r="B30">
        <v>216</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755.4</v>
      </c>
      <c r="C32">
        <v>388.2</v>
      </c>
      <c r="D32">
        <v>1212.0999999999999</v>
      </c>
      <c r="E32">
        <v>3306.6</v>
      </c>
      <c r="F32">
        <v>0</v>
      </c>
      <c r="G32">
        <v>0</v>
      </c>
    </row>
    <row r="33" spans="1:7" ht="15" x14ac:dyDescent="0.25">
      <c r="A33" s="53" t="s">
        <v>276</v>
      </c>
      <c r="B33">
        <v>9.9</v>
      </c>
      <c r="C33">
        <v>2.8</v>
      </c>
      <c r="D33">
        <v>11.9</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t="s">
        <v>160</v>
      </c>
      <c r="F38">
        <v>0</v>
      </c>
      <c r="G38">
        <v>0</v>
      </c>
    </row>
    <row r="39" spans="1:7" ht="15" x14ac:dyDescent="0.25">
      <c r="A39" s="53" t="s">
        <v>281</v>
      </c>
      <c r="B39">
        <v>130</v>
      </c>
      <c r="C39">
        <v>65</v>
      </c>
      <c r="D39">
        <v>491.3</v>
      </c>
      <c r="E39">
        <v>678.5</v>
      </c>
      <c r="F39">
        <v>0</v>
      </c>
      <c r="G39">
        <v>0</v>
      </c>
    </row>
    <row r="40" spans="1:7" ht="15" x14ac:dyDescent="0.25">
      <c r="A40" s="53" t="s">
        <v>493</v>
      </c>
      <c r="B40">
        <v>0</v>
      </c>
      <c r="C40">
        <v>0</v>
      </c>
      <c r="D40">
        <v>1</v>
      </c>
      <c r="E40">
        <v>0</v>
      </c>
      <c r="F40">
        <v>0</v>
      </c>
      <c r="G40">
        <v>0</v>
      </c>
    </row>
    <row r="41" spans="1:7" ht="15" x14ac:dyDescent="0.25">
      <c r="A41" s="53" t="s">
        <v>282</v>
      </c>
      <c r="B41">
        <v>30</v>
      </c>
      <c r="C41">
        <v>0</v>
      </c>
      <c r="D41">
        <v>190.2</v>
      </c>
      <c r="E41">
        <v>68.400000000000006</v>
      </c>
      <c r="F41">
        <v>0</v>
      </c>
      <c r="G41">
        <v>0</v>
      </c>
    </row>
    <row r="42" spans="1:7" ht="15" x14ac:dyDescent="0.25">
      <c r="A42" s="53" t="s">
        <v>27</v>
      </c>
    </row>
    <row r="43" spans="1:7" ht="15" x14ac:dyDescent="0.25">
      <c r="A43" s="53" t="s">
        <v>283</v>
      </c>
      <c r="B43">
        <v>96</v>
      </c>
      <c r="C43">
        <v>0</v>
      </c>
      <c r="D43">
        <v>66</v>
      </c>
      <c r="E43">
        <v>837.9</v>
      </c>
      <c r="F43">
        <v>0</v>
      </c>
      <c r="G43">
        <v>0</v>
      </c>
    </row>
    <row r="44" spans="1:7" ht="15" x14ac:dyDescent="0.25">
      <c r="A44" s="53" t="s">
        <v>614</v>
      </c>
      <c r="B44">
        <v>40</v>
      </c>
      <c r="C44">
        <v>0</v>
      </c>
      <c r="D44">
        <v>0</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30.1</v>
      </c>
      <c r="E50">
        <v>125.8</v>
      </c>
      <c r="F50">
        <v>0</v>
      </c>
      <c r="G50">
        <v>0</v>
      </c>
    </row>
    <row r="51" spans="1:7" ht="15" x14ac:dyDescent="0.25">
      <c r="A51" s="53" t="s">
        <v>27</v>
      </c>
    </row>
    <row r="52" spans="1:7" ht="15" x14ac:dyDescent="0.25">
      <c r="A52" s="53" t="s">
        <v>286</v>
      </c>
      <c r="B52">
        <v>6490.3</v>
      </c>
      <c r="C52">
        <v>5610.7</v>
      </c>
      <c r="D52">
        <v>16160</v>
      </c>
      <c r="E52">
        <v>21062.2</v>
      </c>
      <c r="F52">
        <v>1718.4</v>
      </c>
      <c r="G52">
        <v>0</v>
      </c>
    </row>
    <row r="53" spans="1:7" ht="15" x14ac:dyDescent="0.25">
      <c r="A53" s="53" t="s">
        <v>287</v>
      </c>
      <c r="B53">
        <v>4</v>
      </c>
      <c r="C53">
        <v>10.8</v>
      </c>
      <c r="D53">
        <v>20.2</v>
      </c>
      <c r="E53">
        <v>19.2</v>
      </c>
      <c r="F53">
        <v>0</v>
      </c>
      <c r="G53">
        <v>0</v>
      </c>
    </row>
    <row r="54" spans="1:7" ht="15" x14ac:dyDescent="0.25">
      <c r="A54" s="53" t="s">
        <v>288</v>
      </c>
      <c r="B54">
        <v>255.1</v>
      </c>
      <c r="C54">
        <v>246.4</v>
      </c>
      <c r="D54">
        <v>509.2</v>
      </c>
      <c r="E54">
        <v>586.1</v>
      </c>
      <c r="F54">
        <v>0</v>
      </c>
      <c r="G54">
        <v>0</v>
      </c>
    </row>
    <row r="55" spans="1:7" ht="15" x14ac:dyDescent="0.25">
      <c r="A55" s="53" t="s">
        <v>289</v>
      </c>
      <c r="B55">
        <v>283.89999999999998</v>
      </c>
      <c r="C55">
        <v>142.4</v>
      </c>
      <c r="D55">
        <v>450.8</v>
      </c>
      <c r="E55">
        <v>468.3</v>
      </c>
      <c r="F55">
        <v>64.099999999999994</v>
      </c>
      <c r="G55">
        <v>0</v>
      </c>
    </row>
    <row r="56" spans="1:7" ht="15" x14ac:dyDescent="0.25">
      <c r="A56" s="53" t="s">
        <v>310</v>
      </c>
      <c r="B56">
        <v>37</v>
      </c>
      <c r="C56">
        <v>0</v>
      </c>
      <c r="D56">
        <v>84.6</v>
      </c>
      <c r="E56">
        <v>11.9</v>
      </c>
      <c r="F56">
        <v>0</v>
      </c>
      <c r="G56">
        <v>0</v>
      </c>
    </row>
    <row r="57" spans="1:7" ht="15" x14ac:dyDescent="0.25">
      <c r="A57" s="53" t="s">
        <v>290</v>
      </c>
      <c r="B57">
        <v>448.3</v>
      </c>
      <c r="C57">
        <v>356.2</v>
      </c>
      <c r="D57">
        <v>3188.8</v>
      </c>
      <c r="E57">
        <v>3694.6</v>
      </c>
      <c r="F57">
        <v>20</v>
      </c>
      <c r="G57">
        <v>0</v>
      </c>
    </row>
    <row r="58" spans="1:7" ht="15" x14ac:dyDescent="0.25">
      <c r="A58" s="53" t="s">
        <v>563</v>
      </c>
      <c r="B58">
        <v>0</v>
      </c>
      <c r="C58">
        <v>0</v>
      </c>
      <c r="D58">
        <v>0</v>
      </c>
      <c r="E58">
        <v>58</v>
      </c>
      <c r="F58">
        <v>0</v>
      </c>
      <c r="G58">
        <v>0</v>
      </c>
    </row>
    <row r="59" spans="1:7" ht="15" x14ac:dyDescent="0.25">
      <c r="A59" s="53" t="s">
        <v>291</v>
      </c>
      <c r="B59">
        <v>189.9</v>
      </c>
      <c r="C59">
        <v>118.6</v>
      </c>
      <c r="D59">
        <v>283.7</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329.7</v>
      </c>
      <c r="C62">
        <v>375.9</v>
      </c>
      <c r="D62">
        <v>699.1</v>
      </c>
      <c r="E62">
        <v>818.1</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104.4</v>
      </c>
      <c r="D65">
        <v>572.70000000000005</v>
      </c>
      <c r="E65">
        <v>402.5</v>
      </c>
      <c r="F65">
        <v>0.8</v>
      </c>
      <c r="G65">
        <v>0</v>
      </c>
    </row>
    <row r="66" spans="1:7" ht="15" x14ac:dyDescent="0.25">
      <c r="A66" s="53" t="s">
        <v>296</v>
      </c>
      <c r="B66">
        <v>184.1</v>
      </c>
      <c r="C66">
        <v>62</v>
      </c>
      <c r="D66">
        <v>162.1</v>
      </c>
      <c r="E66">
        <v>189.7</v>
      </c>
      <c r="F66">
        <v>46</v>
      </c>
      <c r="G66">
        <v>0</v>
      </c>
    </row>
    <row r="67" spans="1:7" ht="15" x14ac:dyDescent="0.25">
      <c r="A67" s="53" t="s">
        <v>297</v>
      </c>
      <c r="B67">
        <v>4.0999999999999996</v>
      </c>
      <c r="C67">
        <v>5.2</v>
      </c>
      <c r="D67">
        <v>10.7</v>
      </c>
      <c r="E67">
        <v>9</v>
      </c>
      <c r="F67">
        <v>0</v>
      </c>
      <c r="G67">
        <v>0</v>
      </c>
    </row>
    <row r="68" spans="1:7" ht="15" x14ac:dyDescent="0.25">
      <c r="A68" s="53" t="s">
        <v>298</v>
      </c>
      <c r="B68">
        <v>3841.3</v>
      </c>
      <c r="C68">
        <v>3772.4</v>
      </c>
      <c r="D68">
        <v>9101.6</v>
      </c>
      <c r="E68">
        <v>10936.8</v>
      </c>
      <c r="F68">
        <v>1543.7</v>
      </c>
      <c r="G68">
        <v>0</v>
      </c>
    </row>
    <row r="69" spans="1:7" ht="15" x14ac:dyDescent="0.25">
      <c r="A69" s="53" t="s">
        <v>299</v>
      </c>
      <c r="B69">
        <v>133.30000000000001</v>
      </c>
      <c r="C69">
        <v>75.900000000000006</v>
      </c>
      <c r="D69">
        <v>182.7</v>
      </c>
      <c r="E69">
        <v>229.9</v>
      </c>
      <c r="F69">
        <v>2</v>
      </c>
      <c r="G69">
        <v>0</v>
      </c>
    </row>
    <row r="70" spans="1:7" ht="15" x14ac:dyDescent="0.25">
      <c r="A70" s="53" t="s">
        <v>300</v>
      </c>
      <c r="B70">
        <v>166.7</v>
      </c>
      <c r="C70">
        <v>157.30000000000001</v>
      </c>
      <c r="D70">
        <v>324</v>
      </c>
      <c r="E70">
        <v>333.5</v>
      </c>
      <c r="F70">
        <v>22.1</v>
      </c>
      <c r="G70">
        <v>0</v>
      </c>
    </row>
    <row r="71" spans="1:7" ht="15" x14ac:dyDescent="0.25">
      <c r="A71" s="53" t="s">
        <v>301</v>
      </c>
      <c r="B71">
        <v>71</v>
      </c>
      <c r="C71">
        <v>0</v>
      </c>
      <c r="D71">
        <v>14.6</v>
      </c>
      <c r="E71">
        <v>1991.5</v>
      </c>
      <c r="F71">
        <v>0</v>
      </c>
      <c r="G71">
        <v>0</v>
      </c>
    </row>
    <row r="72" spans="1:7" ht="15" x14ac:dyDescent="0.25">
      <c r="A72" s="53" t="s">
        <v>302</v>
      </c>
      <c r="B72">
        <v>275.60000000000002</v>
      </c>
      <c r="C72">
        <v>153.9</v>
      </c>
      <c r="D72">
        <v>243.9</v>
      </c>
      <c r="E72">
        <v>495.3</v>
      </c>
      <c r="F72">
        <v>1</v>
      </c>
      <c r="G72">
        <v>0</v>
      </c>
    </row>
    <row r="73" spans="1:7" ht="15" x14ac:dyDescent="0.25">
      <c r="A73" s="53" t="s">
        <v>385</v>
      </c>
      <c r="B73">
        <v>0</v>
      </c>
      <c r="C73">
        <v>0</v>
      </c>
      <c r="D73">
        <v>3</v>
      </c>
      <c r="E73">
        <v>3.7</v>
      </c>
      <c r="F73">
        <v>0</v>
      </c>
      <c r="G73">
        <v>0</v>
      </c>
    </row>
    <row r="74" spans="1:7" ht="15" x14ac:dyDescent="0.25">
      <c r="A74" s="53" t="s">
        <v>303</v>
      </c>
      <c r="B74">
        <v>20</v>
      </c>
      <c r="C74">
        <v>13.1</v>
      </c>
      <c r="D74">
        <v>69.7</v>
      </c>
      <c r="E74">
        <v>50.4</v>
      </c>
      <c r="F74">
        <v>5.4</v>
      </c>
      <c r="G74">
        <v>0</v>
      </c>
    </row>
    <row r="75" spans="1:7" ht="15" x14ac:dyDescent="0.25">
      <c r="A75" s="53" t="s">
        <v>304</v>
      </c>
      <c r="B75">
        <v>41</v>
      </c>
      <c r="C75">
        <v>0</v>
      </c>
      <c r="D75">
        <v>177.2</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11588.2</v>
      </c>
      <c r="C77">
        <v>9065.4</v>
      </c>
      <c r="D77">
        <v>24101.599999999999</v>
      </c>
      <c r="E77">
        <v>36017</v>
      </c>
      <c r="F77">
        <v>2756.4</v>
      </c>
      <c r="G77">
        <v>0</v>
      </c>
    </row>
    <row r="78" spans="1:7" ht="15" x14ac:dyDescent="0.25">
      <c r="A78" s="53" t="s">
        <v>306</v>
      </c>
      <c r="B78">
        <v>1831.3</v>
      </c>
      <c r="C78">
        <v>1262.4000000000001</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13419.4</v>
      </c>
      <c r="C80">
        <v>10327.799999999999</v>
      </c>
      <c r="D80">
        <v>24101.599999999999</v>
      </c>
      <c r="E80">
        <v>36017</v>
      </c>
      <c r="F80">
        <v>2813.4</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B1C1-628C-439B-A24A-80F5E1145E57}">
  <dimension ref="A1:G83"/>
  <sheetViews>
    <sheetView topLeftCell="A63" workbookViewId="0">
      <selection activeCell="B7" sqref="B7"/>
    </sheetView>
  </sheetViews>
  <sheetFormatPr defaultRowHeight="13.2" x14ac:dyDescent="0.25"/>
  <cols>
    <col min="1" max="1" width="23.44140625" customWidth="1"/>
  </cols>
  <sheetData>
    <row r="1" spans="1:7" ht="15" x14ac:dyDescent="0.25">
      <c r="A1" s="53" t="s">
        <v>564</v>
      </c>
    </row>
    <row r="2" spans="1:7" ht="15" x14ac:dyDescent="0.25">
      <c r="A2" s="53" t="s">
        <v>565</v>
      </c>
    </row>
    <row r="3" spans="1:7" ht="15" x14ac:dyDescent="0.25">
      <c r="A3" s="53" t="s">
        <v>618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5.5</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t="s">
        <v>160</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2922.9</v>
      </c>
      <c r="C21">
        <v>2367.3000000000002</v>
      </c>
      <c r="D21">
        <v>5136.6000000000004</v>
      </c>
      <c r="E21">
        <v>8003.3</v>
      </c>
      <c r="F21">
        <v>484</v>
      </c>
      <c r="G21">
        <v>0</v>
      </c>
    </row>
    <row r="22" spans="1:7" ht="15" x14ac:dyDescent="0.25">
      <c r="A22" s="53" t="s">
        <v>27</v>
      </c>
    </row>
    <row r="23" spans="1:7" ht="15" x14ac:dyDescent="0.25">
      <c r="A23" s="53" t="s">
        <v>271</v>
      </c>
      <c r="B23">
        <v>172.7</v>
      </c>
      <c r="C23">
        <v>323.60000000000002</v>
      </c>
      <c r="D23">
        <v>371.5</v>
      </c>
      <c r="E23">
        <v>1424</v>
      </c>
      <c r="F23">
        <v>0</v>
      </c>
      <c r="G23">
        <v>0</v>
      </c>
    </row>
    <row r="24" spans="1:7" ht="15" x14ac:dyDescent="0.25">
      <c r="A24" s="53" t="s">
        <v>27</v>
      </c>
    </row>
    <row r="25" spans="1:7" ht="15" x14ac:dyDescent="0.25">
      <c r="A25" s="53" t="s">
        <v>272</v>
      </c>
      <c r="B25">
        <v>820</v>
      </c>
      <c r="C25">
        <v>468.1</v>
      </c>
      <c r="D25">
        <v>61.1</v>
      </c>
      <c r="E25">
        <v>8.6</v>
      </c>
      <c r="F25">
        <v>504</v>
      </c>
      <c r="G25">
        <v>0</v>
      </c>
    </row>
    <row r="26" spans="1:7" ht="15" x14ac:dyDescent="0.25">
      <c r="A26" s="53" t="s">
        <v>27</v>
      </c>
    </row>
    <row r="27" spans="1:7" ht="15" x14ac:dyDescent="0.25">
      <c r="A27" s="53" t="s">
        <v>273</v>
      </c>
      <c r="B27">
        <v>1336.6</v>
      </c>
      <c r="C27">
        <v>614.4</v>
      </c>
      <c r="D27">
        <v>1718.6</v>
      </c>
      <c r="E27">
        <v>4297.1000000000004</v>
      </c>
      <c r="F27">
        <v>0</v>
      </c>
      <c r="G27">
        <v>0</v>
      </c>
    </row>
    <row r="28" spans="1:7" ht="15" x14ac:dyDescent="0.25">
      <c r="A28" s="53" t="s">
        <v>274</v>
      </c>
      <c r="B28">
        <v>0.8</v>
      </c>
      <c r="C28">
        <v>3.3</v>
      </c>
      <c r="D28">
        <v>32</v>
      </c>
      <c r="E28">
        <v>21.2</v>
      </c>
      <c r="F28">
        <v>0</v>
      </c>
      <c r="G28">
        <v>0</v>
      </c>
    </row>
    <row r="29" spans="1:7" ht="15" x14ac:dyDescent="0.25">
      <c r="A29" s="53" t="s">
        <v>406</v>
      </c>
      <c r="B29">
        <v>0</v>
      </c>
      <c r="C29">
        <v>0</v>
      </c>
      <c r="D29" t="s">
        <v>160</v>
      </c>
      <c r="E29">
        <v>9.6</v>
      </c>
      <c r="F29">
        <v>0</v>
      </c>
      <c r="G29">
        <v>0</v>
      </c>
    </row>
    <row r="30" spans="1:7" ht="15" x14ac:dyDescent="0.25">
      <c r="A30" s="53" t="s">
        <v>413</v>
      </c>
      <c r="B30">
        <v>219</v>
      </c>
      <c r="C30">
        <v>18</v>
      </c>
      <c r="D30">
        <v>19.899999999999999</v>
      </c>
      <c r="E30">
        <v>154.19999999999999</v>
      </c>
      <c r="F30">
        <v>0</v>
      </c>
      <c r="G30">
        <v>0</v>
      </c>
    </row>
    <row r="31" spans="1:7" ht="15" x14ac:dyDescent="0.25">
      <c r="A31" s="53" t="s">
        <v>586</v>
      </c>
      <c r="B31">
        <v>0</v>
      </c>
      <c r="C31">
        <v>0</v>
      </c>
      <c r="D31">
        <v>0.1</v>
      </c>
      <c r="E31">
        <v>0</v>
      </c>
      <c r="F31">
        <v>0</v>
      </c>
      <c r="G31">
        <v>0</v>
      </c>
    </row>
    <row r="32" spans="1:7" ht="15" x14ac:dyDescent="0.25">
      <c r="A32" s="53" t="s">
        <v>275</v>
      </c>
      <c r="B32">
        <v>885.6</v>
      </c>
      <c r="C32">
        <v>519</v>
      </c>
      <c r="D32">
        <v>1080.9000000000001</v>
      </c>
      <c r="E32">
        <v>3165.8</v>
      </c>
      <c r="F32">
        <v>0</v>
      </c>
      <c r="G32">
        <v>0</v>
      </c>
    </row>
    <row r="33" spans="1:7" ht="15" x14ac:dyDescent="0.25">
      <c r="A33" s="53" t="s">
        <v>276</v>
      </c>
      <c r="B33">
        <v>10.9</v>
      </c>
      <c r="C33">
        <v>2.8</v>
      </c>
      <c r="D33">
        <v>10.8</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v>0</v>
      </c>
      <c r="F38">
        <v>0</v>
      </c>
      <c r="G38">
        <v>0</v>
      </c>
    </row>
    <row r="39" spans="1:7" ht="15" x14ac:dyDescent="0.25">
      <c r="A39" s="53" t="s">
        <v>281</v>
      </c>
      <c r="B39">
        <v>65</v>
      </c>
      <c r="C39">
        <v>65</v>
      </c>
      <c r="D39">
        <v>445.7</v>
      </c>
      <c r="E39">
        <v>678.5</v>
      </c>
      <c r="F39">
        <v>0</v>
      </c>
      <c r="G39">
        <v>0</v>
      </c>
    </row>
    <row r="40" spans="1:7" ht="15" x14ac:dyDescent="0.25">
      <c r="A40" s="53" t="s">
        <v>493</v>
      </c>
      <c r="B40">
        <v>0</v>
      </c>
      <c r="C40">
        <v>0</v>
      </c>
      <c r="D40">
        <v>1</v>
      </c>
      <c r="E40">
        <v>0</v>
      </c>
      <c r="F40">
        <v>0</v>
      </c>
      <c r="G40">
        <v>0</v>
      </c>
    </row>
    <row r="41" spans="1:7" ht="15" x14ac:dyDescent="0.25">
      <c r="A41" s="53" t="s">
        <v>282</v>
      </c>
      <c r="B41">
        <v>95</v>
      </c>
      <c r="C41">
        <v>0</v>
      </c>
      <c r="D41">
        <v>122.3</v>
      </c>
      <c r="E41">
        <v>68.400000000000006</v>
      </c>
      <c r="F41">
        <v>0</v>
      </c>
      <c r="G41">
        <v>0</v>
      </c>
    </row>
    <row r="42" spans="1:7" ht="15" x14ac:dyDescent="0.25">
      <c r="A42" s="53" t="s">
        <v>27</v>
      </c>
    </row>
    <row r="43" spans="1:7" ht="15" x14ac:dyDescent="0.25">
      <c r="A43" s="53" t="s">
        <v>283</v>
      </c>
      <c r="B43">
        <v>105</v>
      </c>
      <c r="C43">
        <v>0</v>
      </c>
      <c r="D43">
        <v>35.799999999999997</v>
      </c>
      <c r="E43">
        <v>837.9</v>
      </c>
      <c r="F43">
        <v>0</v>
      </c>
      <c r="G43">
        <v>0</v>
      </c>
    </row>
    <row r="44" spans="1:7" ht="15" x14ac:dyDescent="0.25">
      <c r="A44" s="53" t="s">
        <v>614</v>
      </c>
      <c r="B44">
        <v>40</v>
      </c>
      <c r="C44">
        <v>0</v>
      </c>
      <c r="D44">
        <v>0</v>
      </c>
      <c r="E44">
        <v>0</v>
      </c>
      <c r="F44">
        <v>0</v>
      </c>
      <c r="G44">
        <v>0</v>
      </c>
    </row>
    <row r="45" spans="1:7" ht="15" x14ac:dyDescent="0.25">
      <c r="A45" s="53" t="s">
        <v>284</v>
      </c>
      <c r="B45">
        <v>65</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0</v>
      </c>
      <c r="E50">
        <v>125.8</v>
      </c>
      <c r="F50">
        <v>0</v>
      </c>
      <c r="G50">
        <v>0</v>
      </c>
    </row>
    <row r="51" spans="1:7" ht="15" x14ac:dyDescent="0.25">
      <c r="A51" s="53" t="s">
        <v>27</v>
      </c>
    </row>
    <row r="52" spans="1:7" ht="15" x14ac:dyDescent="0.25">
      <c r="A52" s="53" t="s">
        <v>286</v>
      </c>
      <c r="B52">
        <v>6766.4</v>
      </c>
      <c r="C52">
        <v>6175.5</v>
      </c>
      <c r="D52">
        <v>15377.3</v>
      </c>
      <c r="E52">
        <v>20291.7</v>
      </c>
      <c r="F52">
        <v>1670.8</v>
      </c>
      <c r="G52">
        <v>0</v>
      </c>
    </row>
    <row r="53" spans="1:7" ht="15" x14ac:dyDescent="0.25">
      <c r="A53" s="53" t="s">
        <v>287</v>
      </c>
      <c r="B53">
        <v>0</v>
      </c>
      <c r="C53">
        <v>5</v>
      </c>
      <c r="D53">
        <v>20.2</v>
      </c>
      <c r="E53">
        <v>19.2</v>
      </c>
      <c r="F53">
        <v>0</v>
      </c>
      <c r="G53">
        <v>0</v>
      </c>
    </row>
    <row r="54" spans="1:7" ht="15" x14ac:dyDescent="0.25">
      <c r="A54" s="53" t="s">
        <v>288</v>
      </c>
      <c r="B54">
        <v>244.3</v>
      </c>
      <c r="C54">
        <v>259.39999999999998</v>
      </c>
      <c r="D54">
        <v>509.2</v>
      </c>
      <c r="E54">
        <v>556.5</v>
      </c>
      <c r="F54">
        <v>0</v>
      </c>
      <c r="G54">
        <v>0</v>
      </c>
    </row>
    <row r="55" spans="1:7" ht="15" x14ac:dyDescent="0.25">
      <c r="A55" s="53" t="s">
        <v>289</v>
      </c>
      <c r="B55">
        <v>286.3</v>
      </c>
      <c r="C55">
        <v>151.30000000000001</v>
      </c>
      <c r="D55">
        <v>446.2</v>
      </c>
      <c r="E55">
        <v>443.1</v>
      </c>
      <c r="F55">
        <v>64.099999999999994</v>
      </c>
      <c r="G55">
        <v>0</v>
      </c>
    </row>
    <row r="56" spans="1:7" ht="15" x14ac:dyDescent="0.25">
      <c r="A56" s="53" t="s">
        <v>310</v>
      </c>
      <c r="B56">
        <v>26</v>
      </c>
      <c r="C56">
        <v>0</v>
      </c>
      <c r="D56">
        <v>84.6</v>
      </c>
      <c r="E56">
        <v>11.9</v>
      </c>
      <c r="F56">
        <v>0</v>
      </c>
      <c r="G56">
        <v>0</v>
      </c>
    </row>
    <row r="57" spans="1:7" ht="15" x14ac:dyDescent="0.25">
      <c r="A57" s="53" t="s">
        <v>290</v>
      </c>
      <c r="B57">
        <v>545.20000000000005</v>
      </c>
      <c r="C57">
        <v>382.8</v>
      </c>
      <c r="D57">
        <v>2952.2</v>
      </c>
      <c r="E57">
        <v>3555.4</v>
      </c>
      <c r="F57">
        <v>0</v>
      </c>
      <c r="G57">
        <v>0</v>
      </c>
    </row>
    <row r="58" spans="1:7" ht="15" x14ac:dyDescent="0.25">
      <c r="A58" s="53" t="s">
        <v>563</v>
      </c>
      <c r="B58">
        <v>0</v>
      </c>
      <c r="C58">
        <v>0</v>
      </c>
      <c r="D58">
        <v>0</v>
      </c>
      <c r="E58">
        <v>58</v>
      </c>
      <c r="F58">
        <v>0</v>
      </c>
      <c r="G58">
        <v>0</v>
      </c>
    </row>
    <row r="59" spans="1:7" ht="15" x14ac:dyDescent="0.25">
      <c r="A59" s="53" t="s">
        <v>291</v>
      </c>
      <c r="B59">
        <v>166.5</v>
      </c>
      <c r="C59">
        <v>140.6</v>
      </c>
      <c r="D59">
        <v>275.5</v>
      </c>
      <c r="E59">
        <v>524.1</v>
      </c>
      <c r="F59">
        <v>0</v>
      </c>
      <c r="G59">
        <v>0</v>
      </c>
    </row>
    <row r="60" spans="1:7" ht="15" x14ac:dyDescent="0.25">
      <c r="A60" s="53" t="s">
        <v>591</v>
      </c>
      <c r="B60">
        <v>0</v>
      </c>
      <c r="C60">
        <v>0</v>
      </c>
      <c r="D60">
        <v>17.8</v>
      </c>
      <c r="E60">
        <v>27.6</v>
      </c>
      <c r="F60">
        <v>0</v>
      </c>
      <c r="G60">
        <v>0</v>
      </c>
    </row>
    <row r="61" spans="1:7" ht="15" x14ac:dyDescent="0.25">
      <c r="A61" s="53" t="s">
        <v>292</v>
      </c>
      <c r="B61">
        <v>9.4</v>
      </c>
      <c r="C61">
        <v>10.5</v>
      </c>
      <c r="D61">
        <v>0</v>
      </c>
      <c r="E61">
        <v>0</v>
      </c>
      <c r="F61">
        <v>0</v>
      </c>
      <c r="G61">
        <v>0</v>
      </c>
    </row>
    <row r="62" spans="1:7" ht="15" x14ac:dyDescent="0.25">
      <c r="A62" s="53" t="s">
        <v>293</v>
      </c>
      <c r="B62">
        <v>299.60000000000002</v>
      </c>
      <c r="C62">
        <v>372.6</v>
      </c>
      <c r="D62">
        <v>652.79999999999995</v>
      </c>
      <c r="E62">
        <v>790.9</v>
      </c>
      <c r="F62">
        <v>13.2</v>
      </c>
      <c r="G62">
        <v>0</v>
      </c>
    </row>
    <row r="63" spans="1:7" ht="15" x14ac:dyDescent="0.25">
      <c r="A63" s="53" t="s">
        <v>384</v>
      </c>
      <c r="B63">
        <v>0</v>
      </c>
      <c r="C63">
        <v>0</v>
      </c>
      <c r="D63">
        <v>28.8</v>
      </c>
      <c r="E63">
        <v>27.7</v>
      </c>
      <c r="F63">
        <v>0</v>
      </c>
      <c r="G63">
        <v>0</v>
      </c>
    </row>
    <row r="64" spans="1:7" ht="15" x14ac:dyDescent="0.25">
      <c r="A64" s="53" t="s">
        <v>294</v>
      </c>
      <c r="B64">
        <v>0</v>
      </c>
      <c r="C64">
        <v>3.4</v>
      </c>
      <c r="D64">
        <v>15.1</v>
      </c>
      <c r="E64">
        <v>13.4</v>
      </c>
      <c r="F64">
        <v>0</v>
      </c>
      <c r="G64">
        <v>0</v>
      </c>
    </row>
    <row r="65" spans="1:7" ht="15" x14ac:dyDescent="0.25">
      <c r="A65" s="53" t="s">
        <v>295</v>
      </c>
      <c r="B65">
        <v>188.3</v>
      </c>
      <c r="C65">
        <v>118.6</v>
      </c>
      <c r="D65">
        <v>523.79999999999995</v>
      </c>
      <c r="E65">
        <v>384.6</v>
      </c>
      <c r="F65">
        <v>0.8</v>
      </c>
      <c r="G65">
        <v>0</v>
      </c>
    </row>
    <row r="66" spans="1:7" ht="15" x14ac:dyDescent="0.25">
      <c r="A66" s="53" t="s">
        <v>296</v>
      </c>
      <c r="B66">
        <v>181.1</v>
      </c>
      <c r="C66">
        <v>45.4</v>
      </c>
      <c r="D66">
        <v>162.1</v>
      </c>
      <c r="E66">
        <v>189.7</v>
      </c>
      <c r="F66">
        <v>46</v>
      </c>
      <c r="G66">
        <v>0</v>
      </c>
    </row>
    <row r="67" spans="1:7" ht="15" x14ac:dyDescent="0.25">
      <c r="A67" s="53" t="s">
        <v>297</v>
      </c>
      <c r="B67">
        <v>3.6</v>
      </c>
      <c r="C67">
        <v>4.4000000000000004</v>
      </c>
      <c r="D67">
        <v>10.7</v>
      </c>
      <c r="E67">
        <v>9</v>
      </c>
      <c r="F67">
        <v>0</v>
      </c>
      <c r="G67">
        <v>0</v>
      </c>
    </row>
    <row r="68" spans="1:7" ht="15" x14ac:dyDescent="0.25">
      <c r="A68" s="53" t="s">
        <v>298</v>
      </c>
      <c r="B68">
        <v>4093.9</v>
      </c>
      <c r="C68">
        <v>4231.8</v>
      </c>
      <c r="D68">
        <v>8708</v>
      </c>
      <c r="E68">
        <v>10469.799999999999</v>
      </c>
      <c r="F68">
        <v>1543.7</v>
      </c>
      <c r="G68">
        <v>0</v>
      </c>
    </row>
    <row r="69" spans="1:7" ht="15" x14ac:dyDescent="0.25">
      <c r="A69" s="53" t="s">
        <v>299</v>
      </c>
      <c r="B69">
        <v>115</v>
      </c>
      <c r="C69">
        <v>94.5</v>
      </c>
      <c r="D69">
        <v>182.7</v>
      </c>
      <c r="E69">
        <v>229.9</v>
      </c>
      <c r="F69">
        <v>2</v>
      </c>
      <c r="G69">
        <v>0</v>
      </c>
    </row>
    <row r="70" spans="1:7" ht="15" x14ac:dyDescent="0.25">
      <c r="A70" s="53" t="s">
        <v>300</v>
      </c>
      <c r="B70">
        <v>144.6</v>
      </c>
      <c r="C70">
        <v>157.30000000000001</v>
      </c>
      <c r="D70">
        <v>324</v>
      </c>
      <c r="E70">
        <v>333.5</v>
      </c>
      <c r="F70">
        <v>0</v>
      </c>
      <c r="G70">
        <v>0</v>
      </c>
    </row>
    <row r="71" spans="1:7" ht="15" x14ac:dyDescent="0.25">
      <c r="A71" s="53" t="s">
        <v>301</v>
      </c>
      <c r="B71">
        <v>71</v>
      </c>
      <c r="C71">
        <v>0</v>
      </c>
      <c r="D71">
        <v>14.6</v>
      </c>
      <c r="E71">
        <v>1991.5</v>
      </c>
      <c r="F71">
        <v>0</v>
      </c>
      <c r="G71">
        <v>0</v>
      </c>
    </row>
    <row r="72" spans="1:7" ht="15" x14ac:dyDescent="0.25">
      <c r="A72" s="53" t="s">
        <v>302</v>
      </c>
      <c r="B72">
        <v>310.60000000000002</v>
      </c>
      <c r="C72">
        <v>189.6</v>
      </c>
      <c r="D72">
        <v>232.3</v>
      </c>
      <c r="E72">
        <v>454.1</v>
      </c>
      <c r="F72">
        <v>1</v>
      </c>
      <c r="G72">
        <v>0</v>
      </c>
    </row>
    <row r="73" spans="1:7" ht="15" x14ac:dyDescent="0.25">
      <c r="A73" s="53" t="s">
        <v>385</v>
      </c>
      <c r="B73">
        <v>0</v>
      </c>
      <c r="C73">
        <v>0</v>
      </c>
      <c r="D73">
        <v>3</v>
      </c>
      <c r="E73">
        <v>3.7</v>
      </c>
      <c r="F73">
        <v>0</v>
      </c>
      <c r="G73">
        <v>0</v>
      </c>
    </row>
    <row r="74" spans="1:7" ht="15" x14ac:dyDescent="0.25">
      <c r="A74" s="53" t="s">
        <v>303</v>
      </c>
      <c r="B74">
        <v>20</v>
      </c>
      <c r="C74">
        <v>8.1999999999999993</v>
      </c>
      <c r="D74">
        <v>69.7</v>
      </c>
      <c r="E74">
        <v>48.2</v>
      </c>
      <c r="F74">
        <v>0</v>
      </c>
      <c r="G74">
        <v>0</v>
      </c>
    </row>
    <row r="75" spans="1:7" ht="15" x14ac:dyDescent="0.25">
      <c r="A75" s="53" t="s">
        <v>304</v>
      </c>
      <c r="B75">
        <v>61</v>
      </c>
      <c r="C75">
        <v>0</v>
      </c>
      <c r="D75">
        <v>144.30000000000001</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12123.8</v>
      </c>
      <c r="C77">
        <v>9954.4</v>
      </c>
      <c r="D77">
        <v>22701.200000000001</v>
      </c>
      <c r="E77">
        <v>34863</v>
      </c>
      <c r="F77">
        <v>2658.8</v>
      </c>
      <c r="G77">
        <v>0</v>
      </c>
    </row>
    <row r="78" spans="1:7" ht="15" x14ac:dyDescent="0.25">
      <c r="A78" s="53" t="s">
        <v>306</v>
      </c>
      <c r="B78">
        <v>1921.4</v>
      </c>
      <c r="C78">
        <v>1240</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14045.2</v>
      </c>
      <c r="C80">
        <v>11194.3</v>
      </c>
      <c r="D80">
        <v>22701.200000000001</v>
      </c>
      <c r="E80">
        <v>34863</v>
      </c>
      <c r="F80">
        <v>2715.8</v>
      </c>
      <c r="G80">
        <v>0</v>
      </c>
    </row>
    <row r="81" spans="1:7" ht="15" x14ac:dyDescent="0.25">
      <c r="A81" s="53" t="s">
        <v>308</v>
      </c>
      <c r="B81" t="s">
        <v>25</v>
      </c>
      <c r="C81" t="s">
        <v>25</v>
      </c>
      <c r="D81">
        <v>0</v>
      </c>
      <c r="E81">
        <v>0</v>
      </c>
      <c r="F81" t="s">
        <v>25</v>
      </c>
      <c r="G81" t="s">
        <v>25</v>
      </c>
    </row>
    <row r="82" spans="1:7" ht="15" x14ac:dyDescent="0.25">
      <c r="A82" s="53" t="s">
        <v>309</v>
      </c>
      <c r="B82">
        <v>707</v>
      </c>
      <c r="C82">
        <v>453.5</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504C-11B4-49EC-8FB1-8D1BA8D2DB4C}">
  <dimension ref="A1:G80"/>
  <sheetViews>
    <sheetView topLeftCell="A55" workbookViewId="0">
      <selection activeCell="B7" sqref="B7"/>
    </sheetView>
  </sheetViews>
  <sheetFormatPr defaultRowHeight="13.2" x14ac:dyDescent="0.25"/>
  <cols>
    <col min="1" max="1" width="12.88671875" customWidth="1"/>
  </cols>
  <sheetData>
    <row r="1" spans="1:7" ht="15" x14ac:dyDescent="0.25">
      <c r="A1" s="53" t="s">
        <v>564</v>
      </c>
    </row>
    <row r="2" spans="1:7" ht="15" x14ac:dyDescent="0.25">
      <c r="A2" s="53" t="s">
        <v>565</v>
      </c>
    </row>
    <row r="3" spans="1:7" ht="15" x14ac:dyDescent="0.25">
      <c r="A3" s="53" t="s">
        <v>616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3128.9</v>
      </c>
      <c r="C18">
        <v>2428.1999999999998</v>
      </c>
      <c r="D18">
        <v>4731.6000000000004</v>
      </c>
      <c r="E18">
        <v>7641</v>
      </c>
      <c r="F18">
        <v>462.7</v>
      </c>
      <c r="G18">
        <v>0</v>
      </c>
    </row>
    <row r="19" spans="1:7" ht="15" x14ac:dyDescent="0.25">
      <c r="A19" s="53" t="s">
        <v>27</v>
      </c>
    </row>
    <row r="20" spans="1:7" ht="15" x14ac:dyDescent="0.25">
      <c r="A20" s="53" t="s">
        <v>271</v>
      </c>
      <c r="B20">
        <v>171.4</v>
      </c>
      <c r="C20">
        <v>411.8</v>
      </c>
      <c r="D20">
        <v>363.5</v>
      </c>
      <c r="E20">
        <v>1334</v>
      </c>
      <c r="F20">
        <v>0</v>
      </c>
      <c r="G20">
        <v>0</v>
      </c>
    </row>
    <row r="21" spans="1:7" ht="15" x14ac:dyDescent="0.25">
      <c r="A21" s="53" t="s">
        <v>27</v>
      </c>
    </row>
    <row r="22" spans="1:7" ht="15" x14ac:dyDescent="0.25">
      <c r="A22" s="53" t="s">
        <v>272</v>
      </c>
      <c r="B22">
        <v>819</v>
      </c>
      <c r="C22">
        <v>458.4</v>
      </c>
      <c r="D22">
        <v>61.1</v>
      </c>
      <c r="E22">
        <v>8.3000000000000007</v>
      </c>
      <c r="F22">
        <v>504</v>
      </c>
      <c r="G22">
        <v>0</v>
      </c>
    </row>
    <row r="23" spans="1:7" ht="15" x14ac:dyDescent="0.25">
      <c r="A23" s="53" t="s">
        <v>27</v>
      </c>
    </row>
    <row r="24" spans="1:7" ht="15" x14ac:dyDescent="0.25">
      <c r="A24" s="53" t="s">
        <v>273</v>
      </c>
      <c r="B24">
        <v>1250.7</v>
      </c>
      <c r="C24">
        <v>813.4</v>
      </c>
      <c r="D24">
        <v>1452.5</v>
      </c>
      <c r="E24">
        <v>4030.4</v>
      </c>
      <c r="F24">
        <v>0</v>
      </c>
      <c r="G24">
        <v>0</v>
      </c>
    </row>
    <row r="25" spans="1:7" ht="15" x14ac:dyDescent="0.25">
      <c r="A25" s="53" t="s">
        <v>274</v>
      </c>
      <c r="B25">
        <v>1.6</v>
      </c>
      <c r="C25">
        <v>3.8</v>
      </c>
      <c r="D25">
        <v>31.1</v>
      </c>
      <c r="E25">
        <v>20.7</v>
      </c>
      <c r="F25">
        <v>0</v>
      </c>
      <c r="G25">
        <v>0</v>
      </c>
    </row>
    <row r="26" spans="1:7" ht="15" x14ac:dyDescent="0.25">
      <c r="A26" s="53" t="s">
        <v>406</v>
      </c>
      <c r="B26">
        <v>0</v>
      </c>
      <c r="C26">
        <v>0</v>
      </c>
      <c r="D26" t="s">
        <v>160</v>
      </c>
      <c r="E26">
        <v>9.6</v>
      </c>
      <c r="F26">
        <v>0</v>
      </c>
      <c r="G26">
        <v>0</v>
      </c>
    </row>
    <row r="27" spans="1:7" ht="15" x14ac:dyDescent="0.25">
      <c r="A27" s="53" t="s">
        <v>413</v>
      </c>
      <c r="B27">
        <v>65</v>
      </c>
      <c r="C27">
        <v>18</v>
      </c>
      <c r="D27">
        <v>19.899999999999999</v>
      </c>
      <c r="E27">
        <v>154.19999999999999</v>
      </c>
      <c r="F27">
        <v>0</v>
      </c>
      <c r="G27">
        <v>0</v>
      </c>
    </row>
    <row r="28" spans="1:7" ht="15" x14ac:dyDescent="0.25">
      <c r="A28" s="53" t="s">
        <v>586</v>
      </c>
      <c r="B28">
        <v>0</v>
      </c>
      <c r="C28">
        <v>0</v>
      </c>
      <c r="D28">
        <v>0.1</v>
      </c>
      <c r="E28">
        <v>0</v>
      </c>
      <c r="F28">
        <v>0</v>
      </c>
      <c r="G28">
        <v>0</v>
      </c>
    </row>
    <row r="29" spans="1:7" ht="15" x14ac:dyDescent="0.25">
      <c r="A29" s="53" t="s">
        <v>275</v>
      </c>
      <c r="B29">
        <v>951.9</v>
      </c>
      <c r="C29">
        <v>716.4</v>
      </c>
      <c r="D29">
        <v>817.6</v>
      </c>
      <c r="E29">
        <v>2901.2</v>
      </c>
      <c r="F29">
        <v>0</v>
      </c>
      <c r="G29">
        <v>0</v>
      </c>
    </row>
    <row r="30" spans="1:7" ht="15" x14ac:dyDescent="0.25">
      <c r="A30" s="53" t="s">
        <v>276</v>
      </c>
      <c r="B30">
        <v>11.8</v>
      </c>
      <c r="C30">
        <v>3.4</v>
      </c>
      <c r="D30">
        <v>9</v>
      </c>
      <c r="E30">
        <v>39.4</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1.4</v>
      </c>
      <c r="F33">
        <v>0</v>
      </c>
      <c r="G33">
        <v>0</v>
      </c>
    </row>
    <row r="34" spans="1:7" ht="15" x14ac:dyDescent="0.25">
      <c r="A34" s="53" t="s">
        <v>279</v>
      </c>
      <c r="B34">
        <v>60.2</v>
      </c>
      <c r="C34">
        <v>3.8</v>
      </c>
      <c r="D34">
        <v>3.7</v>
      </c>
      <c r="E34">
        <v>80.5</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445.7</v>
      </c>
      <c r="E36">
        <v>678.5</v>
      </c>
      <c r="F36">
        <v>0</v>
      </c>
      <c r="G36">
        <v>0</v>
      </c>
    </row>
    <row r="37" spans="1:7" ht="15" x14ac:dyDescent="0.25">
      <c r="A37" s="53" t="s">
        <v>493</v>
      </c>
      <c r="B37">
        <v>0</v>
      </c>
      <c r="C37">
        <v>0</v>
      </c>
      <c r="D37">
        <v>1</v>
      </c>
      <c r="E37">
        <v>0</v>
      </c>
      <c r="F37">
        <v>0</v>
      </c>
      <c r="G37">
        <v>0</v>
      </c>
    </row>
    <row r="38" spans="1:7" ht="15" x14ac:dyDescent="0.25">
      <c r="A38" s="53" t="s">
        <v>282</v>
      </c>
      <c r="B38">
        <v>95</v>
      </c>
      <c r="C38">
        <v>0</v>
      </c>
      <c r="D38">
        <v>122.3</v>
      </c>
      <c r="E38">
        <v>68.400000000000006</v>
      </c>
      <c r="F38">
        <v>0</v>
      </c>
      <c r="G38">
        <v>0</v>
      </c>
    </row>
    <row r="39" spans="1:7" ht="15" x14ac:dyDescent="0.25">
      <c r="A39" s="53" t="s">
        <v>27</v>
      </c>
    </row>
    <row r="40" spans="1:7" ht="15" x14ac:dyDescent="0.25">
      <c r="A40" s="53" t="s">
        <v>283</v>
      </c>
      <c r="B40">
        <v>105</v>
      </c>
      <c r="C40">
        <v>0</v>
      </c>
      <c r="D40">
        <v>35.799999999999997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617</v>
      </c>
      <c r="B46">
        <v>0</v>
      </c>
      <c r="C46">
        <v>0</v>
      </c>
      <c r="D46">
        <v>27.5</v>
      </c>
      <c r="E46">
        <v>0</v>
      </c>
      <c r="F46">
        <v>0</v>
      </c>
      <c r="G46">
        <v>0</v>
      </c>
    </row>
    <row r="47" spans="1:7" ht="15" x14ac:dyDescent="0.25">
      <c r="A47" s="53" t="s">
        <v>414</v>
      </c>
      <c r="B47">
        <v>0</v>
      </c>
      <c r="C47">
        <v>0</v>
      </c>
      <c r="D47">
        <v>0</v>
      </c>
      <c r="E47">
        <v>125.8</v>
      </c>
      <c r="F47">
        <v>0</v>
      </c>
      <c r="G47">
        <v>0</v>
      </c>
    </row>
    <row r="48" spans="1:7" ht="15" x14ac:dyDescent="0.25">
      <c r="A48" s="53" t="s">
        <v>27</v>
      </c>
    </row>
    <row r="49" spans="1:7" ht="15" x14ac:dyDescent="0.25">
      <c r="A49" s="53" t="s">
        <v>286</v>
      </c>
      <c r="B49">
        <v>6260.5</v>
      </c>
      <c r="C49">
        <v>6587.8</v>
      </c>
      <c r="D49">
        <v>15004.8</v>
      </c>
      <c r="E49">
        <v>19645</v>
      </c>
      <c r="F49">
        <v>1353.1</v>
      </c>
      <c r="G49">
        <v>0</v>
      </c>
    </row>
    <row r="50" spans="1:7" ht="15" x14ac:dyDescent="0.25">
      <c r="A50" s="53" t="s">
        <v>287</v>
      </c>
      <c r="B50">
        <v>0</v>
      </c>
      <c r="C50">
        <v>5</v>
      </c>
      <c r="D50">
        <v>20.2</v>
      </c>
      <c r="E50">
        <v>19.2</v>
      </c>
      <c r="F50">
        <v>0</v>
      </c>
      <c r="G50">
        <v>0</v>
      </c>
    </row>
    <row r="51" spans="1:7" ht="15" x14ac:dyDescent="0.25">
      <c r="A51" s="53" t="s">
        <v>288</v>
      </c>
      <c r="B51">
        <v>235.2</v>
      </c>
      <c r="C51">
        <v>287</v>
      </c>
      <c r="D51">
        <v>509.2</v>
      </c>
      <c r="E51">
        <v>525.29999999999995</v>
      </c>
      <c r="F51">
        <v>0</v>
      </c>
      <c r="G51">
        <v>0</v>
      </c>
    </row>
    <row r="52" spans="1:7" ht="15" x14ac:dyDescent="0.25">
      <c r="A52" s="53" t="s">
        <v>289</v>
      </c>
      <c r="B52">
        <v>291</v>
      </c>
      <c r="C52">
        <v>164.2</v>
      </c>
      <c r="D52">
        <v>440.8</v>
      </c>
      <c r="E52">
        <v>405.7</v>
      </c>
      <c r="F52">
        <v>60.5</v>
      </c>
      <c r="G52">
        <v>0</v>
      </c>
    </row>
    <row r="53" spans="1:7" ht="15" x14ac:dyDescent="0.25">
      <c r="A53" s="53" t="s">
        <v>310</v>
      </c>
      <c r="B53">
        <v>26</v>
      </c>
      <c r="C53">
        <v>0</v>
      </c>
      <c r="D53">
        <v>84.6</v>
      </c>
      <c r="E53">
        <v>11.9</v>
      </c>
      <c r="F53">
        <v>0</v>
      </c>
      <c r="G53">
        <v>0</v>
      </c>
    </row>
    <row r="54" spans="1:7" ht="15" x14ac:dyDescent="0.25">
      <c r="A54" s="53" t="s">
        <v>290</v>
      </c>
      <c r="B54">
        <v>461.1</v>
      </c>
      <c r="C54">
        <v>418.9</v>
      </c>
      <c r="D54">
        <v>2899.7</v>
      </c>
      <c r="E54">
        <v>3479.1</v>
      </c>
      <c r="F54">
        <v>0</v>
      </c>
      <c r="G54">
        <v>0</v>
      </c>
    </row>
    <row r="55" spans="1:7" ht="15" x14ac:dyDescent="0.25">
      <c r="A55" s="53" t="s">
        <v>563</v>
      </c>
      <c r="B55">
        <v>0</v>
      </c>
      <c r="C55">
        <v>0</v>
      </c>
      <c r="D55">
        <v>0</v>
      </c>
      <c r="E55">
        <v>58</v>
      </c>
      <c r="F55">
        <v>0</v>
      </c>
      <c r="G55">
        <v>0</v>
      </c>
    </row>
    <row r="56" spans="1:7" ht="15" x14ac:dyDescent="0.25">
      <c r="A56" s="53" t="s">
        <v>291</v>
      </c>
      <c r="B56">
        <v>201.9</v>
      </c>
      <c r="C56">
        <v>174.6</v>
      </c>
      <c r="D56">
        <v>243.9</v>
      </c>
      <c r="E56">
        <v>490.1</v>
      </c>
      <c r="F56">
        <v>0</v>
      </c>
      <c r="G56">
        <v>0</v>
      </c>
    </row>
    <row r="57" spans="1:7" ht="15" x14ac:dyDescent="0.25">
      <c r="A57" s="53" t="s">
        <v>591</v>
      </c>
      <c r="B57">
        <v>0</v>
      </c>
      <c r="C57">
        <v>0</v>
      </c>
      <c r="D57">
        <v>17.8</v>
      </c>
      <c r="E57">
        <v>27.6</v>
      </c>
      <c r="F57">
        <v>0</v>
      </c>
      <c r="G57">
        <v>0</v>
      </c>
    </row>
    <row r="58" spans="1:7" ht="15" x14ac:dyDescent="0.25">
      <c r="A58" s="53" t="s">
        <v>292</v>
      </c>
      <c r="B58">
        <v>9.4</v>
      </c>
      <c r="C58">
        <v>10.5</v>
      </c>
      <c r="D58">
        <v>0</v>
      </c>
      <c r="E58">
        <v>0</v>
      </c>
      <c r="F58">
        <v>0</v>
      </c>
      <c r="G58">
        <v>0</v>
      </c>
    </row>
    <row r="59" spans="1:7" ht="15" x14ac:dyDescent="0.25">
      <c r="A59" s="53" t="s">
        <v>293</v>
      </c>
      <c r="B59">
        <v>294.5</v>
      </c>
      <c r="C59">
        <v>401.9</v>
      </c>
      <c r="D59">
        <v>629.70000000000005</v>
      </c>
      <c r="E59">
        <v>734.6</v>
      </c>
      <c r="F59">
        <v>12.2</v>
      </c>
      <c r="G59">
        <v>0</v>
      </c>
    </row>
    <row r="60" spans="1:7" ht="15" x14ac:dyDescent="0.25">
      <c r="A60" s="53" t="s">
        <v>384</v>
      </c>
      <c r="B60">
        <v>0</v>
      </c>
      <c r="C60">
        <v>0</v>
      </c>
      <c r="D60">
        <v>28.8</v>
      </c>
      <c r="E60">
        <v>27.7</v>
      </c>
      <c r="F60">
        <v>0</v>
      </c>
      <c r="G60">
        <v>0</v>
      </c>
    </row>
    <row r="61" spans="1:7" ht="15" x14ac:dyDescent="0.25">
      <c r="A61" s="53" t="s">
        <v>294</v>
      </c>
      <c r="B61">
        <v>0</v>
      </c>
      <c r="C61">
        <v>3.4</v>
      </c>
      <c r="D61">
        <v>15.1</v>
      </c>
      <c r="E61">
        <v>13.4</v>
      </c>
      <c r="F61">
        <v>0</v>
      </c>
      <c r="G61">
        <v>0</v>
      </c>
    </row>
    <row r="62" spans="1:7" ht="15" x14ac:dyDescent="0.25">
      <c r="A62" s="53" t="s">
        <v>295</v>
      </c>
      <c r="B62">
        <v>165.4</v>
      </c>
      <c r="C62">
        <v>138.4</v>
      </c>
      <c r="D62">
        <v>513.1</v>
      </c>
      <c r="E62">
        <v>363.1</v>
      </c>
      <c r="F62">
        <v>0</v>
      </c>
      <c r="G62">
        <v>0</v>
      </c>
    </row>
    <row r="63" spans="1:7" ht="15" x14ac:dyDescent="0.25">
      <c r="A63" s="53" t="s">
        <v>296</v>
      </c>
      <c r="B63">
        <v>161.1</v>
      </c>
      <c r="C63">
        <v>45.4</v>
      </c>
      <c r="D63">
        <v>162.1</v>
      </c>
      <c r="E63">
        <v>189.7</v>
      </c>
      <c r="F63">
        <v>22</v>
      </c>
      <c r="G63">
        <v>0</v>
      </c>
    </row>
    <row r="64" spans="1:7" ht="15" x14ac:dyDescent="0.25">
      <c r="A64" s="53" t="s">
        <v>297</v>
      </c>
      <c r="B64">
        <v>3.6</v>
      </c>
      <c r="C64">
        <v>4.4000000000000004</v>
      </c>
      <c r="D64">
        <v>10.7</v>
      </c>
      <c r="E64">
        <v>9</v>
      </c>
      <c r="F64">
        <v>0</v>
      </c>
      <c r="G64">
        <v>0</v>
      </c>
    </row>
    <row r="65" spans="1:7" ht="15" x14ac:dyDescent="0.25">
      <c r="A65" s="53" t="s">
        <v>298</v>
      </c>
      <c r="B65">
        <v>3739.3</v>
      </c>
      <c r="C65">
        <v>4367.1000000000004</v>
      </c>
      <c r="D65">
        <v>8517.7999999999993</v>
      </c>
      <c r="E65">
        <v>10207.200000000001</v>
      </c>
      <c r="F65">
        <v>1255.5</v>
      </c>
      <c r="G65">
        <v>0</v>
      </c>
    </row>
    <row r="66" spans="1:7" ht="15" x14ac:dyDescent="0.25">
      <c r="A66" s="53" t="s">
        <v>299</v>
      </c>
      <c r="B66">
        <v>126.9</v>
      </c>
      <c r="C66">
        <v>109.4</v>
      </c>
      <c r="D66">
        <v>161.19999999999999</v>
      </c>
      <c r="E66">
        <v>205</v>
      </c>
      <c r="F66">
        <v>2</v>
      </c>
      <c r="G66">
        <v>0</v>
      </c>
    </row>
    <row r="67" spans="1:7" ht="15" x14ac:dyDescent="0.25">
      <c r="A67" s="53" t="s">
        <v>300</v>
      </c>
      <c r="B67">
        <v>164.2</v>
      </c>
      <c r="C67">
        <v>195.1</v>
      </c>
      <c r="D67">
        <v>303.39999999999998</v>
      </c>
      <c r="E67">
        <v>296.7</v>
      </c>
      <c r="F67">
        <v>0</v>
      </c>
      <c r="G67">
        <v>0</v>
      </c>
    </row>
    <row r="68" spans="1:7" ht="15" x14ac:dyDescent="0.25">
      <c r="A68" s="53" t="s">
        <v>301</v>
      </c>
      <c r="B68">
        <v>21</v>
      </c>
      <c r="C68">
        <v>56</v>
      </c>
      <c r="D68">
        <v>14.6</v>
      </c>
      <c r="E68">
        <v>1939.2</v>
      </c>
      <c r="F68">
        <v>0</v>
      </c>
      <c r="G68">
        <v>0</v>
      </c>
    </row>
    <row r="69" spans="1:7" ht="15" x14ac:dyDescent="0.25">
      <c r="A69" s="53" t="s">
        <v>302</v>
      </c>
      <c r="B69">
        <v>278.8</v>
      </c>
      <c r="C69">
        <v>198.4</v>
      </c>
      <c r="D69">
        <v>221.3</v>
      </c>
      <c r="E69">
        <v>440.5</v>
      </c>
      <c r="F69">
        <v>1</v>
      </c>
      <c r="G69">
        <v>0</v>
      </c>
    </row>
    <row r="70" spans="1:7" ht="15" x14ac:dyDescent="0.25">
      <c r="A70" s="53" t="s">
        <v>385</v>
      </c>
      <c r="B70">
        <v>0</v>
      </c>
      <c r="C70">
        <v>0</v>
      </c>
      <c r="D70">
        <v>3</v>
      </c>
      <c r="E70">
        <v>3.7</v>
      </c>
      <c r="F70">
        <v>0</v>
      </c>
      <c r="G70">
        <v>0</v>
      </c>
    </row>
    <row r="71" spans="1:7" ht="15" x14ac:dyDescent="0.25">
      <c r="A71" s="53" t="s">
        <v>303</v>
      </c>
      <c r="B71">
        <v>20</v>
      </c>
      <c r="C71">
        <v>8.1999999999999993</v>
      </c>
      <c r="D71">
        <v>63.8</v>
      </c>
      <c r="E71">
        <v>48.2</v>
      </c>
      <c r="F71">
        <v>0</v>
      </c>
      <c r="G71">
        <v>0</v>
      </c>
    </row>
    <row r="72" spans="1:7" ht="15" x14ac:dyDescent="0.25">
      <c r="A72" s="53" t="s">
        <v>304</v>
      </c>
      <c r="B72">
        <v>61</v>
      </c>
      <c r="C72">
        <v>0</v>
      </c>
      <c r="D72">
        <v>144.30000000000001</v>
      </c>
      <c r="E72">
        <v>150</v>
      </c>
      <c r="F72">
        <v>0</v>
      </c>
      <c r="G72">
        <v>0</v>
      </c>
    </row>
    <row r="73" spans="1:7" ht="15" x14ac:dyDescent="0.25">
      <c r="A73" s="53" t="s">
        <v>573</v>
      </c>
      <c r="B73" t="s">
        <v>118</v>
      </c>
      <c r="C73" t="s">
        <v>443</v>
      </c>
      <c r="D73" t="s">
        <v>109</v>
      </c>
      <c r="E73" t="s">
        <v>26</v>
      </c>
      <c r="F73" t="s">
        <v>264</v>
      </c>
      <c r="G73" t="s">
        <v>108</v>
      </c>
    </row>
    <row r="74" spans="1:7" ht="15" x14ac:dyDescent="0.25">
      <c r="A74" s="53" t="s">
        <v>305</v>
      </c>
      <c r="B74">
        <v>11735.7</v>
      </c>
      <c r="C74">
        <v>10705.1</v>
      </c>
      <c r="D74">
        <v>21649.7</v>
      </c>
      <c r="E74">
        <v>33496.9</v>
      </c>
      <c r="F74">
        <v>2319.8000000000002</v>
      </c>
      <c r="G74">
        <v>0</v>
      </c>
    </row>
    <row r="75" spans="1:7" ht="15" x14ac:dyDescent="0.25">
      <c r="A75" s="53" t="s">
        <v>306</v>
      </c>
      <c r="B75">
        <v>2004.3</v>
      </c>
      <c r="C75">
        <v>1268.8</v>
      </c>
      <c r="D75">
        <v>0</v>
      </c>
      <c r="E75">
        <v>0</v>
      </c>
      <c r="F75">
        <v>57</v>
      </c>
      <c r="G75">
        <v>0</v>
      </c>
    </row>
    <row r="76" spans="1:7" ht="15" x14ac:dyDescent="0.25">
      <c r="A76" s="53" t="s">
        <v>573</v>
      </c>
      <c r="B76" t="s">
        <v>118</v>
      </c>
      <c r="C76" t="s">
        <v>443</v>
      </c>
      <c r="D76" t="s">
        <v>109</v>
      </c>
      <c r="E76" t="s">
        <v>26</v>
      </c>
      <c r="F76" t="s">
        <v>264</v>
      </c>
      <c r="G76" t="s">
        <v>108</v>
      </c>
    </row>
    <row r="77" spans="1:7" ht="15" x14ac:dyDescent="0.25">
      <c r="A77" s="53" t="s">
        <v>307</v>
      </c>
      <c r="B77">
        <v>13740</v>
      </c>
      <c r="C77">
        <v>11973.9</v>
      </c>
      <c r="D77">
        <v>21649.7</v>
      </c>
      <c r="E77">
        <v>33496.9</v>
      </c>
      <c r="F77">
        <v>2376.8000000000002</v>
      </c>
      <c r="G77">
        <v>0</v>
      </c>
    </row>
    <row r="78" spans="1:7" ht="15" x14ac:dyDescent="0.25">
      <c r="A78" s="53" t="s">
        <v>308</v>
      </c>
      <c r="B78" t="s">
        <v>25</v>
      </c>
      <c r="C78" t="s">
        <v>25</v>
      </c>
      <c r="D78">
        <v>0</v>
      </c>
      <c r="E78">
        <v>0</v>
      </c>
      <c r="F78" t="s">
        <v>25</v>
      </c>
      <c r="G78" t="s">
        <v>25</v>
      </c>
    </row>
    <row r="79" spans="1:7" ht="15" x14ac:dyDescent="0.25">
      <c r="A79" s="53" t="s">
        <v>309</v>
      </c>
      <c r="B79">
        <v>711</v>
      </c>
      <c r="C79">
        <v>519.5</v>
      </c>
      <c r="D79" t="s">
        <v>25</v>
      </c>
      <c r="E79" t="s">
        <v>25</v>
      </c>
      <c r="F79">
        <v>0</v>
      </c>
      <c r="G79">
        <v>0</v>
      </c>
    </row>
    <row r="80" spans="1:7" ht="15" x14ac:dyDescent="0.25">
      <c r="A80" s="53" t="s">
        <v>573</v>
      </c>
      <c r="B80" t="s">
        <v>118</v>
      </c>
      <c r="C80" t="s">
        <v>443</v>
      </c>
      <c r="D80" t="s">
        <v>109</v>
      </c>
      <c r="E80" t="s">
        <v>26</v>
      </c>
      <c r="F80" t="s">
        <v>264</v>
      </c>
      <c r="G80" t="s">
        <v>108</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6966-EB91-4954-849C-2088C35D7C61}">
  <dimension ref="A1:G79"/>
  <sheetViews>
    <sheetView workbookViewId="0">
      <selection activeCell="B21" sqref="B21"/>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615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3161.9</v>
      </c>
      <c r="C18">
        <v>2478.3000000000002</v>
      </c>
      <c r="D18">
        <v>4680</v>
      </c>
      <c r="E18">
        <v>7241.5</v>
      </c>
      <c r="F18">
        <v>462.7</v>
      </c>
      <c r="G18">
        <v>0</v>
      </c>
    </row>
    <row r="19" spans="1:7" ht="15" x14ac:dyDescent="0.25">
      <c r="A19" s="53" t="s">
        <v>27</v>
      </c>
    </row>
    <row r="20" spans="1:7" ht="15" x14ac:dyDescent="0.25">
      <c r="A20" s="53" t="s">
        <v>271</v>
      </c>
      <c r="B20">
        <v>85.9</v>
      </c>
      <c r="C20">
        <v>426.2</v>
      </c>
      <c r="D20">
        <v>360.9</v>
      </c>
      <c r="E20">
        <v>1310.5</v>
      </c>
      <c r="F20">
        <v>0</v>
      </c>
      <c r="G20">
        <v>0</v>
      </c>
    </row>
    <row r="21" spans="1:7" ht="15" x14ac:dyDescent="0.25">
      <c r="A21" s="53" t="s">
        <v>27</v>
      </c>
    </row>
    <row r="22" spans="1:7" ht="15" x14ac:dyDescent="0.25">
      <c r="A22" s="53" t="s">
        <v>272</v>
      </c>
      <c r="B22">
        <v>819</v>
      </c>
      <c r="C22">
        <v>458.7</v>
      </c>
      <c r="D22">
        <v>61.1</v>
      </c>
      <c r="E22">
        <v>8</v>
      </c>
      <c r="F22">
        <v>504</v>
      </c>
      <c r="G22">
        <v>0</v>
      </c>
    </row>
    <row r="23" spans="1:7" ht="15" x14ac:dyDescent="0.25">
      <c r="A23" s="53" t="s">
        <v>27</v>
      </c>
    </row>
    <row r="24" spans="1:7" ht="15" x14ac:dyDescent="0.25">
      <c r="A24" s="53" t="s">
        <v>273</v>
      </c>
      <c r="B24">
        <v>1189.5999999999999</v>
      </c>
      <c r="C24">
        <v>896.9</v>
      </c>
      <c r="D24">
        <v>1284.4000000000001</v>
      </c>
      <c r="E24">
        <v>3940</v>
      </c>
      <c r="F24">
        <v>0</v>
      </c>
      <c r="G24">
        <v>0</v>
      </c>
    </row>
    <row r="25" spans="1:7" ht="15" x14ac:dyDescent="0.25">
      <c r="A25" s="53" t="s">
        <v>274</v>
      </c>
      <c r="B25">
        <v>1.6</v>
      </c>
      <c r="C25">
        <v>2.7</v>
      </c>
      <c r="D25">
        <v>20.3</v>
      </c>
      <c r="E25">
        <v>20.3</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983.6</v>
      </c>
      <c r="C29">
        <v>776.3</v>
      </c>
      <c r="D29">
        <v>750</v>
      </c>
      <c r="E29">
        <v>2838.8</v>
      </c>
      <c r="F29">
        <v>0</v>
      </c>
      <c r="G29">
        <v>0</v>
      </c>
    </row>
    <row r="30" spans="1:7" ht="15" x14ac:dyDescent="0.25">
      <c r="A30" s="53" t="s">
        <v>276</v>
      </c>
      <c r="B30">
        <v>9</v>
      </c>
      <c r="C30">
        <v>4.8</v>
      </c>
      <c r="D30">
        <v>8.8000000000000007</v>
      </c>
      <c r="E30">
        <v>38</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0.2</v>
      </c>
      <c r="C34">
        <v>4.0999999999999996</v>
      </c>
      <c r="D34">
        <v>3.7</v>
      </c>
      <c r="E34">
        <v>80.099999999999994</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65</v>
      </c>
      <c r="C38">
        <v>0</v>
      </c>
      <c r="D38">
        <v>66</v>
      </c>
      <c r="E38">
        <v>68.400000000000006</v>
      </c>
      <c r="F38">
        <v>0</v>
      </c>
      <c r="G38">
        <v>0</v>
      </c>
    </row>
    <row r="39" spans="1:7" ht="15" x14ac:dyDescent="0.25">
      <c r="A39" s="53" t="s">
        <v>27</v>
      </c>
    </row>
    <row r="40" spans="1:7" ht="15" x14ac:dyDescent="0.25">
      <c r="A40" s="53" t="s">
        <v>283</v>
      </c>
      <c r="B40">
        <v>105</v>
      </c>
      <c r="C40">
        <v>0</v>
      </c>
      <c r="D40">
        <v>8.3000000000000007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6395.8</v>
      </c>
      <c r="C48">
        <v>6822.4</v>
      </c>
      <c r="D48">
        <v>14423.9</v>
      </c>
      <c r="E48">
        <v>18910</v>
      </c>
      <c r="F48">
        <v>1419</v>
      </c>
      <c r="G48">
        <v>0</v>
      </c>
    </row>
    <row r="49" spans="1:7" ht="15" x14ac:dyDescent="0.25">
      <c r="A49" s="53" t="s">
        <v>287</v>
      </c>
      <c r="B49">
        <v>0</v>
      </c>
      <c r="C49">
        <v>5</v>
      </c>
      <c r="D49">
        <v>20.2</v>
      </c>
      <c r="E49">
        <v>19.2</v>
      </c>
      <c r="F49">
        <v>0</v>
      </c>
      <c r="G49">
        <v>0</v>
      </c>
    </row>
    <row r="50" spans="1:7" ht="15" x14ac:dyDescent="0.25">
      <c r="A50" s="53" t="s">
        <v>288</v>
      </c>
      <c r="B50">
        <v>229.6</v>
      </c>
      <c r="C50">
        <v>275.5</v>
      </c>
      <c r="D50">
        <v>494.7</v>
      </c>
      <c r="E50">
        <v>525.29999999999995</v>
      </c>
      <c r="F50">
        <v>0</v>
      </c>
      <c r="G50">
        <v>0</v>
      </c>
    </row>
    <row r="51" spans="1:7" ht="15" x14ac:dyDescent="0.25">
      <c r="A51" s="53" t="s">
        <v>289</v>
      </c>
      <c r="B51">
        <v>320.89999999999998</v>
      </c>
      <c r="C51">
        <v>166.7</v>
      </c>
      <c r="D51">
        <v>409.5</v>
      </c>
      <c r="E51">
        <v>399.8</v>
      </c>
      <c r="F51">
        <v>58</v>
      </c>
      <c r="G51">
        <v>0</v>
      </c>
    </row>
    <row r="52" spans="1:7" ht="15" x14ac:dyDescent="0.25">
      <c r="A52" s="53" t="s">
        <v>310</v>
      </c>
      <c r="B52">
        <v>26</v>
      </c>
      <c r="C52">
        <v>0</v>
      </c>
      <c r="D52">
        <v>84.6</v>
      </c>
      <c r="E52">
        <v>11.9</v>
      </c>
      <c r="F52">
        <v>0</v>
      </c>
      <c r="G52">
        <v>0</v>
      </c>
    </row>
    <row r="53" spans="1:7" ht="15" x14ac:dyDescent="0.25">
      <c r="A53" s="53" t="s">
        <v>290</v>
      </c>
      <c r="B53">
        <v>502.6</v>
      </c>
      <c r="C53">
        <v>495.7</v>
      </c>
      <c r="D53">
        <v>2734.6</v>
      </c>
      <c r="E53">
        <v>3285</v>
      </c>
      <c r="F53">
        <v>0</v>
      </c>
      <c r="G53">
        <v>0</v>
      </c>
    </row>
    <row r="54" spans="1:7" ht="15" x14ac:dyDescent="0.25">
      <c r="A54" s="53" t="s">
        <v>563</v>
      </c>
      <c r="B54">
        <v>0</v>
      </c>
      <c r="C54">
        <v>0</v>
      </c>
      <c r="D54">
        <v>0</v>
      </c>
      <c r="E54">
        <v>58</v>
      </c>
      <c r="F54">
        <v>0</v>
      </c>
      <c r="G54">
        <v>0</v>
      </c>
    </row>
    <row r="55" spans="1:7" ht="15" x14ac:dyDescent="0.25">
      <c r="A55" s="53" t="s">
        <v>291</v>
      </c>
      <c r="B55">
        <v>214.4</v>
      </c>
      <c r="C55">
        <v>199.4</v>
      </c>
      <c r="D55">
        <v>232.4</v>
      </c>
      <c r="E55">
        <v>469.6</v>
      </c>
      <c r="F55">
        <v>0</v>
      </c>
      <c r="G55">
        <v>0</v>
      </c>
    </row>
    <row r="56" spans="1:7" ht="15" x14ac:dyDescent="0.25">
      <c r="A56" s="53" t="s">
        <v>591</v>
      </c>
      <c r="B56">
        <v>0</v>
      </c>
      <c r="C56">
        <v>0</v>
      </c>
      <c r="D56">
        <v>17.8</v>
      </c>
      <c r="E56">
        <v>27.6</v>
      </c>
      <c r="F56">
        <v>0</v>
      </c>
      <c r="G56">
        <v>0</v>
      </c>
    </row>
    <row r="57" spans="1:7" ht="15" x14ac:dyDescent="0.25">
      <c r="A57" s="53" t="s">
        <v>292</v>
      </c>
      <c r="B57">
        <v>9.4</v>
      </c>
      <c r="C57">
        <v>10.5</v>
      </c>
      <c r="D57">
        <v>0</v>
      </c>
      <c r="E57">
        <v>0</v>
      </c>
      <c r="F57">
        <v>0</v>
      </c>
      <c r="G57">
        <v>0</v>
      </c>
    </row>
    <row r="58" spans="1:7" ht="15" x14ac:dyDescent="0.25">
      <c r="A58" s="53" t="s">
        <v>293</v>
      </c>
      <c r="B58">
        <v>324.7</v>
      </c>
      <c r="C58">
        <v>402.2</v>
      </c>
      <c r="D58">
        <v>597.70000000000005</v>
      </c>
      <c r="E58">
        <v>734.6</v>
      </c>
      <c r="F58">
        <v>12.2</v>
      </c>
      <c r="G58">
        <v>0</v>
      </c>
    </row>
    <row r="59" spans="1:7" ht="15" x14ac:dyDescent="0.25">
      <c r="A59" s="53" t="s">
        <v>384</v>
      </c>
      <c r="B59">
        <v>0</v>
      </c>
      <c r="C59">
        <v>0</v>
      </c>
      <c r="D59">
        <v>28.8</v>
      </c>
      <c r="E59">
        <v>27.7</v>
      </c>
      <c r="F59">
        <v>0</v>
      </c>
      <c r="G59">
        <v>0</v>
      </c>
    </row>
    <row r="60" spans="1:7" ht="15" x14ac:dyDescent="0.25">
      <c r="A60" s="53" t="s">
        <v>294</v>
      </c>
      <c r="B60">
        <v>1.5</v>
      </c>
      <c r="C60">
        <v>3.4</v>
      </c>
      <c r="D60">
        <v>13.6</v>
      </c>
      <c r="E60">
        <v>13.4</v>
      </c>
      <c r="F60">
        <v>0</v>
      </c>
      <c r="G60">
        <v>0</v>
      </c>
    </row>
    <row r="61" spans="1:7" ht="15" x14ac:dyDescent="0.25">
      <c r="A61" s="53" t="s">
        <v>295</v>
      </c>
      <c r="B61">
        <v>161.9</v>
      </c>
      <c r="C61">
        <v>133.30000000000001</v>
      </c>
      <c r="D61">
        <v>497.3</v>
      </c>
      <c r="E61">
        <v>349.8</v>
      </c>
      <c r="F61">
        <v>0</v>
      </c>
      <c r="G61">
        <v>0</v>
      </c>
    </row>
    <row r="62" spans="1:7" ht="15" x14ac:dyDescent="0.25">
      <c r="A62" s="53" t="s">
        <v>296</v>
      </c>
      <c r="B62">
        <v>185.4</v>
      </c>
      <c r="C62">
        <v>70.8</v>
      </c>
      <c r="D62">
        <v>137.69999999999999</v>
      </c>
      <c r="E62">
        <v>164</v>
      </c>
      <c r="F62">
        <v>22</v>
      </c>
      <c r="G62">
        <v>0</v>
      </c>
    </row>
    <row r="63" spans="1:7" ht="15" x14ac:dyDescent="0.25">
      <c r="A63" s="53" t="s">
        <v>297</v>
      </c>
      <c r="B63">
        <v>3.6</v>
      </c>
      <c r="C63">
        <v>4.4000000000000004</v>
      </c>
      <c r="D63">
        <v>10.7</v>
      </c>
      <c r="E63">
        <v>9</v>
      </c>
      <c r="F63">
        <v>0</v>
      </c>
      <c r="G63">
        <v>0</v>
      </c>
    </row>
    <row r="64" spans="1:7" ht="15" x14ac:dyDescent="0.25">
      <c r="A64" s="53" t="s">
        <v>298</v>
      </c>
      <c r="B64">
        <v>3803.3</v>
      </c>
      <c r="C64">
        <v>4501.8999999999996</v>
      </c>
      <c r="D64">
        <v>8232.7999999999993</v>
      </c>
      <c r="E64">
        <v>9761.9</v>
      </c>
      <c r="F64">
        <v>1323.8</v>
      </c>
      <c r="G64">
        <v>0</v>
      </c>
    </row>
    <row r="65" spans="1:7" ht="15" x14ac:dyDescent="0.25">
      <c r="A65" s="53" t="s">
        <v>299</v>
      </c>
      <c r="B65">
        <v>115.4</v>
      </c>
      <c r="C65">
        <v>96.1</v>
      </c>
      <c r="D65">
        <v>161.19999999999999</v>
      </c>
      <c r="E65">
        <v>205</v>
      </c>
      <c r="F65">
        <v>2</v>
      </c>
      <c r="G65">
        <v>0</v>
      </c>
    </row>
    <row r="66" spans="1:7" ht="15" x14ac:dyDescent="0.25">
      <c r="A66" s="53" t="s">
        <v>300</v>
      </c>
      <c r="B66">
        <v>164.2</v>
      </c>
      <c r="C66">
        <v>195.1</v>
      </c>
      <c r="D66">
        <v>303.39999999999998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250.8</v>
      </c>
      <c r="C68">
        <v>198.4</v>
      </c>
      <c r="D68">
        <v>221.3</v>
      </c>
      <c r="E68">
        <v>440.5</v>
      </c>
      <c r="F68">
        <v>1</v>
      </c>
      <c r="G68">
        <v>0</v>
      </c>
    </row>
    <row r="69" spans="1:7" ht="15" x14ac:dyDescent="0.25">
      <c r="A69" s="53" t="s">
        <v>385</v>
      </c>
      <c r="B69">
        <v>0</v>
      </c>
      <c r="C69">
        <v>0</v>
      </c>
      <c r="D69">
        <v>3</v>
      </c>
      <c r="E69">
        <v>3.7</v>
      </c>
      <c r="F69">
        <v>0</v>
      </c>
      <c r="G69">
        <v>0</v>
      </c>
    </row>
    <row r="70" spans="1:7" ht="15" x14ac:dyDescent="0.25">
      <c r="A70" s="53" t="s">
        <v>303</v>
      </c>
      <c r="B70">
        <v>20</v>
      </c>
      <c r="C70">
        <v>8.1999999999999993</v>
      </c>
      <c r="D70">
        <v>63.8</v>
      </c>
      <c r="E70">
        <v>48.2</v>
      </c>
      <c r="F70">
        <v>0</v>
      </c>
      <c r="G70">
        <v>0</v>
      </c>
    </row>
    <row r="71" spans="1:7" ht="15" x14ac:dyDescent="0.25">
      <c r="A71" s="53" t="s">
        <v>304</v>
      </c>
      <c r="B71">
        <v>41</v>
      </c>
      <c r="C71">
        <v>0</v>
      </c>
      <c r="D71">
        <v>144.30000000000001</v>
      </c>
      <c r="E71">
        <v>150</v>
      </c>
      <c r="F71">
        <v>0</v>
      </c>
      <c r="G71">
        <v>0</v>
      </c>
    </row>
    <row r="72" spans="1:7" ht="15" x14ac:dyDescent="0.25">
      <c r="A72" s="53" t="s">
        <v>573</v>
      </c>
      <c r="B72" t="s">
        <v>26</v>
      </c>
      <c r="C72" t="s">
        <v>108</v>
      </c>
      <c r="D72" t="s">
        <v>118</v>
      </c>
      <c r="E72" t="s">
        <v>108</v>
      </c>
      <c r="F72" t="s">
        <v>175</v>
      </c>
      <c r="G72" t="s">
        <v>26</v>
      </c>
    </row>
    <row r="73" spans="1:7" ht="15" x14ac:dyDescent="0.25">
      <c r="A73" s="53" t="s">
        <v>305</v>
      </c>
      <c r="B73">
        <v>11757.4</v>
      </c>
      <c r="C73">
        <v>11088.1</v>
      </c>
      <c r="D73">
        <v>20819</v>
      </c>
      <c r="E73">
        <v>32248.2</v>
      </c>
      <c r="F73">
        <v>2385.6999999999998</v>
      </c>
      <c r="G73">
        <v>0</v>
      </c>
    </row>
    <row r="74" spans="1:7" ht="15" x14ac:dyDescent="0.25">
      <c r="A74" s="53" t="s">
        <v>306</v>
      </c>
      <c r="B74">
        <v>2086.6</v>
      </c>
      <c r="C74">
        <v>1354.6</v>
      </c>
      <c r="D74">
        <v>0</v>
      </c>
      <c r="E74">
        <v>0</v>
      </c>
      <c r="F74">
        <v>47</v>
      </c>
      <c r="G74">
        <v>0</v>
      </c>
    </row>
    <row r="75" spans="1:7" ht="15" x14ac:dyDescent="0.25">
      <c r="A75" s="53" t="s">
        <v>573</v>
      </c>
      <c r="B75" t="s">
        <v>26</v>
      </c>
      <c r="C75" t="s">
        <v>108</v>
      </c>
      <c r="D75" t="s">
        <v>118</v>
      </c>
      <c r="E75" t="s">
        <v>108</v>
      </c>
      <c r="F75" t="s">
        <v>175</v>
      </c>
      <c r="G75" t="s">
        <v>26</v>
      </c>
    </row>
    <row r="76" spans="1:7" ht="15" x14ac:dyDescent="0.25">
      <c r="A76" s="53" t="s">
        <v>307</v>
      </c>
      <c r="B76">
        <v>13844</v>
      </c>
      <c r="C76">
        <v>12442.7</v>
      </c>
      <c r="D76">
        <v>20819</v>
      </c>
      <c r="E76">
        <v>32248.2</v>
      </c>
      <c r="F76">
        <v>2432.6999999999998</v>
      </c>
      <c r="G76">
        <v>0</v>
      </c>
    </row>
    <row r="77" spans="1:7" ht="15" x14ac:dyDescent="0.25">
      <c r="A77" s="53" t="s">
        <v>308</v>
      </c>
      <c r="B77" t="s">
        <v>25</v>
      </c>
      <c r="C77" t="s">
        <v>25</v>
      </c>
      <c r="D77">
        <v>0</v>
      </c>
      <c r="E77">
        <v>0</v>
      </c>
      <c r="F77" t="s">
        <v>25</v>
      </c>
      <c r="G77" t="s">
        <v>25</v>
      </c>
    </row>
    <row r="78" spans="1:7" ht="15" x14ac:dyDescent="0.25">
      <c r="A78" s="53" t="s">
        <v>309</v>
      </c>
      <c r="B78">
        <v>711</v>
      </c>
      <c r="C78">
        <v>504.5</v>
      </c>
      <c r="D78" t="s">
        <v>25</v>
      </c>
      <c r="E78" t="s">
        <v>25</v>
      </c>
      <c r="F78">
        <v>0</v>
      </c>
      <c r="G78">
        <v>0</v>
      </c>
    </row>
    <row r="79" spans="1:7" ht="15" x14ac:dyDescent="0.25">
      <c r="A79" s="53" t="s">
        <v>573</v>
      </c>
      <c r="B79" t="s">
        <v>26</v>
      </c>
      <c r="C79" t="s">
        <v>108</v>
      </c>
      <c r="D79" t="s">
        <v>118</v>
      </c>
      <c r="E79" t="s">
        <v>108</v>
      </c>
      <c r="F79" t="s">
        <v>175</v>
      </c>
      <c r="G79" t="s">
        <v>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BBA5-BA43-489A-9E82-F55D7356EDF8}">
  <dimension ref="A1:G67"/>
  <sheetViews>
    <sheetView topLeftCell="A11" workbookViewId="0">
      <selection activeCell="B7" sqref="B7"/>
    </sheetView>
  </sheetViews>
  <sheetFormatPr defaultRowHeight="13.2" x14ac:dyDescent="0.25"/>
  <cols>
    <col min="1" max="1" width="23.33203125" customWidth="1"/>
    <col min="2" max="2" width="14.5546875" customWidth="1"/>
    <col min="3" max="4" width="11.6640625" customWidth="1"/>
    <col min="5" max="5" width="10.6640625" customWidth="1"/>
    <col min="6" max="6" width="13" customWidth="1"/>
    <col min="7" max="7" width="10.44140625" customWidth="1"/>
  </cols>
  <sheetData>
    <row r="1" spans="1:7" ht="15" x14ac:dyDescent="0.25">
      <c r="A1" s="242" t="s">
        <v>564</v>
      </c>
    </row>
    <row r="2" spans="1:7" ht="15" x14ac:dyDescent="0.25">
      <c r="A2" s="242" t="s">
        <v>565</v>
      </c>
    </row>
    <row r="3" spans="1:7" ht="15" x14ac:dyDescent="0.25">
      <c r="A3" s="242" t="s">
        <v>952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v>
      </c>
      <c r="C12">
        <v>106.3</v>
      </c>
      <c r="D12">
        <v>20</v>
      </c>
      <c r="E12">
        <v>0.3</v>
      </c>
      <c r="F12">
        <v>0</v>
      </c>
      <c r="G12">
        <v>0</v>
      </c>
    </row>
    <row r="13" spans="1:7" ht="15" x14ac:dyDescent="0.25">
      <c r="A13" s="242" t="s">
        <v>823</v>
      </c>
      <c r="B13">
        <v>0</v>
      </c>
      <c r="C13">
        <v>0.8</v>
      </c>
      <c r="D13">
        <v>0</v>
      </c>
      <c r="E13">
        <v>0</v>
      </c>
      <c r="F13">
        <v>0</v>
      </c>
      <c r="G13">
        <v>0</v>
      </c>
    </row>
    <row r="14" spans="1:7" ht="15" x14ac:dyDescent="0.25">
      <c r="A14" s="242" t="s">
        <v>601</v>
      </c>
      <c r="B14">
        <v>10</v>
      </c>
      <c r="C14">
        <v>105</v>
      </c>
      <c r="D14">
        <v>0</v>
      </c>
      <c r="E14">
        <v>0</v>
      </c>
      <c r="F14">
        <v>0</v>
      </c>
      <c r="G14">
        <v>0</v>
      </c>
    </row>
    <row r="15" spans="1:7" ht="15" x14ac:dyDescent="0.25">
      <c r="A15" s="242" t="s">
        <v>943</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2358.9</v>
      </c>
      <c r="C18">
        <v>845.7</v>
      </c>
      <c r="D18">
        <v>2129.6</v>
      </c>
      <c r="E18">
        <v>1246.5999999999999</v>
      </c>
      <c r="F18">
        <v>20</v>
      </c>
      <c r="G18">
        <v>0</v>
      </c>
    </row>
    <row r="19" spans="1:7" ht="15" x14ac:dyDescent="0.25">
      <c r="A19" s="242" t="s">
        <v>27</v>
      </c>
    </row>
    <row r="20" spans="1:7" ht="15" x14ac:dyDescent="0.25">
      <c r="A20" s="242" t="s">
        <v>271</v>
      </c>
      <c r="B20">
        <v>464.8</v>
      </c>
      <c r="C20">
        <v>134.9</v>
      </c>
      <c r="D20">
        <v>220.1</v>
      </c>
      <c r="E20">
        <v>89.7</v>
      </c>
      <c r="F20">
        <v>0</v>
      </c>
      <c r="G20">
        <v>0</v>
      </c>
    </row>
    <row r="21" spans="1:7" ht="15" x14ac:dyDescent="0.25">
      <c r="A21" s="242" t="s">
        <v>27</v>
      </c>
    </row>
    <row r="22" spans="1:7" ht="15" x14ac:dyDescent="0.25">
      <c r="A22" s="242" t="s">
        <v>272</v>
      </c>
      <c r="B22">
        <v>195.1</v>
      </c>
      <c r="C22">
        <v>88.2</v>
      </c>
      <c r="D22">
        <v>1625.9</v>
      </c>
      <c r="E22">
        <v>3918.3</v>
      </c>
      <c r="F22">
        <v>0</v>
      </c>
      <c r="G22">
        <v>0</v>
      </c>
    </row>
    <row r="23" spans="1:7" ht="15" x14ac:dyDescent="0.25">
      <c r="A23" s="242" t="s">
        <v>27</v>
      </c>
    </row>
    <row r="24" spans="1:7" ht="15" x14ac:dyDescent="0.25">
      <c r="A24" s="242" t="s">
        <v>273</v>
      </c>
      <c r="B24">
        <v>566.1</v>
      </c>
      <c r="C24">
        <v>170.7</v>
      </c>
      <c r="D24">
        <v>345.8</v>
      </c>
      <c r="E24">
        <v>232.8</v>
      </c>
      <c r="F24">
        <v>0</v>
      </c>
      <c r="G24">
        <v>0</v>
      </c>
    </row>
    <row r="25" spans="1:7" ht="15" x14ac:dyDescent="0.25">
      <c r="A25" s="242" t="s">
        <v>862</v>
      </c>
      <c r="B25">
        <v>0.1</v>
      </c>
      <c r="C25">
        <v>0</v>
      </c>
      <c r="D25">
        <v>0</v>
      </c>
      <c r="E25">
        <v>0</v>
      </c>
      <c r="F25">
        <v>0</v>
      </c>
      <c r="G25">
        <v>0</v>
      </c>
    </row>
    <row r="26" spans="1:7" ht="15" x14ac:dyDescent="0.25">
      <c r="A26" s="242" t="s">
        <v>274</v>
      </c>
      <c r="B26">
        <v>1</v>
      </c>
      <c r="C26">
        <v>16.7</v>
      </c>
      <c r="D26">
        <v>6.7</v>
      </c>
      <c r="E26">
        <v>64</v>
      </c>
      <c r="F26">
        <v>0</v>
      </c>
      <c r="G26">
        <v>0</v>
      </c>
    </row>
    <row r="27" spans="1:7" ht="15" x14ac:dyDescent="0.25">
      <c r="A27" s="242" t="s">
        <v>586</v>
      </c>
      <c r="B27">
        <v>0.2</v>
      </c>
      <c r="C27">
        <v>0.1</v>
      </c>
      <c r="D27" t="s">
        <v>160</v>
      </c>
      <c r="E27">
        <v>0</v>
      </c>
      <c r="F27">
        <v>0</v>
      </c>
      <c r="G27">
        <v>0</v>
      </c>
    </row>
    <row r="28" spans="1:7" ht="15" x14ac:dyDescent="0.25">
      <c r="A28" s="242" t="s">
        <v>275</v>
      </c>
      <c r="B28">
        <v>414.9</v>
      </c>
      <c r="C28">
        <v>146.4</v>
      </c>
      <c r="D28">
        <v>147.1</v>
      </c>
      <c r="E28">
        <v>11.5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v>
      </c>
      <c r="F30">
        <v>0</v>
      </c>
      <c r="G30">
        <v>0</v>
      </c>
    </row>
    <row r="31" spans="1:7" ht="15" x14ac:dyDescent="0.25">
      <c r="A31" s="242" t="s">
        <v>898</v>
      </c>
      <c r="B31">
        <v>0.1</v>
      </c>
      <c r="C31">
        <v>0</v>
      </c>
      <c r="D31">
        <v>0</v>
      </c>
      <c r="E31">
        <v>0</v>
      </c>
      <c r="F31">
        <v>0</v>
      </c>
      <c r="G31">
        <v>0</v>
      </c>
    </row>
    <row r="32" spans="1:7" ht="15" x14ac:dyDescent="0.25">
      <c r="A32" s="242" t="s">
        <v>279</v>
      </c>
      <c r="B32">
        <v>28</v>
      </c>
      <c r="C32">
        <v>7.1</v>
      </c>
      <c r="D32">
        <v>2.7</v>
      </c>
      <c r="E32">
        <v>2.2000000000000002</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76.2</v>
      </c>
      <c r="C36">
        <v>7</v>
      </c>
      <c r="D36">
        <v>26.5</v>
      </c>
      <c r="E36">
        <v>10</v>
      </c>
      <c r="F36">
        <v>0</v>
      </c>
      <c r="G36">
        <v>0</v>
      </c>
    </row>
    <row r="37" spans="1:7" ht="15" x14ac:dyDescent="0.25">
      <c r="A37" s="242" t="s">
        <v>284</v>
      </c>
      <c r="B37">
        <v>3.2</v>
      </c>
      <c r="C37">
        <v>0</v>
      </c>
      <c r="D37">
        <v>0</v>
      </c>
      <c r="E37">
        <v>0</v>
      </c>
      <c r="F37">
        <v>0</v>
      </c>
      <c r="G37">
        <v>0</v>
      </c>
    </row>
    <row r="38" spans="1:7" ht="15" x14ac:dyDescent="0.25">
      <c r="A38" s="242" t="s">
        <v>285</v>
      </c>
      <c r="B38">
        <v>73</v>
      </c>
      <c r="C38">
        <v>7</v>
      </c>
      <c r="D38">
        <v>26.5</v>
      </c>
      <c r="E38">
        <v>10</v>
      </c>
      <c r="F38">
        <v>0</v>
      </c>
      <c r="G38">
        <v>0</v>
      </c>
    </row>
    <row r="39" spans="1:7" ht="15" x14ac:dyDescent="0.25">
      <c r="A39" s="242" t="s">
        <v>27</v>
      </c>
    </row>
    <row r="40" spans="1:7" ht="15" x14ac:dyDescent="0.25">
      <c r="A40" s="242" t="s">
        <v>286</v>
      </c>
      <c r="B40">
        <v>10274.6</v>
      </c>
      <c r="C40">
        <v>9082.4</v>
      </c>
      <c r="D40">
        <v>10991.6</v>
      </c>
      <c r="E40">
        <v>6514.6</v>
      </c>
      <c r="F40">
        <v>1077.3</v>
      </c>
      <c r="G40">
        <v>112</v>
      </c>
    </row>
    <row r="41" spans="1:7" ht="15" x14ac:dyDescent="0.25">
      <c r="A41" s="242" t="s">
        <v>287</v>
      </c>
      <c r="B41">
        <v>0</v>
      </c>
      <c r="C41">
        <v>4.4000000000000004</v>
      </c>
      <c r="D41">
        <v>15.5</v>
      </c>
      <c r="E41">
        <v>14.7</v>
      </c>
      <c r="F41">
        <v>0</v>
      </c>
      <c r="G41">
        <v>0</v>
      </c>
    </row>
    <row r="42" spans="1:7" ht="15" x14ac:dyDescent="0.25">
      <c r="A42" s="242" t="s">
        <v>288</v>
      </c>
      <c r="B42">
        <v>120.2</v>
      </c>
      <c r="C42">
        <v>329.5</v>
      </c>
      <c r="D42">
        <v>26.6</v>
      </c>
      <c r="E42">
        <v>138.5</v>
      </c>
      <c r="F42">
        <v>0</v>
      </c>
      <c r="G42">
        <v>0</v>
      </c>
    </row>
    <row r="43" spans="1:7" ht="15" x14ac:dyDescent="0.25">
      <c r="A43" s="242" t="s">
        <v>289</v>
      </c>
      <c r="B43">
        <v>341.6</v>
      </c>
      <c r="C43">
        <v>259.60000000000002</v>
      </c>
      <c r="D43">
        <v>472.9</v>
      </c>
      <c r="E43">
        <v>194.2</v>
      </c>
      <c r="F43">
        <v>0</v>
      </c>
      <c r="G43">
        <v>0</v>
      </c>
    </row>
    <row r="44" spans="1:7" ht="15" x14ac:dyDescent="0.25">
      <c r="A44" s="242" t="s">
        <v>290</v>
      </c>
      <c r="B44">
        <v>612.29999999999995</v>
      </c>
      <c r="C44">
        <v>471</v>
      </c>
      <c r="D44">
        <v>2304.1</v>
      </c>
      <c r="E44">
        <v>199.4</v>
      </c>
      <c r="F44">
        <v>0</v>
      </c>
      <c r="G44">
        <v>0</v>
      </c>
    </row>
    <row r="45" spans="1:7" ht="15" x14ac:dyDescent="0.25">
      <c r="A45" s="242" t="s">
        <v>291</v>
      </c>
      <c r="B45">
        <v>26.2</v>
      </c>
      <c r="C45">
        <v>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244.4</v>
      </c>
      <c r="C47">
        <v>460.9</v>
      </c>
      <c r="D47">
        <v>214.3</v>
      </c>
      <c r="E47">
        <v>187.5</v>
      </c>
      <c r="F47">
        <v>0</v>
      </c>
      <c r="G47">
        <v>0</v>
      </c>
    </row>
    <row r="48" spans="1:7" ht="15" x14ac:dyDescent="0.25">
      <c r="A48" s="242" t="s">
        <v>384</v>
      </c>
      <c r="B48">
        <v>0</v>
      </c>
      <c r="C48">
        <v>0</v>
      </c>
      <c r="D48">
        <v>0</v>
      </c>
      <c r="E48">
        <v>13</v>
      </c>
      <c r="F48">
        <v>0</v>
      </c>
      <c r="G48">
        <v>0</v>
      </c>
    </row>
    <row r="49" spans="1:7" ht="15" x14ac:dyDescent="0.25">
      <c r="A49" s="242" t="s">
        <v>295</v>
      </c>
      <c r="B49">
        <v>272.8</v>
      </c>
      <c r="C49">
        <v>245.5</v>
      </c>
      <c r="D49">
        <v>365.9</v>
      </c>
      <c r="E49">
        <v>383.2</v>
      </c>
      <c r="F49">
        <v>0</v>
      </c>
      <c r="G49">
        <v>0</v>
      </c>
    </row>
    <row r="50" spans="1:7" ht="15" x14ac:dyDescent="0.25">
      <c r="A50" s="242" t="s">
        <v>296</v>
      </c>
      <c r="B50">
        <v>60.6</v>
      </c>
      <c r="C50">
        <v>45.1</v>
      </c>
      <c r="D50">
        <v>85</v>
      </c>
      <c r="E50">
        <v>82.1</v>
      </c>
      <c r="F50">
        <v>0</v>
      </c>
      <c r="G50">
        <v>0</v>
      </c>
    </row>
    <row r="51" spans="1:7" ht="15" x14ac:dyDescent="0.25">
      <c r="A51" s="242" t="s">
        <v>297</v>
      </c>
      <c r="B51">
        <v>0</v>
      </c>
      <c r="C51">
        <v>3.8</v>
      </c>
      <c r="D51">
        <v>4.4000000000000004</v>
      </c>
      <c r="E51">
        <v>6.5</v>
      </c>
      <c r="F51">
        <v>0</v>
      </c>
      <c r="G51">
        <v>0</v>
      </c>
    </row>
    <row r="52" spans="1:7" ht="15" x14ac:dyDescent="0.25">
      <c r="A52" s="242" t="s">
        <v>298</v>
      </c>
      <c r="B52">
        <v>8056.1</v>
      </c>
      <c r="C52">
        <v>6551.1</v>
      </c>
      <c r="D52">
        <v>7231.3</v>
      </c>
      <c r="E52">
        <v>5013.5</v>
      </c>
      <c r="F52">
        <v>1077.3</v>
      </c>
      <c r="G52">
        <v>112</v>
      </c>
    </row>
    <row r="53" spans="1:7" ht="15" x14ac:dyDescent="0.25">
      <c r="A53" s="242" t="s">
        <v>299</v>
      </c>
      <c r="B53">
        <v>65.900000000000006</v>
      </c>
      <c r="C53">
        <v>131.1</v>
      </c>
      <c r="D53">
        <v>53.6</v>
      </c>
      <c r="E53">
        <v>52.4</v>
      </c>
      <c r="F53">
        <v>0</v>
      </c>
      <c r="G53">
        <v>0</v>
      </c>
    </row>
    <row r="54" spans="1:7" ht="15" x14ac:dyDescent="0.25">
      <c r="A54" s="242" t="s">
        <v>300</v>
      </c>
      <c r="B54">
        <v>234</v>
      </c>
      <c r="C54">
        <v>221</v>
      </c>
      <c r="D54">
        <v>99.1</v>
      </c>
      <c r="E54">
        <v>56.6</v>
      </c>
      <c r="F54">
        <v>0</v>
      </c>
      <c r="G54">
        <v>0</v>
      </c>
    </row>
    <row r="55" spans="1:7" ht="15" x14ac:dyDescent="0.25">
      <c r="A55" s="242" t="s">
        <v>301</v>
      </c>
      <c r="B55">
        <v>0.3</v>
      </c>
      <c r="C55">
        <v>25</v>
      </c>
      <c r="D55">
        <v>0</v>
      </c>
      <c r="E55">
        <v>0</v>
      </c>
      <c r="F55">
        <v>0</v>
      </c>
      <c r="G55">
        <v>0</v>
      </c>
    </row>
    <row r="56" spans="1:7" ht="15" x14ac:dyDescent="0.25">
      <c r="A56" s="242" t="s">
        <v>302</v>
      </c>
      <c r="B56">
        <v>145.30000000000001</v>
      </c>
      <c r="C56">
        <v>295.39999999999998</v>
      </c>
      <c r="D56">
        <v>85.8</v>
      </c>
      <c r="E56">
        <v>97.3</v>
      </c>
      <c r="F56">
        <v>0</v>
      </c>
      <c r="G56">
        <v>0</v>
      </c>
    </row>
    <row r="57" spans="1:7" ht="15" x14ac:dyDescent="0.25">
      <c r="A57" s="242" t="s">
        <v>385</v>
      </c>
      <c r="B57">
        <v>7</v>
      </c>
      <c r="C57">
        <v>0</v>
      </c>
      <c r="D57">
        <v>0</v>
      </c>
      <c r="E57">
        <v>0</v>
      </c>
      <c r="F57">
        <v>0</v>
      </c>
      <c r="G57">
        <v>0</v>
      </c>
    </row>
    <row r="58" spans="1:7" ht="15" x14ac:dyDescent="0.25">
      <c r="A58" s="242" t="s">
        <v>303</v>
      </c>
      <c r="B58">
        <v>33</v>
      </c>
      <c r="C58">
        <v>14</v>
      </c>
      <c r="D58">
        <v>20.5</v>
      </c>
      <c r="E58">
        <v>24</v>
      </c>
      <c r="F58">
        <v>0</v>
      </c>
      <c r="G58">
        <v>0</v>
      </c>
    </row>
    <row r="59" spans="1:7" ht="15" x14ac:dyDescent="0.25">
      <c r="A59" s="242" t="s">
        <v>304</v>
      </c>
      <c r="B59">
        <v>55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13946.2</v>
      </c>
      <c r="C61">
        <v>10435.200000000001</v>
      </c>
      <c r="D61">
        <v>15359.4</v>
      </c>
      <c r="E61">
        <v>12012.3</v>
      </c>
      <c r="F61">
        <v>1097.3</v>
      </c>
      <c r="G61">
        <v>112</v>
      </c>
    </row>
    <row r="62" spans="1:7" ht="15" x14ac:dyDescent="0.25">
      <c r="A62" s="242" t="s">
        <v>306</v>
      </c>
      <c r="B62">
        <v>3176.6</v>
      </c>
      <c r="C62">
        <v>1591.2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17122.8</v>
      </c>
      <c r="C64">
        <v>12026.4</v>
      </c>
      <c r="D64">
        <v>15359.4</v>
      </c>
      <c r="E64">
        <v>12012.3</v>
      </c>
      <c r="F64">
        <v>1130.4000000000001</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C561-030C-4903-9CD6-34AFC1879885}">
  <dimension ref="A1:G79"/>
  <sheetViews>
    <sheetView topLeftCell="A61"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3134</v>
      </c>
      <c r="C18">
        <v>2505.4</v>
      </c>
      <c r="D18">
        <v>4417.8</v>
      </c>
      <c r="E18">
        <v>6849.2</v>
      </c>
      <c r="F18">
        <v>462.7</v>
      </c>
      <c r="G18">
        <v>0</v>
      </c>
    </row>
    <row r="19" spans="1:7" ht="15" x14ac:dyDescent="0.25">
      <c r="A19" s="53" t="s">
        <v>27</v>
      </c>
    </row>
    <row r="20" spans="1:7" ht="15" x14ac:dyDescent="0.25">
      <c r="A20" s="53" t="s">
        <v>271</v>
      </c>
      <c r="B20">
        <v>97.5</v>
      </c>
      <c r="C20">
        <v>506.9</v>
      </c>
      <c r="D20">
        <v>342.7</v>
      </c>
      <c r="E20">
        <v>1218.9000000000001</v>
      </c>
      <c r="F20">
        <v>0</v>
      </c>
      <c r="G20">
        <v>0</v>
      </c>
    </row>
    <row r="21" spans="1:7" ht="15" x14ac:dyDescent="0.25">
      <c r="A21" s="53" t="s">
        <v>27</v>
      </c>
    </row>
    <row r="22" spans="1:7" ht="15" x14ac:dyDescent="0.25">
      <c r="A22" s="53" t="s">
        <v>272</v>
      </c>
      <c r="B22">
        <v>819</v>
      </c>
      <c r="C22">
        <v>458.4</v>
      </c>
      <c r="D22">
        <v>61.1</v>
      </c>
      <c r="E22">
        <v>8</v>
      </c>
      <c r="F22">
        <v>504</v>
      </c>
      <c r="G22">
        <v>0</v>
      </c>
    </row>
    <row r="23" spans="1:7" ht="15" x14ac:dyDescent="0.25">
      <c r="A23" s="53" t="s">
        <v>27</v>
      </c>
    </row>
    <row r="24" spans="1:7" ht="15" x14ac:dyDescent="0.25">
      <c r="A24" s="53" t="s">
        <v>273</v>
      </c>
      <c r="B24">
        <v>1317.9</v>
      </c>
      <c r="C24">
        <v>972.6</v>
      </c>
      <c r="D24">
        <v>1029.8</v>
      </c>
      <c r="E24">
        <v>3797.1</v>
      </c>
      <c r="F24">
        <v>0</v>
      </c>
      <c r="G24">
        <v>0</v>
      </c>
    </row>
    <row r="25" spans="1:7" ht="15" x14ac:dyDescent="0.25">
      <c r="A25" s="53" t="s">
        <v>274</v>
      </c>
      <c r="B25">
        <v>1.6</v>
      </c>
      <c r="C25">
        <v>2.9</v>
      </c>
      <c r="D25">
        <v>20.2</v>
      </c>
      <c r="E25">
        <v>20.2</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1244.8</v>
      </c>
      <c r="C29">
        <v>851.2</v>
      </c>
      <c r="D29">
        <v>495.8</v>
      </c>
      <c r="E29">
        <v>2697.1</v>
      </c>
      <c r="F29">
        <v>0</v>
      </c>
      <c r="G29">
        <v>0</v>
      </c>
    </row>
    <row r="30" spans="1:7" ht="15" x14ac:dyDescent="0.25">
      <c r="A30" s="53" t="s">
        <v>276</v>
      </c>
      <c r="B30">
        <v>5.8</v>
      </c>
      <c r="C30">
        <v>5.0999999999999996</v>
      </c>
      <c r="D30">
        <v>8.8000000000000007</v>
      </c>
      <c r="E30">
        <v>37.200000000000003</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4.4000000000000004</v>
      </c>
      <c r="D34">
        <v>3.4</v>
      </c>
      <c r="E34">
        <v>79.8</v>
      </c>
      <c r="F34">
        <v>0</v>
      </c>
      <c r="G34">
        <v>0</v>
      </c>
    </row>
    <row r="35" spans="1:7" ht="15" x14ac:dyDescent="0.25">
      <c r="A35" s="53" t="s">
        <v>280</v>
      </c>
      <c r="B35">
        <v>0</v>
      </c>
      <c r="C35">
        <v>3</v>
      </c>
      <c r="D35" t="s">
        <v>160</v>
      </c>
      <c r="E35">
        <v>0</v>
      </c>
      <c r="F35">
        <v>0</v>
      </c>
      <c r="G35">
        <v>0</v>
      </c>
    </row>
    <row r="36" spans="1:7" ht="15" x14ac:dyDescent="0.25">
      <c r="A36" s="53" t="s">
        <v>281</v>
      </c>
      <c r="B36">
        <v>0</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113</v>
      </c>
      <c r="C40">
        <v>0</v>
      </c>
      <c r="D40">
        <v>0</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8</v>
      </c>
      <c r="C44">
        <v>0</v>
      </c>
      <c r="D44">
        <v>0</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6716.7</v>
      </c>
      <c r="C48">
        <v>6864</v>
      </c>
      <c r="D48">
        <v>13745.1</v>
      </c>
      <c r="E48">
        <v>18312.7</v>
      </c>
      <c r="F48">
        <v>1386.1</v>
      </c>
      <c r="G48">
        <v>0</v>
      </c>
    </row>
    <row r="49" spans="1:7" ht="15" x14ac:dyDescent="0.25">
      <c r="A49" s="53" t="s">
        <v>287</v>
      </c>
      <c r="B49">
        <v>0</v>
      </c>
      <c r="C49">
        <v>5</v>
      </c>
      <c r="D49">
        <v>20.2</v>
      </c>
      <c r="E49">
        <v>19.2</v>
      </c>
      <c r="F49">
        <v>0</v>
      </c>
      <c r="G49">
        <v>0</v>
      </c>
    </row>
    <row r="50" spans="1:7" ht="15" x14ac:dyDescent="0.25">
      <c r="A50" s="53" t="s">
        <v>288</v>
      </c>
      <c r="B50">
        <v>246.2</v>
      </c>
      <c r="C50">
        <v>281.3</v>
      </c>
      <c r="D50">
        <v>471.5</v>
      </c>
      <c r="E50">
        <v>525.29999999999995</v>
      </c>
      <c r="F50">
        <v>0</v>
      </c>
      <c r="G50">
        <v>0</v>
      </c>
    </row>
    <row r="51" spans="1:7" ht="15" x14ac:dyDescent="0.25">
      <c r="A51" s="53" t="s">
        <v>289</v>
      </c>
      <c r="B51">
        <v>316.8</v>
      </c>
      <c r="C51">
        <v>173.9</v>
      </c>
      <c r="D51">
        <v>403.3</v>
      </c>
      <c r="E51">
        <v>394.2</v>
      </c>
      <c r="F51">
        <v>47.9</v>
      </c>
      <c r="G51">
        <v>0</v>
      </c>
    </row>
    <row r="52" spans="1:7" ht="15" x14ac:dyDescent="0.25">
      <c r="A52" s="53" t="s">
        <v>310</v>
      </c>
      <c r="B52">
        <v>26</v>
      </c>
      <c r="C52">
        <v>0</v>
      </c>
      <c r="D52">
        <v>84.6</v>
      </c>
      <c r="E52">
        <v>11.9</v>
      </c>
      <c r="F52">
        <v>0</v>
      </c>
      <c r="G52">
        <v>0</v>
      </c>
    </row>
    <row r="53" spans="1:7" ht="15" x14ac:dyDescent="0.25">
      <c r="A53" s="53" t="s">
        <v>290</v>
      </c>
      <c r="B53">
        <v>543.5</v>
      </c>
      <c r="C53">
        <v>530.4</v>
      </c>
      <c r="D53">
        <v>2559.6</v>
      </c>
      <c r="E53">
        <v>3105.6</v>
      </c>
      <c r="F53">
        <v>0</v>
      </c>
      <c r="G53">
        <v>0</v>
      </c>
    </row>
    <row r="54" spans="1:7" ht="15" x14ac:dyDescent="0.25">
      <c r="A54" s="53" t="s">
        <v>563</v>
      </c>
      <c r="B54">
        <v>0</v>
      </c>
      <c r="C54">
        <v>0</v>
      </c>
      <c r="D54">
        <v>0</v>
      </c>
      <c r="E54">
        <v>58</v>
      </c>
      <c r="F54">
        <v>0</v>
      </c>
      <c r="G54">
        <v>0</v>
      </c>
    </row>
    <row r="55" spans="1:7" ht="15" x14ac:dyDescent="0.25">
      <c r="A55" s="53" t="s">
        <v>291</v>
      </c>
      <c r="B55">
        <v>270</v>
      </c>
      <c r="C55">
        <v>199.4</v>
      </c>
      <c r="D55">
        <v>171.2</v>
      </c>
      <c r="E55">
        <v>469.6</v>
      </c>
      <c r="F55">
        <v>0</v>
      </c>
      <c r="G55">
        <v>0</v>
      </c>
    </row>
    <row r="56" spans="1:7" ht="15" x14ac:dyDescent="0.25">
      <c r="A56" s="53" t="s">
        <v>591</v>
      </c>
      <c r="B56">
        <v>0</v>
      </c>
      <c r="C56">
        <v>0</v>
      </c>
      <c r="D56">
        <v>17.8</v>
      </c>
      <c r="E56">
        <v>27.6</v>
      </c>
      <c r="F56">
        <v>0</v>
      </c>
      <c r="G56">
        <v>0</v>
      </c>
    </row>
    <row r="57" spans="1:7" ht="15" x14ac:dyDescent="0.25">
      <c r="A57" s="53" t="s">
        <v>292</v>
      </c>
      <c r="B57">
        <v>16</v>
      </c>
      <c r="C57">
        <v>19.8</v>
      </c>
      <c r="D57">
        <v>0</v>
      </c>
      <c r="E57">
        <v>0</v>
      </c>
      <c r="F57">
        <v>0</v>
      </c>
      <c r="G57">
        <v>0</v>
      </c>
    </row>
    <row r="58" spans="1:7" ht="15" x14ac:dyDescent="0.25">
      <c r="A58" s="53" t="s">
        <v>293</v>
      </c>
      <c r="B58">
        <v>350.4</v>
      </c>
      <c r="C58">
        <v>401.2</v>
      </c>
      <c r="D58">
        <v>571.29999999999995</v>
      </c>
      <c r="E58">
        <v>714.4</v>
      </c>
      <c r="F58">
        <v>11.4</v>
      </c>
      <c r="G58">
        <v>0</v>
      </c>
    </row>
    <row r="59" spans="1:7" ht="15" x14ac:dyDescent="0.25">
      <c r="A59" s="53" t="s">
        <v>384</v>
      </c>
      <c r="B59">
        <v>0</v>
      </c>
      <c r="C59">
        <v>0</v>
      </c>
      <c r="D59">
        <v>24.3</v>
      </c>
      <c r="E59">
        <v>24.2</v>
      </c>
      <c r="F59">
        <v>0</v>
      </c>
      <c r="G59">
        <v>0</v>
      </c>
    </row>
    <row r="60" spans="1:7" ht="15" x14ac:dyDescent="0.25">
      <c r="A60" s="53" t="s">
        <v>294</v>
      </c>
      <c r="B60">
        <v>1.5</v>
      </c>
      <c r="C60">
        <v>3.4</v>
      </c>
      <c r="D60">
        <v>13.6</v>
      </c>
      <c r="E60">
        <v>12.6</v>
      </c>
      <c r="F60">
        <v>0</v>
      </c>
      <c r="G60">
        <v>0</v>
      </c>
    </row>
    <row r="61" spans="1:7" ht="15" x14ac:dyDescent="0.25">
      <c r="A61" s="53" t="s">
        <v>295</v>
      </c>
      <c r="B61">
        <v>162.9</v>
      </c>
      <c r="C61">
        <v>121.2</v>
      </c>
      <c r="D61">
        <v>497.3</v>
      </c>
      <c r="E61">
        <v>349.8</v>
      </c>
      <c r="F61">
        <v>0</v>
      </c>
      <c r="G61">
        <v>0</v>
      </c>
    </row>
    <row r="62" spans="1:7" ht="15" x14ac:dyDescent="0.25">
      <c r="A62" s="53" t="s">
        <v>296</v>
      </c>
      <c r="B62">
        <v>207.4</v>
      </c>
      <c r="C62">
        <v>70.8</v>
      </c>
      <c r="D62">
        <v>137.69999999999999</v>
      </c>
      <c r="E62">
        <v>164</v>
      </c>
      <c r="F62">
        <v>0</v>
      </c>
      <c r="G62">
        <v>0</v>
      </c>
    </row>
    <row r="63" spans="1:7" ht="15" x14ac:dyDescent="0.25">
      <c r="A63" s="53" t="s">
        <v>297</v>
      </c>
      <c r="B63">
        <v>5.4</v>
      </c>
      <c r="C63">
        <v>4.4000000000000004</v>
      </c>
      <c r="D63">
        <v>9</v>
      </c>
      <c r="E63">
        <v>8.1999999999999993</v>
      </c>
      <c r="F63">
        <v>0</v>
      </c>
      <c r="G63">
        <v>0</v>
      </c>
    </row>
    <row r="64" spans="1:7" ht="15" x14ac:dyDescent="0.25">
      <c r="A64" s="53" t="s">
        <v>298</v>
      </c>
      <c r="B64">
        <v>3945.6</v>
      </c>
      <c r="C64">
        <v>4526.2</v>
      </c>
      <c r="D64">
        <v>7884</v>
      </c>
      <c r="E64">
        <v>9428</v>
      </c>
      <c r="F64">
        <v>1323.8</v>
      </c>
      <c r="G64">
        <v>0</v>
      </c>
    </row>
    <row r="65" spans="1:7" ht="15" x14ac:dyDescent="0.25">
      <c r="A65" s="53" t="s">
        <v>299</v>
      </c>
      <c r="B65">
        <v>115.4</v>
      </c>
      <c r="C65">
        <v>98.1</v>
      </c>
      <c r="D65">
        <v>161.19999999999999</v>
      </c>
      <c r="E65">
        <v>182.3</v>
      </c>
      <c r="F65">
        <v>2</v>
      </c>
      <c r="G65">
        <v>0</v>
      </c>
    </row>
    <row r="66" spans="1:7" ht="15" x14ac:dyDescent="0.25">
      <c r="A66" s="53" t="s">
        <v>300</v>
      </c>
      <c r="B66">
        <v>170.2</v>
      </c>
      <c r="C66">
        <v>195.1</v>
      </c>
      <c r="D66">
        <v>296.39999999999998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264.60000000000002</v>
      </c>
      <c r="C68">
        <v>169.6</v>
      </c>
      <c r="D68">
        <v>208.5</v>
      </c>
      <c r="E68">
        <v>414.4</v>
      </c>
      <c r="F68">
        <v>1</v>
      </c>
      <c r="G68">
        <v>0</v>
      </c>
    </row>
    <row r="69" spans="1:7" ht="15" x14ac:dyDescent="0.25">
      <c r="A69" s="53" t="s">
        <v>385</v>
      </c>
      <c r="B69">
        <v>0</v>
      </c>
      <c r="C69">
        <v>0</v>
      </c>
      <c r="D69">
        <v>3</v>
      </c>
      <c r="E69">
        <v>2.2000000000000002</v>
      </c>
      <c r="F69">
        <v>0</v>
      </c>
      <c r="G69">
        <v>0</v>
      </c>
    </row>
    <row r="70" spans="1:7" ht="15" x14ac:dyDescent="0.25">
      <c r="A70" s="53" t="s">
        <v>303</v>
      </c>
      <c r="B70">
        <v>29</v>
      </c>
      <c r="C70">
        <v>8.1999999999999993</v>
      </c>
      <c r="D70">
        <v>51.9</v>
      </c>
      <c r="E70">
        <v>45.4</v>
      </c>
      <c r="F70">
        <v>0</v>
      </c>
      <c r="G70">
        <v>0</v>
      </c>
    </row>
    <row r="71" spans="1:7" ht="15" x14ac:dyDescent="0.25">
      <c r="A71" s="53" t="s">
        <v>304</v>
      </c>
      <c r="B71">
        <v>25</v>
      </c>
      <c r="C71">
        <v>0</v>
      </c>
      <c r="D71">
        <v>144.30000000000001</v>
      </c>
      <c r="E71">
        <v>150</v>
      </c>
      <c r="F71">
        <v>0</v>
      </c>
      <c r="G71">
        <v>0</v>
      </c>
    </row>
    <row r="72" spans="1:7" ht="15" x14ac:dyDescent="0.25">
      <c r="A72" s="53" t="s">
        <v>573</v>
      </c>
      <c r="B72" t="s">
        <v>118</v>
      </c>
      <c r="C72" t="s">
        <v>26</v>
      </c>
      <c r="D72" t="s">
        <v>118</v>
      </c>
      <c r="E72" t="s">
        <v>26</v>
      </c>
      <c r="F72" t="s">
        <v>264</v>
      </c>
      <c r="G72" t="s">
        <v>108</v>
      </c>
    </row>
    <row r="73" spans="1:7" ht="15" x14ac:dyDescent="0.25">
      <c r="A73" s="53" t="s">
        <v>305</v>
      </c>
      <c r="B73">
        <v>12198.3</v>
      </c>
      <c r="C73">
        <v>11312.8</v>
      </c>
      <c r="D73">
        <v>19596.900000000001</v>
      </c>
      <c r="E73">
        <v>31024</v>
      </c>
      <c r="F73">
        <v>2352.8000000000002</v>
      </c>
      <c r="G73">
        <v>0</v>
      </c>
    </row>
    <row r="74" spans="1:7" ht="15" x14ac:dyDescent="0.25">
      <c r="A74" s="53" t="s">
        <v>306</v>
      </c>
      <c r="B74">
        <v>1961.2</v>
      </c>
      <c r="C74">
        <v>1406.5</v>
      </c>
      <c r="D74">
        <v>0</v>
      </c>
      <c r="E74">
        <v>0</v>
      </c>
      <c r="F74">
        <v>17</v>
      </c>
      <c r="G74">
        <v>0</v>
      </c>
    </row>
    <row r="75" spans="1:7" ht="15" x14ac:dyDescent="0.25">
      <c r="A75" s="53" t="s">
        <v>573</v>
      </c>
      <c r="B75" t="s">
        <v>118</v>
      </c>
      <c r="C75" t="s">
        <v>26</v>
      </c>
      <c r="D75" t="s">
        <v>118</v>
      </c>
      <c r="E75" t="s">
        <v>26</v>
      </c>
      <c r="F75" t="s">
        <v>264</v>
      </c>
      <c r="G75" t="s">
        <v>108</v>
      </c>
    </row>
    <row r="76" spans="1:7" ht="15" x14ac:dyDescent="0.25">
      <c r="A76" s="53" t="s">
        <v>307</v>
      </c>
      <c r="B76">
        <v>14159.5</v>
      </c>
      <c r="C76">
        <v>12719.3</v>
      </c>
      <c r="D76">
        <v>19596.900000000001</v>
      </c>
      <c r="E76">
        <v>31024</v>
      </c>
      <c r="F76">
        <v>2369.8000000000002</v>
      </c>
      <c r="G76">
        <v>0</v>
      </c>
    </row>
    <row r="77" spans="1:7" ht="15" x14ac:dyDescent="0.25">
      <c r="A77" s="53" t="s">
        <v>308</v>
      </c>
      <c r="B77" t="s">
        <v>25</v>
      </c>
      <c r="C77" t="s">
        <v>25</v>
      </c>
      <c r="D77">
        <v>0</v>
      </c>
      <c r="E77">
        <v>0</v>
      </c>
      <c r="F77" t="s">
        <v>25</v>
      </c>
      <c r="G77" t="s">
        <v>25</v>
      </c>
    </row>
    <row r="78" spans="1:7" ht="15" x14ac:dyDescent="0.25">
      <c r="A78" s="53" t="s">
        <v>309</v>
      </c>
      <c r="B78">
        <v>581</v>
      </c>
      <c r="C78">
        <v>569.5</v>
      </c>
      <c r="D78" t="s">
        <v>25</v>
      </c>
      <c r="E78" t="s">
        <v>25</v>
      </c>
      <c r="F78">
        <v>0</v>
      </c>
      <c r="G78">
        <v>0</v>
      </c>
    </row>
    <row r="79" spans="1:7" ht="15" x14ac:dyDescent="0.25">
      <c r="A79" s="53" t="s">
        <v>573</v>
      </c>
      <c r="B79" t="s">
        <v>118</v>
      </c>
      <c r="C79" t="s">
        <v>26</v>
      </c>
      <c r="D79" t="s">
        <v>118</v>
      </c>
      <c r="E79" t="s">
        <v>26</v>
      </c>
      <c r="F79" t="s">
        <v>264</v>
      </c>
      <c r="G79" t="s">
        <v>108</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6D9-301B-4571-A4C1-7FADC8A4E522}">
  <dimension ref="A1:G78"/>
  <sheetViews>
    <sheetView topLeftCell="A55" workbookViewId="0">
      <selection activeCell="B5" sqref="B5"/>
    </sheetView>
  </sheetViews>
  <sheetFormatPr defaultRowHeight="13.2" x14ac:dyDescent="0.25"/>
  <sheetData>
    <row r="1" spans="1:7" ht="15" x14ac:dyDescent="0.25">
      <c r="A1" s="53" t="s">
        <v>564</v>
      </c>
    </row>
    <row r="2" spans="1:7" ht="15" x14ac:dyDescent="0.25">
      <c r="A2" s="53" t="s">
        <v>565</v>
      </c>
    </row>
    <row r="3" spans="1:7" ht="15" x14ac:dyDescent="0.25">
      <c r="A3" s="53" t="s">
        <v>611</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2809.2</v>
      </c>
      <c r="C18">
        <v>2622.4</v>
      </c>
      <c r="D18">
        <v>4040</v>
      </c>
      <c r="E18">
        <v>6725.3</v>
      </c>
      <c r="F18">
        <v>462.7</v>
      </c>
      <c r="G18">
        <v>0</v>
      </c>
    </row>
    <row r="19" spans="1:7" ht="15" x14ac:dyDescent="0.25">
      <c r="A19" s="53" t="s">
        <v>27</v>
      </c>
    </row>
    <row r="20" spans="1:7" ht="15" x14ac:dyDescent="0.25">
      <c r="A20" s="53" t="s">
        <v>271</v>
      </c>
      <c r="B20">
        <v>167.2</v>
      </c>
      <c r="C20">
        <v>507.6</v>
      </c>
      <c r="D20">
        <v>264.89999999999998</v>
      </c>
      <c r="E20">
        <v>1210.5</v>
      </c>
      <c r="F20">
        <v>0</v>
      </c>
      <c r="G20">
        <v>0</v>
      </c>
    </row>
    <row r="21" spans="1:7" ht="15" x14ac:dyDescent="0.25">
      <c r="A21" s="53" t="s">
        <v>27</v>
      </c>
    </row>
    <row r="22" spans="1:7" ht="15" x14ac:dyDescent="0.25">
      <c r="A22" s="53" t="s">
        <v>272</v>
      </c>
      <c r="B22">
        <v>756</v>
      </c>
      <c r="C22">
        <v>458.3</v>
      </c>
      <c r="D22">
        <v>61.1</v>
      </c>
      <c r="E22">
        <v>8</v>
      </c>
      <c r="F22">
        <v>0</v>
      </c>
      <c r="G22">
        <v>0</v>
      </c>
    </row>
    <row r="23" spans="1:7" ht="15" x14ac:dyDescent="0.25">
      <c r="A23" s="53" t="s">
        <v>27</v>
      </c>
    </row>
    <row r="24" spans="1:7" ht="15" x14ac:dyDescent="0.25">
      <c r="A24" s="53" t="s">
        <v>273</v>
      </c>
      <c r="B24">
        <v>1074.0999999999999</v>
      </c>
      <c r="C24">
        <v>1289.0999999999999</v>
      </c>
      <c r="D24">
        <v>736.6</v>
      </c>
      <c r="E24">
        <v>3429.9</v>
      </c>
      <c r="F24">
        <v>0</v>
      </c>
      <c r="G24">
        <v>0</v>
      </c>
    </row>
    <row r="25" spans="1:7" ht="15" x14ac:dyDescent="0.25">
      <c r="A25" s="53" t="s">
        <v>274</v>
      </c>
      <c r="B25">
        <v>0.7</v>
      </c>
      <c r="C25">
        <v>3.3</v>
      </c>
      <c r="D25">
        <v>20</v>
      </c>
      <c r="E25">
        <v>19.399999999999999</v>
      </c>
      <c r="F25">
        <v>0</v>
      </c>
      <c r="G25">
        <v>0</v>
      </c>
    </row>
    <row r="26" spans="1:7" ht="15" x14ac:dyDescent="0.25">
      <c r="A26" s="53" t="s">
        <v>406</v>
      </c>
      <c r="B26">
        <v>0</v>
      </c>
      <c r="C26">
        <v>0</v>
      </c>
      <c r="D26" t="s">
        <v>160</v>
      </c>
      <c r="E26">
        <v>9.6</v>
      </c>
      <c r="F26">
        <v>0</v>
      </c>
      <c r="G26">
        <v>0</v>
      </c>
    </row>
    <row r="27" spans="1:7" ht="15" x14ac:dyDescent="0.25">
      <c r="A27" s="53" t="s">
        <v>413</v>
      </c>
      <c r="B27">
        <v>0</v>
      </c>
      <c r="C27">
        <v>203</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1066.9000000000001</v>
      </c>
      <c r="C29">
        <v>918.3</v>
      </c>
      <c r="D29">
        <v>341.8</v>
      </c>
      <c r="E29">
        <v>2491.1</v>
      </c>
      <c r="F29">
        <v>0</v>
      </c>
      <c r="G29">
        <v>0</v>
      </c>
    </row>
    <row r="30" spans="1:7" ht="15" x14ac:dyDescent="0.25">
      <c r="A30" s="53" t="s">
        <v>276</v>
      </c>
      <c r="B30">
        <v>5.8</v>
      </c>
      <c r="C30">
        <v>5.8</v>
      </c>
      <c r="D30">
        <v>8.8000000000000007</v>
      </c>
      <c r="E30">
        <v>36</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3.8</v>
      </c>
      <c r="D34">
        <v>3.4</v>
      </c>
      <c r="E34">
        <v>79.2</v>
      </c>
      <c r="F34">
        <v>0</v>
      </c>
      <c r="G34">
        <v>0</v>
      </c>
    </row>
    <row r="35" spans="1:7" ht="15" x14ac:dyDescent="0.25">
      <c r="A35" s="53" t="s">
        <v>280</v>
      </c>
      <c r="B35">
        <v>0</v>
      </c>
      <c r="C35">
        <v>3</v>
      </c>
      <c r="D35" t="s">
        <v>160</v>
      </c>
      <c r="E35">
        <v>0</v>
      </c>
      <c r="F35">
        <v>0</v>
      </c>
      <c r="G35">
        <v>0</v>
      </c>
    </row>
    <row r="36" spans="1:7" ht="15" x14ac:dyDescent="0.25">
      <c r="A36" s="53" t="s">
        <v>281</v>
      </c>
      <c r="B36">
        <v>0</v>
      </c>
      <c r="C36">
        <v>152</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6862.5</v>
      </c>
      <c r="C47">
        <v>7034.7</v>
      </c>
      <c r="D47">
        <v>13203.8</v>
      </c>
      <c r="E47">
        <v>17829.3</v>
      </c>
      <c r="F47">
        <v>1285.3</v>
      </c>
      <c r="G47">
        <v>0</v>
      </c>
    </row>
    <row r="48" spans="1:7" ht="15" x14ac:dyDescent="0.25">
      <c r="A48" s="53" t="s">
        <v>287</v>
      </c>
      <c r="B48">
        <v>0</v>
      </c>
      <c r="C48">
        <v>5</v>
      </c>
      <c r="D48">
        <v>20.2</v>
      </c>
      <c r="E48">
        <v>19.2</v>
      </c>
      <c r="F48">
        <v>0</v>
      </c>
      <c r="G48">
        <v>0</v>
      </c>
    </row>
    <row r="49" spans="1:7" ht="15" x14ac:dyDescent="0.25">
      <c r="A49" s="53" t="s">
        <v>288</v>
      </c>
      <c r="B49">
        <v>272.3</v>
      </c>
      <c r="C49">
        <v>281.3</v>
      </c>
      <c r="D49">
        <v>444.1</v>
      </c>
      <c r="E49">
        <v>525.29999999999995</v>
      </c>
      <c r="F49">
        <v>0</v>
      </c>
      <c r="G49">
        <v>0</v>
      </c>
    </row>
    <row r="50" spans="1:7" ht="15" x14ac:dyDescent="0.25">
      <c r="A50" s="53" t="s">
        <v>289</v>
      </c>
      <c r="B50">
        <v>340.4</v>
      </c>
      <c r="C50">
        <v>159.69999999999999</v>
      </c>
      <c r="D50">
        <v>369.3</v>
      </c>
      <c r="E50">
        <v>388.6</v>
      </c>
      <c r="F50">
        <v>47.9</v>
      </c>
      <c r="G50">
        <v>0</v>
      </c>
    </row>
    <row r="51" spans="1:7" ht="15" x14ac:dyDescent="0.25">
      <c r="A51" s="53" t="s">
        <v>310</v>
      </c>
      <c r="B51">
        <v>0</v>
      </c>
      <c r="C51">
        <v>0</v>
      </c>
      <c r="D51">
        <v>84.6</v>
      </c>
      <c r="E51">
        <v>11.9</v>
      </c>
      <c r="F51">
        <v>0</v>
      </c>
      <c r="G51">
        <v>0</v>
      </c>
    </row>
    <row r="52" spans="1:7" ht="15" x14ac:dyDescent="0.25">
      <c r="A52" s="53" t="s">
        <v>290</v>
      </c>
      <c r="B52">
        <v>544.1</v>
      </c>
      <c r="C52">
        <v>437.1</v>
      </c>
      <c r="D52">
        <v>2531</v>
      </c>
      <c r="E52">
        <v>3017.5</v>
      </c>
      <c r="F52">
        <v>0</v>
      </c>
      <c r="G52">
        <v>0</v>
      </c>
    </row>
    <row r="53" spans="1:7" ht="15" x14ac:dyDescent="0.25">
      <c r="A53" s="53" t="s">
        <v>563</v>
      </c>
      <c r="B53">
        <v>0</v>
      </c>
      <c r="C53">
        <v>0</v>
      </c>
      <c r="D53">
        <v>0</v>
      </c>
      <c r="E53">
        <v>58</v>
      </c>
      <c r="F53">
        <v>0</v>
      </c>
      <c r="G53">
        <v>0</v>
      </c>
    </row>
    <row r="54" spans="1:7" ht="15" x14ac:dyDescent="0.25">
      <c r="A54" s="53" t="s">
        <v>291</v>
      </c>
      <c r="B54">
        <v>236</v>
      </c>
      <c r="C54">
        <v>198.4</v>
      </c>
      <c r="D54">
        <v>149.69999999999999</v>
      </c>
      <c r="E54">
        <v>469.6</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349.8</v>
      </c>
      <c r="C57">
        <v>430.9</v>
      </c>
      <c r="D57">
        <v>564.5</v>
      </c>
      <c r="E57">
        <v>662.7</v>
      </c>
      <c r="F57">
        <v>10.199999999999999</v>
      </c>
      <c r="G57">
        <v>0</v>
      </c>
    </row>
    <row r="58" spans="1:7" ht="15" x14ac:dyDescent="0.25">
      <c r="A58" s="53" t="s">
        <v>384</v>
      </c>
      <c r="B58">
        <v>0</v>
      </c>
      <c r="C58">
        <v>0</v>
      </c>
      <c r="D58">
        <v>24.3</v>
      </c>
      <c r="E58">
        <v>24.2</v>
      </c>
      <c r="F58">
        <v>0</v>
      </c>
      <c r="G58">
        <v>0</v>
      </c>
    </row>
    <row r="59" spans="1:7" ht="15" x14ac:dyDescent="0.25">
      <c r="A59" s="53" t="s">
        <v>294</v>
      </c>
      <c r="B59">
        <v>0</v>
      </c>
      <c r="C59">
        <v>0</v>
      </c>
      <c r="D59">
        <v>13.6</v>
      </c>
      <c r="E59">
        <v>12.6</v>
      </c>
      <c r="F59">
        <v>0</v>
      </c>
      <c r="G59">
        <v>0</v>
      </c>
    </row>
    <row r="60" spans="1:7" ht="15" x14ac:dyDescent="0.25">
      <c r="A60" s="53" t="s">
        <v>295</v>
      </c>
      <c r="B60">
        <v>193.4</v>
      </c>
      <c r="C60">
        <v>151.19999999999999</v>
      </c>
      <c r="D60">
        <v>452.5</v>
      </c>
      <c r="E60">
        <v>318.2</v>
      </c>
      <c r="F60">
        <v>0</v>
      </c>
      <c r="G60">
        <v>0</v>
      </c>
    </row>
    <row r="61" spans="1:7" ht="15" x14ac:dyDescent="0.25">
      <c r="A61" s="53" t="s">
        <v>296</v>
      </c>
      <c r="B61">
        <v>192.9</v>
      </c>
      <c r="C61">
        <v>53</v>
      </c>
      <c r="D61">
        <v>137.69999999999999</v>
      </c>
      <c r="E61">
        <v>164</v>
      </c>
      <c r="F61">
        <v>0</v>
      </c>
      <c r="G61">
        <v>0</v>
      </c>
    </row>
    <row r="62" spans="1:7" ht="15" x14ac:dyDescent="0.25">
      <c r="A62" s="53" t="s">
        <v>297</v>
      </c>
      <c r="B62">
        <v>5.4</v>
      </c>
      <c r="C62">
        <v>4.4000000000000004</v>
      </c>
      <c r="D62">
        <v>9</v>
      </c>
      <c r="E62">
        <v>8.1999999999999993</v>
      </c>
      <c r="F62">
        <v>0</v>
      </c>
      <c r="G62">
        <v>0</v>
      </c>
    </row>
    <row r="63" spans="1:7" ht="15" x14ac:dyDescent="0.25">
      <c r="A63" s="53" t="s">
        <v>298</v>
      </c>
      <c r="B63">
        <v>4081.3</v>
      </c>
      <c r="C63">
        <v>4713.5</v>
      </c>
      <c r="D63">
        <v>7568.8</v>
      </c>
      <c r="E63">
        <v>9164</v>
      </c>
      <c r="F63">
        <v>1224.3</v>
      </c>
      <c r="G63">
        <v>0</v>
      </c>
    </row>
    <row r="64" spans="1:7" ht="15" x14ac:dyDescent="0.25">
      <c r="A64" s="53" t="s">
        <v>299</v>
      </c>
      <c r="B64">
        <v>125.6</v>
      </c>
      <c r="C64">
        <v>91.6</v>
      </c>
      <c r="D64">
        <v>151.19999999999999</v>
      </c>
      <c r="E64">
        <v>182.3</v>
      </c>
      <c r="F64">
        <v>2</v>
      </c>
      <c r="G64">
        <v>0</v>
      </c>
    </row>
    <row r="65" spans="1:7" ht="15" x14ac:dyDescent="0.25">
      <c r="A65" s="53" t="s">
        <v>300</v>
      </c>
      <c r="B65">
        <v>189.3</v>
      </c>
      <c r="C65">
        <v>218.7</v>
      </c>
      <c r="D65">
        <v>276.39999999999998</v>
      </c>
      <c r="E65">
        <v>277.2</v>
      </c>
      <c r="F65">
        <v>0</v>
      </c>
      <c r="G65">
        <v>0</v>
      </c>
    </row>
    <row r="66" spans="1:7" ht="15" x14ac:dyDescent="0.25">
      <c r="A66" s="53" t="s">
        <v>301</v>
      </c>
      <c r="B66">
        <v>0</v>
      </c>
      <c r="C66">
        <v>57.5</v>
      </c>
      <c r="D66">
        <v>14.6</v>
      </c>
      <c r="E66">
        <v>1909.2</v>
      </c>
      <c r="F66">
        <v>0</v>
      </c>
      <c r="G66">
        <v>0</v>
      </c>
    </row>
    <row r="67" spans="1:7" ht="15" x14ac:dyDescent="0.25">
      <c r="A67" s="53" t="s">
        <v>302</v>
      </c>
      <c r="B67">
        <v>263.10000000000002</v>
      </c>
      <c r="C67">
        <v>204.5</v>
      </c>
      <c r="D67">
        <v>175.5</v>
      </c>
      <c r="E67">
        <v>391.5</v>
      </c>
      <c r="F67">
        <v>1</v>
      </c>
      <c r="G67">
        <v>0</v>
      </c>
    </row>
    <row r="68" spans="1:7" ht="15" x14ac:dyDescent="0.25">
      <c r="A68" s="53" t="s">
        <v>385</v>
      </c>
      <c r="B68">
        <v>0</v>
      </c>
      <c r="C68">
        <v>0</v>
      </c>
      <c r="D68">
        <v>3</v>
      </c>
      <c r="E68">
        <v>2.2000000000000002</v>
      </c>
      <c r="F68">
        <v>0</v>
      </c>
      <c r="G68">
        <v>0</v>
      </c>
    </row>
    <row r="69" spans="1:7" ht="15" x14ac:dyDescent="0.25">
      <c r="A69" s="53" t="s">
        <v>303</v>
      </c>
      <c r="B69">
        <v>29</v>
      </c>
      <c r="C69">
        <v>8.1999999999999993</v>
      </c>
      <c r="D69">
        <v>51.9</v>
      </c>
      <c r="E69">
        <v>45.4</v>
      </c>
      <c r="F69">
        <v>0</v>
      </c>
      <c r="G69">
        <v>0</v>
      </c>
    </row>
    <row r="70" spans="1:7" ht="15" x14ac:dyDescent="0.25">
      <c r="A70" s="53" t="s">
        <v>304</v>
      </c>
      <c r="B70">
        <v>25</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11677.2</v>
      </c>
      <c r="C72">
        <v>11917.8</v>
      </c>
      <c r="D72">
        <v>18306.599999999999</v>
      </c>
      <c r="E72">
        <v>30041.1</v>
      </c>
      <c r="F72">
        <v>1748</v>
      </c>
      <c r="G72">
        <v>0</v>
      </c>
    </row>
    <row r="73" spans="1:7" ht="15" x14ac:dyDescent="0.25">
      <c r="A73" s="53" t="s">
        <v>306</v>
      </c>
      <c r="B73">
        <v>1923.7</v>
      </c>
      <c r="C73">
        <v>1236.5999999999999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13600.8</v>
      </c>
      <c r="C75">
        <v>13154.3</v>
      </c>
      <c r="D75">
        <v>18306.599999999999</v>
      </c>
      <c r="E75">
        <v>30041.1</v>
      </c>
      <c r="F75">
        <v>1761</v>
      </c>
      <c r="G75">
        <v>0</v>
      </c>
    </row>
    <row r="76" spans="1:7" ht="15" x14ac:dyDescent="0.25">
      <c r="A76" s="53" t="s">
        <v>308</v>
      </c>
      <c r="B76" t="s">
        <v>25</v>
      </c>
      <c r="C76" t="s">
        <v>25</v>
      </c>
      <c r="D76">
        <v>0</v>
      </c>
      <c r="E76">
        <v>0</v>
      </c>
      <c r="F76" t="s">
        <v>25</v>
      </c>
      <c r="G76" t="s">
        <v>25</v>
      </c>
    </row>
    <row r="77" spans="1:7" ht="15" x14ac:dyDescent="0.25">
      <c r="A77" s="53" t="s">
        <v>309</v>
      </c>
      <c r="B77">
        <v>581</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5F85-B8BB-4096-93ED-421BD41B90CB}">
  <dimension ref="A1:H78"/>
  <sheetViews>
    <sheetView topLeftCell="A51" workbookViewId="0">
      <selection activeCell="A7" sqref="A7"/>
    </sheetView>
  </sheetViews>
  <sheetFormatPr defaultRowHeight="13.2" x14ac:dyDescent="0.25"/>
  <sheetData>
    <row r="1" spans="1:8" ht="15" x14ac:dyDescent="0.25">
      <c r="A1" s="53" t="s">
        <v>564</v>
      </c>
    </row>
    <row r="2" spans="1:8" ht="15" x14ac:dyDescent="0.25">
      <c r="A2" s="53" t="s">
        <v>565</v>
      </c>
    </row>
    <row r="3" spans="1:8" ht="15" x14ac:dyDescent="0.25">
      <c r="A3" s="53" t="s">
        <v>607</v>
      </c>
    </row>
    <row r="4" spans="1:8" ht="15" x14ac:dyDescent="0.25">
      <c r="A4" s="53" t="s">
        <v>567</v>
      </c>
    </row>
    <row r="5" spans="1:8" ht="15" x14ac:dyDescent="0.25">
      <c r="A5" s="53" t="s">
        <v>568</v>
      </c>
    </row>
    <row r="6" spans="1:8" ht="15" x14ac:dyDescent="0.25">
      <c r="A6" s="53" t="s">
        <v>569</v>
      </c>
    </row>
    <row r="7" spans="1:8" ht="15" x14ac:dyDescent="0.25">
      <c r="A7" s="53" t="s">
        <v>610</v>
      </c>
    </row>
    <row r="8" spans="1:8" ht="15" x14ac:dyDescent="0.25">
      <c r="A8" s="53" t="s">
        <v>569</v>
      </c>
    </row>
    <row r="9" spans="1:8" ht="15" x14ac:dyDescent="0.25">
      <c r="A9" s="53" t="s">
        <v>571</v>
      </c>
      <c r="B9" t="s">
        <v>435</v>
      </c>
      <c r="C9" t="s">
        <v>552</v>
      </c>
      <c r="D9" t="s">
        <v>435</v>
      </c>
      <c r="E9" t="s">
        <v>608</v>
      </c>
      <c r="F9" t="s">
        <v>609</v>
      </c>
      <c r="G9" t="s">
        <v>572</v>
      </c>
      <c r="H9" t="s">
        <v>409</v>
      </c>
    </row>
    <row r="10" spans="1:8" ht="15" x14ac:dyDescent="0.25">
      <c r="A10" s="53" t="s">
        <v>567</v>
      </c>
    </row>
    <row r="11" spans="1:8" ht="15" x14ac:dyDescent="0.25">
      <c r="A11" s="53" t="s">
        <v>578</v>
      </c>
    </row>
    <row r="12" spans="1:8" ht="15" x14ac:dyDescent="0.25">
      <c r="A12" s="53" t="s">
        <v>268</v>
      </c>
      <c r="B12">
        <v>0.1</v>
      </c>
      <c r="C12">
        <v>13.6</v>
      </c>
      <c r="D12">
        <v>0.4</v>
      </c>
      <c r="E12">
        <v>0.3</v>
      </c>
      <c r="F12">
        <v>0</v>
      </c>
      <c r="G12">
        <v>0</v>
      </c>
    </row>
    <row r="13" spans="1:8" ht="15" x14ac:dyDescent="0.25">
      <c r="A13" s="53" t="s">
        <v>412</v>
      </c>
      <c r="B13">
        <v>0</v>
      </c>
      <c r="C13">
        <v>13.5</v>
      </c>
      <c r="D13">
        <v>0</v>
      </c>
      <c r="E13">
        <v>0</v>
      </c>
      <c r="F13">
        <v>0</v>
      </c>
      <c r="G13">
        <v>0</v>
      </c>
    </row>
    <row r="14" spans="1:8" ht="15" x14ac:dyDescent="0.25">
      <c r="A14" s="53" t="s">
        <v>601</v>
      </c>
      <c r="B14">
        <v>0</v>
      </c>
      <c r="C14">
        <v>0</v>
      </c>
      <c r="D14" t="s">
        <v>160</v>
      </c>
      <c r="E14">
        <v>0</v>
      </c>
      <c r="F14">
        <v>0</v>
      </c>
      <c r="G14">
        <v>0</v>
      </c>
    </row>
    <row r="15" spans="1:8" ht="15" x14ac:dyDescent="0.25">
      <c r="A15" s="53" t="s">
        <v>582</v>
      </c>
      <c r="B15">
        <v>0</v>
      </c>
      <c r="C15">
        <v>0</v>
      </c>
      <c r="D15">
        <v>0</v>
      </c>
      <c r="E15">
        <v>0</v>
      </c>
      <c r="F15">
        <v>0</v>
      </c>
      <c r="G15">
        <v>0</v>
      </c>
    </row>
    <row r="16" spans="1:8" ht="15" x14ac:dyDescent="0.25">
      <c r="A16" s="53" t="s">
        <v>269</v>
      </c>
      <c r="B16">
        <v>0.1</v>
      </c>
      <c r="C16">
        <v>0.1</v>
      </c>
      <c r="D16">
        <v>0.3</v>
      </c>
      <c r="E16">
        <v>0.3</v>
      </c>
      <c r="F16">
        <v>0</v>
      </c>
      <c r="G16">
        <v>0</v>
      </c>
    </row>
    <row r="17" spans="1:7" ht="15" x14ac:dyDescent="0.25">
      <c r="A17" s="53" t="s">
        <v>27</v>
      </c>
    </row>
    <row r="18" spans="1:7" ht="15" x14ac:dyDescent="0.25">
      <c r="A18" s="53" t="s">
        <v>270</v>
      </c>
      <c r="B18">
        <v>3049</v>
      </c>
      <c r="C18">
        <v>2544.5</v>
      </c>
      <c r="D18">
        <v>3561.3</v>
      </c>
      <c r="E18">
        <v>6544.9</v>
      </c>
      <c r="F18">
        <v>462.7</v>
      </c>
      <c r="G18">
        <v>0</v>
      </c>
    </row>
    <row r="19" spans="1:7" ht="15" x14ac:dyDescent="0.25">
      <c r="A19" s="53" t="s">
        <v>27</v>
      </c>
    </row>
    <row r="20" spans="1:7" ht="15" x14ac:dyDescent="0.25">
      <c r="A20" s="53" t="s">
        <v>271</v>
      </c>
      <c r="B20">
        <v>168.8</v>
      </c>
      <c r="C20">
        <v>516.9</v>
      </c>
      <c r="D20">
        <v>257.8</v>
      </c>
      <c r="E20">
        <v>1195.3</v>
      </c>
      <c r="F20">
        <v>0</v>
      </c>
      <c r="G20">
        <v>0</v>
      </c>
    </row>
    <row r="21" spans="1:7" ht="15" x14ac:dyDescent="0.25">
      <c r="A21" s="53" t="s">
        <v>27</v>
      </c>
    </row>
    <row r="22" spans="1:7" ht="15" x14ac:dyDescent="0.25">
      <c r="A22" s="53" t="s">
        <v>272</v>
      </c>
      <c r="B22">
        <v>756.1</v>
      </c>
      <c r="C22">
        <v>458.3</v>
      </c>
      <c r="D22">
        <v>61</v>
      </c>
      <c r="E22">
        <v>8</v>
      </c>
      <c r="F22">
        <v>0</v>
      </c>
      <c r="G22">
        <v>0</v>
      </c>
    </row>
    <row r="23" spans="1:7" ht="15" x14ac:dyDescent="0.25">
      <c r="A23" s="53" t="s">
        <v>27</v>
      </c>
    </row>
    <row r="24" spans="1:7" ht="15" x14ac:dyDescent="0.25">
      <c r="A24" s="53" t="s">
        <v>273</v>
      </c>
      <c r="B24">
        <v>1063.4000000000001</v>
      </c>
      <c r="C24">
        <v>1427.4</v>
      </c>
      <c r="D24">
        <v>605.79999999999995</v>
      </c>
      <c r="E24">
        <v>3287.7</v>
      </c>
      <c r="F24">
        <v>0</v>
      </c>
      <c r="G24">
        <v>0</v>
      </c>
    </row>
    <row r="25" spans="1:7" ht="15" x14ac:dyDescent="0.25">
      <c r="A25" s="53" t="s">
        <v>274</v>
      </c>
      <c r="B25">
        <v>1.3</v>
      </c>
      <c r="C25">
        <v>3.6</v>
      </c>
      <c r="D25">
        <v>19.3</v>
      </c>
      <c r="E25">
        <v>19.100000000000001</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1060.4000000000001</v>
      </c>
      <c r="C29">
        <v>987.3</v>
      </c>
      <c r="D29">
        <v>212.3</v>
      </c>
      <c r="E29">
        <v>2418.6999999999998</v>
      </c>
      <c r="F29">
        <v>0</v>
      </c>
      <c r="G29">
        <v>0</v>
      </c>
    </row>
    <row r="30" spans="1:7" ht="15" x14ac:dyDescent="0.25">
      <c r="A30" s="53" t="s">
        <v>276</v>
      </c>
      <c r="B30">
        <v>1</v>
      </c>
      <c r="C30">
        <v>6.7</v>
      </c>
      <c r="D30">
        <v>8.5</v>
      </c>
      <c r="E30">
        <v>35.1</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1.2</v>
      </c>
      <c r="F33">
        <v>0</v>
      </c>
      <c r="G33">
        <v>0</v>
      </c>
    </row>
    <row r="34" spans="1:7" ht="15" x14ac:dyDescent="0.25">
      <c r="A34" s="53" t="s">
        <v>279</v>
      </c>
      <c r="B34">
        <v>0.4</v>
      </c>
      <c r="C34">
        <v>3.9</v>
      </c>
      <c r="D34">
        <v>3.4</v>
      </c>
      <c r="E34">
        <v>79.099999999999994</v>
      </c>
      <c r="F34">
        <v>0</v>
      </c>
      <c r="G34">
        <v>0</v>
      </c>
    </row>
    <row r="35" spans="1:7" ht="15" x14ac:dyDescent="0.25">
      <c r="A35" s="53" t="s">
        <v>280</v>
      </c>
      <c r="B35">
        <v>0</v>
      </c>
      <c r="C35">
        <v>3</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6985.7</v>
      </c>
      <c r="C47">
        <v>7466.3</v>
      </c>
      <c r="D47">
        <v>12561.9</v>
      </c>
      <c r="E47">
        <v>16904.8</v>
      </c>
      <c r="F47">
        <v>1265</v>
      </c>
      <c r="G47">
        <v>0</v>
      </c>
    </row>
    <row r="48" spans="1:7" ht="15" x14ac:dyDescent="0.25">
      <c r="A48" s="53" t="s">
        <v>287</v>
      </c>
      <c r="B48">
        <v>5</v>
      </c>
      <c r="C48">
        <v>5</v>
      </c>
      <c r="D48">
        <v>13.9</v>
      </c>
      <c r="E48">
        <v>19.2</v>
      </c>
      <c r="F48">
        <v>0</v>
      </c>
      <c r="G48">
        <v>0</v>
      </c>
    </row>
    <row r="49" spans="1:7" ht="15" x14ac:dyDescent="0.25">
      <c r="A49" s="53" t="s">
        <v>288</v>
      </c>
      <c r="B49">
        <v>297.7</v>
      </c>
      <c r="C49">
        <v>339.9</v>
      </c>
      <c r="D49">
        <v>411</v>
      </c>
      <c r="E49">
        <v>462.9</v>
      </c>
      <c r="F49">
        <v>0</v>
      </c>
      <c r="G49">
        <v>0</v>
      </c>
    </row>
    <row r="50" spans="1:7" ht="15" x14ac:dyDescent="0.25">
      <c r="A50" s="53" t="s">
        <v>289</v>
      </c>
      <c r="B50">
        <v>355.1</v>
      </c>
      <c r="C50">
        <v>160</v>
      </c>
      <c r="D50">
        <v>351.5</v>
      </c>
      <c r="E50">
        <v>382.1</v>
      </c>
      <c r="F50">
        <v>37.700000000000003</v>
      </c>
      <c r="G50">
        <v>0</v>
      </c>
    </row>
    <row r="51" spans="1:7" ht="15" x14ac:dyDescent="0.25">
      <c r="A51" s="53" t="s">
        <v>310</v>
      </c>
      <c r="B51">
        <v>0</v>
      </c>
      <c r="C51">
        <v>0</v>
      </c>
      <c r="D51">
        <v>84.6</v>
      </c>
      <c r="E51">
        <v>11.9</v>
      </c>
      <c r="F51">
        <v>0</v>
      </c>
      <c r="G51">
        <v>0</v>
      </c>
    </row>
    <row r="52" spans="1:7" ht="15" x14ac:dyDescent="0.25">
      <c r="A52" s="53" t="s">
        <v>290</v>
      </c>
      <c r="B52">
        <v>649</v>
      </c>
      <c r="C52">
        <v>485.8</v>
      </c>
      <c r="D52">
        <v>2328.4</v>
      </c>
      <c r="E52">
        <v>2853.8</v>
      </c>
      <c r="F52">
        <v>0</v>
      </c>
      <c r="G52">
        <v>0</v>
      </c>
    </row>
    <row r="53" spans="1:7" ht="15" x14ac:dyDescent="0.25">
      <c r="A53" s="53" t="s">
        <v>563</v>
      </c>
      <c r="B53">
        <v>0</v>
      </c>
      <c r="C53">
        <v>29</v>
      </c>
      <c r="D53">
        <v>0</v>
      </c>
      <c r="E53">
        <v>29</v>
      </c>
      <c r="F53">
        <v>0</v>
      </c>
      <c r="G53">
        <v>0</v>
      </c>
    </row>
    <row r="54" spans="1:7" ht="15" x14ac:dyDescent="0.25">
      <c r="A54" s="53" t="s">
        <v>291</v>
      </c>
      <c r="B54">
        <v>181</v>
      </c>
      <c r="C54">
        <v>213.9</v>
      </c>
      <c r="D54">
        <v>149.69999999999999</v>
      </c>
      <c r="E54">
        <v>452.7</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377.8</v>
      </c>
      <c r="C57">
        <v>465.8</v>
      </c>
      <c r="D57">
        <v>541.79999999999995</v>
      </c>
      <c r="E57">
        <v>632.29999999999995</v>
      </c>
      <c r="F57">
        <v>0</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210.6</v>
      </c>
      <c r="C60">
        <v>161.4</v>
      </c>
      <c r="D60">
        <v>433.6</v>
      </c>
      <c r="E60">
        <v>278.5</v>
      </c>
      <c r="F60">
        <v>0</v>
      </c>
      <c r="G60">
        <v>0</v>
      </c>
    </row>
    <row r="61" spans="1:7" ht="15" x14ac:dyDescent="0.25">
      <c r="A61" s="53" t="s">
        <v>296</v>
      </c>
      <c r="B61">
        <v>196.8</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4066</v>
      </c>
      <c r="C63">
        <v>4880.7</v>
      </c>
      <c r="D63">
        <v>7269.6</v>
      </c>
      <c r="E63">
        <v>8767</v>
      </c>
      <c r="F63">
        <v>1224.3</v>
      </c>
      <c r="G63">
        <v>0</v>
      </c>
    </row>
    <row r="64" spans="1:7" ht="15" x14ac:dyDescent="0.25">
      <c r="A64" s="53" t="s">
        <v>299</v>
      </c>
      <c r="B64">
        <v>117.6</v>
      </c>
      <c r="C64">
        <v>98.6</v>
      </c>
      <c r="D64">
        <v>127.6</v>
      </c>
      <c r="E64">
        <v>174.6</v>
      </c>
      <c r="F64">
        <v>2</v>
      </c>
      <c r="G64">
        <v>0</v>
      </c>
    </row>
    <row r="65" spans="1:7" ht="15" x14ac:dyDescent="0.25">
      <c r="A65" s="53" t="s">
        <v>300</v>
      </c>
      <c r="B65">
        <v>201.9</v>
      </c>
      <c r="C65">
        <v>218.2</v>
      </c>
      <c r="D65">
        <v>276.39999999999998</v>
      </c>
      <c r="E65">
        <v>277.2</v>
      </c>
      <c r="F65">
        <v>0</v>
      </c>
      <c r="G65">
        <v>0</v>
      </c>
    </row>
    <row r="66" spans="1:7" ht="15" x14ac:dyDescent="0.25">
      <c r="A66" s="53" t="s">
        <v>301</v>
      </c>
      <c r="B66">
        <v>0</v>
      </c>
      <c r="C66">
        <v>109.3</v>
      </c>
      <c r="D66">
        <v>14.6</v>
      </c>
      <c r="E66">
        <v>1763.6</v>
      </c>
      <c r="F66">
        <v>0</v>
      </c>
      <c r="G66">
        <v>0</v>
      </c>
    </row>
    <row r="67" spans="1:7" ht="15" x14ac:dyDescent="0.25">
      <c r="A67" s="53" t="s">
        <v>302</v>
      </c>
      <c r="B67">
        <v>277.10000000000002</v>
      </c>
      <c r="C67">
        <v>209</v>
      </c>
      <c r="D67">
        <v>165.5</v>
      </c>
      <c r="E67">
        <v>381.9</v>
      </c>
      <c r="F67">
        <v>1</v>
      </c>
      <c r="G67">
        <v>0</v>
      </c>
    </row>
    <row r="68" spans="1:7" ht="15" x14ac:dyDescent="0.25">
      <c r="A68" s="53" t="s">
        <v>385</v>
      </c>
      <c r="B68">
        <v>0</v>
      </c>
      <c r="C68">
        <v>0</v>
      </c>
      <c r="D68">
        <v>3</v>
      </c>
      <c r="E68">
        <v>2.2000000000000002</v>
      </c>
      <c r="F68">
        <v>0</v>
      </c>
      <c r="G68">
        <v>0</v>
      </c>
    </row>
    <row r="69" spans="1:7" ht="15" x14ac:dyDescent="0.25">
      <c r="A69" s="53" t="s">
        <v>303</v>
      </c>
      <c r="B69">
        <v>29</v>
      </c>
      <c r="C69">
        <v>5.7</v>
      </c>
      <c r="D69">
        <v>51.9</v>
      </c>
      <c r="E69">
        <v>40.9</v>
      </c>
      <c r="F69">
        <v>0</v>
      </c>
      <c r="G69">
        <v>0</v>
      </c>
    </row>
    <row r="70" spans="1:7" ht="15" x14ac:dyDescent="0.25">
      <c r="A70" s="53" t="s">
        <v>304</v>
      </c>
      <c r="B70">
        <v>0</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12031</v>
      </c>
      <c r="C72">
        <v>12427</v>
      </c>
      <c r="D72">
        <v>17048.099999999999</v>
      </c>
      <c r="E72">
        <v>28778.9</v>
      </c>
      <c r="F72">
        <v>1727.7</v>
      </c>
      <c r="G72">
        <v>0</v>
      </c>
    </row>
    <row r="73" spans="1:7" ht="15" x14ac:dyDescent="0.25">
      <c r="A73" s="53" t="s">
        <v>306</v>
      </c>
      <c r="B73">
        <v>1752.9</v>
      </c>
      <c r="C73">
        <v>1452.2</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13783.9</v>
      </c>
      <c r="C75">
        <v>13879.2</v>
      </c>
      <c r="D75">
        <v>17048.099999999999</v>
      </c>
      <c r="E75">
        <v>28778.9</v>
      </c>
      <c r="F75">
        <v>1740.7</v>
      </c>
      <c r="G75">
        <v>0</v>
      </c>
    </row>
    <row r="76" spans="1:7" ht="15" x14ac:dyDescent="0.25">
      <c r="A76" s="53" t="s">
        <v>308</v>
      </c>
      <c r="B76" t="s">
        <v>25</v>
      </c>
      <c r="C76" t="s">
        <v>25</v>
      </c>
      <c r="D76">
        <v>0</v>
      </c>
      <c r="E76">
        <v>0</v>
      </c>
      <c r="F76" t="s">
        <v>25</v>
      </c>
      <c r="G76" t="s">
        <v>25</v>
      </c>
    </row>
    <row r="77" spans="1:7" ht="15" x14ac:dyDescent="0.25">
      <c r="A77" s="53" t="s">
        <v>309</v>
      </c>
      <c r="B77">
        <v>646</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5091-F2ED-47B4-9DA5-72FE0B72E376}">
  <dimension ref="A1:G78"/>
  <sheetViews>
    <sheetView topLeftCell="A5" workbookViewId="0">
      <selection activeCell="A5" sqref="A5"/>
    </sheetView>
  </sheetViews>
  <sheetFormatPr defaultRowHeight="13.2" x14ac:dyDescent="0.25"/>
  <cols>
    <col min="1" max="1" width="17.88671875" customWidth="1"/>
  </cols>
  <sheetData>
    <row r="1" spans="1:7" ht="15" x14ac:dyDescent="0.25">
      <c r="A1" s="53" t="s">
        <v>564</v>
      </c>
    </row>
    <row r="2" spans="1:7" ht="15" x14ac:dyDescent="0.25">
      <c r="A2" s="53" t="s">
        <v>565</v>
      </c>
    </row>
    <row r="3" spans="1:7" ht="15" x14ac:dyDescent="0.25">
      <c r="A3" s="53" t="s">
        <v>606</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2973.5</v>
      </c>
      <c r="C18">
        <v>2506.6</v>
      </c>
      <c r="D18">
        <v>3303.8</v>
      </c>
      <c r="E18">
        <v>6354</v>
      </c>
      <c r="F18">
        <v>462.7</v>
      </c>
      <c r="G18">
        <v>0</v>
      </c>
    </row>
    <row r="19" spans="1:7" ht="15" x14ac:dyDescent="0.25">
      <c r="A19" s="53" t="s">
        <v>27</v>
      </c>
    </row>
    <row r="20" spans="1:7" ht="15" x14ac:dyDescent="0.25">
      <c r="A20" s="53" t="s">
        <v>271</v>
      </c>
      <c r="B20">
        <v>178.1</v>
      </c>
      <c r="C20">
        <v>390</v>
      </c>
      <c r="D20">
        <v>242.8</v>
      </c>
      <c r="E20">
        <v>1186.2</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933.3</v>
      </c>
      <c r="C24">
        <v>1556.8</v>
      </c>
      <c r="D24">
        <v>602.6</v>
      </c>
      <c r="E24">
        <v>3151.8</v>
      </c>
      <c r="F24">
        <v>0</v>
      </c>
      <c r="G24">
        <v>0</v>
      </c>
    </row>
    <row r="25" spans="1:7" ht="15" x14ac:dyDescent="0.25">
      <c r="A25" s="53" t="s">
        <v>274</v>
      </c>
      <c r="B25">
        <v>1.8</v>
      </c>
      <c r="C25">
        <v>4.5999999999999996</v>
      </c>
      <c r="D25">
        <v>18.399999999999999</v>
      </c>
      <c r="E25">
        <v>17.899999999999999</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929.6</v>
      </c>
      <c r="C29">
        <v>1116.3</v>
      </c>
      <c r="D29">
        <v>211</v>
      </c>
      <c r="E29">
        <v>2285.5</v>
      </c>
      <c r="F29">
        <v>0</v>
      </c>
      <c r="G29">
        <v>0</v>
      </c>
    </row>
    <row r="30" spans="1:7" ht="15" x14ac:dyDescent="0.25">
      <c r="A30" s="53" t="s">
        <v>276</v>
      </c>
      <c r="B30">
        <v>1.2</v>
      </c>
      <c r="C30">
        <v>8</v>
      </c>
      <c r="D30">
        <v>7.5</v>
      </c>
      <c r="E30">
        <v>33.799999999999997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3.9</v>
      </c>
      <c r="D34">
        <v>3.4</v>
      </c>
      <c r="E34">
        <v>79.099999999999994</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6927.7</v>
      </c>
      <c r="C47">
        <v>7703.4</v>
      </c>
      <c r="D47">
        <v>11991.6</v>
      </c>
      <c r="E47">
        <v>16312</v>
      </c>
      <c r="F47">
        <v>1182.0999999999999</v>
      </c>
      <c r="G47">
        <v>0</v>
      </c>
    </row>
    <row r="48" spans="1:7" ht="15" x14ac:dyDescent="0.25">
      <c r="A48" s="53" t="s">
        <v>287</v>
      </c>
      <c r="B48">
        <v>5</v>
      </c>
      <c r="C48">
        <v>5</v>
      </c>
      <c r="D48">
        <v>13.9</v>
      </c>
      <c r="E48">
        <v>19.2</v>
      </c>
      <c r="F48">
        <v>0</v>
      </c>
      <c r="G48">
        <v>0</v>
      </c>
    </row>
    <row r="49" spans="1:7" ht="15" x14ac:dyDescent="0.25">
      <c r="A49" s="53" t="s">
        <v>288</v>
      </c>
      <c r="B49">
        <v>286.7</v>
      </c>
      <c r="C49">
        <v>373.8</v>
      </c>
      <c r="D49">
        <v>411</v>
      </c>
      <c r="E49">
        <v>416.9</v>
      </c>
      <c r="F49">
        <v>0</v>
      </c>
      <c r="G49">
        <v>0</v>
      </c>
    </row>
    <row r="50" spans="1:7" ht="15" x14ac:dyDescent="0.25">
      <c r="A50" s="53" t="s">
        <v>289</v>
      </c>
      <c r="B50">
        <v>367.4</v>
      </c>
      <c r="C50">
        <v>181.4</v>
      </c>
      <c r="D50">
        <v>338.4</v>
      </c>
      <c r="E50">
        <v>354.6</v>
      </c>
      <c r="F50">
        <v>37.700000000000003</v>
      </c>
      <c r="G50">
        <v>0</v>
      </c>
    </row>
    <row r="51" spans="1:7" ht="15" x14ac:dyDescent="0.25">
      <c r="A51" s="53" t="s">
        <v>310</v>
      </c>
      <c r="B51">
        <v>0</v>
      </c>
      <c r="C51">
        <v>0</v>
      </c>
      <c r="D51">
        <v>84.6</v>
      </c>
      <c r="E51">
        <v>11.9</v>
      </c>
      <c r="F51">
        <v>0</v>
      </c>
      <c r="G51">
        <v>0</v>
      </c>
    </row>
    <row r="52" spans="1:7" ht="15" x14ac:dyDescent="0.25">
      <c r="A52" s="53" t="s">
        <v>290</v>
      </c>
      <c r="B52">
        <v>616.70000000000005</v>
      </c>
      <c r="C52">
        <v>504.3</v>
      </c>
      <c r="D52">
        <v>2207.6999999999998</v>
      </c>
      <c r="E52">
        <v>2751.2</v>
      </c>
      <c r="F52">
        <v>0</v>
      </c>
      <c r="G52">
        <v>0</v>
      </c>
    </row>
    <row r="53" spans="1:7" ht="15" x14ac:dyDescent="0.25">
      <c r="A53" s="53" t="s">
        <v>563</v>
      </c>
      <c r="B53">
        <v>0</v>
      </c>
      <c r="C53">
        <v>29</v>
      </c>
      <c r="D53">
        <v>0</v>
      </c>
      <c r="E53">
        <v>29</v>
      </c>
      <c r="F53">
        <v>0</v>
      </c>
      <c r="G53">
        <v>0</v>
      </c>
    </row>
    <row r="54" spans="1:7" ht="15" x14ac:dyDescent="0.25">
      <c r="A54" s="53" t="s">
        <v>291</v>
      </c>
      <c r="B54">
        <v>237.4</v>
      </c>
      <c r="C54">
        <v>276.60000000000002</v>
      </c>
      <c r="D54">
        <v>63</v>
      </c>
      <c r="E54">
        <v>380.1</v>
      </c>
      <c r="F54">
        <v>0</v>
      </c>
      <c r="G54">
        <v>0</v>
      </c>
    </row>
    <row r="55" spans="1:7" ht="15" x14ac:dyDescent="0.25">
      <c r="A55" s="53" t="s">
        <v>591</v>
      </c>
      <c r="B55">
        <v>0</v>
      </c>
      <c r="C55">
        <v>0</v>
      </c>
      <c r="D55">
        <v>17.8</v>
      </c>
      <c r="E55">
        <v>27.6</v>
      </c>
      <c r="F55">
        <v>0</v>
      </c>
      <c r="G55">
        <v>0</v>
      </c>
    </row>
    <row r="56" spans="1:7" ht="15" x14ac:dyDescent="0.25">
      <c r="A56" s="53" t="s">
        <v>292</v>
      </c>
      <c r="B56">
        <v>13</v>
      </c>
      <c r="C56">
        <v>19.8</v>
      </c>
      <c r="D56">
        <v>0</v>
      </c>
      <c r="E56">
        <v>0</v>
      </c>
      <c r="F56">
        <v>0</v>
      </c>
      <c r="G56">
        <v>0</v>
      </c>
    </row>
    <row r="57" spans="1:7" ht="15" x14ac:dyDescent="0.25">
      <c r="A57" s="53" t="s">
        <v>293</v>
      </c>
      <c r="B57">
        <v>352.7</v>
      </c>
      <c r="C57">
        <v>468.9</v>
      </c>
      <c r="D57">
        <v>476.8</v>
      </c>
      <c r="E57">
        <v>615.1</v>
      </c>
      <c r="F57">
        <v>8.5</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195.6</v>
      </c>
      <c r="C60">
        <v>144.30000000000001</v>
      </c>
      <c r="D60">
        <v>433.6</v>
      </c>
      <c r="E60">
        <v>278.5</v>
      </c>
      <c r="F60">
        <v>0</v>
      </c>
      <c r="G60">
        <v>0</v>
      </c>
    </row>
    <row r="61" spans="1:7" ht="15" x14ac:dyDescent="0.25">
      <c r="A61" s="53" t="s">
        <v>296</v>
      </c>
      <c r="B61">
        <v>144.1</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4078.2</v>
      </c>
      <c r="C63">
        <v>4923.8</v>
      </c>
      <c r="D63">
        <v>7038.1</v>
      </c>
      <c r="E63">
        <v>8532.4</v>
      </c>
      <c r="F63">
        <v>1132.8</v>
      </c>
      <c r="G63">
        <v>0</v>
      </c>
    </row>
    <row r="64" spans="1:7" ht="15" x14ac:dyDescent="0.25">
      <c r="A64" s="53" t="s">
        <v>299</v>
      </c>
      <c r="B64">
        <v>116.6</v>
      </c>
      <c r="C64">
        <v>90.4</v>
      </c>
      <c r="D64">
        <v>127.6</v>
      </c>
      <c r="E64">
        <v>174.6</v>
      </c>
      <c r="F64">
        <v>2</v>
      </c>
      <c r="G64">
        <v>0</v>
      </c>
    </row>
    <row r="65" spans="1:7" ht="15" x14ac:dyDescent="0.25">
      <c r="A65" s="53" t="s">
        <v>300</v>
      </c>
      <c r="B65">
        <v>174.2</v>
      </c>
      <c r="C65">
        <v>236</v>
      </c>
      <c r="D65">
        <v>270.10000000000002</v>
      </c>
      <c r="E65">
        <v>259</v>
      </c>
      <c r="F65">
        <v>0</v>
      </c>
      <c r="G65">
        <v>0</v>
      </c>
    </row>
    <row r="66" spans="1:7" ht="15" x14ac:dyDescent="0.25">
      <c r="A66" s="53" t="s">
        <v>301</v>
      </c>
      <c r="B66">
        <v>0</v>
      </c>
      <c r="C66">
        <v>156.6</v>
      </c>
      <c r="D66">
        <v>14.6</v>
      </c>
      <c r="E66">
        <v>1720.1</v>
      </c>
      <c r="F66">
        <v>0</v>
      </c>
      <c r="G66">
        <v>0</v>
      </c>
    </row>
    <row r="67" spans="1:7" ht="15" x14ac:dyDescent="0.25">
      <c r="A67" s="53" t="s">
        <v>302</v>
      </c>
      <c r="B67">
        <v>304.7</v>
      </c>
      <c r="C67">
        <v>227.1</v>
      </c>
      <c r="D67">
        <v>161.19999999999999</v>
      </c>
      <c r="E67">
        <v>351.2</v>
      </c>
      <c r="F67">
        <v>1</v>
      </c>
      <c r="G67">
        <v>0</v>
      </c>
    </row>
    <row r="68" spans="1:7" ht="15" x14ac:dyDescent="0.25">
      <c r="A68" s="53" t="s">
        <v>385</v>
      </c>
      <c r="B68">
        <v>0</v>
      </c>
      <c r="C68">
        <v>0</v>
      </c>
      <c r="D68">
        <v>3</v>
      </c>
      <c r="E68">
        <v>2.2000000000000002</v>
      </c>
      <c r="F68">
        <v>0</v>
      </c>
      <c r="G68">
        <v>0</v>
      </c>
    </row>
    <row r="69" spans="1:7" ht="15" x14ac:dyDescent="0.25">
      <c r="A69" s="53" t="s">
        <v>303</v>
      </c>
      <c r="B69">
        <v>29</v>
      </c>
      <c r="C69">
        <v>2</v>
      </c>
      <c r="D69">
        <v>51.9</v>
      </c>
      <c r="E69">
        <v>40.9</v>
      </c>
      <c r="F69">
        <v>0</v>
      </c>
      <c r="G69">
        <v>0</v>
      </c>
    </row>
    <row r="70" spans="1:7" ht="15" x14ac:dyDescent="0.25">
      <c r="A70" s="53" t="s">
        <v>304</v>
      </c>
      <c r="B70">
        <v>0</v>
      </c>
      <c r="C70">
        <v>0</v>
      </c>
      <c r="D70">
        <v>101.6</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11020.8</v>
      </c>
      <c r="C72">
        <v>12353.2</v>
      </c>
      <c r="D72">
        <v>16202.1</v>
      </c>
      <c r="E72">
        <v>27819.3</v>
      </c>
      <c r="F72">
        <v>1644.8</v>
      </c>
      <c r="G72">
        <v>0</v>
      </c>
    </row>
    <row r="73" spans="1:7" ht="15" x14ac:dyDescent="0.25">
      <c r="A73" s="53" t="s">
        <v>306</v>
      </c>
      <c r="B73">
        <v>1794.9</v>
      </c>
      <c r="C73">
        <v>1581.1</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12815.7</v>
      </c>
      <c r="C75">
        <v>13934.3</v>
      </c>
      <c r="D75">
        <v>16202.1</v>
      </c>
      <c r="E75">
        <v>27819.3</v>
      </c>
      <c r="F75">
        <v>1657.8</v>
      </c>
      <c r="G75">
        <v>0</v>
      </c>
    </row>
    <row r="76" spans="1:7" ht="15" x14ac:dyDescent="0.25">
      <c r="A76" s="53" t="s">
        <v>308</v>
      </c>
      <c r="B76" t="s">
        <v>25</v>
      </c>
      <c r="C76" t="s">
        <v>25</v>
      </c>
      <c r="D76">
        <v>0</v>
      </c>
      <c r="E76">
        <v>0</v>
      </c>
      <c r="F76" t="s">
        <v>25</v>
      </c>
      <c r="G76" t="s">
        <v>25</v>
      </c>
    </row>
    <row r="77" spans="1:7" ht="15" x14ac:dyDescent="0.25">
      <c r="A77" s="53" t="s">
        <v>309</v>
      </c>
      <c r="B77">
        <v>711</v>
      </c>
      <c r="C77">
        <v>657.5</v>
      </c>
      <c r="D77" t="s">
        <v>25</v>
      </c>
      <c r="E77" t="s">
        <v>25</v>
      </c>
      <c r="F77">
        <v>0</v>
      </c>
      <c r="G77">
        <v>0</v>
      </c>
    </row>
    <row r="78" spans="1:7" ht="15" x14ac:dyDescent="0.35">
      <c r="A78" s="30" t="s">
        <v>573</v>
      </c>
      <c r="B78" t="s">
        <v>26</v>
      </c>
      <c r="C78" t="s">
        <v>108</v>
      </c>
      <c r="D78" t="s">
        <v>118</v>
      </c>
      <c r="E78" t="s">
        <v>108</v>
      </c>
      <c r="F78" t="s">
        <v>175</v>
      </c>
      <c r="G78" t="s">
        <v>26</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EA8D-1084-4E74-B4CF-064BD9D6F2E0}">
  <sheetPr codeName="Sheet41"/>
  <dimension ref="A1:G78"/>
  <sheetViews>
    <sheetView topLeftCell="A13" workbookViewId="0">
      <selection activeCell="B13" sqref="B13"/>
    </sheetView>
  </sheetViews>
  <sheetFormatPr defaultRowHeight="13.2" x14ac:dyDescent="0.25"/>
  <cols>
    <col min="1" max="1" width="13.88671875" customWidth="1"/>
    <col min="2" max="2" width="11.109375" customWidth="1"/>
    <col min="4" max="4" width="10.88671875" customWidth="1"/>
    <col min="6" max="6" width="11.5546875" customWidth="1"/>
    <col min="7" max="7" width="10.109375" customWidth="1"/>
  </cols>
  <sheetData>
    <row r="1" spans="1:7" ht="15" x14ac:dyDescent="0.25">
      <c r="A1" s="53" t="s">
        <v>564</v>
      </c>
    </row>
    <row r="2" spans="1:7" ht="15" x14ac:dyDescent="0.25">
      <c r="A2" s="53" t="s">
        <v>565</v>
      </c>
    </row>
    <row r="3" spans="1:7" ht="15" x14ac:dyDescent="0.25">
      <c r="A3" s="53" t="s">
        <v>605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2871.1</v>
      </c>
      <c r="C18">
        <v>2437.6</v>
      </c>
      <c r="D18">
        <v>3020</v>
      </c>
      <c r="E18">
        <v>6076.1</v>
      </c>
      <c r="F18">
        <v>462.7</v>
      </c>
      <c r="G18">
        <v>0</v>
      </c>
    </row>
    <row r="19" spans="1:7" ht="15" x14ac:dyDescent="0.25">
      <c r="A19" s="53" t="s">
        <v>27</v>
      </c>
    </row>
    <row r="20" spans="1:7" ht="15" x14ac:dyDescent="0.25">
      <c r="A20" s="53" t="s">
        <v>271</v>
      </c>
      <c r="B20">
        <v>191</v>
      </c>
      <c r="C20">
        <v>421.1</v>
      </c>
      <c r="D20">
        <v>230</v>
      </c>
      <c r="E20">
        <v>1062.0999999999999</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731.8</v>
      </c>
      <c r="C24">
        <v>1366.2</v>
      </c>
      <c r="D24">
        <v>534.6</v>
      </c>
      <c r="E24">
        <v>3148.1</v>
      </c>
      <c r="F24">
        <v>0</v>
      </c>
      <c r="G24">
        <v>0</v>
      </c>
    </row>
    <row r="25" spans="1:7" ht="15" x14ac:dyDescent="0.25">
      <c r="A25" s="53" t="s">
        <v>274</v>
      </c>
      <c r="B25">
        <v>2.6</v>
      </c>
      <c r="C25">
        <v>7.3</v>
      </c>
      <c r="D25">
        <v>17.5</v>
      </c>
      <c r="E25">
        <v>15.2</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727.3</v>
      </c>
      <c r="C29">
        <v>923.3</v>
      </c>
      <c r="D29">
        <v>143.9</v>
      </c>
      <c r="E29">
        <v>2285.1</v>
      </c>
      <c r="F29">
        <v>0</v>
      </c>
      <c r="G29">
        <v>0</v>
      </c>
    </row>
    <row r="30" spans="1:7" ht="15" x14ac:dyDescent="0.25">
      <c r="A30" s="53" t="s">
        <v>276</v>
      </c>
      <c r="B30">
        <v>1.2</v>
      </c>
      <c r="C30">
        <v>7.5</v>
      </c>
      <c r="D30">
        <v>7.5</v>
      </c>
      <c r="E30">
        <v>33.5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7019.1</v>
      </c>
      <c r="C47">
        <v>7792.4</v>
      </c>
      <c r="D47">
        <v>11386.2</v>
      </c>
      <c r="E47">
        <v>15953.3</v>
      </c>
      <c r="F47">
        <v>1126</v>
      </c>
      <c r="G47">
        <v>0</v>
      </c>
    </row>
    <row r="48" spans="1:7" ht="15" x14ac:dyDescent="0.25">
      <c r="A48" s="53" t="s">
        <v>287</v>
      </c>
      <c r="B48">
        <v>5</v>
      </c>
      <c r="C48">
        <v>5</v>
      </c>
      <c r="D48">
        <v>13.9</v>
      </c>
      <c r="E48">
        <v>19.2</v>
      </c>
      <c r="F48">
        <v>0</v>
      </c>
      <c r="G48">
        <v>0</v>
      </c>
    </row>
    <row r="49" spans="1:7" ht="15" x14ac:dyDescent="0.25">
      <c r="A49" s="53" t="s">
        <v>288</v>
      </c>
      <c r="B49">
        <v>286.7</v>
      </c>
      <c r="C49">
        <v>392.6</v>
      </c>
      <c r="D49">
        <v>411</v>
      </c>
      <c r="E49">
        <v>392.7</v>
      </c>
      <c r="F49">
        <v>0</v>
      </c>
      <c r="G49">
        <v>0</v>
      </c>
    </row>
    <row r="50" spans="1:7" ht="15" x14ac:dyDescent="0.25">
      <c r="A50" s="53" t="s">
        <v>289</v>
      </c>
      <c r="B50">
        <v>394.7</v>
      </c>
      <c r="C50">
        <v>168.8</v>
      </c>
      <c r="D50">
        <v>306.39999999999998</v>
      </c>
      <c r="E50">
        <v>350.6</v>
      </c>
      <c r="F50">
        <v>37.700000000000003</v>
      </c>
      <c r="G50">
        <v>0</v>
      </c>
    </row>
    <row r="51" spans="1:7" ht="15" x14ac:dyDescent="0.25">
      <c r="A51" s="53" t="s">
        <v>310</v>
      </c>
      <c r="B51">
        <v>0</v>
      </c>
      <c r="C51">
        <v>0</v>
      </c>
      <c r="D51">
        <v>84.6</v>
      </c>
      <c r="E51">
        <v>11.9</v>
      </c>
      <c r="F51">
        <v>0</v>
      </c>
      <c r="G51">
        <v>0</v>
      </c>
    </row>
    <row r="52" spans="1:7" ht="15" x14ac:dyDescent="0.25">
      <c r="A52" s="53" t="s">
        <v>290</v>
      </c>
      <c r="B52">
        <v>539.70000000000005</v>
      </c>
      <c r="C52">
        <v>544.20000000000005</v>
      </c>
      <c r="D52">
        <v>2115.8000000000002</v>
      </c>
      <c r="E52">
        <v>2696.6</v>
      </c>
      <c r="F52">
        <v>0</v>
      </c>
      <c r="G52">
        <v>0</v>
      </c>
    </row>
    <row r="53" spans="1:7" ht="15" x14ac:dyDescent="0.25">
      <c r="A53" s="53" t="s">
        <v>563</v>
      </c>
      <c r="B53">
        <v>0</v>
      </c>
      <c r="C53">
        <v>29</v>
      </c>
      <c r="D53">
        <v>0</v>
      </c>
      <c r="E53">
        <v>29</v>
      </c>
      <c r="F53">
        <v>0</v>
      </c>
      <c r="G53">
        <v>0</v>
      </c>
    </row>
    <row r="54" spans="1:7" ht="15" x14ac:dyDescent="0.25">
      <c r="A54" s="53" t="s">
        <v>291</v>
      </c>
      <c r="B54">
        <v>226.4</v>
      </c>
      <c r="C54">
        <v>249.6</v>
      </c>
      <c r="D54">
        <v>42.1</v>
      </c>
      <c r="E54">
        <v>380.1</v>
      </c>
      <c r="F54">
        <v>0</v>
      </c>
      <c r="G54">
        <v>0</v>
      </c>
    </row>
    <row r="55" spans="1:7" ht="15" x14ac:dyDescent="0.25">
      <c r="A55" s="53" t="s">
        <v>591</v>
      </c>
      <c r="B55">
        <v>0</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479.2</v>
      </c>
      <c r="D57">
        <v>431.9</v>
      </c>
      <c r="E57">
        <v>572.70000000000005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191.5</v>
      </c>
      <c r="C60">
        <v>152.69999999999999</v>
      </c>
      <c r="D60">
        <v>403.2</v>
      </c>
      <c r="E60">
        <v>269.60000000000002</v>
      </c>
      <c r="F60">
        <v>0</v>
      </c>
      <c r="G60">
        <v>0</v>
      </c>
    </row>
    <row r="61" spans="1:7" ht="15" x14ac:dyDescent="0.25">
      <c r="A61" s="53" t="s">
        <v>296</v>
      </c>
      <c r="B61">
        <v>161.1</v>
      </c>
      <c r="C61">
        <v>71.099999999999994</v>
      </c>
      <c r="D61">
        <v>113.5</v>
      </c>
      <c r="E61">
        <v>131.4</v>
      </c>
      <c r="F61">
        <v>0</v>
      </c>
      <c r="G61">
        <v>0</v>
      </c>
    </row>
    <row r="62" spans="1:7" ht="15" x14ac:dyDescent="0.25">
      <c r="A62" s="53" t="s">
        <v>297</v>
      </c>
      <c r="B62">
        <v>6.4</v>
      </c>
      <c r="C62">
        <v>6.2</v>
      </c>
      <c r="D62">
        <v>7.7</v>
      </c>
      <c r="E62">
        <v>6.2</v>
      </c>
      <c r="F62">
        <v>0</v>
      </c>
      <c r="G62">
        <v>0</v>
      </c>
    </row>
    <row r="63" spans="1:7" ht="15" x14ac:dyDescent="0.25">
      <c r="A63" s="53" t="s">
        <v>298</v>
      </c>
      <c r="B63">
        <v>4127.6000000000004</v>
      </c>
      <c r="C63">
        <v>4934.7</v>
      </c>
      <c r="D63">
        <v>6747.4</v>
      </c>
      <c r="E63">
        <v>8394.2000000000007</v>
      </c>
      <c r="F63">
        <v>1053.5</v>
      </c>
      <c r="G63">
        <v>0</v>
      </c>
    </row>
    <row r="64" spans="1:7" ht="15" x14ac:dyDescent="0.25">
      <c r="A64" s="53" t="s">
        <v>299</v>
      </c>
      <c r="B64">
        <v>106.3</v>
      </c>
      <c r="C64">
        <v>102.5</v>
      </c>
      <c r="D64">
        <v>127.6</v>
      </c>
      <c r="E64">
        <v>161.19999999999999</v>
      </c>
      <c r="F64">
        <v>2</v>
      </c>
      <c r="G64">
        <v>0</v>
      </c>
    </row>
    <row r="65" spans="1:7" ht="15" x14ac:dyDescent="0.25">
      <c r="A65" s="53" t="s">
        <v>300</v>
      </c>
      <c r="B65">
        <v>193.2</v>
      </c>
      <c r="C65">
        <v>235.2</v>
      </c>
      <c r="D65">
        <v>250.1</v>
      </c>
      <c r="E65">
        <v>240.2</v>
      </c>
      <c r="F65">
        <v>0</v>
      </c>
      <c r="G65">
        <v>0</v>
      </c>
    </row>
    <row r="66" spans="1:7" ht="15" x14ac:dyDescent="0.25">
      <c r="A66" s="53" t="s">
        <v>301</v>
      </c>
      <c r="B66">
        <v>0</v>
      </c>
      <c r="C66">
        <v>156.6</v>
      </c>
      <c r="D66">
        <v>14.6</v>
      </c>
      <c r="E66">
        <v>1720.1</v>
      </c>
      <c r="F66">
        <v>0</v>
      </c>
      <c r="G66">
        <v>0</v>
      </c>
    </row>
    <row r="67" spans="1:7" ht="15" x14ac:dyDescent="0.25">
      <c r="A67" s="53" t="s">
        <v>302</v>
      </c>
      <c r="B67">
        <v>284.5</v>
      </c>
      <c r="C67">
        <v>240.2</v>
      </c>
      <c r="D67">
        <v>140.6</v>
      </c>
      <c r="E67">
        <v>327.60000000000002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15</v>
      </c>
      <c r="C70">
        <v>0</v>
      </c>
      <c r="D70">
        <v>78.599999999999994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10821.2</v>
      </c>
      <c r="C72">
        <v>12213.7</v>
      </c>
      <c r="D72">
        <v>15231.9</v>
      </c>
      <c r="E72">
        <v>27055.1</v>
      </c>
      <c r="F72">
        <v>1588.7</v>
      </c>
      <c r="G72">
        <v>0</v>
      </c>
    </row>
    <row r="73" spans="1:7" ht="15" x14ac:dyDescent="0.25">
      <c r="A73" s="53" t="s">
        <v>306</v>
      </c>
      <c r="B73">
        <v>2060.1</v>
      </c>
      <c r="C73">
        <v>1628.9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12881.3</v>
      </c>
      <c r="C75">
        <v>13842.6</v>
      </c>
      <c r="D75">
        <v>15231.9</v>
      </c>
      <c r="E75">
        <v>27055.1</v>
      </c>
      <c r="F75">
        <v>1601.7</v>
      </c>
      <c r="G75">
        <v>0</v>
      </c>
    </row>
    <row r="76" spans="1:7" ht="15" x14ac:dyDescent="0.25">
      <c r="A76" s="53" t="s">
        <v>308</v>
      </c>
      <c r="B76" t="s">
        <v>25</v>
      </c>
      <c r="C76" t="s">
        <v>25</v>
      </c>
      <c r="D76">
        <v>0</v>
      </c>
      <c r="E76">
        <v>0</v>
      </c>
      <c r="F76" t="s">
        <v>25</v>
      </c>
      <c r="G76" t="s">
        <v>25</v>
      </c>
    </row>
    <row r="77" spans="1:7" ht="15" x14ac:dyDescent="0.25">
      <c r="A77" s="53" t="s">
        <v>309</v>
      </c>
      <c r="B77">
        <v>711</v>
      </c>
      <c r="C77">
        <v>642.5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1CC9-7E39-4584-BD02-4CCECB4610B2}">
  <sheetPr codeName="Sheet2"/>
  <dimension ref="A1:G78"/>
  <sheetViews>
    <sheetView workbookViewId="0">
      <selection activeCell="B7" sqref="B7"/>
    </sheetView>
  </sheetViews>
  <sheetFormatPr defaultRowHeight="13.2" x14ac:dyDescent="0.25"/>
  <cols>
    <col min="1" max="1" width="27.109375" customWidth="1"/>
    <col min="5" max="5" width="14.6640625" customWidth="1"/>
    <col min="6" max="6" width="11.33203125" customWidth="1"/>
    <col min="7" max="7" width="10.88671875" customWidth="1"/>
  </cols>
  <sheetData>
    <row r="1" spans="1:7" ht="15" x14ac:dyDescent="0.25">
      <c r="A1" s="53" t="s">
        <v>564</v>
      </c>
    </row>
    <row r="2" spans="1:7" ht="15" x14ac:dyDescent="0.25">
      <c r="A2" s="53" t="s">
        <v>565</v>
      </c>
    </row>
    <row r="3" spans="1:7" ht="15" x14ac:dyDescent="0.25">
      <c r="A3" s="53" t="s">
        <v>604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v>
      </c>
      <c r="D12">
        <v>0.4</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2312.9</v>
      </c>
      <c r="C18">
        <v>2646.7</v>
      </c>
      <c r="D18">
        <v>2827.7</v>
      </c>
      <c r="E18">
        <v>5756.5</v>
      </c>
      <c r="F18">
        <v>424.6</v>
      </c>
      <c r="G18">
        <v>0</v>
      </c>
    </row>
    <row r="19" spans="1:7" ht="15" x14ac:dyDescent="0.25">
      <c r="A19" s="53" t="s">
        <v>27</v>
      </c>
    </row>
    <row r="20" spans="1:7" ht="15" x14ac:dyDescent="0.25">
      <c r="A20" s="53" t="s">
        <v>271</v>
      </c>
      <c r="B20">
        <v>189.7</v>
      </c>
      <c r="C20">
        <v>367.8</v>
      </c>
      <c r="D20">
        <v>224.1</v>
      </c>
      <c r="E20">
        <v>1046.4000000000001</v>
      </c>
      <c r="F20">
        <v>0</v>
      </c>
      <c r="G20">
        <v>0</v>
      </c>
    </row>
    <row r="21" spans="1:7" ht="15" x14ac:dyDescent="0.25">
      <c r="A21" s="53" t="s">
        <v>27</v>
      </c>
    </row>
    <row r="22" spans="1:7" ht="15" x14ac:dyDescent="0.25">
      <c r="A22" s="53" t="s">
        <v>272</v>
      </c>
      <c r="B22">
        <v>0.2</v>
      </c>
      <c r="C22">
        <v>158</v>
      </c>
      <c r="D22">
        <v>60.9</v>
      </c>
      <c r="E22">
        <v>8</v>
      </c>
      <c r="F22">
        <v>0</v>
      </c>
      <c r="G22">
        <v>0</v>
      </c>
    </row>
    <row r="23" spans="1:7" ht="15" x14ac:dyDescent="0.25">
      <c r="A23" s="53" t="s">
        <v>27</v>
      </c>
    </row>
    <row r="24" spans="1:7" ht="15" x14ac:dyDescent="0.25">
      <c r="A24" s="53" t="s">
        <v>273</v>
      </c>
      <c r="B24">
        <v>601.79999999999995</v>
      </c>
      <c r="C24">
        <v>1242</v>
      </c>
      <c r="D24">
        <v>454.7</v>
      </c>
      <c r="E24">
        <v>3146.2</v>
      </c>
      <c r="F24">
        <v>0</v>
      </c>
      <c r="G24">
        <v>0</v>
      </c>
    </row>
    <row r="25" spans="1:7" ht="15" x14ac:dyDescent="0.25">
      <c r="A25" s="53" t="s">
        <v>274</v>
      </c>
      <c r="B25">
        <v>2.9</v>
      </c>
      <c r="C25">
        <v>3.6</v>
      </c>
      <c r="D25">
        <v>17</v>
      </c>
      <c r="E25">
        <v>14.4</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595.70000000000005</v>
      </c>
      <c r="C29">
        <v>803.6</v>
      </c>
      <c r="D29">
        <v>77.099999999999994</v>
      </c>
      <c r="E29">
        <v>2284.6</v>
      </c>
      <c r="F29">
        <v>0</v>
      </c>
      <c r="G29">
        <v>0</v>
      </c>
    </row>
    <row r="30" spans="1:7" ht="15" x14ac:dyDescent="0.25">
      <c r="A30" s="53" t="s">
        <v>276</v>
      </c>
      <c r="B30">
        <v>2.6</v>
      </c>
      <c r="C30">
        <v>7.8</v>
      </c>
      <c r="D30">
        <v>6.2</v>
      </c>
      <c r="E30">
        <v>32.799999999999997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7267.8</v>
      </c>
      <c r="C47">
        <v>8091.7</v>
      </c>
      <c r="D47">
        <v>10812.5</v>
      </c>
      <c r="E47">
        <v>15504.9</v>
      </c>
      <c r="F47">
        <v>1036</v>
      </c>
      <c r="G47">
        <v>0</v>
      </c>
    </row>
    <row r="48" spans="1:7" ht="15" x14ac:dyDescent="0.25">
      <c r="A48" s="53" t="s">
        <v>287</v>
      </c>
      <c r="B48">
        <v>5</v>
      </c>
      <c r="C48">
        <v>10</v>
      </c>
      <c r="D48">
        <v>13.9</v>
      </c>
      <c r="E48">
        <v>13.9</v>
      </c>
      <c r="F48">
        <v>0</v>
      </c>
      <c r="G48">
        <v>0</v>
      </c>
    </row>
    <row r="49" spans="1:7" ht="15" x14ac:dyDescent="0.25">
      <c r="A49" s="53" t="s">
        <v>288</v>
      </c>
      <c r="B49">
        <v>345.8</v>
      </c>
      <c r="C49">
        <v>381.6</v>
      </c>
      <c r="D49">
        <v>344.5</v>
      </c>
      <c r="E49">
        <v>392.7</v>
      </c>
      <c r="F49">
        <v>0</v>
      </c>
      <c r="G49">
        <v>0</v>
      </c>
    </row>
    <row r="50" spans="1:7" ht="15" x14ac:dyDescent="0.25">
      <c r="A50" s="53" t="s">
        <v>289</v>
      </c>
      <c r="B50">
        <v>362.3</v>
      </c>
      <c r="C50">
        <v>174.3</v>
      </c>
      <c r="D50">
        <v>294</v>
      </c>
      <c r="E50">
        <v>341.3</v>
      </c>
      <c r="F50">
        <v>37.700000000000003</v>
      </c>
      <c r="G50">
        <v>0</v>
      </c>
    </row>
    <row r="51" spans="1:7" ht="15" x14ac:dyDescent="0.25">
      <c r="A51" s="53" t="s">
        <v>310</v>
      </c>
      <c r="B51">
        <v>35</v>
      </c>
      <c r="C51">
        <v>0</v>
      </c>
      <c r="D51">
        <v>0</v>
      </c>
      <c r="E51">
        <v>11.9</v>
      </c>
      <c r="F51">
        <v>0</v>
      </c>
      <c r="G51">
        <v>0</v>
      </c>
    </row>
    <row r="52" spans="1:7" ht="15" x14ac:dyDescent="0.25">
      <c r="A52" s="53" t="s">
        <v>290</v>
      </c>
      <c r="B52">
        <v>483.6</v>
      </c>
      <c r="C52">
        <v>618.1</v>
      </c>
      <c r="D52">
        <v>2115.8000000000002</v>
      </c>
      <c r="E52">
        <v>2560.9</v>
      </c>
      <c r="F52">
        <v>0</v>
      </c>
      <c r="G52">
        <v>0</v>
      </c>
    </row>
    <row r="53" spans="1:7" ht="15" x14ac:dyDescent="0.25">
      <c r="A53" s="53" t="s">
        <v>563</v>
      </c>
      <c r="B53">
        <v>0</v>
      </c>
      <c r="C53">
        <v>29</v>
      </c>
      <c r="D53">
        <v>0</v>
      </c>
      <c r="E53">
        <v>29</v>
      </c>
      <c r="F53">
        <v>0</v>
      </c>
      <c r="G53">
        <v>0</v>
      </c>
    </row>
    <row r="54" spans="1:7" ht="15" x14ac:dyDescent="0.25">
      <c r="A54" s="53" t="s">
        <v>291</v>
      </c>
      <c r="B54">
        <v>197.2</v>
      </c>
      <c r="C54">
        <v>263.60000000000002</v>
      </c>
      <c r="D54">
        <v>42.1</v>
      </c>
      <c r="E54">
        <v>365.1</v>
      </c>
      <c r="F54">
        <v>0</v>
      </c>
      <c r="G54">
        <v>0</v>
      </c>
    </row>
    <row r="55" spans="1:7" ht="15" x14ac:dyDescent="0.25">
      <c r="A55" s="53" t="s">
        <v>591</v>
      </c>
      <c r="B55">
        <v>0.6</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436</v>
      </c>
      <c r="D57">
        <v>431.9</v>
      </c>
      <c r="E57">
        <v>542.20000000000005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204.5</v>
      </c>
      <c r="C60">
        <v>146.9</v>
      </c>
      <c r="D60">
        <v>386.1</v>
      </c>
      <c r="E60">
        <v>269.60000000000002</v>
      </c>
      <c r="F60">
        <v>0</v>
      </c>
      <c r="G60">
        <v>0</v>
      </c>
    </row>
    <row r="61" spans="1:7" ht="15" x14ac:dyDescent="0.25">
      <c r="A61" s="53" t="s">
        <v>296</v>
      </c>
      <c r="B61">
        <v>143.1</v>
      </c>
      <c r="C61">
        <v>71.099999999999994</v>
      </c>
      <c r="D61">
        <v>113.5</v>
      </c>
      <c r="E61">
        <v>131.4</v>
      </c>
      <c r="F61">
        <v>0</v>
      </c>
      <c r="G61">
        <v>0</v>
      </c>
    </row>
    <row r="62" spans="1:7" ht="15" x14ac:dyDescent="0.25">
      <c r="A62" s="53" t="s">
        <v>297</v>
      </c>
      <c r="B62">
        <v>6.4</v>
      </c>
      <c r="C62">
        <v>6.9</v>
      </c>
      <c r="D62">
        <v>7.7</v>
      </c>
      <c r="E62">
        <v>5.5</v>
      </c>
      <c r="F62">
        <v>0</v>
      </c>
      <c r="G62">
        <v>0</v>
      </c>
    </row>
    <row r="63" spans="1:7" ht="15" x14ac:dyDescent="0.25">
      <c r="A63" s="53" t="s">
        <v>298</v>
      </c>
      <c r="B63">
        <v>4332</v>
      </c>
      <c r="C63">
        <v>5180.3</v>
      </c>
      <c r="D63">
        <v>6379.2</v>
      </c>
      <c r="E63">
        <v>8168.5</v>
      </c>
      <c r="F63">
        <v>963.5</v>
      </c>
      <c r="G63">
        <v>0</v>
      </c>
    </row>
    <row r="64" spans="1:7" ht="15" x14ac:dyDescent="0.25">
      <c r="A64" s="53" t="s">
        <v>299</v>
      </c>
      <c r="B64">
        <v>125.1</v>
      </c>
      <c r="C64">
        <v>94.5</v>
      </c>
      <c r="D64">
        <v>112.8</v>
      </c>
      <c r="E64">
        <v>161.19999999999999</v>
      </c>
      <c r="F64">
        <v>2</v>
      </c>
      <c r="G64">
        <v>0</v>
      </c>
    </row>
    <row r="65" spans="1:7" ht="15" x14ac:dyDescent="0.25">
      <c r="A65" s="53" t="s">
        <v>300</v>
      </c>
      <c r="B65">
        <v>186.8</v>
      </c>
      <c r="C65">
        <v>238.4</v>
      </c>
      <c r="D65">
        <v>250.1</v>
      </c>
      <c r="E65">
        <v>240.2</v>
      </c>
      <c r="F65">
        <v>0</v>
      </c>
      <c r="G65">
        <v>0</v>
      </c>
    </row>
    <row r="66" spans="1:7" ht="15" x14ac:dyDescent="0.25">
      <c r="A66" s="53" t="s">
        <v>301</v>
      </c>
      <c r="B66">
        <v>50</v>
      </c>
      <c r="C66">
        <v>178.4</v>
      </c>
      <c r="D66">
        <v>14.6</v>
      </c>
      <c r="E66">
        <v>1720.1</v>
      </c>
      <c r="F66">
        <v>0</v>
      </c>
      <c r="G66">
        <v>0</v>
      </c>
    </row>
    <row r="67" spans="1:7" ht="15" x14ac:dyDescent="0.25">
      <c r="A67" s="53" t="s">
        <v>302</v>
      </c>
      <c r="B67">
        <v>284.5</v>
      </c>
      <c r="C67">
        <v>237.7</v>
      </c>
      <c r="D67">
        <v>140.6</v>
      </c>
      <c r="E67">
        <v>301.39999999999998</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10380.6</v>
      </c>
      <c r="C72">
        <v>12574.2</v>
      </c>
      <c r="D72">
        <v>14380.2</v>
      </c>
      <c r="E72">
        <v>26269.3</v>
      </c>
      <c r="F72">
        <v>1460.6</v>
      </c>
      <c r="G72">
        <v>0</v>
      </c>
    </row>
    <row r="73" spans="1:7" ht="15" x14ac:dyDescent="0.25">
      <c r="A73" s="53" t="s">
        <v>306</v>
      </c>
      <c r="B73">
        <v>1881.3</v>
      </c>
      <c r="C73">
        <v>1682.1</v>
      </c>
      <c r="D73">
        <v>0</v>
      </c>
      <c r="E73">
        <v>0</v>
      </c>
      <c r="F73">
        <v>13</v>
      </c>
      <c r="G73">
        <v>0</v>
      </c>
    </row>
    <row r="74" spans="1:7" ht="15" x14ac:dyDescent="0.25">
      <c r="A74" s="53" t="s">
        <v>573</v>
      </c>
      <c r="B74" t="s">
        <v>118</v>
      </c>
      <c r="C74" t="s">
        <v>26</v>
      </c>
      <c r="D74" t="s">
        <v>118</v>
      </c>
      <c r="E74" t="s">
        <v>118</v>
      </c>
      <c r="F74" t="s">
        <v>118</v>
      </c>
      <c r="G74" t="s">
        <v>108</v>
      </c>
    </row>
    <row r="75" spans="1:7" ht="15" x14ac:dyDescent="0.25">
      <c r="A75" s="53" t="s">
        <v>307</v>
      </c>
      <c r="B75">
        <v>12261.9</v>
      </c>
      <c r="C75">
        <v>14256.3</v>
      </c>
      <c r="D75">
        <v>14380.2</v>
      </c>
      <c r="E75">
        <v>26269.3</v>
      </c>
      <c r="F75">
        <v>1473.6</v>
      </c>
      <c r="G75">
        <v>0</v>
      </c>
    </row>
    <row r="76" spans="1:7" ht="15" x14ac:dyDescent="0.25">
      <c r="A76" s="53" t="s">
        <v>308</v>
      </c>
      <c r="B76" t="s">
        <v>25</v>
      </c>
      <c r="C76" t="s">
        <v>25</v>
      </c>
      <c r="D76">
        <v>0</v>
      </c>
      <c r="E76">
        <v>0</v>
      </c>
      <c r="F76" t="s">
        <v>25</v>
      </c>
      <c r="G76" t="s">
        <v>25</v>
      </c>
    </row>
    <row r="77" spans="1:7" ht="15" x14ac:dyDescent="0.25">
      <c r="A77" s="53" t="s">
        <v>309</v>
      </c>
      <c r="B77">
        <v>779</v>
      </c>
      <c r="C77">
        <v>642.5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C8A8-0E45-4D31-BBE2-79EC27A6B8B4}">
  <sheetPr codeName="Sheet3"/>
  <dimension ref="A1:G78"/>
  <sheetViews>
    <sheetView topLeftCell="C43" workbookViewId="0">
      <selection activeCell="A7" sqref="A7"/>
    </sheetView>
  </sheetViews>
  <sheetFormatPr defaultRowHeight="13.2" x14ac:dyDescent="0.25"/>
  <cols>
    <col min="1" max="1" width="26.6640625" customWidth="1"/>
    <col min="2" max="2" width="12.109375" customWidth="1"/>
    <col min="4" max="4" width="11.5546875" customWidth="1"/>
    <col min="6" max="6" width="13.6640625" customWidth="1"/>
  </cols>
  <sheetData>
    <row r="1" spans="1:7" ht="15" x14ac:dyDescent="0.25">
      <c r="A1" s="53" t="s">
        <v>564</v>
      </c>
    </row>
    <row r="2" spans="1:7" ht="15" x14ac:dyDescent="0.25">
      <c r="A2" s="53" t="s">
        <v>565</v>
      </c>
    </row>
    <row r="3" spans="1:7" ht="15" x14ac:dyDescent="0.25">
      <c r="A3" s="53" t="s">
        <v>603</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2635</v>
      </c>
      <c r="C18">
        <v>2494.1</v>
      </c>
      <c r="D18">
        <v>2492</v>
      </c>
      <c r="E18">
        <v>5602.4</v>
      </c>
      <c r="F18">
        <v>424.6</v>
      </c>
      <c r="G18">
        <v>0</v>
      </c>
    </row>
    <row r="19" spans="1:7" ht="15" x14ac:dyDescent="0.25">
      <c r="A19" s="53" t="s">
        <v>27</v>
      </c>
    </row>
    <row r="20" spans="1:7" ht="15" x14ac:dyDescent="0.25">
      <c r="A20" s="53" t="s">
        <v>271</v>
      </c>
      <c r="B20">
        <v>184.9</v>
      </c>
      <c r="C20">
        <v>356.2</v>
      </c>
      <c r="D20">
        <v>219.2</v>
      </c>
      <c r="E20">
        <v>1033</v>
      </c>
      <c r="F20">
        <v>0</v>
      </c>
      <c r="G20">
        <v>0</v>
      </c>
    </row>
    <row r="21" spans="1:7" ht="15" x14ac:dyDescent="0.25">
      <c r="A21" s="53" t="s">
        <v>27</v>
      </c>
    </row>
    <row r="22" spans="1:7" ht="15" x14ac:dyDescent="0.25">
      <c r="A22" s="53" t="s">
        <v>272</v>
      </c>
      <c r="B22">
        <v>0.2</v>
      </c>
      <c r="C22">
        <v>157.5</v>
      </c>
      <c r="D22">
        <v>60.9</v>
      </c>
      <c r="E22">
        <v>8</v>
      </c>
      <c r="F22">
        <v>0</v>
      </c>
      <c r="G22">
        <v>0</v>
      </c>
    </row>
    <row r="23" spans="1:7" ht="15" x14ac:dyDescent="0.25">
      <c r="A23" s="53" t="s">
        <v>27</v>
      </c>
    </row>
    <row r="24" spans="1:7" ht="15" x14ac:dyDescent="0.25">
      <c r="A24" s="53" t="s">
        <v>273</v>
      </c>
      <c r="B24">
        <v>466.8</v>
      </c>
      <c r="C24">
        <v>1314.8</v>
      </c>
      <c r="D24">
        <v>321.5</v>
      </c>
      <c r="E24">
        <v>3006.9</v>
      </c>
      <c r="F24">
        <v>0</v>
      </c>
      <c r="G24">
        <v>0</v>
      </c>
    </row>
    <row r="25" spans="1:7" ht="15" x14ac:dyDescent="0.25">
      <c r="A25" s="53" t="s">
        <v>274</v>
      </c>
      <c r="B25">
        <v>2.6</v>
      </c>
      <c r="C25">
        <v>3.8</v>
      </c>
      <c r="D25">
        <v>16.7</v>
      </c>
      <c r="E25">
        <v>14</v>
      </c>
      <c r="F25">
        <v>0</v>
      </c>
      <c r="G25">
        <v>0</v>
      </c>
    </row>
    <row r="26" spans="1:7" ht="15" x14ac:dyDescent="0.25">
      <c r="A26" s="53" t="s">
        <v>406</v>
      </c>
      <c r="B26">
        <v>0</v>
      </c>
      <c r="C26">
        <v>0.3</v>
      </c>
      <c r="D26" t="s">
        <v>160</v>
      </c>
      <c r="E26">
        <v>9.3000000000000007</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460.7</v>
      </c>
      <c r="C29">
        <v>871.3</v>
      </c>
      <c r="D29">
        <v>76.099999999999994</v>
      </c>
      <c r="E29">
        <v>2151.4</v>
      </c>
      <c r="F29">
        <v>0</v>
      </c>
      <c r="G29">
        <v>0</v>
      </c>
    </row>
    <row r="30" spans="1:7" ht="15" x14ac:dyDescent="0.25">
      <c r="A30" s="53" t="s">
        <v>276</v>
      </c>
      <c r="B30">
        <v>2.9</v>
      </c>
      <c r="C30">
        <v>8.3000000000000007</v>
      </c>
      <c r="D30">
        <v>5.9</v>
      </c>
      <c r="E30">
        <v>31.5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8.1</v>
      </c>
      <c r="D34">
        <v>3.4</v>
      </c>
      <c r="E34">
        <v>74.8</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7230.8</v>
      </c>
      <c r="C47">
        <v>7863.9</v>
      </c>
      <c r="D47">
        <v>10402</v>
      </c>
      <c r="E47">
        <v>15067.8</v>
      </c>
      <c r="F47">
        <v>936</v>
      </c>
      <c r="G47">
        <v>0</v>
      </c>
    </row>
    <row r="48" spans="1:7" ht="15" x14ac:dyDescent="0.25">
      <c r="A48" s="53" t="s">
        <v>287</v>
      </c>
      <c r="B48">
        <v>5</v>
      </c>
      <c r="C48">
        <v>10</v>
      </c>
      <c r="D48">
        <v>13.9</v>
      </c>
      <c r="E48">
        <v>13.9</v>
      </c>
      <c r="F48">
        <v>0</v>
      </c>
      <c r="G48">
        <v>0</v>
      </c>
    </row>
    <row r="49" spans="1:7" ht="15" x14ac:dyDescent="0.25">
      <c r="A49" s="53" t="s">
        <v>288</v>
      </c>
      <c r="B49">
        <v>337.8</v>
      </c>
      <c r="C49">
        <v>379.9</v>
      </c>
      <c r="D49">
        <v>344.5</v>
      </c>
      <c r="E49">
        <v>392.7</v>
      </c>
      <c r="F49">
        <v>0</v>
      </c>
      <c r="G49">
        <v>0</v>
      </c>
    </row>
    <row r="50" spans="1:7" ht="15" x14ac:dyDescent="0.25">
      <c r="A50" s="53" t="s">
        <v>289</v>
      </c>
      <c r="B50">
        <v>363.3</v>
      </c>
      <c r="C50">
        <v>146.30000000000001</v>
      </c>
      <c r="D50">
        <v>292.8</v>
      </c>
      <c r="E50">
        <v>335.1</v>
      </c>
      <c r="F50">
        <v>37.700000000000003</v>
      </c>
      <c r="G50">
        <v>0</v>
      </c>
    </row>
    <row r="51" spans="1:7" ht="15" x14ac:dyDescent="0.25">
      <c r="A51" s="53" t="s">
        <v>310</v>
      </c>
      <c r="B51">
        <v>35</v>
      </c>
      <c r="C51">
        <v>0</v>
      </c>
      <c r="D51">
        <v>0</v>
      </c>
      <c r="E51">
        <v>11.9</v>
      </c>
      <c r="F51">
        <v>0</v>
      </c>
      <c r="G51">
        <v>0</v>
      </c>
    </row>
    <row r="52" spans="1:7" ht="15" x14ac:dyDescent="0.25">
      <c r="A52" s="53" t="s">
        <v>290</v>
      </c>
      <c r="B52">
        <v>414.3</v>
      </c>
      <c r="C52">
        <v>501.1</v>
      </c>
      <c r="D52">
        <v>2097.1</v>
      </c>
      <c r="E52">
        <v>2478.8000000000002</v>
      </c>
      <c r="F52">
        <v>0</v>
      </c>
      <c r="G52">
        <v>0</v>
      </c>
    </row>
    <row r="53" spans="1:7" ht="15" x14ac:dyDescent="0.25">
      <c r="A53" s="53" t="s">
        <v>563</v>
      </c>
      <c r="B53">
        <v>0</v>
      </c>
      <c r="C53">
        <v>58</v>
      </c>
      <c r="D53">
        <v>0</v>
      </c>
      <c r="E53">
        <v>0</v>
      </c>
      <c r="F53">
        <v>0</v>
      </c>
      <c r="G53">
        <v>0</v>
      </c>
    </row>
    <row r="54" spans="1:7" ht="15" x14ac:dyDescent="0.25">
      <c r="A54" s="53" t="s">
        <v>291</v>
      </c>
      <c r="B54">
        <v>189.7</v>
      </c>
      <c r="C54">
        <v>289.39999999999998</v>
      </c>
      <c r="D54">
        <v>42.1</v>
      </c>
      <c r="E54">
        <v>365.1</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447.9</v>
      </c>
      <c r="C57">
        <v>433</v>
      </c>
      <c r="D57">
        <v>400</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179.9</v>
      </c>
      <c r="C60">
        <v>188.7</v>
      </c>
      <c r="D60">
        <v>378.8</v>
      </c>
      <c r="E60">
        <v>221.6</v>
      </c>
      <c r="F60">
        <v>0</v>
      </c>
      <c r="G60">
        <v>0</v>
      </c>
    </row>
    <row r="61" spans="1:7" ht="15" x14ac:dyDescent="0.25">
      <c r="A61" s="53" t="s">
        <v>296</v>
      </c>
      <c r="B61">
        <v>124.1</v>
      </c>
      <c r="C61">
        <v>78</v>
      </c>
      <c r="D61">
        <v>113.5</v>
      </c>
      <c r="E61">
        <v>124.3</v>
      </c>
      <c r="F61">
        <v>0</v>
      </c>
      <c r="G61">
        <v>0</v>
      </c>
    </row>
    <row r="62" spans="1:7" ht="15" x14ac:dyDescent="0.25">
      <c r="A62" s="53" t="s">
        <v>297</v>
      </c>
      <c r="B62">
        <v>6.4</v>
      </c>
      <c r="C62">
        <v>5.0999999999999996</v>
      </c>
      <c r="D62">
        <v>7.7</v>
      </c>
      <c r="E62">
        <v>5.5</v>
      </c>
      <c r="F62">
        <v>0</v>
      </c>
      <c r="G62">
        <v>0</v>
      </c>
    </row>
    <row r="63" spans="1:7" ht="15" x14ac:dyDescent="0.25">
      <c r="A63" s="53" t="s">
        <v>298</v>
      </c>
      <c r="B63">
        <v>4361.5</v>
      </c>
      <c r="C63">
        <v>4991.7</v>
      </c>
      <c r="D63">
        <v>6102</v>
      </c>
      <c r="E63">
        <v>7981.8</v>
      </c>
      <c r="F63">
        <v>865.5</v>
      </c>
      <c r="G63">
        <v>0</v>
      </c>
    </row>
    <row r="64" spans="1:7" ht="15" x14ac:dyDescent="0.25">
      <c r="A64" s="53" t="s">
        <v>299</v>
      </c>
      <c r="B64">
        <v>131.69999999999999</v>
      </c>
      <c r="C64">
        <v>93.3</v>
      </c>
      <c r="D64">
        <v>82.8</v>
      </c>
      <c r="E64">
        <v>161.19999999999999</v>
      </c>
      <c r="F64">
        <v>2</v>
      </c>
      <c r="G64">
        <v>0</v>
      </c>
    </row>
    <row r="65" spans="1:7" ht="15" x14ac:dyDescent="0.25">
      <c r="A65" s="53" t="s">
        <v>300</v>
      </c>
      <c r="B65">
        <v>206.4</v>
      </c>
      <c r="C65">
        <v>238.4</v>
      </c>
      <c r="D65">
        <v>230.6</v>
      </c>
      <c r="E65">
        <v>240.2</v>
      </c>
      <c r="F65">
        <v>0</v>
      </c>
      <c r="G65">
        <v>0</v>
      </c>
    </row>
    <row r="66" spans="1:7" ht="15" x14ac:dyDescent="0.25">
      <c r="A66" s="53" t="s">
        <v>301</v>
      </c>
      <c r="B66">
        <v>50</v>
      </c>
      <c r="C66">
        <v>169</v>
      </c>
      <c r="D66">
        <v>14.6</v>
      </c>
      <c r="E66">
        <v>1700.9</v>
      </c>
      <c r="F66">
        <v>0</v>
      </c>
      <c r="G66">
        <v>0</v>
      </c>
    </row>
    <row r="67" spans="1:7" ht="15" x14ac:dyDescent="0.25">
      <c r="A67" s="53" t="s">
        <v>302</v>
      </c>
      <c r="B67">
        <v>279.39999999999998</v>
      </c>
      <c r="C67">
        <v>228.7</v>
      </c>
      <c r="D67">
        <v>133.80000000000001</v>
      </c>
      <c r="E67">
        <v>291.2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10525.8</v>
      </c>
      <c r="C72">
        <v>12254.7</v>
      </c>
      <c r="D72">
        <v>13495.9</v>
      </c>
      <c r="E72">
        <v>25525.3</v>
      </c>
      <c r="F72">
        <v>1360.6</v>
      </c>
      <c r="G72">
        <v>0</v>
      </c>
    </row>
    <row r="73" spans="1:7" ht="15" x14ac:dyDescent="0.25">
      <c r="A73" s="53" t="s">
        <v>306</v>
      </c>
      <c r="B73">
        <v>1851.5</v>
      </c>
      <c r="C73">
        <v>1776</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12377.3</v>
      </c>
      <c r="C75">
        <v>14030.6</v>
      </c>
      <c r="D75">
        <v>13495.9</v>
      </c>
      <c r="E75">
        <v>25525.3</v>
      </c>
      <c r="F75">
        <v>1373.6</v>
      </c>
      <c r="G75">
        <v>0</v>
      </c>
    </row>
    <row r="76" spans="1:7" ht="15" x14ac:dyDescent="0.25">
      <c r="A76" s="53" t="s">
        <v>308</v>
      </c>
      <c r="B76" t="s">
        <v>25</v>
      </c>
      <c r="C76" t="s">
        <v>25</v>
      </c>
      <c r="D76">
        <v>0</v>
      </c>
      <c r="E76">
        <v>0</v>
      </c>
      <c r="F76" t="s">
        <v>25</v>
      </c>
      <c r="G76" t="s">
        <v>25</v>
      </c>
    </row>
    <row r="77" spans="1:7" ht="15" x14ac:dyDescent="0.25">
      <c r="A77" s="53" t="s">
        <v>309</v>
      </c>
      <c r="B77">
        <v>649.9</v>
      </c>
      <c r="C77">
        <v>647.5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D26A-F4D3-4E10-8923-8376FB907576}">
  <sheetPr codeName="Sheet4"/>
  <dimension ref="A1:G77"/>
  <sheetViews>
    <sheetView topLeftCell="A28" workbookViewId="0">
      <selection activeCell="G44" sqref="G44"/>
    </sheetView>
  </sheetViews>
  <sheetFormatPr defaultRowHeight="13.2" x14ac:dyDescent="0.25"/>
  <cols>
    <col min="1" max="1" width="25.6640625" customWidth="1"/>
    <col min="2" max="2" width="13" customWidth="1"/>
    <col min="3" max="3" width="12.33203125" customWidth="1"/>
    <col min="4" max="4" width="11.88671875" customWidth="1"/>
    <col min="5" max="5" width="11.6640625" customWidth="1"/>
    <col min="6" max="6" width="12.44140625" customWidth="1"/>
    <col min="7" max="7" width="11" customWidth="1"/>
  </cols>
  <sheetData>
    <row r="1" spans="1:7" ht="15" x14ac:dyDescent="0.25">
      <c r="A1" s="53" t="s">
        <v>564</v>
      </c>
    </row>
    <row r="2" spans="1:7" ht="15" x14ac:dyDescent="0.25">
      <c r="A2" s="53" t="s">
        <v>565</v>
      </c>
    </row>
    <row r="3" spans="1:7" ht="15" x14ac:dyDescent="0.25">
      <c r="A3" s="53" t="s">
        <v>602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2473.6999999999998</v>
      </c>
      <c r="C18">
        <v>2227.5</v>
      </c>
      <c r="D18">
        <v>2336.6</v>
      </c>
      <c r="E18">
        <v>5487.7</v>
      </c>
      <c r="F18">
        <v>421.6</v>
      </c>
      <c r="G18">
        <v>0</v>
      </c>
    </row>
    <row r="19" spans="1:7" ht="15" x14ac:dyDescent="0.25">
      <c r="A19" s="53" t="s">
        <v>27</v>
      </c>
    </row>
    <row r="20" spans="1:7" ht="15" x14ac:dyDescent="0.25">
      <c r="A20" s="53" t="s">
        <v>271</v>
      </c>
      <c r="B20">
        <v>183.7</v>
      </c>
      <c r="C20">
        <v>355.7</v>
      </c>
      <c r="D20">
        <v>214.6</v>
      </c>
      <c r="E20">
        <v>1029</v>
      </c>
      <c r="F20">
        <v>0</v>
      </c>
      <c r="G20">
        <v>0</v>
      </c>
    </row>
    <row r="21" spans="1:7" ht="15" x14ac:dyDescent="0.25">
      <c r="A21" s="53" t="s">
        <v>27</v>
      </c>
    </row>
    <row r="22" spans="1:7" ht="15" x14ac:dyDescent="0.25">
      <c r="A22" s="53" t="s">
        <v>272</v>
      </c>
      <c r="B22">
        <v>0.2</v>
      </c>
      <c r="C22">
        <v>157.69999999999999</v>
      </c>
      <c r="D22">
        <v>60.9</v>
      </c>
      <c r="E22">
        <v>7.9</v>
      </c>
      <c r="F22">
        <v>0</v>
      </c>
      <c r="G22">
        <v>0</v>
      </c>
    </row>
    <row r="23" spans="1:7" ht="15" x14ac:dyDescent="0.25">
      <c r="A23" s="53" t="s">
        <v>27</v>
      </c>
    </row>
    <row r="24" spans="1:7" ht="15" x14ac:dyDescent="0.25">
      <c r="A24" s="53" t="s">
        <v>273</v>
      </c>
      <c r="B24">
        <v>399.5</v>
      </c>
      <c r="C24">
        <v>1188.0999999999999</v>
      </c>
      <c r="D24">
        <v>320.10000000000002</v>
      </c>
      <c r="E24">
        <v>2933.9</v>
      </c>
      <c r="F24">
        <v>0</v>
      </c>
      <c r="G24">
        <v>0</v>
      </c>
    </row>
    <row r="25" spans="1:7" ht="15" x14ac:dyDescent="0.25">
      <c r="A25" s="53" t="s">
        <v>274</v>
      </c>
      <c r="B25">
        <v>2.2999999999999998</v>
      </c>
      <c r="C25">
        <v>3.7</v>
      </c>
      <c r="D25">
        <v>15.4</v>
      </c>
      <c r="E25">
        <v>13.5</v>
      </c>
      <c r="F25">
        <v>0</v>
      </c>
      <c r="G25">
        <v>0</v>
      </c>
    </row>
    <row r="26" spans="1:7" ht="15" x14ac:dyDescent="0.25">
      <c r="A26" s="53" t="s">
        <v>406</v>
      </c>
      <c r="B26">
        <v>0</v>
      </c>
      <c r="C26">
        <v>0.7</v>
      </c>
      <c r="D26" t="s">
        <v>160</v>
      </c>
      <c r="E26">
        <v>8.9</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393.7</v>
      </c>
      <c r="C29">
        <v>742</v>
      </c>
      <c r="D29">
        <v>76.099999999999994</v>
      </c>
      <c r="E29">
        <v>2081.8000000000002</v>
      </c>
      <c r="F29">
        <v>0</v>
      </c>
      <c r="G29">
        <v>0</v>
      </c>
    </row>
    <row r="30" spans="1:7" ht="15" x14ac:dyDescent="0.25">
      <c r="A30" s="53" t="s">
        <v>276</v>
      </c>
      <c r="B30">
        <v>2.9</v>
      </c>
      <c r="C30">
        <v>10.6</v>
      </c>
      <c r="D30">
        <v>5.9</v>
      </c>
      <c r="E30">
        <v>29.2</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8.3000000000000007</v>
      </c>
      <c r="D34">
        <v>3.4</v>
      </c>
      <c r="E34">
        <v>74.599999999999994</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7329.1</v>
      </c>
      <c r="C47">
        <v>7790.1</v>
      </c>
      <c r="D47">
        <v>9718.7999999999993</v>
      </c>
      <c r="E47">
        <v>14521.4</v>
      </c>
      <c r="F47">
        <v>838.4</v>
      </c>
      <c r="G47">
        <v>0</v>
      </c>
    </row>
    <row r="48" spans="1:7" ht="15" x14ac:dyDescent="0.25">
      <c r="A48" s="53" t="s">
        <v>287</v>
      </c>
      <c r="B48">
        <v>5</v>
      </c>
      <c r="C48">
        <v>10</v>
      </c>
      <c r="D48">
        <v>13.9</v>
      </c>
      <c r="E48">
        <v>13.9</v>
      </c>
      <c r="F48">
        <v>0</v>
      </c>
      <c r="G48">
        <v>0</v>
      </c>
    </row>
    <row r="49" spans="1:7" ht="15" x14ac:dyDescent="0.25">
      <c r="A49" s="53" t="s">
        <v>288</v>
      </c>
      <c r="B49">
        <v>191.3</v>
      </c>
      <c r="C49">
        <v>379.9</v>
      </c>
      <c r="D49">
        <v>344.5</v>
      </c>
      <c r="E49">
        <v>386.7</v>
      </c>
      <c r="F49">
        <v>0</v>
      </c>
      <c r="G49">
        <v>0</v>
      </c>
    </row>
    <row r="50" spans="1:7" ht="15" x14ac:dyDescent="0.25">
      <c r="A50" s="53" t="s">
        <v>289</v>
      </c>
      <c r="B50">
        <v>337.2</v>
      </c>
      <c r="C50">
        <v>138.19999999999999</v>
      </c>
      <c r="D50">
        <v>289.8</v>
      </c>
      <c r="E50">
        <v>327.9</v>
      </c>
      <c r="F50">
        <v>37.700000000000003</v>
      </c>
      <c r="G50">
        <v>0</v>
      </c>
    </row>
    <row r="51" spans="1:7" ht="15" x14ac:dyDescent="0.25">
      <c r="A51" s="53" t="s">
        <v>310</v>
      </c>
      <c r="B51">
        <v>35</v>
      </c>
      <c r="C51">
        <v>0</v>
      </c>
      <c r="D51">
        <v>0</v>
      </c>
      <c r="E51">
        <v>11.9</v>
      </c>
      <c r="F51">
        <v>0</v>
      </c>
      <c r="G51">
        <v>0</v>
      </c>
    </row>
    <row r="52" spans="1:7" ht="15" x14ac:dyDescent="0.25">
      <c r="A52" s="53" t="s">
        <v>290</v>
      </c>
      <c r="B52">
        <v>534.5</v>
      </c>
      <c r="C52">
        <v>444.5</v>
      </c>
      <c r="D52">
        <v>1872.3</v>
      </c>
      <c r="E52">
        <v>2390.8000000000002</v>
      </c>
      <c r="F52">
        <v>0</v>
      </c>
      <c r="G52">
        <v>0</v>
      </c>
    </row>
    <row r="53" spans="1:7" ht="15" x14ac:dyDescent="0.25">
      <c r="A53" s="53" t="s">
        <v>563</v>
      </c>
      <c r="B53">
        <v>0</v>
      </c>
      <c r="C53">
        <v>58</v>
      </c>
      <c r="D53">
        <v>0</v>
      </c>
      <c r="E53">
        <v>0</v>
      </c>
      <c r="F53">
        <v>0</v>
      </c>
      <c r="G53">
        <v>0</v>
      </c>
    </row>
    <row r="54" spans="1:7" ht="15" x14ac:dyDescent="0.25">
      <c r="A54" s="53" t="s">
        <v>291</v>
      </c>
      <c r="B54">
        <v>164.7</v>
      </c>
      <c r="C54">
        <v>292.10000000000002</v>
      </c>
      <c r="D54">
        <v>42.1</v>
      </c>
      <c r="E54">
        <v>338</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457.6</v>
      </c>
      <c r="C57">
        <v>430.9</v>
      </c>
      <c r="D57">
        <v>337.9</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207.1</v>
      </c>
      <c r="C60">
        <v>188.7</v>
      </c>
      <c r="D60">
        <v>319.2</v>
      </c>
      <c r="E60">
        <v>221.6</v>
      </c>
      <c r="F60">
        <v>0</v>
      </c>
      <c r="G60">
        <v>0</v>
      </c>
    </row>
    <row r="61" spans="1:7" ht="15" x14ac:dyDescent="0.25">
      <c r="A61" s="53" t="s">
        <v>296</v>
      </c>
      <c r="B61">
        <v>131</v>
      </c>
      <c r="C61">
        <v>78</v>
      </c>
      <c r="D61">
        <v>106.5</v>
      </c>
      <c r="E61">
        <v>124.3</v>
      </c>
      <c r="F61">
        <v>0</v>
      </c>
      <c r="G61">
        <v>0</v>
      </c>
    </row>
    <row r="62" spans="1:7" ht="15" x14ac:dyDescent="0.25">
      <c r="A62" s="53" t="s">
        <v>297</v>
      </c>
      <c r="B62">
        <v>6.4</v>
      </c>
      <c r="C62">
        <v>2.8</v>
      </c>
      <c r="D62">
        <v>7.7</v>
      </c>
      <c r="E62">
        <v>5.5</v>
      </c>
      <c r="F62">
        <v>0</v>
      </c>
      <c r="G62">
        <v>0</v>
      </c>
    </row>
    <row r="63" spans="1:7" ht="15" x14ac:dyDescent="0.25">
      <c r="A63" s="53" t="s">
        <v>298</v>
      </c>
      <c r="B63">
        <v>4477.8999999999996</v>
      </c>
      <c r="C63">
        <v>4887.6000000000004</v>
      </c>
      <c r="D63">
        <v>5823.3</v>
      </c>
      <c r="E63">
        <v>7689.5</v>
      </c>
      <c r="F63">
        <v>767.9</v>
      </c>
      <c r="G63">
        <v>0</v>
      </c>
    </row>
    <row r="64" spans="1:7" ht="15" x14ac:dyDescent="0.25">
      <c r="A64" s="53" t="s">
        <v>299</v>
      </c>
      <c r="B64">
        <v>131.69999999999999</v>
      </c>
      <c r="C64">
        <v>101.3</v>
      </c>
      <c r="D64">
        <v>82.8</v>
      </c>
      <c r="E64">
        <v>143.6</v>
      </c>
      <c r="F64">
        <v>2</v>
      </c>
      <c r="G64">
        <v>0</v>
      </c>
    </row>
    <row r="65" spans="1:7" ht="15" x14ac:dyDescent="0.25">
      <c r="A65" s="53" t="s">
        <v>300</v>
      </c>
      <c r="B65">
        <v>206.4</v>
      </c>
      <c r="C65">
        <v>238.4</v>
      </c>
      <c r="D65">
        <v>230.6</v>
      </c>
      <c r="E65">
        <v>240.2</v>
      </c>
      <c r="F65">
        <v>0</v>
      </c>
      <c r="G65">
        <v>0</v>
      </c>
    </row>
    <row r="66" spans="1:7" ht="15" x14ac:dyDescent="0.25">
      <c r="A66" s="53" t="s">
        <v>301</v>
      </c>
      <c r="B66">
        <v>50</v>
      </c>
      <c r="C66">
        <v>258.7</v>
      </c>
      <c r="D66">
        <v>14.6</v>
      </c>
      <c r="E66">
        <v>1605.3</v>
      </c>
      <c r="F66">
        <v>0</v>
      </c>
      <c r="G66">
        <v>0</v>
      </c>
    </row>
    <row r="67" spans="1:7" ht="15" x14ac:dyDescent="0.25">
      <c r="A67" s="53" t="s">
        <v>302</v>
      </c>
      <c r="B67">
        <v>294.89999999999998</v>
      </c>
      <c r="C67">
        <v>227.7</v>
      </c>
      <c r="D67">
        <v>109.9</v>
      </c>
      <c r="E67">
        <v>284.2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35.299999999999997</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10394.299999999999</v>
      </c>
      <c r="C72">
        <v>11787.2</v>
      </c>
      <c r="D72">
        <v>12651.2</v>
      </c>
      <c r="E72">
        <v>24756.2</v>
      </c>
      <c r="F72">
        <v>1259.9000000000001</v>
      </c>
      <c r="G72">
        <v>0</v>
      </c>
    </row>
    <row r="73" spans="1:7" ht="15" x14ac:dyDescent="0.25">
      <c r="A73" s="53" t="s">
        <v>306</v>
      </c>
      <c r="B73">
        <v>1963</v>
      </c>
      <c r="C73">
        <v>1772.6</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12357.3</v>
      </c>
      <c r="C75">
        <v>13559.8</v>
      </c>
      <c r="D75">
        <v>12651.2</v>
      </c>
      <c r="E75">
        <v>24756.2</v>
      </c>
      <c r="F75">
        <v>1259.9000000000001</v>
      </c>
      <c r="G75">
        <v>0</v>
      </c>
    </row>
    <row r="76" spans="1:7" ht="15" x14ac:dyDescent="0.25">
      <c r="A76" s="53" t="s">
        <v>308</v>
      </c>
      <c r="B76" t="s">
        <v>25</v>
      </c>
      <c r="C76" t="s">
        <v>25</v>
      </c>
      <c r="D76">
        <v>0</v>
      </c>
      <c r="E76">
        <v>0</v>
      </c>
      <c r="F76" t="s">
        <v>25</v>
      </c>
      <c r="G76" t="s">
        <v>25</v>
      </c>
    </row>
    <row r="77" spans="1:7" ht="15" x14ac:dyDescent="0.25">
      <c r="A77" s="53" t="s">
        <v>309</v>
      </c>
      <c r="B77">
        <v>584.9</v>
      </c>
      <c r="C77">
        <v>632.5</v>
      </c>
      <c r="D77" t="s">
        <v>25</v>
      </c>
      <c r="E77" t="s">
        <v>25</v>
      </c>
      <c r="F77">
        <v>0</v>
      </c>
      <c r="G77">
        <v>0</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86E7-3058-41A9-8A31-479D27874728}">
  <sheetPr codeName="Sheet5"/>
  <dimension ref="A1:G78"/>
  <sheetViews>
    <sheetView topLeftCell="A28" workbookViewId="0">
      <selection activeCell="G44" sqref="G44"/>
    </sheetView>
  </sheetViews>
  <sheetFormatPr defaultRowHeight="13.2" x14ac:dyDescent="0.25"/>
  <cols>
    <col min="1" max="1" width="26.5546875" customWidth="1"/>
  </cols>
  <sheetData>
    <row r="1" spans="1:7" ht="15" x14ac:dyDescent="0.25">
      <c r="A1" s="53" t="s">
        <v>564</v>
      </c>
    </row>
    <row r="2" spans="1:7" ht="15" x14ac:dyDescent="0.25">
      <c r="A2" s="53" t="s">
        <v>565</v>
      </c>
    </row>
    <row r="3" spans="1:7" ht="15" x14ac:dyDescent="0.25">
      <c r="A3" s="53" t="s">
        <v>600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2202.5</v>
      </c>
      <c r="C18">
        <v>2555.1999999999998</v>
      </c>
      <c r="D18">
        <v>2103.8000000000002</v>
      </c>
      <c r="E18">
        <v>3811.2</v>
      </c>
      <c r="F18">
        <v>421.6</v>
      </c>
      <c r="G18">
        <v>0</v>
      </c>
    </row>
    <row r="19" spans="1:7" ht="15" x14ac:dyDescent="0.25">
      <c r="A19" s="53" t="s">
        <v>27</v>
      </c>
    </row>
    <row r="20" spans="1:7" ht="15" x14ac:dyDescent="0.25">
      <c r="A20" s="53" t="s">
        <v>271</v>
      </c>
      <c r="B20">
        <v>174.4</v>
      </c>
      <c r="C20">
        <v>178.3</v>
      </c>
      <c r="D20">
        <v>205.9</v>
      </c>
      <c r="E20">
        <v>974.7</v>
      </c>
      <c r="F20">
        <v>0</v>
      </c>
      <c r="G20">
        <v>0</v>
      </c>
    </row>
    <row r="21" spans="1:7" ht="15" x14ac:dyDescent="0.25">
      <c r="A21" s="53" t="s">
        <v>27</v>
      </c>
    </row>
    <row r="22" spans="1:7" ht="15" x14ac:dyDescent="0.25">
      <c r="A22" s="53" t="s">
        <v>272</v>
      </c>
      <c r="B22">
        <v>0.2</v>
      </c>
      <c r="C22">
        <v>158.4</v>
      </c>
      <c r="D22">
        <v>60.9</v>
      </c>
      <c r="E22">
        <v>6.9</v>
      </c>
      <c r="F22">
        <v>0</v>
      </c>
      <c r="G22">
        <v>0</v>
      </c>
    </row>
    <row r="23" spans="1:7" ht="15" x14ac:dyDescent="0.25">
      <c r="A23" s="53" t="s">
        <v>27</v>
      </c>
    </row>
    <row r="24" spans="1:7" ht="15" x14ac:dyDescent="0.25">
      <c r="A24" s="53" t="s">
        <v>273</v>
      </c>
      <c r="B24">
        <v>270.2</v>
      </c>
      <c r="C24">
        <v>661</v>
      </c>
      <c r="D24">
        <v>251.8</v>
      </c>
      <c r="E24">
        <v>2522.6999999999998</v>
      </c>
      <c r="F24">
        <v>0</v>
      </c>
      <c r="G24">
        <v>0</v>
      </c>
    </row>
    <row r="25" spans="1:7" ht="15" x14ac:dyDescent="0.25">
      <c r="A25" s="53" t="s">
        <v>274</v>
      </c>
      <c r="B25">
        <v>2.9</v>
      </c>
      <c r="C25">
        <v>4.3</v>
      </c>
      <c r="D25">
        <v>14.4</v>
      </c>
      <c r="E25">
        <v>10.5</v>
      </c>
      <c r="F25">
        <v>0</v>
      </c>
      <c r="G25">
        <v>0</v>
      </c>
    </row>
    <row r="26" spans="1:7" ht="15" x14ac:dyDescent="0.25">
      <c r="A26" s="53" t="s">
        <v>406</v>
      </c>
      <c r="B26">
        <v>0</v>
      </c>
      <c r="C26">
        <v>1.1000000000000001</v>
      </c>
      <c r="D26" t="s">
        <v>160</v>
      </c>
      <c r="E26">
        <v>5</v>
      </c>
      <c r="F26">
        <v>0</v>
      </c>
      <c r="G26">
        <v>0</v>
      </c>
    </row>
    <row r="27" spans="1:7" ht="15" x14ac:dyDescent="0.25">
      <c r="A27" s="53" t="s">
        <v>413</v>
      </c>
      <c r="B27">
        <v>0</v>
      </c>
      <c r="C27">
        <v>0</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262.7</v>
      </c>
      <c r="C29">
        <v>419.1</v>
      </c>
      <c r="D29">
        <v>9.9</v>
      </c>
      <c r="E29">
        <v>1880.7</v>
      </c>
      <c r="F29">
        <v>0</v>
      </c>
      <c r="G29">
        <v>0</v>
      </c>
    </row>
    <row r="30" spans="1:7" ht="15" x14ac:dyDescent="0.25">
      <c r="A30" s="53" t="s">
        <v>594</v>
      </c>
      <c r="B30" t="s">
        <v>160</v>
      </c>
      <c r="C30">
        <v>0</v>
      </c>
      <c r="D30">
        <v>0</v>
      </c>
      <c r="E30">
        <v>0</v>
      </c>
      <c r="F30">
        <v>0</v>
      </c>
      <c r="G30">
        <v>0</v>
      </c>
    </row>
    <row r="31" spans="1:7" ht="15" x14ac:dyDescent="0.25">
      <c r="A31" s="53" t="s">
        <v>276</v>
      </c>
      <c r="B31">
        <v>3.8</v>
      </c>
      <c r="C31">
        <v>20.5</v>
      </c>
      <c r="D31">
        <v>4.9000000000000004</v>
      </c>
      <c r="E31">
        <v>18</v>
      </c>
      <c r="F31">
        <v>0</v>
      </c>
      <c r="G31">
        <v>0</v>
      </c>
    </row>
    <row r="32" spans="1:7" ht="15" x14ac:dyDescent="0.25">
      <c r="A32" s="53" t="s">
        <v>574</v>
      </c>
      <c r="B32">
        <v>0</v>
      </c>
      <c r="C32">
        <v>30</v>
      </c>
      <c r="D32">
        <v>0</v>
      </c>
      <c r="E32">
        <v>12.5</v>
      </c>
      <c r="F32">
        <v>0</v>
      </c>
      <c r="G32">
        <v>0</v>
      </c>
    </row>
    <row r="33" spans="1:7" ht="15" x14ac:dyDescent="0.25">
      <c r="A33" s="53" t="s">
        <v>277</v>
      </c>
      <c r="B33">
        <v>0.2</v>
      </c>
      <c r="C33">
        <v>0</v>
      </c>
      <c r="D33">
        <v>0.1</v>
      </c>
      <c r="E33">
        <v>0.3</v>
      </c>
      <c r="F33">
        <v>0</v>
      </c>
      <c r="G33">
        <v>0</v>
      </c>
    </row>
    <row r="34" spans="1:7" ht="15" x14ac:dyDescent="0.25">
      <c r="A34" s="53" t="s">
        <v>278</v>
      </c>
      <c r="B34">
        <v>0</v>
      </c>
      <c r="C34">
        <v>0</v>
      </c>
      <c r="D34">
        <v>1.7</v>
      </c>
      <c r="E34">
        <v>0.5</v>
      </c>
      <c r="F34">
        <v>0</v>
      </c>
      <c r="G34">
        <v>0</v>
      </c>
    </row>
    <row r="35" spans="1:7" ht="15" x14ac:dyDescent="0.25">
      <c r="A35" s="53" t="s">
        <v>279</v>
      </c>
      <c r="B35">
        <v>0.6</v>
      </c>
      <c r="C35">
        <v>52.9</v>
      </c>
      <c r="D35">
        <v>3.3</v>
      </c>
      <c r="E35">
        <v>18.7</v>
      </c>
      <c r="F35">
        <v>0</v>
      </c>
      <c r="G35">
        <v>0</v>
      </c>
    </row>
    <row r="36" spans="1:7" ht="15" x14ac:dyDescent="0.25">
      <c r="A36" s="53" t="s">
        <v>280</v>
      </c>
      <c r="B36">
        <v>0</v>
      </c>
      <c r="C36">
        <v>0</v>
      </c>
      <c r="D36" t="s">
        <v>160</v>
      </c>
      <c r="E36">
        <v>0</v>
      </c>
      <c r="F36">
        <v>0</v>
      </c>
      <c r="G36">
        <v>0</v>
      </c>
    </row>
    <row r="37" spans="1:7" ht="15" x14ac:dyDescent="0.25">
      <c r="A37" s="53" t="s">
        <v>281</v>
      </c>
      <c r="B37">
        <v>0</v>
      </c>
      <c r="C37">
        <v>133</v>
      </c>
      <c r="D37">
        <v>207.7</v>
      </c>
      <c r="E37">
        <v>448.1</v>
      </c>
      <c r="F37">
        <v>0</v>
      </c>
      <c r="G37">
        <v>0</v>
      </c>
    </row>
    <row r="38" spans="1:7" ht="15" x14ac:dyDescent="0.25">
      <c r="A38" s="53" t="s">
        <v>493</v>
      </c>
      <c r="B38">
        <v>0</v>
      </c>
      <c r="C38">
        <v>0</v>
      </c>
      <c r="D38">
        <v>1</v>
      </c>
      <c r="E38">
        <v>0</v>
      </c>
      <c r="F38">
        <v>0</v>
      </c>
      <c r="G38">
        <v>0</v>
      </c>
    </row>
    <row r="39" spans="1:7" ht="15" x14ac:dyDescent="0.25">
      <c r="A39" s="53" t="s">
        <v>27</v>
      </c>
    </row>
    <row r="40" spans="1:7" ht="15" x14ac:dyDescent="0.25">
      <c r="A40" s="53" t="s">
        <v>283</v>
      </c>
      <c r="B40">
        <v>0</v>
      </c>
      <c r="C40">
        <v>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0</v>
      </c>
      <c r="C43">
        <v>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7404.1</v>
      </c>
      <c r="C47">
        <v>7760.2</v>
      </c>
      <c r="D47">
        <v>9267.4</v>
      </c>
      <c r="E47">
        <v>11174.9</v>
      </c>
      <c r="F47">
        <v>837.4</v>
      </c>
      <c r="G47">
        <v>0</v>
      </c>
    </row>
    <row r="48" spans="1:7" ht="15" x14ac:dyDescent="0.25">
      <c r="A48" s="53" t="s">
        <v>287</v>
      </c>
      <c r="B48">
        <v>5</v>
      </c>
      <c r="C48">
        <v>0</v>
      </c>
      <c r="D48">
        <v>13.9</v>
      </c>
      <c r="E48">
        <v>13.9</v>
      </c>
      <c r="F48">
        <v>0</v>
      </c>
      <c r="G48">
        <v>0</v>
      </c>
    </row>
    <row r="49" spans="1:7" ht="15" x14ac:dyDescent="0.25">
      <c r="A49" s="53" t="s">
        <v>288</v>
      </c>
      <c r="B49">
        <v>192.4</v>
      </c>
      <c r="C49">
        <v>296.3</v>
      </c>
      <c r="D49">
        <v>344.5</v>
      </c>
      <c r="E49">
        <v>282</v>
      </c>
      <c r="F49">
        <v>0</v>
      </c>
      <c r="G49">
        <v>0</v>
      </c>
    </row>
    <row r="50" spans="1:7" ht="15" x14ac:dyDescent="0.25">
      <c r="A50" s="53" t="s">
        <v>289</v>
      </c>
      <c r="B50">
        <v>359</v>
      </c>
      <c r="C50">
        <v>118.9</v>
      </c>
      <c r="D50">
        <v>265.89999999999998</v>
      </c>
      <c r="E50">
        <v>260.89999999999998</v>
      </c>
      <c r="F50">
        <v>37.700000000000003</v>
      </c>
      <c r="G50">
        <v>0</v>
      </c>
    </row>
    <row r="51" spans="1:7" ht="15" x14ac:dyDescent="0.25">
      <c r="A51" s="53" t="s">
        <v>310</v>
      </c>
      <c r="B51">
        <v>35</v>
      </c>
      <c r="C51">
        <v>6</v>
      </c>
      <c r="D51">
        <v>0</v>
      </c>
      <c r="E51">
        <v>5.5</v>
      </c>
      <c r="F51">
        <v>0</v>
      </c>
      <c r="G51">
        <v>0</v>
      </c>
    </row>
    <row r="52" spans="1:7" ht="15" x14ac:dyDescent="0.25">
      <c r="A52" s="53" t="s">
        <v>290</v>
      </c>
      <c r="B52">
        <v>507.8</v>
      </c>
      <c r="C52">
        <v>318.2</v>
      </c>
      <c r="D52">
        <v>1790.8</v>
      </c>
      <c r="E52">
        <v>1832.8</v>
      </c>
      <c r="F52">
        <v>0</v>
      </c>
      <c r="G52">
        <v>0</v>
      </c>
    </row>
    <row r="53" spans="1:7" ht="15" x14ac:dyDescent="0.25">
      <c r="A53" s="53" t="s">
        <v>563</v>
      </c>
      <c r="B53">
        <v>0</v>
      </c>
      <c r="C53">
        <v>58</v>
      </c>
      <c r="D53">
        <v>0</v>
      </c>
      <c r="E53">
        <v>0</v>
      </c>
      <c r="F53">
        <v>0</v>
      </c>
      <c r="G53">
        <v>0</v>
      </c>
    </row>
    <row r="54" spans="1:7" ht="15" x14ac:dyDescent="0.25">
      <c r="A54" s="53" t="s">
        <v>291</v>
      </c>
      <c r="B54">
        <v>127.6</v>
      </c>
      <c r="C54">
        <v>240.2</v>
      </c>
      <c r="D54">
        <v>35.299999999999997</v>
      </c>
      <c r="E54">
        <v>325.89999999999998</v>
      </c>
      <c r="F54">
        <v>0</v>
      </c>
      <c r="G54">
        <v>0</v>
      </c>
    </row>
    <row r="55" spans="1:7" ht="15" x14ac:dyDescent="0.25">
      <c r="A55" s="53" t="s">
        <v>591</v>
      </c>
      <c r="B55">
        <v>18.399999999999999</v>
      </c>
      <c r="C55">
        <v>0</v>
      </c>
      <c r="D55">
        <v>0</v>
      </c>
      <c r="E55">
        <v>0</v>
      </c>
      <c r="F55">
        <v>0</v>
      </c>
      <c r="G55">
        <v>0</v>
      </c>
    </row>
    <row r="56" spans="1:7" ht="15" x14ac:dyDescent="0.25">
      <c r="A56" s="53" t="s">
        <v>292</v>
      </c>
      <c r="B56">
        <v>17.3</v>
      </c>
      <c r="C56">
        <v>29.3</v>
      </c>
      <c r="D56">
        <v>0</v>
      </c>
      <c r="E56">
        <v>0</v>
      </c>
      <c r="F56">
        <v>0</v>
      </c>
      <c r="G56">
        <v>0</v>
      </c>
    </row>
    <row r="57" spans="1:7" ht="15" x14ac:dyDescent="0.25">
      <c r="A57" s="53" t="s">
        <v>293</v>
      </c>
      <c r="B57">
        <v>480.1</v>
      </c>
      <c r="C57">
        <v>344.6</v>
      </c>
      <c r="D57">
        <v>313.8</v>
      </c>
      <c r="E57">
        <v>415.4</v>
      </c>
      <c r="F57">
        <v>29.7</v>
      </c>
      <c r="G57">
        <v>0</v>
      </c>
    </row>
    <row r="58" spans="1:7" ht="15" x14ac:dyDescent="0.25">
      <c r="A58" s="53" t="s">
        <v>384</v>
      </c>
      <c r="B58">
        <v>0</v>
      </c>
      <c r="C58">
        <v>0</v>
      </c>
      <c r="D58">
        <v>16.600000000000001</v>
      </c>
      <c r="E58">
        <v>16</v>
      </c>
      <c r="F58">
        <v>0</v>
      </c>
      <c r="G58">
        <v>0</v>
      </c>
    </row>
    <row r="59" spans="1:7" ht="15" x14ac:dyDescent="0.25">
      <c r="A59" s="53" t="s">
        <v>294</v>
      </c>
      <c r="B59">
        <v>3.4</v>
      </c>
      <c r="C59">
        <v>4.0999999999999996</v>
      </c>
      <c r="D59">
        <v>11</v>
      </c>
      <c r="E59">
        <v>9.5</v>
      </c>
      <c r="F59">
        <v>0</v>
      </c>
      <c r="G59">
        <v>0</v>
      </c>
    </row>
    <row r="60" spans="1:7" ht="15" x14ac:dyDescent="0.25">
      <c r="A60" s="53" t="s">
        <v>295</v>
      </c>
      <c r="B60">
        <v>217</v>
      </c>
      <c r="C60">
        <v>176.1</v>
      </c>
      <c r="D60">
        <v>300.5</v>
      </c>
      <c r="E60">
        <v>164</v>
      </c>
      <c r="F60">
        <v>0</v>
      </c>
      <c r="G60">
        <v>0</v>
      </c>
    </row>
    <row r="61" spans="1:7" ht="15" x14ac:dyDescent="0.25">
      <c r="A61" s="53" t="s">
        <v>296</v>
      </c>
      <c r="B61">
        <v>155</v>
      </c>
      <c r="C61">
        <v>71.5</v>
      </c>
      <c r="D61">
        <v>106.5</v>
      </c>
      <c r="E61">
        <v>91.4</v>
      </c>
      <c r="F61">
        <v>0</v>
      </c>
      <c r="G61">
        <v>0</v>
      </c>
    </row>
    <row r="62" spans="1:7" ht="15" x14ac:dyDescent="0.25">
      <c r="A62" s="53" t="s">
        <v>297</v>
      </c>
      <c r="B62">
        <v>6.4</v>
      </c>
      <c r="C62">
        <v>1.3</v>
      </c>
      <c r="D62">
        <v>7.7</v>
      </c>
      <c r="E62">
        <v>5.5</v>
      </c>
      <c r="F62">
        <v>0</v>
      </c>
      <c r="G62">
        <v>0</v>
      </c>
    </row>
    <row r="63" spans="1:7" ht="15" x14ac:dyDescent="0.25">
      <c r="A63" s="53" t="s">
        <v>298</v>
      </c>
      <c r="B63">
        <v>4436.8999999999996</v>
      </c>
      <c r="C63">
        <v>5108.5</v>
      </c>
      <c r="D63">
        <v>5576.1</v>
      </c>
      <c r="E63">
        <v>6041.1</v>
      </c>
      <c r="F63">
        <v>767.9</v>
      </c>
      <c r="G63">
        <v>0</v>
      </c>
    </row>
    <row r="64" spans="1:7" ht="15" x14ac:dyDescent="0.25">
      <c r="A64" s="53" t="s">
        <v>299</v>
      </c>
      <c r="B64">
        <v>132</v>
      </c>
      <c r="C64">
        <v>72.599999999999994</v>
      </c>
      <c r="D64">
        <v>82.8</v>
      </c>
      <c r="E64">
        <v>105.6</v>
      </c>
      <c r="F64">
        <v>2</v>
      </c>
      <c r="G64">
        <v>0</v>
      </c>
    </row>
    <row r="65" spans="1:7" ht="15" x14ac:dyDescent="0.25">
      <c r="A65" s="53" t="s">
        <v>300</v>
      </c>
      <c r="B65">
        <v>245.6</v>
      </c>
      <c r="C65">
        <v>251.1</v>
      </c>
      <c r="D65">
        <v>188.7</v>
      </c>
      <c r="E65">
        <v>185.6</v>
      </c>
      <c r="F65">
        <v>0</v>
      </c>
      <c r="G65">
        <v>0</v>
      </c>
    </row>
    <row r="66" spans="1:7" ht="15" x14ac:dyDescent="0.25">
      <c r="A66" s="53" t="s">
        <v>301</v>
      </c>
      <c r="B66">
        <v>50</v>
      </c>
      <c r="C66">
        <v>460.3</v>
      </c>
      <c r="D66">
        <v>14.6</v>
      </c>
      <c r="E66">
        <v>1008.7</v>
      </c>
      <c r="F66">
        <v>0</v>
      </c>
      <c r="G66">
        <v>0</v>
      </c>
    </row>
    <row r="67" spans="1:7" ht="15" x14ac:dyDescent="0.25">
      <c r="A67" s="53" t="s">
        <v>302</v>
      </c>
      <c r="B67">
        <v>290</v>
      </c>
      <c r="C67">
        <v>201.2</v>
      </c>
      <c r="D67">
        <v>106.5</v>
      </c>
      <c r="E67">
        <v>229.7</v>
      </c>
      <c r="F67">
        <v>0</v>
      </c>
      <c r="G67">
        <v>0</v>
      </c>
    </row>
    <row r="68" spans="1:7" ht="15" x14ac:dyDescent="0.25">
      <c r="A68" s="53" t="s">
        <v>385</v>
      </c>
      <c r="B68">
        <v>0</v>
      </c>
      <c r="C68">
        <v>0</v>
      </c>
      <c r="D68">
        <v>2</v>
      </c>
      <c r="E68">
        <v>2.2000000000000002</v>
      </c>
      <c r="F68">
        <v>0</v>
      </c>
      <c r="G68">
        <v>0</v>
      </c>
    </row>
    <row r="69" spans="1:7" ht="15" x14ac:dyDescent="0.25">
      <c r="A69" s="53" t="s">
        <v>303</v>
      </c>
      <c r="B69">
        <v>100.4</v>
      </c>
      <c r="C69">
        <v>2</v>
      </c>
      <c r="D69">
        <v>46</v>
      </c>
      <c r="E69">
        <v>29.2</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10051.5</v>
      </c>
      <c r="C72">
        <v>11321.3</v>
      </c>
      <c r="D72">
        <v>11890</v>
      </c>
      <c r="E72">
        <v>19266.599999999999</v>
      </c>
      <c r="F72">
        <v>1258.9000000000001</v>
      </c>
      <c r="G72">
        <v>0</v>
      </c>
    </row>
    <row r="73" spans="1:7" ht="15" x14ac:dyDescent="0.25">
      <c r="A73" s="53" t="s">
        <v>306</v>
      </c>
      <c r="B73">
        <v>1817.9</v>
      </c>
      <c r="C73">
        <v>1699.5</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11869.4</v>
      </c>
      <c r="C75">
        <v>13020.8</v>
      </c>
      <c r="D75">
        <v>11890</v>
      </c>
      <c r="E75">
        <v>19266.599999999999</v>
      </c>
      <c r="F75">
        <v>1258.9000000000001</v>
      </c>
      <c r="G75">
        <v>0</v>
      </c>
    </row>
    <row r="76" spans="1:7" ht="15" x14ac:dyDescent="0.25">
      <c r="A76" s="53" t="s">
        <v>308</v>
      </c>
      <c r="B76" t="s">
        <v>25</v>
      </c>
      <c r="C76" t="s">
        <v>25</v>
      </c>
      <c r="D76">
        <v>0</v>
      </c>
      <c r="E76">
        <v>0</v>
      </c>
      <c r="F76" t="s">
        <v>25</v>
      </c>
      <c r="G76" t="s">
        <v>25</v>
      </c>
    </row>
    <row r="77" spans="1:7" ht="15" x14ac:dyDescent="0.25">
      <c r="A77" s="53" t="s">
        <v>309</v>
      </c>
      <c r="B77">
        <v>524.9</v>
      </c>
      <c r="C77">
        <v>632.20000000000005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68B-282A-4381-8007-454EBF545B9D}">
  <sheetPr codeName="Sheet6"/>
  <dimension ref="A1:G77"/>
  <sheetViews>
    <sheetView topLeftCell="A52" workbookViewId="0"/>
  </sheetViews>
  <sheetFormatPr defaultRowHeight="13.2" x14ac:dyDescent="0.25"/>
  <cols>
    <col min="1" max="1" width="26.33203125" customWidth="1"/>
    <col min="3" max="3" width="11.33203125" customWidth="1"/>
    <col min="5" max="5" width="15" customWidth="1"/>
    <col min="7" max="7" width="10.88671875" customWidth="1"/>
  </cols>
  <sheetData>
    <row r="1" spans="1:7" ht="15" x14ac:dyDescent="0.25">
      <c r="A1" s="53" t="s">
        <v>564</v>
      </c>
    </row>
    <row r="2" spans="1:7" ht="15" x14ac:dyDescent="0.25">
      <c r="A2" s="53" t="s">
        <v>565</v>
      </c>
    </row>
    <row r="3" spans="1:7" ht="15" x14ac:dyDescent="0.25">
      <c r="A3" s="53" t="s">
        <v>599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0.3</v>
      </c>
      <c r="E15">
        <v>0.2</v>
      </c>
      <c r="F15">
        <v>0</v>
      </c>
      <c r="G15">
        <v>0</v>
      </c>
    </row>
    <row r="16" spans="1:7" ht="15" x14ac:dyDescent="0.25">
      <c r="A16" s="53" t="s">
        <v>27</v>
      </c>
    </row>
    <row r="17" spans="1:7" ht="15" x14ac:dyDescent="0.25">
      <c r="A17" s="53" t="s">
        <v>270</v>
      </c>
      <c r="B17">
        <v>2023.3</v>
      </c>
      <c r="C17">
        <v>2555.1999999999998</v>
      </c>
      <c r="D17">
        <v>1900</v>
      </c>
      <c r="E17">
        <v>3811.2</v>
      </c>
      <c r="F17">
        <v>421.6</v>
      </c>
      <c r="G17">
        <v>0</v>
      </c>
    </row>
    <row r="18" spans="1:7" ht="15" x14ac:dyDescent="0.25">
      <c r="A18" s="53" t="s">
        <v>27</v>
      </c>
    </row>
    <row r="19" spans="1:7" ht="15" x14ac:dyDescent="0.25">
      <c r="A19" s="53" t="s">
        <v>271</v>
      </c>
      <c r="B19">
        <v>162.4</v>
      </c>
      <c r="C19">
        <v>178.3</v>
      </c>
      <c r="D19">
        <v>198.2</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74.5</v>
      </c>
      <c r="C23">
        <v>661</v>
      </c>
      <c r="D23">
        <v>188.7</v>
      </c>
      <c r="E23">
        <v>2522.6999999999998</v>
      </c>
      <c r="F23">
        <v>0</v>
      </c>
      <c r="G23">
        <v>0</v>
      </c>
    </row>
    <row r="24" spans="1:7" ht="15" x14ac:dyDescent="0.25">
      <c r="A24" s="53" t="s">
        <v>274</v>
      </c>
      <c r="B24">
        <v>3.3</v>
      </c>
      <c r="C24">
        <v>4.3</v>
      </c>
      <c r="D24">
        <v>13.4</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v>
      </c>
      <c r="C28">
        <v>419.1</v>
      </c>
      <c r="D28">
        <v>9.6</v>
      </c>
      <c r="E28">
        <v>1880.7</v>
      </c>
      <c r="F28">
        <v>0</v>
      </c>
      <c r="G28">
        <v>0</v>
      </c>
    </row>
    <row r="29" spans="1:7" ht="15" x14ac:dyDescent="0.25">
      <c r="A29" s="53" t="s">
        <v>594</v>
      </c>
      <c r="B29" t="s">
        <v>160</v>
      </c>
      <c r="C29">
        <v>0</v>
      </c>
      <c r="D29">
        <v>0</v>
      </c>
      <c r="E29">
        <v>0</v>
      </c>
      <c r="F29">
        <v>0</v>
      </c>
      <c r="G29">
        <v>0</v>
      </c>
    </row>
    <row r="30" spans="1:7" ht="15" x14ac:dyDescent="0.25">
      <c r="A30" s="53" t="s">
        <v>276</v>
      </c>
      <c r="B30">
        <v>0.9</v>
      </c>
      <c r="C30">
        <v>20.5</v>
      </c>
      <c r="D30">
        <v>4.8</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0.5</v>
      </c>
      <c r="F33">
        <v>0</v>
      </c>
      <c r="G33">
        <v>0</v>
      </c>
    </row>
    <row r="34" spans="1:7" ht="15" x14ac:dyDescent="0.25">
      <c r="A34" s="53" t="s">
        <v>279</v>
      </c>
      <c r="B34">
        <v>0.6</v>
      </c>
      <c r="C34">
        <v>52.9</v>
      </c>
      <c r="D34">
        <v>3.3</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7590.3</v>
      </c>
      <c r="C46">
        <v>7760.2</v>
      </c>
      <c r="D46">
        <v>8759.2000000000007</v>
      </c>
      <c r="E46">
        <v>11174.9</v>
      </c>
      <c r="F46">
        <v>837.4</v>
      </c>
      <c r="G46">
        <v>0</v>
      </c>
    </row>
    <row r="47" spans="1:7" ht="15" x14ac:dyDescent="0.25">
      <c r="A47" s="53" t="s">
        <v>287</v>
      </c>
      <c r="B47">
        <v>0</v>
      </c>
      <c r="C47">
        <v>0</v>
      </c>
      <c r="D47">
        <v>13.9</v>
      </c>
      <c r="E47">
        <v>13.9</v>
      </c>
      <c r="F47">
        <v>0</v>
      </c>
      <c r="G47">
        <v>0</v>
      </c>
    </row>
    <row r="48" spans="1:7" ht="15" x14ac:dyDescent="0.25">
      <c r="A48" s="53" t="s">
        <v>288</v>
      </c>
      <c r="B48">
        <v>200.4</v>
      </c>
      <c r="C48">
        <v>296.3</v>
      </c>
      <c r="D48">
        <v>331</v>
      </c>
      <c r="E48">
        <v>282</v>
      </c>
      <c r="F48">
        <v>0</v>
      </c>
      <c r="G48">
        <v>0</v>
      </c>
    </row>
    <row r="49" spans="1:7" ht="15" x14ac:dyDescent="0.25">
      <c r="A49" s="53" t="s">
        <v>289</v>
      </c>
      <c r="B49">
        <v>359.7</v>
      </c>
      <c r="C49">
        <v>118.9</v>
      </c>
      <c r="D49">
        <v>247.1</v>
      </c>
      <c r="E49">
        <v>260.89999999999998</v>
      </c>
      <c r="F49">
        <v>37.700000000000003</v>
      </c>
      <c r="G49">
        <v>0</v>
      </c>
    </row>
    <row r="50" spans="1:7" ht="15" x14ac:dyDescent="0.25">
      <c r="A50" s="53" t="s">
        <v>310</v>
      </c>
      <c r="B50">
        <v>35</v>
      </c>
      <c r="C50">
        <v>6</v>
      </c>
      <c r="D50">
        <v>0</v>
      </c>
      <c r="E50">
        <v>5.5</v>
      </c>
      <c r="F50">
        <v>0</v>
      </c>
      <c r="G50">
        <v>0</v>
      </c>
    </row>
    <row r="51" spans="1:7" ht="15" x14ac:dyDescent="0.25">
      <c r="A51" s="53" t="s">
        <v>290</v>
      </c>
      <c r="B51">
        <v>586.79999999999995</v>
      </c>
      <c r="C51">
        <v>318.2</v>
      </c>
      <c r="D51">
        <v>1601.1</v>
      </c>
      <c r="E51">
        <v>1832.8</v>
      </c>
      <c r="F51">
        <v>0</v>
      </c>
      <c r="G51">
        <v>0</v>
      </c>
    </row>
    <row r="52" spans="1:7" ht="15" x14ac:dyDescent="0.25">
      <c r="A52" s="53" t="s">
        <v>563</v>
      </c>
      <c r="B52">
        <v>0</v>
      </c>
      <c r="C52">
        <v>58</v>
      </c>
      <c r="D52">
        <v>0</v>
      </c>
      <c r="E52">
        <v>0</v>
      </c>
      <c r="F52">
        <v>0</v>
      </c>
      <c r="G52">
        <v>0</v>
      </c>
    </row>
    <row r="53" spans="1:7" ht="15" x14ac:dyDescent="0.25">
      <c r="A53" s="53" t="s">
        <v>291</v>
      </c>
      <c r="B53">
        <v>120.6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498.9</v>
      </c>
      <c r="C56">
        <v>344.6</v>
      </c>
      <c r="D56">
        <v>285.8</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166.6</v>
      </c>
      <c r="C59">
        <v>176.1</v>
      </c>
      <c r="D59">
        <v>300.5</v>
      </c>
      <c r="E59">
        <v>164</v>
      </c>
      <c r="F59">
        <v>0</v>
      </c>
      <c r="G59">
        <v>0</v>
      </c>
    </row>
    <row r="60" spans="1:7" ht="15" x14ac:dyDescent="0.25">
      <c r="A60" s="53" t="s">
        <v>296</v>
      </c>
      <c r="B60">
        <v>114.4</v>
      </c>
      <c r="C60">
        <v>71.5</v>
      </c>
      <c r="D60">
        <v>106.5</v>
      </c>
      <c r="E60">
        <v>91.4</v>
      </c>
      <c r="F60">
        <v>0</v>
      </c>
      <c r="G60">
        <v>0</v>
      </c>
    </row>
    <row r="61" spans="1:7" ht="15" x14ac:dyDescent="0.25">
      <c r="A61" s="53" t="s">
        <v>297</v>
      </c>
      <c r="B61">
        <v>5.4</v>
      </c>
      <c r="C61">
        <v>1.3</v>
      </c>
      <c r="D61">
        <v>7.7</v>
      </c>
      <c r="E61">
        <v>5.5</v>
      </c>
      <c r="F61">
        <v>0</v>
      </c>
      <c r="G61">
        <v>0</v>
      </c>
    </row>
    <row r="62" spans="1:7" ht="15" x14ac:dyDescent="0.25">
      <c r="A62" s="53" t="s">
        <v>298</v>
      </c>
      <c r="B62">
        <v>4613</v>
      </c>
      <c r="C62">
        <v>5108.5</v>
      </c>
      <c r="D62">
        <v>5347.5</v>
      </c>
      <c r="E62">
        <v>6041.1</v>
      </c>
      <c r="F62">
        <v>767.9</v>
      </c>
      <c r="G62">
        <v>0</v>
      </c>
    </row>
    <row r="63" spans="1:7" ht="15" x14ac:dyDescent="0.25">
      <c r="A63" s="53" t="s">
        <v>299</v>
      </c>
      <c r="B63">
        <v>109.6</v>
      </c>
      <c r="C63">
        <v>72.599999999999994</v>
      </c>
      <c r="D63">
        <v>82.8</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327.5</v>
      </c>
      <c r="C66">
        <v>201.2</v>
      </c>
      <c r="D66">
        <v>76.8</v>
      </c>
      <c r="E66">
        <v>229.7</v>
      </c>
      <c r="F66">
        <v>0</v>
      </c>
      <c r="G66">
        <v>0</v>
      </c>
    </row>
    <row r="67" spans="1:7" ht="15" x14ac:dyDescent="0.25">
      <c r="A67" s="53" t="s">
        <v>385</v>
      </c>
      <c r="B67">
        <v>0</v>
      </c>
      <c r="C67">
        <v>0</v>
      </c>
      <c r="D67">
        <v>2</v>
      </c>
      <c r="E67">
        <v>2.2000000000000002</v>
      </c>
      <c r="F67">
        <v>0</v>
      </c>
      <c r="G67">
        <v>0</v>
      </c>
    </row>
    <row r="68" spans="1:7" ht="15" x14ac:dyDescent="0.25">
      <c r="A68" s="53" t="s">
        <v>303</v>
      </c>
      <c r="B68">
        <v>100.4</v>
      </c>
      <c r="C68">
        <v>2</v>
      </c>
      <c r="D68">
        <v>46</v>
      </c>
      <c r="E68">
        <v>29.2</v>
      </c>
      <c r="F68">
        <v>0</v>
      </c>
      <c r="G68">
        <v>0</v>
      </c>
    </row>
    <row r="69" spans="1:7" ht="15" x14ac:dyDescent="0.25">
      <c r="A69" s="53" t="s">
        <v>304</v>
      </c>
      <c r="B69">
        <v>25</v>
      </c>
      <c r="C69">
        <v>0</v>
      </c>
      <c r="D69">
        <v>44.4</v>
      </c>
      <c r="E69">
        <v>150</v>
      </c>
      <c r="F69">
        <v>0</v>
      </c>
      <c r="G69">
        <v>0</v>
      </c>
    </row>
    <row r="70" spans="1:7" ht="15" x14ac:dyDescent="0.25">
      <c r="A70" s="53" t="s">
        <v>573</v>
      </c>
      <c r="B70" t="s">
        <v>26</v>
      </c>
      <c r="C70" t="s">
        <v>108</v>
      </c>
      <c r="D70" t="s">
        <v>118</v>
      </c>
      <c r="E70" t="s">
        <v>108</v>
      </c>
      <c r="F70" t="s">
        <v>175</v>
      </c>
      <c r="G70" t="s">
        <v>26</v>
      </c>
    </row>
    <row r="71" spans="1:7" ht="15" x14ac:dyDescent="0.25">
      <c r="A71" s="53" t="s">
        <v>305</v>
      </c>
      <c r="B71">
        <v>9850.7999999999993</v>
      </c>
      <c r="C71">
        <v>11321.3</v>
      </c>
      <c r="D71">
        <v>11107.3</v>
      </c>
      <c r="E71">
        <v>19266.599999999999</v>
      </c>
      <c r="F71">
        <v>1258.9000000000001</v>
      </c>
      <c r="G71">
        <v>0</v>
      </c>
    </row>
    <row r="72" spans="1:7" ht="15" x14ac:dyDescent="0.25">
      <c r="A72" s="53" t="s">
        <v>306</v>
      </c>
      <c r="B72">
        <v>1832.5</v>
      </c>
      <c r="C72">
        <v>1699.5</v>
      </c>
      <c r="D72">
        <v>0</v>
      </c>
      <c r="E72">
        <v>0</v>
      </c>
      <c r="F72">
        <v>0</v>
      </c>
      <c r="G72">
        <v>0</v>
      </c>
    </row>
    <row r="73" spans="1:7" ht="15" x14ac:dyDescent="0.25">
      <c r="A73" s="53" t="s">
        <v>573</v>
      </c>
      <c r="B73" t="s">
        <v>26</v>
      </c>
      <c r="C73" t="s">
        <v>108</v>
      </c>
      <c r="D73" t="s">
        <v>118</v>
      </c>
      <c r="E73" t="s">
        <v>108</v>
      </c>
      <c r="F73" t="s">
        <v>175</v>
      </c>
      <c r="G73" t="s">
        <v>26</v>
      </c>
    </row>
    <row r="74" spans="1:7" ht="15" x14ac:dyDescent="0.25">
      <c r="A74" s="53" t="s">
        <v>307</v>
      </c>
      <c r="B74">
        <v>11683.3</v>
      </c>
      <c r="C74">
        <v>13020.8</v>
      </c>
      <c r="D74">
        <v>11107.3</v>
      </c>
      <c r="E74">
        <v>19266.599999999999</v>
      </c>
      <c r="F74">
        <v>1258.9000000000001</v>
      </c>
      <c r="G74">
        <v>0</v>
      </c>
    </row>
    <row r="75" spans="1:7" ht="15" x14ac:dyDescent="0.25">
      <c r="A75" s="53" t="s">
        <v>308</v>
      </c>
      <c r="B75" t="s">
        <v>25</v>
      </c>
      <c r="C75" t="s">
        <v>25</v>
      </c>
      <c r="D75">
        <v>0</v>
      </c>
      <c r="E75">
        <v>0</v>
      </c>
      <c r="F75" t="s">
        <v>25</v>
      </c>
      <c r="G75" t="s">
        <v>25</v>
      </c>
    </row>
    <row r="76" spans="1:7" ht="15" x14ac:dyDescent="0.25">
      <c r="A76" s="53" t="s">
        <v>309</v>
      </c>
      <c r="B76">
        <v>574.9</v>
      </c>
      <c r="C76">
        <v>632.20000000000005</v>
      </c>
      <c r="D76" t="s">
        <v>25</v>
      </c>
      <c r="E76" t="s">
        <v>25</v>
      </c>
      <c r="F76">
        <v>0</v>
      </c>
      <c r="G76">
        <v>0</v>
      </c>
    </row>
    <row r="77" spans="1:7" ht="15" x14ac:dyDescent="0.25">
      <c r="A77" s="53" t="s">
        <v>573</v>
      </c>
      <c r="B77" t="s">
        <v>26</v>
      </c>
      <c r="C77" t="s">
        <v>108</v>
      </c>
      <c r="D77" t="s">
        <v>118</v>
      </c>
      <c r="E77" t="s">
        <v>108</v>
      </c>
      <c r="F77" t="s">
        <v>175</v>
      </c>
      <c r="G77" t="s">
        <v>26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2EF3-0358-47B3-96B6-A0667926414A}">
  <dimension ref="A1:G66"/>
  <sheetViews>
    <sheetView topLeftCell="A21" workbookViewId="0">
      <selection activeCell="B16" sqref="B16"/>
    </sheetView>
  </sheetViews>
  <sheetFormatPr defaultRowHeight="13.2" x14ac:dyDescent="0.25"/>
  <cols>
    <col min="1" max="1" width="31" customWidth="1"/>
    <col min="2" max="2" width="13.33203125" customWidth="1"/>
    <col min="3" max="3" width="10.6640625" customWidth="1"/>
    <col min="4" max="4" width="13.88671875" customWidth="1"/>
    <col min="5" max="5" width="11.33203125" customWidth="1"/>
    <col min="6" max="6" width="11.6640625" customWidth="1"/>
    <col min="7" max="7" width="12.6640625" customWidth="1"/>
  </cols>
  <sheetData>
    <row r="1" spans="1:7" ht="15" x14ac:dyDescent="0.25">
      <c r="A1" s="242" t="s">
        <v>564</v>
      </c>
    </row>
    <row r="2" spans="1:7" ht="15" x14ac:dyDescent="0.25">
      <c r="A2" s="242" t="s">
        <v>565</v>
      </c>
    </row>
    <row r="3" spans="1:7" ht="15" x14ac:dyDescent="0.25">
      <c r="A3" s="242" t="s">
        <v>951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105.5</v>
      </c>
      <c r="D12">
        <v>20</v>
      </c>
      <c r="E12">
        <v>0.2</v>
      </c>
      <c r="F12">
        <v>0</v>
      </c>
      <c r="G12">
        <v>0</v>
      </c>
    </row>
    <row r="13" spans="1:7" ht="15" x14ac:dyDescent="0.25">
      <c r="A13" s="242" t="s">
        <v>601</v>
      </c>
      <c r="B13">
        <v>10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0.5</v>
      </c>
      <c r="D15">
        <v>0.3</v>
      </c>
      <c r="E15">
        <v>0.2</v>
      </c>
      <c r="F15">
        <v>0</v>
      </c>
      <c r="G15">
        <v>0</v>
      </c>
    </row>
    <row r="16" spans="1:7" ht="15" x14ac:dyDescent="0.25">
      <c r="A16" s="242" t="s">
        <v>27</v>
      </c>
    </row>
    <row r="17" spans="1:7" ht="15" x14ac:dyDescent="0.25">
      <c r="A17" s="242" t="s">
        <v>270</v>
      </c>
      <c r="B17">
        <v>2473.9</v>
      </c>
      <c r="C17">
        <v>937.9</v>
      </c>
      <c r="D17">
        <v>1977</v>
      </c>
      <c r="E17">
        <v>1130</v>
      </c>
      <c r="F17">
        <v>20</v>
      </c>
      <c r="G17">
        <v>0</v>
      </c>
    </row>
    <row r="18" spans="1:7" ht="15" x14ac:dyDescent="0.25">
      <c r="A18" s="242" t="s">
        <v>27</v>
      </c>
    </row>
    <row r="19" spans="1:7" ht="15" x14ac:dyDescent="0.25">
      <c r="A19" s="242" t="s">
        <v>271</v>
      </c>
      <c r="B19">
        <v>467.3</v>
      </c>
      <c r="C19">
        <v>141.9</v>
      </c>
      <c r="D19">
        <v>215</v>
      </c>
      <c r="E19">
        <v>82.8</v>
      </c>
      <c r="F19">
        <v>0</v>
      </c>
      <c r="G19">
        <v>0</v>
      </c>
    </row>
    <row r="20" spans="1:7" ht="15" x14ac:dyDescent="0.25">
      <c r="A20" s="242" t="s">
        <v>27</v>
      </c>
    </row>
    <row r="21" spans="1:7" ht="15" x14ac:dyDescent="0.25">
      <c r="A21" s="242" t="s">
        <v>272</v>
      </c>
      <c r="B21">
        <v>261.10000000000002</v>
      </c>
      <c r="C21">
        <v>87.9</v>
      </c>
      <c r="D21">
        <v>1557.5</v>
      </c>
      <c r="E21">
        <v>3846.8</v>
      </c>
      <c r="F21">
        <v>0</v>
      </c>
      <c r="G21">
        <v>0</v>
      </c>
    </row>
    <row r="22" spans="1:7" ht="15" x14ac:dyDescent="0.25">
      <c r="A22" s="242" t="s">
        <v>27</v>
      </c>
    </row>
    <row r="23" spans="1:7" ht="15" x14ac:dyDescent="0.25">
      <c r="A23" s="242" t="s">
        <v>273</v>
      </c>
      <c r="B23">
        <v>566.4</v>
      </c>
      <c r="C23">
        <v>256.5</v>
      </c>
      <c r="D23">
        <v>344.9</v>
      </c>
      <c r="E23">
        <v>141.30000000000001</v>
      </c>
      <c r="F23">
        <v>0</v>
      </c>
      <c r="G23">
        <v>0</v>
      </c>
    </row>
    <row r="24" spans="1:7" ht="15" x14ac:dyDescent="0.25">
      <c r="A24" s="242" t="s">
        <v>862</v>
      </c>
      <c r="B24">
        <v>0.1</v>
      </c>
      <c r="C24">
        <v>0</v>
      </c>
      <c r="D24">
        <v>0</v>
      </c>
      <c r="E24">
        <v>0</v>
      </c>
      <c r="F24">
        <v>0</v>
      </c>
      <c r="G24">
        <v>0</v>
      </c>
    </row>
    <row r="25" spans="1:7" ht="15" x14ac:dyDescent="0.25">
      <c r="A25" s="242" t="s">
        <v>274</v>
      </c>
      <c r="B25">
        <v>1</v>
      </c>
      <c r="C25">
        <v>34.1</v>
      </c>
      <c r="D25">
        <v>6.4</v>
      </c>
      <c r="E25">
        <v>47.7</v>
      </c>
      <c r="F25">
        <v>0</v>
      </c>
      <c r="G25">
        <v>0</v>
      </c>
    </row>
    <row r="26" spans="1:7" ht="15" x14ac:dyDescent="0.25">
      <c r="A26" s="242" t="s">
        <v>586</v>
      </c>
      <c r="B26">
        <v>0.2</v>
      </c>
      <c r="C26">
        <v>0.1</v>
      </c>
      <c r="D26" t="s">
        <v>160</v>
      </c>
      <c r="E26">
        <v>0</v>
      </c>
      <c r="F26">
        <v>0</v>
      </c>
      <c r="G26">
        <v>0</v>
      </c>
    </row>
    <row r="27" spans="1:7" ht="15" x14ac:dyDescent="0.25">
      <c r="A27" s="242" t="s">
        <v>275</v>
      </c>
      <c r="B27">
        <v>414.9</v>
      </c>
      <c r="C27">
        <v>148.30000000000001</v>
      </c>
      <c r="D27">
        <v>147.1</v>
      </c>
      <c r="E27">
        <v>9.3000000000000007</v>
      </c>
      <c r="F27">
        <v>0</v>
      </c>
      <c r="G27">
        <v>0</v>
      </c>
    </row>
    <row r="28" spans="1:7" ht="15" x14ac:dyDescent="0.25">
      <c r="A28" s="242" t="s">
        <v>276</v>
      </c>
      <c r="B28">
        <v>2.1</v>
      </c>
      <c r="C28">
        <v>0.4</v>
      </c>
      <c r="D28">
        <v>1.2</v>
      </c>
      <c r="E28">
        <v>1.5</v>
      </c>
      <c r="F28">
        <v>0</v>
      </c>
      <c r="G28">
        <v>0</v>
      </c>
    </row>
    <row r="29" spans="1:7" ht="15" x14ac:dyDescent="0.25">
      <c r="A29" s="242" t="s">
        <v>278</v>
      </c>
      <c r="B29">
        <v>0</v>
      </c>
      <c r="C29">
        <v>0</v>
      </c>
      <c r="D29">
        <v>0.2</v>
      </c>
      <c r="E29">
        <v>0</v>
      </c>
      <c r="F29">
        <v>0</v>
      </c>
      <c r="G29">
        <v>0</v>
      </c>
    </row>
    <row r="30" spans="1:7" ht="15" x14ac:dyDescent="0.25">
      <c r="A30" s="242" t="s">
        <v>898</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120</v>
      </c>
      <c r="C33">
        <v>66.599999999999994</v>
      </c>
      <c r="D33">
        <v>187.3</v>
      </c>
      <c r="E33">
        <v>80.5</v>
      </c>
      <c r="F33">
        <v>0</v>
      </c>
      <c r="G33">
        <v>0</v>
      </c>
    </row>
    <row r="34" spans="1:7" ht="15" x14ac:dyDescent="0.25">
      <c r="A34" s="242" t="s">
        <v>27</v>
      </c>
    </row>
    <row r="35" spans="1:7" ht="15" x14ac:dyDescent="0.25">
      <c r="A35" s="242" t="s">
        <v>283</v>
      </c>
      <c r="B35">
        <v>76.2</v>
      </c>
      <c r="C35">
        <v>0</v>
      </c>
      <c r="D35">
        <v>26.5</v>
      </c>
      <c r="E35">
        <v>10</v>
      </c>
      <c r="F35">
        <v>0</v>
      </c>
      <c r="G35">
        <v>0</v>
      </c>
    </row>
    <row r="36" spans="1:7" ht="15" x14ac:dyDescent="0.25">
      <c r="A36" s="242" t="s">
        <v>284</v>
      </c>
      <c r="B36">
        <v>3.2</v>
      </c>
      <c r="C36">
        <v>0</v>
      </c>
      <c r="D36">
        <v>0</v>
      </c>
      <c r="E36">
        <v>0</v>
      </c>
      <c r="F36">
        <v>0</v>
      </c>
      <c r="G36">
        <v>0</v>
      </c>
    </row>
    <row r="37" spans="1:7" ht="15" x14ac:dyDescent="0.25">
      <c r="A37" s="242" t="s">
        <v>285</v>
      </c>
      <c r="B37">
        <v>73</v>
      </c>
      <c r="C37">
        <v>0</v>
      </c>
      <c r="D37">
        <v>26.5</v>
      </c>
      <c r="E37">
        <v>10</v>
      </c>
      <c r="F37">
        <v>0</v>
      </c>
      <c r="G37">
        <v>0</v>
      </c>
    </row>
    <row r="38" spans="1:7" ht="15" x14ac:dyDescent="0.25">
      <c r="A38" s="242" t="s">
        <v>27</v>
      </c>
    </row>
    <row r="39" spans="1:7" ht="15" x14ac:dyDescent="0.25">
      <c r="A39" s="242" t="s">
        <v>286</v>
      </c>
      <c r="B39">
        <v>10223.299999999999</v>
      </c>
      <c r="C39">
        <v>8992</v>
      </c>
      <c r="D39">
        <v>10286.799999999999</v>
      </c>
      <c r="E39">
        <v>5888.6</v>
      </c>
      <c r="F39">
        <v>1039.7</v>
      </c>
      <c r="G39">
        <v>112</v>
      </c>
    </row>
    <row r="40" spans="1:7" ht="15" x14ac:dyDescent="0.25">
      <c r="A40" s="242" t="s">
        <v>287</v>
      </c>
      <c r="B40">
        <v>0</v>
      </c>
      <c r="C40">
        <v>4.4000000000000004</v>
      </c>
      <c r="D40">
        <v>15.5</v>
      </c>
      <c r="E40">
        <v>14.7</v>
      </c>
      <c r="F40">
        <v>0</v>
      </c>
      <c r="G40">
        <v>0</v>
      </c>
    </row>
    <row r="41" spans="1:7" ht="15" x14ac:dyDescent="0.25">
      <c r="A41" s="242" t="s">
        <v>288</v>
      </c>
      <c r="B41">
        <v>125.2</v>
      </c>
      <c r="C41">
        <v>331.5</v>
      </c>
      <c r="D41">
        <v>26.6</v>
      </c>
      <c r="E41">
        <v>138.5</v>
      </c>
      <c r="F41">
        <v>0</v>
      </c>
      <c r="G41">
        <v>0</v>
      </c>
    </row>
    <row r="42" spans="1:7" ht="15" x14ac:dyDescent="0.25">
      <c r="A42" s="242" t="s">
        <v>289</v>
      </c>
      <c r="B42">
        <v>342.8</v>
      </c>
      <c r="C42">
        <v>247.3</v>
      </c>
      <c r="D42">
        <v>471.6</v>
      </c>
      <c r="E42">
        <v>171</v>
      </c>
      <c r="F42">
        <v>0</v>
      </c>
      <c r="G42">
        <v>0</v>
      </c>
    </row>
    <row r="43" spans="1:7" ht="15" x14ac:dyDescent="0.25">
      <c r="A43" s="242" t="s">
        <v>290</v>
      </c>
      <c r="B43">
        <v>532.29999999999995</v>
      </c>
      <c r="C43">
        <v>300.5</v>
      </c>
      <c r="D43">
        <v>2239.1999999999998</v>
      </c>
      <c r="E43">
        <v>160.19999999999999</v>
      </c>
      <c r="F43">
        <v>0</v>
      </c>
      <c r="G43">
        <v>0</v>
      </c>
    </row>
    <row r="44" spans="1:7" ht="15" x14ac:dyDescent="0.25">
      <c r="A44" s="242" t="s">
        <v>291</v>
      </c>
      <c r="B44">
        <v>56.2</v>
      </c>
      <c r="C44">
        <v>7</v>
      </c>
      <c r="D44">
        <v>5.9</v>
      </c>
      <c r="E44">
        <v>23.1</v>
      </c>
      <c r="F44">
        <v>0</v>
      </c>
      <c r="G44">
        <v>0</v>
      </c>
    </row>
    <row r="45" spans="1:7" ht="15" x14ac:dyDescent="0.25">
      <c r="A45" s="242" t="s">
        <v>292</v>
      </c>
      <c r="B45">
        <v>0</v>
      </c>
      <c r="C45">
        <v>0</v>
      </c>
      <c r="D45">
        <v>6.7</v>
      </c>
      <c r="E45">
        <v>0</v>
      </c>
      <c r="F45">
        <v>0</v>
      </c>
      <c r="G45">
        <v>0</v>
      </c>
    </row>
    <row r="46" spans="1:7" ht="15" x14ac:dyDescent="0.25">
      <c r="A46" s="242" t="s">
        <v>293</v>
      </c>
      <c r="B46">
        <v>256.8</v>
      </c>
      <c r="C46">
        <v>542.70000000000005</v>
      </c>
      <c r="D46">
        <v>195.8</v>
      </c>
      <c r="E46">
        <v>79.2</v>
      </c>
      <c r="F46">
        <v>0</v>
      </c>
      <c r="G46">
        <v>0</v>
      </c>
    </row>
    <row r="47" spans="1:7" ht="15" x14ac:dyDescent="0.25">
      <c r="A47" s="242" t="s">
        <v>384</v>
      </c>
      <c r="B47">
        <v>0</v>
      </c>
      <c r="C47">
        <v>0</v>
      </c>
      <c r="D47">
        <v>0</v>
      </c>
      <c r="E47">
        <v>13</v>
      </c>
      <c r="F47">
        <v>0</v>
      </c>
      <c r="G47">
        <v>0</v>
      </c>
    </row>
    <row r="48" spans="1:7" ht="15" x14ac:dyDescent="0.25">
      <c r="A48" s="242" t="s">
        <v>295</v>
      </c>
      <c r="B48">
        <v>237.7</v>
      </c>
      <c r="C48">
        <v>324.2</v>
      </c>
      <c r="D48">
        <v>348.9</v>
      </c>
      <c r="E48">
        <v>335.9</v>
      </c>
      <c r="F48">
        <v>0</v>
      </c>
      <c r="G48">
        <v>0</v>
      </c>
    </row>
    <row r="49" spans="1:7" ht="15" x14ac:dyDescent="0.25">
      <c r="A49" s="242" t="s">
        <v>296</v>
      </c>
      <c r="B49">
        <v>50.9</v>
      </c>
      <c r="C49">
        <v>45.1</v>
      </c>
      <c r="D49">
        <v>85</v>
      </c>
      <c r="E49">
        <v>82.1</v>
      </c>
      <c r="F49">
        <v>0</v>
      </c>
      <c r="G49">
        <v>0</v>
      </c>
    </row>
    <row r="50" spans="1:7" ht="15" x14ac:dyDescent="0.25">
      <c r="A50" s="242" t="s">
        <v>297</v>
      </c>
      <c r="B50">
        <v>0</v>
      </c>
      <c r="C50">
        <v>0.8</v>
      </c>
      <c r="D50">
        <v>4.4000000000000004</v>
      </c>
      <c r="E50">
        <v>6.5</v>
      </c>
      <c r="F50">
        <v>0</v>
      </c>
      <c r="G50">
        <v>0</v>
      </c>
    </row>
    <row r="51" spans="1:7" ht="15" x14ac:dyDescent="0.25">
      <c r="A51" s="242" t="s">
        <v>298</v>
      </c>
      <c r="B51">
        <v>8059</v>
      </c>
      <c r="C51">
        <v>6537.9</v>
      </c>
      <c r="D51">
        <v>6664.8</v>
      </c>
      <c r="E51">
        <v>4619.7</v>
      </c>
      <c r="F51">
        <v>1039.7</v>
      </c>
      <c r="G51">
        <v>112</v>
      </c>
    </row>
    <row r="52" spans="1:7" ht="15" x14ac:dyDescent="0.25">
      <c r="A52" s="242" t="s">
        <v>299</v>
      </c>
      <c r="B52">
        <v>65.900000000000006</v>
      </c>
      <c r="C52">
        <v>136.1</v>
      </c>
      <c r="D52">
        <v>53.6</v>
      </c>
      <c r="E52">
        <v>52.4</v>
      </c>
      <c r="F52">
        <v>0</v>
      </c>
      <c r="G52">
        <v>0</v>
      </c>
    </row>
    <row r="53" spans="1:7" ht="15" x14ac:dyDescent="0.25">
      <c r="A53" s="242" t="s">
        <v>300</v>
      </c>
      <c r="B53">
        <v>254</v>
      </c>
      <c r="C53">
        <v>223</v>
      </c>
      <c r="D53">
        <v>73.2</v>
      </c>
      <c r="E53">
        <v>56.6</v>
      </c>
      <c r="F53">
        <v>0</v>
      </c>
      <c r="G53">
        <v>0</v>
      </c>
    </row>
    <row r="54" spans="1:7" ht="15" x14ac:dyDescent="0.25">
      <c r="A54" s="242" t="s">
        <v>301</v>
      </c>
      <c r="B54">
        <v>0.3</v>
      </c>
      <c r="C54">
        <v>0</v>
      </c>
      <c r="D54">
        <v>0</v>
      </c>
      <c r="E54">
        <v>0</v>
      </c>
      <c r="F54">
        <v>0</v>
      </c>
      <c r="G54">
        <v>0</v>
      </c>
    </row>
    <row r="55" spans="1:7" ht="15" x14ac:dyDescent="0.25">
      <c r="A55" s="242" t="s">
        <v>302</v>
      </c>
      <c r="B55">
        <v>147.4</v>
      </c>
      <c r="C55">
        <v>277.5</v>
      </c>
      <c r="D55">
        <v>75</v>
      </c>
      <c r="E55">
        <v>83.2</v>
      </c>
      <c r="F55">
        <v>0</v>
      </c>
      <c r="G55">
        <v>0</v>
      </c>
    </row>
    <row r="56" spans="1:7" ht="15" x14ac:dyDescent="0.25">
      <c r="A56" s="242" t="s">
        <v>385</v>
      </c>
      <c r="B56">
        <v>7</v>
      </c>
      <c r="C56">
        <v>0</v>
      </c>
      <c r="D56">
        <v>0</v>
      </c>
      <c r="E56">
        <v>0</v>
      </c>
      <c r="F56">
        <v>0</v>
      </c>
      <c r="G56">
        <v>0</v>
      </c>
    </row>
    <row r="57" spans="1:7" ht="15" x14ac:dyDescent="0.25">
      <c r="A57" s="242" t="s">
        <v>303</v>
      </c>
      <c r="B57">
        <v>33</v>
      </c>
      <c r="C57">
        <v>14</v>
      </c>
      <c r="D57">
        <v>20.5</v>
      </c>
      <c r="E57">
        <v>24</v>
      </c>
      <c r="F57">
        <v>0</v>
      </c>
      <c r="G57">
        <v>0</v>
      </c>
    </row>
    <row r="58" spans="1:7" ht="15" x14ac:dyDescent="0.25">
      <c r="A58" s="242" t="s">
        <v>304</v>
      </c>
      <c r="B58">
        <v>55</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14078.7</v>
      </c>
      <c r="C60">
        <v>10521.7</v>
      </c>
      <c r="D60">
        <v>14427.6</v>
      </c>
      <c r="E60">
        <v>11099.7</v>
      </c>
      <c r="F60">
        <v>1059.7</v>
      </c>
      <c r="G60">
        <v>112</v>
      </c>
    </row>
    <row r="61" spans="1:7" ht="15" x14ac:dyDescent="0.25">
      <c r="A61" s="242" t="s">
        <v>306</v>
      </c>
      <c r="B61">
        <v>3021.1</v>
      </c>
      <c r="C61">
        <v>1506.9</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17099.8</v>
      </c>
      <c r="C63">
        <v>12028.6</v>
      </c>
      <c r="D63">
        <v>14427.6</v>
      </c>
      <c r="E63">
        <v>11099.7</v>
      </c>
      <c r="F63">
        <v>1092.7</v>
      </c>
      <c r="G63">
        <v>112</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G77"/>
  <sheetViews>
    <sheetView topLeftCell="A37" workbookViewId="0"/>
  </sheetViews>
  <sheetFormatPr defaultRowHeight="13.2" x14ac:dyDescent="0.25"/>
  <cols>
    <col min="1" max="1" width="24.5546875" customWidth="1"/>
    <col min="2" max="2" width="12.6640625" customWidth="1"/>
    <col min="4" max="4" width="11.44140625" customWidth="1"/>
    <col min="5" max="5" width="10" customWidth="1"/>
    <col min="6" max="6" width="12.109375" customWidth="1"/>
    <col min="7" max="7" width="8.88671875" customWidth="1"/>
  </cols>
  <sheetData>
    <row r="1" spans="1:7" ht="15" x14ac:dyDescent="0.25">
      <c r="A1" s="53" t="s">
        <v>564</v>
      </c>
    </row>
    <row r="2" spans="1:7" ht="15" x14ac:dyDescent="0.25">
      <c r="A2" s="53" t="s">
        <v>565</v>
      </c>
    </row>
    <row r="3" spans="1:7" ht="15" x14ac:dyDescent="0.25">
      <c r="A3" s="53" t="s">
        <v>593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0.2</v>
      </c>
      <c r="E15">
        <v>0.2</v>
      </c>
      <c r="F15">
        <v>0</v>
      </c>
      <c r="G15">
        <v>0</v>
      </c>
    </row>
    <row r="16" spans="1:7" ht="15" x14ac:dyDescent="0.25">
      <c r="A16" s="53" t="s">
        <v>27</v>
      </c>
    </row>
    <row r="17" spans="1:7" ht="15" x14ac:dyDescent="0.25">
      <c r="A17" s="53" t="s">
        <v>270</v>
      </c>
      <c r="B17">
        <v>1877</v>
      </c>
      <c r="C17">
        <v>2555.1999999999998</v>
      </c>
      <c r="D17">
        <v>1811.8</v>
      </c>
      <c r="E17">
        <v>3811.2</v>
      </c>
      <c r="F17">
        <v>330.9</v>
      </c>
      <c r="G17">
        <v>0</v>
      </c>
    </row>
    <row r="18" spans="1:7" ht="15" x14ac:dyDescent="0.25">
      <c r="A18" s="53" t="s">
        <v>27</v>
      </c>
    </row>
    <row r="19" spans="1:7" ht="15" x14ac:dyDescent="0.25">
      <c r="A19" s="53" t="s">
        <v>271</v>
      </c>
      <c r="B19">
        <v>173.9</v>
      </c>
      <c r="C19">
        <v>178.3</v>
      </c>
      <c r="D19">
        <v>186.7</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75.5</v>
      </c>
      <c r="C23">
        <v>661</v>
      </c>
      <c r="D23">
        <v>187.2</v>
      </c>
      <c r="E23">
        <v>2522.6999999999998</v>
      </c>
      <c r="F23">
        <v>0</v>
      </c>
      <c r="G23">
        <v>0</v>
      </c>
    </row>
    <row r="24" spans="1:7" ht="15" x14ac:dyDescent="0.25">
      <c r="A24" s="53" t="s">
        <v>274</v>
      </c>
      <c r="B24">
        <v>4</v>
      </c>
      <c r="C24">
        <v>4.3</v>
      </c>
      <c r="D24">
        <v>12.8</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594</v>
      </c>
      <c r="B29" t="s">
        <v>160</v>
      </c>
      <c r="C29">
        <v>0</v>
      </c>
      <c r="D29">
        <v>0</v>
      </c>
      <c r="E29">
        <v>0</v>
      </c>
      <c r="F29">
        <v>0</v>
      </c>
      <c r="G29">
        <v>0</v>
      </c>
    </row>
    <row r="30" spans="1:7" ht="15" x14ac:dyDescent="0.25">
      <c r="A30" s="53" t="s">
        <v>276</v>
      </c>
      <c r="B30">
        <v>1</v>
      </c>
      <c r="C30">
        <v>20.5</v>
      </c>
      <c r="D30">
        <v>4.5999999999999996</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1.5</v>
      </c>
      <c r="E33">
        <v>0.5</v>
      </c>
      <c r="F33">
        <v>0</v>
      </c>
      <c r="G33">
        <v>0</v>
      </c>
    </row>
    <row r="34" spans="1:7" ht="15" x14ac:dyDescent="0.25">
      <c r="A34" s="53" t="s">
        <v>279</v>
      </c>
      <c r="B34">
        <v>0.7</v>
      </c>
      <c r="C34">
        <v>52.9</v>
      </c>
      <c r="D34">
        <v>3.1</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7220.7</v>
      </c>
      <c r="C46">
        <v>7760.2</v>
      </c>
      <c r="D46">
        <v>8261.4</v>
      </c>
      <c r="E46">
        <v>11174.9</v>
      </c>
      <c r="F46">
        <v>837.4</v>
      </c>
      <c r="G46">
        <v>0</v>
      </c>
    </row>
    <row r="47" spans="1:7" ht="15" x14ac:dyDescent="0.25">
      <c r="A47" s="53" t="s">
        <v>287</v>
      </c>
      <c r="B47">
        <v>0</v>
      </c>
      <c r="C47">
        <v>0</v>
      </c>
      <c r="D47">
        <v>13.9</v>
      </c>
      <c r="E47">
        <v>13.9</v>
      </c>
      <c r="F47">
        <v>0</v>
      </c>
      <c r="G47">
        <v>0</v>
      </c>
    </row>
    <row r="48" spans="1:7" ht="15" x14ac:dyDescent="0.25">
      <c r="A48" s="53" t="s">
        <v>288</v>
      </c>
      <c r="B48">
        <v>236.9</v>
      </c>
      <c r="C48">
        <v>296.3</v>
      </c>
      <c r="D48">
        <v>276.10000000000002</v>
      </c>
      <c r="E48">
        <v>282</v>
      </c>
      <c r="F48">
        <v>0</v>
      </c>
      <c r="G48">
        <v>0</v>
      </c>
    </row>
    <row r="49" spans="1:7" ht="15" x14ac:dyDescent="0.25">
      <c r="A49" s="53" t="s">
        <v>289</v>
      </c>
      <c r="B49">
        <v>368.8</v>
      </c>
      <c r="C49">
        <v>118.9</v>
      </c>
      <c r="D49">
        <v>231.3</v>
      </c>
      <c r="E49">
        <v>260.89999999999998</v>
      </c>
      <c r="F49">
        <v>37.700000000000003</v>
      </c>
      <c r="G49">
        <v>0</v>
      </c>
    </row>
    <row r="50" spans="1:7" ht="15" x14ac:dyDescent="0.25">
      <c r="A50" s="53" t="s">
        <v>310</v>
      </c>
      <c r="B50">
        <v>0</v>
      </c>
      <c r="C50">
        <v>6</v>
      </c>
      <c r="D50">
        <v>0</v>
      </c>
      <c r="E50">
        <v>5.5</v>
      </c>
      <c r="F50">
        <v>0</v>
      </c>
      <c r="G50">
        <v>0</v>
      </c>
    </row>
    <row r="51" spans="1:7" ht="15" x14ac:dyDescent="0.25">
      <c r="A51" s="53" t="s">
        <v>290</v>
      </c>
      <c r="B51">
        <v>477.6</v>
      </c>
      <c r="C51">
        <v>318.2</v>
      </c>
      <c r="D51">
        <v>1563.1</v>
      </c>
      <c r="E51">
        <v>1832.8</v>
      </c>
      <c r="F51">
        <v>0</v>
      </c>
      <c r="G51">
        <v>0</v>
      </c>
    </row>
    <row r="52" spans="1:7" ht="15" x14ac:dyDescent="0.25">
      <c r="A52" s="53" t="s">
        <v>563</v>
      </c>
      <c r="B52">
        <v>0</v>
      </c>
      <c r="C52">
        <v>58</v>
      </c>
      <c r="D52">
        <v>0</v>
      </c>
      <c r="E52">
        <v>0</v>
      </c>
      <c r="F52">
        <v>0</v>
      </c>
      <c r="G52">
        <v>0</v>
      </c>
    </row>
    <row r="53" spans="1:7" ht="15" x14ac:dyDescent="0.25">
      <c r="A53" s="53" t="s">
        <v>291</v>
      </c>
      <c r="B53">
        <v>93.6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531.9</v>
      </c>
      <c r="C56">
        <v>344.6</v>
      </c>
      <c r="D56">
        <v>230.2</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138.6</v>
      </c>
      <c r="C59">
        <v>176.1</v>
      </c>
      <c r="D59">
        <v>288</v>
      </c>
      <c r="E59">
        <v>164</v>
      </c>
      <c r="F59">
        <v>0</v>
      </c>
      <c r="G59">
        <v>0</v>
      </c>
    </row>
    <row r="60" spans="1:7" ht="15" x14ac:dyDescent="0.25">
      <c r="A60" s="53" t="s">
        <v>296</v>
      </c>
      <c r="B60">
        <v>129.4</v>
      </c>
      <c r="C60">
        <v>71.5</v>
      </c>
      <c r="D60">
        <v>91.5</v>
      </c>
      <c r="E60">
        <v>91.4</v>
      </c>
      <c r="F60">
        <v>0</v>
      </c>
      <c r="G60">
        <v>0</v>
      </c>
    </row>
    <row r="61" spans="1:7" ht="15" x14ac:dyDescent="0.25">
      <c r="A61" s="53" t="s">
        <v>297</v>
      </c>
      <c r="B61">
        <v>5.4</v>
      </c>
      <c r="C61">
        <v>1.3</v>
      </c>
      <c r="D61">
        <v>7.7</v>
      </c>
      <c r="E61">
        <v>5.5</v>
      </c>
      <c r="F61">
        <v>0</v>
      </c>
      <c r="G61">
        <v>0</v>
      </c>
    </row>
    <row r="62" spans="1:7" ht="15" x14ac:dyDescent="0.25">
      <c r="A62" s="53" t="s">
        <v>298</v>
      </c>
      <c r="B62">
        <v>4452.1000000000004</v>
      </c>
      <c r="C62">
        <v>5108.5</v>
      </c>
      <c r="D62">
        <v>5069</v>
      </c>
      <c r="E62">
        <v>6041.1</v>
      </c>
      <c r="F62">
        <v>767.9</v>
      </c>
      <c r="G62">
        <v>0</v>
      </c>
    </row>
    <row r="63" spans="1:7" ht="15" x14ac:dyDescent="0.25">
      <c r="A63" s="53" t="s">
        <v>299</v>
      </c>
      <c r="B63">
        <v>135.6</v>
      </c>
      <c r="C63">
        <v>72.599999999999994</v>
      </c>
      <c r="D63">
        <v>70.599999999999994</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293.39999999999998</v>
      </c>
      <c r="C66">
        <v>201.2</v>
      </c>
      <c r="D66">
        <v>72</v>
      </c>
      <c r="E66">
        <v>229.7</v>
      </c>
      <c r="F66">
        <v>0</v>
      </c>
      <c r="G66">
        <v>0</v>
      </c>
    </row>
    <row r="67" spans="1:7" ht="15" x14ac:dyDescent="0.25">
      <c r="A67" s="53" t="s">
        <v>385</v>
      </c>
      <c r="B67">
        <v>0</v>
      </c>
      <c r="C67">
        <v>0</v>
      </c>
      <c r="D67">
        <v>2</v>
      </c>
      <c r="E67">
        <v>2.2000000000000002</v>
      </c>
      <c r="F67">
        <v>0</v>
      </c>
      <c r="G67">
        <v>0</v>
      </c>
    </row>
    <row r="68" spans="1:7" ht="15" x14ac:dyDescent="0.25">
      <c r="A68" s="53" t="s">
        <v>303</v>
      </c>
      <c r="B68">
        <v>5.4</v>
      </c>
      <c r="C68">
        <v>2</v>
      </c>
      <c r="D68">
        <v>46</v>
      </c>
      <c r="E68">
        <v>29.2</v>
      </c>
      <c r="F68">
        <v>0</v>
      </c>
      <c r="G68">
        <v>0</v>
      </c>
    </row>
    <row r="69" spans="1:7" ht="15" x14ac:dyDescent="0.25">
      <c r="A69" s="53" t="s">
        <v>304</v>
      </c>
      <c r="B69">
        <v>25</v>
      </c>
      <c r="C69">
        <v>0</v>
      </c>
      <c r="D69">
        <v>33.9</v>
      </c>
      <c r="E69">
        <v>150</v>
      </c>
      <c r="F69">
        <v>0</v>
      </c>
      <c r="G69">
        <v>0</v>
      </c>
    </row>
    <row r="70" spans="1:7" ht="15" x14ac:dyDescent="0.25">
      <c r="A70" s="53" t="s">
        <v>573</v>
      </c>
      <c r="B70" t="s">
        <v>109</v>
      </c>
      <c r="C70" t="s">
        <v>443</v>
      </c>
      <c r="D70" t="s">
        <v>118</v>
      </c>
      <c r="E70" t="s">
        <v>118</v>
      </c>
      <c r="F70" t="s">
        <v>118</v>
      </c>
      <c r="G70" t="s">
        <v>108</v>
      </c>
    </row>
    <row r="71" spans="1:7" ht="15" x14ac:dyDescent="0.25">
      <c r="A71" s="53" t="s">
        <v>305</v>
      </c>
      <c r="B71">
        <v>9347.5</v>
      </c>
      <c r="C71" s="48">
        <v>11321.3</v>
      </c>
      <c r="D71">
        <v>10508.3</v>
      </c>
      <c r="E71">
        <v>19266.599999999999</v>
      </c>
      <c r="F71">
        <v>1168.2</v>
      </c>
      <c r="G71">
        <v>0</v>
      </c>
    </row>
    <row r="72" spans="1:7" ht="15" x14ac:dyDescent="0.25">
      <c r="A72" s="53" t="s">
        <v>306</v>
      </c>
      <c r="B72">
        <v>1687</v>
      </c>
      <c r="C72">
        <v>1699.5</v>
      </c>
      <c r="D72">
        <v>0</v>
      </c>
      <c r="E72">
        <v>0</v>
      </c>
      <c r="F72">
        <v>0</v>
      </c>
      <c r="G72">
        <v>0</v>
      </c>
    </row>
    <row r="73" spans="1:7" ht="15" x14ac:dyDescent="0.25">
      <c r="A73" s="53" t="s">
        <v>573</v>
      </c>
      <c r="B73" t="s">
        <v>109</v>
      </c>
      <c r="C73" t="s">
        <v>443</v>
      </c>
      <c r="D73" t="s">
        <v>118</v>
      </c>
      <c r="E73" t="s">
        <v>118</v>
      </c>
      <c r="F73" t="s">
        <v>118</v>
      </c>
      <c r="G73" t="s">
        <v>108</v>
      </c>
    </row>
    <row r="74" spans="1:7" ht="15" x14ac:dyDescent="0.25">
      <c r="A74" s="53" t="s">
        <v>307</v>
      </c>
      <c r="B74">
        <v>11034.51</v>
      </c>
      <c r="C74">
        <v>13020.8</v>
      </c>
      <c r="D74">
        <v>10508.3</v>
      </c>
      <c r="E74">
        <v>19266.599999999999</v>
      </c>
      <c r="F74">
        <v>1168.2</v>
      </c>
      <c r="G74">
        <v>0</v>
      </c>
    </row>
    <row r="75" spans="1:7" ht="15" x14ac:dyDescent="0.25">
      <c r="A75" s="53" t="s">
        <v>308</v>
      </c>
      <c r="B75" t="s">
        <v>25</v>
      </c>
      <c r="C75" t="s">
        <v>25</v>
      </c>
      <c r="D75">
        <v>0</v>
      </c>
      <c r="E75">
        <v>0</v>
      </c>
      <c r="F75" t="s">
        <v>25</v>
      </c>
      <c r="G75" t="s">
        <v>25</v>
      </c>
    </row>
    <row r="76" spans="1:7" ht="15" x14ac:dyDescent="0.25">
      <c r="A76" s="53" t="s">
        <v>309</v>
      </c>
      <c r="B76">
        <v>375.9</v>
      </c>
      <c r="C76">
        <v>632.20000000000005</v>
      </c>
      <c r="D76" t="s">
        <v>25</v>
      </c>
      <c r="E76" t="s">
        <v>25</v>
      </c>
      <c r="F76">
        <v>0</v>
      </c>
      <c r="G76">
        <v>0</v>
      </c>
    </row>
    <row r="77" spans="1:7" ht="15" x14ac:dyDescent="0.25">
      <c r="A77" s="53" t="s">
        <v>573</v>
      </c>
      <c r="B77" t="s">
        <v>109</v>
      </c>
      <c r="C77" t="s">
        <v>443</v>
      </c>
      <c r="D77" t="s">
        <v>118</v>
      </c>
      <c r="E77" t="s">
        <v>118</v>
      </c>
      <c r="F77" t="s">
        <v>118</v>
      </c>
      <c r="G77" t="s">
        <v>108</v>
      </c>
    </row>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76"/>
  <sheetViews>
    <sheetView topLeftCell="A37" workbookViewId="0"/>
  </sheetViews>
  <sheetFormatPr defaultRowHeight="13.2" x14ac:dyDescent="0.25"/>
  <cols>
    <col min="1" max="1" width="25.109375" customWidth="1"/>
    <col min="2" max="2" width="11.44140625" customWidth="1"/>
    <col min="4" max="4" width="11.44140625" customWidth="1"/>
    <col min="6" max="6" width="13.109375" customWidth="1"/>
  </cols>
  <sheetData>
    <row r="1" spans="1:7" ht="15" x14ac:dyDescent="0.25">
      <c r="A1" s="53" t="s">
        <v>564</v>
      </c>
    </row>
    <row r="2" spans="1:7" ht="15" x14ac:dyDescent="0.25">
      <c r="A2" s="53" t="s">
        <v>565</v>
      </c>
    </row>
    <row r="3" spans="1:7" ht="15" x14ac:dyDescent="0.25">
      <c r="A3" s="53" t="s">
        <v>592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1884</v>
      </c>
      <c r="C17">
        <v>2555.1999999999998</v>
      </c>
      <c r="D17">
        <v>1723.4</v>
      </c>
      <c r="E17">
        <v>3811.2</v>
      </c>
      <c r="F17">
        <v>217</v>
      </c>
      <c r="G17">
        <v>0</v>
      </c>
    </row>
    <row r="18" spans="1:7" ht="15" x14ac:dyDescent="0.25">
      <c r="A18" s="53" t="s">
        <v>27</v>
      </c>
    </row>
    <row r="19" spans="1:7" ht="15" x14ac:dyDescent="0.25">
      <c r="A19" s="53" t="s">
        <v>271</v>
      </c>
      <c r="B19">
        <v>121.2</v>
      </c>
      <c r="C19">
        <v>178.3</v>
      </c>
      <c r="D19">
        <v>165.4</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187.1</v>
      </c>
      <c r="E23">
        <v>2522.6999999999998</v>
      </c>
      <c r="F23">
        <v>0</v>
      </c>
      <c r="G23">
        <v>0</v>
      </c>
    </row>
    <row r="24" spans="1:7" ht="15" x14ac:dyDescent="0.25">
      <c r="A24" s="53" t="s">
        <v>274</v>
      </c>
      <c r="B24">
        <v>3.1</v>
      </c>
      <c r="C24">
        <v>4.3</v>
      </c>
      <c r="D24">
        <v>12.6</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276</v>
      </c>
      <c r="B29">
        <v>1</v>
      </c>
      <c r="C29">
        <v>20.5</v>
      </c>
      <c r="D29">
        <v>4.5999999999999996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7059.6</v>
      </c>
      <c r="C45">
        <v>7760.2</v>
      </c>
      <c r="D45">
        <v>7690.4</v>
      </c>
      <c r="E45">
        <v>11174.9</v>
      </c>
      <c r="F45">
        <v>807.6</v>
      </c>
      <c r="G45">
        <v>0</v>
      </c>
    </row>
    <row r="46" spans="1:7" ht="15" x14ac:dyDescent="0.25">
      <c r="A46" s="53" t="s">
        <v>287</v>
      </c>
      <c r="B46">
        <v>5.5</v>
      </c>
      <c r="C46">
        <v>0</v>
      </c>
      <c r="D46">
        <v>8.4</v>
      </c>
      <c r="E46">
        <v>13.9</v>
      </c>
      <c r="F46">
        <v>0</v>
      </c>
      <c r="G46">
        <v>0</v>
      </c>
    </row>
    <row r="47" spans="1:7" ht="15" x14ac:dyDescent="0.25">
      <c r="A47" s="53" t="s">
        <v>288</v>
      </c>
      <c r="B47">
        <v>225.6</v>
      </c>
      <c r="C47">
        <v>296.3</v>
      </c>
      <c r="D47">
        <v>276.10000000000002</v>
      </c>
      <c r="E47">
        <v>282</v>
      </c>
      <c r="F47">
        <v>0</v>
      </c>
      <c r="G47">
        <v>0</v>
      </c>
    </row>
    <row r="48" spans="1:7" ht="15" x14ac:dyDescent="0.25">
      <c r="A48" s="53" t="s">
        <v>289</v>
      </c>
      <c r="B48">
        <v>343.5</v>
      </c>
      <c r="C48">
        <v>118.9</v>
      </c>
      <c r="D48">
        <v>227</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491.9</v>
      </c>
      <c r="C50">
        <v>318.2</v>
      </c>
      <c r="D50">
        <v>1320.8</v>
      </c>
      <c r="E50">
        <v>1832.8</v>
      </c>
      <c r="F50">
        <v>0</v>
      </c>
      <c r="G50">
        <v>0</v>
      </c>
    </row>
    <row r="51" spans="1:7" ht="15" x14ac:dyDescent="0.25">
      <c r="A51" s="53" t="s">
        <v>563</v>
      </c>
      <c r="B51">
        <v>0</v>
      </c>
      <c r="C51">
        <v>58</v>
      </c>
      <c r="D51">
        <v>0</v>
      </c>
      <c r="E51">
        <v>0</v>
      </c>
      <c r="F51">
        <v>0</v>
      </c>
      <c r="G51">
        <v>0</v>
      </c>
    </row>
    <row r="52" spans="1:7" ht="15" x14ac:dyDescent="0.25">
      <c r="A52" s="53" t="s">
        <v>291</v>
      </c>
      <c r="B52">
        <v>63.6</v>
      </c>
      <c r="C52">
        <v>240.2</v>
      </c>
      <c r="D52">
        <v>35.299999999999997</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16.8</v>
      </c>
      <c r="C54">
        <v>29.3</v>
      </c>
      <c r="D54">
        <v>0</v>
      </c>
      <c r="E54">
        <v>0</v>
      </c>
      <c r="F54">
        <v>0</v>
      </c>
      <c r="G54">
        <v>0</v>
      </c>
    </row>
    <row r="55" spans="1:7" ht="15" x14ac:dyDescent="0.25">
      <c r="A55" s="53" t="s">
        <v>293</v>
      </c>
      <c r="B55">
        <v>425.6</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125.4</v>
      </c>
      <c r="C58">
        <v>176.1</v>
      </c>
      <c r="D58">
        <v>288</v>
      </c>
      <c r="E58">
        <v>164</v>
      </c>
      <c r="F58">
        <v>0</v>
      </c>
      <c r="G58">
        <v>0</v>
      </c>
    </row>
    <row r="59" spans="1:7" ht="15" x14ac:dyDescent="0.25">
      <c r="A59" s="53" t="s">
        <v>296</v>
      </c>
      <c r="B59">
        <v>112.4</v>
      </c>
      <c r="C59">
        <v>71.5</v>
      </c>
      <c r="D59">
        <v>91.5</v>
      </c>
      <c r="E59">
        <v>91.4</v>
      </c>
      <c r="F59">
        <v>0</v>
      </c>
      <c r="G59">
        <v>0</v>
      </c>
    </row>
    <row r="60" spans="1:7" ht="15" x14ac:dyDescent="0.25">
      <c r="A60" s="53" t="s">
        <v>297</v>
      </c>
      <c r="B60">
        <v>6.4</v>
      </c>
      <c r="C60">
        <v>1.3</v>
      </c>
      <c r="D60">
        <v>6.7</v>
      </c>
      <c r="E60">
        <v>5.5</v>
      </c>
      <c r="F60">
        <v>0</v>
      </c>
      <c r="G60">
        <v>0</v>
      </c>
    </row>
    <row r="61" spans="1:7" ht="15" x14ac:dyDescent="0.25">
      <c r="A61" s="53" t="s">
        <v>298</v>
      </c>
      <c r="B61">
        <v>4539.6000000000004</v>
      </c>
      <c r="C61">
        <v>5108.5</v>
      </c>
      <c r="D61">
        <v>4791.3999999999996</v>
      </c>
      <c r="E61">
        <v>6041.1</v>
      </c>
      <c r="F61">
        <v>767.9</v>
      </c>
      <c r="G61">
        <v>0</v>
      </c>
    </row>
    <row r="62" spans="1:7" ht="15" x14ac:dyDescent="0.25">
      <c r="A62" s="53" t="s">
        <v>299</v>
      </c>
      <c r="B62">
        <v>135.6</v>
      </c>
      <c r="C62">
        <v>72.599999999999994</v>
      </c>
      <c r="D62">
        <v>49.7</v>
      </c>
      <c r="E62">
        <v>105.6</v>
      </c>
      <c r="F62">
        <v>2</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285.39999999999998</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26</v>
      </c>
      <c r="C69" t="s">
        <v>108</v>
      </c>
      <c r="D69" t="s">
        <v>118</v>
      </c>
      <c r="E69" t="s">
        <v>108</v>
      </c>
      <c r="F69" t="s">
        <v>175</v>
      </c>
      <c r="G69" t="s">
        <v>26</v>
      </c>
    </row>
    <row r="70" spans="1:7" ht="15" x14ac:dyDescent="0.25">
      <c r="A70" s="53" t="s">
        <v>305</v>
      </c>
      <c r="B70">
        <v>9139.7999999999993</v>
      </c>
      <c r="C70">
        <v>11321.3</v>
      </c>
      <c r="D70">
        <v>9826.2999999999993</v>
      </c>
      <c r="E70">
        <v>19266.599999999999</v>
      </c>
      <c r="F70">
        <v>1024.5999999999999</v>
      </c>
      <c r="G70">
        <v>0</v>
      </c>
    </row>
    <row r="71" spans="1:7" ht="15" x14ac:dyDescent="0.25">
      <c r="A71" s="53" t="s">
        <v>306</v>
      </c>
      <c r="B71">
        <v>1342</v>
      </c>
      <c r="C71">
        <v>1699.5</v>
      </c>
      <c r="D71">
        <v>0</v>
      </c>
      <c r="E71">
        <v>0</v>
      </c>
      <c r="F71">
        <v>0</v>
      </c>
      <c r="G71">
        <v>0</v>
      </c>
    </row>
    <row r="72" spans="1:7" ht="15" x14ac:dyDescent="0.25">
      <c r="A72" s="53" t="s">
        <v>573</v>
      </c>
      <c r="B72" t="s">
        <v>26</v>
      </c>
      <c r="C72" t="s">
        <v>108</v>
      </c>
      <c r="D72" t="s">
        <v>118</v>
      </c>
      <c r="E72" t="s">
        <v>108</v>
      </c>
      <c r="F72" t="s">
        <v>175</v>
      </c>
      <c r="G72" t="s">
        <v>26</v>
      </c>
    </row>
    <row r="73" spans="1:7" ht="15" x14ac:dyDescent="0.25">
      <c r="A73" s="53" t="s">
        <v>307</v>
      </c>
      <c r="B73">
        <v>10481.799999999999</v>
      </c>
      <c r="C73">
        <v>13020.8</v>
      </c>
      <c r="D73">
        <v>9826.2999999999993</v>
      </c>
      <c r="E73">
        <v>19266.599999999999</v>
      </c>
      <c r="F73">
        <v>1024.5999999999999</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26</v>
      </c>
      <c r="C76" t="s">
        <v>108</v>
      </c>
      <c r="D76" t="s">
        <v>118</v>
      </c>
      <c r="E76" t="s">
        <v>108</v>
      </c>
      <c r="F76" t="s">
        <v>175</v>
      </c>
      <c r="G76" t="s">
        <v>26</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G76"/>
  <sheetViews>
    <sheetView topLeftCell="A31" workbookViewId="0"/>
  </sheetViews>
  <sheetFormatPr defaultRowHeight="13.2" x14ac:dyDescent="0.25"/>
  <cols>
    <col min="1" max="2" width="9.109375" customWidth="1"/>
    <col min="4" max="5" width="11.44140625" customWidth="1"/>
    <col min="6" max="6" width="13.109375" customWidth="1"/>
  </cols>
  <sheetData>
    <row r="1" spans="1:7" ht="15" x14ac:dyDescent="0.25">
      <c r="A1" s="53" t="s">
        <v>564</v>
      </c>
    </row>
    <row r="2" spans="1:7" ht="15" x14ac:dyDescent="0.25">
      <c r="A2" s="53" t="s">
        <v>565</v>
      </c>
    </row>
    <row r="3" spans="1:7" ht="15" x14ac:dyDescent="0.25">
      <c r="A3" s="53" t="s">
        <v>590</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1577.6</v>
      </c>
      <c r="C17">
        <v>2555.1999999999998</v>
      </c>
      <c r="D17">
        <v>1657.2</v>
      </c>
      <c r="E17">
        <v>3811.2</v>
      </c>
      <c r="F17">
        <v>217</v>
      </c>
      <c r="G17">
        <v>0</v>
      </c>
    </row>
    <row r="18" spans="1:7" ht="15" x14ac:dyDescent="0.25">
      <c r="A18" s="53" t="s">
        <v>27</v>
      </c>
    </row>
    <row r="19" spans="1:7" ht="15" x14ac:dyDescent="0.25">
      <c r="A19" s="53" t="s">
        <v>271</v>
      </c>
      <c r="B19">
        <v>116.6</v>
      </c>
      <c r="C19">
        <v>178.3</v>
      </c>
      <c r="D19">
        <v>159.69999999999999</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185.5</v>
      </c>
      <c r="E23">
        <v>2522.6999999999998</v>
      </c>
      <c r="F23">
        <v>0</v>
      </c>
      <c r="G23">
        <v>0</v>
      </c>
    </row>
    <row r="24" spans="1:7" ht="15" x14ac:dyDescent="0.25">
      <c r="A24" s="53" t="s">
        <v>274</v>
      </c>
      <c r="B24">
        <v>3.1</v>
      </c>
      <c r="C24">
        <v>4.3</v>
      </c>
      <c r="D24">
        <v>12.5</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v>
      </c>
      <c r="C28">
        <v>419.1</v>
      </c>
      <c r="D28">
        <v>8.4</v>
      </c>
      <c r="E28">
        <v>1880.7</v>
      </c>
      <c r="F28">
        <v>0</v>
      </c>
      <c r="G28">
        <v>0</v>
      </c>
    </row>
    <row r="29" spans="1:7" ht="15" x14ac:dyDescent="0.25">
      <c r="A29" s="53" t="s">
        <v>276</v>
      </c>
      <c r="B29">
        <v>1.6</v>
      </c>
      <c r="C29">
        <v>20.5</v>
      </c>
      <c r="D29">
        <v>4.0999999999999996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6764.8</v>
      </c>
      <c r="C45">
        <v>7760.2</v>
      </c>
      <c r="D45">
        <v>7371.9</v>
      </c>
      <c r="E45">
        <v>11174.9</v>
      </c>
      <c r="F45">
        <v>805.6</v>
      </c>
      <c r="G45">
        <v>0</v>
      </c>
    </row>
    <row r="46" spans="1:7" ht="15" x14ac:dyDescent="0.25">
      <c r="A46" s="53" t="s">
        <v>287</v>
      </c>
      <c r="B46">
        <v>5.5</v>
      </c>
      <c r="C46">
        <v>0</v>
      </c>
      <c r="D46">
        <v>8.4</v>
      </c>
      <c r="E46">
        <v>13.9</v>
      </c>
      <c r="F46">
        <v>0</v>
      </c>
      <c r="G46">
        <v>0</v>
      </c>
    </row>
    <row r="47" spans="1:7" ht="15" x14ac:dyDescent="0.25">
      <c r="A47" s="53" t="s">
        <v>288</v>
      </c>
      <c r="B47">
        <v>218.6</v>
      </c>
      <c r="C47">
        <v>296.3</v>
      </c>
      <c r="D47">
        <v>276.10000000000002</v>
      </c>
      <c r="E47">
        <v>282</v>
      </c>
      <c r="F47">
        <v>0</v>
      </c>
      <c r="G47">
        <v>0</v>
      </c>
    </row>
    <row r="48" spans="1:7" ht="15" x14ac:dyDescent="0.25">
      <c r="A48" s="53" t="s">
        <v>289</v>
      </c>
      <c r="B48">
        <v>335.4</v>
      </c>
      <c r="C48">
        <v>118.9</v>
      </c>
      <c r="D48">
        <v>205.8</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457.9</v>
      </c>
      <c r="C50">
        <v>318.2</v>
      </c>
      <c r="D50">
        <v>1200.3</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12.6</v>
      </c>
      <c r="C54">
        <v>29.3</v>
      </c>
      <c r="D54">
        <v>0</v>
      </c>
      <c r="E54">
        <v>0</v>
      </c>
      <c r="F54">
        <v>0</v>
      </c>
      <c r="G54">
        <v>0</v>
      </c>
    </row>
    <row r="55" spans="1:7" ht="15" x14ac:dyDescent="0.25">
      <c r="A55" s="53" t="s">
        <v>293</v>
      </c>
      <c r="B55">
        <v>352.4</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124.1</v>
      </c>
      <c r="C58">
        <v>176.1</v>
      </c>
      <c r="D58">
        <v>288</v>
      </c>
      <c r="E58">
        <v>164</v>
      </c>
      <c r="F58">
        <v>0</v>
      </c>
      <c r="G58">
        <v>0</v>
      </c>
    </row>
    <row r="59" spans="1:7" ht="15" x14ac:dyDescent="0.25">
      <c r="A59" s="53" t="s">
        <v>296</v>
      </c>
      <c r="B59">
        <v>119.3</v>
      </c>
      <c r="C59">
        <v>71.5</v>
      </c>
      <c r="D59">
        <v>84.4</v>
      </c>
      <c r="E59">
        <v>91.4</v>
      </c>
      <c r="F59">
        <v>0</v>
      </c>
      <c r="G59">
        <v>0</v>
      </c>
    </row>
    <row r="60" spans="1:7" ht="15" x14ac:dyDescent="0.25">
      <c r="A60" s="53" t="s">
        <v>297</v>
      </c>
      <c r="B60">
        <v>8.1999999999999993</v>
      </c>
      <c r="C60">
        <v>1.3</v>
      </c>
      <c r="D60">
        <v>4.9000000000000004</v>
      </c>
      <c r="E60">
        <v>5.5</v>
      </c>
      <c r="F60">
        <v>0</v>
      </c>
      <c r="G60">
        <v>0</v>
      </c>
    </row>
    <row r="61" spans="1:7" ht="15" x14ac:dyDescent="0.25">
      <c r="A61" s="53" t="s">
        <v>298</v>
      </c>
      <c r="B61">
        <v>4430.8</v>
      </c>
      <c r="C61">
        <v>5108.5</v>
      </c>
      <c r="D61">
        <v>4630.2</v>
      </c>
      <c r="E61">
        <v>6041.1</v>
      </c>
      <c r="F61">
        <v>767.9</v>
      </c>
      <c r="G61">
        <v>0</v>
      </c>
    </row>
    <row r="62" spans="1:7" ht="15" x14ac:dyDescent="0.25">
      <c r="A62" s="53" t="s">
        <v>299</v>
      </c>
      <c r="B62">
        <v>96</v>
      </c>
      <c r="C62">
        <v>72.599999999999994</v>
      </c>
      <c r="D62">
        <v>49.7</v>
      </c>
      <c r="E62">
        <v>105.6</v>
      </c>
      <c r="F62">
        <v>0</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251.4</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118</v>
      </c>
      <c r="C69" t="s">
        <v>26</v>
      </c>
      <c r="D69" t="s">
        <v>118</v>
      </c>
      <c r="E69" t="s">
        <v>118</v>
      </c>
      <c r="F69" t="s">
        <v>118</v>
      </c>
      <c r="G69" t="s">
        <v>108</v>
      </c>
    </row>
    <row r="70" spans="1:7" ht="15" x14ac:dyDescent="0.25">
      <c r="A70" s="53" t="s">
        <v>305</v>
      </c>
      <c r="B70">
        <v>8534</v>
      </c>
      <c r="C70">
        <v>11321.3</v>
      </c>
      <c r="D70">
        <v>9434.2999999999993</v>
      </c>
      <c r="E70">
        <v>19266.599999999999</v>
      </c>
      <c r="F70">
        <v>1022.6</v>
      </c>
      <c r="G70">
        <v>0</v>
      </c>
    </row>
    <row r="71" spans="1:7" ht="15" x14ac:dyDescent="0.25">
      <c r="A71" s="53" t="s">
        <v>306</v>
      </c>
      <c r="B71">
        <v>1333</v>
      </c>
      <c r="C71">
        <v>1699.5</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9867</v>
      </c>
      <c r="C73">
        <v>13020.8</v>
      </c>
      <c r="D73">
        <v>9434.2999999999993</v>
      </c>
      <c r="E73">
        <v>19266.599999999999</v>
      </c>
      <c r="F73">
        <v>1022.6</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horizontalDpi="300" verticalDpi="300"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G75"/>
  <sheetViews>
    <sheetView workbookViewId="0"/>
  </sheetViews>
  <sheetFormatPr defaultRowHeight="13.2" x14ac:dyDescent="0.25"/>
  <cols>
    <col min="1" max="1" width="24.6640625" customWidth="1"/>
    <col min="2" max="2" width="11.44140625" customWidth="1"/>
    <col min="3" max="3" width="11.5546875" customWidth="1"/>
    <col min="4" max="4" width="11.33203125" customWidth="1"/>
    <col min="5" max="5" width="10.5546875" customWidth="1"/>
    <col min="6" max="6" width="11.88671875" customWidth="1"/>
  </cols>
  <sheetData>
    <row r="1" spans="1:7" ht="15" x14ac:dyDescent="0.25">
      <c r="A1" s="53" t="s">
        <v>564</v>
      </c>
    </row>
    <row r="2" spans="1:7" ht="15" x14ac:dyDescent="0.25">
      <c r="A2" s="53" t="s">
        <v>565</v>
      </c>
    </row>
    <row r="3" spans="1:7" ht="15" x14ac:dyDescent="0.25">
      <c r="A3" s="53" t="s">
        <v>589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1260.7</v>
      </c>
      <c r="C17">
        <v>2555.1999999999998</v>
      </c>
      <c r="D17">
        <v>1601</v>
      </c>
      <c r="E17">
        <v>3811.2</v>
      </c>
      <c r="F17">
        <v>10</v>
      </c>
      <c r="G17">
        <v>0</v>
      </c>
    </row>
    <row r="18" spans="1:7" ht="15" x14ac:dyDescent="0.25">
      <c r="A18" s="53" t="s">
        <v>27</v>
      </c>
    </row>
    <row r="19" spans="1:7" ht="15" x14ac:dyDescent="0.25">
      <c r="A19" s="53" t="s">
        <v>271</v>
      </c>
      <c r="B19">
        <v>107.7</v>
      </c>
      <c r="C19">
        <v>178.3</v>
      </c>
      <c r="D19">
        <v>156.19999999999999</v>
      </c>
      <c r="E19">
        <v>974.7</v>
      </c>
      <c r="F19">
        <v>0</v>
      </c>
      <c r="G19">
        <v>0</v>
      </c>
    </row>
    <row r="20" spans="1:7" ht="15" x14ac:dyDescent="0.25">
      <c r="A20" s="53" t="s">
        <v>27</v>
      </c>
    </row>
    <row r="21" spans="1:7" ht="15" x14ac:dyDescent="0.25">
      <c r="A21" s="53" t="s">
        <v>272</v>
      </c>
      <c r="B21">
        <v>0</v>
      </c>
      <c r="C21">
        <v>158.4</v>
      </c>
      <c r="D21">
        <v>59.8</v>
      </c>
      <c r="E21">
        <v>6.9</v>
      </c>
      <c r="F21">
        <v>0</v>
      </c>
      <c r="G21">
        <v>0</v>
      </c>
    </row>
    <row r="22" spans="1:7" ht="15" x14ac:dyDescent="0.25">
      <c r="A22" s="53" t="s">
        <v>27</v>
      </c>
    </row>
    <row r="23" spans="1:7" ht="15" x14ac:dyDescent="0.25">
      <c r="A23" s="53" t="s">
        <v>273</v>
      </c>
      <c r="B23">
        <v>7.3</v>
      </c>
      <c r="C23">
        <v>661</v>
      </c>
      <c r="D23">
        <v>184.4</v>
      </c>
      <c r="E23">
        <v>2522.6999999999998</v>
      </c>
      <c r="F23">
        <v>0</v>
      </c>
      <c r="G23">
        <v>0</v>
      </c>
    </row>
    <row r="24" spans="1:7" ht="15" x14ac:dyDescent="0.25">
      <c r="A24" s="53" t="s">
        <v>274</v>
      </c>
      <c r="B24">
        <v>2.7</v>
      </c>
      <c r="C24">
        <v>4.3</v>
      </c>
      <c r="D24">
        <v>11.9</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2.8</v>
      </c>
      <c r="C28">
        <v>419.1</v>
      </c>
      <c r="D28">
        <v>8.3000000000000007</v>
      </c>
      <c r="E28">
        <v>1880.7</v>
      </c>
      <c r="F28">
        <v>0</v>
      </c>
      <c r="G28">
        <v>0</v>
      </c>
    </row>
    <row r="29" spans="1:7" ht="15" x14ac:dyDescent="0.25">
      <c r="A29" s="53" t="s">
        <v>276</v>
      </c>
      <c r="B29">
        <v>0.9</v>
      </c>
      <c r="C29">
        <v>20.5</v>
      </c>
      <c r="D29">
        <v>3.8</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6808.8</v>
      </c>
      <c r="C45">
        <v>7760.2</v>
      </c>
      <c r="D45">
        <v>6888</v>
      </c>
      <c r="E45">
        <v>11174.9</v>
      </c>
      <c r="F45">
        <v>805.6</v>
      </c>
      <c r="G45">
        <v>0</v>
      </c>
    </row>
    <row r="46" spans="1:7" ht="15" x14ac:dyDescent="0.25">
      <c r="A46" s="53" t="s">
        <v>287</v>
      </c>
      <c r="B46">
        <v>5.5</v>
      </c>
      <c r="C46">
        <v>0</v>
      </c>
      <c r="D46">
        <v>8.4</v>
      </c>
      <c r="E46">
        <v>13.9</v>
      </c>
      <c r="F46">
        <v>0</v>
      </c>
      <c r="G46">
        <v>0</v>
      </c>
    </row>
    <row r="47" spans="1:7" ht="15" x14ac:dyDescent="0.25">
      <c r="A47" s="53" t="s">
        <v>288</v>
      </c>
      <c r="B47">
        <v>246.6</v>
      </c>
      <c r="C47">
        <v>296.3</v>
      </c>
      <c r="D47">
        <v>246.8</v>
      </c>
      <c r="E47">
        <v>282</v>
      </c>
      <c r="F47">
        <v>0</v>
      </c>
      <c r="G47">
        <v>0</v>
      </c>
    </row>
    <row r="48" spans="1:7" ht="15" x14ac:dyDescent="0.25">
      <c r="A48" s="53" t="s">
        <v>289</v>
      </c>
      <c r="B48">
        <v>344</v>
      </c>
      <c r="C48">
        <v>118.9</v>
      </c>
      <c r="D48">
        <v>199.3</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470.4</v>
      </c>
      <c r="C50">
        <v>318.2</v>
      </c>
      <c r="D50">
        <v>1019.6</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29.3</v>
      </c>
      <c r="D53">
        <v>0</v>
      </c>
      <c r="E53">
        <v>0</v>
      </c>
      <c r="F53">
        <v>0</v>
      </c>
      <c r="G53">
        <v>0</v>
      </c>
    </row>
    <row r="54" spans="1:7" ht="15" x14ac:dyDescent="0.25">
      <c r="A54" s="53" t="s">
        <v>293</v>
      </c>
      <c r="B54">
        <v>312.39999999999998</v>
      </c>
      <c r="C54">
        <v>344.6</v>
      </c>
      <c r="D54">
        <v>230.2</v>
      </c>
      <c r="E54">
        <v>415.4</v>
      </c>
      <c r="F54">
        <v>0</v>
      </c>
      <c r="G54">
        <v>0</v>
      </c>
    </row>
    <row r="55" spans="1:7" ht="15" x14ac:dyDescent="0.25">
      <c r="A55" s="53" t="s">
        <v>384</v>
      </c>
      <c r="B55">
        <v>0</v>
      </c>
      <c r="C55">
        <v>0</v>
      </c>
      <c r="D55">
        <v>13.1</v>
      </c>
      <c r="E55">
        <v>16</v>
      </c>
      <c r="F55">
        <v>0</v>
      </c>
      <c r="G55">
        <v>0</v>
      </c>
    </row>
    <row r="56" spans="1:7" ht="15" x14ac:dyDescent="0.25">
      <c r="A56" s="53" t="s">
        <v>294</v>
      </c>
      <c r="B56">
        <v>0</v>
      </c>
      <c r="C56">
        <v>4.0999999999999996</v>
      </c>
      <c r="D56">
        <v>11</v>
      </c>
      <c r="E56">
        <v>9.5</v>
      </c>
      <c r="F56">
        <v>0</v>
      </c>
      <c r="G56">
        <v>0</v>
      </c>
    </row>
    <row r="57" spans="1:7" ht="15" x14ac:dyDescent="0.25">
      <c r="A57" s="53" t="s">
        <v>295</v>
      </c>
      <c r="B57">
        <v>114.7</v>
      </c>
      <c r="C57">
        <v>176.1</v>
      </c>
      <c r="D57">
        <v>263</v>
      </c>
      <c r="E57">
        <v>164</v>
      </c>
      <c r="F57">
        <v>0</v>
      </c>
      <c r="G57">
        <v>0</v>
      </c>
    </row>
    <row r="58" spans="1:7" ht="15" x14ac:dyDescent="0.25">
      <c r="A58" s="53" t="s">
        <v>296</v>
      </c>
      <c r="B58">
        <v>119.3</v>
      </c>
      <c r="C58">
        <v>71.5</v>
      </c>
      <c r="D58">
        <v>84.4</v>
      </c>
      <c r="E58">
        <v>91.4</v>
      </c>
      <c r="F58">
        <v>0</v>
      </c>
      <c r="G58">
        <v>0</v>
      </c>
    </row>
    <row r="59" spans="1:7" ht="15" x14ac:dyDescent="0.25">
      <c r="A59" s="53" t="s">
        <v>297</v>
      </c>
      <c r="B59">
        <v>8.1999999999999993</v>
      </c>
      <c r="C59">
        <v>1.3</v>
      </c>
      <c r="D59">
        <v>4.2</v>
      </c>
      <c r="E59">
        <v>5.5</v>
      </c>
      <c r="F59">
        <v>0</v>
      </c>
      <c r="G59">
        <v>0</v>
      </c>
    </row>
    <row r="60" spans="1:7" ht="15" x14ac:dyDescent="0.25">
      <c r="A60" s="53" t="s">
        <v>298</v>
      </c>
      <c r="B60">
        <v>4506.6000000000004</v>
      </c>
      <c r="C60">
        <v>5108.5</v>
      </c>
      <c r="D60">
        <v>4438.1000000000004</v>
      </c>
      <c r="E60">
        <v>6041.1</v>
      </c>
      <c r="F60">
        <v>767.9</v>
      </c>
      <c r="G60">
        <v>0</v>
      </c>
    </row>
    <row r="61" spans="1:7" ht="15" x14ac:dyDescent="0.25">
      <c r="A61" s="53" t="s">
        <v>299</v>
      </c>
      <c r="B61">
        <v>102.9</v>
      </c>
      <c r="C61">
        <v>72.599999999999994</v>
      </c>
      <c r="D61">
        <v>35.5</v>
      </c>
      <c r="E61">
        <v>105.6</v>
      </c>
      <c r="F61">
        <v>0</v>
      </c>
      <c r="G61">
        <v>0</v>
      </c>
    </row>
    <row r="62" spans="1:7" ht="15" x14ac:dyDescent="0.25">
      <c r="A62" s="53" t="s">
        <v>300</v>
      </c>
      <c r="B62">
        <v>238.6</v>
      </c>
      <c r="C62">
        <v>251.1</v>
      </c>
      <c r="D62">
        <v>180.3</v>
      </c>
      <c r="E62">
        <v>185.6</v>
      </c>
      <c r="F62">
        <v>0</v>
      </c>
      <c r="G62">
        <v>0</v>
      </c>
    </row>
    <row r="63" spans="1:7" ht="15" x14ac:dyDescent="0.25">
      <c r="A63" s="53" t="s">
        <v>301</v>
      </c>
      <c r="B63">
        <v>15</v>
      </c>
      <c r="C63">
        <v>460.3</v>
      </c>
      <c r="D63">
        <v>0</v>
      </c>
      <c r="E63">
        <v>1008.7</v>
      </c>
      <c r="F63">
        <v>0</v>
      </c>
      <c r="G63">
        <v>0</v>
      </c>
    </row>
    <row r="64" spans="1:7" ht="15" x14ac:dyDescent="0.25">
      <c r="A64" s="53" t="s">
        <v>302</v>
      </c>
      <c r="B64">
        <v>211.4</v>
      </c>
      <c r="C64">
        <v>201.2</v>
      </c>
      <c r="D64">
        <v>72</v>
      </c>
      <c r="E64">
        <v>229.7</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29.2</v>
      </c>
      <c r="F66">
        <v>0</v>
      </c>
      <c r="G66">
        <v>0</v>
      </c>
    </row>
    <row r="67" spans="1:7" ht="15" x14ac:dyDescent="0.25">
      <c r="A67" s="53" t="s">
        <v>304</v>
      </c>
      <c r="B67">
        <v>10</v>
      </c>
      <c r="C67">
        <v>0</v>
      </c>
      <c r="D67">
        <v>22.9</v>
      </c>
      <c r="E67">
        <v>150</v>
      </c>
      <c r="F67">
        <v>0</v>
      </c>
      <c r="G67">
        <v>0</v>
      </c>
    </row>
    <row r="68" spans="1:7" ht="15" x14ac:dyDescent="0.25">
      <c r="A68" s="53" t="s">
        <v>573</v>
      </c>
      <c r="B68" t="s">
        <v>26</v>
      </c>
      <c r="C68" t="s">
        <v>108</v>
      </c>
      <c r="D68" t="s">
        <v>118</v>
      </c>
      <c r="E68" t="s">
        <v>108</v>
      </c>
      <c r="F68" t="s">
        <v>109</v>
      </c>
      <c r="G68" t="s">
        <v>118</v>
      </c>
    </row>
    <row r="69" spans="1:7" ht="15" x14ac:dyDescent="0.25">
      <c r="A69" s="53" t="s">
        <v>305</v>
      </c>
      <c r="B69">
        <v>8184.7</v>
      </c>
      <c r="C69">
        <v>11321.3</v>
      </c>
      <c r="D69">
        <v>8889.6</v>
      </c>
      <c r="E69">
        <v>19266.599999999999</v>
      </c>
      <c r="F69">
        <v>815.6</v>
      </c>
      <c r="G69">
        <v>0</v>
      </c>
    </row>
    <row r="70" spans="1:7" ht="15" x14ac:dyDescent="0.25">
      <c r="A70" s="53" t="s">
        <v>306</v>
      </c>
      <c r="B70">
        <v>1442.2</v>
      </c>
      <c r="C70">
        <v>1699.5</v>
      </c>
      <c r="D70">
        <v>0</v>
      </c>
      <c r="E70">
        <v>0</v>
      </c>
      <c r="F70">
        <v>0</v>
      </c>
      <c r="G70">
        <v>0</v>
      </c>
    </row>
    <row r="71" spans="1:7" ht="15" x14ac:dyDescent="0.25">
      <c r="A71" s="53" t="s">
        <v>573</v>
      </c>
      <c r="B71" t="s">
        <v>26</v>
      </c>
      <c r="C71" t="s">
        <v>108</v>
      </c>
      <c r="D71" t="s">
        <v>118</v>
      </c>
      <c r="E71" t="s">
        <v>108</v>
      </c>
      <c r="F71" t="s">
        <v>109</v>
      </c>
      <c r="G71" t="s">
        <v>118</v>
      </c>
    </row>
    <row r="72" spans="1:7" ht="15" x14ac:dyDescent="0.25">
      <c r="A72" s="53" t="s">
        <v>307</v>
      </c>
      <c r="B72">
        <v>9626.9</v>
      </c>
      <c r="C72">
        <v>13020.8</v>
      </c>
      <c r="D72">
        <v>8889.6</v>
      </c>
      <c r="E72">
        <v>19266.599999999999</v>
      </c>
      <c r="F72">
        <v>815.6</v>
      </c>
      <c r="G72">
        <v>0</v>
      </c>
    </row>
    <row r="73" spans="1:7" ht="15" x14ac:dyDescent="0.25">
      <c r="A73" s="53" t="s">
        <v>308</v>
      </c>
      <c r="B73" t="s">
        <v>25</v>
      </c>
      <c r="C73" t="s">
        <v>25</v>
      </c>
      <c r="D73">
        <v>0</v>
      </c>
      <c r="E73">
        <v>0</v>
      </c>
      <c r="F73" t="s">
        <v>25</v>
      </c>
      <c r="G73" t="s">
        <v>25</v>
      </c>
    </row>
    <row r="74" spans="1:7" ht="15" x14ac:dyDescent="0.25">
      <c r="A74" s="53" t="s">
        <v>309</v>
      </c>
      <c r="B74">
        <v>368.9</v>
      </c>
      <c r="C74">
        <v>632.20000000000005</v>
      </c>
      <c r="D74" t="s">
        <v>25</v>
      </c>
      <c r="E74" t="s">
        <v>25</v>
      </c>
      <c r="F74">
        <v>0</v>
      </c>
      <c r="G74">
        <v>0</v>
      </c>
    </row>
    <row r="75" spans="1:7" ht="15" x14ac:dyDescent="0.25">
      <c r="A75" s="53" t="s">
        <v>567</v>
      </c>
    </row>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G75"/>
  <sheetViews>
    <sheetView topLeftCell="A34" workbookViewId="0"/>
  </sheetViews>
  <sheetFormatPr defaultRowHeight="13.2" x14ac:dyDescent="0.25"/>
  <cols>
    <col min="1" max="1" width="20.5546875" customWidth="1"/>
  </cols>
  <sheetData>
    <row r="1" spans="1:7" ht="15" x14ac:dyDescent="0.25">
      <c r="A1" s="53" t="s">
        <v>564</v>
      </c>
    </row>
    <row r="2" spans="1:7" ht="15" x14ac:dyDescent="0.25">
      <c r="A2" s="53" t="s">
        <v>565</v>
      </c>
    </row>
    <row r="3" spans="1:7" ht="15" x14ac:dyDescent="0.25">
      <c r="A3" s="53" t="s">
        <v>587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531</v>
      </c>
      <c r="F9" t="s">
        <v>572</v>
      </c>
      <c r="G9" t="s">
        <v>409</v>
      </c>
    </row>
    <row r="10" spans="1:7" ht="15" x14ac:dyDescent="0.25">
      <c r="A10" s="53" t="s">
        <v>573</v>
      </c>
      <c r="B10" t="s">
        <v>118</v>
      </c>
      <c r="C10" t="s">
        <v>443</v>
      </c>
      <c r="D10" t="s">
        <v>109</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1289.0999999999999</v>
      </c>
      <c r="C17">
        <v>2755.6</v>
      </c>
      <c r="D17">
        <v>1511.2</v>
      </c>
      <c r="E17">
        <v>3571.4</v>
      </c>
      <c r="F17">
        <v>10</v>
      </c>
      <c r="G17">
        <v>0</v>
      </c>
    </row>
    <row r="18" spans="1:7" ht="15" x14ac:dyDescent="0.25">
      <c r="A18" s="53" t="s">
        <v>27</v>
      </c>
    </row>
    <row r="19" spans="1:7" ht="15" x14ac:dyDescent="0.25">
      <c r="A19" s="53" t="s">
        <v>271</v>
      </c>
      <c r="B19">
        <v>111.3</v>
      </c>
      <c r="C19">
        <v>118.4</v>
      </c>
      <c r="D19">
        <v>147.6</v>
      </c>
      <c r="E19">
        <v>961.2</v>
      </c>
      <c r="F19">
        <v>0</v>
      </c>
      <c r="G19">
        <v>0</v>
      </c>
    </row>
    <row r="20" spans="1:7" ht="15" x14ac:dyDescent="0.25">
      <c r="A20" s="53" t="s">
        <v>27</v>
      </c>
    </row>
    <row r="21" spans="1:7" ht="15" x14ac:dyDescent="0.25">
      <c r="A21" s="53" t="s">
        <v>272</v>
      </c>
      <c r="B21">
        <v>0.3</v>
      </c>
      <c r="C21">
        <v>158.5</v>
      </c>
      <c r="D21">
        <v>59.5</v>
      </c>
      <c r="E21">
        <v>6.7</v>
      </c>
      <c r="F21">
        <v>0</v>
      </c>
      <c r="G21">
        <v>0</v>
      </c>
    </row>
    <row r="22" spans="1:7" ht="15" x14ac:dyDescent="0.25">
      <c r="A22" s="53" t="s">
        <v>27</v>
      </c>
    </row>
    <row r="23" spans="1:7" ht="15" x14ac:dyDescent="0.25">
      <c r="A23" s="53" t="s">
        <v>273</v>
      </c>
      <c r="B23">
        <v>6.9</v>
      </c>
      <c r="C23">
        <v>567.5</v>
      </c>
      <c r="D23">
        <v>183.4</v>
      </c>
      <c r="E23">
        <v>2517.6999999999998</v>
      </c>
      <c r="F23">
        <v>0</v>
      </c>
      <c r="G23">
        <v>0</v>
      </c>
    </row>
    <row r="24" spans="1:7" ht="15" x14ac:dyDescent="0.25">
      <c r="A24" s="53" t="s">
        <v>274</v>
      </c>
      <c r="B24">
        <v>2.2999999999999998</v>
      </c>
      <c r="C24">
        <v>3.9</v>
      </c>
      <c r="D24">
        <v>11.4</v>
      </c>
      <c r="E24">
        <v>9.8000000000000007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418.2</v>
      </c>
      <c r="D28">
        <v>8.1</v>
      </c>
      <c r="E28">
        <v>1879.5</v>
      </c>
      <c r="F28">
        <v>0</v>
      </c>
      <c r="G28">
        <v>0</v>
      </c>
    </row>
    <row r="29" spans="1:7" ht="15" x14ac:dyDescent="0.25">
      <c r="A29" s="53" t="s">
        <v>276</v>
      </c>
      <c r="B29">
        <v>0.8</v>
      </c>
      <c r="C29">
        <v>20.399999999999999</v>
      </c>
      <c r="D29">
        <v>3.6</v>
      </c>
      <c r="E29">
        <v>17.100000000000001</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0.7</v>
      </c>
      <c r="C33">
        <v>55.1</v>
      </c>
      <c r="D33">
        <v>3.1</v>
      </c>
      <c r="E33">
        <v>18.5</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7219.3</v>
      </c>
      <c r="C45">
        <v>7951.8</v>
      </c>
      <c r="D45">
        <v>6473.1</v>
      </c>
      <c r="E45">
        <v>10768.3</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308.7</v>
      </c>
      <c r="D47">
        <v>246.8</v>
      </c>
      <c r="E47">
        <v>269.7</v>
      </c>
      <c r="F47">
        <v>0</v>
      </c>
      <c r="G47">
        <v>0</v>
      </c>
    </row>
    <row r="48" spans="1:7" ht="15" x14ac:dyDescent="0.25">
      <c r="A48" s="53" t="s">
        <v>289</v>
      </c>
      <c r="B48">
        <v>369.5</v>
      </c>
      <c r="C48">
        <v>141.4</v>
      </c>
      <c r="D48">
        <v>174.2</v>
      </c>
      <c r="E48">
        <v>236.5</v>
      </c>
      <c r="F48">
        <v>37.700000000000003</v>
      </c>
      <c r="G48">
        <v>0</v>
      </c>
    </row>
    <row r="49" spans="1:7" ht="15" x14ac:dyDescent="0.25">
      <c r="A49" s="53" t="s">
        <v>310</v>
      </c>
      <c r="B49">
        <v>0</v>
      </c>
      <c r="C49">
        <v>0</v>
      </c>
      <c r="D49">
        <v>0</v>
      </c>
      <c r="E49">
        <v>5.5</v>
      </c>
      <c r="F49">
        <v>0</v>
      </c>
      <c r="G49">
        <v>0</v>
      </c>
    </row>
    <row r="50" spans="1:7" ht="15" x14ac:dyDescent="0.25">
      <c r="A50" s="53" t="s">
        <v>290</v>
      </c>
      <c r="B50">
        <v>531</v>
      </c>
      <c r="C50">
        <v>297</v>
      </c>
      <c r="D50">
        <v>937.2</v>
      </c>
      <c r="E50">
        <v>1822.9</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28.5</v>
      </c>
      <c r="D53">
        <v>0</v>
      </c>
      <c r="E53">
        <v>0</v>
      </c>
      <c r="F53">
        <v>0</v>
      </c>
      <c r="G53">
        <v>0</v>
      </c>
    </row>
    <row r="54" spans="1:7" ht="15" x14ac:dyDescent="0.25">
      <c r="A54" s="53" t="s">
        <v>293</v>
      </c>
      <c r="B54">
        <v>327</v>
      </c>
      <c r="C54">
        <v>369.2</v>
      </c>
      <c r="D54">
        <v>213.9</v>
      </c>
      <c r="E54">
        <v>394.7</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176.1</v>
      </c>
      <c r="D57">
        <v>239.3</v>
      </c>
      <c r="E57">
        <v>164</v>
      </c>
      <c r="F57">
        <v>0</v>
      </c>
      <c r="G57">
        <v>0</v>
      </c>
    </row>
    <row r="58" spans="1:7" ht="15" x14ac:dyDescent="0.25">
      <c r="A58" s="53" t="s">
        <v>296</v>
      </c>
      <c r="B58">
        <v>119.3</v>
      </c>
      <c r="C58">
        <v>71.5</v>
      </c>
      <c r="D58">
        <v>84.4</v>
      </c>
      <c r="E58">
        <v>84.3</v>
      </c>
      <c r="F58">
        <v>0</v>
      </c>
      <c r="G58">
        <v>0</v>
      </c>
    </row>
    <row r="59" spans="1:7" ht="15" x14ac:dyDescent="0.25">
      <c r="A59" s="53" t="s">
        <v>297</v>
      </c>
      <c r="B59">
        <v>8.1999999999999993</v>
      </c>
      <c r="C59">
        <v>1.7</v>
      </c>
      <c r="D59">
        <v>4.2</v>
      </c>
      <c r="E59">
        <v>4.7</v>
      </c>
      <c r="F59">
        <v>0</v>
      </c>
      <c r="G59">
        <v>0</v>
      </c>
    </row>
    <row r="60" spans="1:7" ht="15" x14ac:dyDescent="0.25">
      <c r="A60" s="53" t="s">
        <v>298</v>
      </c>
      <c r="B60">
        <v>4813.5</v>
      </c>
      <c r="C60">
        <v>5185.2</v>
      </c>
      <c r="D60">
        <v>4172.6000000000004</v>
      </c>
      <c r="E60">
        <v>5789.2</v>
      </c>
      <c r="F60">
        <v>767.9</v>
      </c>
      <c r="G60">
        <v>0</v>
      </c>
    </row>
    <row r="61" spans="1:7" ht="15" x14ac:dyDescent="0.25">
      <c r="A61" s="53" t="s">
        <v>299</v>
      </c>
      <c r="B61">
        <v>102.9</v>
      </c>
      <c r="C61">
        <v>87.7</v>
      </c>
      <c r="D61">
        <v>35.5</v>
      </c>
      <c r="E61">
        <v>94.9</v>
      </c>
      <c r="F61">
        <v>0</v>
      </c>
      <c r="G61">
        <v>0</v>
      </c>
    </row>
    <row r="62" spans="1:7" ht="15" x14ac:dyDescent="0.25">
      <c r="A62" s="53" t="s">
        <v>300</v>
      </c>
      <c r="B62">
        <v>238.6</v>
      </c>
      <c r="C62">
        <v>251.1</v>
      </c>
      <c r="D62">
        <v>180.3</v>
      </c>
      <c r="E62">
        <v>185.6</v>
      </c>
      <c r="F62">
        <v>0</v>
      </c>
      <c r="G62">
        <v>0</v>
      </c>
    </row>
    <row r="63" spans="1:7" ht="15" x14ac:dyDescent="0.25">
      <c r="A63" s="53" t="s">
        <v>301</v>
      </c>
      <c r="B63">
        <v>15</v>
      </c>
      <c r="C63">
        <v>508.5</v>
      </c>
      <c r="D63">
        <v>0</v>
      </c>
      <c r="E63">
        <v>967.7</v>
      </c>
      <c r="F63">
        <v>0</v>
      </c>
      <c r="G63">
        <v>0</v>
      </c>
    </row>
    <row r="64" spans="1:7" ht="15" x14ac:dyDescent="0.25">
      <c r="A64" s="53" t="s">
        <v>302</v>
      </c>
      <c r="B64">
        <v>197.4</v>
      </c>
      <c r="C64">
        <v>216.7</v>
      </c>
      <c r="D64">
        <v>70.099999999999994</v>
      </c>
      <c r="E64">
        <v>215.2</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25.4</v>
      </c>
      <c r="F66">
        <v>0</v>
      </c>
      <c r="G66">
        <v>0</v>
      </c>
    </row>
    <row r="67" spans="1:7" ht="15" x14ac:dyDescent="0.25">
      <c r="A67" s="53" t="s">
        <v>304</v>
      </c>
      <c r="B67">
        <v>10</v>
      </c>
      <c r="C67">
        <v>0</v>
      </c>
      <c r="D67">
        <v>22.9</v>
      </c>
      <c r="E67">
        <v>150</v>
      </c>
      <c r="F67">
        <v>0</v>
      </c>
      <c r="G67">
        <v>0</v>
      </c>
    </row>
    <row r="68" spans="1:7" ht="15" x14ac:dyDescent="0.25">
      <c r="A68" s="53" t="s">
        <v>573</v>
      </c>
      <c r="B68" t="s">
        <v>118</v>
      </c>
      <c r="C68" t="s">
        <v>443</v>
      </c>
      <c r="D68" t="s">
        <v>109</v>
      </c>
      <c r="E68" t="s">
        <v>118</v>
      </c>
      <c r="F68" t="s">
        <v>118</v>
      </c>
      <c r="G68" t="s">
        <v>108</v>
      </c>
    </row>
    <row r="69" spans="1:7" ht="15" x14ac:dyDescent="0.25">
      <c r="A69" s="53" t="s">
        <v>305</v>
      </c>
      <c r="B69">
        <v>8627</v>
      </c>
      <c r="C69">
        <v>11559.9</v>
      </c>
      <c r="D69">
        <v>8375</v>
      </c>
      <c r="E69">
        <v>18601.599999999999</v>
      </c>
      <c r="F69">
        <v>815.6</v>
      </c>
      <c r="G69">
        <v>0</v>
      </c>
    </row>
    <row r="70" spans="1:7" ht="15" x14ac:dyDescent="0.25">
      <c r="A70" s="53" t="s">
        <v>306</v>
      </c>
      <c r="B70">
        <v>1352.6</v>
      </c>
      <c r="C70">
        <v>1666.1</v>
      </c>
      <c r="D70">
        <v>0</v>
      </c>
      <c r="E70">
        <v>0</v>
      </c>
      <c r="F70">
        <v>0</v>
      </c>
      <c r="G70">
        <v>0</v>
      </c>
    </row>
    <row r="71" spans="1:7" ht="15" x14ac:dyDescent="0.25">
      <c r="A71" s="53" t="s">
        <v>573</v>
      </c>
      <c r="B71" t="s">
        <v>118</v>
      </c>
      <c r="C71" t="s">
        <v>443</v>
      </c>
      <c r="D71" t="s">
        <v>109</v>
      </c>
      <c r="E71" t="s">
        <v>118</v>
      </c>
      <c r="F71" t="s">
        <v>118</v>
      </c>
      <c r="G71" t="s">
        <v>108</v>
      </c>
    </row>
    <row r="72" spans="1:7" ht="15" x14ac:dyDescent="0.25">
      <c r="A72" s="53" t="s">
        <v>307</v>
      </c>
      <c r="B72">
        <v>9979.6</v>
      </c>
      <c r="C72">
        <v>13226</v>
      </c>
      <c r="D72">
        <v>8375</v>
      </c>
      <c r="E72">
        <v>18601.599999999999</v>
      </c>
      <c r="F72">
        <v>815.6</v>
      </c>
      <c r="G72">
        <v>0</v>
      </c>
    </row>
    <row r="73" spans="1:7" ht="15" x14ac:dyDescent="0.25">
      <c r="A73" s="53" t="s">
        <v>308</v>
      </c>
      <c r="B73" t="s">
        <v>25</v>
      </c>
      <c r="C73" t="s">
        <v>25</v>
      </c>
      <c r="D73">
        <v>0</v>
      </c>
      <c r="E73">
        <v>0</v>
      </c>
      <c r="F73" t="s">
        <v>25</v>
      </c>
      <c r="G73" t="s">
        <v>25</v>
      </c>
    </row>
    <row r="74" spans="1:7" ht="15" x14ac:dyDescent="0.25">
      <c r="A74" s="53" t="s">
        <v>309</v>
      </c>
      <c r="B74">
        <v>496.9</v>
      </c>
      <c r="C74">
        <v>743.2</v>
      </c>
      <c r="D74" t="s">
        <v>25</v>
      </c>
      <c r="E74" t="s">
        <v>25</v>
      </c>
      <c r="F74">
        <v>0</v>
      </c>
      <c r="G74">
        <v>0</v>
      </c>
    </row>
    <row r="75" spans="1:7" ht="15" x14ac:dyDescent="0.25">
      <c r="A75" s="53" t="s">
        <v>573</v>
      </c>
      <c r="B75" t="s">
        <v>118</v>
      </c>
      <c r="C75" t="s">
        <v>443</v>
      </c>
      <c r="D75" t="s">
        <v>109</v>
      </c>
      <c r="E75" t="s">
        <v>118</v>
      </c>
      <c r="F75" t="s">
        <v>118</v>
      </c>
      <c r="G75" t="s">
        <v>108</v>
      </c>
    </row>
  </sheetData>
  <pageMargins left="0.7" right="0.7" top="0.75" bottom="0.75" header="0.3" footer="0.3"/>
  <pageSetup orientation="portrait" horizontalDpi="300" verticalDpi="300"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G75"/>
  <sheetViews>
    <sheetView topLeftCell="A28" workbookViewId="0"/>
  </sheetViews>
  <sheetFormatPr defaultRowHeight="13.2" x14ac:dyDescent="0.25"/>
  <cols>
    <col min="1" max="1" width="22.88671875" customWidth="1"/>
    <col min="2" max="2" width="11" customWidth="1"/>
    <col min="3" max="3" width="11.6640625" customWidth="1"/>
    <col min="4" max="4" width="12.109375" customWidth="1"/>
    <col min="5" max="5" width="12.33203125" customWidth="1"/>
    <col min="6" max="6" width="11.5546875" customWidth="1"/>
    <col min="7" max="7" width="10.88671875" customWidth="1"/>
  </cols>
  <sheetData>
    <row r="1" spans="1:7" ht="15" x14ac:dyDescent="0.25">
      <c r="A1" s="53" t="s">
        <v>564</v>
      </c>
    </row>
    <row r="2" spans="1:7" ht="15" x14ac:dyDescent="0.25">
      <c r="A2" s="53" t="s">
        <v>565</v>
      </c>
    </row>
    <row r="3" spans="1:7" ht="15" x14ac:dyDescent="0.25">
      <c r="A3" s="53" t="s">
        <v>585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1251.7</v>
      </c>
      <c r="C17">
        <v>2811.6</v>
      </c>
      <c r="D17">
        <v>1376.5</v>
      </c>
      <c r="E17">
        <v>3477.7</v>
      </c>
      <c r="F17">
        <v>1.4</v>
      </c>
      <c r="G17">
        <v>0</v>
      </c>
    </row>
    <row r="18" spans="1:7" ht="15" x14ac:dyDescent="0.25">
      <c r="A18" s="53" t="s">
        <v>27</v>
      </c>
    </row>
    <row r="19" spans="1:7" ht="15" x14ac:dyDescent="0.25">
      <c r="A19" s="53" t="s">
        <v>271</v>
      </c>
      <c r="B19">
        <v>116.9</v>
      </c>
      <c r="C19">
        <v>128.80000000000001</v>
      </c>
      <c r="D19">
        <v>140.1</v>
      </c>
      <c r="E19">
        <v>950.2</v>
      </c>
      <c r="F19">
        <v>0</v>
      </c>
      <c r="G19">
        <v>0</v>
      </c>
    </row>
    <row r="20" spans="1:7" ht="15" x14ac:dyDescent="0.25">
      <c r="A20" s="53" t="s">
        <v>27</v>
      </c>
    </row>
    <row r="21" spans="1:7" ht="15" x14ac:dyDescent="0.25">
      <c r="A21" s="53" t="s">
        <v>272</v>
      </c>
      <c r="B21">
        <v>0.5</v>
      </c>
      <c r="C21">
        <v>158.69999999999999</v>
      </c>
      <c r="D21">
        <v>59.3</v>
      </c>
      <c r="E21">
        <v>6.5</v>
      </c>
      <c r="F21">
        <v>0</v>
      </c>
      <c r="G21">
        <v>0</v>
      </c>
    </row>
    <row r="22" spans="1:7" ht="15" x14ac:dyDescent="0.25">
      <c r="A22" s="53" t="s">
        <v>27</v>
      </c>
    </row>
    <row r="23" spans="1:7" ht="15" x14ac:dyDescent="0.25">
      <c r="A23" s="53" t="s">
        <v>273</v>
      </c>
      <c r="B23">
        <v>7.8</v>
      </c>
      <c r="C23">
        <v>703.2</v>
      </c>
      <c r="D23">
        <v>181.8</v>
      </c>
      <c r="E23">
        <v>2308.8000000000002</v>
      </c>
      <c r="F23">
        <v>0</v>
      </c>
      <c r="G23">
        <v>0</v>
      </c>
    </row>
    <row r="24" spans="1:7" ht="15" x14ac:dyDescent="0.25">
      <c r="A24" s="53" t="s">
        <v>274</v>
      </c>
      <c r="B24">
        <v>2.5</v>
      </c>
      <c r="C24">
        <v>4</v>
      </c>
      <c r="D24">
        <v>10.6</v>
      </c>
      <c r="E24">
        <v>9.3000000000000007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546.79999999999995</v>
      </c>
      <c r="D28">
        <v>8</v>
      </c>
      <c r="E28">
        <v>1678</v>
      </c>
      <c r="F28">
        <v>0</v>
      </c>
      <c r="G28">
        <v>0</v>
      </c>
    </row>
    <row r="29" spans="1:7" ht="15" x14ac:dyDescent="0.25">
      <c r="A29" s="53" t="s">
        <v>276</v>
      </c>
      <c r="B29">
        <v>1.3</v>
      </c>
      <c r="C29">
        <v>20.8</v>
      </c>
      <c r="D29">
        <v>3.1</v>
      </c>
      <c r="E29">
        <v>16.7</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0.9</v>
      </c>
      <c r="C33">
        <v>61.6</v>
      </c>
      <c r="D33">
        <v>2.9</v>
      </c>
      <c r="E33">
        <v>11.9</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7168.6</v>
      </c>
      <c r="C45">
        <v>8118.7</v>
      </c>
      <c r="D45">
        <v>6169.7</v>
      </c>
      <c r="E45">
        <v>10076.200000000001</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309.7</v>
      </c>
      <c r="D47">
        <v>246.8</v>
      </c>
      <c r="E47">
        <v>269.7</v>
      </c>
      <c r="F47">
        <v>0</v>
      </c>
      <c r="G47">
        <v>0</v>
      </c>
    </row>
    <row r="48" spans="1:7" ht="15" x14ac:dyDescent="0.25">
      <c r="A48" s="53" t="s">
        <v>289</v>
      </c>
      <c r="B48">
        <v>379.8</v>
      </c>
      <c r="C48">
        <v>144.1</v>
      </c>
      <c r="D48">
        <v>163.80000000000001</v>
      </c>
      <c r="E48">
        <v>233.7</v>
      </c>
      <c r="F48">
        <v>37.700000000000003</v>
      </c>
      <c r="G48">
        <v>0</v>
      </c>
    </row>
    <row r="49" spans="1:7" ht="15" x14ac:dyDescent="0.25">
      <c r="A49" s="53" t="s">
        <v>310</v>
      </c>
      <c r="B49">
        <v>0</v>
      </c>
      <c r="C49">
        <v>0</v>
      </c>
      <c r="D49">
        <v>0</v>
      </c>
      <c r="E49">
        <v>5.5</v>
      </c>
      <c r="F49">
        <v>0</v>
      </c>
      <c r="G49">
        <v>0</v>
      </c>
    </row>
    <row r="50" spans="1:7" ht="15" x14ac:dyDescent="0.25">
      <c r="A50" s="53" t="s">
        <v>290</v>
      </c>
      <c r="B50">
        <v>533.6</v>
      </c>
      <c r="C50">
        <v>391.9</v>
      </c>
      <c r="D50">
        <v>868</v>
      </c>
      <c r="E50">
        <v>1573.5</v>
      </c>
      <c r="F50">
        <v>0</v>
      </c>
      <c r="G50">
        <v>0</v>
      </c>
    </row>
    <row r="51" spans="1:7" ht="15" x14ac:dyDescent="0.25">
      <c r="A51" s="53" t="s">
        <v>563</v>
      </c>
      <c r="B51">
        <v>0</v>
      </c>
      <c r="C51">
        <v>58</v>
      </c>
      <c r="D51">
        <v>0</v>
      </c>
      <c r="E51">
        <v>0</v>
      </c>
      <c r="F51">
        <v>0</v>
      </c>
      <c r="G51">
        <v>0</v>
      </c>
    </row>
    <row r="52" spans="1:7" ht="15" x14ac:dyDescent="0.25">
      <c r="A52" s="53" t="s">
        <v>291</v>
      </c>
      <c r="B52">
        <v>61.3</v>
      </c>
      <c r="C52">
        <v>270.10000000000002</v>
      </c>
      <c r="D52">
        <v>14.9</v>
      </c>
      <c r="E52">
        <v>305.89999999999998</v>
      </c>
      <c r="F52">
        <v>0</v>
      </c>
      <c r="G52">
        <v>0</v>
      </c>
    </row>
    <row r="53" spans="1:7" ht="15" x14ac:dyDescent="0.25">
      <c r="A53" s="53" t="s">
        <v>292</v>
      </c>
      <c r="B53">
        <v>12.6</v>
      </c>
      <c r="C53">
        <v>28.5</v>
      </c>
      <c r="D53">
        <v>0</v>
      </c>
      <c r="E53">
        <v>0</v>
      </c>
      <c r="F53">
        <v>0</v>
      </c>
      <c r="G53">
        <v>0</v>
      </c>
    </row>
    <row r="54" spans="1:7" ht="15" x14ac:dyDescent="0.25">
      <c r="A54" s="53" t="s">
        <v>293</v>
      </c>
      <c r="B54">
        <v>354.1</v>
      </c>
      <c r="C54">
        <v>368.3</v>
      </c>
      <c r="D54">
        <v>188.4</v>
      </c>
      <c r="E54">
        <v>355.4</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164.6</v>
      </c>
      <c r="D57">
        <v>239.3</v>
      </c>
      <c r="E57">
        <v>164</v>
      </c>
      <c r="F57">
        <v>0</v>
      </c>
      <c r="G57">
        <v>0</v>
      </c>
    </row>
    <row r="58" spans="1:7" ht="15" x14ac:dyDescent="0.25">
      <c r="A58" s="53" t="s">
        <v>296</v>
      </c>
      <c r="B58">
        <v>109.6</v>
      </c>
      <c r="C58">
        <v>71.5</v>
      </c>
      <c r="D58">
        <v>77.2</v>
      </c>
      <c r="E58">
        <v>84.3</v>
      </c>
      <c r="F58">
        <v>0</v>
      </c>
      <c r="G58">
        <v>0</v>
      </c>
    </row>
    <row r="59" spans="1:7" ht="15" x14ac:dyDescent="0.25">
      <c r="A59" s="53" t="s">
        <v>297</v>
      </c>
      <c r="B59">
        <v>8.1999999999999993</v>
      </c>
      <c r="C59">
        <v>3</v>
      </c>
      <c r="D59">
        <v>4.2</v>
      </c>
      <c r="E59">
        <v>3.3</v>
      </c>
      <c r="F59">
        <v>0</v>
      </c>
      <c r="G59">
        <v>0</v>
      </c>
    </row>
    <row r="60" spans="1:7" ht="15" x14ac:dyDescent="0.25">
      <c r="A60" s="53" t="s">
        <v>298</v>
      </c>
      <c r="B60">
        <v>4742.3999999999996</v>
      </c>
      <c r="C60">
        <v>5287.9</v>
      </c>
      <c r="D60">
        <v>4006</v>
      </c>
      <c r="E60">
        <v>5527.6</v>
      </c>
      <c r="F60">
        <v>767.9</v>
      </c>
      <c r="G60">
        <v>0</v>
      </c>
    </row>
    <row r="61" spans="1:7" ht="15" x14ac:dyDescent="0.25">
      <c r="A61" s="53" t="s">
        <v>299</v>
      </c>
      <c r="B61">
        <v>101.7</v>
      </c>
      <c r="C61">
        <v>82.2</v>
      </c>
      <c r="D61">
        <v>35.5</v>
      </c>
      <c r="E61">
        <v>94.9</v>
      </c>
      <c r="F61">
        <v>0</v>
      </c>
      <c r="G61">
        <v>0</v>
      </c>
    </row>
    <row r="62" spans="1:7" ht="15" x14ac:dyDescent="0.25">
      <c r="A62" s="53" t="s">
        <v>300</v>
      </c>
      <c r="B62">
        <v>238.6</v>
      </c>
      <c r="C62">
        <v>232.1</v>
      </c>
      <c r="D62">
        <v>180.3</v>
      </c>
      <c r="E62">
        <v>174</v>
      </c>
      <c r="F62">
        <v>0</v>
      </c>
      <c r="G62">
        <v>0</v>
      </c>
    </row>
    <row r="63" spans="1:7" ht="15" x14ac:dyDescent="0.25">
      <c r="A63" s="53" t="s">
        <v>301</v>
      </c>
      <c r="B63">
        <v>15</v>
      </c>
      <c r="C63">
        <v>453.8</v>
      </c>
      <c r="D63">
        <v>0</v>
      </c>
      <c r="E63">
        <v>869.9</v>
      </c>
      <c r="F63">
        <v>0</v>
      </c>
      <c r="G63">
        <v>0</v>
      </c>
    </row>
    <row r="64" spans="1:7" ht="15" x14ac:dyDescent="0.25">
      <c r="A64" s="53" t="s">
        <v>302</v>
      </c>
      <c r="B64">
        <v>207.8</v>
      </c>
      <c r="C64">
        <v>212.9</v>
      </c>
      <c r="D64">
        <v>59.2</v>
      </c>
      <c r="E64">
        <v>213</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32</v>
      </c>
      <c r="D66">
        <v>29.7</v>
      </c>
      <c r="E66">
        <v>19.399999999999999</v>
      </c>
      <c r="F66">
        <v>0</v>
      </c>
      <c r="G66">
        <v>0</v>
      </c>
    </row>
    <row r="67" spans="1:7" ht="15" x14ac:dyDescent="0.25">
      <c r="A67" s="53" t="s">
        <v>304</v>
      </c>
      <c r="B67">
        <v>0</v>
      </c>
      <c r="C67">
        <v>0</v>
      </c>
      <c r="D67">
        <v>22.9</v>
      </c>
      <c r="E67">
        <v>150</v>
      </c>
      <c r="F67">
        <v>0</v>
      </c>
      <c r="G67">
        <v>0</v>
      </c>
    </row>
    <row r="68" spans="1:7" ht="15" x14ac:dyDescent="0.25">
      <c r="A68" s="53" t="s">
        <v>573</v>
      </c>
      <c r="B68" t="s">
        <v>118</v>
      </c>
      <c r="C68" t="s">
        <v>26</v>
      </c>
      <c r="D68" t="s">
        <v>118</v>
      </c>
      <c r="E68" t="s">
        <v>118</v>
      </c>
      <c r="F68" t="s">
        <v>118</v>
      </c>
      <c r="G68" t="s">
        <v>108</v>
      </c>
    </row>
    <row r="69" spans="1:7" ht="15" x14ac:dyDescent="0.25">
      <c r="A69" s="53" t="s">
        <v>305</v>
      </c>
      <c r="B69">
        <v>8545.6</v>
      </c>
      <c r="C69">
        <v>11929.1</v>
      </c>
      <c r="D69">
        <v>7927.6</v>
      </c>
      <c r="E69">
        <v>17595.7</v>
      </c>
      <c r="F69">
        <v>807</v>
      </c>
      <c r="G69">
        <v>0</v>
      </c>
    </row>
    <row r="70" spans="1:7" ht="15" x14ac:dyDescent="0.25">
      <c r="A70" s="53" t="s">
        <v>306</v>
      </c>
      <c r="B70">
        <v>1350</v>
      </c>
      <c r="C70">
        <v>1799.7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9895.6</v>
      </c>
      <c r="C72">
        <v>13728.8</v>
      </c>
      <c r="D72">
        <v>7927.6</v>
      </c>
      <c r="E72">
        <v>17595.7</v>
      </c>
      <c r="F72">
        <v>807</v>
      </c>
      <c r="G72">
        <v>0</v>
      </c>
    </row>
    <row r="73" spans="1:7" ht="15" x14ac:dyDescent="0.25">
      <c r="A73" s="53" t="s">
        <v>308</v>
      </c>
      <c r="B73" t="s">
        <v>25</v>
      </c>
      <c r="C73" t="s">
        <v>25</v>
      </c>
      <c r="D73">
        <v>0</v>
      </c>
      <c r="E73">
        <v>0</v>
      </c>
      <c r="F73" t="s">
        <v>25</v>
      </c>
      <c r="G73" t="s">
        <v>25</v>
      </c>
    </row>
    <row r="74" spans="1:7" ht="15" x14ac:dyDescent="0.25">
      <c r="A74" s="53" t="s">
        <v>309</v>
      </c>
      <c r="B74">
        <v>506.9</v>
      </c>
      <c r="C74">
        <v>775.2</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G77"/>
  <sheetViews>
    <sheetView topLeftCell="A16" workbookViewId="0"/>
  </sheetViews>
  <sheetFormatPr defaultRowHeight="13.2" x14ac:dyDescent="0.25"/>
  <cols>
    <col min="1" max="1" width="21.44140625" customWidth="1"/>
    <col min="2" max="2" width="17.88671875" customWidth="1"/>
    <col min="4" max="4" width="14.109375" customWidth="1"/>
    <col min="5" max="5" width="12.33203125" customWidth="1"/>
    <col min="7" max="7" width="11.5546875" customWidth="1"/>
  </cols>
  <sheetData>
    <row r="1" spans="1:7" ht="15" x14ac:dyDescent="0.25">
      <c r="A1" s="53" t="s">
        <v>564</v>
      </c>
    </row>
    <row r="2" spans="1:7" ht="15" x14ac:dyDescent="0.25">
      <c r="A2" s="53" t="s">
        <v>565</v>
      </c>
    </row>
    <row r="3" spans="1:7" ht="15" x14ac:dyDescent="0.25">
      <c r="A3" s="53" t="s">
        <v>580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s="48"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1165.5999999999999</v>
      </c>
      <c r="C17">
        <v>2451.4</v>
      </c>
      <c r="D17">
        <v>1294</v>
      </c>
      <c r="E17">
        <v>3326.1</v>
      </c>
      <c r="F17">
        <v>0</v>
      </c>
      <c r="G17">
        <v>0</v>
      </c>
    </row>
    <row r="18" spans="1:7" ht="15" x14ac:dyDescent="0.25">
      <c r="A18" s="53" t="s">
        <v>27</v>
      </c>
    </row>
    <row r="19" spans="1:7" ht="15" x14ac:dyDescent="0.25">
      <c r="A19" s="53" t="s">
        <v>271</v>
      </c>
      <c r="B19">
        <v>96.8</v>
      </c>
      <c r="C19">
        <v>181</v>
      </c>
      <c r="D19">
        <v>131.30000000000001</v>
      </c>
      <c r="E19">
        <v>868.4</v>
      </c>
      <c r="F19">
        <v>0</v>
      </c>
      <c r="G19">
        <v>0</v>
      </c>
    </row>
    <row r="20" spans="1:7" ht="15" x14ac:dyDescent="0.25">
      <c r="A20" s="53" t="s">
        <v>27</v>
      </c>
    </row>
    <row r="21" spans="1:7" ht="15" x14ac:dyDescent="0.25">
      <c r="A21" s="53" t="s">
        <v>272</v>
      </c>
      <c r="B21">
        <v>0.5</v>
      </c>
      <c r="C21">
        <v>159</v>
      </c>
      <c r="D21">
        <v>59.3</v>
      </c>
      <c r="E21">
        <v>6.2</v>
      </c>
      <c r="F21">
        <v>0</v>
      </c>
      <c r="G21">
        <v>0</v>
      </c>
    </row>
    <row r="22" spans="1:7" ht="15" x14ac:dyDescent="0.25">
      <c r="A22" s="53" t="s">
        <v>27</v>
      </c>
    </row>
    <row r="23" spans="1:7" ht="15" x14ac:dyDescent="0.25">
      <c r="A23" s="53" t="s">
        <v>273</v>
      </c>
      <c r="B23">
        <v>24</v>
      </c>
      <c r="C23">
        <v>834.4</v>
      </c>
      <c r="D23">
        <v>180.5</v>
      </c>
      <c r="E23">
        <v>2171</v>
      </c>
      <c r="F23">
        <v>0</v>
      </c>
      <c r="G23">
        <v>0</v>
      </c>
    </row>
    <row r="24" spans="1:7" ht="15" x14ac:dyDescent="0.25">
      <c r="A24" s="53" t="s">
        <v>274</v>
      </c>
      <c r="B24">
        <v>2.9</v>
      </c>
      <c r="C24">
        <v>4.0999999999999996</v>
      </c>
      <c r="D24">
        <v>10.1</v>
      </c>
      <c r="E24">
        <v>8.6999999999999993</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275</v>
      </c>
      <c r="B27">
        <v>18.7</v>
      </c>
      <c r="C27">
        <v>674.5</v>
      </c>
      <c r="D27">
        <v>7.1</v>
      </c>
      <c r="E27">
        <v>1544.3</v>
      </c>
      <c r="F27">
        <v>0</v>
      </c>
      <c r="G27">
        <v>0</v>
      </c>
    </row>
    <row r="28" spans="1:7" ht="15" x14ac:dyDescent="0.25">
      <c r="A28" s="53" t="s">
        <v>276</v>
      </c>
      <c r="B28">
        <v>1.3</v>
      </c>
      <c r="C28">
        <v>24.3</v>
      </c>
      <c r="D28">
        <v>3.1</v>
      </c>
      <c r="E28">
        <v>13.2</v>
      </c>
      <c r="F28">
        <v>0</v>
      </c>
      <c r="G28">
        <v>0</v>
      </c>
    </row>
    <row r="29" spans="1:7" ht="15" x14ac:dyDescent="0.25">
      <c r="A29" s="53" t="s">
        <v>574</v>
      </c>
      <c r="B29">
        <v>0</v>
      </c>
      <c r="C29">
        <v>30</v>
      </c>
      <c r="D29">
        <v>0</v>
      </c>
      <c r="E29">
        <v>12.5</v>
      </c>
      <c r="F29">
        <v>0</v>
      </c>
      <c r="G29">
        <v>0</v>
      </c>
    </row>
    <row r="30" spans="1:7" ht="15" x14ac:dyDescent="0.25">
      <c r="A30" s="53" t="s">
        <v>277</v>
      </c>
      <c r="B30">
        <v>0.2</v>
      </c>
      <c r="C30">
        <v>0</v>
      </c>
      <c r="D30">
        <v>0.1</v>
      </c>
      <c r="E30">
        <v>0.3</v>
      </c>
      <c r="F30">
        <v>0</v>
      </c>
      <c r="G30">
        <v>0</v>
      </c>
    </row>
    <row r="31" spans="1:7" ht="15" x14ac:dyDescent="0.25">
      <c r="A31" s="53" t="s">
        <v>278</v>
      </c>
      <c r="B31">
        <v>0</v>
      </c>
      <c r="C31">
        <v>0</v>
      </c>
      <c r="D31">
        <v>1.3</v>
      </c>
      <c r="E31">
        <v>0.5</v>
      </c>
      <c r="F31">
        <v>0</v>
      </c>
      <c r="G31">
        <v>0</v>
      </c>
    </row>
    <row r="32" spans="1:7" ht="15" x14ac:dyDescent="0.25">
      <c r="A32" s="53" t="s">
        <v>279</v>
      </c>
      <c r="B32">
        <v>0.9</v>
      </c>
      <c r="C32">
        <v>61.6</v>
      </c>
      <c r="D32">
        <v>2.9</v>
      </c>
      <c r="E32">
        <v>11.9</v>
      </c>
      <c r="F32">
        <v>0</v>
      </c>
      <c r="G32">
        <v>0</v>
      </c>
    </row>
    <row r="33" spans="1:7" ht="15" x14ac:dyDescent="0.25">
      <c r="A33" s="53" t="s">
        <v>280</v>
      </c>
      <c r="B33">
        <v>0</v>
      </c>
      <c r="C33">
        <v>0</v>
      </c>
      <c r="D33" t="s">
        <v>160</v>
      </c>
      <c r="E33">
        <v>0</v>
      </c>
      <c r="F33">
        <v>0</v>
      </c>
      <c r="G33">
        <v>0</v>
      </c>
    </row>
    <row r="34" spans="1:7" ht="15" x14ac:dyDescent="0.25">
      <c r="A34" s="53" t="s">
        <v>281</v>
      </c>
      <c r="B34">
        <v>0</v>
      </c>
      <c r="C34">
        <v>38</v>
      </c>
      <c r="D34">
        <v>146</v>
      </c>
      <c r="E34">
        <v>448.1</v>
      </c>
      <c r="F34">
        <v>0</v>
      </c>
      <c r="G34">
        <v>0</v>
      </c>
    </row>
    <row r="35" spans="1:7" ht="15" x14ac:dyDescent="0.25">
      <c r="A35" s="53" t="s">
        <v>493</v>
      </c>
      <c r="B35">
        <v>0</v>
      </c>
      <c r="C35">
        <v>0</v>
      </c>
      <c r="D35">
        <v>1</v>
      </c>
      <c r="E35">
        <v>0</v>
      </c>
      <c r="F35">
        <v>0</v>
      </c>
      <c r="G35">
        <v>0</v>
      </c>
    </row>
    <row r="36" spans="1:7" ht="15" x14ac:dyDescent="0.25">
      <c r="A36" s="53" t="s">
        <v>27</v>
      </c>
    </row>
    <row r="37" spans="1:7" ht="15" x14ac:dyDescent="0.25">
      <c r="A37" s="53" t="s">
        <v>283</v>
      </c>
      <c r="B37">
        <v>0</v>
      </c>
      <c r="C37">
        <v>0</v>
      </c>
      <c r="D37">
        <v>0</v>
      </c>
      <c r="E37">
        <v>776.1</v>
      </c>
      <c r="F37">
        <v>0</v>
      </c>
      <c r="G37">
        <v>0</v>
      </c>
    </row>
    <row r="38" spans="1:7" ht="15" x14ac:dyDescent="0.25">
      <c r="A38" s="53" t="s">
        <v>284</v>
      </c>
      <c r="B38">
        <v>0</v>
      </c>
      <c r="C38">
        <v>0</v>
      </c>
      <c r="D38">
        <v>0</v>
      </c>
      <c r="E38">
        <v>530.70000000000005</v>
      </c>
      <c r="F38">
        <v>0</v>
      </c>
      <c r="G38">
        <v>0</v>
      </c>
    </row>
    <row r="39" spans="1:7" ht="15" x14ac:dyDescent="0.25">
      <c r="A39" s="53" t="s">
        <v>575</v>
      </c>
      <c r="B39">
        <v>0</v>
      </c>
      <c r="C39">
        <v>0</v>
      </c>
      <c r="D39">
        <v>0</v>
      </c>
      <c r="E39">
        <v>4.5999999999999996</v>
      </c>
      <c r="F39">
        <v>0</v>
      </c>
      <c r="G39">
        <v>0</v>
      </c>
    </row>
    <row r="40" spans="1:7" ht="15" x14ac:dyDescent="0.25">
      <c r="A40" s="53" t="s">
        <v>285</v>
      </c>
      <c r="B40">
        <v>0</v>
      </c>
      <c r="C40">
        <v>0</v>
      </c>
      <c r="D40">
        <v>0</v>
      </c>
      <c r="E40">
        <v>101.8</v>
      </c>
      <c r="F40">
        <v>0</v>
      </c>
      <c r="G40">
        <v>0</v>
      </c>
    </row>
    <row r="41" spans="1:7" ht="15" x14ac:dyDescent="0.25">
      <c r="A41" s="53" t="s">
        <v>311</v>
      </c>
      <c r="B41">
        <v>0</v>
      </c>
      <c r="C41">
        <v>0</v>
      </c>
      <c r="D41">
        <v>0</v>
      </c>
      <c r="E41">
        <v>13.2</v>
      </c>
      <c r="F41">
        <v>0</v>
      </c>
      <c r="G41">
        <v>0</v>
      </c>
    </row>
    <row r="42" spans="1:7" ht="15" x14ac:dyDescent="0.25">
      <c r="A42" s="53" t="s">
        <v>414</v>
      </c>
      <c r="B42">
        <v>0</v>
      </c>
      <c r="C42">
        <v>0</v>
      </c>
      <c r="D42">
        <v>0</v>
      </c>
      <c r="E42">
        <v>125.8</v>
      </c>
      <c r="F42">
        <v>0</v>
      </c>
      <c r="G42">
        <v>0</v>
      </c>
    </row>
    <row r="43" spans="1:7" ht="15" x14ac:dyDescent="0.25">
      <c r="A43" s="53" t="s">
        <v>27</v>
      </c>
    </row>
    <row r="44" spans="1:7" ht="15" x14ac:dyDescent="0.25">
      <c r="A44" s="53" t="s">
        <v>286</v>
      </c>
      <c r="B44">
        <v>6999.8</v>
      </c>
      <c r="C44">
        <v>7662.8</v>
      </c>
      <c r="D44">
        <v>5930.6</v>
      </c>
      <c r="E44">
        <v>9548.1</v>
      </c>
      <c r="F44">
        <v>805.6</v>
      </c>
      <c r="G44">
        <v>0</v>
      </c>
    </row>
    <row r="45" spans="1:7" ht="15" x14ac:dyDescent="0.25">
      <c r="A45" s="53" t="s">
        <v>287</v>
      </c>
      <c r="B45">
        <v>0</v>
      </c>
      <c r="C45">
        <v>4.0999999999999996</v>
      </c>
      <c r="D45">
        <v>8.4</v>
      </c>
      <c r="E45">
        <v>8.5</v>
      </c>
      <c r="F45">
        <v>0</v>
      </c>
      <c r="G45">
        <v>0</v>
      </c>
    </row>
    <row r="46" spans="1:7" ht="15" x14ac:dyDescent="0.25">
      <c r="A46" s="53" t="s">
        <v>288</v>
      </c>
      <c r="B46">
        <v>246.6</v>
      </c>
      <c r="C46">
        <v>310.60000000000002</v>
      </c>
      <c r="D46">
        <v>246.8</v>
      </c>
      <c r="E46">
        <v>269.7</v>
      </c>
      <c r="F46">
        <v>0</v>
      </c>
      <c r="G46">
        <v>0</v>
      </c>
    </row>
    <row r="47" spans="1:7" ht="15" x14ac:dyDescent="0.25">
      <c r="A47" s="53" t="s">
        <v>289</v>
      </c>
      <c r="B47">
        <v>372.5</v>
      </c>
      <c r="C47">
        <v>158.9</v>
      </c>
      <c r="D47">
        <v>142</v>
      </c>
      <c r="E47">
        <v>195.9</v>
      </c>
      <c r="F47">
        <v>37.700000000000003</v>
      </c>
      <c r="G47">
        <v>0</v>
      </c>
    </row>
    <row r="48" spans="1:7" ht="15" x14ac:dyDescent="0.25">
      <c r="A48" s="53" t="s">
        <v>310</v>
      </c>
      <c r="B48">
        <v>0</v>
      </c>
      <c r="C48">
        <v>0</v>
      </c>
      <c r="D48">
        <v>0</v>
      </c>
      <c r="E48">
        <v>5.5</v>
      </c>
      <c r="F48">
        <v>0</v>
      </c>
      <c r="G48">
        <v>0</v>
      </c>
    </row>
    <row r="49" spans="1:7" ht="15" x14ac:dyDescent="0.25">
      <c r="A49" s="53" t="s">
        <v>290</v>
      </c>
      <c r="B49">
        <v>429.6</v>
      </c>
      <c r="C49">
        <v>438.9</v>
      </c>
      <c r="D49">
        <v>851.7</v>
      </c>
      <c r="E49">
        <v>1449.4</v>
      </c>
      <c r="F49">
        <v>0</v>
      </c>
      <c r="G49">
        <v>0</v>
      </c>
    </row>
    <row r="50" spans="1:7" ht="15" x14ac:dyDescent="0.25">
      <c r="A50" s="53" t="s">
        <v>563</v>
      </c>
      <c r="B50">
        <v>0</v>
      </c>
      <c r="C50">
        <v>58</v>
      </c>
      <c r="D50">
        <v>0</v>
      </c>
      <c r="E50">
        <v>0</v>
      </c>
      <c r="F50">
        <v>0</v>
      </c>
      <c r="G50">
        <v>0</v>
      </c>
    </row>
    <row r="51" spans="1:7" ht="15" x14ac:dyDescent="0.25">
      <c r="A51" s="53" t="s">
        <v>291</v>
      </c>
      <c r="B51">
        <v>61.3</v>
      </c>
      <c r="C51">
        <v>251.2</v>
      </c>
      <c r="D51">
        <v>14.9</v>
      </c>
      <c r="E51">
        <v>291.39999999999998</v>
      </c>
      <c r="F51">
        <v>0</v>
      </c>
      <c r="G51">
        <v>0</v>
      </c>
    </row>
    <row r="52" spans="1:7" ht="15" x14ac:dyDescent="0.25">
      <c r="A52" s="53" t="s">
        <v>292</v>
      </c>
      <c r="B52">
        <v>0</v>
      </c>
      <c r="C52">
        <v>28.5</v>
      </c>
      <c r="D52">
        <v>0</v>
      </c>
      <c r="E52">
        <v>0</v>
      </c>
      <c r="F52">
        <v>0</v>
      </c>
      <c r="G52">
        <v>0</v>
      </c>
    </row>
    <row r="53" spans="1:7" ht="15" x14ac:dyDescent="0.25">
      <c r="A53" s="53" t="s">
        <v>293</v>
      </c>
      <c r="B53">
        <v>354.1</v>
      </c>
      <c r="C53">
        <v>402.8</v>
      </c>
      <c r="D53">
        <v>188.4</v>
      </c>
      <c r="E53">
        <v>331.6</v>
      </c>
      <c r="F53">
        <v>0</v>
      </c>
      <c r="G53">
        <v>0</v>
      </c>
    </row>
    <row r="54" spans="1:7" ht="15" x14ac:dyDescent="0.25">
      <c r="A54" s="53" t="s">
        <v>384</v>
      </c>
      <c r="B54">
        <v>0</v>
      </c>
      <c r="C54">
        <v>0</v>
      </c>
      <c r="D54">
        <v>13.1</v>
      </c>
      <c r="E54">
        <v>12.6</v>
      </c>
      <c r="F54">
        <v>0</v>
      </c>
      <c r="G54">
        <v>0</v>
      </c>
    </row>
    <row r="55" spans="1:7" ht="15" x14ac:dyDescent="0.25">
      <c r="A55" s="53" t="s">
        <v>294</v>
      </c>
      <c r="B55">
        <v>0</v>
      </c>
      <c r="C55">
        <v>4.0999999999999996</v>
      </c>
      <c r="D55">
        <v>11</v>
      </c>
      <c r="E55">
        <v>8.9</v>
      </c>
      <c r="F55">
        <v>0</v>
      </c>
      <c r="G55">
        <v>0</v>
      </c>
    </row>
    <row r="56" spans="1:7" ht="15" x14ac:dyDescent="0.25">
      <c r="A56" s="53" t="s">
        <v>295</v>
      </c>
      <c r="B56">
        <v>128</v>
      </c>
      <c r="C56">
        <v>164.7</v>
      </c>
      <c r="D56">
        <v>239.3</v>
      </c>
      <c r="E56">
        <v>163.5</v>
      </c>
      <c r="F56">
        <v>0</v>
      </c>
      <c r="G56">
        <v>0</v>
      </c>
    </row>
    <row r="57" spans="1:7" ht="15" x14ac:dyDescent="0.25">
      <c r="A57" s="53" t="s">
        <v>296</v>
      </c>
      <c r="B57">
        <v>109.6</v>
      </c>
      <c r="C57">
        <v>78.400000000000006</v>
      </c>
      <c r="D57">
        <v>62.2</v>
      </c>
      <c r="E57">
        <v>79.7</v>
      </c>
      <c r="F57">
        <v>0</v>
      </c>
      <c r="G57">
        <v>0</v>
      </c>
    </row>
    <row r="58" spans="1:7" ht="15" x14ac:dyDescent="0.25">
      <c r="A58" s="53" t="s">
        <v>297</v>
      </c>
      <c r="B58">
        <v>7.2</v>
      </c>
      <c r="C58">
        <v>3</v>
      </c>
      <c r="D58">
        <v>4.2</v>
      </c>
      <c r="E58">
        <v>3.3</v>
      </c>
      <c r="F58">
        <v>0</v>
      </c>
      <c r="G58">
        <v>0</v>
      </c>
    </row>
    <row r="59" spans="1:7" ht="15" x14ac:dyDescent="0.25">
      <c r="A59" s="53" t="s">
        <v>298</v>
      </c>
      <c r="B59">
        <v>4680.7</v>
      </c>
      <c r="C59">
        <v>4775.8</v>
      </c>
      <c r="D59">
        <v>3851.4</v>
      </c>
      <c r="E59">
        <v>5293</v>
      </c>
      <c r="F59">
        <v>767.9</v>
      </c>
      <c r="G59">
        <v>0</v>
      </c>
    </row>
    <row r="60" spans="1:7" ht="15" x14ac:dyDescent="0.25">
      <c r="A60" s="53" t="s">
        <v>299</v>
      </c>
      <c r="B60">
        <v>104.7</v>
      </c>
      <c r="C60">
        <v>100.4</v>
      </c>
      <c r="D60">
        <v>35.5</v>
      </c>
      <c r="E60">
        <v>86.2</v>
      </c>
      <c r="F60">
        <v>0</v>
      </c>
      <c r="G60">
        <v>0</v>
      </c>
    </row>
    <row r="61" spans="1:7" ht="15" x14ac:dyDescent="0.25">
      <c r="A61" s="53" t="s">
        <v>300</v>
      </c>
      <c r="B61">
        <v>258.3</v>
      </c>
      <c r="C61">
        <v>267.10000000000002</v>
      </c>
      <c r="D61">
        <v>160.6</v>
      </c>
      <c r="E61">
        <v>129.6</v>
      </c>
      <c r="F61">
        <v>0</v>
      </c>
      <c r="G61">
        <v>0</v>
      </c>
    </row>
    <row r="62" spans="1:7" ht="15" x14ac:dyDescent="0.25">
      <c r="A62" s="53" t="s">
        <v>301</v>
      </c>
      <c r="B62">
        <v>15</v>
      </c>
      <c r="C62">
        <v>365.8</v>
      </c>
      <c r="D62">
        <v>0</v>
      </c>
      <c r="E62">
        <v>869.9</v>
      </c>
      <c r="F62">
        <v>0</v>
      </c>
      <c r="G62">
        <v>0</v>
      </c>
    </row>
    <row r="63" spans="1:7" ht="15" x14ac:dyDescent="0.25">
      <c r="A63" s="53" t="s">
        <v>302</v>
      </c>
      <c r="B63">
        <v>211.8</v>
      </c>
      <c r="C63">
        <v>218.5</v>
      </c>
      <c r="D63">
        <v>51.5</v>
      </c>
      <c r="E63">
        <v>178</v>
      </c>
      <c r="F63">
        <v>0</v>
      </c>
      <c r="G63">
        <v>0</v>
      </c>
    </row>
    <row r="64" spans="1:7" ht="15" x14ac:dyDescent="0.25">
      <c r="A64" s="53" t="s">
        <v>385</v>
      </c>
      <c r="B64">
        <v>0</v>
      </c>
      <c r="C64">
        <v>0</v>
      </c>
      <c r="D64">
        <v>1</v>
      </c>
      <c r="E64">
        <v>2.2000000000000002</v>
      </c>
      <c r="F64">
        <v>0</v>
      </c>
      <c r="G64">
        <v>0</v>
      </c>
    </row>
    <row r="65" spans="1:7" ht="15" x14ac:dyDescent="0.25">
      <c r="A65" s="53" t="s">
        <v>303</v>
      </c>
      <c r="B65">
        <v>20.399999999999999</v>
      </c>
      <c r="C65">
        <v>32</v>
      </c>
      <c r="D65">
        <v>29.7</v>
      </c>
      <c r="E65">
        <v>19.399999999999999</v>
      </c>
      <c r="F65">
        <v>0</v>
      </c>
      <c r="G65">
        <v>0</v>
      </c>
    </row>
    <row r="66" spans="1:7" ht="15" x14ac:dyDescent="0.25">
      <c r="A66" s="53" t="s">
        <v>304</v>
      </c>
      <c r="B66">
        <v>0</v>
      </c>
      <c r="C66">
        <v>0</v>
      </c>
      <c r="D66">
        <v>18.899999999999999</v>
      </c>
      <c r="E66">
        <v>150</v>
      </c>
      <c r="F66">
        <v>0</v>
      </c>
      <c r="G66">
        <v>0</v>
      </c>
    </row>
    <row r="67" spans="1:7" ht="15" x14ac:dyDescent="0.25">
      <c r="A67" s="53" t="s">
        <v>573</v>
      </c>
      <c r="B67" t="s">
        <v>26</v>
      </c>
      <c r="C67" t="s">
        <v>108</v>
      </c>
      <c r="D67" t="s">
        <v>118</v>
      </c>
      <c r="E67" t="s">
        <v>108</v>
      </c>
      <c r="F67" t="s">
        <v>175</v>
      </c>
      <c r="G67" t="s">
        <v>26</v>
      </c>
    </row>
    <row r="68" spans="1:7" ht="15" x14ac:dyDescent="0.25">
      <c r="A68" s="53" t="s">
        <v>305</v>
      </c>
      <c r="B68">
        <v>8286.7999999999993</v>
      </c>
      <c r="C68">
        <v>11296.8</v>
      </c>
      <c r="D68">
        <v>7595.8</v>
      </c>
      <c r="E68">
        <v>16696.099999999999</v>
      </c>
      <c r="F68">
        <v>805.6</v>
      </c>
      <c r="G68">
        <v>0</v>
      </c>
    </row>
    <row r="69" spans="1:7" ht="15" x14ac:dyDescent="0.25">
      <c r="A69" s="53" t="s">
        <v>306</v>
      </c>
      <c r="B69">
        <v>1315.8</v>
      </c>
      <c r="C69">
        <v>1632.2</v>
      </c>
      <c r="D69">
        <v>0</v>
      </c>
      <c r="E69">
        <v>0</v>
      </c>
      <c r="F69">
        <v>0</v>
      </c>
      <c r="G69">
        <v>0</v>
      </c>
    </row>
    <row r="70" spans="1:7" ht="15" x14ac:dyDescent="0.25">
      <c r="A70" s="53" t="s">
        <v>573</v>
      </c>
      <c r="B70" t="s">
        <v>26</v>
      </c>
      <c r="C70" t="s">
        <v>108</v>
      </c>
      <c r="D70" t="s">
        <v>118</v>
      </c>
      <c r="E70" t="s">
        <v>108</v>
      </c>
      <c r="F70" t="s">
        <v>175</v>
      </c>
      <c r="G70" t="s">
        <v>26</v>
      </c>
    </row>
    <row r="71" spans="1:7" ht="15" x14ac:dyDescent="0.25">
      <c r="A71" s="53" t="s">
        <v>307</v>
      </c>
      <c r="B71">
        <v>9602.6</v>
      </c>
      <c r="C71">
        <v>12929</v>
      </c>
      <c r="D71">
        <v>7595.8</v>
      </c>
      <c r="E71">
        <v>16696.099999999999</v>
      </c>
      <c r="F71">
        <v>805.6</v>
      </c>
      <c r="G71">
        <v>0</v>
      </c>
    </row>
    <row r="72" spans="1:7" ht="15" x14ac:dyDescent="0.25">
      <c r="A72" s="53" t="s">
        <v>308</v>
      </c>
      <c r="B72" t="s">
        <v>25</v>
      </c>
      <c r="C72" t="s">
        <v>25</v>
      </c>
      <c r="D72">
        <v>0</v>
      </c>
      <c r="E72">
        <v>0</v>
      </c>
      <c r="F72" t="s">
        <v>25</v>
      </c>
      <c r="G72" t="s">
        <v>25</v>
      </c>
    </row>
    <row r="73" spans="1:7" ht="15" x14ac:dyDescent="0.25">
      <c r="A73" s="53" t="s">
        <v>309</v>
      </c>
      <c r="B73">
        <v>603</v>
      </c>
      <c r="C73">
        <v>775.2</v>
      </c>
      <c r="D73" t="s">
        <v>25</v>
      </c>
      <c r="E73" t="s">
        <v>25</v>
      </c>
      <c r="F73">
        <v>0</v>
      </c>
      <c r="G73">
        <v>0</v>
      </c>
    </row>
    <row r="74" spans="1:7" ht="15" x14ac:dyDescent="0.25">
      <c r="A74" s="53" t="s">
        <v>567</v>
      </c>
    </row>
    <row r="77" spans="1:7" ht="15" x14ac:dyDescent="0.35">
      <c r="A77" s="30" t="s">
        <v>581</v>
      </c>
    </row>
  </sheetData>
  <pageMargins left="0.7" right="0.7" top="0.75" bottom="0.75" header="0.3" footer="0.3"/>
  <pageSetup orientation="portrait" horizontalDpi="300" verticalDpi="300"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73"/>
  <sheetViews>
    <sheetView topLeftCell="A25" workbookViewId="0"/>
  </sheetViews>
  <sheetFormatPr defaultRowHeight="13.2" x14ac:dyDescent="0.25"/>
  <cols>
    <col min="1" max="1" width="21.5546875" customWidth="1"/>
  </cols>
  <sheetData>
    <row r="1" spans="1:7" ht="15" x14ac:dyDescent="0.25">
      <c r="A1" s="53" t="s">
        <v>564</v>
      </c>
    </row>
    <row r="2" spans="1:7" ht="15" x14ac:dyDescent="0.25">
      <c r="A2" s="53" t="s">
        <v>565</v>
      </c>
    </row>
    <row r="3" spans="1:7" ht="15" x14ac:dyDescent="0.25">
      <c r="A3" s="53" t="s">
        <v>579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0.2</v>
      </c>
      <c r="E14">
        <v>0.2</v>
      </c>
      <c r="F14">
        <v>0</v>
      </c>
      <c r="G14">
        <v>0</v>
      </c>
    </row>
    <row r="15" spans="1:7" ht="15" x14ac:dyDescent="0.25">
      <c r="A15" s="53" t="s">
        <v>27</v>
      </c>
    </row>
    <row r="16" spans="1:7" ht="15" x14ac:dyDescent="0.25">
      <c r="A16" s="53" t="s">
        <v>270</v>
      </c>
      <c r="B16">
        <v>1131.2</v>
      </c>
      <c r="C16">
        <v>2352.4</v>
      </c>
      <c r="D16">
        <v>1114.4000000000001</v>
      </c>
      <c r="E16">
        <v>3033.8</v>
      </c>
      <c r="F16">
        <v>0</v>
      </c>
      <c r="G16">
        <v>0</v>
      </c>
    </row>
    <row r="17" spans="1:7" ht="15" x14ac:dyDescent="0.25">
      <c r="A17" s="53" t="s">
        <v>27</v>
      </c>
    </row>
    <row r="18" spans="1:7" ht="15" x14ac:dyDescent="0.25">
      <c r="A18" s="53" t="s">
        <v>271</v>
      </c>
      <c r="B18">
        <v>108.8</v>
      </c>
      <c r="C18">
        <v>255.5</v>
      </c>
      <c r="D18">
        <v>119.3</v>
      </c>
      <c r="E18">
        <v>793.6</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25.3</v>
      </c>
      <c r="C22">
        <v>785.4</v>
      </c>
      <c r="D22">
        <v>105</v>
      </c>
      <c r="E22">
        <v>2168.1</v>
      </c>
      <c r="F22">
        <v>0</v>
      </c>
      <c r="G22">
        <v>0</v>
      </c>
    </row>
    <row r="23" spans="1:7" ht="15" x14ac:dyDescent="0.25">
      <c r="A23" s="53" t="s">
        <v>274</v>
      </c>
      <c r="B23">
        <v>4.0999999999999996</v>
      </c>
      <c r="C23">
        <v>2.7</v>
      </c>
      <c r="D23">
        <v>8.8000000000000007</v>
      </c>
      <c r="E23">
        <v>8.1</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676.6</v>
      </c>
      <c r="D26">
        <v>6.8</v>
      </c>
      <c r="E26">
        <v>1542.2</v>
      </c>
      <c r="F26">
        <v>0</v>
      </c>
      <c r="G26">
        <v>0</v>
      </c>
    </row>
    <row r="27" spans="1:7" ht="15" x14ac:dyDescent="0.25">
      <c r="A27" s="53" t="s">
        <v>276</v>
      </c>
      <c r="B27">
        <v>1.6</v>
      </c>
      <c r="C27">
        <v>24.4</v>
      </c>
      <c r="D27">
        <v>2</v>
      </c>
      <c r="E27">
        <v>13.1</v>
      </c>
      <c r="F27">
        <v>0</v>
      </c>
      <c r="G27">
        <v>0</v>
      </c>
    </row>
    <row r="28" spans="1:7" ht="15" x14ac:dyDescent="0.25">
      <c r="A28" s="53" t="s">
        <v>574</v>
      </c>
      <c r="B28">
        <v>0</v>
      </c>
      <c r="C28">
        <v>30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0.5</v>
      </c>
      <c r="F30">
        <v>0</v>
      </c>
      <c r="G30">
        <v>0</v>
      </c>
    </row>
    <row r="31" spans="1:7" ht="15" x14ac:dyDescent="0.25">
      <c r="A31" s="53" t="s">
        <v>279</v>
      </c>
      <c r="B31">
        <v>0.9</v>
      </c>
      <c r="C31">
        <v>11.7</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448.1</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27</v>
      </c>
    </row>
    <row r="43" spans="1:7" ht="15" x14ac:dyDescent="0.25">
      <c r="A43" s="53" t="s">
        <v>286</v>
      </c>
      <c r="B43">
        <v>6043.4</v>
      </c>
      <c r="C43">
        <v>6696.1</v>
      </c>
      <c r="D43">
        <v>5477.6</v>
      </c>
      <c r="E43">
        <v>8943.2000000000007</v>
      </c>
      <c r="F43">
        <v>269.5</v>
      </c>
      <c r="G43">
        <v>0</v>
      </c>
    </row>
    <row r="44" spans="1:7" ht="15" x14ac:dyDescent="0.25">
      <c r="A44" s="53" t="s">
        <v>287</v>
      </c>
      <c r="B44">
        <v>0</v>
      </c>
      <c r="C44">
        <v>4.0999999999999996</v>
      </c>
      <c r="D44">
        <v>8.4</v>
      </c>
      <c r="E44">
        <v>8.5</v>
      </c>
      <c r="F44">
        <v>0</v>
      </c>
      <c r="G44">
        <v>0</v>
      </c>
    </row>
    <row r="45" spans="1:7" ht="15" x14ac:dyDescent="0.25">
      <c r="A45" s="53" t="s">
        <v>288</v>
      </c>
      <c r="B45">
        <v>246.6</v>
      </c>
      <c r="C45">
        <v>337.8</v>
      </c>
      <c r="D45">
        <v>215.6</v>
      </c>
      <c r="E45">
        <v>237.9</v>
      </c>
      <c r="F45">
        <v>0</v>
      </c>
      <c r="G45">
        <v>0</v>
      </c>
    </row>
    <row r="46" spans="1:7" ht="15" x14ac:dyDescent="0.25">
      <c r="A46" s="53" t="s">
        <v>289</v>
      </c>
      <c r="B46">
        <v>332.1</v>
      </c>
      <c r="C46">
        <v>149.30000000000001</v>
      </c>
      <c r="D46">
        <v>136.19999999999999</v>
      </c>
      <c r="E46">
        <v>192.5</v>
      </c>
      <c r="F46">
        <v>27.6</v>
      </c>
      <c r="G46">
        <v>0</v>
      </c>
    </row>
    <row r="47" spans="1:7" ht="15" x14ac:dyDescent="0.25">
      <c r="A47" s="53" t="s">
        <v>310</v>
      </c>
      <c r="B47">
        <v>0</v>
      </c>
      <c r="C47">
        <v>0</v>
      </c>
      <c r="D47">
        <v>0</v>
      </c>
      <c r="E47">
        <v>5.5</v>
      </c>
      <c r="F47">
        <v>0</v>
      </c>
      <c r="G47">
        <v>0</v>
      </c>
    </row>
    <row r="48" spans="1:7" ht="15" x14ac:dyDescent="0.25">
      <c r="A48" s="53" t="s">
        <v>290</v>
      </c>
      <c r="B48">
        <v>365.6</v>
      </c>
      <c r="C48">
        <v>394.3</v>
      </c>
      <c r="D48">
        <v>796.4</v>
      </c>
      <c r="E48">
        <v>1304.2</v>
      </c>
      <c r="F48">
        <v>0</v>
      </c>
      <c r="G48">
        <v>0</v>
      </c>
    </row>
    <row r="49" spans="1:7" ht="15" x14ac:dyDescent="0.25">
      <c r="A49" s="53" t="s">
        <v>563</v>
      </c>
      <c r="B49">
        <v>0</v>
      </c>
      <c r="C49">
        <v>58</v>
      </c>
      <c r="D49">
        <v>0</v>
      </c>
      <c r="E49">
        <v>0</v>
      </c>
      <c r="F49">
        <v>0</v>
      </c>
      <c r="G49">
        <v>0</v>
      </c>
    </row>
    <row r="50" spans="1:7" ht="15" x14ac:dyDescent="0.25">
      <c r="A50" s="53" t="s">
        <v>291</v>
      </c>
      <c r="B50">
        <v>42.3</v>
      </c>
      <c r="C50">
        <v>283</v>
      </c>
      <c r="D50">
        <v>14.9</v>
      </c>
      <c r="E50">
        <v>247.3</v>
      </c>
      <c r="F50">
        <v>0</v>
      </c>
      <c r="G50">
        <v>0</v>
      </c>
    </row>
    <row r="51" spans="1:7" ht="15" x14ac:dyDescent="0.25">
      <c r="A51" s="53" t="s">
        <v>292</v>
      </c>
      <c r="B51">
        <v>0</v>
      </c>
      <c r="C51">
        <v>27.2</v>
      </c>
      <c r="D51">
        <v>0</v>
      </c>
      <c r="E51">
        <v>0</v>
      </c>
      <c r="F51">
        <v>0</v>
      </c>
      <c r="G51">
        <v>0</v>
      </c>
    </row>
    <row r="52" spans="1:7" ht="15" x14ac:dyDescent="0.25">
      <c r="A52" s="53" t="s">
        <v>293</v>
      </c>
      <c r="B52">
        <v>350.1</v>
      </c>
      <c r="C52">
        <v>412.4</v>
      </c>
      <c r="D52">
        <v>168</v>
      </c>
      <c r="E52">
        <v>313.5</v>
      </c>
      <c r="F52">
        <v>0</v>
      </c>
      <c r="G52">
        <v>0</v>
      </c>
    </row>
    <row r="53" spans="1:7" ht="15" x14ac:dyDescent="0.25">
      <c r="A53" s="53" t="s">
        <v>384</v>
      </c>
      <c r="B53">
        <v>0</v>
      </c>
      <c r="C53">
        <v>0</v>
      </c>
      <c r="D53">
        <v>13.1</v>
      </c>
      <c r="E53">
        <v>12.6</v>
      </c>
      <c r="F53">
        <v>0</v>
      </c>
      <c r="G53">
        <v>0</v>
      </c>
    </row>
    <row r="54" spans="1:7" ht="15" x14ac:dyDescent="0.25">
      <c r="A54" s="53" t="s">
        <v>294</v>
      </c>
      <c r="B54">
        <v>0</v>
      </c>
      <c r="C54">
        <v>8.3000000000000007</v>
      </c>
      <c r="D54">
        <v>11</v>
      </c>
      <c r="E54">
        <v>4.7</v>
      </c>
      <c r="F54">
        <v>0</v>
      </c>
      <c r="G54">
        <v>0</v>
      </c>
    </row>
    <row r="55" spans="1:7" ht="15" x14ac:dyDescent="0.25">
      <c r="A55" s="53" t="s">
        <v>295</v>
      </c>
      <c r="B55">
        <v>107.4</v>
      </c>
      <c r="C55">
        <v>164.7</v>
      </c>
      <c r="D55">
        <v>236.1</v>
      </c>
      <c r="E55">
        <v>163.5</v>
      </c>
      <c r="F55">
        <v>0</v>
      </c>
      <c r="G55">
        <v>0</v>
      </c>
    </row>
    <row r="56" spans="1:7" ht="15" x14ac:dyDescent="0.25">
      <c r="A56" s="53" t="s">
        <v>296</v>
      </c>
      <c r="B56">
        <v>104.6</v>
      </c>
      <c r="C56">
        <v>96.9</v>
      </c>
      <c r="D56">
        <v>62.2</v>
      </c>
      <c r="E56">
        <v>62.8</v>
      </c>
      <c r="F56">
        <v>0</v>
      </c>
      <c r="G56">
        <v>0</v>
      </c>
    </row>
    <row r="57" spans="1:7" ht="15" x14ac:dyDescent="0.25">
      <c r="A57" s="53" t="s">
        <v>297</v>
      </c>
      <c r="B57">
        <v>7.2</v>
      </c>
      <c r="C57">
        <v>3</v>
      </c>
      <c r="D57">
        <v>4.2</v>
      </c>
      <c r="E57">
        <v>3.3</v>
      </c>
      <c r="F57">
        <v>0</v>
      </c>
      <c r="G57">
        <v>0</v>
      </c>
    </row>
    <row r="58" spans="1:7" ht="15" x14ac:dyDescent="0.25">
      <c r="A58" s="53" t="s">
        <v>298</v>
      </c>
      <c r="B58">
        <v>3823.7</v>
      </c>
      <c r="C58">
        <v>3770</v>
      </c>
      <c r="D58">
        <v>3555.8</v>
      </c>
      <c r="E58">
        <v>4959.8</v>
      </c>
      <c r="F58">
        <v>241.9</v>
      </c>
      <c r="G58">
        <v>0</v>
      </c>
    </row>
    <row r="59" spans="1:7" ht="15" x14ac:dyDescent="0.25">
      <c r="A59" s="53" t="s">
        <v>299</v>
      </c>
      <c r="B59">
        <v>119.7</v>
      </c>
      <c r="C59">
        <v>97.9</v>
      </c>
      <c r="D59">
        <v>35.5</v>
      </c>
      <c r="E59">
        <v>86.2</v>
      </c>
      <c r="F59">
        <v>0</v>
      </c>
      <c r="G59">
        <v>0</v>
      </c>
    </row>
    <row r="60" spans="1:7" ht="15" x14ac:dyDescent="0.25">
      <c r="A60" s="53" t="s">
        <v>300</v>
      </c>
      <c r="B60">
        <v>282.3</v>
      </c>
      <c r="C60">
        <v>267.10000000000002</v>
      </c>
      <c r="D60">
        <v>138</v>
      </c>
      <c r="E60">
        <v>129.6</v>
      </c>
      <c r="F60">
        <v>0</v>
      </c>
      <c r="G60">
        <v>0</v>
      </c>
    </row>
    <row r="61" spans="1:7" ht="15" x14ac:dyDescent="0.25">
      <c r="A61" s="53" t="s">
        <v>301</v>
      </c>
      <c r="B61">
        <v>15</v>
      </c>
      <c r="C61">
        <v>364.8</v>
      </c>
      <c r="D61">
        <v>0</v>
      </c>
      <c r="E61">
        <v>869.9</v>
      </c>
      <c r="F61">
        <v>0</v>
      </c>
      <c r="G61">
        <v>0</v>
      </c>
    </row>
    <row r="62" spans="1:7" ht="15" x14ac:dyDescent="0.25">
      <c r="A62" s="53" t="s">
        <v>302</v>
      </c>
      <c r="B62">
        <v>208.3</v>
      </c>
      <c r="C62">
        <v>225.4</v>
      </c>
      <c r="D62">
        <v>51.5</v>
      </c>
      <c r="E62">
        <v>169.8</v>
      </c>
      <c r="F62">
        <v>0</v>
      </c>
      <c r="G62">
        <v>0</v>
      </c>
    </row>
    <row r="63" spans="1:7" ht="15" x14ac:dyDescent="0.25">
      <c r="A63" s="53" t="s">
        <v>385</v>
      </c>
      <c r="B63">
        <v>0</v>
      </c>
      <c r="C63">
        <v>0</v>
      </c>
      <c r="D63">
        <v>1</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7309.3</v>
      </c>
      <c r="C67">
        <v>10257.299999999999</v>
      </c>
      <c r="D67">
        <v>6875.8</v>
      </c>
      <c r="E67">
        <v>15720.5</v>
      </c>
      <c r="F67">
        <v>269.5</v>
      </c>
      <c r="G67">
        <v>0</v>
      </c>
    </row>
    <row r="68" spans="1:7" ht="15" x14ac:dyDescent="0.25">
      <c r="A68" s="53" t="s">
        <v>306</v>
      </c>
      <c r="B68">
        <v>1304</v>
      </c>
      <c r="C68">
        <v>1672.9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8613.2999999999993</v>
      </c>
      <c r="C70">
        <v>11930.2</v>
      </c>
      <c r="D70">
        <v>6875.8</v>
      </c>
      <c r="E70">
        <v>15720.5</v>
      </c>
      <c r="F70">
        <v>269.5</v>
      </c>
      <c r="G70">
        <v>0</v>
      </c>
    </row>
    <row r="71" spans="1:7" ht="15" x14ac:dyDescent="0.25">
      <c r="A71" s="53" t="s">
        <v>308</v>
      </c>
      <c r="B71" t="s">
        <v>25</v>
      </c>
      <c r="C71" t="s">
        <v>25</v>
      </c>
      <c r="D71">
        <v>0</v>
      </c>
      <c r="E71">
        <v>0</v>
      </c>
      <c r="F71" t="s">
        <v>25</v>
      </c>
      <c r="G71" t="s">
        <v>25</v>
      </c>
    </row>
    <row r="72" spans="1:7" ht="15" x14ac:dyDescent="0.25">
      <c r="A72" s="53" t="s">
        <v>309</v>
      </c>
      <c r="B72">
        <v>540.29999999999995</v>
      </c>
      <c r="C72">
        <v>825.2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G73"/>
  <sheetViews>
    <sheetView topLeftCell="A37" workbookViewId="0"/>
  </sheetViews>
  <sheetFormatPr defaultRowHeight="13.2" x14ac:dyDescent="0.25"/>
  <cols>
    <col min="1" max="1" width="25.33203125" customWidth="1"/>
  </cols>
  <sheetData>
    <row r="1" spans="1:7" ht="15" x14ac:dyDescent="0.25">
      <c r="A1" s="53" t="s">
        <v>564</v>
      </c>
    </row>
    <row r="2" spans="1:7" ht="15" x14ac:dyDescent="0.25">
      <c r="A2" s="53" t="s">
        <v>565</v>
      </c>
    </row>
    <row r="3" spans="1:7" ht="15" x14ac:dyDescent="0.25">
      <c r="A3" s="53" t="s">
        <v>576</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0.1</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0.1</v>
      </c>
      <c r="E14">
        <v>0.2</v>
      </c>
      <c r="F14">
        <v>0</v>
      </c>
      <c r="G14">
        <v>0</v>
      </c>
    </row>
    <row r="15" spans="1:7" ht="15" x14ac:dyDescent="0.25">
      <c r="A15" s="53" t="s">
        <v>27</v>
      </c>
    </row>
    <row r="16" spans="1:7" ht="15" x14ac:dyDescent="0.25">
      <c r="A16" s="53" t="s">
        <v>270</v>
      </c>
      <c r="B16">
        <v>1036.3</v>
      </c>
      <c r="C16">
        <v>1945.4</v>
      </c>
      <c r="D16">
        <v>1032.5</v>
      </c>
      <c r="E16">
        <v>2832.4</v>
      </c>
      <c r="F16">
        <v>0</v>
      </c>
      <c r="G16">
        <v>0</v>
      </c>
    </row>
    <row r="17" spans="1:7" ht="15" x14ac:dyDescent="0.25">
      <c r="A17" s="53" t="s">
        <v>578</v>
      </c>
    </row>
    <row r="18" spans="1:7" ht="15" x14ac:dyDescent="0.25">
      <c r="A18" s="53" t="s">
        <v>271</v>
      </c>
      <c r="B18">
        <v>104.3</v>
      </c>
      <c r="C18">
        <v>257.60000000000002</v>
      </c>
      <c r="D18">
        <v>116.2</v>
      </c>
      <c r="E18">
        <v>783.9</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23.6</v>
      </c>
      <c r="C22">
        <v>821.7</v>
      </c>
      <c r="D22">
        <v>104</v>
      </c>
      <c r="E22">
        <v>1952.1</v>
      </c>
      <c r="F22">
        <v>0</v>
      </c>
      <c r="G22">
        <v>0</v>
      </c>
    </row>
    <row r="23" spans="1:7" ht="15" x14ac:dyDescent="0.25">
      <c r="A23" s="53" t="s">
        <v>274</v>
      </c>
      <c r="B23">
        <v>2.9</v>
      </c>
      <c r="C23">
        <v>3.2</v>
      </c>
      <c r="D23">
        <v>7.9</v>
      </c>
      <c r="E23">
        <v>7.5</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743.1</v>
      </c>
      <c r="D26">
        <v>6.7</v>
      </c>
      <c r="E26">
        <v>1473.8</v>
      </c>
      <c r="F26">
        <v>0</v>
      </c>
      <c r="G26">
        <v>0</v>
      </c>
    </row>
    <row r="27" spans="1:7" ht="15" x14ac:dyDescent="0.25">
      <c r="A27" s="53" t="s">
        <v>276</v>
      </c>
      <c r="B27">
        <v>1.1000000000000001</v>
      </c>
      <c r="C27">
        <v>24.8</v>
      </c>
      <c r="D27">
        <v>2</v>
      </c>
      <c r="E27">
        <v>12.7</v>
      </c>
      <c r="F27">
        <v>0</v>
      </c>
      <c r="G27">
        <v>0</v>
      </c>
    </row>
    <row r="28" spans="1:7" ht="15" x14ac:dyDescent="0.25">
      <c r="A28" s="53" t="s">
        <v>574</v>
      </c>
      <c r="B28">
        <v>0</v>
      </c>
      <c r="C28">
        <v>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0.4</v>
      </c>
      <c r="F30">
        <v>0</v>
      </c>
      <c r="G30">
        <v>0</v>
      </c>
    </row>
    <row r="31" spans="1:7" ht="15" x14ac:dyDescent="0.25">
      <c r="A31" s="53" t="s">
        <v>279</v>
      </c>
      <c r="B31">
        <v>0.9</v>
      </c>
      <c r="C31">
        <v>10.6</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301.60000000000002</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578</v>
      </c>
    </row>
    <row r="43" spans="1:7" ht="15" x14ac:dyDescent="0.25">
      <c r="A43" s="53" t="s">
        <v>286</v>
      </c>
      <c r="B43">
        <v>5734.8</v>
      </c>
      <c r="C43">
        <v>6893.5</v>
      </c>
      <c r="D43">
        <v>5032.2</v>
      </c>
      <c r="E43">
        <v>8418.2000000000007</v>
      </c>
      <c r="F43">
        <v>267.10000000000002</v>
      </c>
      <c r="G43">
        <v>0</v>
      </c>
    </row>
    <row r="44" spans="1:7" ht="15" x14ac:dyDescent="0.25">
      <c r="A44" s="53" t="s">
        <v>287</v>
      </c>
      <c r="B44">
        <v>0</v>
      </c>
      <c r="C44">
        <v>4.0999999999999996</v>
      </c>
      <c r="D44">
        <v>8.4</v>
      </c>
      <c r="E44">
        <v>8.5</v>
      </c>
      <c r="F44">
        <v>0</v>
      </c>
      <c r="G44">
        <v>0</v>
      </c>
    </row>
    <row r="45" spans="1:7" ht="15" x14ac:dyDescent="0.25">
      <c r="A45" s="53" t="s">
        <v>288</v>
      </c>
      <c r="B45">
        <v>251.6</v>
      </c>
      <c r="C45">
        <v>327.8</v>
      </c>
      <c r="D45">
        <v>201.3</v>
      </c>
      <c r="E45">
        <v>221.4</v>
      </c>
      <c r="F45">
        <v>0</v>
      </c>
      <c r="G45">
        <v>0</v>
      </c>
    </row>
    <row r="46" spans="1:7" ht="15" x14ac:dyDescent="0.25">
      <c r="A46" s="53" t="s">
        <v>289</v>
      </c>
      <c r="B46">
        <v>241.9</v>
      </c>
      <c r="C46">
        <v>157.4</v>
      </c>
      <c r="D46">
        <v>121.5</v>
      </c>
      <c r="E46">
        <v>180.7</v>
      </c>
      <c r="F46">
        <v>25.2</v>
      </c>
      <c r="G46">
        <v>0</v>
      </c>
    </row>
    <row r="47" spans="1:7" ht="15" x14ac:dyDescent="0.25">
      <c r="A47" s="53" t="s">
        <v>310</v>
      </c>
      <c r="B47">
        <v>0</v>
      </c>
      <c r="C47">
        <v>0</v>
      </c>
      <c r="D47">
        <v>0</v>
      </c>
      <c r="E47">
        <v>5.5</v>
      </c>
      <c r="F47">
        <v>0</v>
      </c>
      <c r="G47">
        <v>0</v>
      </c>
    </row>
    <row r="48" spans="1:7" ht="15" x14ac:dyDescent="0.25">
      <c r="A48" s="53" t="s">
        <v>290</v>
      </c>
      <c r="B48">
        <v>387.6</v>
      </c>
      <c r="C48">
        <v>365.8</v>
      </c>
      <c r="D48">
        <v>720.4</v>
      </c>
      <c r="E48">
        <v>1292.9000000000001</v>
      </c>
      <c r="F48">
        <v>0</v>
      </c>
      <c r="G48">
        <v>0</v>
      </c>
    </row>
    <row r="49" spans="1:7" ht="15" x14ac:dyDescent="0.25">
      <c r="A49" s="53" t="s">
        <v>563</v>
      </c>
      <c r="B49">
        <v>0</v>
      </c>
      <c r="C49">
        <v>58</v>
      </c>
      <c r="D49">
        <v>0</v>
      </c>
      <c r="E49">
        <v>0</v>
      </c>
      <c r="F49">
        <v>0</v>
      </c>
      <c r="G49">
        <v>0</v>
      </c>
    </row>
    <row r="50" spans="1:7" ht="15" x14ac:dyDescent="0.25">
      <c r="A50" s="53" t="s">
        <v>291</v>
      </c>
      <c r="B50">
        <v>36.9</v>
      </c>
      <c r="C50">
        <v>283</v>
      </c>
      <c r="D50">
        <v>14.9</v>
      </c>
      <c r="E50">
        <v>247.3</v>
      </c>
      <c r="F50">
        <v>0</v>
      </c>
      <c r="G50">
        <v>0</v>
      </c>
    </row>
    <row r="51" spans="1:7" ht="15" x14ac:dyDescent="0.25">
      <c r="A51" s="53" t="s">
        <v>292</v>
      </c>
      <c r="B51">
        <v>0.5</v>
      </c>
      <c r="C51">
        <v>15.6</v>
      </c>
      <c r="D51">
        <v>0</v>
      </c>
      <c r="E51">
        <v>0</v>
      </c>
      <c r="F51">
        <v>0</v>
      </c>
      <c r="G51">
        <v>0</v>
      </c>
    </row>
    <row r="52" spans="1:7" ht="15" x14ac:dyDescent="0.25">
      <c r="A52" s="53" t="s">
        <v>293</v>
      </c>
      <c r="B52">
        <v>357.8</v>
      </c>
      <c r="C52">
        <v>443</v>
      </c>
      <c r="D52">
        <v>168</v>
      </c>
      <c r="E52">
        <v>279.8</v>
      </c>
      <c r="F52">
        <v>0</v>
      </c>
      <c r="G52">
        <v>0</v>
      </c>
    </row>
    <row r="53" spans="1:7" ht="15" x14ac:dyDescent="0.25">
      <c r="A53" s="53" t="s">
        <v>384</v>
      </c>
      <c r="B53">
        <v>0</v>
      </c>
      <c r="C53">
        <v>0</v>
      </c>
      <c r="D53">
        <v>8.5</v>
      </c>
      <c r="E53">
        <v>12.6</v>
      </c>
      <c r="F53">
        <v>0</v>
      </c>
      <c r="G53">
        <v>0</v>
      </c>
    </row>
    <row r="54" spans="1:7" ht="15" x14ac:dyDescent="0.25">
      <c r="A54" s="53" t="s">
        <v>294</v>
      </c>
      <c r="B54">
        <v>0</v>
      </c>
      <c r="C54">
        <v>8.3000000000000007</v>
      </c>
      <c r="D54">
        <v>10</v>
      </c>
      <c r="E54">
        <v>4.7</v>
      </c>
      <c r="F54">
        <v>0</v>
      </c>
      <c r="G54">
        <v>0</v>
      </c>
    </row>
    <row r="55" spans="1:7" ht="15" x14ac:dyDescent="0.25">
      <c r="A55" s="53" t="s">
        <v>295</v>
      </c>
      <c r="B55">
        <v>126.4</v>
      </c>
      <c r="C55">
        <v>164.7</v>
      </c>
      <c r="D55">
        <v>213.1</v>
      </c>
      <c r="E55">
        <v>163.5</v>
      </c>
      <c r="F55">
        <v>0</v>
      </c>
      <c r="G55">
        <v>0</v>
      </c>
    </row>
    <row r="56" spans="1:7" ht="15" x14ac:dyDescent="0.25">
      <c r="A56" s="53" t="s">
        <v>296</v>
      </c>
      <c r="B56">
        <v>93.6</v>
      </c>
      <c r="C56">
        <v>96.9</v>
      </c>
      <c r="D56">
        <v>59.3</v>
      </c>
      <c r="E56">
        <v>62.8</v>
      </c>
      <c r="F56">
        <v>0</v>
      </c>
      <c r="G56">
        <v>0</v>
      </c>
    </row>
    <row r="57" spans="1:7" ht="15" x14ac:dyDescent="0.25">
      <c r="A57" s="53" t="s">
        <v>297</v>
      </c>
      <c r="B57">
        <v>7.2</v>
      </c>
      <c r="C57">
        <v>3</v>
      </c>
      <c r="D57">
        <v>4.2</v>
      </c>
      <c r="E57">
        <v>3.3</v>
      </c>
      <c r="F57">
        <v>0</v>
      </c>
      <c r="G57">
        <v>0</v>
      </c>
    </row>
    <row r="58" spans="1:7" ht="15" x14ac:dyDescent="0.25">
      <c r="A58" s="53" t="s">
        <v>298</v>
      </c>
      <c r="B58">
        <v>3567.4</v>
      </c>
      <c r="C58">
        <v>3919.8</v>
      </c>
      <c r="D58">
        <v>3294.9</v>
      </c>
      <c r="E58">
        <v>4575.5</v>
      </c>
      <c r="F58">
        <v>241.9</v>
      </c>
      <c r="G58">
        <v>0</v>
      </c>
    </row>
    <row r="59" spans="1:7" ht="15" x14ac:dyDescent="0.25">
      <c r="A59" s="53" t="s">
        <v>299</v>
      </c>
      <c r="B59">
        <v>142.4</v>
      </c>
      <c r="C59">
        <v>97.7</v>
      </c>
      <c r="D59">
        <v>16.8</v>
      </c>
      <c r="E59">
        <v>86.2</v>
      </c>
      <c r="F59">
        <v>0</v>
      </c>
      <c r="G59">
        <v>0</v>
      </c>
    </row>
    <row r="60" spans="1:7" ht="15" x14ac:dyDescent="0.25">
      <c r="A60" s="53" t="s">
        <v>300</v>
      </c>
      <c r="B60">
        <v>259.8</v>
      </c>
      <c r="C60">
        <v>266.10000000000002</v>
      </c>
      <c r="D60">
        <v>110.7</v>
      </c>
      <c r="E60">
        <v>129.6</v>
      </c>
      <c r="F60">
        <v>0</v>
      </c>
      <c r="G60">
        <v>0</v>
      </c>
    </row>
    <row r="61" spans="1:7" ht="15" x14ac:dyDescent="0.25">
      <c r="A61" s="53" t="s">
        <v>301</v>
      </c>
      <c r="B61">
        <v>15</v>
      </c>
      <c r="C61">
        <v>401.8</v>
      </c>
      <c r="D61">
        <v>0</v>
      </c>
      <c r="E61">
        <v>825</v>
      </c>
      <c r="F61">
        <v>0</v>
      </c>
      <c r="G61">
        <v>0</v>
      </c>
    </row>
    <row r="62" spans="1:7" ht="15" x14ac:dyDescent="0.25">
      <c r="A62" s="53" t="s">
        <v>302</v>
      </c>
      <c r="B62">
        <v>208.2</v>
      </c>
      <c r="C62">
        <v>248.8</v>
      </c>
      <c r="D62">
        <v>50.6</v>
      </c>
      <c r="E62">
        <v>147.4</v>
      </c>
      <c r="F62">
        <v>0</v>
      </c>
      <c r="G62">
        <v>0</v>
      </c>
    </row>
    <row r="63" spans="1:7" ht="15" x14ac:dyDescent="0.25">
      <c r="A63" s="53" t="s">
        <v>385</v>
      </c>
      <c r="B63">
        <v>0</v>
      </c>
      <c r="C63">
        <v>0</v>
      </c>
      <c r="D63">
        <v>0</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6899.8</v>
      </c>
      <c r="C67">
        <v>10086.200000000001</v>
      </c>
      <c r="D67">
        <v>6344.4</v>
      </c>
      <c r="E67">
        <v>14768.4</v>
      </c>
      <c r="F67">
        <v>267.10000000000002</v>
      </c>
      <c r="G67">
        <v>0</v>
      </c>
    </row>
    <row r="68" spans="1:7" ht="15" x14ac:dyDescent="0.25">
      <c r="A68" s="53" t="s">
        <v>306</v>
      </c>
      <c r="B68">
        <v>1371.4</v>
      </c>
      <c r="C68">
        <v>1892.9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8271.1</v>
      </c>
      <c r="C70">
        <v>11979.1</v>
      </c>
      <c r="D70">
        <v>6344.4</v>
      </c>
      <c r="E70">
        <v>14768.4</v>
      </c>
      <c r="F70">
        <v>267.10000000000002</v>
      </c>
      <c r="G70">
        <v>0</v>
      </c>
    </row>
    <row r="71" spans="1:7" ht="15" x14ac:dyDescent="0.25">
      <c r="A71" s="53" t="s">
        <v>308</v>
      </c>
      <c r="B71" t="s">
        <v>25</v>
      </c>
      <c r="C71" t="s">
        <v>25</v>
      </c>
      <c r="D71">
        <v>0</v>
      </c>
      <c r="E71">
        <v>0</v>
      </c>
      <c r="F71" t="s">
        <v>25</v>
      </c>
      <c r="G71" t="s">
        <v>25</v>
      </c>
    </row>
    <row r="72" spans="1:7" ht="15" x14ac:dyDescent="0.25">
      <c r="A72" s="53" t="s">
        <v>309</v>
      </c>
      <c r="B72">
        <v>534.9</v>
      </c>
      <c r="C72">
        <v>760.2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G73"/>
  <sheetViews>
    <sheetView topLeftCell="A7" workbookViewId="0"/>
  </sheetViews>
  <sheetFormatPr defaultRowHeight="13.2" x14ac:dyDescent="0.25"/>
  <cols>
    <col min="1" max="1" width="21.5546875" customWidth="1"/>
    <col min="2" max="2" width="12.5546875" customWidth="1"/>
    <col min="4" max="4" width="12.6640625" customWidth="1"/>
    <col min="5" max="5" width="11.33203125" customWidth="1"/>
    <col min="6" max="6" width="13.109375" customWidth="1"/>
    <col min="7" max="7" width="14.5546875" customWidth="1"/>
  </cols>
  <sheetData>
    <row r="1" spans="1:7" ht="15" x14ac:dyDescent="0.25">
      <c r="A1" s="265" t="s">
        <v>564</v>
      </c>
    </row>
    <row r="2" spans="1:7" ht="15" x14ac:dyDescent="0.25">
      <c r="A2" s="265" t="s">
        <v>565</v>
      </c>
    </row>
    <row r="3" spans="1:7" ht="15" x14ac:dyDescent="0.25">
      <c r="A3" s="265" t="s">
        <v>566</v>
      </c>
    </row>
    <row r="4" spans="1:7" ht="15" x14ac:dyDescent="0.25">
      <c r="A4" s="265" t="s">
        <v>567</v>
      </c>
    </row>
    <row r="5" spans="1:7" ht="15" x14ac:dyDescent="0.25">
      <c r="A5" s="265" t="s">
        <v>568</v>
      </c>
    </row>
    <row r="6" spans="1:7" ht="15" x14ac:dyDescent="0.25">
      <c r="A6" s="265" t="s">
        <v>569</v>
      </c>
    </row>
    <row r="7" spans="1:7" ht="15" x14ac:dyDescent="0.25">
      <c r="A7" s="265" t="s">
        <v>570</v>
      </c>
    </row>
    <row r="8" spans="1:7" ht="15" x14ac:dyDescent="0.25">
      <c r="A8" s="265" t="s">
        <v>569</v>
      </c>
    </row>
    <row r="9" spans="1:7" ht="15" x14ac:dyDescent="0.25">
      <c r="A9" s="265" t="s">
        <v>571</v>
      </c>
      <c r="B9" t="s">
        <v>435</v>
      </c>
      <c r="C9" t="s">
        <v>552</v>
      </c>
      <c r="D9" t="s">
        <v>435</v>
      </c>
      <c r="E9" t="s">
        <v>531</v>
      </c>
      <c r="F9" t="s">
        <v>572</v>
      </c>
      <c r="G9" t="s">
        <v>409</v>
      </c>
    </row>
    <row r="10" spans="1:7" ht="15" x14ac:dyDescent="0.25">
      <c r="A10" s="265" t="s">
        <v>573</v>
      </c>
      <c r="B10" t="s">
        <v>118</v>
      </c>
      <c r="C10" t="s">
        <v>26</v>
      </c>
      <c r="D10" t="s">
        <v>118</v>
      </c>
      <c r="E10" t="s">
        <v>118</v>
      </c>
      <c r="F10" t="s">
        <v>118</v>
      </c>
      <c r="G10" t="s">
        <v>108</v>
      </c>
    </row>
    <row r="11" spans="1:7" ht="15" x14ac:dyDescent="0.25">
      <c r="A11" s="265" t="s">
        <v>27</v>
      </c>
    </row>
    <row r="12" spans="1:7" ht="15" x14ac:dyDescent="0.25">
      <c r="A12" s="265" t="s">
        <v>268</v>
      </c>
      <c r="B12">
        <v>0.2</v>
      </c>
      <c r="C12">
        <v>18.100000000000001</v>
      </c>
      <c r="D12">
        <v>0.1</v>
      </c>
      <c r="E12">
        <v>0.2</v>
      </c>
      <c r="F12">
        <v>0</v>
      </c>
      <c r="G12">
        <v>0</v>
      </c>
    </row>
    <row r="13" spans="1:7" ht="15" x14ac:dyDescent="0.25">
      <c r="A13" s="265" t="s">
        <v>412</v>
      </c>
      <c r="B13">
        <v>0</v>
      </c>
      <c r="C13">
        <v>17.899999999999999</v>
      </c>
      <c r="D13">
        <v>0</v>
      </c>
      <c r="E13">
        <v>0</v>
      </c>
      <c r="F13">
        <v>0</v>
      </c>
      <c r="G13">
        <v>0</v>
      </c>
    </row>
    <row r="14" spans="1:7" ht="15" x14ac:dyDescent="0.25">
      <c r="A14" s="265" t="s">
        <v>269</v>
      </c>
      <c r="B14">
        <v>0.2</v>
      </c>
      <c r="C14">
        <v>0.2</v>
      </c>
      <c r="D14">
        <v>0.1</v>
      </c>
      <c r="E14">
        <v>0.2</v>
      </c>
      <c r="F14">
        <v>0</v>
      </c>
      <c r="G14">
        <v>0</v>
      </c>
    </row>
    <row r="15" spans="1:7" ht="15" x14ac:dyDescent="0.25">
      <c r="A15" s="265" t="s">
        <v>27</v>
      </c>
    </row>
    <row r="16" spans="1:7" ht="15" x14ac:dyDescent="0.25">
      <c r="A16" s="265" t="s">
        <v>270</v>
      </c>
      <c r="B16">
        <v>861</v>
      </c>
      <c r="C16">
        <v>1825.9</v>
      </c>
      <c r="D16">
        <v>971.1</v>
      </c>
      <c r="E16">
        <v>2659.4</v>
      </c>
      <c r="F16">
        <v>0</v>
      </c>
      <c r="G16">
        <v>0</v>
      </c>
    </row>
    <row r="17" spans="1:7" ht="15" x14ac:dyDescent="0.25">
      <c r="A17" s="265" t="s">
        <v>27</v>
      </c>
    </row>
    <row r="18" spans="1:7" ht="15" x14ac:dyDescent="0.25">
      <c r="A18" s="265" t="s">
        <v>271</v>
      </c>
      <c r="B18">
        <v>94.5</v>
      </c>
      <c r="C18">
        <v>324.7</v>
      </c>
      <c r="D18">
        <v>109.9</v>
      </c>
      <c r="E18">
        <v>705.7</v>
      </c>
      <c r="F18">
        <v>0</v>
      </c>
      <c r="G18">
        <v>0</v>
      </c>
    </row>
    <row r="19" spans="1:7" ht="15" x14ac:dyDescent="0.25">
      <c r="A19" s="265" t="s">
        <v>27</v>
      </c>
    </row>
    <row r="20" spans="1:7" ht="15" x14ac:dyDescent="0.25">
      <c r="A20" s="265" t="s">
        <v>272</v>
      </c>
      <c r="B20">
        <v>0.5</v>
      </c>
      <c r="C20">
        <v>159.69999999999999</v>
      </c>
      <c r="D20">
        <v>59.3</v>
      </c>
      <c r="E20">
        <v>5.5</v>
      </c>
      <c r="F20">
        <v>0</v>
      </c>
      <c r="G20">
        <v>0</v>
      </c>
    </row>
    <row r="21" spans="1:7" ht="15" x14ac:dyDescent="0.25">
      <c r="A21" s="265" t="s">
        <v>27</v>
      </c>
    </row>
    <row r="22" spans="1:7" ht="15" x14ac:dyDescent="0.25">
      <c r="A22" s="265" t="s">
        <v>273</v>
      </c>
      <c r="B22">
        <v>25.3</v>
      </c>
      <c r="C22">
        <v>841.7</v>
      </c>
      <c r="D22">
        <v>102</v>
      </c>
      <c r="E22">
        <v>1815.3</v>
      </c>
      <c r="F22">
        <v>0</v>
      </c>
      <c r="G22">
        <v>0</v>
      </c>
    </row>
    <row r="23" spans="1:7" ht="15" x14ac:dyDescent="0.25">
      <c r="A23" s="265" t="s">
        <v>274</v>
      </c>
      <c r="B23">
        <v>3</v>
      </c>
      <c r="C23">
        <v>2.2000000000000002</v>
      </c>
      <c r="D23">
        <v>7.6</v>
      </c>
      <c r="E23">
        <v>7.3</v>
      </c>
      <c r="F23">
        <v>0</v>
      </c>
      <c r="G23">
        <v>0</v>
      </c>
    </row>
    <row r="24" spans="1:7" ht="15" x14ac:dyDescent="0.25">
      <c r="A24" s="265" t="s">
        <v>406</v>
      </c>
      <c r="B24">
        <v>0</v>
      </c>
      <c r="C24">
        <v>2</v>
      </c>
      <c r="D24" t="s">
        <v>160</v>
      </c>
      <c r="E24">
        <v>3</v>
      </c>
      <c r="F24">
        <v>0</v>
      </c>
      <c r="G24">
        <v>0</v>
      </c>
    </row>
    <row r="25" spans="1:7" ht="15" x14ac:dyDescent="0.25">
      <c r="A25" s="265" t="s">
        <v>413</v>
      </c>
      <c r="B25">
        <v>0</v>
      </c>
      <c r="C25">
        <v>0</v>
      </c>
      <c r="D25">
        <v>8.9</v>
      </c>
      <c r="E25">
        <v>128.5</v>
      </c>
      <c r="F25">
        <v>0</v>
      </c>
      <c r="G25">
        <v>0</v>
      </c>
    </row>
    <row r="26" spans="1:7" ht="15" x14ac:dyDescent="0.25">
      <c r="A26" s="265" t="s">
        <v>275</v>
      </c>
      <c r="B26">
        <v>20.100000000000001</v>
      </c>
      <c r="C26">
        <v>800.7</v>
      </c>
      <c r="D26">
        <v>5.0999999999999996</v>
      </c>
      <c r="E26">
        <v>1338.5</v>
      </c>
      <c r="F26">
        <v>0</v>
      </c>
      <c r="G26">
        <v>0</v>
      </c>
    </row>
    <row r="27" spans="1:7" ht="15" x14ac:dyDescent="0.25">
      <c r="A27" s="265" t="s">
        <v>276</v>
      </c>
      <c r="B27">
        <v>1.1000000000000001</v>
      </c>
      <c r="C27">
        <v>26.1</v>
      </c>
      <c r="D27">
        <v>2</v>
      </c>
      <c r="E27">
        <v>11.3</v>
      </c>
      <c r="F27">
        <v>0</v>
      </c>
      <c r="G27">
        <v>0</v>
      </c>
    </row>
    <row r="28" spans="1:7" ht="15" x14ac:dyDescent="0.25">
      <c r="A28" s="265" t="s">
        <v>574</v>
      </c>
      <c r="B28">
        <v>0</v>
      </c>
      <c r="C28">
        <v>0</v>
      </c>
      <c r="D28">
        <v>0</v>
      </c>
      <c r="E28">
        <v>12.5</v>
      </c>
      <c r="F28">
        <v>0</v>
      </c>
      <c r="G28">
        <v>0</v>
      </c>
    </row>
    <row r="29" spans="1:7" ht="15" x14ac:dyDescent="0.25">
      <c r="A29" s="265" t="s">
        <v>277</v>
      </c>
      <c r="B29">
        <v>0.2</v>
      </c>
      <c r="C29">
        <v>0</v>
      </c>
      <c r="D29">
        <v>0.1</v>
      </c>
      <c r="E29">
        <v>0.3</v>
      </c>
      <c r="F29">
        <v>0</v>
      </c>
      <c r="G29">
        <v>0</v>
      </c>
    </row>
    <row r="30" spans="1:7" ht="15" x14ac:dyDescent="0.25">
      <c r="A30" s="265" t="s">
        <v>278</v>
      </c>
      <c r="B30">
        <v>0</v>
      </c>
      <c r="C30">
        <v>0</v>
      </c>
      <c r="D30">
        <v>1.1000000000000001</v>
      </c>
      <c r="E30">
        <v>0.4</v>
      </c>
      <c r="F30">
        <v>0</v>
      </c>
      <c r="G30">
        <v>0</v>
      </c>
    </row>
    <row r="31" spans="1:7" ht="15" x14ac:dyDescent="0.25">
      <c r="A31" s="265" t="s">
        <v>279</v>
      </c>
      <c r="B31">
        <v>0.9</v>
      </c>
      <c r="C31">
        <v>10.6</v>
      </c>
      <c r="D31">
        <v>2.9</v>
      </c>
      <c r="E31">
        <v>11.8</v>
      </c>
      <c r="F31">
        <v>0</v>
      </c>
      <c r="G31">
        <v>0</v>
      </c>
    </row>
    <row r="32" spans="1:7" ht="15" x14ac:dyDescent="0.25">
      <c r="A32" s="265" t="s">
        <v>280</v>
      </c>
      <c r="B32" t="s">
        <v>160</v>
      </c>
      <c r="C32">
        <v>0</v>
      </c>
      <c r="D32">
        <v>0</v>
      </c>
      <c r="E32">
        <v>0</v>
      </c>
      <c r="F32">
        <v>0</v>
      </c>
      <c r="G32">
        <v>0</v>
      </c>
    </row>
    <row r="33" spans="1:7" ht="15" x14ac:dyDescent="0.25">
      <c r="A33" s="265" t="s">
        <v>281</v>
      </c>
      <c r="B33">
        <v>0</v>
      </c>
      <c r="C33">
        <v>0</v>
      </c>
      <c r="D33">
        <v>73.3</v>
      </c>
      <c r="E33">
        <v>301.60000000000002</v>
      </c>
      <c r="F33">
        <v>0</v>
      </c>
      <c r="G33">
        <v>0</v>
      </c>
    </row>
    <row r="34" spans="1:7" ht="15" x14ac:dyDescent="0.25">
      <c r="A34" s="265" t="s">
        <v>493</v>
      </c>
      <c r="B34">
        <v>0</v>
      </c>
      <c r="C34">
        <v>0</v>
      </c>
      <c r="D34">
        <v>1</v>
      </c>
      <c r="E34">
        <v>0</v>
      </c>
      <c r="F34">
        <v>0</v>
      </c>
      <c r="G34">
        <v>0</v>
      </c>
    </row>
    <row r="35" spans="1:7" ht="15" x14ac:dyDescent="0.25">
      <c r="A35" s="265" t="s">
        <v>27</v>
      </c>
    </row>
    <row r="36" spans="1:7" ht="15" x14ac:dyDescent="0.25">
      <c r="A36" s="265" t="s">
        <v>283</v>
      </c>
      <c r="B36">
        <v>0</v>
      </c>
      <c r="C36">
        <v>0</v>
      </c>
      <c r="D36">
        <v>0</v>
      </c>
      <c r="E36">
        <v>776.1</v>
      </c>
      <c r="F36">
        <v>0</v>
      </c>
      <c r="G36">
        <v>0</v>
      </c>
    </row>
    <row r="37" spans="1:7" ht="15" x14ac:dyDescent="0.25">
      <c r="A37" s="265" t="s">
        <v>284</v>
      </c>
      <c r="B37">
        <v>0</v>
      </c>
      <c r="C37">
        <v>0</v>
      </c>
      <c r="D37">
        <v>0</v>
      </c>
      <c r="E37">
        <v>530.70000000000005</v>
      </c>
      <c r="F37">
        <v>0</v>
      </c>
      <c r="G37">
        <v>0</v>
      </c>
    </row>
    <row r="38" spans="1:7" ht="15" x14ac:dyDescent="0.25">
      <c r="A38" s="265" t="s">
        <v>575</v>
      </c>
      <c r="B38">
        <v>0</v>
      </c>
      <c r="C38">
        <v>0</v>
      </c>
      <c r="D38">
        <v>0</v>
      </c>
      <c r="E38">
        <v>4.5999999999999996</v>
      </c>
      <c r="F38">
        <v>0</v>
      </c>
      <c r="G38">
        <v>0</v>
      </c>
    </row>
    <row r="39" spans="1:7" ht="15" x14ac:dyDescent="0.25">
      <c r="A39" s="265" t="s">
        <v>285</v>
      </c>
      <c r="B39">
        <v>0</v>
      </c>
      <c r="C39">
        <v>0</v>
      </c>
      <c r="D39">
        <v>0</v>
      </c>
      <c r="E39">
        <v>101.8</v>
      </c>
      <c r="F39">
        <v>0</v>
      </c>
      <c r="G39">
        <v>0</v>
      </c>
    </row>
    <row r="40" spans="1:7" ht="15" x14ac:dyDescent="0.25">
      <c r="A40" s="265" t="s">
        <v>311</v>
      </c>
      <c r="B40">
        <v>0</v>
      </c>
      <c r="C40">
        <v>0</v>
      </c>
      <c r="D40">
        <v>0</v>
      </c>
      <c r="E40">
        <v>13.2</v>
      </c>
      <c r="F40">
        <v>0</v>
      </c>
      <c r="G40">
        <v>0</v>
      </c>
    </row>
    <row r="41" spans="1:7" ht="15" x14ac:dyDescent="0.25">
      <c r="A41" s="265" t="s">
        <v>414</v>
      </c>
      <c r="B41">
        <v>0</v>
      </c>
      <c r="C41">
        <v>0</v>
      </c>
      <c r="D41">
        <v>0</v>
      </c>
      <c r="E41">
        <v>125.8</v>
      </c>
      <c r="F41">
        <v>0</v>
      </c>
      <c r="G41">
        <v>0</v>
      </c>
    </row>
    <row r="42" spans="1:7" ht="15" x14ac:dyDescent="0.25">
      <c r="A42" s="265" t="s">
        <v>27</v>
      </c>
    </row>
    <row r="43" spans="1:7" ht="15" x14ac:dyDescent="0.25">
      <c r="A43" s="265" t="s">
        <v>286</v>
      </c>
      <c r="B43">
        <v>5997.8</v>
      </c>
      <c r="C43">
        <v>7083.1</v>
      </c>
      <c r="D43">
        <v>4607.1000000000004</v>
      </c>
      <c r="E43">
        <v>7640</v>
      </c>
      <c r="F43">
        <v>264.7</v>
      </c>
      <c r="G43">
        <v>0</v>
      </c>
    </row>
    <row r="44" spans="1:7" ht="15" x14ac:dyDescent="0.25">
      <c r="A44" s="265" t="s">
        <v>287</v>
      </c>
      <c r="B44">
        <v>0</v>
      </c>
      <c r="C44">
        <v>4.0999999999999996</v>
      </c>
      <c r="D44">
        <v>8.4</v>
      </c>
      <c r="E44">
        <v>8.5</v>
      </c>
      <c r="F44">
        <v>0</v>
      </c>
      <c r="G44">
        <v>0</v>
      </c>
    </row>
    <row r="45" spans="1:7" ht="15" x14ac:dyDescent="0.25">
      <c r="A45" s="265" t="s">
        <v>288</v>
      </c>
      <c r="B45">
        <v>251.9</v>
      </c>
      <c r="C45">
        <v>339</v>
      </c>
      <c r="D45">
        <v>201.3</v>
      </c>
      <c r="E45">
        <v>201.6</v>
      </c>
      <c r="F45">
        <v>0</v>
      </c>
      <c r="G45">
        <v>0</v>
      </c>
    </row>
    <row r="46" spans="1:7" ht="15" x14ac:dyDescent="0.25">
      <c r="A46" s="265" t="s">
        <v>289</v>
      </c>
      <c r="B46">
        <v>229.8</v>
      </c>
      <c r="C46">
        <v>178.2</v>
      </c>
      <c r="D46">
        <v>114.3</v>
      </c>
      <c r="E46">
        <v>156.80000000000001</v>
      </c>
      <c r="F46">
        <v>22.7</v>
      </c>
      <c r="G46">
        <v>0</v>
      </c>
    </row>
    <row r="47" spans="1:7" ht="15" x14ac:dyDescent="0.25">
      <c r="A47" s="265" t="s">
        <v>310</v>
      </c>
      <c r="B47">
        <v>0</v>
      </c>
      <c r="C47">
        <v>0</v>
      </c>
      <c r="D47">
        <v>0</v>
      </c>
      <c r="E47">
        <v>5.5</v>
      </c>
      <c r="F47">
        <v>0</v>
      </c>
      <c r="G47">
        <v>0</v>
      </c>
    </row>
    <row r="48" spans="1:7" ht="15" x14ac:dyDescent="0.25">
      <c r="A48" s="265" t="s">
        <v>290</v>
      </c>
      <c r="B48">
        <v>342.7</v>
      </c>
      <c r="C48">
        <v>359.8</v>
      </c>
      <c r="D48">
        <v>694.8</v>
      </c>
      <c r="E48">
        <v>1163.8</v>
      </c>
      <c r="F48">
        <v>0</v>
      </c>
      <c r="G48">
        <v>0</v>
      </c>
    </row>
    <row r="49" spans="1:7" ht="15" x14ac:dyDescent="0.25">
      <c r="A49" s="265" t="s">
        <v>563</v>
      </c>
      <c r="B49">
        <v>0</v>
      </c>
      <c r="C49">
        <v>58</v>
      </c>
      <c r="D49">
        <v>0</v>
      </c>
      <c r="E49">
        <v>0</v>
      </c>
      <c r="F49">
        <v>0</v>
      </c>
      <c r="G49">
        <v>0</v>
      </c>
    </row>
    <row r="50" spans="1:7" ht="15" x14ac:dyDescent="0.25">
      <c r="A50" s="265" t="s">
        <v>291</v>
      </c>
      <c r="B50">
        <v>27</v>
      </c>
      <c r="C50">
        <v>302</v>
      </c>
      <c r="D50">
        <v>14.9</v>
      </c>
      <c r="E50">
        <v>227.7</v>
      </c>
      <c r="F50">
        <v>0</v>
      </c>
      <c r="G50">
        <v>0</v>
      </c>
    </row>
    <row r="51" spans="1:7" ht="15" x14ac:dyDescent="0.25">
      <c r="A51" s="265" t="s">
        <v>292</v>
      </c>
      <c r="B51">
        <v>7.1</v>
      </c>
      <c r="C51">
        <v>15.6</v>
      </c>
      <c r="D51">
        <v>0</v>
      </c>
      <c r="E51">
        <v>0</v>
      </c>
      <c r="F51">
        <v>0</v>
      </c>
      <c r="G51">
        <v>0</v>
      </c>
    </row>
    <row r="52" spans="1:7" ht="15" x14ac:dyDescent="0.25">
      <c r="A52" s="265" t="s">
        <v>293</v>
      </c>
      <c r="B52">
        <v>368.5</v>
      </c>
      <c r="C52">
        <v>464.9</v>
      </c>
      <c r="D52">
        <v>149.80000000000001</v>
      </c>
      <c r="E52">
        <v>238.5</v>
      </c>
      <c r="F52">
        <v>0</v>
      </c>
      <c r="G52">
        <v>0</v>
      </c>
    </row>
    <row r="53" spans="1:7" ht="15" x14ac:dyDescent="0.25">
      <c r="A53" s="265" t="s">
        <v>384</v>
      </c>
      <c r="B53">
        <v>0</v>
      </c>
      <c r="C53">
        <v>0</v>
      </c>
      <c r="D53">
        <v>8.5</v>
      </c>
      <c r="E53">
        <v>8.1999999999999993</v>
      </c>
      <c r="F53">
        <v>0</v>
      </c>
      <c r="G53">
        <v>0</v>
      </c>
    </row>
    <row r="54" spans="1:7" ht="15" x14ac:dyDescent="0.25">
      <c r="A54" s="265" t="s">
        <v>294</v>
      </c>
      <c r="B54">
        <v>0</v>
      </c>
      <c r="C54">
        <v>8.3000000000000007</v>
      </c>
      <c r="D54">
        <v>3.4</v>
      </c>
      <c r="E54">
        <v>4.7</v>
      </c>
      <c r="F54">
        <v>0</v>
      </c>
      <c r="G54">
        <v>0</v>
      </c>
    </row>
    <row r="55" spans="1:7" ht="15" x14ac:dyDescent="0.25">
      <c r="A55" s="265" t="s">
        <v>295</v>
      </c>
      <c r="B55">
        <v>169.8</v>
      </c>
      <c r="C55">
        <v>168.3</v>
      </c>
      <c r="D55">
        <v>168.5</v>
      </c>
      <c r="E55">
        <v>115.7</v>
      </c>
      <c r="F55">
        <v>0</v>
      </c>
      <c r="G55">
        <v>0</v>
      </c>
    </row>
    <row r="56" spans="1:7" ht="15" x14ac:dyDescent="0.25">
      <c r="A56" s="265" t="s">
        <v>296</v>
      </c>
      <c r="B56">
        <v>98</v>
      </c>
      <c r="C56">
        <v>101.5</v>
      </c>
      <c r="D56">
        <v>52.1</v>
      </c>
      <c r="E56">
        <v>58.2</v>
      </c>
      <c r="F56">
        <v>0</v>
      </c>
      <c r="G56">
        <v>0</v>
      </c>
    </row>
    <row r="57" spans="1:7" ht="15" x14ac:dyDescent="0.25">
      <c r="A57" s="265" t="s">
        <v>297</v>
      </c>
      <c r="B57">
        <v>7.2</v>
      </c>
      <c r="C57">
        <v>3</v>
      </c>
      <c r="D57">
        <v>4.2</v>
      </c>
      <c r="E57">
        <v>2.6</v>
      </c>
      <c r="F57">
        <v>0</v>
      </c>
      <c r="G57">
        <v>0</v>
      </c>
    </row>
    <row r="58" spans="1:7" ht="15" x14ac:dyDescent="0.25">
      <c r="A58" s="265" t="s">
        <v>298</v>
      </c>
      <c r="B58">
        <v>3811.2</v>
      </c>
      <c r="C58">
        <v>3975.5</v>
      </c>
      <c r="D58">
        <v>3006.8</v>
      </c>
      <c r="E58">
        <v>4217.1000000000004</v>
      </c>
      <c r="F58">
        <v>241.9</v>
      </c>
      <c r="G58">
        <v>0</v>
      </c>
    </row>
    <row r="59" spans="1:7" ht="15" x14ac:dyDescent="0.25">
      <c r="A59" s="265" t="s">
        <v>299</v>
      </c>
      <c r="B59">
        <v>137.9</v>
      </c>
      <c r="C59">
        <v>124.8</v>
      </c>
      <c r="D59">
        <v>16.8</v>
      </c>
      <c r="E59">
        <v>51.8</v>
      </c>
      <c r="F59">
        <v>0</v>
      </c>
      <c r="G59">
        <v>0</v>
      </c>
    </row>
    <row r="60" spans="1:7" ht="15" x14ac:dyDescent="0.25">
      <c r="A60" s="265" t="s">
        <v>300</v>
      </c>
      <c r="B60">
        <v>259.8</v>
      </c>
      <c r="C60">
        <v>308.60000000000002</v>
      </c>
      <c r="D60">
        <v>110.7</v>
      </c>
      <c r="E60">
        <v>86.6</v>
      </c>
      <c r="F60">
        <v>0</v>
      </c>
      <c r="G60">
        <v>0</v>
      </c>
    </row>
    <row r="61" spans="1:7" ht="15" x14ac:dyDescent="0.25">
      <c r="A61" s="265" t="s">
        <v>301</v>
      </c>
      <c r="B61">
        <v>15</v>
      </c>
      <c r="C61">
        <v>396.8</v>
      </c>
      <c r="D61">
        <v>0</v>
      </c>
      <c r="E61">
        <v>789.1</v>
      </c>
      <c r="F61">
        <v>0</v>
      </c>
      <c r="G61">
        <v>0</v>
      </c>
    </row>
    <row r="62" spans="1:7" ht="15" x14ac:dyDescent="0.25">
      <c r="A62" s="265" t="s">
        <v>302</v>
      </c>
      <c r="B62">
        <v>233.4</v>
      </c>
      <c r="C62">
        <v>244.9</v>
      </c>
      <c r="D62">
        <v>23</v>
      </c>
      <c r="E62">
        <v>136.80000000000001</v>
      </c>
      <c r="F62">
        <v>0</v>
      </c>
      <c r="G62">
        <v>0</v>
      </c>
    </row>
    <row r="63" spans="1:7" ht="15" x14ac:dyDescent="0.25">
      <c r="A63" s="265" t="s">
        <v>385</v>
      </c>
      <c r="B63">
        <v>0</v>
      </c>
      <c r="C63">
        <v>0</v>
      </c>
      <c r="D63">
        <v>0</v>
      </c>
      <c r="E63">
        <v>1.2</v>
      </c>
      <c r="F63">
        <v>0</v>
      </c>
      <c r="G63">
        <v>0</v>
      </c>
    </row>
    <row r="64" spans="1:7" ht="15" x14ac:dyDescent="0.25">
      <c r="A64" s="265" t="s">
        <v>303</v>
      </c>
      <c r="B64">
        <v>20.399999999999999</v>
      </c>
      <c r="C64">
        <v>30</v>
      </c>
      <c r="D64">
        <v>29.7</v>
      </c>
      <c r="E64">
        <v>15.8</v>
      </c>
      <c r="F64">
        <v>0</v>
      </c>
      <c r="G64">
        <v>0</v>
      </c>
    </row>
    <row r="65" spans="1:7" ht="15" x14ac:dyDescent="0.25">
      <c r="A65" s="265" t="s">
        <v>304</v>
      </c>
      <c r="B65">
        <v>18.2</v>
      </c>
      <c r="C65">
        <v>0</v>
      </c>
      <c r="D65">
        <v>0</v>
      </c>
      <c r="E65">
        <v>150</v>
      </c>
      <c r="F65">
        <v>0</v>
      </c>
      <c r="G65">
        <v>0</v>
      </c>
    </row>
    <row r="66" spans="1:7" ht="15" x14ac:dyDescent="0.25">
      <c r="A66" s="265" t="s">
        <v>573</v>
      </c>
      <c r="B66" t="s">
        <v>118</v>
      </c>
      <c r="C66" t="s">
        <v>26</v>
      </c>
      <c r="D66" t="s">
        <v>118</v>
      </c>
      <c r="E66" t="s">
        <v>118</v>
      </c>
      <c r="F66" t="s">
        <v>118</v>
      </c>
      <c r="G66" t="s">
        <v>108</v>
      </c>
    </row>
    <row r="67" spans="1:7" ht="15" x14ac:dyDescent="0.25">
      <c r="A67" s="265" t="s">
        <v>305</v>
      </c>
      <c r="B67">
        <v>6979.4</v>
      </c>
      <c r="C67">
        <v>10253.1</v>
      </c>
      <c r="D67">
        <v>5849.6</v>
      </c>
      <c r="E67">
        <v>13602.1</v>
      </c>
      <c r="F67">
        <v>264.7</v>
      </c>
      <c r="G67">
        <v>0</v>
      </c>
    </row>
    <row r="68" spans="1:7" ht="15" x14ac:dyDescent="0.25">
      <c r="A68" s="265" t="s">
        <v>306</v>
      </c>
      <c r="B68">
        <v>1240.4000000000001</v>
      </c>
      <c r="C68">
        <v>1714.9</v>
      </c>
      <c r="D68">
        <v>0</v>
      </c>
      <c r="E68">
        <v>0</v>
      </c>
      <c r="F68">
        <v>0</v>
      </c>
      <c r="G68">
        <v>0</v>
      </c>
    </row>
    <row r="69" spans="1:7" ht="15" x14ac:dyDescent="0.25">
      <c r="A69" s="265" t="s">
        <v>573</v>
      </c>
      <c r="B69" t="s">
        <v>118</v>
      </c>
      <c r="C69" t="s">
        <v>26</v>
      </c>
      <c r="D69" t="s">
        <v>118</v>
      </c>
      <c r="E69" t="s">
        <v>118</v>
      </c>
      <c r="F69" t="s">
        <v>118</v>
      </c>
      <c r="G69" t="s">
        <v>108</v>
      </c>
    </row>
    <row r="70" spans="1:7" ht="15" x14ac:dyDescent="0.25">
      <c r="A70" s="265" t="s">
        <v>307</v>
      </c>
      <c r="B70">
        <v>8219.7999999999993</v>
      </c>
      <c r="C70">
        <v>11968</v>
      </c>
      <c r="D70">
        <v>5849.6</v>
      </c>
      <c r="E70">
        <v>13602.1</v>
      </c>
      <c r="F70">
        <v>264.7</v>
      </c>
      <c r="G70">
        <v>0</v>
      </c>
    </row>
    <row r="71" spans="1:7" ht="15" x14ac:dyDescent="0.25">
      <c r="A71" s="265" t="s">
        <v>308</v>
      </c>
      <c r="B71" t="s">
        <v>25</v>
      </c>
      <c r="C71" t="s">
        <v>25</v>
      </c>
      <c r="D71">
        <v>0</v>
      </c>
      <c r="E71">
        <v>0</v>
      </c>
      <c r="F71" t="s">
        <v>25</v>
      </c>
      <c r="G71" t="s">
        <v>25</v>
      </c>
    </row>
    <row r="72" spans="1:7" ht="15" x14ac:dyDescent="0.25">
      <c r="A72" s="265" t="s">
        <v>309</v>
      </c>
      <c r="B72">
        <v>620.9</v>
      </c>
      <c r="C72">
        <v>643.20000000000005</v>
      </c>
      <c r="D72" t="s">
        <v>25</v>
      </c>
      <c r="E72" t="s">
        <v>25</v>
      </c>
      <c r="F72">
        <v>0</v>
      </c>
      <c r="G72">
        <v>0</v>
      </c>
    </row>
    <row r="73" spans="1:7" ht="15" x14ac:dyDescent="0.25">
      <c r="A73" s="265" t="s">
        <v>567</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2D3E-AFBC-462B-A288-8D0818BE91AF}">
  <dimension ref="A1:G67"/>
  <sheetViews>
    <sheetView workbookViewId="0">
      <selection activeCell="B7" sqref="B7"/>
    </sheetView>
  </sheetViews>
  <sheetFormatPr defaultRowHeight="13.2" x14ac:dyDescent="0.25"/>
  <cols>
    <col min="1" max="1" width="29.6640625" customWidth="1"/>
    <col min="2" max="2" width="12.6640625" customWidth="1"/>
    <col min="3" max="3" width="11.33203125" customWidth="1"/>
    <col min="4" max="4" width="12.44140625" customWidth="1"/>
    <col min="5" max="5" width="11.44140625" customWidth="1"/>
    <col min="6" max="6" width="12.44140625" customWidth="1"/>
    <col min="7" max="7" width="12.6640625" customWidth="1"/>
  </cols>
  <sheetData>
    <row r="1" spans="1:7" ht="15" x14ac:dyDescent="0.25">
      <c r="A1" s="242" t="s">
        <v>564</v>
      </c>
    </row>
    <row r="2" spans="1:7" ht="15" x14ac:dyDescent="0.25">
      <c r="A2" s="242" t="s">
        <v>565</v>
      </c>
    </row>
    <row r="3" spans="1:7" ht="15" x14ac:dyDescent="0.25">
      <c r="A3" s="242" t="s">
        <v>950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2695.2</v>
      </c>
      <c r="C17">
        <v>653.29999999999995</v>
      </c>
      <c r="D17">
        <v>1672.2</v>
      </c>
      <c r="E17">
        <v>1074.5</v>
      </c>
      <c r="F17">
        <v>0</v>
      </c>
      <c r="G17">
        <v>0</v>
      </c>
    </row>
    <row r="18" spans="1:7" ht="15" x14ac:dyDescent="0.25">
      <c r="A18" s="242" t="s">
        <v>27</v>
      </c>
    </row>
    <row r="19" spans="1:7" ht="15" x14ac:dyDescent="0.25">
      <c r="A19" s="242" t="s">
        <v>271</v>
      </c>
      <c r="B19">
        <v>405.5</v>
      </c>
      <c r="C19">
        <v>74.900000000000006</v>
      </c>
      <c r="D19">
        <v>214.9</v>
      </c>
      <c r="E19">
        <v>79.5</v>
      </c>
      <c r="F19">
        <v>0</v>
      </c>
      <c r="G19">
        <v>0</v>
      </c>
    </row>
    <row r="20" spans="1:7" ht="15" x14ac:dyDescent="0.25">
      <c r="A20" s="242" t="s">
        <v>27</v>
      </c>
    </row>
    <row r="21" spans="1:7" ht="15" x14ac:dyDescent="0.25">
      <c r="A21" s="242" t="s">
        <v>272</v>
      </c>
      <c r="B21">
        <v>201.2</v>
      </c>
      <c r="C21">
        <v>291.89999999999998</v>
      </c>
      <c r="D21">
        <v>1557.4</v>
      </c>
      <c r="E21">
        <v>3571.4</v>
      </c>
      <c r="F21">
        <v>0</v>
      </c>
      <c r="G21">
        <v>0</v>
      </c>
    </row>
    <row r="22" spans="1:7" ht="15" x14ac:dyDescent="0.25">
      <c r="A22" s="242" t="s">
        <v>27</v>
      </c>
    </row>
    <row r="23" spans="1:7" ht="15" x14ac:dyDescent="0.25">
      <c r="A23" s="242" t="s">
        <v>273</v>
      </c>
      <c r="B23">
        <v>493.1</v>
      </c>
      <c r="C23">
        <v>136.69999999999999</v>
      </c>
      <c r="D23">
        <v>275.7</v>
      </c>
      <c r="E23">
        <v>125</v>
      </c>
      <c r="F23">
        <v>0</v>
      </c>
      <c r="G23">
        <v>0</v>
      </c>
    </row>
    <row r="24" spans="1:7" ht="15" x14ac:dyDescent="0.25">
      <c r="A24" s="242" t="s">
        <v>862</v>
      </c>
      <c r="B24">
        <v>0.6</v>
      </c>
      <c r="C24">
        <v>0</v>
      </c>
      <c r="D24">
        <v>0</v>
      </c>
      <c r="E24">
        <v>0</v>
      </c>
      <c r="F24">
        <v>0</v>
      </c>
      <c r="G24">
        <v>0</v>
      </c>
    </row>
    <row r="25" spans="1:7" ht="15" x14ac:dyDescent="0.25">
      <c r="A25" s="242" t="s">
        <v>274</v>
      </c>
      <c r="B25">
        <v>1.7</v>
      </c>
      <c r="C25">
        <v>50</v>
      </c>
      <c r="D25">
        <v>5.7</v>
      </c>
      <c r="E25">
        <v>31.8</v>
      </c>
      <c r="F25">
        <v>0</v>
      </c>
      <c r="G25">
        <v>0</v>
      </c>
    </row>
    <row r="26" spans="1:7" ht="15" x14ac:dyDescent="0.25">
      <c r="A26" s="242" t="s">
        <v>586</v>
      </c>
      <c r="B26">
        <v>0.2</v>
      </c>
      <c r="C26">
        <v>0.1</v>
      </c>
      <c r="D26">
        <v>0</v>
      </c>
      <c r="E26">
        <v>0</v>
      </c>
      <c r="F26">
        <v>0</v>
      </c>
      <c r="G26">
        <v>0</v>
      </c>
    </row>
    <row r="27" spans="1:7" ht="15" x14ac:dyDescent="0.25">
      <c r="A27" s="242" t="s">
        <v>275</v>
      </c>
      <c r="B27">
        <v>410.2</v>
      </c>
      <c r="C27">
        <v>13.8</v>
      </c>
      <c r="D27">
        <v>78.599999999999994</v>
      </c>
      <c r="E27">
        <v>9.3000000000000007</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898</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10002.5</v>
      </c>
      <c r="C40">
        <v>8851.4</v>
      </c>
      <c r="D40">
        <v>9671.6</v>
      </c>
      <c r="E40">
        <v>5523.4</v>
      </c>
      <c r="F40">
        <v>1039.7</v>
      </c>
      <c r="G40">
        <v>112</v>
      </c>
    </row>
    <row r="41" spans="1:7" ht="15" x14ac:dyDescent="0.25">
      <c r="A41" s="242" t="s">
        <v>287</v>
      </c>
      <c r="B41">
        <v>0</v>
      </c>
      <c r="C41">
        <v>8.4</v>
      </c>
      <c r="D41">
        <v>15.5</v>
      </c>
      <c r="E41">
        <v>10.199999999999999</v>
      </c>
      <c r="F41">
        <v>0</v>
      </c>
      <c r="G41">
        <v>0</v>
      </c>
    </row>
    <row r="42" spans="1:7" ht="15" x14ac:dyDescent="0.25">
      <c r="A42" s="242" t="s">
        <v>288</v>
      </c>
      <c r="B42">
        <v>123.2</v>
      </c>
      <c r="C42">
        <v>362.2</v>
      </c>
      <c r="D42">
        <v>26.6</v>
      </c>
      <c r="E42">
        <v>106.2</v>
      </c>
      <c r="F42">
        <v>0</v>
      </c>
      <c r="G42">
        <v>0</v>
      </c>
    </row>
    <row r="43" spans="1:7" ht="15" x14ac:dyDescent="0.25">
      <c r="A43" s="242" t="s">
        <v>289</v>
      </c>
      <c r="B43">
        <v>345.4</v>
      </c>
      <c r="C43">
        <v>231.9</v>
      </c>
      <c r="D43">
        <v>467.7</v>
      </c>
      <c r="E43">
        <v>146.69999999999999</v>
      </c>
      <c r="F43">
        <v>0</v>
      </c>
      <c r="G43">
        <v>0</v>
      </c>
    </row>
    <row r="44" spans="1:7" ht="15" x14ac:dyDescent="0.25">
      <c r="A44" s="242" t="s">
        <v>290</v>
      </c>
      <c r="B44">
        <v>538.4</v>
      </c>
      <c r="C44">
        <v>236.7</v>
      </c>
      <c r="D44">
        <v>2126.1</v>
      </c>
      <c r="E44">
        <v>160.19999999999999</v>
      </c>
      <c r="F44">
        <v>0</v>
      </c>
      <c r="G44">
        <v>0</v>
      </c>
    </row>
    <row r="45" spans="1:7" ht="15" x14ac:dyDescent="0.25">
      <c r="A45" s="242" t="s">
        <v>291</v>
      </c>
      <c r="B45">
        <v>56.2</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245</v>
      </c>
      <c r="C47">
        <v>537</v>
      </c>
      <c r="D47">
        <v>167.8</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262.3</v>
      </c>
      <c r="D49">
        <v>283.2</v>
      </c>
      <c r="E49">
        <v>335.9</v>
      </c>
      <c r="F49">
        <v>0</v>
      </c>
      <c r="G49">
        <v>0</v>
      </c>
    </row>
    <row r="50" spans="1:7" ht="15" x14ac:dyDescent="0.25">
      <c r="A50" s="242" t="s">
        <v>296</v>
      </c>
      <c r="B50">
        <v>55.2</v>
      </c>
      <c r="C50">
        <v>31</v>
      </c>
      <c r="D50">
        <v>80.3</v>
      </c>
      <c r="E50">
        <v>74.900000000000006</v>
      </c>
      <c r="F50">
        <v>0</v>
      </c>
      <c r="G50">
        <v>0</v>
      </c>
    </row>
    <row r="51" spans="1:7" ht="15" x14ac:dyDescent="0.25">
      <c r="A51" s="242" t="s">
        <v>297</v>
      </c>
      <c r="B51">
        <v>0</v>
      </c>
      <c r="C51">
        <v>1.5</v>
      </c>
      <c r="D51">
        <v>4.4000000000000004</v>
      </c>
      <c r="E51">
        <v>5.6</v>
      </c>
      <c r="F51">
        <v>0</v>
      </c>
      <c r="G51">
        <v>0</v>
      </c>
    </row>
    <row r="52" spans="1:7" ht="15" x14ac:dyDescent="0.25">
      <c r="A52" s="242" t="s">
        <v>298</v>
      </c>
      <c r="B52">
        <v>7804</v>
      </c>
      <c r="C52">
        <v>6557.4</v>
      </c>
      <c r="D52">
        <v>6282.8</v>
      </c>
      <c r="E52">
        <v>4329.2</v>
      </c>
      <c r="F52">
        <v>1039.7</v>
      </c>
      <c r="G52">
        <v>112</v>
      </c>
    </row>
    <row r="53" spans="1:7" ht="15" x14ac:dyDescent="0.25">
      <c r="A53" s="242" t="s">
        <v>299</v>
      </c>
      <c r="B53">
        <v>73.400000000000006</v>
      </c>
      <c r="C53">
        <v>127.6</v>
      </c>
      <c r="D53">
        <v>35.9</v>
      </c>
      <c r="E53">
        <v>52.4</v>
      </c>
      <c r="F53">
        <v>0</v>
      </c>
      <c r="G53">
        <v>0</v>
      </c>
    </row>
    <row r="54" spans="1:7" ht="15" x14ac:dyDescent="0.25">
      <c r="A54" s="242" t="s">
        <v>300</v>
      </c>
      <c r="B54">
        <v>254</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137.19999999999999</v>
      </c>
      <c r="C56">
        <v>251.3</v>
      </c>
      <c r="D56">
        <v>75</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13837.3</v>
      </c>
      <c r="C61">
        <v>10113.4</v>
      </c>
      <c r="D61">
        <v>13427.2</v>
      </c>
      <c r="E61">
        <v>10384</v>
      </c>
      <c r="F61">
        <v>1039.7</v>
      </c>
      <c r="G61">
        <v>112</v>
      </c>
    </row>
    <row r="62" spans="1:7" ht="15" x14ac:dyDescent="0.25">
      <c r="A62" s="242" t="s">
        <v>306</v>
      </c>
      <c r="B62">
        <v>3011.8</v>
      </c>
      <c r="C62">
        <v>1498.8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16849.099999999999</v>
      </c>
      <c r="C64">
        <v>11612.2</v>
      </c>
      <c r="D64">
        <v>13427.2</v>
      </c>
      <c r="E64">
        <v>10384</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G70"/>
  <sheetViews>
    <sheetView workbookViewId="0"/>
  </sheetViews>
  <sheetFormatPr defaultRowHeight="13.2" x14ac:dyDescent="0.25"/>
  <cols>
    <col min="4" max="4" width="5.3320312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496</v>
      </c>
      <c r="D3" t="s">
        <v>497</v>
      </c>
      <c r="E3" t="s">
        <v>440</v>
      </c>
      <c r="F3" t="s">
        <v>387</v>
      </c>
      <c r="G3" t="s">
        <v>390</v>
      </c>
    </row>
    <row r="4" spans="1:7" ht="15" x14ac:dyDescent="0.25">
      <c r="A4" s="53" t="s">
        <v>399</v>
      </c>
      <c r="B4" s="239" t="s">
        <v>559</v>
      </c>
      <c r="C4" s="239" t="s">
        <v>560</v>
      </c>
      <c r="D4" s="239">
        <v>2019</v>
      </c>
      <c r="E4" s="239"/>
    </row>
    <row r="5" spans="1:7" ht="15" x14ac:dyDescent="0.25">
      <c r="A5" s="53" t="s">
        <v>27</v>
      </c>
      <c r="B5" t="s">
        <v>460</v>
      </c>
      <c r="C5" t="s">
        <v>561</v>
      </c>
      <c r="D5" t="s">
        <v>562</v>
      </c>
      <c r="E5" t="s">
        <v>462</v>
      </c>
      <c r="F5" t="s">
        <v>521</v>
      </c>
      <c r="G5" t="s">
        <v>512</v>
      </c>
    </row>
    <row r="6" spans="1:7" ht="15" x14ac:dyDescent="0.25">
      <c r="A6" s="53" t="s">
        <v>25</v>
      </c>
      <c r="B6" t="s">
        <v>26</v>
      </c>
      <c r="C6" t="s">
        <v>108</v>
      </c>
      <c r="D6" t="s">
        <v>118</v>
      </c>
      <c r="E6" t="s">
        <v>109</v>
      </c>
      <c r="F6" t="s">
        <v>109</v>
      </c>
      <c r="G6" t="s">
        <v>443</v>
      </c>
    </row>
    <row r="7" spans="1:7" ht="15" x14ac:dyDescent="0.25">
      <c r="A7" s="53" t="s">
        <v>401</v>
      </c>
      <c r="B7" t="s">
        <v>499</v>
      </c>
      <c r="C7" t="s">
        <v>500</v>
      </c>
      <c r="D7" t="s">
        <v>501</v>
      </c>
      <c r="E7" t="s">
        <v>392</v>
      </c>
      <c r="F7" t="s">
        <v>467</v>
      </c>
      <c r="G7" t="s">
        <v>448</v>
      </c>
    </row>
    <row r="8" spans="1:7" ht="15" x14ac:dyDescent="0.25">
      <c r="A8" s="53" t="s">
        <v>25</v>
      </c>
      <c r="B8" t="s">
        <v>26</v>
      </c>
      <c r="C8" t="s">
        <v>108</v>
      </c>
      <c r="D8" t="s">
        <v>118</v>
      </c>
      <c r="E8" t="s">
        <v>109</v>
      </c>
      <c r="F8" t="s">
        <v>109</v>
      </c>
      <c r="G8" t="s">
        <v>443</v>
      </c>
    </row>
    <row r="9" spans="1:7" ht="15" x14ac:dyDescent="0.25">
      <c r="A9" s="53" t="s">
        <v>402</v>
      </c>
      <c r="B9" t="s">
        <v>502</v>
      </c>
      <c r="C9" t="s">
        <v>503</v>
      </c>
      <c r="D9" t="s">
        <v>435</v>
      </c>
      <c r="E9" t="s">
        <v>470</v>
      </c>
      <c r="F9" t="s">
        <v>522</v>
      </c>
      <c r="G9" t="s">
        <v>505</v>
      </c>
    </row>
    <row r="10" spans="1:7" ht="15" x14ac:dyDescent="0.25">
      <c r="A10" s="53" t="s">
        <v>27</v>
      </c>
    </row>
    <row r="11" spans="1:7" ht="15" x14ac:dyDescent="0.25">
      <c r="A11" s="53" t="s">
        <v>268</v>
      </c>
      <c r="B11">
        <v>0.2</v>
      </c>
      <c r="C11">
        <v>18.100000000000001</v>
      </c>
      <c r="D11">
        <v>0.1</v>
      </c>
      <c r="E11">
        <v>0.2</v>
      </c>
      <c r="F11">
        <v>0</v>
      </c>
      <c r="G11">
        <v>0</v>
      </c>
    </row>
    <row r="12" spans="1:7" ht="15" x14ac:dyDescent="0.25">
      <c r="A12" s="53" t="s">
        <v>412</v>
      </c>
      <c r="B12">
        <v>0</v>
      </c>
      <c r="C12">
        <v>17.899999999999999</v>
      </c>
      <c r="D12">
        <v>0</v>
      </c>
      <c r="E12">
        <v>0</v>
      </c>
      <c r="F12">
        <v>0</v>
      </c>
      <c r="G12">
        <v>0</v>
      </c>
    </row>
    <row r="13" spans="1:7" ht="15" x14ac:dyDescent="0.25">
      <c r="A13" s="53" t="s">
        <v>269</v>
      </c>
      <c r="B13">
        <v>0.2</v>
      </c>
      <c r="C13">
        <v>0.2</v>
      </c>
      <c r="D13">
        <v>0.1</v>
      </c>
      <c r="E13">
        <v>0.2</v>
      </c>
      <c r="F13">
        <v>0</v>
      </c>
      <c r="G13">
        <v>0</v>
      </c>
    </row>
    <row r="14" spans="1:7" ht="15" x14ac:dyDescent="0.25">
      <c r="A14" s="53" t="s">
        <v>27</v>
      </c>
    </row>
    <row r="15" spans="1:7" ht="15" x14ac:dyDescent="0.25">
      <c r="A15" s="53" t="s">
        <v>270</v>
      </c>
      <c r="B15">
        <v>897.1</v>
      </c>
      <c r="C15">
        <v>1835.7</v>
      </c>
      <c r="D15">
        <v>894.4</v>
      </c>
      <c r="E15">
        <v>2452.1</v>
      </c>
      <c r="F15">
        <v>0</v>
      </c>
      <c r="G15">
        <v>0</v>
      </c>
    </row>
    <row r="16" spans="1:7" ht="15" x14ac:dyDescent="0.25">
      <c r="A16" s="53" t="s">
        <v>27</v>
      </c>
    </row>
    <row r="17" spans="1:7" ht="15" x14ac:dyDescent="0.25">
      <c r="A17" s="53" t="s">
        <v>271</v>
      </c>
      <c r="B17">
        <v>99.2</v>
      </c>
      <c r="C17">
        <v>396.6</v>
      </c>
      <c r="D17">
        <v>102.2</v>
      </c>
      <c r="E17">
        <v>629.4</v>
      </c>
      <c r="F17">
        <v>0</v>
      </c>
      <c r="G17">
        <v>0</v>
      </c>
    </row>
    <row r="18" spans="1:7" ht="15" x14ac:dyDescent="0.25">
      <c r="A18" s="53" t="s">
        <v>27</v>
      </c>
    </row>
    <row r="19" spans="1:7" ht="15" x14ac:dyDescent="0.25">
      <c r="A19" s="53" t="s">
        <v>272</v>
      </c>
      <c r="B19">
        <v>0.5</v>
      </c>
      <c r="C19">
        <v>159.69999999999999</v>
      </c>
      <c r="D19">
        <v>59.3</v>
      </c>
      <c r="E19">
        <v>5.5</v>
      </c>
      <c r="F19">
        <v>0</v>
      </c>
      <c r="G19">
        <v>0</v>
      </c>
    </row>
    <row r="20" spans="1:7" ht="15" x14ac:dyDescent="0.25">
      <c r="A20" s="53" t="s">
        <v>27</v>
      </c>
    </row>
    <row r="21" spans="1:7" ht="15" x14ac:dyDescent="0.25">
      <c r="A21" s="53" t="s">
        <v>273</v>
      </c>
      <c r="B21">
        <v>27</v>
      </c>
      <c r="C21">
        <v>576.5</v>
      </c>
      <c r="D21">
        <v>99.9</v>
      </c>
      <c r="E21">
        <v>1732.9</v>
      </c>
      <c r="F21">
        <v>0</v>
      </c>
      <c r="G21">
        <v>0</v>
      </c>
    </row>
    <row r="22" spans="1:7" ht="15" x14ac:dyDescent="0.25">
      <c r="A22" s="53" t="s">
        <v>274</v>
      </c>
      <c r="B22">
        <v>3.6</v>
      </c>
      <c r="C22">
        <v>3.1</v>
      </c>
      <c r="D22">
        <v>6.7</v>
      </c>
      <c r="E22">
        <v>6.3</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21.2</v>
      </c>
      <c r="C25">
        <v>540.5</v>
      </c>
      <c r="D25">
        <v>4</v>
      </c>
      <c r="E25">
        <v>1270.8</v>
      </c>
      <c r="F25">
        <v>0</v>
      </c>
      <c r="G25">
        <v>0</v>
      </c>
    </row>
    <row r="26" spans="1:7" ht="15" x14ac:dyDescent="0.25">
      <c r="A26" s="53" t="s">
        <v>276</v>
      </c>
      <c r="B26">
        <v>1.1000000000000001</v>
      </c>
      <c r="C26">
        <v>26.6</v>
      </c>
      <c r="D26">
        <v>2</v>
      </c>
      <c r="E26">
        <v>10.3</v>
      </c>
      <c r="F26">
        <v>0</v>
      </c>
      <c r="G26">
        <v>0</v>
      </c>
    </row>
    <row r="27" spans="1:7" ht="15" x14ac:dyDescent="0.25">
      <c r="A27" s="53" t="s">
        <v>277</v>
      </c>
      <c r="B27">
        <v>0.2</v>
      </c>
      <c r="C27" t="s">
        <v>160</v>
      </c>
      <c r="D27">
        <v>0.1</v>
      </c>
      <c r="E27">
        <v>0.3</v>
      </c>
      <c r="F27">
        <v>0</v>
      </c>
      <c r="G27">
        <v>0</v>
      </c>
    </row>
    <row r="28" spans="1:7" ht="15" x14ac:dyDescent="0.25">
      <c r="A28" s="53" t="s">
        <v>278</v>
      </c>
      <c r="B28">
        <v>0</v>
      </c>
      <c r="C28">
        <v>0</v>
      </c>
      <c r="D28">
        <v>1</v>
      </c>
      <c r="E28">
        <v>0.4</v>
      </c>
      <c r="F28">
        <v>0</v>
      </c>
      <c r="G28">
        <v>0</v>
      </c>
    </row>
    <row r="29" spans="1:7" ht="15" x14ac:dyDescent="0.25">
      <c r="A29" s="53" t="s">
        <v>279</v>
      </c>
      <c r="B29">
        <v>0.9</v>
      </c>
      <c r="C29">
        <v>4.3</v>
      </c>
      <c r="D29">
        <v>2.9</v>
      </c>
      <c r="E29">
        <v>11.6</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301.60000000000002</v>
      </c>
      <c r="F31">
        <v>0</v>
      </c>
      <c r="G31">
        <v>0</v>
      </c>
    </row>
    <row r="32" spans="1:7" ht="15" x14ac:dyDescent="0.25">
      <c r="A32" s="53" t="s">
        <v>493</v>
      </c>
      <c r="B32">
        <v>0</v>
      </c>
      <c r="C32">
        <v>0</v>
      </c>
      <c r="D32">
        <v>1</v>
      </c>
      <c r="E32">
        <v>0</v>
      </c>
      <c r="F32">
        <v>0</v>
      </c>
      <c r="G32">
        <v>0</v>
      </c>
    </row>
    <row r="33" spans="1:7" ht="15" x14ac:dyDescent="0.25">
      <c r="A33" s="53" t="s">
        <v>27</v>
      </c>
    </row>
    <row r="34" spans="1:7" ht="15" x14ac:dyDescent="0.25">
      <c r="A34" s="53" t="s">
        <v>283</v>
      </c>
      <c r="B34">
        <v>0</v>
      </c>
      <c r="C34">
        <v>0</v>
      </c>
      <c r="D34">
        <v>0</v>
      </c>
      <c r="E34">
        <v>771.5</v>
      </c>
      <c r="F34">
        <v>0</v>
      </c>
      <c r="G34">
        <v>0</v>
      </c>
    </row>
    <row r="35" spans="1:7" ht="15" x14ac:dyDescent="0.25">
      <c r="A35" s="53" t="s">
        <v>284</v>
      </c>
      <c r="B35">
        <v>0</v>
      </c>
      <c r="C35">
        <v>0</v>
      </c>
      <c r="D35">
        <v>0</v>
      </c>
      <c r="E35">
        <v>530.70000000000005</v>
      </c>
      <c r="F35">
        <v>0</v>
      </c>
      <c r="G35">
        <v>0</v>
      </c>
    </row>
    <row r="36" spans="1:7" ht="15" x14ac:dyDescent="0.25">
      <c r="A36" s="53" t="s">
        <v>285</v>
      </c>
      <c r="B36">
        <v>0</v>
      </c>
      <c r="C36">
        <v>0</v>
      </c>
      <c r="D36">
        <v>0</v>
      </c>
      <c r="E36">
        <v>101.8</v>
      </c>
      <c r="F36">
        <v>0</v>
      </c>
      <c r="G36">
        <v>0</v>
      </c>
    </row>
    <row r="37" spans="1:7" ht="15" x14ac:dyDescent="0.25">
      <c r="A37" s="53" t="s">
        <v>311</v>
      </c>
      <c r="B37">
        <v>0</v>
      </c>
      <c r="C37">
        <v>0</v>
      </c>
      <c r="D37">
        <v>0</v>
      </c>
      <c r="E37">
        <v>13.2</v>
      </c>
      <c r="F37">
        <v>0</v>
      </c>
      <c r="G37">
        <v>0</v>
      </c>
    </row>
    <row r="38" spans="1:7" ht="15" x14ac:dyDescent="0.25">
      <c r="A38" s="53" t="s">
        <v>414</v>
      </c>
      <c r="B38">
        <v>0</v>
      </c>
      <c r="C38">
        <v>0</v>
      </c>
      <c r="D38">
        <v>0</v>
      </c>
      <c r="E38">
        <v>125.8</v>
      </c>
      <c r="F38">
        <v>0</v>
      </c>
      <c r="G38">
        <v>0</v>
      </c>
    </row>
    <row r="39" spans="1:7" ht="15" x14ac:dyDescent="0.25">
      <c r="A39" s="53" t="s">
        <v>27</v>
      </c>
    </row>
    <row r="40" spans="1:7" ht="15" x14ac:dyDescent="0.25">
      <c r="A40" s="53" t="s">
        <v>286</v>
      </c>
      <c r="B40">
        <v>5937.7</v>
      </c>
      <c r="C40">
        <v>7104.4</v>
      </c>
      <c r="D40">
        <v>4058.3</v>
      </c>
      <c r="E40">
        <v>6957.5</v>
      </c>
      <c r="F40">
        <v>264.7</v>
      </c>
      <c r="G40">
        <v>0</v>
      </c>
    </row>
    <row r="41" spans="1:7" ht="15" x14ac:dyDescent="0.25">
      <c r="A41" s="53" t="s">
        <v>287</v>
      </c>
      <c r="B41">
        <v>5.5</v>
      </c>
      <c r="C41">
        <v>4.0999999999999996</v>
      </c>
      <c r="D41">
        <v>2.9</v>
      </c>
      <c r="E41">
        <v>8.5</v>
      </c>
      <c r="F41">
        <v>0</v>
      </c>
      <c r="G41">
        <v>0</v>
      </c>
    </row>
    <row r="42" spans="1:7" ht="15" x14ac:dyDescent="0.25">
      <c r="A42" s="53" t="s">
        <v>288</v>
      </c>
      <c r="B42">
        <v>150.1</v>
      </c>
      <c r="C42">
        <v>279.39999999999998</v>
      </c>
      <c r="D42">
        <v>201.3</v>
      </c>
      <c r="E42">
        <v>172.8</v>
      </c>
      <c r="F42">
        <v>0</v>
      </c>
      <c r="G42">
        <v>0</v>
      </c>
    </row>
    <row r="43" spans="1:7" ht="15" x14ac:dyDescent="0.25">
      <c r="A43" s="53" t="s">
        <v>289</v>
      </c>
      <c r="B43">
        <v>146.19999999999999</v>
      </c>
      <c r="C43">
        <v>188.6</v>
      </c>
      <c r="D43">
        <v>111.8</v>
      </c>
      <c r="E43">
        <v>144.6</v>
      </c>
      <c r="F43">
        <v>22.7</v>
      </c>
      <c r="G43">
        <v>0</v>
      </c>
    </row>
    <row r="44" spans="1:7" ht="15" x14ac:dyDescent="0.25">
      <c r="A44" s="53" t="s">
        <v>310</v>
      </c>
      <c r="B44">
        <v>0</v>
      </c>
      <c r="C44">
        <v>0</v>
      </c>
      <c r="D44">
        <v>0</v>
      </c>
      <c r="E44">
        <v>5.5</v>
      </c>
      <c r="F44">
        <v>0</v>
      </c>
      <c r="G44">
        <v>0</v>
      </c>
    </row>
    <row r="45" spans="1:7" ht="15" x14ac:dyDescent="0.25">
      <c r="A45" s="53" t="s">
        <v>290</v>
      </c>
      <c r="B45">
        <v>235.4</v>
      </c>
      <c r="C45">
        <v>303.89999999999998</v>
      </c>
      <c r="D45">
        <v>539.6</v>
      </c>
      <c r="E45">
        <v>951.9</v>
      </c>
      <c r="F45">
        <v>0</v>
      </c>
      <c r="G45">
        <v>0</v>
      </c>
    </row>
    <row r="46" spans="1:7" ht="15" x14ac:dyDescent="0.25">
      <c r="A46" s="53" t="s">
        <v>563</v>
      </c>
      <c r="B46">
        <v>0</v>
      </c>
      <c r="C46">
        <v>58</v>
      </c>
      <c r="D46">
        <v>0</v>
      </c>
      <c r="E46">
        <v>0</v>
      </c>
      <c r="F46">
        <v>0</v>
      </c>
      <c r="G46">
        <v>0</v>
      </c>
    </row>
    <row r="47" spans="1:7" ht="15" x14ac:dyDescent="0.25">
      <c r="A47" s="53" t="s">
        <v>291</v>
      </c>
      <c r="B47">
        <v>27</v>
      </c>
      <c r="C47">
        <v>283</v>
      </c>
      <c r="D47">
        <v>14.9</v>
      </c>
      <c r="E47">
        <v>209.6</v>
      </c>
      <c r="F47">
        <v>0</v>
      </c>
      <c r="G47">
        <v>0</v>
      </c>
    </row>
    <row r="48" spans="1:7" ht="15" x14ac:dyDescent="0.25">
      <c r="A48" s="53" t="s">
        <v>292</v>
      </c>
      <c r="B48">
        <v>7.1</v>
      </c>
      <c r="C48">
        <v>15.6</v>
      </c>
      <c r="D48">
        <v>0</v>
      </c>
      <c r="E48">
        <v>0</v>
      </c>
      <c r="F48">
        <v>0</v>
      </c>
      <c r="G48">
        <v>0</v>
      </c>
    </row>
    <row r="49" spans="1:7" ht="15" x14ac:dyDescent="0.25">
      <c r="A49" s="53" t="s">
        <v>293</v>
      </c>
      <c r="B49">
        <v>360.7</v>
      </c>
      <c r="C49">
        <v>482.7</v>
      </c>
      <c r="D49">
        <v>105.5</v>
      </c>
      <c r="E49">
        <v>214.4</v>
      </c>
      <c r="F49">
        <v>0</v>
      </c>
      <c r="G49">
        <v>0</v>
      </c>
    </row>
    <row r="50" spans="1:7" ht="15" x14ac:dyDescent="0.25">
      <c r="A50" s="53" t="s">
        <v>384</v>
      </c>
      <c r="B50">
        <v>0</v>
      </c>
      <c r="C50">
        <v>0</v>
      </c>
      <c r="D50">
        <v>8.5</v>
      </c>
      <c r="E50">
        <v>8.1999999999999993</v>
      </c>
      <c r="F50">
        <v>0</v>
      </c>
      <c r="G50">
        <v>0</v>
      </c>
    </row>
    <row r="51" spans="1:7" ht="15" x14ac:dyDescent="0.25">
      <c r="A51" s="53" t="s">
        <v>294</v>
      </c>
      <c r="B51">
        <v>3.4</v>
      </c>
      <c r="C51">
        <v>8.3000000000000007</v>
      </c>
      <c r="D51">
        <v>0</v>
      </c>
      <c r="E51">
        <v>4.7</v>
      </c>
      <c r="F51">
        <v>0</v>
      </c>
      <c r="G51">
        <v>0</v>
      </c>
    </row>
    <row r="52" spans="1:7" ht="15" x14ac:dyDescent="0.25">
      <c r="A52" s="53" t="s">
        <v>295</v>
      </c>
      <c r="B52">
        <v>179.2</v>
      </c>
      <c r="C52">
        <v>164.7</v>
      </c>
      <c r="D52">
        <v>168.5</v>
      </c>
      <c r="E52">
        <v>115.7</v>
      </c>
      <c r="F52">
        <v>0</v>
      </c>
      <c r="G52">
        <v>0</v>
      </c>
    </row>
    <row r="53" spans="1:7" ht="15" x14ac:dyDescent="0.25">
      <c r="A53" s="53" t="s">
        <v>296</v>
      </c>
      <c r="B53">
        <v>103.4</v>
      </c>
      <c r="C53">
        <v>101.5</v>
      </c>
      <c r="D53">
        <v>37.1</v>
      </c>
      <c r="E53">
        <v>58.2</v>
      </c>
      <c r="F53">
        <v>0</v>
      </c>
      <c r="G53">
        <v>0</v>
      </c>
    </row>
    <row r="54" spans="1:7" ht="15" x14ac:dyDescent="0.25">
      <c r="A54" s="53" t="s">
        <v>297</v>
      </c>
      <c r="B54">
        <v>8.1999999999999993</v>
      </c>
      <c r="C54">
        <v>3</v>
      </c>
      <c r="D54">
        <v>3.6</v>
      </c>
      <c r="E54">
        <v>2.6</v>
      </c>
      <c r="F54">
        <v>0</v>
      </c>
      <c r="G54">
        <v>0</v>
      </c>
    </row>
    <row r="55" spans="1:7" ht="15" x14ac:dyDescent="0.25">
      <c r="A55" s="53" t="s">
        <v>298</v>
      </c>
      <c r="B55">
        <v>4045.6</v>
      </c>
      <c r="C55">
        <v>4110.1000000000004</v>
      </c>
      <c r="D55">
        <v>2684.5</v>
      </c>
      <c r="E55">
        <v>3961.6</v>
      </c>
      <c r="F55">
        <v>241.9</v>
      </c>
      <c r="G55">
        <v>0</v>
      </c>
    </row>
    <row r="56" spans="1:7" ht="15" x14ac:dyDescent="0.25">
      <c r="A56" s="53" t="s">
        <v>299</v>
      </c>
      <c r="B56">
        <v>130.9</v>
      </c>
      <c r="C56">
        <v>124.8</v>
      </c>
      <c r="D56">
        <v>16.600000000000001</v>
      </c>
      <c r="E56">
        <v>51.8</v>
      </c>
      <c r="F56">
        <v>0</v>
      </c>
      <c r="G56">
        <v>0</v>
      </c>
    </row>
    <row r="57" spans="1:7" ht="15" x14ac:dyDescent="0.25">
      <c r="A57" s="53" t="s">
        <v>300</v>
      </c>
      <c r="B57">
        <v>259.8</v>
      </c>
      <c r="C57">
        <v>308.60000000000002</v>
      </c>
      <c r="D57">
        <v>110.7</v>
      </c>
      <c r="E57">
        <v>86.6</v>
      </c>
      <c r="F57">
        <v>0</v>
      </c>
      <c r="G57">
        <v>0</v>
      </c>
    </row>
    <row r="58" spans="1:7" ht="15" x14ac:dyDescent="0.25">
      <c r="A58" s="53" t="s">
        <v>301</v>
      </c>
      <c r="B58">
        <v>0</v>
      </c>
      <c r="C58">
        <v>361.3</v>
      </c>
      <c r="D58">
        <v>0</v>
      </c>
      <c r="E58">
        <v>667.6</v>
      </c>
      <c r="F58">
        <v>0</v>
      </c>
      <c r="G58">
        <v>0</v>
      </c>
    </row>
    <row r="59" spans="1:7" ht="15" x14ac:dyDescent="0.25">
      <c r="A59" s="53" t="s">
        <v>302</v>
      </c>
      <c r="B59">
        <v>236.6</v>
      </c>
      <c r="C59">
        <v>244.1</v>
      </c>
      <c r="D59">
        <v>23</v>
      </c>
      <c r="E59">
        <v>126.3</v>
      </c>
      <c r="F59">
        <v>0</v>
      </c>
      <c r="G59">
        <v>0</v>
      </c>
    </row>
    <row r="60" spans="1:7" ht="15" x14ac:dyDescent="0.25">
      <c r="A60" s="53" t="s">
        <v>385</v>
      </c>
      <c r="B60">
        <v>0</v>
      </c>
      <c r="C60">
        <v>0</v>
      </c>
      <c r="D60">
        <v>0</v>
      </c>
      <c r="E60">
        <v>1.2</v>
      </c>
      <c r="F60">
        <v>0</v>
      </c>
      <c r="G60">
        <v>0</v>
      </c>
    </row>
    <row r="61" spans="1:7" ht="15" x14ac:dyDescent="0.25">
      <c r="A61" s="53" t="s">
        <v>303</v>
      </c>
      <c r="B61">
        <v>20.399999999999999</v>
      </c>
      <c r="C61">
        <v>63</v>
      </c>
      <c r="D61">
        <v>29.7</v>
      </c>
      <c r="E61">
        <v>15.8</v>
      </c>
      <c r="F61">
        <v>0</v>
      </c>
      <c r="G61">
        <v>0</v>
      </c>
    </row>
    <row r="62" spans="1:7" ht="15" x14ac:dyDescent="0.25">
      <c r="A62" s="53" t="s">
        <v>304</v>
      </c>
      <c r="B62">
        <v>18.2</v>
      </c>
      <c r="C62">
        <v>0</v>
      </c>
      <c r="D62">
        <v>0</v>
      </c>
      <c r="E62">
        <v>150</v>
      </c>
      <c r="F62">
        <v>0</v>
      </c>
      <c r="G62">
        <v>0</v>
      </c>
    </row>
    <row r="63" spans="1:7" ht="15" x14ac:dyDescent="0.25">
      <c r="A63" s="53" t="s">
        <v>400</v>
      </c>
      <c r="B63" t="s">
        <v>26</v>
      </c>
      <c r="C63" t="s">
        <v>108</v>
      </c>
      <c r="D63" t="s">
        <v>118</v>
      </c>
      <c r="E63" t="s">
        <v>109</v>
      </c>
      <c r="F63" t="s">
        <v>109</v>
      </c>
      <c r="G63" t="s">
        <v>443</v>
      </c>
    </row>
    <row r="64" spans="1:7" ht="15" x14ac:dyDescent="0.25">
      <c r="A64" s="53" t="s">
        <v>305</v>
      </c>
      <c r="B64">
        <v>6961.7</v>
      </c>
      <c r="C64">
        <v>10090.9</v>
      </c>
      <c r="D64">
        <v>5214.3</v>
      </c>
      <c r="E64">
        <v>12548.9</v>
      </c>
      <c r="F64">
        <v>264.7</v>
      </c>
      <c r="G64">
        <v>0</v>
      </c>
    </row>
    <row r="65" spans="1:7" ht="15" x14ac:dyDescent="0.25">
      <c r="A65" s="53" t="s">
        <v>306</v>
      </c>
      <c r="B65">
        <v>1086.7</v>
      </c>
      <c r="C65">
        <v>1663.8</v>
      </c>
      <c r="D65">
        <v>0</v>
      </c>
      <c r="E65">
        <v>0</v>
      </c>
      <c r="F65">
        <v>0</v>
      </c>
      <c r="G65">
        <v>0</v>
      </c>
    </row>
    <row r="66" spans="1:7" ht="15" x14ac:dyDescent="0.25">
      <c r="A66" s="53" t="s">
        <v>400</v>
      </c>
      <c r="B66" t="s">
        <v>26</v>
      </c>
      <c r="C66" t="s">
        <v>108</v>
      </c>
      <c r="D66" t="s">
        <v>118</v>
      </c>
      <c r="E66" t="s">
        <v>109</v>
      </c>
      <c r="F66" t="s">
        <v>109</v>
      </c>
      <c r="G66" t="s">
        <v>443</v>
      </c>
    </row>
    <row r="67" spans="1:7" ht="15" x14ac:dyDescent="0.25">
      <c r="A67" s="53" t="s">
        <v>307</v>
      </c>
      <c r="B67">
        <v>8048.4</v>
      </c>
      <c r="C67">
        <v>11754.7</v>
      </c>
      <c r="D67">
        <v>5214.3</v>
      </c>
      <c r="E67">
        <v>12548.9</v>
      </c>
      <c r="F67">
        <v>264.7</v>
      </c>
      <c r="G67">
        <v>0</v>
      </c>
    </row>
    <row r="68" spans="1:7" ht="15" x14ac:dyDescent="0.25">
      <c r="A68" s="53" t="s">
        <v>308</v>
      </c>
      <c r="B68" t="s">
        <v>25</v>
      </c>
      <c r="C68" t="s">
        <v>25</v>
      </c>
      <c r="D68">
        <v>0</v>
      </c>
      <c r="E68">
        <v>0</v>
      </c>
      <c r="F68" t="s">
        <v>25</v>
      </c>
      <c r="G68" t="s">
        <v>25</v>
      </c>
    </row>
    <row r="69" spans="1:7" ht="15" x14ac:dyDescent="0.25">
      <c r="A69" s="53" t="s">
        <v>309</v>
      </c>
      <c r="B69">
        <v>620.9</v>
      </c>
      <c r="C69">
        <v>646.20000000000005</v>
      </c>
      <c r="D69" t="s">
        <v>25</v>
      </c>
      <c r="E69" t="s">
        <v>25</v>
      </c>
      <c r="F69">
        <v>0</v>
      </c>
      <c r="G69">
        <v>0</v>
      </c>
    </row>
    <row r="70" spans="1:7" ht="15" x14ac:dyDescent="0.25">
      <c r="A70" s="53" t="s">
        <v>400</v>
      </c>
      <c r="B70" t="s">
        <v>26</v>
      </c>
      <c r="C70" t="s">
        <v>108</v>
      </c>
      <c r="D70" t="s">
        <v>118</v>
      </c>
      <c r="E70" t="s">
        <v>109</v>
      </c>
      <c r="F70" t="s">
        <v>109</v>
      </c>
      <c r="G70" t="s">
        <v>443</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G70"/>
  <sheetViews>
    <sheetView topLeftCell="A4" workbookViewId="0"/>
  </sheetViews>
  <sheetFormatPr defaultRowHeight="13.2" x14ac:dyDescent="0.25"/>
  <cols>
    <col min="1" max="1" width="32.5546875" customWidth="1"/>
    <col min="2" max="2" width="12.6640625" customWidth="1"/>
    <col min="3" max="3" width="10.109375" customWidth="1"/>
    <col min="4" max="4" width="11.5546875" customWidth="1"/>
    <col min="5" max="5" width="14.33203125" customWidth="1"/>
    <col min="6" max="6" width="12" customWidth="1"/>
  </cols>
  <sheetData>
    <row r="1" spans="1:7" ht="15" x14ac:dyDescent="0.25">
      <c r="A1" s="265" t="s">
        <v>24</v>
      </c>
      <c r="F1" t="s">
        <v>534</v>
      </c>
    </row>
    <row r="2" spans="1:7" ht="15" x14ac:dyDescent="0.25">
      <c r="A2" s="265" t="s">
        <v>535</v>
      </c>
      <c r="B2" t="s">
        <v>536</v>
      </c>
      <c r="F2" t="s">
        <v>537</v>
      </c>
    </row>
    <row r="3" spans="1:7" ht="15" x14ac:dyDescent="0.25">
      <c r="A3" s="265" t="s">
        <v>538</v>
      </c>
      <c r="B3" t="s">
        <v>539</v>
      </c>
    </row>
    <row r="4" spans="1:7" ht="15" x14ac:dyDescent="0.25">
      <c r="A4" s="265" t="s">
        <v>540</v>
      </c>
      <c r="B4" t="s">
        <v>541</v>
      </c>
      <c r="F4" t="s">
        <v>541</v>
      </c>
    </row>
    <row r="5" spans="1:7" ht="15" x14ac:dyDescent="0.25">
      <c r="A5" s="265"/>
      <c r="B5" t="s">
        <v>542</v>
      </c>
      <c r="F5" t="s">
        <v>543</v>
      </c>
    </row>
    <row r="6" spans="1:7" ht="15" x14ac:dyDescent="0.25">
      <c r="A6" s="265"/>
      <c r="B6" t="s">
        <v>544</v>
      </c>
      <c r="F6" t="s">
        <v>541</v>
      </c>
    </row>
    <row r="7" spans="1:7" ht="15" x14ac:dyDescent="0.25">
      <c r="A7" s="265"/>
      <c r="B7" s="48" t="s">
        <v>556</v>
      </c>
      <c r="D7" s="387" t="s">
        <v>557</v>
      </c>
      <c r="E7" s="386"/>
      <c r="F7" s="48" t="s">
        <v>558</v>
      </c>
    </row>
    <row r="8" spans="1:7" ht="15" x14ac:dyDescent="0.25">
      <c r="A8" s="265"/>
      <c r="B8" t="s">
        <v>544</v>
      </c>
      <c r="F8" t="s">
        <v>541</v>
      </c>
    </row>
    <row r="9" spans="1:7" ht="15" x14ac:dyDescent="0.25">
      <c r="A9" s="265" t="s">
        <v>28</v>
      </c>
      <c r="B9" t="s">
        <v>551</v>
      </c>
      <c r="C9" t="s">
        <v>552</v>
      </c>
      <c r="D9" t="s">
        <v>553</v>
      </c>
      <c r="E9" s="48" t="s">
        <v>554</v>
      </c>
      <c r="F9" s="48" t="s">
        <v>555</v>
      </c>
      <c r="G9" s="48" t="s">
        <v>409</v>
      </c>
    </row>
    <row r="10" spans="1:7" ht="15" x14ac:dyDescent="0.25">
      <c r="A10" s="265" t="s">
        <v>540</v>
      </c>
      <c r="E10" t="s">
        <v>541</v>
      </c>
    </row>
    <row r="11" spans="1:7" ht="15" x14ac:dyDescent="0.25">
      <c r="A11" s="265"/>
    </row>
    <row r="12" spans="1:7" ht="15" x14ac:dyDescent="0.25">
      <c r="A12" s="265" t="s">
        <v>545</v>
      </c>
      <c r="B12">
        <v>0.2</v>
      </c>
      <c r="C12">
        <v>18.100000000000001</v>
      </c>
      <c r="D12">
        <v>0.1</v>
      </c>
      <c r="E12">
        <v>0.1</v>
      </c>
      <c r="F12">
        <v>0</v>
      </c>
      <c r="G12">
        <v>0</v>
      </c>
    </row>
    <row r="13" spans="1:7" ht="15" x14ac:dyDescent="0.25">
      <c r="A13" s="265" t="s">
        <v>168</v>
      </c>
      <c r="B13">
        <v>0</v>
      </c>
      <c r="C13">
        <v>17.899999999999999</v>
      </c>
      <c r="D13">
        <v>0</v>
      </c>
      <c r="E13">
        <v>0</v>
      </c>
      <c r="F13">
        <v>0</v>
      </c>
      <c r="G13">
        <v>0</v>
      </c>
    </row>
    <row r="14" spans="1:7" ht="15" x14ac:dyDescent="0.25">
      <c r="A14" s="265" t="s">
        <v>30</v>
      </c>
      <c r="B14">
        <v>0.2</v>
      </c>
      <c r="C14">
        <v>0.2</v>
      </c>
      <c r="D14">
        <v>0.1</v>
      </c>
      <c r="E14">
        <v>0.1</v>
      </c>
      <c r="F14">
        <v>0</v>
      </c>
      <c r="G14">
        <v>0</v>
      </c>
    </row>
    <row r="15" spans="1:7" ht="15" x14ac:dyDescent="0.25">
      <c r="A15" s="265"/>
    </row>
    <row r="16" spans="1:7" ht="15" x14ac:dyDescent="0.25">
      <c r="A16" s="265" t="s">
        <v>34</v>
      </c>
      <c r="B16">
        <v>886.2</v>
      </c>
      <c r="C16">
        <v>1699.9</v>
      </c>
      <c r="D16">
        <v>823</v>
      </c>
      <c r="E16">
        <v>2258.8000000000002</v>
      </c>
      <c r="F16">
        <v>0</v>
      </c>
      <c r="G16">
        <v>0</v>
      </c>
    </row>
    <row r="17" spans="1:7" ht="15" x14ac:dyDescent="0.25">
      <c r="A17" s="265"/>
    </row>
    <row r="18" spans="1:7" ht="15" x14ac:dyDescent="0.25">
      <c r="A18" s="265" t="s">
        <v>35</v>
      </c>
      <c r="B18">
        <v>111.7</v>
      </c>
      <c r="C18">
        <v>395</v>
      </c>
      <c r="D18">
        <v>82.7</v>
      </c>
      <c r="E18">
        <v>613.20000000000005</v>
      </c>
      <c r="F18">
        <v>0</v>
      </c>
      <c r="G18">
        <v>0</v>
      </c>
    </row>
    <row r="19" spans="1:7" ht="15" x14ac:dyDescent="0.25">
      <c r="A19" s="265"/>
    </row>
    <row r="20" spans="1:7" ht="15" x14ac:dyDescent="0.25">
      <c r="A20" s="265" t="s">
        <v>36</v>
      </c>
      <c r="B20">
        <v>1.5</v>
      </c>
      <c r="C20">
        <v>159.80000000000001</v>
      </c>
      <c r="D20">
        <v>59.3</v>
      </c>
      <c r="E20">
        <v>5.5</v>
      </c>
      <c r="F20">
        <v>0</v>
      </c>
      <c r="G20">
        <v>0</v>
      </c>
    </row>
    <row r="21" spans="1:7" ht="15" x14ac:dyDescent="0.25">
      <c r="A21" s="265"/>
    </row>
    <row r="22" spans="1:7" ht="15" x14ac:dyDescent="0.25">
      <c r="A22" s="265" t="s">
        <v>546</v>
      </c>
      <c r="B22">
        <v>78.5</v>
      </c>
      <c r="C22">
        <v>709.5</v>
      </c>
      <c r="D22">
        <v>98.3</v>
      </c>
      <c r="E22">
        <v>1661.5</v>
      </c>
      <c r="F22">
        <v>0</v>
      </c>
      <c r="G22">
        <v>0</v>
      </c>
    </row>
    <row r="23" spans="1:7" ht="15" x14ac:dyDescent="0.25">
      <c r="A23" s="265" t="s">
        <v>37</v>
      </c>
      <c r="B23">
        <v>4.5</v>
      </c>
      <c r="C23">
        <v>3.1</v>
      </c>
      <c r="D23">
        <v>5.8</v>
      </c>
      <c r="E23">
        <v>6.3</v>
      </c>
      <c r="F23">
        <v>0</v>
      </c>
      <c r="G23">
        <v>0</v>
      </c>
    </row>
    <row r="24" spans="1:7" ht="15" x14ac:dyDescent="0.25">
      <c r="A24" s="265" t="s">
        <v>38</v>
      </c>
      <c r="B24">
        <v>0</v>
      </c>
      <c r="C24">
        <v>2</v>
      </c>
      <c r="D24" t="s">
        <v>160</v>
      </c>
      <c r="E24">
        <v>3</v>
      </c>
      <c r="F24">
        <v>0</v>
      </c>
      <c r="G24">
        <v>0</v>
      </c>
    </row>
    <row r="25" spans="1:7" ht="15" x14ac:dyDescent="0.25">
      <c r="A25" s="265" t="s">
        <v>40</v>
      </c>
      <c r="B25">
        <v>0</v>
      </c>
      <c r="C25">
        <v>0</v>
      </c>
      <c r="D25">
        <v>8.9</v>
      </c>
      <c r="E25">
        <v>128.5</v>
      </c>
      <c r="F25">
        <v>0</v>
      </c>
      <c r="G25">
        <v>0</v>
      </c>
    </row>
    <row r="26" spans="1:7" ht="15" x14ac:dyDescent="0.25">
      <c r="A26" s="265" t="s">
        <v>42</v>
      </c>
      <c r="B26">
        <v>71.8</v>
      </c>
      <c r="C26">
        <v>675.5</v>
      </c>
      <c r="D26">
        <v>3.4</v>
      </c>
      <c r="E26">
        <v>1200.5</v>
      </c>
      <c r="F26">
        <v>0</v>
      </c>
      <c r="G26">
        <v>0</v>
      </c>
    </row>
    <row r="27" spans="1:7" ht="15" x14ac:dyDescent="0.25">
      <c r="A27" s="265" t="s">
        <v>44</v>
      </c>
      <c r="B27">
        <v>1.1000000000000001</v>
      </c>
      <c r="C27">
        <v>24.2</v>
      </c>
      <c r="D27">
        <v>2</v>
      </c>
      <c r="E27">
        <v>9.6999999999999993</v>
      </c>
      <c r="F27">
        <v>0</v>
      </c>
      <c r="G27">
        <v>0</v>
      </c>
    </row>
    <row r="28" spans="1:7" ht="15" x14ac:dyDescent="0.25">
      <c r="A28" s="265" t="s">
        <v>84</v>
      </c>
      <c r="B28">
        <v>0.3</v>
      </c>
      <c r="C28" t="s">
        <v>160</v>
      </c>
      <c r="D28" t="s">
        <v>160</v>
      </c>
      <c r="E28">
        <v>0.3</v>
      </c>
      <c r="F28">
        <v>0</v>
      </c>
      <c r="G28">
        <v>0</v>
      </c>
    </row>
    <row r="29" spans="1:7" ht="15" x14ac:dyDescent="0.25">
      <c r="A29" s="265" t="s">
        <v>85</v>
      </c>
      <c r="B29">
        <v>0</v>
      </c>
      <c r="C29">
        <v>0</v>
      </c>
      <c r="D29">
        <v>1</v>
      </c>
      <c r="E29">
        <v>0.4</v>
      </c>
      <c r="F29">
        <v>0</v>
      </c>
      <c r="G29">
        <v>0</v>
      </c>
    </row>
    <row r="30" spans="1:7" ht="15" x14ac:dyDescent="0.25">
      <c r="A30" s="265" t="s">
        <v>106</v>
      </c>
      <c r="B30">
        <v>0.9</v>
      </c>
      <c r="C30">
        <v>4.7</v>
      </c>
      <c r="D30">
        <v>2.9</v>
      </c>
      <c r="E30">
        <v>11.2</v>
      </c>
      <c r="F30">
        <v>0</v>
      </c>
      <c r="G30">
        <v>0</v>
      </c>
    </row>
    <row r="31" spans="1:7" ht="15" x14ac:dyDescent="0.25">
      <c r="A31" s="265" t="s">
        <v>547</v>
      </c>
      <c r="B31" t="s">
        <v>160</v>
      </c>
      <c r="C31">
        <v>0</v>
      </c>
      <c r="D31">
        <v>0</v>
      </c>
      <c r="E31">
        <v>0</v>
      </c>
      <c r="F31">
        <v>0</v>
      </c>
      <c r="G31">
        <v>0</v>
      </c>
    </row>
    <row r="32" spans="1:7" ht="15" x14ac:dyDescent="0.25">
      <c r="A32" s="265" t="s">
        <v>45</v>
      </c>
      <c r="B32">
        <v>0</v>
      </c>
      <c r="C32">
        <v>0</v>
      </c>
      <c r="D32">
        <v>73.3</v>
      </c>
      <c r="E32">
        <v>301.60000000000002</v>
      </c>
      <c r="F32">
        <v>0</v>
      </c>
      <c r="G32">
        <v>0</v>
      </c>
    </row>
    <row r="33" spans="1:7" ht="15" x14ac:dyDescent="0.25">
      <c r="A33" s="265" t="s">
        <v>167</v>
      </c>
      <c r="B33">
        <v>0</v>
      </c>
      <c r="C33">
        <v>0</v>
      </c>
      <c r="D33">
        <v>1</v>
      </c>
      <c r="E33">
        <v>0</v>
      </c>
      <c r="F33">
        <v>0</v>
      </c>
      <c r="G33">
        <v>0</v>
      </c>
    </row>
    <row r="34" spans="1:7" ht="15" x14ac:dyDescent="0.25">
      <c r="A34" s="265"/>
    </row>
    <row r="35" spans="1:7" ht="15" x14ac:dyDescent="0.25">
      <c r="A35" s="265" t="s">
        <v>50</v>
      </c>
      <c r="B35">
        <v>0</v>
      </c>
      <c r="C35">
        <v>0</v>
      </c>
      <c r="D35">
        <v>0</v>
      </c>
      <c r="E35">
        <v>771.5</v>
      </c>
      <c r="F35">
        <v>0</v>
      </c>
      <c r="G35">
        <v>0</v>
      </c>
    </row>
    <row r="36" spans="1:7" ht="15" x14ac:dyDescent="0.25">
      <c r="A36" s="265" t="s">
        <v>52</v>
      </c>
      <c r="B36">
        <v>0</v>
      </c>
      <c r="C36">
        <v>0</v>
      </c>
      <c r="D36">
        <v>0</v>
      </c>
      <c r="E36">
        <v>530.70000000000005</v>
      </c>
      <c r="F36">
        <v>0</v>
      </c>
      <c r="G36">
        <v>0</v>
      </c>
    </row>
    <row r="37" spans="1:7" ht="15" x14ac:dyDescent="0.25">
      <c r="A37" s="265" t="s">
        <v>55</v>
      </c>
      <c r="B37">
        <v>0</v>
      </c>
      <c r="C37">
        <v>0</v>
      </c>
      <c r="D37">
        <v>0</v>
      </c>
      <c r="E37">
        <v>101.8</v>
      </c>
      <c r="F37">
        <v>0</v>
      </c>
      <c r="G37">
        <v>0</v>
      </c>
    </row>
    <row r="38" spans="1:7" ht="15" x14ac:dyDescent="0.25">
      <c r="A38" s="265" t="s">
        <v>237</v>
      </c>
      <c r="B38">
        <v>0</v>
      </c>
      <c r="C38">
        <v>0</v>
      </c>
      <c r="D38">
        <v>0</v>
      </c>
      <c r="E38">
        <v>13.2</v>
      </c>
      <c r="F38">
        <v>0</v>
      </c>
      <c r="G38">
        <v>0</v>
      </c>
    </row>
    <row r="39" spans="1:7" ht="15" x14ac:dyDescent="0.25">
      <c r="A39" s="265" t="s">
        <v>57</v>
      </c>
      <c r="B39">
        <v>0</v>
      </c>
      <c r="C39">
        <v>0</v>
      </c>
      <c r="D39">
        <v>0</v>
      </c>
      <c r="E39">
        <v>125.8</v>
      </c>
      <c r="F39">
        <v>0</v>
      </c>
      <c r="G39">
        <v>0</v>
      </c>
    </row>
    <row r="40" spans="1:7" ht="15" x14ac:dyDescent="0.25">
      <c r="A40" s="265"/>
    </row>
    <row r="41" spans="1:7" ht="15" x14ac:dyDescent="0.25">
      <c r="A41" s="265" t="s">
        <v>548</v>
      </c>
      <c r="B41">
        <v>5716</v>
      </c>
      <c r="C41">
        <v>6885.1</v>
      </c>
      <c r="D41">
        <v>3477.7</v>
      </c>
      <c r="E41">
        <v>6403.5</v>
      </c>
      <c r="F41">
        <v>218.8</v>
      </c>
      <c r="G41">
        <v>0</v>
      </c>
    </row>
    <row r="42" spans="1:7" ht="15" x14ac:dyDescent="0.25">
      <c r="A42" s="265" t="s">
        <v>58</v>
      </c>
      <c r="B42">
        <v>5.5</v>
      </c>
      <c r="C42">
        <v>4.0999999999999996</v>
      </c>
      <c r="D42">
        <v>2.9</v>
      </c>
      <c r="E42">
        <v>8.5</v>
      </c>
      <c r="F42">
        <v>0</v>
      </c>
      <c r="G42">
        <v>0</v>
      </c>
    </row>
    <row r="43" spans="1:7" ht="15" x14ac:dyDescent="0.25">
      <c r="A43" s="265" t="s">
        <v>59</v>
      </c>
      <c r="B43">
        <v>118.1</v>
      </c>
      <c r="C43">
        <v>273.7</v>
      </c>
      <c r="D43">
        <v>168.5</v>
      </c>
      <c r="E43">
        <v>172.8</v>
      </c>
      <c r="F43">
        <v>0</v>
      </c>
      <c r="G43">
        <v>0</v>
      </c>
    </row>
    <row r="44" spans="1:7" ht="15" x14ac:dyDescent="0.25">
      <c r="A44" s="265" t="s">
        <v>60</v>
      </c>
      <c r="B44">
        <v>106.2</v>
      </c>
      <c r="C44">
        <v>188.7</v>
      </c>
      <c r="D44">
        <v>96.8</v>
      </c>
      <c r="E44">
        <v>137.9</v>
      </c>
      <c r="F44">
        <v>2.4</v>
      </c>
      <c r="G44">
        <v>0</v>
      </c>
    </row>
    <row r="45" spans="1:7" ht="15" x14ac:dyDescent="0.25">
      <c r="A45" s="265" t="s">
        <v>61</v>
      </c>
      <c r="B45">
        <v>0</v>
      </c>
      <c r="C45">
        <v>0</v>
      </c>
      <c r="D45">
        <v>0</v>
      </c>
      <c r="E45">
        <v>5.5</v>
      </c>
      <c r="F45">
        <v>0</v>
      </c>
      <c r="G45">
        <v>0</v>
      </c>
    </row>
    <row r="46" spans="1:7" ht="15" x14ac:dyDescent="0.25">
      <c r="A46" s="265" t="s">
        <v>62</v>
      </c>
      <c r="B46">
        <v>245.3</v>
      </c>
      <c r="C46">
        <v>318</v>
      </c>
      <c r="D46">
        <v>404.7</v>
      </c>
      <c r="E46">
        <v>879</v>
      </c>
      <c r="F46">
        <v>0</v>
      </c>
      <c r="G46">
        <v>0</v>
      </c>
    </row>
    <row r="47" spans="1:7" ht="15" x14ac:dyDescent="0.25">
      <c r="A47" s="265" t="s">
        <v>64</v>
      </c>
      <c r="B47">
        <v>15</v>
      </c>
      <c r="C47">
        <v>298.8</v>
      </c>
      <c r="D47">
        <v>14.9</v>
      </c>
      <c r="E47">
        <v>181</v>
      </c>
      <c r="F47">
        <v>0</v>
      </c>
      <c r="G47">
        <v>0</v>
      </c>
    </row>
    <row r="48" spans="1:7" ht="15" x14ac:dyDescent="0.25">
      <c r="A48" s="265" t="s">
        <v>66</v>
      </c>
      <c r="B48">
        <v>7.1</v>
      </c>
      <c r="C48">
        <v>15.6</v>
      </c>
      <c r="D48">
        <v>0</v>
      </c>
      <c r="E48">
        <v>0</v>
      </c>
      <c r="F48">
        <v>0</v>
      </c>
      <c r="G48">
        <v>0</v>
      </c>
    </row>
    <row r="49" spans="1:7" ht="15" x14ac:dyDescent="0.25">
      <c r="A49" s="265" t="s">
        <v>67</v>
      </c>
      <c r="B49">
        <v>348</v>
      </c>
      <c r="C49">
        <v>480.4</v>
      </c>
      <c r="D49">
        <v>105.5</v>
      </c>
      <c r="E49">
        <v>214.4</v>
      </c>
      <c r="F49">
        <v>0</v>
      </c>
      <c r="G49">
        <v>0</v>
      </c>
    </row>
    <row r="50" spans="1:7" ht="15" x14ac:dyDescent="0.25">
      <c r="A50" s="265" t="s">
        <v>79</v>
      </c>
      <c r="B50">
        <v>0</v>
      </c>
      <c r="C50">
        <v>0</v>
      </c>
      <c r="D50">
        <v>8.5</v>
      </c>
      <c r="E50">
        <v>8.1999999999999993</v>
      </c>
      <c r="F50">
        <v>0</v>
      </c>
      <c r="G50">
        <v>0</v>
      </c>
    </row>
    <row r="51" spans="1:7" ht="15" x14ac:dyDescent="0.25">
      <c r="A51" s="265" t="s">
        <v>163</v>
      </c>
      <c r="B51">
        <v>3.4</v>
      </c>
      <c r="C51">
        <v>8.3000000000000007</v>
      </c>
      <c r="D51">
        <v>0</v>
      </c>
      <c r="E51">
        <v>4.7</v>
      </c>
      <c r="F51">
        <v>0</v>
      </c>
      <c r="G51">
        <v>0</v>
      </c>
    </row>
    <row r="52" spans="1:7" ht="15" x14ac:dyDescent="0.25">
      <c r="A52" s="265" t="s">
        <v>68</v>
      </c>
      <c r="B52">
        <v>100.9</v>
      </c>
      <c r="C52">
        <v>159.69999999999999</v>
      </c>
      <c r="D52">
        <v>168.5</v>
      </c>
      <c r="E52">
        <v>115.7</v>
      </c>
      <c r="F52">
        <v>0</v>
      </c>
      <c r="G52">
        <v>0</v>
      </c>
    </row>
    <row r="53" spans="1:7" ht="15" x14ac:dyDescent="0.25">
      <c r="A53" s="265" t="s">
        <v>69</v>
      </c>
      <c r="B53">
        <v>88.4</v>
      </c>
      <c r="C53">
        <v>126.9</v>
      </c>
      <c r="D53">
        <v>37.1</v>
      </c>
      <c r="E53">
        <v>35.5</v>
      </c>
      <c r="F53">
        <v>0</v>
      </c>
      <c r="G53">
        <v>0</v>
      </c>
    </row>
    <row r="54" spans="1:7" ht="15" x14ac:dyDescent="0.25">
      <c r="A54" s="265" t="s">
        <v>70</v>
      </c>
      <c r="B54">
        <v>8.1999999999999993</v>
      </c>
      <c r="C54">
        <v>3</v>
      </c>
      <c r="D54">
        <v>3.6</v>
      </c>
      <c r="E54">
        <v>2.6</v>
      </c>
      <c r="F54">
        <v>0</v>
      </c>
      <c r="G54">
        <v>0</v>
      </c>
    </row>
    <row r="55" spans="1:7" ht="15" x14ac:dyDescent="0.25">
      <c r="A55" s="265" t="s">
        <v>71</v>
      </c>
      <c r="B55">
        <v>4034.1</v>
      </c>
      <c r="C55">
        <v>4070.9</v>
      </c>
      <c r="D55">
        <v>2309.5</v>
      </c>
      <c r="E55">
        <v>3624.9</v>
      </c>
      <c r="F55">
        <v>216.4</v>
      </c>
      <c r="G55">
        <v>0</v>
      </c>
    </row>
    <row r="56" spans="1:7" ht="15" x14ac:dyDescent="0.25">
      <c r="A56" s="265" t="s">
        <v>72</v>
      </c>
      <c r="B56">
        <v>83</v>
      </c>
      <c r="C56">
        <v>67.7</v>
      </c>
      <c r="D56">
        <v>16.600000000000001</v>
      </c>
      <c r="E56">
        <v>51.8</v>
      </c>
      <c r="F56">
        <v>0</v>
      </c>
      <c r="G56">
        <v>0</v>
      </c>
    </row>
    <row r="57" spans="1:7" ht="15" x14ac:dyDescent="0.25">
      <c r="A57" s="265" t="s">
        <v>73</v>
      </c>
      <c r="B57">
        <v>282.39999999999998</v>
      </c>
      <c r="C57">
        <v>271.89999999999998</v>
      </c>
      <c r="D57">
        <v>87.8</v>
      </c>
      <c r="E57">
        <v>86.6</v>
      </c>
      <c r="F57">
        <v>0</v>
      </c>
      <c r="G57">
        <v>0</v>
      </c>
    </row>
    <row r="58" spans="1:7" ht="15" x14ac:dyDescent="0.25">
      <c r="A58" s="265" t="s">
        <v>74</v>
      </c>
      <c r="B58">
        <v>0</v>
      </c>
      <c r="C58">
        <v>279.8</v>
      </c>
      <c r="D58">
        <v>0</v>
      </c>
      <c r="E58">
        <v>615.5</v>
      </c>
      <c r="F58">
        <v>0</v>
      </c>
      <c r="G58">
        <v>0</v>
      </c>
    </row>
    <row r="59" spans="1:7" ht="15" x14ac:dyDescent="0.25">
      <c r="A59" s="265" t="s">
        <v>75</v>
      </c>
      <c r="B59">
        <v>236.6</v>
      </c>
      <c r="C59">
        <v>254.8</v>
      </c>
      <c r="D59">
        <v>23</v>
      </c>
      <c r="E59">
        <v>92.2</v>
      </c>
      <c r="F59">
        <v>0</v>
      </c>
      <c r="G59">
        <v>0</v>
      </c>
    </row>
    <row r="60" spans="1:7" ht="15" x14ac:dyDescent="0.25">
      <c r="A60" s="265" t="s">
        <v>76</v>
      </c>
      <c r="B60">
        <v>0</v>
      </c>
      <c r="C60">
        <v>0</v>
      </c>
      <c r="D60">
        <v>0</v>
      </c>
      <c r="E60">
        <v>1.2</v>
      </c>
      <c r="F60">
        <v>0</v>
      </c>
      <c r="G60">
        <v>0</v>
      </c>
    </row>
    <row r="61" spans="1:7" ht="15" x14ac:dyDescent="0.25">
      <c r="A61" s="265" t="s">
        <v>77</v>
      </c>
      <c r="B61">
        <v>11.2</v>
      </c>
      <c r="C61">
        <v>63</v>
      </c>
      <c r="D61">
        <v>29.7</v>
      </c>
      <c r="E61">
        <v>15.8</v>
      </c>
      <c r="F61">
        <v>0</v>
      </c>
      <c r="G61">
        <v>0</v>
      </c>
    </row>
    <row r="62" spans="1:7" ht="15" x14ac:dyDescent="0.25">
      <c r="A62" s="265" t="s">
        <v>80</v>
      </c>
      <c r="B62">
        <v>22.5</v>
      </c>
      <c r="C62">
        <v>0</v>
      </c>
      <c r="D62">
        <v>0</v>
      </c>
      <c r="E62">
        <v>150</v>
      </c>
      <c r="F62">
        <v>0</v>
      </c>
      <c r="G62">
        <v>0</v>
      </c>
    </row>
    <row r="63" spans="1:7" ht="15" x14ac:dyDescent="0.25">
      <c r="A63" s="265" t="s">
        <v>540</v>
      </c>
      <c r="B63" t="s">
        <v>26</v>
      </c>
      <c r="C63" t="s">
        <v>108</v>
      </c>
      <c r="D63" t="s">
        <v>109</v>
      </c>
      <c r="E63" t="s">
        <v>443</v>
      </c>
      <c r="F63" t="s">
        <v>118</v>
      </c>
      <c r="G63" t="s">
        <v>264</v>
      </c>
    </row>
    <row r="64" spans="1:7" ht="15" x14ac:dyDescent="0.25">
      <c r="A64" s="265" t="s">
        <v>89</v>
      </c>
      <c r="B64">
        <v>6794</v>
      </c>
      <c r="C64">
        <v>9867.2999999999993</v>
      </c>
      <c r="D64">
        <v>4541.2</v>
      </c>
      <c r="E64">
        <v>11714</v>
      </c>
      <c r="F64">
        <v>218.8</v>
      </c>
      <c r="G64">
        <v>0</v>
      </c>
    </row>
    <row r="65" spans="1:7" ht="15" x14ac:dyDescent="0.25">
      <c r="A65" s="265" t="s">
        <v>90</v>
      </c>
      <c r="B65">
        <v>1139.4000000000001</v>
      </c>
      <c r="C65">
        <v>1844.8</v>
      </c>
      <c r="D65">
        <v>0</v>
      </c>
      <c r="E65">
        <v>0</v>
      </c>
      <c r="F65">
        <v>0</v>
      </c>
      <c r="G65">
        <v>0</v>
      </c>
    </row>
    <row r="66" spans="1:7" ht="15" x14ac:dyDescent="0.25">
      <c r="A66" s="265" t="s">
        <v>540</v>
      </c>
      <c r="B66" t="s">
        <v>26</v>
      </c>
      <c r="C66" t="s">
        <v>108</v>
      </c>
      <c r="D66" t="s">
        <v>109</v>
      </c>
      <c r="E66" t="s">
        <v>443</v>
      </c>
      <c r="F66" t="s">
        <v>118</v>
      </c>
      <c r="G66" t="s">
        <v>264</v>
      </c>
    </row>
    <row r="67" spans="1:7" ht="15" x14ac:dyDescent="0.25">
      <c r="A67" s="265" t="s">
        <v>549</v>
      </c>
      <c r="B67">
        <v>7933.4</v>
      </c>
      <c r="C67">
        <v>11712.2</v>
      </c>
      <c r="D67">
        <v>4541.2</v>
      </c>
      <c r="E67">
        <v>11714</v>
      </c>
      <c r="F67">
        <v>218.8</v>
      </c>
      <c r="G67">
        <v>0</v>
      </c>
    </row>
    <row r="68" spans="1:7" ht="15" x14ac:dyDescent="0.25">
      <c r="A68" s="265" t="s">
        <v>550</v>
      </c>
      <c r="B68" t="s">
        <v>25</v>
      </c>
      <c r="C68" t="s">
        <v>25</v>
      </c>
      <c r="D68">
        <v>0</v>
      </c>
      <c r="E68">
        <v>0</v>
      </c>
      <c r="F68" t="s">
        <v>25</v>
      </c>
      <c r="G68" t="s">
        <v>25</v>
      </c>
    </row>
    <row r="69" spans="1:7" ht="15" x14ac:dyDescent="0.25">
      <c r="A69" s="265" t="s">
        <v>91</v>
      </c>
      <c r="B69">
        <v>555.9</v>
      </c>
      <c r="C69">
        <v>710</v>
      </c>
      <c r="D69" t="s">
        <v>25</v>
      </c>
      <c r="E69" t="s">
        <v>25</v>
      </c>
      <c r="F69">
        <v>0</v>
      </c>
      <c r="G69">
        <v>0</v>
      </c>
    </row>
    <row r="70" spans="1:7" ht="15" x14ac:dyDescent="0.35">
      <c r="A70" s="264" t="s">
        <v>540</v>
      </c>
      <c r="B70" t="s">
        <v>26</v>
      </c>
      <c r="C70" t="s">
        <v>108</v>
      </c>
      <c r="D70" t="s">
        <v>109</v>
      </c>
      <c r="E70" t="s">
        <v>443</v>
      </c>
      <c r="F70" t="s">
        <v>118</v>
      </c>
      <c r="G70" t="s">
        <v>264</v>
      </c>
    </row>
  </sheetData>
  <mergeCells count="1">
    <mergeCell ref="D7:E7"/>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cols>
    <col min="2" max="2" width="8.33203125" customWidth="1"/>
    <col min="3" max="3" width="10.8867187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439</v>
      </c>
      <c r="D3" t="s">
        <v>389</v>
      </c>
      <c r="E3" t="s">
        <v>525</v>
      </c>
      <c r="F3" t="s">
        <v>526</v>
      </c>
      <c r="G3" t="s">
        <v>390</v>
      </c>
    </row>
    <row r="4" spans="1:7" ht="15" x14ac:dyDescent="0.25">
      <c r="A4" s="53" t="s">
        <v>399</v>
      </c>
      <c r="B4" s="239" t="s">
        <v>527</v>
      </c>
      <c r="C4" s="239" t="s">
        <v>533</v>
      </c>
      <c r="D4" s="239"/>
    </row>
    <row r="5" spans="1:7" ht="15" x14ac:dyDescent="0.25">
      <c r="A5" s="53" t="s">
        <v>27</v>
      </c>
      <c r="B5" t="s">
        <v>528</v>
      </c>
      <c r="C5" t="s">
        <v>529</v>
      </c>
      <c r="D5" t="s">
        <v>422</v>
      </c>
      <c r="E5" t="s">
        <v>27</v>
      </c>
      <c r="F5" t="s">
        <v>530</v>
      </c>
      <c r="G5" t="s">
        <v>512</v>
      </c>
    </row>
    <row r="6" spans="1:7" ht="15" x14ac:dyDescent="0.25">
      <c r="A6" s="53" t="s">
        <v>25</v>
      </c>
      <c r="B6" t="s">
        <v>443</v>
      </c>
      <c r="C6" t="s">
        <v>109</v>
      </c>
      <c r="D6" t="s">
        <v>108</v>
      </c>
      <c r="E6" t="s">
        <v>118</v>
      </c>
      <c r="F6" t="s">
        <v>264</v>
      </c>
      <c r="G6" t="s">
        <v>443</v>
      </c>
    </row>
    <row r="7" spans="1:7" ht="15" x14ac:dyDescent="0.25">
      <c r="A7" s="53" t="s">
        <v>401</v>
      </c>
      <c r="B7" t="s">
        <v>444</v>
      </c>
      <c r="C7" t="s">
        <v>445</v>
      </c>
      <c r="D7" t="s">
        <v>410</v>
      </c>
      <c r="E7" t="s">
        <v>392</v>
      </c>
      <c r="F7" t="s">
        <v>467</v>
      </c>
      <c r="G7" t="s">
        <v>448</v>
      </c>
    </row>
    <row r="8" spans="1:7" ht="15" x14ac:dyDescent="0.25">
      <c r="A8" s="53" t="s">
        <v>25</v>
      </c>
      <c r="B8" t="s">
        <v>443</v>
      </c>
      <c r="C8" t="s">
        <v>109</v>
      </c>
      <c r="D8" t="s">
        <v>108</v>
      </c>
      <c r="E8" t="s">
        <v>118</v>
      </c>
      <c r="F8" t="s">
        <v>264</v>
      </c>
      <c r="G8" t="s">
        <v>443</v>
      </c>
    </row>
    <row r="9" spans="1:7" ht="15" x14ac:dyDescent="0.25">
      <c r="A9" s="53" t="s">
        <v>402</v>
      </c>
      <c r="B9" t="s">
        <v>449</v>
      </c>
      <c r="C9" t="s">
        <v>450</v>
      </c>
      <c r="D9" t="s">
        <v>411</v>
      </c>
      <c r="E9" t="s">
        <v>531</v>
      </c>
      <c r="F9" t="s">
        <v>532</v>
      </c>
      <c r="G9" t="s">
        <v>505</v>
      </c>
    </row>
    <row r="10" spans="1:7" ht="15" x14ac:dyDescent="0.25">
      <c r="A10" s="53" t="s">
        <v>27</v>
      </c>
    </row>
    <row r="11" spans="1:7" ht="15" x14ac:dyDescent="0.25">
      <c r="A11" s="53" t="s">
        <v>268</v>
      </c>
      <c r="B11">
        <v>0.3</v>
      </c>
      <c r="C11">
        <v>26.5</v>
      </c>
      <c r="D11">
        <v>0.1</v>
      </c>
      <c r="E11">
        <v>0.1</v>
      </c>
      <c r="F11">
        <v>0</v>
      </c>
      <c r="G11">
        <v>0</v>
      </c>
    </row>
    <row r="12" spans="1:7" ht="15" x14ac:dyDescent="0.25">
      <c r="A12" s="53" t="s">
        <v>412</v>
      </c>
      <c r="B12">
        <v>0</v>
      </c>
      <c r="C12">
        <v>26.2</v>
      </c>
      <c r="D12">
        <v>0</v>
      </c>
      <c r="E12">
        <v>0</v>
      </c>
      <c r="F12">
        <v>0</v>
      </c>
      <c r="G12">
        <v>0</v>
      </c>
    </row>
    <row r="13" spans="1:7" ht="15" x14ac:dyDescent="0.25">
      <c r="A13" s="53" t="s">
        <v>269</v>
      </c>
      <c r="B13">
        <v>0.3</v>
      </c>
      <c r="C13">
        <v>0.3</v>
      </c>
      <c r="D13">
        <v>0.1</v>
      </c>
      <c r="E13">
        <v>0.1</v>
      </c>
      <c r="F13">
        <v>0</v>
      </c>
      <c r="G13">
        <v>0</v>
      </c>
    </row>
    <row r="14" spans="1:7" ht="15" x14ac:dyDescent="0.25">
      <c r="A14" s="53" t="s">
        <v>27</v>
      </c>
    </row>
    <row r="15" spans="1:7" ht="15" x14ac:dyDescent="0.25">
      <c r="A15" s="53" t="s">
        <v>270</v>
      </c>
      <c r="B15">
        <v>870.7</v>
      </c>
      <c r="C15">
        <v>1653.4</v>
      </c>
      <c r="D15">
        <v>740.9</v>
      </c>
      <c r="E15">
        <v>2098</v>
      </c>
      <c r="F15">
        <v>0</v>
      </c>
      <c r="G15">
        <v>0</v>
      </c>
    </row>
    <row r="16" spans="1:7" ht="15" x14ac:dyDescent="0.25">
      <c r="A16" s="53" t="s">
        <v>27</v>
      </c>
    </row>
    <row r="17" spans="1:7" ht="15" x14ac:dyDescent="0.25">
      <c r="A17" s="53" t="s">
        <v>271</v>
      </c>
      <c r="B17">
        <v>82.2</v>
      </c>
      <c r="C17">
        <v>446.1</v>
      </c>
      <c r="D17">
        <v>79</v>
      </c>
      <c r="E17">
        <v>538.29999999999995</v>
      </c>
      <c r="F17">
        <v>0</v>
      </c>
      <c r="G17">
        <v>0</v>
      </c>
    </row>
    <row r="18" spans="1:7" ht="15" x14ac:dyDescent="0.25">
      <c r="A18" s="53" t="s">
        <v>27</v>
      </c>
    </row>
    <row r="19" spans="1:7" ht="15" x14ac:dyDescent="0.25">
      <c r="A19" s="53" t="s">
        <v>272</v>
      </c>
      <c r="B19">
        <v>0.5</v>
      </c>
      <c r="C19">
        <v>159.80000000000001</v>
      </c>
      <c r="D19">
        <v>59.3</v>
      </c>
      <c r="E19">
        <v>5.5</v>
      </c>
      <c r="F19">
        <v>0</v>
      </c>
      <c r="G19">
        <v>0</v>
      </c>
    </row>
    <row r="20" spans="1:7" ht="15" x14ac:dyDescent="0.25">
      <c r="A20" s="53" t="s">
        <v>27</v>
      </c>
    </row>
    <row r="21" spans="1:7" ht="15" x14ac:dyDescent="0.25">
      <c r="A21" s="53" t="s">
        <v>273</v>
      </c>
      <c r="B21">
        <v>76.5</v>
      </c>
      <c r="C21">
        <v>1027.2</v>
      </c>
      <c r="D21">
        <v>97.4</v>
      </c>
      <c r="E21">
        <v>1321.3</v>
      </c>
      <c r="F21">
        <v>0</v>
      </c>
      <c r="G21">
        <v>0</v>
      </c>
    </row>
    <row r="22" spans="1:7" ht="15" x14ac:dyDescent="0.25">
      <c r="A22" s="53" t="s">
        <v>274</v>
      </c>
      <c r="B22">
        <v>4.8</v>
      </c>
      <c r="C22">
        <v>2.2000000000000002</v>
      </c>
      <c r="D22">
        <v>5.2</v>
      </c>
      <c r="E22">
        <v>5.6</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69.2</v>
      </c>
      <c r="C25">
        <v>932.4</v>
      </c>
      <c r="D25">
        <v>3.4</v>
      </c>
      <c r="E25">
        <v>1008.1</v>
      </c>
      <c r="F25">
        <v>0</v>
      </c>
      <c r="G25">
        <v>0</v>
      </c>
    </row>
    <row r="26" spans="1:7" ht="15" x14ac:dyDescent="0.25">
      <c r="A26" s="53" t="s">
        <v>276</v>
      </c>
      <c r="B26">
        <v>1.3</v>
      </c>
      <c r="C26">
        <v>24.9</v>
      </c>
      <c r="D26">
        <v>1.8</v>
      </c>
      <c r="E26">
        <v>9</v>
      </c>
      <c r="F26">
        <v>0</v>
      </c>
      <c r="G26">
        <v>0</v>
      </c>
    </row>
    <row r="27" spans="1:7" ht="15" x14ac:dyDescent="0.25">
      <c r="A27" s="53" t="s">
        <v>277</v>
      </c>
      <c r="B27">
        <v>0.3</v>
      </c>
      <c r="C27">
        <v>0.1</v>
      </c>
      <c r="D27" t="s">
        <v>160</v>
      </c>
      <c r="E27">
        <v>0.2</v>
      </c>
      <c r="F27">
        <v>0</v>
      </c>
      <c r="G27">
        <v>0</v>
      </c>
    </row>
    <row r="28" spans="1:7" ht="15" x14ac:dyDescent="0.25">
      <c r="A28" s="53" t="s">
        <v>278</v>
      </c>
      <c r="B28">
        <v>0</v>
      </c>
      <c r="C28">
        <v>0</v>
      </c>
      <c r="D28">
        <v>0.8</v>
      </c>
      <c r="E28">
        <v>0.2</v>
      </c>
      <c r="F28">
        <v>0</v>
      </c>
      <c r="G28">
        <v>0</v>
      </c>
    </row>
    <row r="29" spans="1:7" ht="15" x14ac:dyDescent="0.25">
      <c r="A29" s="53" t="s">
        <v>279</v>
      </c>
      <c r="B29">
        <v>0.9</v>
      </c>
      <c r="C29">
        <v>5.7</v>
      </c>
      <c r="D29">
        <v>2.9</v>
      </c>
      <c r="E29">
        <v>10.199999999999999</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0</v>
      </c>
      <c r="D35">
        <v>0</v>
      </c>
      <c r="E35">
        <v>771.5</v>
      </c>
      <c r="F35">
        <v>0</v>
      </c>
      <c r="G35">
        <v>0</v>
      </c>
    </row>
    <row r="36" spans="1:7" ht="15" x14ac:dyDescent="0.25">
      <c r="A36" s="53" t="s">
        <v>284</v>
      </c>
      <c r="B36">
        <v>0</v>
      </c>
      <c r="C36">
        <v>0</v>
      </c>
      <c r="D36">
        <v>0</v>
      </c>
      <c r="E36">
        <v>530.70000000000005</v>
      </c>
      <c r="F36">
        <v>0</v>
      </c>
      <c r="G36">
        <v>0</v>
      </c>
    </row>
    <row r="37" spans="1:7" ht="15" x14ac:dyDescent="0.25">
      <c r="A37" s="53" t="s">
        <v>285</v>
      </c>
      <c r="B37">
        <v>0</v>
      </c>
      <c r="C37">
        <v>0</v>
      </c>
      <c r="D37">
        <v>0</v>
      </c>
      <c r="E37">
        <v>101.8</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5870.8</v>
      </c>
      <c r="C41">
        <v>6668.4</v>
      </c>
      <c r="D41">
        <v>2962.2</v>
      </c>
      <c r="E41">
        <v>5866.4</v>
      </c>
      <c r="F41">
        <v>218.8</v>
      </c>
      <c r="G41">
        <v>0</v>
      </c>
    </row>
    <row r="42" spans="1:7" ht="15" x14ac:dyDescent="0.25">
      <c r="A42" s="53" t="s">
        <v>287</v>
      </c>
      <c r="B42">
        <v>5.5</v>
      </c>
      <c r="C42">
        <v>5</v>
      </c>
      <c r="D42">
        <v>2.9</v>
      </c>
      <c r="E42">
        <v>5.5</v>
      </c>
      <c r="F42">
        <v>0</v>
      </c>
      <c r="G42">
        <v>0</v>
      </c>
    </row>
    <row r="43" spans="1:7" ht="15" x14ac:dyDescent="0.25">
      <c r="A43" s="53" t="s">
        <v>288</v>
      </c>
      <c r="B43">
        <v>113.1</v>
      </c>
      <c r="C43">
        <v>273.7</v>
      </c>
      <c r="D43">
        <v>168.5</v>
      </c>
      <c r="E43">
        <v>172.8</v>
      </c>
      <c r="F43">
        <v>0</v>
      </c>
      <c r="G43">
        <v>0</v>
      </c>
    </row>
    <row r="44" spans="1:7" ht="15" x14ac:dyDescent="0.25">
      <c r="A44" s="53" t="s">
        <v>289</v>
      </c>
      <c r="B44">
        <v>73</v>
      </c>
      <c r="C44">
        <v>177.6</v>
      </c>
      <c r="D44">
        <v>90.1</v>
      </c>
      <c r="E44">
        <v>122.9</v>
      </c>
      <c r="F44">
        <v>2.4</v>
      </c>
      <c r="G44">
        <v>0</v>
      </c>
    </row>
    <row r="45" spans="1:7" ht="15" x14ac:dyDescent="0.25">
      <c r="A45" s="53" t="s">
        <v>310</v>
      </c>
      <c r="B45">
        <v>0</v>
      </c>
      <c r="C45">
        <v>0</v>
      </c>
      <c r="D45">
        <v>0</v>
      </c>
      <c r="E45">
        <v>5.5</v>
      </c>
      <c r="F45">
        <v>0</v>
      </c>
      <c r="G45">
        <v>0</v>
      </c>
    </row>
    <row r="46" spans="1:7" ht="15" x14ac:dyDescent="0.25">
      <c r="A46" s="53" t="s">
        <v>290</v>
      </c>
      <c r="B46">
        <v>270.5</v>
      </c>
      <c r="C46">
        <v>335.3</v>
      </c>
      <c r="D46">
        <v>307.8</v>
      </c>
      <c r="E46">
        <v>788.8</v>
      </c>
      <c r="F46">
        <v>0</v>
      </c>
      <c r="G46">
        <v>0</v>
      </c>
    </row>
    <row r="47" spans="1:7" ht="15" x14ac:dyDescent="0.25">
      <c r="A47" s="53" t="s">
        <v>291</v>
      </c>
      <c r="B47">
        <v>20.9</v>
      </c>
      <c r="C47">
        <v>182.8</v>
      </c>
      <c r="D47">
        <v>14.9</v>
      </c>
      <c r="E47">
        <v>154.4</v>
      </c>
      <c r="F47">
        <v>0</v>
      </c>
      <c r="G47">
        <v>0</v>
      </c>
    </row>
    <row r="48" spans="1:7" ht="15" x14ac:dyDescent="0.25">
      <c r="A48" s="53" t="s">
        <v>292</v>
      </c>
      <c r="B48">
        <v>7.1</v>
      </c>
      <c r="C48">
        <v>15.6</v>
      </c>
      <c r="D48">
        <v>0</v>
      </c>
      <c r="E48">
        <v>0</v>
      </c>
      <c r="F48">
        <v>0</v>
      </c>
      <c r="G48">
        <v>0</v>
      </c>
    </row>
    <row r="49" spans="1:7" ht="15" x14ac:dyDescent="0.25">
      <c r="A49" s="53" t="s">
        <v>293</v>
      </c>
      <c r="B49">
        <v>332.2</v>
      </c>
      <c r="C49">
        <v>505.5</v>
      </c>
      <c r="D49">
        <v>66.3</v>
      </c>
      <c r="E49">
        <v>188.7</v>
      </c>
      <c r="F49">
        <v>0</v>
      </c>
      <c r="G49">
        <v>0</v>
      </c>
    </row>
    <row r="50" spans="1:7" ht="15" x14ac:dyDescent="0.25">
      <c r="A50" s="53" t="s">
        <v>384</v>
      </c>
      <c r="B50">
        <v>0</v>
      </c>
      <c r="C50">
        <v>0</v>
      </c>
      <c r="D50">
        <v>8.5</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117.9</v>
      </c>
      <c r="C52">
        <v>179.2</v>
      </c>
      <c r="D52">
        <v>152</v>
      </c>
      <c r="E52">
        <v>90.6</v>
      </c>
      <c r="F52">
        <v>0</v>
      </c>
      <c r="G52">
        <v>0</v>
      </c>
    </row>
    <row r="53" spans="1:7" ht="15" x14ac:dyDescent="0.25">
      <c r="A53" s="53" t="s">
        <v>296</v>
      </c>
      <c r="B53">
        <v>88.4</v>
      </c>
      <c r="C53">
        <v>89.9</v>
      </c>
      <c r="D53">
        <v>30</v>
      </c>
      <c r="E53">
        <v>35.5</v>
      </c>
      <c r="F53">
        <v>0</v>
      </c>
      <c r="G53">
        <v>0</v>
      </c>
    </row>
    <row r="54" spans="1:7" ht="15" x14ac:dyDescent="0.25">
      <c r="A54" s="53" t="s">
        <v>297</v>
      </c>
      <c r="B54">
        <v>10</v>
      </c>
      <c r="C54">
        <v>3.3</v>
      </c>
      <c r="D54">
        <v>1.8</v>
      </c>
      <c r="E54">
        <v>2.1</v>
      </c>
      <c r="F54">
        <v>0</v>
      </c>
      <c r="G54">
        <v>0</v>
      </c>
    </row>
    <row r="55" spans="1:7" ht="15" x14ac:dyDescent="0.25">
      <c r="A55" s="53" t="s">
        <v>298</v>
      </c>
      <c r="B55">
        <v>4291.3</v>
      </c>
      <c r="C55">
        <v>4074.1</v>
      </c>
      <c r="D55">
        <v>2005.1</v>
      </c>
      <c r="E55">
        <v>3287</v>
      </c>
      <c r="F55">
        <v>216.4</v>
      </c>
      <c r="G55">
        <v>0</v>
      </c>
    </row>
    <row r="56" spans="1:7" ht="15" x14ac:dyDescent="0.25">
      <c r="A56" s="53" t="s">
        <v>299</v>
      </c>
      <c r="B56">
        <v>91</v>
      </c>
      <c r="C56">
        <v>56.2</v>
      </c>
      <c r="D56">
        <v>16.600000000000001</v>
      </c>
      <c r="E56">
        <v>51.8</v>
      </c>
      <c r="F56">
        <v>0</v>
      </c>
      <c r="G56">
        <v>0</v>
      </c>
    </row>
    <row r="57" spans="1:7" ht="15" x14ac:dyDescent="0.25">
      <c r="A57" s="53" t="s">
        <v>300</v>
      </c>
      <c r="B57">
        <v>266.2</v>
      </c>
      <c r="C57">
        <v>270.89999999999998</v>
      </c>
      <c r="D57">
        <v>65.2</v>
      </c>
      <c r="E57">
        <v>86.6</v>
      </c>
      <c r="F57">
        <v>0</v>
      </c>
      <c r="G57">
        <v>0</v>
      </c>
    </row>
    <row r="58" spans="1:7" ht="15" x14ac:dyDescent="0.25">
      <c r="A58" s="53" t="s">
        <v>301</v>
      </c>
      <c r="B58">
        <v>0</v>
      </c>
      <c r="C58">
        <v>201.8</v>
      </c>
      <c r="D58">
        <v>0</v>
      </c>
      <c r="E58">
        <v>615.5</v>
      </c>
      <c r="F58">
        <v>0</v>
      </c>
      <c r="G58">
        <v>0</v>
      </c>
    </row>
    <row r="59" spans="1:7" ht="15" x14ac:dyDescent="0.25">
      <c r="A59" s="53" t="s">
        <v>302</v>
      </c>
      <c r="B59">
        <v>137.4</v>
      </c>
      <c r="C59">
        <v>260.5</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33</v>
      </c>
      <c r="D61">
        <v>13.6</v>
      </c>
      <c r="E61">
        <v>12.1</v>
      </c>
      <c r="F61">
        <v>0</v>
      </c>
      <c r="G61">
        <v>0</v>
      </c>
    </row>
    <row r="62" spans="1:7" ht="15" x14ac:dyDescent="0.25">
      <c r="A62" s="53" t="s">
        <v>304</v>
      </c>
      <c r="B62">
        <v>22.5</v>
      </c>
      <c r="C62">
        <v>0</v>
      </c>
      <c r="D62">
        <v>0</v>
      </c>
      <c r="E62">
        <v>150</v>
      </c>
      <c r="F62">
        <v>0</v>
      </c>
      <c r="G62">
        <v>0</v>
      </c>
    </row>
    <row r="63" spans="1:7" ht="15" x14ac:dyDescent="0.25">
      <c r="A63" s="53" t="s">
        <v>400</v>
      </c>
      <c r="B63" t="s">
        <v>443</v>
      </c>
      <c r="C63" t="s">
        <v>109</v>
      </c>
      <c r="D63" t="s">
        <v>108</v>
      </c>
      <c r="E63" t="s">
        <v>118</v>
      </c>
      <c r="F63" t="s">
        <v>264</v>
      </c>
      <c r="G63" t="s">
        <v>443</v>
      </c>
    </row>
    <row r="64" spans="1:7" ht="15" x14ac:dyDescent="0.25">
      <c r="A64" s="53" t="s">
        <v>305</v>
      </c>
      <c r="B64">
        <v>6900.8</v>
      </c>
      <c r="C64">
        <v>9981.4</v>
      </c>
      <c r="D64">
        <v>3939</v>
      </c>
      <c r="E64">
        <v>10601</v>
      </c>
      <c r="F64">
        <v>218.8</v>
      </c>
      <c r="G64">
        <v>0</v>
      </c>
    </row>
    <row r="65" spans="1:7" ht="15" x14ac:dyDescent="0.25">
      <c r="A65" s="53" t="s">
        <v>306</v>
      </c>
      <c r="B65">
        <v>1053.3</v>
      </c>
      <c r="C65">
        <v>1951.2</v>
      </c>
      <c r="D65">
        <v>0</v>
      </c>
      <c r="E65">
        <v>0</v>
      </c>
      <c r="F65">
        <v>0</v>
      </c>
      <c r="G65">
        <v>0</v>
      </c>
    </row>
    <row r="66" spans="1:7" ht="15" x14ac:dyDescent="0.25">
      <c r="A66" s="53" t="s">
        <v>400</v>
      </c>
      <c r="B66" t="s">
        <v>443</v>
      </c>
      <c r="C66" t="s">
        <v>109</v>
      </c>
      <c r="D66" t="s">
        <v>108</v>
      </c>
      <c r="E66" t="s">
        <v>118</v>
      </c>
      <c r="F66" t="s">
        <v>264</v>
      </c>
      <c r="G66" t="s">
        <v>443</v>
      </c>
    </row>
    <row r="67" spans="1:7" ht="15" x14ac:dyDescent="0.25">
      <c r="A67" s="53" t="s">
        <v>307</v>
      </c>
      <c r="B67">
        <v>7954.1</v>
      </c>
      <c r="C67">
        <v>11932.6</v>
      </c>
      <c r="D67">
        <v>3939</v>
      </c>
      <c r="E67">
        <v>10601</v>
      </c>
      <c r="F67">
        <v>218.8</v>
      </c>
      <c r="G67">
        <v>0</v>
      </c>
    </row>
    <row r="68" spans="1:7" ht="15" x14ac:dyDescent="0.25">
      <c r="A68" s="53" t="s">
        <v>308</v>
      </c>
      <c r="B68" t="s">
        <v>25</v>
      </c>
      <c r="C68" t="s">
        <v>25</v>
      </c>
      <c r="D68">
        <v>0</v>
      </c>
      <c r="E68">
        <v>0</v>
      </c>
      <c r="F68" t="s">
        <v>25</v>
      </c>
      <c r="G68" t="s">
        <v>25</v>
      </c>
    </row>
    <row r="69" spans="1:7" ht="15" x14ac:dyDescent="0.25">
      <c r="A69" s="53" t="s">
        <v>309</v>
      </c>
      <c r="B69">
        <v>557.9</v>
      </c>
      <c r="C69">
        <v>710</v>
      </c>
      <c r="D69" t="s">
        <v>25</v>
      </c>
      <c r="E69" t="s">
        <v>25</v>
      </c>
      <c r="F69">
        <v>0</v>
      </c>
      <c r="G69">
        <v>0</v>
      </c>
    </row>
    <row r="70" spans="1:7" ht="15" x14ac:dyDescent="0.25">
      <c r="A70" s="53" t="s">
        <v>400</v>
      </c>
      <c r="B70" t="s">
        <v>443</v>
      </c>
      <c r="C70" t="s">
        <v>109</v>
      </c>
      <c r="D70" t="s">
        <v>108</v>
      </c>
      <c r="E70" t="s">
        <v>118</v>
      </c>
      <c r="F70" t="s">
        <v>264</v>
      </c>
      <c r="G70" t="s">
        <v>443</v>
      </c>
    </row>
  </sheetData>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sheetData>
    <row r="1" spans="1:7" ht="15" x14ac:dyDescent="0.25">
      <c r="A1" s="53"/>
    </row>
    <row r="2" spans="1:7" ht="15" x14ac:dyDescent="0.25">
      <c r="A2" s="53" t="s">
        <v>24</v>
      </c>
      <c r="E2" t="s">
        <v>436</v>
      </c>
      <c r="F2" t="s">
        <v>437</v>
      </c>
      <c r="G2" s="33">
        <v>43708</v>
      </c>
    </row>
    <row r="3" spans="1:7" ht="15" x14ac:dyDescent="0.25">
      <c r="A3" s="53" t="s">
        <v>398</v>
      </c>
      <c r="B3" t="s">
        <v>438</v>
      </c>
      <c r="C3" t="s">
        <v>439</v>
      </c>
      <c r="D3" t="s">
        <v>389</v>
      </c>
      <c r="E3" t="s">
        <v>440</v>
      </c>
      <c r="F3" t="s">
        <v>436</v>
      </c>
      <c r="G3" t="s">
        <v>441</v>
      </c>
    </row>
    <row r="4" spans="1:7" ht="15" x14ac:dyDescent="0.25">
      <c r="A4" s="53" t="s">
        <v>399</v>
      </c>
      <c r="B4" s="239" t="s">
        <v>498</v>
      </c>
      <c r="C4" s="239" t="s">
        <v>524</v>
      </c>
      <c r="D4" s="239"/>
    </row>
    <row r="5" spans="1:7" ht="15" x14ac:dyDescent="0.25">
      <c r="A5" s="53" t="s">
        <v>400</v>
      </c>
      <c r="B5" t="s">
        <v>26</v>
      </c>
      <c r="C5" t="s">
        <v>118</v>
      </c>
      <c r="D5" t="s">
        <v>108</v>
      </c>
      <c r="E5" t="s">
        <v>264</v>
      </c>
      <c r="F5" t="s">
        <v>109</v>
      </c>
      <c r="G5" t="s">
        <v>130</v>
      </c>
    </row>
    <row r="6" spans="1:7" ht="15" x14ac:dyDescent="0.25">
      <c r="A6" s="53" t="s">
        <v>27</v>
      </c>
      <c r="B6" t="s">
        <v>460</v>
      </c>
      <c r="C6" t="s">
        <v>461</v>
      </c>
      <c r="D6" t="s">
        <v>422</v>
      </c>
      <c r="E6" t="s">
        <v>491</v>
      </c>
      <c r="F6" t="s">
        <v>492</v>
      </c>
      <c r="G6" t="s">
        <v>464</v>
      </c>
    </row>
    <row r="7" spans="1:7" ht="15" x14ac:dyDescent="0.25">
      <c r="A7" s="53" t="s">
        <v>401</v>
      </c>
      <c r="B7" t="s">
        <v>499</v>
      </c>
      <c r="C7" t="s">
        <v>466</v>
      </c>
      <c r="D7" t="s">
        <v>410</v>
      </c>
      <c r="E7" t="s">
        <v>446</v>
      </c>
      <c r="F7" t="s">
        <v>447</v>
      </c>
      <c r="G7" t="s">
        <v>448</v>
      </c>
    </row>
    <row r="8" spans="1:7" ht="15" x14ac:dyDescent="0.25">
      <c r="A8" s="53" t="s">
        <v>25</v>
      </c>
      <c r="B8" t="s">
        <v>26</v>
      </c>
      <c r="C8" t="s">
        <v>118</v>
      </c>
      <c r="D8" t="s">
        <v>108</v>
      </c>
      <c r="E8" t="s">
        <v>264</v>
      </c>
      <c r="F8" t="s">
        <v>109</v>
      </c>
      <c r="G8" t="s">
        <v>130</v>
      </c>
    </row>
    <row r="9" spans="1:7" ht="15" x14ac:dyDescent="0.25">
      <c r="A9" s="53" t="s">
        <v>402</v>
      </c>
      <c r="B9" t="s">
        <v>502</v>
      </c>
      <c r="C9" t="s">
        <v>469</v>
      </c>
      <c r="D9" t="s">
        <v>411</v>
      </c>
      <c r="E9" t="s">
        <v>451</v>
      </c>
      <c r="F9" t="s">
        <v>452</v>
      </c>
      <c r="G9" t="s">
        <v>453</v>
      </c>
    </row>
    <row r="10" spans="1:7" ht="15" x14ac:dyDescent="0.25">
      <c r="A10" s="53" t="s">
        <v>27</v>
      </c>
    </row>
    <row r="11" spans="1:7" ht="15" x14ac:dyDescent="0.25">
      <c r="A11" s="53" t="s">
        <v>268</v>
      </c>
      <c r="B11">
        <v>0.3</v>
      </c>
      <c r="C11">
        <v>25.8</v>
      </c>
      <c r="D11">
        <v>0.1</v>
      </c>
      <c r="E11">
        <v>0.1</v>
      </c>
      <c r="F11">
        <v>0</v>
      </c>
      <c r="G11">
        <v>0</v>
      </c>
    </row>
    <row r="12" spans="1:7" ht="15" x14ac:dyDescent="0.25">
      <c r="A12" s="53" t="s">
        <v>412</v>
      </c>
      <c r="B12">
        <v>0</v>
      </c>
      <c r="C12">
        <v>25.6</v>
      </c>
      <c r="D12">
        <v>0</v>
      </c>
      <c r="E12">
        <v>0</v>
      </c>
      <c r="F12">
        <v>0</v>
      </c>
      <c r="G12">
        <v>0</v>
      </c>
    </row>
    <row r="13" spans="1:7" ht="14.25" customHeight="1" x14ac:dyDescent="0.25">
      <c r="A13" s="53" t="s">
        <v>269</v>
      </c>
      <c r="B13">
        <v>0.3</v>
      </c>
      <c r="C13">
        <v>0.3</v>
      </c>
      <c r="D13">
        <v>0.1</v>
      </c>
      <c r="E13">
        <v>0.1</v>
      </c>
      <c r="F13">
        <v>0</v>
      </c>
      <c r="G13">
        <v>0</v>
      </c>
    </row>
    <row r="14" spans="1:7" ht="15" x14ac:dyDescent="0.25">
      <c r="A14" s="53" t="s">
        <v>27</v>
      </c>
    </row>
    <row r="15" spans="1:7" ht="15" x14ac:dyDescent="0.25">
      <c r="A15" s="53" t="s">
        <v>270</v>
      </c>
      <c r="B15">
        <v>879.2</v>
      </c>
      <c r="C15">
        <v>1673.6</v>
      </c>
      <c r="D15">
        <v>717.8</v>
      </c>
      <c r="E15">
        <v>1706.5</v>
      </c>
      <c r="F15">
        <v>0</v>
      </c>
      <c r="G15">
        <v>0</v>
      </c>
    </row>
    <row r="16" spans="1:7" ht="15" x14ac:dyDescent="0.25">
      <c r="A16" s="53" t="s">
        <v>27</v>
      </c>
    </row>
    <row r="17" spans="1:7" ht="15" x14ac:dyDescent="0.25">
      <c r="A17" s="53" t="s">
        <v>271</v>
      </c>
      <c r="B17">
        <v>86.3</v>
      </c>
      <c r="C17">
        <v>440.3</v>
      </c>
      <c r="D17">
        <v>72.2</v>
      </c>
      <c r="E17">
        <v>461.2</v>
      </c>
      <c r="F17">
        <v>0</v>
      </c>
      <c r="G17">
        <v>0</v>
      </c>
    </row>
    <row r="18" spans="1:7" ht="15" x14ac:dyDescent="0.25">
      <c r="A18" s="53" t="s">
        <v>27</v>
      </c>
    </row>
    <row r="19" spans="1:7" ht="15" x14ac:dyDescent="0.25">
      <c r="A19" s="53" t="s">
        <v>272</v>
      </c>
      <c r="B19">
        <v>0.5</v>
      </c>
      <c r="C19">
        <v>159.9</v>
      </c>
      <c r="D19">
        <v>59.3</v>
      </c>
      <c r="E19">
        <v>5.3</v>
      </c>
      <c r="F19">
        <v>0</v>
      </c>
      <c r="G19">
        <v>0</v>
      </c>
    </row>
    <row r="20" spans="1:7" ht="15" x14ac:dyDescent="0.25">
      <c r="A20" s="53" t="s">
        <v>27</v>
      </c>
    </row>
    <row r="21" spans="1:7" ht="15" x14ac:dyDescent="0.25">
      <c r="A21" s="53" t="s">
        <v>273</v>
      </c>
      <c r="B21">
        <v>76.099999999999994</v>
      </c>
      <c r="C21">
        <v>1034</v>
      </c>
      <c r="D21">
        <v>95.3</v>
      </c>
      <c r="E21">
        <v>1185.3</v>
      </c>
      <c r="F21">
        <v>0</v>
      </c>
      <c r="G21">
        <v>0</v>
      </c>
    </row>
    <row r="22" spans="1:7" ht="15" x14ac:dyDescent="0.25">
      <c r="A22" s="53" t="s">
        <v>274</v>
      </c>
      <c r="B22">
        <v>5.7</v>
      </c>
      <c r="C22">
        <v>2.4</v>
      </c>
      <c r="D22">
        <v>3.7</v>
      </c>
      <c r="E22">
        <v>5.4</v>
      </c>
      <c r="F22">
        <v>0</v>
      </c>
      <c r="G22">
        <v>0</v>
      </c>
    </row>
    <row r="23" spans="1:7" ht="15" x14ac:dyDescent="0.25">
      <c r="A23" s="53" t="s">
        <v>406</v>
      </c>
      <c r="B23">
        <v>0</v>
      </c>
      <c r="C23">
        <v>0</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67.599999999999994</v>
      </c>
      <c r="C25">
        <v>940.8</v>
      </c>
      <c r="D25">
        <v>3.4</v>
      </c>
      <c r="E25">
        <v>872.6</v>
      </c>
      <c r="F25">
        <v>0</v>
      </c>
      <c r="G25">
        <v>0</v>
      </c>
    </row>
    <row r="26" spans="1:7" ht="15" x14ac:dyDescent="0.25">
      <c r="A26" s="53" t="s">
        <v>276</v>
      </c>
      <c r="B26">
        <v>1.6</v>
      </c>
      <c r="C26">
        <v>25</v>
      </c>
      <c r="D26">
        <v>1.5</v>
      </c>
      <c r="E26">
        <v>8.8000000000000007</v>
      </c>
      <c r="F26">
        <v>0</v>
      </c>
      <c r="G26">
        <v>0</v>
      </c>
    </row>
    <row r="27" spans="1:7" ht="15" x14ac:dyDescent="0.25">
      <c r="A27" s="53" t="s">
        <v>277</v>
      </c>
      <c r="B27">
        <v>0.3</v>
      </c>
      <c r="C27">
        <v>0.1</v>
      </c>
      <c r="D27">
        <v>0</v>
      </c>
      <c r="E27">
        <v>0.2</v>
      </c>
      <c r="F27">
        <v>0</v>
      </c>
      <c r="G27">
        <v>0</v>
      </c>
    </row>
    <row r="28" spans="1:7" ht="15" x14ac:dyDescent="0.25">
      <c r="A28" s="53" t="s">
        <v>278</v>
      </c>
      <c r="B28">
        <v>0</v>
      </c>
      <c r="C28">
        <v>0</v>
      </c>
      <c r="D28">
        <v>0.6</v>
      </c>
      <c r="E28">
        <v>0.2</v>
      </c>
      <c r="F28">
        <v>0</v>
      </c>
      <c r="G28">
        <v>0</v>
      </c>
    </row>
    <row r="29" spans="1:7" ht="15" x14ac:dyDescent="0.25">
      <c r="A29" s="53" t="s">
        <v>279</v>
      </c>
      <c r="B29">
        <v>0.9</v>
      </c>
      <c r="C29">
        <v>5.7</v>
      </c>
      <c r="D29">
        <v>2.9</v>
      </c>
      <c r="E29">
        <v>10.199999999999999</v>
      </c>
      <c r="F29">
        <v>0</v>
      </c>
      <c r="G29">
        <v>0</v>
      </c>
    </row>
    <row r="30" spans="1:7" ht="15" x14ac:dyDescent="0.25">
      <c r="A30" s="53" t="s">
        <v>280</v>
      </c>
      <c r="B30">
        <v>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45</v>
      </c>
      <c r="D35">
        <v>0</v>
      </c>
      <c r="E35">
        <v>668.8</v>
      </c>
      <c r="F35">
        <v>0</v>
      </c>
      <c r="G35">
        <v>0</v>
      </c>
    </row>
    <row r="36" spans="1:7" ht="15" x14ac:dyDescent="0.25">
      <c r="A36" s="53" t="s">
        <v>284</v>
      </c>
      <c r="B36">
        <v>0</v>
      </c>
      <c r="C36">
        <v>0</v>
      </c>
      <c r="D36">
        <v>0</v>
      </c>
      <c r="E36">
        <v>475.7</v>
      </c>
      <c r="F36">
        <v>0</v>
      </c>
      <c r="G36">
        <v>0</v>
      </c>
    </row>
    <row r="37" spans="1:7" ht="15" x14ac:dyDescent="0.25">
      <c r="A37" s="53" t="s">
        <v>285</v>
      </c>
      <c r="B37">
        <v>0</v>
      </c>
      <c r="C37">
        <v>45</v>
      </c>
      <c r="D37">
        <v>0</v>
      </c>
      <c r="E37">
        <v>54.2</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5916.1</v>
      </c>
      <c r="C41">
        <v>6954</v>
      </c>
      <c r="D41">
        <v>2676.3</v>
      </c>
      <c r="E41">
        <v>5218.5</v>
      </c>
      <c r="F41">
        <v>218.8</v>
      </c>
      <c r="G41">
        <v>0</v>
      </c>
    </row>
    <row r="42" spans="1:7" ht="15" x14ac:dyDescent="0.25">
      <c r="A42" s="53" t="s">
        <v>287</v>
      </c>
      <c r="B42">
        <v>5.5</v>
      </c>
      <c r="C42">
        <v>5</v>
      </c>
      <c r="D42">
        <v>2.9</v>
      </c>
      <c r="E42">
        <v>5.5</v>
      </c>
      <c r="F42">
        <v>0</v>
      </c>
      <c r="G42">
        <v>0</v>
      </c>
    </row>
    <row r="43" spans="1:7" ht="15" x14ac:dyDescent="0.25">
      <c r="A43" s="53" t="s">
        <v>288</v>
      </c>
      <c r="B43">
        <v>132.6</v>
      </c>
      <c r="C43">
        <v>318</v>
      </c>
      <c r="D43">
        <v>148.80000000000001</v>
      </c>
      <c r="E43">
        <v>126.7</v>
      </c>
      <c r="F43">
        <v>0</v>
      </c>
      <c r="G43">
        <v>0</v>
      </c>
    </row>
    <row r="44" spans="1:7" ht="15" x14ac:dyDescent="0.25">
      <c r="A44" s="53" t="s">
        <v>289</v>
      </c>
      <c r="B44">
        <v>62.7</v>
      </c>
      <c r="C44">
        <v>185.4</v>
      </c>
      <c r="D44">
        <v>88.8</v>
      </c>
      <c r="E44">
        <v>111.1</v>
      </c>
      <c r="F44">
        <v>2.4</v>
      </c>
      <c r="G44">
        <v>0</v>
      </c>
    </row>
    <row r="45" spans="1:7" ht="15" x14ac:dyDescent="0.25">
      <c r="A45" s="53" t="s">
        <v>310</v>
      </c>
      <c r="B45">
        <v>0</v>
      </c>
      <c r="C45">
        <v>0</v>
      </c>
      <c r="D45">
        <v>0</v>
      </c>
      <c r="E45">
        <v>5.5</v>
      </c>
      <c r="F45">
        <v>0</v>
      </c>
      <c r="G45">
        <v>0</v>
      </c>
    </row>
    <row r="46" spans="1:7" ht="15" x14ac:dyDescent="0.25">
      <c r="A46" s="53" t="s">
        <v>290</v>
      </c>
      <c r="B46">
        <v>299</v>
      </c>
      <c r="C46">
        <v>340.4</v>
      </c>
      <c r="D46">
        <v>281.3</v>
      </c>
      <c r="E46">
        <v>735.5</v>
      </c>
      <c r="F46">
        <v>0</v>
      </c>
      <c r="G46">
        <v>0</v>
      </c>
    </row>
    <row r="47" spans="1:7" ht="15" x14ac:dyDescent="0.25">
      <c r="A47" s="53" t="s">
        <v>291</v>
      </c>
      <c r="B47">
        <v>5.4</v>
      </c>
      <c r="C47">
        <v>217.4</v>
      </c>
      <c r="D47">
        <v>14.9</v>
      </c>
      <c r="E47">
        <v>121</v>
      </c>
      <c r="F47">
        <v>0</v>
      </c>
      <c r="G47">
        <v>0</v>
      </c>
    </row>
    <row r="48" spans="1:7" ht="15" x14ac:dyDescent="0.25">
      <c r="A48" s="53" t="s">
        <v>292</v>
      </c>
      <c r="B48">
        <v>7.1</v>
      </c>
      <c r="C48">
        <v>15.6</v>
      </c>
      <c r="D48">
        <v>0</v>
      </c>
      <c r="E48">
        <v>0</v>
      </c>
      <c r="F48">
        <v>0</v>
      </c>
      <c r="G48">
        <v>0</v>
      </c>
    </row>
    <row r="49" spans="1:7" ht="15" x14ac:dyDescent="0.25">
      <c r="A49" s="53" t="s">
        <v>293</v>
      </c>
      <c r="B49">
        <v>328.2</v>
      </c>
      <c r="C49">
        <v>508.3</v>
      </c>
      <c r="D49">
        <v>66.3</v>
      </c>
      <c r="E49">
        <v>188.7</v>
      </c>
      <c r="F49">
        <v>0</v>
      </c>
      <c r="G49">
        <v>0</v>
      </c>
    </row>
    <row r="50" spans="1:7" ht="15" x14ac:dyDescent="0.25">
      <c r="A50" s="53" t="s">
        <v>384</v>
      </c>
      <c r="B50">
        <v>0</v>
      </c>
      <c r="C50">
        <v>0</v>
      </c>
      <c r="D50">
        <v>4</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113.5</v>
      </c>
      <c r="C52">
        <v>188.6</v>
      </c>
      <c r="D52">
        <v>152</v>
      </c>
      <c r="E52">
        <v>79.400000000000006</v>
      </c>
      <c r="F52">
        <v>0</v>
      </c>
      <c r="G52">
        <v>0</v>
      </c>
    </row>
    <row r="53" spans="1:7" ht="15" x14ac:dyDescent="0.25">
      <c r="A53" s="53" t="s">
        <v>296</v>
      </c>
      <c r="B53">
        <v>81.5</v>
      </c>
      <c r="C53">
        <v>96.8</v>
      </c>
      <c r="D53">
        <v>30</v>
      </c>
      <c r="E53">
        <v>28.3</v>
      </c>
      <c r="F53">
        <v>0</v>
      </c>
      <c r="G53">
        <v>0</v>
      </c>
    </row>
    <row r="54" spans="1:7" ht="15" x14ac:dyDescent="0.25">
      <c r="A54" s="53" t="s">
        <v>297</v>
      </c>
      <c r="B54">
        <v>10</v>
      </c>
      <c r="C54">
        <v>3.3</v>
      </c>
      <c r="D54">
        <v>1.1000000000000001</v>
      </c>
      <c r="E54">
        <v>2.1</v>
      </c>
      <c r="F54">
        <v>0</v>
      </c>
      <c r="G54">
        <v>0</v>
      </c>
    </row>
    <row r="55" spans="1:7" ht="15" x14ac:dyDescent="0.25">
      <c r="A55" s="53" t="s">
        <v>298</v>
      </c>
      <c r="B55">
        <v>4330.5</v>
      </c>
      <c r="C55">
        <v>4125.6000000000004</v>
      </c>
      <c r="D55">
        <v>1779</v>
      </c>
      <c r="E55">
        <v>2967.8</v>
      </c>
      <c r="F55">
        <v>216.4</v>
      </c>
      <c r="G55">
        <v>0</v>
      </c>
    </row>
    <row r="56" spans="1:7" ht="15" x14ac:dyDescent="0.25">
      <c r="A56" s="53" t="s">
        <v>299</v>
      </c>
      <c r="B56">
        <v>96</v>
      </c>
      <c r="C56">
        <v>56.2</v>
      </c>
      <c r="D56">
        <v>9.6</v>
      </c>
      <c r="E56">
        <v>44</v>
      </c>
      <c r="F56">
        <v>0</v>
      </c>
      <c r="G56">
        <v>0</v>
      </c>
    </row>
    <row r="57" spans="1:7" ht="15" x14ac:dyDescent="0.25">
      <c r="A57" s="53" t="s">
        <v>300</v>
      </c>
      <c r="B57">
        <v>263.5</v>
      </c>
      <c r="C57">
        <v>290.5</v>
      </c>
      <c r="D57">
        <v>65.2</v>
      </c>
      <c r="E57">
        <v>67.3</v>
      </c>
      <c r="F57">
        <v>0</v>
      </c>
      <c r="G57">
        <v>0</v>
      </c>
    </row>
    <row r="58" spans="1:7" ht="15" x14ac:dyDescent="0.25">
      <c r="A58" s="53" t="s">
        <v>301</v>
      </c>
      <c r="B58">
        <v>0</v>
      </c>
      <c r="C58">
        <v>273.5</v>
      </c>
      <c r="D58">
        <v>0</v>
      </c>
      <c r="E58">
        <v>543</v>
      </c>
      <c r="F58">
        <v>0</v>
      </c>
      <c r="G58">
        <v>0</v>
      </c>
    </row>
    <row r="59" spans="1:7" ht="15" x14ac:dyDescent="0.25">
      <c r="A59" s="53" t="s">
        <v>302</v>
      </c>
      <c r="B59">
        <v>134.4</v>
      </c>
      <c r="C59">
        <v>264.39999999999998</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30.8</v>
      </c>
      <c r="D61">
        <v>13.6</v>
      </c>
      <c r="E61">
        <v>5.8</v>
      </c>
      <c r="F61">
        <v>0</v>
      </c>
      <c r="G61">
        <v>0</v>
      </c>
    </row>
    <row r="62" spans="1:7" ht="15" x14ac:dyDescent="0.25">
      <c r="A62" s="53" t="s">
        <v>304</v>
      </c>
      <c r="B62">
        <v>22.5</v>
      </c>
      <c r="C62">
        <v>30</v>
      </c>
      <c r="D62">
        <v>0</v>
      </c>
      <c r="E62">
        <v>90</v>
      </c>
      <c r="F62">
        <v>0</v>
      </c>
      <c r="G62">
        <v>0</v>
      </c>
    </row>
    <row r="63" spans="1:7" ht="15" x14ac:dyDescent="0.25">
      <c r="A63" s="53" t="s">
        <v>400</v>
      </c>
      <c r="B63" t="s">
        <v>26</v>
      </c>
      <c r="C63" t="s">
        <v>118</v>
      </c>
      <c r="D63" t="s">
        <v>108</v>
      </c>
      <c r="E63" t="s">
        <v>264</v>
      </c>
      <c r="F63" t="s">
        <v>109</v>
      </c>
      <c r="G63" t="s">
        <v>130</v>
      </c>
    </row>
    <row r="64" spans="1:7" ht="15" x14ac:dyDescent="0.25">
      <c r="A64" s="53" t="s">
        <v>305</v>
      </c>
      <c r="B64">
        <v>6958.4</v>
      </c>
      <c r="C64">
        <v>10332.6</v>
      </c>
      <c r="D64">
        <v>3621.1</v>
      </c>
      <c r="E64">
        <v>9245.7000000000007</v>
      </c>
      <c r="F64">
        <v>218.8</v>
      </c>
      <c r="G64">
        <v>0</v>
      </c>
    </row>
    <row r="65" spans="1:7" ht="15" x14ac:dyDescent="0.25">
      <c r="A65" s="53" t="s">
        <v>306</v>
      </c>
      <c r="B65">
        <v>825.6</v>
      </c>
      <c r="C65">
        <v>2253.9</v>
      </c>
      <c r="D65">
        <v>0</v>
      </c>
      <c r="E65">
        <v>0</v>
      </c>
      <c r="F65">
        <v>0</v>
      </c>
      <c r="G65">
        <v>0</v>
      </c>
    </row>
    <row r="66" spans="1:7" ht="15" x14ac:dyDescent="0.25">
      <c r="A66" s="53" t="s">
        <v>400</v>
      </c>
      <c r="B66" t="s">
        <v>26</v>
      </c>
      <c r="C66" t="s">
        <v>118</v>
      </c>
      <c r="D66" t="s">
        <v>108</v>
      </c>
      <c r="E66" t="s">
        <v>264</v>
      </c>
      <c r="F66" t="s">
        <v>109</v>
      </c>
      <c r="G66" t="s">
        <v>130</v>
      </c>
    </row>
    <row r="67" spans="1:7" ht="15" x14ac:dyDescent="0.25">
      <c r="A67" s="53" t="s">
        <v>307</v>
      </c>
      <c r="B67">
        <v>7784</v>
      </c>
      <c r="C67">
        <v>12586.5</v>
      </c>
      <c r="D67">
        <v>3621.1</v>
      </c>
      <c r="E67">
        <v>9245.7000000000007</v>
      </c>
      <c r="F67">
        <v>218.8</v>
      </c>
      <c r="G67">
        <v>0</v>
      </c>
    </row>
    <row r="68" spans="1:7" ht="15" x14ac:dyDescent="0.25">
      <c r="A68" s="53" t="s">
        <v>308</v>
      </c>
      <c r="B68" t="s">
        <v>25</v>
      </c>
      <c r="C68" t="s">
        <v>25</v>
      </c>
      <c r="D68">
        <v>0</v>
      </c>
      <c r="E68">
        <v>0</v>
      </c>
      <c r="F68" t="s">
        <v>25</v>
      </c>
      <c r="G68" t="s">
        <v>25</v>
      </c>
    </row>
    <row r="69" spans="1:7" ht="15" x14ac:dyDescent="0.25">
      <c r="A69" s="53" t="s">
        <v>309</v>
      </c>
      <c r="B69">
        <v>572.4</v>
      </c>
      <c r="C69">
        <v>717</v>
      </c>
      <c r="D69" t="s">
        <v>25</v>
      </c>
      <c r="E69" t="s">
        <v>25</v>
      </c>
      <c r="F69">
        <v>0</v>
      </c>
      <c r="G69">
        <v>0</v>
      </c>
    </row>
    <row r="70" spans="1:7" ht="15" x14ac:dyDescent="0.25">
      <c r="A70" s="53" t="s">
        <v>400</v>
      </c>
      <c r="B70" t="s">
        <v>26</v>
      </c>
      <c r="C70" t="s">
        <v>118</v>
      </c>
      <c r="D70" t="s">
        <v>108</v>
      </c>
      <c r="E70" t="s">
        <v>264</v>
      </c>
      <c r="F70" t="s">
        <v>109</v>
      </c>
      <c r="G70" t="s">
        <v>130</v>
      </c>
    </row>
  </sheetData>
  <autoFilter ref="A1:A70" xr:uid="{00000000-0009-0000-0000-00000E000000}"/>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2:G71"/>
  <sheetViews>
    <sheetView zoomScale="115" zoomScaleNormal="115" workbookViewId="0">
      <pane xSplit="1" ySplit="10" topLeftCell="B1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438</v>
      </c>
      <c r="C4" t="s">
        <v>439</v>
      </c>
      <c r="D4" t="s">
        <v>389</v>
      </c>
      <c r="E4" t="s">
        <v>440</v>
      </c>
      <c r="F4" t="s">
        <v>387</v>
      </c>
      <c r="G4" t="s">
        <v>390</v>
      </c>
    </row>
    <row r="5" spans="1:7" ht="15" x14ac:dyDescent="0.25">
      <c r="A5" s="242" t="s">
        <v>399</v>
      </c>
      <c r="B5" s="239" t="s">
        <v>498</v>
      </c>
      <c r="C5" s="239" t="s">
        <v>523</v>
      </c>
      <c r="D5" s="239"/>
    </row>
    <row r="6" spans="1:7" ht="15" x14ac:dyDescent="0.25">
      <c r="A6" s="242" t="s">
        <v>27</v>
      </c>
      <c r="B6" t="s">
        <v>460</v>
      </c>
      <c r="C6" t="s">
        <v>461</v>
      </c>
      <c r="D6" t="s">
        <v>422</v>
      </c>
      <c r="E6" t="s">
        <v>462</v>
      </c>
      <c r="F6" t="s">
        <v>521</v>
      </c>
      <c r="G6" t="s">
        <v>512</v>
      </c>
    </row>
    <row r="7" spans="1:7" ht="15" x14ac:dyDescent="0.25">
      <c r="A7" s="242" t="s">
        <v>25</v>
      </c>
      <c r="B7" t="s">
        <v>26</v>
      </c>
      <c r="C7" t="s">
        <v>118</v>
      </c>
      <c r="D7" t="s">
        <v>108</v>
      </c>
      <c r="E7" t="s">
        <v>109</v>
      </c>
      <c r="F7" t="s">
        <v>109</v>
      </c>
      <c r="G7" t="s">
        <v>443</v>
      </c>
    </row>
    <row r="8" spans="1:7" ht="15" x14ac:dyDescent="0.25">
      <c r="A8" s="242" t="s">
        <v>401</v>
      </c>
      <c r="B8" t="s">
        <v>499</v>
      </c>
      <c r="C8" t="s">
        <v>466</v>
      </c>
      <c r="D8" t="s">
        <v>410</v>
      </c>
      <c r="E8" t="s">
        <v>392</v>
      </c>
      <c r="F8" t="s">
        <v>467</v>
      </c>
      <c r="G8" t="s">
        <v>448</v>
      </c>
    </row>
    <row r="9" spans="1:7" ht="15" x14ac:dyDescent="0.25">
      <c r="A9" s="242" t="s">
        <v>25</v>
      </c>
      <c r="B9" t="s">
        <v>26</v>
      </c>
      <c r="C9" t="s">
        <v>118</v>
      </c>
      <c r="D9" t="s">
        <v>108</v>
      </c>
      <c r="E9" t="s">
        <v>109</v>
      </c>
      <c r="F9" t="s">
        <v>109</v>
      </c>
      <c r="G9" t="s">
        <v>443</v>
      </c>
    </row>
    <row r="10" spans="1:7" ht="15" x14ac:dyDescent="0.25">
      <c r="A10" s="242" t="s">
        <v>402</v>
      </c>
      <c r="B10" t="s">
        <v>502</v>
      </c>
      <c r="C10" t="s">
        <v>469</v>
      </c>
      <c r="D10" t="s">
        <v>411</v>
      </c>
      <c r="E10" t="s">
        <v>470</v>
      </c>
      <c r="F10" t="s">
        <v>522</v>
      </c>
      <c r="G10" t="s">
        <v>505</v>
      </c>
    </row>
    <row r="11" spans="1:7" ht="15" x14ac:dyDescent="0.25">
      <c r="A11" s="242" t="s">
        <v>27</v>
      </c>
    </row>
    <row r="12" spans="1:7" ht="15" x14ac:dyDescent="0.25">
      <c r="A12" s="242" t="s">
        <v>268</v>
      </c>
      <c r="B12">
        <v>0.3</v>
      </c>
      <c r="C12">
        <v>25.8</v>
      </c>
      <c r="D12">
        <v>0.1</v>
      </c>
      <c r="E12">
        <v>0.1</v>
      </c>
      <c r="F12">
        <v>0</v>
      </c>
      <c r="G12">
        <v>0</v>
      </c>
    </row>
    <row r="13" spans="1:7" ht="15" x14ac:dyDescent="0.25">
      <c r="A13" s="242" t="s">
        <v>412</v>
      </c>
      <c r="B13">
        <v>0</v>
      </c>
      <c r="C13">
        <v>25.6</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924.9</v>
      </c>
      <c r="C16">
        <v>1750.3</v>
      </c>
      <c r="D16">
        <v>605</v>
      </c>
      <c r="E16">
        <v>1574</v>
      </c>
      <c r="F16">
        <v>0</v>
      </c>
      <c r="G16">
        <v>0</v>
      </c>
    </row>
    <row r="17" spans="1:7" ht="15" x14ac:dyDescent="0.25">
      <c r="A17" s="242" t="s">
        <v>27</v>
      </c>
    </row>
    <row r="18" spans="1:7" ht="15" x14ac:dyDescent="0.25">
      <c r="A18" s="242" t="s">
        <v>271</v>
      </c>
      <c r="B18">
        <v>90.2</v>
      </c>
      <c r="C18">
        <v>448</v>
      </c>
      <c r="D18">
        <v>68.400000000000006</v>
      </c>
      <c r="E18">
        <v>450.9</v>
      </c>
      <c r="F18">
        <v>0</v>
      </c>
      <c r="G18">
        <v>0</v>
      </c>
    </row>
    <row r="19" spans="1:7" ht="15" x14ac:dyDescent="0.25">
      <c r="A19" s="242" t="s">
        <v>27</v>
      </c>
    </row>
    <row r="20" spans="1:7" ht="15" x14ac:dyDescent="0.25">
      <c r="A20" s="242" t="s">
        <v>272</v>
      </c>
      <c r="B20">
        <v>0.4</v>
      </c>
      <c r="C20">
        <v>161.6</v>
      </c>
      <c r="D20">
        <v>59.3</v>
      </c>
      <c r="E20">
        <v>3.7</v>
      </c>
      <c r="F20">
        <v>0</v>
      </c>
      <c r="G20">
        <v>0</v>
      </c>
    </row>
    <row r="21" spans="1:7" ht="15" x14ac:dyDescent="0.25">
      <c r="A21" s="242" t="s">
        <v>27</v>
      </c>
    </row>
    <row r="22" spans="1:7" ht="15" x14ac:dyDescent="0.25">
      <c r="A22" s="242" t="s">
        <v>273</v>
      </c>
      <c r="B22">
        <v>73.3</v>
      </c>
      <c r="C22">
        <v>1240.0999999999999</v>
      </c>
      <c r="D22">
        <v>21.6</v>
      </c>
      <c r="E22">
        <v>1107.9000000000001</v>
      </c>
      <c r="F22">
        <v>0</v>
      </c>
      <c r="G22">
        <v>0</v>
      </c>
    </row>
    <row r="23" spans="1:7" ht="15" x14ac:dyDescent="0.25">
      <c r="A23" s="242" t="s">
        <v>274</v>
      </c>
      <c r="B23">
        <v>3</v>
      </c>
      <c r="C23">
        <v>2.8</v>
      </c>
      <c r="D23">
        <v>3.4</v>
      </c>
      <c r="E23">
        <v>5</v>
      </c>
      <c r="F23">
        <v>0</v>
      </c>
      <c r="G23">
        <v>0</v>
      </c>
    </row>
    <row r="24" spans="1:7" ht="15" x14ac:dyDescent="0.25">
      <c r="A24" s="242" t="s">
        <v>406</v>
      </c>
      <c r="B24">
        <v>0</v>
      </c>
      <c r="C24">
        <v>0</v>
      </c>
      <c r="D24" t="s">
        <v>160</v>
      </c>
      <c r="E24">
        <v>3</v>
      </c>
      <c r="F24">
        <v>0</v>
      </c>
      <c r="G24">
        <v>0</v>
      </c>
    </row>
    <row r="25" spans="1:7" ht="15" x14ac:dyDescent="0.25">
      <c r="A25" s="242" t="s">
        <v>413</v>
      </c>
      <c r="B25">
        <v>0</v>
      </c>
      <c r="C25">
        <v>0</v>
      </c>
      <c r="D25">
        <v>8.9</v>
      </c>
      <c r="E25">
        <v>128.5</v>
      </c>
      <c r="F25">
        <v>0</v>
      </c>
      <c r="G25">
        <v>0</v>
      </c>
    </row>
    <row r="26" spans="1:7" ht="15" x14ac:dyDescent="0.25">
      <c r="A26" s="242" t="s">
        <v>275</v>
      </c>
      <c r="B26">
        <v>67.5</v>
      </c>
      <c r="C26">
        <v>1077.4000000000001</v>
      </c>
      <c r="D26">
        <v>3.3</v>
      </c>
      <c r="E26">
        <v>798.7</v>
      </c>
      <c r="F26">
        <v>0</v>
      </c>
      <c r="G26">
        <v>0</v>
      </c>
    </row>
    <row r="27" spans="1:7" ht="15" x14ac:dyDescent="0.25">
      <c r="A27" s="242" t="s">
        <v>276</v>
      </c>
      <c r="B27">
        <v>1.6</v>
      </c>
      <c r="C27">
        <v>26.6</v>
      </c>
      <c r="D27">
        <v>1.5</v>
      </c>
      <c r="E27">
        <v>7.2</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0.9</v>
      </c>
      <c r="C30">
        <v>7.2</v>
      </c>
      <c r="D30">
        <v>2.9</v>
      </c>
      <c r="E30">
        <v>8.6</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126</v>
      </c>
      <c r="D34">
        <v>0</v>
      </c>
      <c r="E34">
        <v>0</v>
      </c>
      <c r="F34">
        <v>0</v>
      </c>
      <c r="G34">
        <v>0</v>
      </c>
    </row>
    <row r="35" spans="1:7" ht="15" x14ac:dyDescent="0.25">
      <c r="A35" s="242" t="s">
        <v>27</v>
      </c>
    </row>
    <row r="36" spans="1:7" ht="15" x14ac:dyDescent="0.25">
      <c r="A36" s="242" t="s">
        <v>283</v>
      </c>
      <c r="B36">
        <v>0</v>
      </c>
      <c r="C36">
        <v>45</v>
      </c>
      <c r="D36">
        <v>0</v>
      </c>
      <c r="E36">
        <v>648</v>
      </c>
      <c r="F36">
        <v>0</v>
      </c>
      <c r="G36">
        <v>0</v>
      </c>
    </row>
    <row r="37" spans="1:7" ht="15" x14ac:dyDescent="0.25">
      <c r="A37" s="242" t="s">
        <v>284</v>
      </c>
      <c r="B37">
        <v>0</v>
      </c>
      <c r="C37">
        <v>0</v>
      </c>
      <c r="D37">
        <v>0</v>
      </c>
      <c r="E37">
        <v>475.7</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104.9</v>
      </c>
      <c r="F40">
        <v>0</v>
      </c>
      <c r="G40">
        <v>0</v>
      </c>
    </row>
    <row r="41" spans="1:7" ht="15" x14ac:dyDescent="0.25">
      <c r="A41" s="242" t="s">
        <v>27</v>
      </c>
    </row>
    <row r="42" spans="1:7" ht="15" x14ac:dyDescent="0.25">
      <c r="A42" s="242" t="s">
        <v>286</v>
      </c>
      <c r="B42">
        <v>5853.6</v>
      </c>
      <c r="C42">
        <v>7036.2</v>
      </c>
      <c r="D42">
        <v>2372.5</v>
      </c>
      <c r="E42">
        <v>4706.2</v>
      </c>
      <c r="F42">
        <v>218.8</v>
      </c>
      <c r="G42">
        <v>0</v>
      </c>
    </row>
    <row r="43" spans="1:7" ht="15" x14ac:dyDescent="0.25">
      <c r="A43" s="242" t="s">
        <v>287</v>
      </c>
      <c r="B43">
        <v>5.5</v>
      </c>
      <c r="C43">
        <v>5</v>
      </c>
      <c r="D43">
        <v>2.9</v>
      </c>
      <c r="E43">
        <v>5.5</v>
      </c>
      <c r="F43">
        <v>0</v>
      </c>
      <c r="G43">
        <v>0</v>
      </c>
    </row>
    <row r="44" spans="1:7" ht="15" x14ac:dyDescent="0.25">
      <c r="A44" s="242" t="s">
        <v>288</v>
      </c>
      <c r="B44">
        <v>120.3</v>
      </c>
      <c r="C44">
        <v>300.5</v>
      </c>
      <c r="D44">
        <v>129.4</v>
      </c>
      <c r="E44">
        <v>97.8</v>
      </c>
      <c r="F44">
        <v>0</v>
      </c>
      <c r="G44">
        <v>0</v>
      </c>
    </row>
    <row r="45" spans="1:7" ht="15" x14ac:dyDescent="0.25">
      <c r="A45" s="242" t="s">
        <v>289</v>
      </c>
      <c r="B45">
        <v>84.9</v>
      </c>
      <c r="C45">
        <v>189.3</v>
      </c>
      <c r="D45">
        <v>71.2</v>
      </c>
      <c r="E45">
        <v>104.7</v>
      </c>
      <c r="F45">
        <v>2.4</v>
      </c>
      <c r="G45">
        <v>0</v>
      </c>
    </row>
    <row r="46" spans="1:7" ht="15" x14ac:dyDescent="0.25">
      <c r="A46" s="242" t="s">
        <v>310</v>
      </c>
      <c r="B46">
        <v>0</v>
      </c>
      <c r="C46">
        <v>0</v>
      </c>
      <c r="D46">
        <v>0</v>
      </c>
      <c r="E46">
        <v>5.5</v>
      </c>
      <c r="F46">
        <v>0</v>
      </c>
      <c r="G46">
        <v>0</v>
      </c>
    </row>
    <row r="47" spans="1:7" ht="15" x14ac:dyDescent="0.25">
      <c r="A47" s="242" t="s">
        <v>290</v>
      </c>
      <c r="B47">
        <v>323.8</v>
      </c>
      <c r="C47">
        <v>280.10000000000002</v>
      </c>
      <c r="D47">
        <v>256.89999999999998</v>
      </c>
      <c r="E47">
        <v>698.8</v>
      </c>
      <c r="F47">
        <v>0</v>
      </c>
      <c r="G47">
        <v>0</v>
      </c>
    </row>
    <row r="48" spans="1:7" ht="15" x14ac:dyDescent="0.25">
      <c r="A48" s="242" t="s">
        <v>291</v>
      </c>
      <c r="B48">
        <v>5.4</v>
      </c>
      <c r="C48">
        <v>217.4</v>
      </c>
      <c r="D48">
        <v>14.9</v>
      </c>
      <c r="E48">
        <v>121</v>
      </c>
      <c r="F48">
        <v>0</v>
      </c>
      <c r="G48">
        <v>0</v>
      </c>
    </row>
    <row r="49" spans="1:7" ht="15" x14ac:dyDescent="0.25">
      <c r="A49" s="242" t="s">
        <v>292</v>
      </c>
      <c r="B49">
        <v>7.1</v>
      </c>
      <c r="C49">
        <v>15.6</v>
      </c>
      <c r="D49">
        <v>0</v>
      </c>
      <c r="E49">
        <v>0</v>
      </c>
      <c r="F49">
        <v>0</v>
      </c>
      <c r="G49">
        <v>0</v>
      </c>
    </row>
    <row r="50" spans="1:7" ht="15" x14ac:dyDescent="0.25">
      <c r="A50" s="242" t="s">
        <v>293</v>
      </c>
      <c r="B50">
        <v>330</v>
      </c>
      <c r="C50">
        <v>540.70000000000005</v>
      </c>
      <c r="D50">
        <v>66.3</v>
      </c>
      <c r="E50">
        <v>166.4</v>
      </c>
      <c r="F50">
        <v>0</v>
      </c>
      <c r="G50">
        <v>0</v>
      </c>
    </row>
    <row r="51" spans="1:7" ht="15" x14ac:dyDescent="0.25">
      <c r="A51" s="242" t="s">
        <v>384</v>
      </c>
      <c r="B51">
        <v>0</v>
      </c>
      <c r="C51">
        <v>0</v>
      </c>
      <c r="D51">
        <v>4</v>
      </c>
      <c r="E51">
        <v>4.0999999999999996</v>
      </c>
      <c r="F51">
        <v>0</v>
      </c>
      <c r="G51">
        <v>0</v>
      </c>
    </row>
    <row r="52" spans="1:7" ht="15" x14ac:dyDescent="0.25">
      <c r="A52" s="242" t="s">
        <v>294</v>
      </c>
      <c r="B52">
        <v>3.4</v>
      </c>
      <c r="C52">
        <v>4.0999999999999996</v>
      </c>
      <c r="D52">
        <v>0</v>
      </c>
      <c r="E52">
        <v>4.7</v>
      </c>
      <c r="F52">
        <v>0</v>
      </c>
      <c r="G52">
        <v>0</v>
      </c>
    </row>
    <row r="53" spans="1:7" ht="15" x14ac:dyDescent="0.25">
      <c r="A53" s="242" t="s">
        <v>295</v>
      </c>
      <c r="B53">
        <v>143.9</v>
      </c>
      <c r="C53">
        <v>159.1</v>
      </c>
      <c r="D53">
        <v>114.2</v>
      </c>
      <c r="E53">
        <v>75.5</v>
      </c>
      <c r="F53">
        <v>0</v>
      </c>
      <c r="G53">
        <v>0</v>
      </c>
    </row>
    <row r="54" spans="1:7" ht="15" x14ac:dyDescent="0.25">
      <c r="A54" s="242" t="s">
        <v>296</v>
      </c>
      <c r="B54">
        <v>81.5</v>
      </c>
      <c r="C54">
        <v>103.7</v>
      </c>
      <c r="D54">
        <v>30</v>
      </c>
      <c r="E54">
        <v>21.2</v>
      </c>
      <c r="F54">
        <v>0</v>
      </c>
      <c r="G54">
        <v>0</v>
      </c>
    </row>
    <row r="55" spans="1:7" ht="15" x14ac:dyDescent="0.25">
      <c r="A55" s="242" t="s">
        <v>297</v>
      </c>
      <c r="B55">
        <v>10</v>
      </c>
      <c r="C55">
        <v>3.3</v>
      </c>
      <c r="D55">
        <v>1.1000000000000001</v>
      </c>
      <c r="E55">
        <v>2.1</v>
      </c>
      <c r="F55">
        <v>0</v>
      </c>
      <c r="G55">
        <v>0</v>
      </c>
    </row>
    <row r="56" spans="1:7" ht="15" x14ac:dyDescent="0.25">
      <c r="A56" s="242" t="s">
        <v>298</v>
      </c>
      <c r="B56">
        <v>4237.7</v>
      </c>
      <c r="C56">
        <v>4242.8999999999996</v>
      </c>
      <c r="D56">
        <v>1574.4</v>
      </c>
      <c r="E56">
        <v>2658.3</v>
      </c>
      <c r="F56">
        <v>216.4</v>
      </c>
      <c r="G56">
        <v>0</v>
      </c>
    </row>
    <row r="57" spans="1:7" ht="15" x14ac:dyDescent="0.25">
      <c r="A57" s="242" t="s">
        <v>299</v>
      </c>
      <c r="B57">
        <v>96</v>
      </c>
      <c r="C57">
        <v>53.2</v>
      </c>
      <c r="D57">
        <v>9.6</v>
      </c>
      <c r="E57">
        <v>44</v>
      </c>
      <c r="F57">
        <v>0</v>
      </c>
      <c r="G57">
        <v>0</v>
      </c>
    </row>
    <row r="58" spans="1:7" ht="15" x14ac:dyDescent="0.25">
      <c r="A58" s="242" t="s">
        <v>300</v>
      </c>
      <c r="B58">
        <v>263.5</v>
      </c>
      <c r="C58">
        <v>293.2</v>
      </c>
      <c r="D58">
        <v>65.2</v>
      </c>
      <c r="E58">
        <v>67.3</v>
      </c>
      <c r="F58">
        <v>0</v>
      </c>
      <c r="G58">
        <v>0</v>
      </c>
    </row>
    <row r="59" spans="1:7" ht="15" x14ac:dyDescent="0.25">
      <c r="A59" s="242" t="s">
        <v>301</v>
      </c>
      <c r="B59">
        <v>0</v>
      </c>
      <c r="C59">
        <v>296.5</v>
      </c>
      <c r="D59">
        <v>0</v>
      </c>
      <c r="E59">
        <v>456.5</v>
      </c>
      <c r="F59">
        <v>0</v>
      </c>
      <c r="G59">
        <v>0</v>
      </c>
    </row>
    <row r="60" spans="1:7" ht="15" x14ac:dyDescent="0.25">
      <c r="A60" s="242" t="s">
        <v>302</v>
      </c>
      <c r="B60">
        <v>120.4</v>
      </c>
      <c r="C60">
        <v>271</v>
      </c>
      <c r="D60">
        <v>18.899999999999999</v>
      </c>
      <c r="E60">
        <v>75.900000000000006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30</v>
      </c>
      <c r="D63">
        <v>0</v>
      </c>
      <c r="E63">
        <v>90</v>
      </c>
      <c r="F63">
        <v>0</v>
      </c>
      <c r="G63">
        <v>0</v>
      </c>
    </row>
    <row r="64" spans="1:7" ht="15" x14ac:dyDescent="0.25">
      <c r="A64" s="242" t="s">
        <v>400</v>
      </c>
      <c r="B64" t="s">
        <v>26</v>
      </c>
      <c r="C64" t="s">
        <v>118</v>
      </c>
      <c r="D64" t="s">
        <v>108</v>
      </c>
      <c r="E64" t="s">
        <v>109</v>
      </c>
      <c r="F64" t="s">
        <v>109</v>
      </c>
      <c r="G64" t="s">
        <v>443</v>
      </c>
    </row>
    <row r="65" spans="1:7" ht="15" x14ac:dyDescent="0.25">
      <c r="A65" s="242" t="s">
        <v>305</v>
      </c>
      <c r="B65">
        <v>6942.6</v>
      </c>
      <c r="C65">
        <v>10707</v>
      </c>
      <c r="D65">
        <v>3126.8</v>
      </c>
      <c r="E65">
        <v>8490.6</v>
      </c>
      <c r="F65">
        <v>218.8</v>
      </c>
      <c r="G65">
        <v>0</v>
      </c>
    </row>
    <row r="66" spans="1:7" ht="15" x14ac:dyDescent="0.25">
      <c r="A66" s="242" t="s">
        <v>306</v>
      </c>
      <c r="B66">
        <v>786.5</v>
      </c>
      <c r="C66">
        <v>2240.1</v>
      </c>
      <c r="D66">
        <v>0</v>
      </c>
      <c r="E66">
        <v>0</v>
      </c>
      <c r="F66">
        <v>0</v>
      </c>
      <c r="G66">
        <v>0</v>
      </c>
    </row>
    <row r="67" spans="1:7" ht="15" x14ac:dyDescent="0.25">
      <c r="A67" s="242" t="s">
        <v>400</v>
      </c>
      <c r="B67" t="s">
        <v>26</v>
      </c>
      <c r="C67" t="s">
        <v>118</v>
      </c>
      <c r="D67" t="s">
        <v>108</v>
      </c>
      <c r="E67" t="s">
        <v>109</v>
      </c>
      <c r="F67" t="s">
        <v>109</v>
      </c>
      <c r="G67" t="s">
        <v>443</v>
      </c>
    </row>
    <row r="68" spans="1:7" ht="15" x14ac:dyDescent="0.25">
      <c r="A68" s="242" t="s">
        <v>307</v>
      </c>
      <c r="B68">
        <v>7729.2</v>
      </c>
      <c r="C68">
        <v>12947.1</v>
      </c>
      <c r="D68">
        <v>3126.8</v>
      </c>
      <c r="E68">
        <v>8490.6</v>
      </c>
      <c r="F68">
        <v>218.8</v>
      </c>
      <c r="G68">
        <v>0</v>
      </c>
    </row>
    <row r="69" spans="1:7" ht="15" x14ac:dyDescent="0.25">
      <c r="A69" s="242" t="s">
        <v>308</v>
      </c>
      <c r="B69" t="s">
        <v>25</v>
      </c>
      <c r="C69" t="s">
        <v>25</v>
      </c>
      <c r="D69">
        <v>0</v>
      </c>
      <c r="E69">
        <v>0</v>
      </c>
      <c r="F69" t="s">
        <v>25</v>
      </c>
      <c r="G69" t="s">
        <v>25</v>
      </c>
    </row>
    <row r="70" spans="1:7" ht="15" x14ac:dyDescent="0.25">
      <c r="A70" s="242" t="s">
        <v>309</v>
      </c>
      <c r="B70">
        <v>575.29999999999995</v>
      </c>
      <c r="C70">
        <v>849</v>
      </c>
      <c r="D70" t="s">
        <v>25</v>
      </c>
      <c r="E70" t="s">
        <v>25</v>
      </c>
      <c r="F70">
        <v>0</v>
      </c>
      <c r="G70">
        <v>0</v>
      </c>
    </row>
    <row r="71" spans="1:7" ht="15" x14ac:dyDescent="0.25">
      <c r="A71" s="242" t="s">
        <v>400</v>
      </c>
      <c r="B71" t="s">
        <v>26</v>
      </c>
      <c r="C71" t="s">
        <v>118</v>
      </c>
      <c r="D71" t="s">
        <v>108</v>
      </c>
      <c r="E71" t="s">
        <v>109</v>
      </c>
      <c r="F71" t="s">
        <v>109</v>
      </c>
      <c r="G71" t="s">
        <v>443</v>
      </c>
    </row>
  </sheetData>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2:G71"/>
  <sheetViews>
    <sheetView topLeftCell="A4" zoomScale="115" zoomScaleNormal="115" workbookViewId="0">
      <pane xSplit="1" ySplit="5" topLeftCell="B5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417</v>
      </c>
      <c r="C4" t="s">
        <v>507</v>
      </c>
      <c r="D4" t="s">
        <v>508</v>
      </c>
      <c r="E4" t="s">
        <v>440</v>
      </c>
      <c r="F4" t="s">
        <v>387</v>
      </c>
      <c r="G4" t="s">
        <v>390</v>
      </c>
    </row>
    <row r="5" spans="1:7" ht="15" x14ac:dyDescent="0.25">
      <c r="A5" s="242" t="s">
        <v>399</v>
      </c>
      <c r="B5" s="239" t="s">
        <v>509</v>
      </c>
      <c r="C5" s="239" t="s">
        <v>510</v>
      </c>
      <c r="D5" s="239"/>
    </row>
    <row r="6" spans="1:7" ht="15" x14ac:dyDescent="0.25">
      <c r="A6" s="242" t="s">
        <v>27</v>
      </c>
      <c r="B6" t="s">
        <v>424</v>
      </c>
      <c r="C6" t="s">
        <v>511</v>
      </c>
      <c r="D6" t="s">
        <v>512</v>
      </c>
      <c r="E6" t="s">
        <v>462</v>
      </c>
      <c r="F6" t="s">
        <v>513</v>
      </c>
      <c r="G6" t="s">
        <v>391</v>
      </c>
    </row>
    <row r="7" spans="1:7" ht="15" x14ac:dyDescent="0.25">
      <c r="A7" s="242" t="s">
        <v>25</v>
      </c>
      <c r="B7" t="s">
        <v>108</v>
      </c>
      <c r="C7" t="s">
        <v>109</v>
      </c>
      <c r="D7" t="s">
        <v>443</v>
      </c>
      <c r="E7" t="s">
        <v>109</v>
      </c>
      <c r="F7" t="s">
        <v>118</v>
      </c>
      <c r="G7" t="s">
        <v>26</v>
      </c>
    </row>
    <row r="8" spans="1:7" ht="15" x14ac:dyDescent="0.25">
      <c r="A8" s="242" t="s">
        <v>401</v>
      </c>
      <c r="B8" t="s">
        <v>419</v>
      </c>
      <c r="C8" t="s">
        <v>514</v>
      </c>
      <c r="D8" t="s">
        <v>515</v>
      </c>
      <c r="E8" t="s">
        <v>392</v>
      </c>
      <c r="F8" t="s">
        <v>407</v>
      </c>
      <c r="G8" t="s">
        <v>408</v>
      </c>
    </row>
    <row r="9" spans="1:7" ht="15" x14ac:dyDescent="0.25">
      <c r="A9" s="242" t="s">
        <v>25</v>
      </c>
      <c r="B9" t="s">
        <v>108</v>
      </c>
      <c r="C9" t="s">
        <v>109</v>
      </c>
      <c r="D9" t="s">
        <v>443</v>
      </c>
      <c r="E9" t="s">
        <v>109</v>
      </c>
      <c r="F9" t="s">
        <v>118</v>
      </c>
      <c r="G9" t="s">
        <v>26</v>
      </c>
    </row>
    <row r="10" spans="1:7" ht="15" x14ac:dyDescent="0.25">
      <c r="A10" s="242" t="s">
        <v>402</v>
      </c>
      <c r="B10" t="s">
        <v>411</v>
      </c>
      <c r="C10" t="s">
        <v>516</v>
      </c>
      <c r="D10" t="s">
        <v>517</v>
      </c>
      <c r="E10" t="s">
        <v>470</v>
      </c>
      <c r="F10" t="s">
        <v>518</v>
      </c>
      <c r="G10" t="s">
        <v>409</v>
      </c>
    </row>
    <row r="11" spans="1:7" ht="15" x14ac:dyDescent="0.25">
      <c r="A11" s="242" t="s">
        <v>27</v>
      </c>
    </row>
    <row r="12" spans="1:7" ht="15" x14ac:dyDescent="0.25">
      <c r="A12" s="242" t="s">
        <v>268</v>
      </c>
      <c r="B12">
        <v>0.3</v>
      </c>
      <c r="C12">
        <v>46.3</v>
      </c>
      <c r="D12">
        <v>0.1</v>
      </c>
      <c r="E12">
        <v>0.1</v>
      </c>
      <c r="F12">
        <v>0</v>
      </c>
      <c r="G12">
        <v>0</v>
      </c>
    </row>
    <row r="13" spans="1:7" ht="15" x14ac:dyDescent="0.25">
      <c r="A13" s="242" t="s">
        <v>412</v>
      </c>
      <c r="B13">
        <v>0</v>
      </c>
      <c r="C13">
        <v>46.1</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874.9</v>
      </c>
      <c r="C16">
        <v>1927.3</v>
      </c>
      <c r="D16">
        <v>565.9</v>
      </c>
      <c r="E16">
        <v>1399.8</v>
      </c>
      <c r="F16">
        <v>0</v>
      </c>
      <c r="G16">
        <v>0</v>
      </c>
    </row>
    <row r="17" spans="1:7" ht="15" x14ac:dyDescent="0.25">
      <c r="A17" s="242" t="s">
        <v>27</v>
      </c>
    </row>
    <row r="18" spans="1:7" ht="15" x14ac:dyDescent="0.25">
      <c r="A18" s="242" t="s">
        <v>271</v>
      </c>
      <c r="B18">
        <v>92.4</v>
      </c>
      <c r="C18">
        <v>519.9</v>
      </c>
      <c r="D18">
        <v>65.3</v>
      </c>
      <c r="E18">
        <v>364.7</v>
      </c>
      <c r="F18">
        <v>0</v>
      </c>
      <c r="G18">
        <v>0</v>
      </c>
    </row>
    <row r="19" spans="1:7" ht="15" x14ac:dyDescent="0.25">
      <c r="A19" s="242" t="s">
        <v>27</v>
      </c>
    </row>
    <row r="20" spans="1:7" ht="15" x14ac:dyDescent="0.25">
      <c r="A20" s="242" t="s">
        <v>272</v>
      </c>
      <c r="B20">
        <v>0</v>
      </c>
      <c r="C20">
        <v>164.5</v>
      </c>
      <c r="D20">
        <v>59.3</v>
      </c>
      <c r="E20">
        <v>0.7</v>
      </c>
      <c r="F20">
        <v>0</v>
      </c>
      <c r="G20">
        <v>0</v>
      </c>
    </row>
    <row r="21" spans="1:7" ht="15" x14ac:dyDescent="0.25">
      <c r="A21" s="242" t="s">
        <v>27</v>
      </c>
    </row>
    <row r="22" spans="1:7" ht="15" x14ac:dyDescent="0.25">
      <c r="A22" s="242" t="s">
        <v>273</v>
      </c>
      <c r="B22">
        <v>76</v>
      </c>
      <c r="C22">
        <v>1495.4</v>
      </c>
      <c r="D22">
        <v>18.5</v>
      </c>
      <c r="E22">
        <v>978.7</v>
      </c>
      <c r="F22">
        <v>0</v>
      </c>
      <c r="G22">
        <v>0</v>
      </c>
    </row>
    <row r="23" spans="1:7" ht="15" x14ac:dyDescent="0.25">
      <c r="A23" s="242" t="s">
        <v>274</v>
      </c>
      <c r="B23">
        <v>2.9</v>
      </c>
      <c r="C23">
        <v>3.9</v>
      </c>
      <c r="D23">
        <v>3.3</v>
      </c>
      <c r="E23">
        <v>3.8</v>
      </c>
      <c r="F23">
        <v>0</v>
      </c>
      <c r="G23">
        <v>0</v>
      </c>
    </row>
    <row r="24" spans="1:7" ht="15" x14ac:dyDescent="0.25">
      <c r="A24" s="242" t="s">
        <v>406</v>
      </c>
      <c r="B24">
        <v>0</v>
      </c>
      <c r="C24">
        <v>0.8</v>
      </c>
      <c r="D24" t="s">
        <v>160</v>
      </c>
      <c r="E24">
        <v>2.2000000000000002</v>
      </c>
      <c r="F24">
        <v>0</v>
      </c>
      <c r="G24">
        <v>0</v>
      </c>
    </row>
    <row r="25" spans="1:7" ht="15" x14ac:dyDescent="0.25">
      <c r="A25" s="242" t="s">
        <v>413</v>
      </c>
      <c r="B25">
        <v>0</v>
      </c>
      <c r="C25">
        <v>55</v>
      </c>
      <c r="D25">
        <v>8.9</v>
      </c>
      <c r="E25">
        <v>70.8</v>
      </c>
      <c r="F25">
        <v>0</v>
      </c>
      <c r="G25">
        <v>0</v>
      </c>
    </row>
    <row r="26" spans="1:7" ht="15" x14ac:dyDescent="0.25">
      <c r="A26" s="242" t="s">
        <v>275</v>
      </c>
      <c r="B26">
        <v>67.8</v>
      </c>
      <c r="C26">
        <v>1212.4000000000001</v>
      </c>
      <c r="D26">
        <v>3</v>
      </c>
      <c r="E26">
        <v>732.6</v>
      </c>
      <c r="F26">
        <v>0</v>
      </c>
      <c r="G26">
        <v>0</v>
      </c>
    </row>
    <row r="27" spans="1:7" ht="15" x14ac:dyDescent="0.25">
      <c r="A27" s="242" t="s">
        <v>276</v>
      </c>
      <c r="B27">
        <v>1.6</v>
      </c>
      <c r="C27">
        <v>28</v>
      </c>
      <c r="D27">
        <v>1.5</v>
      </c>
      <c r="E27">
        <v>5.8</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3.4</v>
      </c>
      <c r="C30">
        <v>9.1</v>
      </c>
      <c r="D30">
        <v>0.1</v>
      </c>
      <c r="E30">
        <v>6.8</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186</v>
      </c>
      <c r="D34">
        <v>0</v>
      </c>
      <c r="E34">
        <v>0</v>
      </c>
      <c r="F34">
        <v>0</v>
      </c>
      <c r="G34">
        <v>0</v>
      </c>
    </row>
    <row r="35" spans="1:7" ht="15" x14ac:dyDescent="0.25">
      <c r="A35" s="242" t="s">
        <v>27</v>
      </c>
    </row>
    <row r="36" spans="1:7" ht="15" x14ac:dyDescent="0.25">
      <c r="A36" s="242" t="s">
        <v>283</v>
      </c>
      <c r="B36">
        <v>0</v>
      </c>
      <c r="C36">
        <v>45</v>
      </c>
      <c r="D36">
        <v>0</v>
      </c>
      <c r="E36">
        <v>628.6</v>
      </c>
      <c r="F36">
        <v>0</v>
      </c>
      <c r="G36">
        <v>0</v>
      </c>
    </row>
    <row r="37" spans="1:7" ht="15" x14ac:dyDescent="0.25">
      <c r="A37" s="242" t="s">
        <v>284</v>
      </c>
      <c r="B37">
        <v>0</v>
      </c>
      <c r="C37">
        <v>0</v>
      </c>
      <c r="D37">
        <v>0</v>
      </c>
      <c r="E37">
        <v>475.6</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85.6</v>
      </c>
      <c r="F40">
        <v>0</v>
      </c>
      <c r="G40">
        <v>0</v>
      </c>
    </row>
    <row r="41" spans="1:7" ht="15" x14ac:dyDescent="0.25">
      <c r="A41" s="242" t="s">
        <v>27</v>
      </c>
    </row>
    <row r="42" spans="1:7" ht="15" x14ac:dyDescent="0.25">
      <c r="A42" s="242" t="s">
        <v>286</v>
      </c>
      <c r="B42">
        <v>5788.8</v>
      </c>
      <c r="C42">
        <v>7207.7</v>
      </c>
      <c r="D42">
        <v>1928.7</v>
      </c>
      <c r="E42">
        <v>3904.8</v>
      </c>
      <c r="F42">
        <v>127.3</v>
      </c>
      <c r="G42">
        <v>0</v>
      </c>
    </row>
    <row r="43" spans="1:7" ht="15" x14ac:dyDescent="0.25">
      <c r="A43" s="242" t="s">
        <v>287</v>
      </c>
      <c r="B43">
        <v>0</v>
      </c>
      <c r="C43">
        <v>5</v>
      </c>
      <c r="D43">
        <v>2.9</v>
      </c>
      <c r="E43">
        <v>5.5</v>
      </c>
      <c r="F43">
        <v>0</v>
      </c>
      <c r="G43">
        <v>0</v>
      </c>
    </row>
    <row r="44" spans="1:7" ht="15" x14ac:dyDescent="0.25">
      <c r="A44" s="242" t="s">
        <v>288</v>
      </c>
      <c r="B44">
        <v>121.9</v>
      </c>
      <c r="C44">
        <v>263.5</v>
      </c>
      <c r="D44">
        <v>96.2</v>
      </c>
      <c r="E44">
        <v>97.8</v>
      </c>
      <c r="F44">
        <v>0</v>
      </c>
      <c r="G44">
        <v>0</v>
      </c>
    </row>
    <row r="45" spans="1:7" ht="15" x14ac:dyDescent="0.25">
      <c r="A45" s="242" t="s">
        <v>289</v>
      </c>
      <c r="B45">
        <v>78.2</v>
      </c>
      <c r="C45">
        <v>194.6</v>
      </c>
      <c r="D45">
        <v>65</v>
      </c>
      <c r="E45">
        <v>91.3</v>
      </c>
      <c r="F45">
        <v>2.4</v>
      </c>
      <c r="G45">
        <v>0</v>
      </c>
    </row>
    <row r="46" spans="1:7" ht="15" x14ac:dyDescent="0.25">
      <c r="A46" s="242" t="s">
        <v>310</v>
      </c>
      <c r="B46">
        <v>0</v>
      </c>
      <c r="C46">
        <v>0</v>
      </c>
      <c r="D46">
        <v>0</v>
      </c>
      <c r="E46">
        <v>5.5</v>
      </c>
      <c r="F46">
        <v>0</v>
      </c>
      <c r="G46">
        <v>0</v>
      </c>
    </row>
    <row r="47" spans="1:7" ht="15" x14ac:dyDescent="0.25">
      <c r="A47" s="242" t="s">
        <v>290</v>
      </c>
      <c r="B47">
        <v>399.4</v>
      </c>
      <c r="C47">
        <v>273.10000000000002</v>
      </c>
      <c r="D47">
        <v>81.400000000000006</v>
      </c>
      <c r="E47">
        <v>497.3</v>
      </c>
      <c r="F47">
        <v>0</v>
      </c>
      <c r="G47">
        <v>0</v>
      </c>
    </row>
    <row r="48" spans="1:7" ht="15" x14ac:dyDescent="0.25">
      <c r="A48" s="242" t="s">
        <v>291</v>
      </c>
      <c r="B48">
        <v>5.4</v>
      </c>
      <c r="C48">
        <v>241</v>
      </c>
      <c r="D48">
        <v>14.9</v>
      </c>
      <c r="E48">
        <v>84.6</v>
      </c>
      <c r="F48">
        <v>0</v>
      </c>
      <c r="G48">
        <v>0</v>
      </c>
    </row>
    <row r="49" spans="1:7" ht="15" x14ac:dyDescent="0.25">
      <c r="A49" s="242" t="s">
        <v>292</v>
      </c>
      <c r="B49">
        <v>7.1</v>
      </c>
      <c r="C49">
        <v>15.6</v>
      </c>
      <c r="D49">
        <v>0</v>
      </c>
      <c r="E49">
        <v>0</v>
      </c>
      <c r="F49">
        <v>0</v>
      </c>
      <c r="G49">
        <v>0</v>
      </c>
    </row>
    <row r="50" spans="1:7" ht="15" x14ac:dyDescent="0.25">
      <c r="A50" s="242" t="s">
        <v>293</v>
      </c>
      <c r="B50">
        <v>327</v>
      </c>
      <c r="C50">
        <v>575.20000000000005</v>
      </c>
      <c r="D50">
        <v>66.3</v>
      </c>
      <c r="E50">
        <v>132.1</v>
      </c>
      <c r="F50">
        <v>0</v>
      </c>
      <c r="G50">
        <v>0</v>
      </c>
    </row>
    <row r="51" spans="1:7" ht="15" x14ac:dyDescent="0.25">
      <c r="A51" s="242" t="s">
        <v>384</v>
      </c>
      <c r="B51">
        <v>0</v>
      </c>
      <c r="C51">
        <v>0</v>
      </c>
      <c r="D51">
        <v>4</v>
      </c>
      <c r="E51">
        <v>4.0999999999999996</v>
      </c>
      <c r="F51">
        <v>0</v>
      </c>
      <c r="G51">
        <v>0</v>
      </c>
    </row>
    <row r="52" spans="1:7" ht="15" x14ac:dyDescent="0.25">
      <c r="A52" s="242" t="s">
        <v>294</v>
      </c>
      <c r="B52">
        <v>3.4</v>
      </c>
      <c r="C52">
        <v>0</v>
      </c>
      <c r="D52">
        <v>0</v>
      </c>
      <c r="E52">
        <v>4.7</v>
      </c>
      <c r="F52">
        <v>0</v>
      </c>
      <c r="G52">
        <v>0</v>
      </c>
    </row>
    <row r="53" spans="1:7" ht="15" x14ac:dyDescent="0.25">
      <c r="A53" s="242" t="s">
        <v>295</v>
      </c>
      <c r="B53">
        <v>142</v>
      </c>
      <c r="C53">
        <v>133.4</v>
      </c>
      <c r="D53">
        <v>99.4</v>
      </c>
      <c r="E53">
        <v>53.4</v>
      </c>
      <c r="F53">
        <v>0</v>
      </c>
      <c r="G53">
        <v>0</v>
      </c>
    </row>
    <row r="54" spans="1:7" ht="15" x14ac:dyDescent="0.25">
      <c r="A54" s="242" t="s">
        <v>296</v>
      </c>
      <c r="B54">
        <v>88.4</v>
      </c>
      <c r="C54">
        <v>85.2</v>
      </c>
      <c r="D54">
        <v>25.3</v>
      </c>
      <c r="E54">
        <v>21.2</v>
      </c>
      <c r="F54">
        <v>0</v>
      </c>
      <c r="G54">
        <v>0</v>
      </c>
    </row>
    <row r="55" spans="1:7" ht="15" x14ac:dyDescent="0.25">
      <c r="A55" s="242" t="s">
        <v>297</v>
      </c>
      <c r="B55">
        <v>9</v>
      </c>
      <c r="C55">
        <v>3.3</v>
      </c>
      <c r="D55">
        <v>1.1000000000000001</v>
      </c>
      <c r="E55">
        <v>2.1</v>
      </c>
      <c r="F55">
        <v>0</v>
      </c>
      <c r="G55">
        <v>0</v>
      </c>
    </row>
    <row r="56" spans="1:7" ht="15" x14ac:dyDescent="0.25">
      <c r="A56" s="242" t="s">
        <v>298</v>
      </c>
      <c r="B56">
        <v>4099.8</v>
      </c>
      <c r="C56">
        <v>4372.1000000000004</v>
      </c>
      <c r="D56">
        <v>1364.9</v>
      </c>
      <c r="E56">
        <v>2253.3000000000002</v>
      </c>
      <c r="F56">
        <v>124.9</v>
      </c>
      <c r="G56">
        <v>0</v>
      </c>
    </row>
    <row r="57" spans="1:7" ht="15" x14ac:dyDescent="0.25">
      <c r="A57" s="242" t="s">
        <v>299</v>
      </c>
      <c r="B57">
        <v>99</v>
      </c>
      <c r="C57">
        <v>68.3</v>
      </c>
      <c r="D57">
        <v>9.6</v>
      </c>
      <c r="E57">
        <v>16.100000000000001</v>
      </c>
      <c r="F57">
        <v>0</v>
      </c>
      <c r="G57">
        <v>0</v>
      </c>
    </row>
    <row r="58" spans="1:7" ht="15" x14ac:dyDescent="0.25">
      <c r="A58" s="242" t="s">
        <v>300</v>
      </c>
      <c r="B58">
        <v>263.5</v>
      </c>
      <c r="C58">
        <v>293.2</v>
      </c>
      <c r="D58">
        <v>65.2</v>
      </c>
      <c r="E58">
        <v>67.3</v>
      </c>
      <c r="F58">
        <v>0</v>
      </c>
      <c r="G58">
        <v>0</v>
      </c>
    </row>
    <row r="59" spans="1:7" ht="15" x14ac:dyDescent="0.25">
      <c r="A59" s="242" t="s">
        <v>301</v>
      </c>
      <c r="B59">
        <v>0</v>
      </c>
      <c r="C59">
        <v>325.2</v>
      </c>
      <c r="D59">
        <v>0</v>
      </c>
      <c r="E59">
        <v>427.8</v>
      </c>
      <c r="F59">
        <v>0</v>
      </c>
      <c r="G59">
        <v>0</v>
      </c>
    </row>
    <row r="60" spans="1:7" ht="15" x14ac:dyDescent="0.25">
      <c r="A60" s="242" t="s">
        <v>302</v>
      </c>
      <c r="B60">
        <v>124.4</v>
      </c>
      <c r="C60">
        <v>268.3</v>
      </c>
      <c r="D60">
        <v>18.899999999999999</v>
      </c>
      <c r="E60">
        <v>73.900000000000006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60</v>
      </c>
      <c r="D63">
        <v>0</v>
      </c>
      <c r="E63">
        <v>60</v>
      </c>
      <c r="F63">
        <v>0</v>
      </c>
      <c r="G63">
        <v>0</v>
      </c>
    </row>
    <row r="64" spans="1:7" ht="15" x14ac:dyDescent="0.25">
      <c r="A64" s="242" t="s">
        <v>400</v>
      </c>
      <c r="B64" t="s">
        <v>108</v>
      </c>
      <c r="C64" t="s">
        <v>109</v>
      </c>
      <c r="D64" t="s">
        <v>443</v>
      </c>
      <c r="E64" t="s">
        <v>109</v>
      </c>
      <c r="F64" t="s">
        <v>118</v>
      </c>
      <c r="G64" t="s">
        <v>26</v>
      </c>
    </row>
    <row r="65" spans="1:7" ht="15" x14ac:dyDescent="0.25">
      <c r="A65" s="242" t="s">
        <v>305</v>
      </c>
      <c r="B65">
        <v>6832.3</v>
      </c>
      <c r="C65">
        <v>11406.2</v>
      </c>
      <c r="D65">
        <v>2637.8</v>
      </c>
      <c r="E65">
        <v>7277.4</v>
      </c>
      <c r="F65">
        <v>127.3</v>
      </c>
      <c r="G65">
        <v>0</v>
      </c>
    </row>
    <row r="66" spans="1:7" ht="15" x14ac:dyDescent="0.25">
      <c r="A66" s="242" t="s">
        <v>306</v>
      </c>
      <c r="B66">
        <v>894.5</v>
      </c>
      <c r="C66">
        <v>2404.6</v>
      </c>
      <c r="D66">
        <v>0</v>
      </c>
      <c r="E66">
        <v>0</v>
      </c>
      <c r="F66">
        <v>0</v>
      </c>
      <c r="G66">
        <v>0</v>
      </c>
    </row>
    <row r="67" spans="1:7" ht="15" x14ac:dyDescent="0.25">
      <c r="A67" s="242" t="s">
        <v>400</v>
      </c>
      <c r="B67" t="s">
        <v>108</v>
      </c>
      <c r="C67" t="s">
        <v>109</v>
      </c>
      <c r="D67" t="s">
        <v>443</v>
      </c>
      <c r="E67" t="s">
        <v>109</v>
      </c>
      <c r="F67" t="s">
        <v>118</v>
      </c>
      <c r="G67" t="s">
        <v>26</v>
      </c>
    </row>
    <row r="68" spans="1:7" ht="15" x14ac:dyDescent="0.25">
      <c r="A68" s="242" t="s">
        <v>307</v>
      </c>
      <c r="B68">
        <v>7726.8</v>
      </c>
      <c r="C68">
        <v>13810.8</v>
      </c>
      <c r="D68">
        <v>2637.8</v>
      </c>
      <c r="E68">
        <v>7277.4</v>
      </c>
      <c r="F68">
        <v>127.3</v>
      </c>
      <c r="G68">
        <v>0</v>
      </c>
    </row>
    <row r="69" spans="1:7" ht="15" x14ac:dyDescent="0.25">
      <c r="A69" s="242" t="s">
        <v>308</v>
      </c>
      <c r="B69" t="s">
        <v>25</v>
      </c>
      <c r="C69" t="s">
        <v>25</v>
      </c>
      <c r="D69">
        <v>0</v>
      </c>
      <c r="E69">
        <v>0</v>
      </c>
      <c r="F69" t="s">
        <v>25</v>
      </c>
      <c r="G69" t="s">
        <v>25</v>
      </c>
    </row>
    <row r="70" spans="1:7" ht="15" x14ac:dyDescent="0.25">
      <c r="A70" s="242" t="s">
        <v>309</v>
      </c>
      <c r="B70">
        <v>570</v>
      </c>
      <c r="C70">
        <v>849</v>
      </c>
      <c r="D70" t="s">
        <v>25</v>
      </c>
      <c r="E70" t="s">
        <v>25</v>
      </c>
      <c r="F70">
        <v>0</v>
      </c>
      <c r="G70">
        <v>0</v>
      </c>
    </row>
    <row r="71" spans="1:7" ht="15" x14ac:dyDescent="0.25">
      <c r="A71" s="242" t="s">
        <v>400</v>
      </c>
      <c r="B71" t="s">
        <v>108</v>
      </c>
      <c r="C71" t="s">
        <v>109</v>
      </c>
      <c r="D71" t="s">
        <v>443</v>
      </c>
      <c r="E71" t="s">
        <v>109</v>
      </c>
      <c r="F71" t="s">
        <v>118</v>
      </c>
      <c r="G71" t="s">
        <v>26</v>
      </c>
    </row>
  </sheetData>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2:G69"/>
  <sheetViews>
    <sheetView topLeftCell="A4" zoomScale="130" zoomScaleNormal="130" workbookViewId="0">
      <pane xSplit="1" ySplit="6" topLeftCell="B49" activePane="bottomRight" state="frozen"/>
      <selection pane="topRight"/>
      <selection pane="bottomLeft"/>
      <selection pane="bottomRight"/>
    </sheetView>
  </sheetViews>
  <sheetFormatPr defaultRowHeight="13.2" x14ac:dyDescent="0.25"/>
  <sheetData>
    <row r="2" spans="1:7" ht="15" x14ac:dyDescent="0.25">
      <c r="A2" s="242" t="s">
        <v>24</v>
      </c>
      <c r="E2" t="s">
        <v>436</v>
      </c>
      <c r="F2" t="s">
        <v>495</v>
      </c>
      <c r="G2">
        <f>- 8/31</f>
        <v>-0.25806451612903225</v>
      </c>
    </row>
    <row r="3" spans="1:7" ht="15" x14ac:dyDescent="0.25">
      <c r="A3" s="242" t="s">
        <v>398</v>
      </c>
      <c r="B3" t="s">
        <v>438</v>
      </c>
      <c r="C3" t="s">
        <v>496</v>
      </c>
      <c r="D3" t="s">
        <v>497</v>
      </c>
      <c r="E3" t="s">
        <v>440</v>
      </c>
      <c r="F3" t="s">
        <v>387</v>
      </c>
      <c r="G3" t="s">
        <v>390</v>
      </c>
    </row>
    <row r="4" spans="1:7" ht="15" x14ac:dyDescent="0.25">
      <c r="A4" s="242" t="s">
        <v>399</v>
      </c>
      <c r="B4" s="239" t="s">
        <v>498</v>
      </c>
      <c r="C4" s="239" t="s">
        <v>506</v>
      </c>
      <c r="D4" s="239"/>
    </row>
    <row r="5" spans="1:7" ht="15" x14ac:dyDescent="0.25">
      <c r="A5" s="242" t="s">
        <v>25</v>
      </c>
      <c r="B5" t="s">
        <v>26</v>
      </c>
      <c r="C5" t="s">
        <v>108</v>
      </c>
      <c r="D5" t="s">
        <v>118</v>
      </c>
      <c r="E5" t="s">
        <v>264</v>
      </c>
      <c r="F5" t="s">
        <v>118</v>
      </c>
      <c r="G5" t="s">
        <v>443</v>
      </c>
    </row>
    <row r="6" spans="1:7" ht="15" x14ac:dyDescent="0.25">
      <c r="A6" s="242" t="s">
        <v>401</v>
      </c>
      <c r="B6" t="s">
        <v>499</v>
      </c>
      <c r="C6" t="s">
        <v>500</v>
      </c>
      <c r="D6" t="s">
        <v>501</v>
      </c>
      <c r="E6" t="s">
        <v>446</v>
      </c>
      <c r="F6" t="s">
        <v>447</v>
      </c>
      <c r="G6" t="s">
        <v>448</v>
      </c>
    </row>
    <row r="7" spans="1:7" ht="15" x14ac:dyDescent="0.25">
      <c r="A7" s="242" t="s">
        <v>25</v>
      </c>
      <c r="B7" t="s">
        <v>26</v>
      </c>
      <c r="C7" t="s">
        <v>108</v>
      </c>
      <c r="D7" t="s">
        <v>118</v>
      </c>
      <c r="E7" t="s">
        <v>264</v>
      </c>
      <c r="F7" t="s">
        <v>118</v>
      </c>
      <c r="G7" t="s">
        <v>443</v>
      </c>
    </row>
    <row r="8" spans="1:7" ht="15" x14ac:dyDescent="0.25">
      <c r="A8" s="242" t="s">
        <v>402</v>
      </c>
      <c r="B8" t="s">
        <v>502</v>
      </c>
      <c r="C8" t="s">
        <v>503</v>
      </c>
      <c r="D8" t="s">
        <v>435</v>
      </c>
      <c r="E8" t="s">
        <v>451</v>
      </c>
      <c r="F8" t="s">
        <v>504</v>
      </c>
      <c r="G8" t="s">
        <v>505</v>
      </c>
    </row>
    <row r="9" spans="1:7" ht="15" x14ac:dyDescent="0.25">
      <c r="A9" s="242" t="s">
        <v>400</v>
      </c>
      <c r="B9" t="s">
        <v>26</v>
      </c>
      <c r="C9" t="s">
        <v>108</v>
      </c>
      <c r="D9" t="s">
        <v>118</v>
      </c>
      <c r="E9" t="s">
        <v>264</v>
      </c>
      <c r="F9" t="s">
        <v>118</v>
      </c>
      <c r="G9" t="s">
        <v>443</v>
      </c>
    </row>
    <row r="10" spans="1:7" ht="15" x14ac:dyDescent="0.25">
      <c r="A10" s="242" t="s">
        <v>268</v>
      </c>
      <c r="B10">
        <v>0.3</v>
      </c>
      <c r="C10">
        <v>46.3</v>
      </c>
      <c r="D10">
        <v>0.1</v>
      </c>
      <c r="E10">
        <v>0.1</v>
      </c>
      <c r="F10">
        <v>0</v>
      </c>
      <c r="G10">
        <v>0</v>
      </c>
    </row>
    <row r="11" spans="1:7" ht="15" x14ac:dyDescent="0.25">
      <c r="A11" s="242" t="s">
        <v>412</v>
      </c>
      <c r="B11">
        <v>0</v>
      </c>
      <c r="C11">
        <v>46.1</v>
      </c>
      <c r="D11">
        <v>0</v>
      </c>
      <c r="E11">
        <v>0</v>
      </c>
      <c r="F11">
        <v>0</v>
      </c>
      <c r="G11">
        <v>0</v>
      </c>
    </row>
    <row r="12" spans="1:7" ht="15" x14ac:dyDescent="0.25">
      <c r="A12" s="242" t="s">
        <v>269</v>
      </c>
      <c r="B12">
        <v>0.3</v>
      </c>
      <c r="C12">
        <v>0.3</v>
      </c>
      <c r="D12">
        <v>0.1</v>
      </c>
      <c r="E12">
        <v>0.1</v>
      </c>
      <c r="F12">
        <v>0</v>
      </c>
      <c r="G12">
        <v>0</v>
      </c>
    </row>
    <row r="13" spans="1:7" ht="15" x14ac:dyDescent="0.25">
      <c r="A13" s="242" t="s">
        <v>27</v>
      </c>
    </row>
    <row r="14" spans="1:7" ht="15" x14ac:dyDescent="0.25">
      <c r="A14" s="242" t="s">
        <v>270</v>
      </c>
      <c r="B14">
        <v>889.7</v>
      </c>
      <c r="C14">
        <v>1955.5</v>
      </c>
      <c r="D14">
        <v>444.2</v>
      </c>
      <c r="E14">
        <v>1252</v>
      </c>
      <c r="F14">
        <v>0</v>
      </c>
      <c r="G14">
        <v>0</v>
      </c>
    </row>
    <row r="15" spans="1:7" ht="15" x14ac:dyDescent="0.25">
      <c r="A15" s="242" t="s">
        <v>27</v>
      </c>
    </row>
    <row r="16" spans="1:7" ht="15" x14ac:dyDescent="0.25">
      <c r="A16" s="242" t="s">
        <v>271</v>
      </c>
      <c r="B16">
        <v>91</v>
      </c>
      <c r="C16">
        <v>526.4</v>
      </c>
      <c r="D16">
        <v>58</v>
      </c>
      <c r="E16">
        <v>350.3</v>
      </c>
      <c r="F16">
        <v>0</v>
      </c>
      <c r="G16">
        <v>0</v>
      </c>
    </row>
    <row r="17" spans="1:7" ht="15" x14ac:dyDescent="0.25">
      <c r="A17" s="242" t="s">
        <v>27</v>
      </c>
    </row>
    <row r="18" spans="1:7" ht="15" x14ac:dyDescent="0.25">
      <c r="A18" s="242" t="s">
        <v>272</v>
      </c>
      <c r="B18">
        <v>0</v>
      </c>
      <c r="C18">
        <v>164.5</v>
      </c>
      <c r="D18">
        <v>59.3</v>
      </c>
      <c r="E18">
        <v>0.7</v>
      </c>
      <c r="F18">
        <v>0</v>
      </c>
      <c r="G18">
        <v>0</v>
      </c>
    </row>
    <row r="19" spans="1:7" ht="15" x14ac:dyDescent="0.25">
      <c r="A19" s="242" t="s">
        <v>27</v>
      </c>
    </row>
    <row r="20" spans="1:7" ht="15" x14ac:dyDescent="0.25">
      <c r="A20" s="242" t="s">
        <v>273</v>
      </c>
      <c r="B20">
        <v>85.2</v>
      </c>
      <c r="C20">
        <v>1501.9</v>
      </c>
      <c r="D20">
        <v>8.1999999999999993</v>
      </c>
      <c r="E20">
        <v>902.8</v>
      </c>
      <c r="F20">
        <v>0</v>
      </c>
      <c r="G20">
        <v>0</v>
      </c>
    </row>
    <row r="21" spans="1:7" ht="15" x14ac:dyDescent="0.25">
      <c r="A21" s="242" t="s">
        <v>274</v>
      </c>
      <c r="B21">
        <v>3.5</v>
      </c>
      <c r="C21">
        <v>4.3</v>
      </c>
      <c r="D21">
        <v>2.6</v>
      </c>
      <c r="E21">
        <v>3.3</v>
      </c>
      <c r="F21">
        <v>0</v>
      </c>
      <c r="G21">
        <v>0</v>
      </c>
    </row>
    <row r="22" spans="1:7" ht="15" x14ac:dyDescent="0.25">
      <c r="A22" s="242" t="s">
        <v>406</v>
      </c>
      <c r="B22">
        <v>0</v>
      </c>
      <c r="C22">
        <v>3</v>
      </c>
      <c r="D22" t="s">
        <v>160</v>
      </c>
      <c r="E22">
        <v>0</v>
      </c>
      <c r="F22">
        <v>0</v>
      </c>
      <c r="G22">
        <v>0</v>
      </c>
    </row>
    <row r="23" spans="1:7" ht="15" x14ac:dyDescent="0.25">
      <c r="A23" s="242" t="s">
        <v>413</v>
      </c>
      <c r="B23">
        <v>9</v>
      </c>
      <c r="C23">
        <v>55</v>
      </c>
      <c r="D23">
        <v>0</v>
      </c>
      <c r="E23">
        <v>70.8</v>
      </c>
      <c r="F23">
        <v>0</v>
      </c>
      <c r="G23">
        <v>0</v>
      </c>
    </row>
    <row r="24" spans="1:7" ht="15" x14ac:dyDescent="0.25">
      <c r="A24" s="242" t="s">
        <v>275</v>
      </c>
      <c r="B24">
        <v>68.400000000000006</v>
      </c>
      <c r="C24">
        <v>1212.5999999999999</v>
      </c>
      <c r="D24">
        <v>2.4</v>
      </c>
      <c r="E24">
        <v>664.3</v>
      </c>
      <c r="F24">
        <v>0</v>
      </c>
      <c r="G24">
        <v>0</v>
      </c>
    </row>
    <row r="25" spans="1:7" ht="15" x14ac:dyDescent="0.25">
      <c r="A25" s="242" t="s">
        <v>276</v>
      </c>
      <c r="B25">
        <v>0.9</v>
      </c>
      <c r="C25">
        <v>28.1</v>
      </c>
      <c r="D25">
        <v>1.5</v>
      </c>
      <c r="E25">
        <v>4.5999999999999996</v>
      </c>
      <c r="F25">
        <v>0</v>
      </c>
      <c r="G25">
        <v>0</v>
      </c>
    </row>
    <row r="26" spans="1:7" ht="15" x14ac:dyDescent="0.25">
      <c r="A26" s="242" t="s">
        <v>277</v>
      </c>
      <c r="B26">
        <v>0</v>
      </c>
      <c r="C26">
        <v>0.2</v>
      </c>
      <c r="D26">
        <v>0</v>
      </c>
      <c r="E26">
        <v>0.1</v>
      </c>
      <c r="F26">
        <v>0</v>
      </c>
      <c r="G26">
        <v>0</v>
      </c>
    </row>
    <row r="27" spans="1:7" ht="15" x14ac:dyDescent="0.25">
      <c r="A27" s="242" t="s">
        <v>278</v>
      </c>
      <c r="B27">
        <v>0</v>
      </c>
      <c r="C27">
        <v>0</v>
      </c>
      <c r="D27">
        <v>0.6</v>
      </c>
      <c r="E27">
        <v>0.2</v>
      </c>
      <c r="F27">
        <v>0</v>
      </c>
      <c r="G27">
        <v>0</v>
      </c>
    </row>
    <row r="28" spans="1:7" ht="15" x14ac:dyDescent="0.25">
      <c r="A28" s="242" t="s">
        <v>279</v>
      </c>
      <c r="B28">
        <v>3.4</v>
      </c>
      <c r="C28">
        <v>12.7</v>
      </c>
      <c r="D28">
        <v>0.1</v>
      </c>
      <c r="E28">
        <v>3.2</v>
      </c>
      <c r="F28">
        <v>0</v>
      </c>
      <c r="G28">
        <v>0</v>
      </c>
    </row>
    <row r="29" spans="1:7" ht="15" x14ac:dyDescent="0.25">
      <c r="A29" s="242" t="s">
        <v>280</v>
      </c>
      <c r="B29">
        <v>0</v>
      </c>
      <c r="C29">
        <v>0</v>
      </c>
      <c r="D29">
        <v>0</v>
      </c>
      <c r="E29">
        <v>0</v>
      </c>
      <c r="F29">
        <v>0</v>
      </c>
      <c r="G29">
        <v>0</v>
      </c>
    </row>
    <row r="30" spans="1:7" ht="15" x14ac:dyDescent="0.25">
      <c r="A30" s="242" t="s">
        <v>281</v>
      </c>
      <c r="B30">
        <v>0</v>
      </c>
      <c r="C30" t="s">
        <v>160</v>
      </c>
      <c r="D30">
        <v>0</v>
      </c>
      <c r="E30">
        <v>156.30000000000001</v>
      </c>
      <c r="F30">
        <v>0</v>
      </c>
      <c r="G30">
        <v>0</v>
      </c>
    </row>
    <row r="31" spans="1:7" ht="15" x14ac:dyDescent="0.25">
      <c r="A31" s="242" t="s">
        <v>493</v>
      </c>
      <c r="B31">
        <v>0</v>
      </c>
      <c r="C31">
        <v>0</v>
      </c>
      <c r="D31">
        <v>1</v>
      </c>
      <c r="E31">
        <v>0</v>
      </c>
      <c r="F31">
        <v>0</v>
      </c>
      <c r="G31">
        <v>0</v>
      </c>
    </row>
    <row r="32" spans="1:7" ht="15" x14ac:dyDescent="0.25">
      <c r="A32" s="242" t="s">
        <v>282</v>
      </c>
      <c r="B32">
        <v>0</v>
      </c>
      <c r="C32">
        <v>186</v>
      </c>
      <c r="D32">
        <v>0</v>
      </c>
      <c r="E32">
        <v>0</v>
      </c>
      <c r="F32">
        <v>0</v>
      </c>
      <c r="G32">
        <v>0</v>
      </c>
    </row>
    <row r="33" spans="1:7" ht="15" x14ac:dyDescent="0.25">
      <c r="A33" s="242" t="s">
        <v>27</v>
      </c>
    </row>
    <row r="34" spans="1:7" ht="15" x14ac:dyDescent="0.25">
      <c r="A34" s="242" t="s">
        <v>283</v>
      </c>
      <c r="B34">
        <v>0</v>
      </c>
      <c r="C34">
        <v>153</v>
      </c>
      <c r="D34">
        <v>0</v>
      </c>
      <c r="E34">
        <v>471.2</v>
      </c>
      <c r="F34">
        <v>0</v>
      </c>
      <c r="G34">
        <v>0</v>
      </c>
    </row>
    <row r="35" spans="1:7" ht="15" x14ac:dyDescent="0.25">
      <c r="A35" s="242" t="s">
        <v>284</v>
      </c>
      <c r="B35">
        <v>0</v>
      </c>
      <c r="C35">
        <v>108</v>
      </c>
      <c r="D35">
        <v>0</v>
      </c>
      <c r="E35">
        <v>364.4</v>
      </c>
      <c r="F35">
        <v>0</v>
      </c>
      <c r="G35">
        <v>0</v>
      </c>
    </row>
    <row r="36" spans="1:7" ht="15" x14ac:dyDescent="0.25">
      <c r="A36" s="242" t="s">
        <v>285</v>
      </c>
      <c r="B36">
        <v>0</v>
      </c>
      <c r="C36">
        <v>45</v>
      </c>
      <c r="D36">
        <v>0</v>
      </c>
      <c r="E36">
        <v>27.5</v>
      </c>
      <c r="F36">
        <v>0</v>
      </c>
      <c r="G36">
        <v>0</v>
      </c>
    </row>
    <row r="37" spans="1:7" ht="15" x14ac:dyDescent="0.25">
      <c r="A37" s="242" t="s">
        <v>311</v>
      </c>
      <c r="B37">
        <v>0</v>
      </c>
      <c r="C37">
        <v>0</v>
      </c>
      <c r="D37">
        <v>0</v>
      </c>
      <c r="E37">
        <v>13.2</v>
      </c>
      <c r="F37">
        <v>0</v>
      </c>
      <c r="G37">
        <v>0</v>
      </c>
    </row>
    <row r="38" spans="1:7" ht="15" x14ac:dyDescent="0.25">
      <c r="A38" s="242" t="s">
        <v>414</v>
      </c>
      <c r="B38">
        <v>0</v>
      </c>
      <c r="C38">
        <v>0</v>
      </c>
      <c r="D38">
        <v>0</v>
      </c>
      <c r="E38">
        <v>66.2</v>
      </c>
      <c r="F38">
        <v>0</v>
      </c>
      <c r="G38">
        <v>0</v>
      </c>
    </row>
    <row r="39" spans="1:7" ht="15" x14ac:dyDescent="0.25">
      <c r="A39" s="242" t="s">
        <v>27</v>
      </c>
    </row>
    <row r="40" spans="1:7" ht="15" x14ac:dyDescent="0.25">
      <c r="A40" s="242" t="s">
        <v>286</v>
      </c>
      <c r="B40">
        <v>5946.4</v>
      </c>
      <c r="C40">
        <v>7449.9</v>
      </c>
      <c r="D40">
        <v>1511.5</v>
      </c>
      <c r="E40">
        <v>3199.8</v>
      </c>
      <c r="F40">
        <v>127.4</v>
      </c>
      <c r="G40">
        <v>0</v>
      </c>
    </row>
    <row r="41" spans="1:7" ht="15" x14ac:dyDescent="0.25">
      <c r="A41" s="242" t="s">
        <v>287</v>
      </c>
      <c r="B41">
        <v>2.2999999999999998</v>
      </c>
      <c r="C41">
        <v>5</v>
      </c>
      <c r="D41">
        <v>0</v>
      </c>
      <c r="E41">
        <v>5.5</v>
      </c>
      <c r="F41">
        <v>0</v>
      </c>
      <c r="G41">
        <v>0</v>
      </c>
    </row>
    <row r="42" spans="1:7" ht="15" x14ac:dyDescent="0.25">
      <c r="A42" s="242" t="s">
        <v>288</v>
      </c>
      <c r="B42">
        <v>163.6</v>
      </c>
      <c r="C42">
        <v>269.5</v>
      </c>
      <c r="D42">
        <v>71.2</v>
      </c>
      <c r="E42">
        <v>91.6</v>
      </c>
      <c r="F42">
        <v>0</v>
      </c>
      <c r="G42">
        <v>0</v>
      </c>
    </row>
    <row r="43" spans="1:7" ht="15" x14ac:dyDescent="0.25">
      <c r="A43" s="242" t="s">
        <v>289</v>
      </c>
      <c r="B43">
        <v>77.8</v>
      </c>
      <c r="C43">
        <v>196.3</v>
      </c>
      <c r="D43">
        <v>57.6</v>
      </c>
      <c r="E43">
        <v>86.2</v>
      </c>
      <c r="F43">
        <v>2.5</v>
      </c>
      <c r="G43">
        <v>0</v>
      </c>
    </row>
    <row r="44" spans="1:7" ht="15" x14ac:dyDescent="0.25">
      <c r="A44" s="242" t="s">
        <v>310</v>
      </c>
      <c r="B44">
        <v>0</v>
      </c>
      <c r="C44">
        <v>7</v>
      </c>
      <c r="D44">
        <v>0</v>
      </c>
      <c r="E44">
        <v>0</v>
      </c>
      <c r="F44">
        <v>0</v>
      </c>
      <c r="G44">
        <v>0</v>
      </c>
    </row>
    <row r="45" spans="1:7" ht="15" x14ac:dyDescent="0.25">
      <c r="A45" s="242" t="s">
        <v>290</v>
      </c>
      <c r="B45">
        <v>318</v>
      </c>
      <c r="C45">
        <v>266.5</v>
      </c>
      <c r="D45">
        <v>60.2</v>
      </c>
      <c r="E45">
        <v>371</v>
      </c>
      <c r="F45">
        <v>0</v>
      </c>
      <c r="G45">
        <v>0</v>
      </c>
    </row>
    <row r="46" spans="1:7" ht="15" x14ac:dyDescent="0.25">
      <c r="A46" s="242" t="s">
        <v>291</v>
      </c>
      <c r="B46">
        <v>5.4</v>
      </c>
      <c r="C46">
        <v>276.89999999999998</v>
      </c>
      <c r="D46">
        <v>14.9</v>
      </c>
      <c r="E46">
        <v>66.7</v>
      </c>
      <c r="F46">
        <v>0</v>
      </c>
      <c r="G46">
        <v>0</v>
      </c>
    </row>
    <row r="47" spans="1:7" ht="15" x14ac:dyDescent="0.25">
      <c r="A47" s="242" t="s">
        <v>292</v>
      </c>
      <c r="B47">
        <v>7.1</v>
      </c>
      <c r="C47">
        <v>15.6</v>
      </c>
      <c r="D47">
        <v>0</v>
      </c>
      <c r="E47">
        <v>0</v>
      </c>
      <c r="F47">
        <v>0</v>
      </c>
      <c r="G47">
        <v>0</v>
      </c>
    </row>
    <row r="48" spans="1:7" ht="15" x14ac:dyDescent="0.25">
      <c r="A48" s="242" t="s">
        <v>293</v>
      </c>
      <c r="B48">
        <v>328.9</v>
      </c>
      <c r="C48">
        <v>501.9</v>
      </c>
      <c r="D48">
        <v>51</v>
      </c>
      <c r="E48">
        <v>132.1</v>
      </c>
      <c r="F48">
        <v>0</v>
      </c>
      <c r="G48">
        <v>0</v>
      </c>
    </row>
    <row r="49" spans="1:7" ht="15" x14ac:dyDescent="0.25">
      <c r="A49" s="242" t="s">
        <v>384</v>
      </c>
      <c r="B49">
        <v>0</v>
      </c>
      <c r="C49">
        <v>0</v>
      </c>
      <c r="D49">
        <v>4</v>
      </c>
      <c r="E49">
        <v>4.0999999999999996</v>
      </c>
      <c r="F49">
        <v>0</v>
      </c>
      <c r="G49">
        <v>0</v>
      </c>
    </row>
    <row r="50" spans="1:7" ht="15" x14ac:dyDescent="0.25">
      <c r="A50" s="242" t="s">
        <v>294</v>
      </c>
      <c r="B50">
        <v>3.4</v>
      </c>
      <c r="C50">
        <v>0</v>
      </c>
      <c r="D50">
        <v>0</v>
      </c>
      <c r="E50">
        <v>4.7</v>
      </c>
      <c r="F50">
        <v>0</v>
      </c>
      <c r="G50">
        <v>0</v>
      </c>
    </row>
    <row r="51" spans="1:7" ht="15" x14ac:dyDescent="0.25">
      <c r="A51" s="242" t="s">
        <v>295</v>
      </c>
      <c r="B51">
        <v>165</v>
      </c>
      <c r="C51">
        <v>133.4</v>
      </c>
      <c r="D51">
        <v>49.4</v>
      </c>
      <c r="E51">
        <v>53.4</v>
      </c>
      <c r="F51">
        <v>0</v>
      </c>
      <c r="G51">
        <v>0</v>
      </c>
    </row>
    <row r="52" spans="1:7" ht="15" x14ac:dyDescent="0.25">
      <c r="A52" s="242" t="s">
        <v>296</v>
      </c>
      <c r="B52">
        <v>79.7</v>
      </c>
      <c r="C52">
        <v>53</v>
      </c>
      <c r="D52">
        <v>25.3</v>
      </c>
      <c r="E52">
        <v>21.2</v>
      </c>
      <c r="F52">
        <v>0</v>
      </c>
      <c r="G52">
        <v>0</v>
      </c>
    </row>
    <row r="53" spans="1:7" ht="15" x14ac:dyDescent="0.25">
      <c r="A53" s="242" t="s">
        <v>297</v>
      </c>
      <c r="B53">
        <v>9.5</v>
      </c>
      <c r="C53">
        <v>3.3</v>
      </c>
      <c r="D53">
        <v>0.8</v>
      </c>
      <c r="E53">
        <v>2.1</v>
      </c>
      <c r="F53">
        <v>0</v>
      </c>
      <c r="G53">
        <v>0</v>
      </c>
    </row>
    <row r="54" spans="1:7" ht="15" x14ac:dyDescent="0.25">
      <c r="A54" s="242" t="s">
        <v>298</v>
      </c>
      <c r="B54">
        <v>4263.8</v>
      </c>
      <c r="C54">
        <v>4661.7</v>
      </c>
      <c r="D54">
        <v>1109.4000000000001</v>
      </c>
      <c r="E54">
        <v>1801.2</v>
      </c>
      <c r="F54">
        <v>124.9</v>
      </c>
      <c r="G54">
        <v>0</v>
      </c>
    </row>
    <row r="55" spans="1:7" ht="15" x14ac:dyDescent="0.25">
      <c r="A55" s="242" t="s">
        <v>299</v>
      </c>
      <c r="B55">
        <v>102</v>
      </c>
      <c r="C55">
        <v>67.5</v>
      </c>
      <c r="D55">
        <v>0.1</v>
      </c>
      <c r="E55">
        <v>12.2</v>
      </c>
      <c r="F55">
        <v>0</v>
      </c>
      <c r="G55">
        <v>0</v>
      </c>
    </row>
    <row r="56" spans="1:7" ht="15" x14ac:dyDescent="0.25">
      <c r="A56" s="242" t="s">
        <v>300</v>
      </c>
      <c r="B56">
        <v>285.10000000000002</v>
      </c>
      <c r="C56">
        <v>318.7</v>
      </c>
      <c r="D56">
        <v>42.3</v>
      </c>
      <c r="E56">
        <v>41.2</v>
      </c>
      <c r="F56">
        <v>0</v>
      </c>
      <c r="G56">
        <v>0</v>
      </c>
    </row>
    <row r="57" spans="1:7" ht="15" x14ac:dyDescent="0.25">
      <c r="A57" s="242" t="s">
        <v>301</v>
      </c>
      <c r="B57">
        <v>0</v>
      </c>
      <c r="C57">
        <v>345.8</v>
      </c>
      <c r="D57">
        <v>0</v>
      </c>
      <c r="E57">
        <v>368.3</v>
      </c>
      <c r="F57">
        <v>0</v>
      </c>
      <c r="G57">
        <v>0</v>
      </c>
    </row>
    <row r="58" spans="1:7" ht="15" x14ac:dyDescent="0.25">
      <c r="A58" s="242" t="s">
        <v>302</v>
      </c>
      <c r="B58">
        <v>116.4</v>
      </c>
      <c r="C58">
        <v>234.8</v>
      </c>
      <c r="D58">
        <v>15.9</v>
      </c>
      <c r="E58">
        <v>73.900000000000006</v>
      </c>
      <c r="F58">
        <v>0</v>
      </c>
      <c r="G58">
        <v>0</v>
      </c>
    </row>
    <row r="59" spans="1:7" ht="15" x14ac:dyDescent="0.25">
      <c r="A59" s="242" t="s">
        <v>385</v>
      </c>
      <c r="B59">
        <v>0</v>
      </c>
      <c r="C59">
        <v>0</v>
      </c>
      <c r="D59">
        <v>0</v>
      </c>
      <c r="E59">
        <v>1.2</v>
      </c>
      <c r="F59">
        <v>0</v>
      </c>
      <c r="G59">
        <v>0</v>
      </c>
    </row>
    <row r="60" spans="1:7" ht="15" x14ac:dyDescent="0.25">
      <c r="A60" s="242" t="s">
        <v>303</v>
      </c>
      <c r="B60">
        <v>18.399999999999999</v>
      </c>
      <c r="C60">
        <v>33</v>
      </c>
      <c r="D60">
        <v>9.5</v>
      </c>
      <c r="E60">
        <v>3.4</v>
      </c>
      <c r="F60">
        <v>0</v>
      </c>
      <c r="G60">
        <v>0</v>
      </c>
    </row>
    <row r="61" spans="1:7" ht="15" x14ac:dyDescent="0.25">
      <c r="A61" s="242" t="s">
        <v>304</v>
      </c>
      <c r="B61">
        <v>0</v>
      </c>
      <c r="C61">
        <v>60</v>
      </c>
      <c r="D61">
        <v>0</v>
      </c>
      <c r="E61">
        <v>60</v>
      </c>
      <c r="F61">
        <v>0</v>
      </c>
      <c r="G61">
        <v>0</v>
      </c>
    </row>
    <row r="62" spans="1:7" ht="15" x14ac:dyDescent="0.25">
      <c r="A62" s="242" t="s">
        <v>400</v>
      </c>
      <c r="B62" t="s">
        <v>26</v>
      </c>
      <c r="C62" t="s">
        <v>108</v>
      </c>
      <c r="D62" t="s">
        <v>118</v>
      </c>
      <c r="E62" t="s">
        <v>264</v>
      </c>
      <c r="F62" t="s">
        <v>118</v>
      </c>
      <c r="G62" t="s">
        <v>443</v>
      </c>
    </row>
    <row r="63" spans="1:7" ht="15" x14ac:dyDescent="0.25">
      <c r="A63" s="242" t="s">
        <v>305</v>
      </c>
      <c r="B63">
        <v>7012.6</v>
      </c>
      <c r="C63">
        <v>11797.6</v>
      </c>
      <c r="D63">
        <v>2081.1999999999998</v>
      </c>
      <c r="E63">
        <v>6177</v>
      </c>
      <c r="F63">
        <v>127.4</v>
      </c>
      <c r="G63">
        <v>0</v>
      </c>
    </row>
    <row r="64" spans="1:7" ht="15" x14ac:dyDescent="0.25">
      <c r="A64" s="242" t="s">
        <v>306</v>
      </c>
      <c r="B64">
        <v>902.2</v>
      </c>
      <c r="C64">
        <v>2731.1</v>
      </c>
      <c r="D64">
        <v>0</v>
      </c>
      <c r="E64">
        <v>0</v>
      </c>
      <c r="F64">
        <v>0</v>
      </c>
      <c r="G64">
        <v>0</v>
      </c>
    </row>
    <row r="65" spans="1:7" ht="15" x14ac:dyDescent="0.25">
      <c r="A65" s="242" t="s">
        <v>400</v>
      </c>
      <c r="B65" t="s">
        <v>26</v>
      </c>
      <c r="C65" t="s">
        <v>108</v>
      </c>
      <c r="D65" t="s">
        <v>118</v>
      </c>
      <c r="E65" t="s">
        <v>264</v>
      </c>
      <c r="F65" t="s">
        <v>118</v>
      </c>
      <c r="G65" t="s">
        <v>443</v>
      </c>
    </row>
    <row r="66" spans="1:7" ht="15" x14ac:dyDescent="0.25">
      <c r="A66" s="242" t="s">
        <v>307</v>
      </c>
      <c r="B66">
        <v>7914.8</v>
      </c>
      <c r="C66">
        <v>14528.7</v>
      </c>
      <c r="D66">
        <v>2081.1999999999998</v>
      </c>
      <c r="E66">
        <v>6177</v>
      </c>
      <c r="F66">
        <v>127.4</v>
      </c>
      <c r="G66">
        <v>0</v>
      </c>
    </row>
    <row r="67" spans="1:7" ht="15" x14ac:dyDescent="0.25">
      <c r="A67" s="242" t="s">
        <v>308</v>
      </c>
      <c r="B67" t="s">
        <v>25</v>
      </c>
      <c r="C67" t="s">
        <v>25</v>
      </c>
      <c r="D67">
        <v>0</v>
      </c>
      <c r="E67">
        <v>0</v>
      </c>
      <c r="F67" t="s">
        <v>25</v>
      </c>
      <c r="G67" t="s">
        <v>25</v>
      </c>
    </row>
    <row r="68" spans="1:7" ht="15" x14ac:dyDescent="0.25">
      <c r="A68" s="242" t="s">
        <v>309</v>
      </c>
      <c r="B68">
        <v>635</v>
      </c>
      <c r="C68">
        <v>964</v>
      </c>
      <c r="D68" t="s">
        <v>25</v>
      </c>
      <c r="E68" t="s">
        <v>25</v>
      </c>
      <c r="F68">
        <v>0</v>
      </c>
      <c r="G68">
        <v>0</v>
      </c>
    </row>
    <row r="69" spans="1:7" ht="15" x14ac:dyDescent="0.25">
      <c r="A69" s="242" t="s">
        <v>400</v>
      </c>
      <c r="B69" t="s">
        <v>26</v>
      </c>
      <c r="C69" t="s">
        <v>108</v>
      </c>
      <c r="D69" t="s">
        <v>118</v>
      </c>
      <c r="E69" t="s">
        <v>264</v>
      </c>
      <c r="F69" t="s">
        <v>118</v>
      </c>
      <c r="G69" t="s">
        <v>443</v>
      </c>
    </row>
  </sheetData>
  <pageMargins left="0.7" right="0.7" top="0.75" bottom="0.75" header="0.3" footer="0.3"/>
  <pageSetup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
  <sheetViews>
    <sheetView workbookViewId="0"/>
  </sheetViews>
  <sheetFormatPr defaultRowHeight="13.2" x14ac:dyDescent="0.25"/>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2:G69"/>
  <sheetViews>
    <sheetView topLeftCell="A3" zoomScale="145" zoomScaleNormal="145" workbookViewId="0">
      <pane xSplit="1" ySplit="8" topLeftCell="B47" activePane="bottomRight" state="frozen"/>
      <selection pane="topRight"/>
      <selection pane="bottomLeft"/>
      <selection pane="bottomRight"/>
    </sheetView>
  </sheetViews>
  <sheetFormatPr defaultRowHeight="13.2" x14ac:dyDescent="0.25"/>
  <cols>
    <col min="4" max="4" width="7.109375" customWidth="1"/>
  </cols>
  <sheetData>
    <row r="2" spans="1:7" x14ac:dyDescent="0.25">
      <c r="A2" t="s">
        <v>24</v>
      </c>
      <c r="E2" t="s">
        <v>436</v>
      </c>
      <c r="F2" t="s">
        <v>437</v>
      </c>
      <c r="G2" s="33">
        <v>43708</v>
      </c>
    </row>
    <row r="3" spans="1:7" x14ac:dyDescent="0.25">
      <c r="A3" t="s">
        <v>398</v>
      </c>
      <c r="B3" t="s">
        <v>417</v>
      </c>
      <c r="C3" t="s">
        <v>418</v>
      </c>
      <c r="D3" t="s">
        <v>389</v>
      </c>
      <c r="E3" t="s">
        <v>440</v>
      </c>
      <c r="F3" t="s">
        <v>436</v>
      </c>
      <c r="G3" t="s">
        <v>441</v>
      </c>
    </row>
    <row r="4" spans="1:7" x14ac:dyDescent="0.25">
      <c r="A4" t="s">
        <v>399</v>
      </c>
      <c r="B4" s="239" t="s">
        <v>489</v>
      </c>
      <c r="C4" s="239" t="s">
        <v>490</v>
      </c>
      <c r="D4" s="239">
        <v>2019</v>
      </c>
    </row>
    <row r="5" spans="1:7" x14ac:dyDescent="0.25">
      <c r="A5" t="s">
        <v>400</v>
      </c>
      <c r="B5" t="s">
        <v>108</v>
      </c>
      <c r="C5" t="s">
        <v>108</v>
      </c>
      <c r="D5" t="s">
        <v>108</v>
      </c>
      <c r="E5" t="s">
        <v>264</v>
      </c>
      <c r="F5" t="s">
        <v>109</v>
      </c>
      <c r="G5" t="s">
        <v>130</v>
      </c>
    </row>
    <row r="6" spans="1:7" x14ac:dyDescent="0.25">
      <c r="A6" t="s">
        <v>27</v>
      </c>
      <c r="B6" t="s">
        <v>424</v>
      </c>
      <c r="C6" t="s">
        <v>425</v>
      </c>
      <c r="D6" t="s">
        <v>422</v>
      </c>
      <c r="E6" t="s">
        <v>491</v>
      </c>
      <c r="F6" t="s">
        <v>492</v>
      </c>
      <c r="G6" t="s">
        <v>464</v>
      </c>
    </row>
    <row r="7" spans="1:7" x14ac:dyDescent="0.25">
      <c r="A7" t="s">
        <v>25</v>
      </c>
      <c r="B7" t="s">
        <v>108</v>
      </c>
      <c r="C7" t="s">
        <v>108</v>
      </c>
      <c r="D7" t="s">
        <v>108</v>
      </c>
      <c r="E7" t="s">
        <v>264</v>
      </c>
      <c r="F7" t="s">
        <v>109</v>
      </c>
      <c r="G7" t="s">
        <v>130</v>
      </c>
    </row>
    <row r="8" spans="1:7" x14ac:dyDescent="0.25">
      <c r="A8" t="s">
        <v>401</v>
      </c>
      <c r="B8" t="s">
        <v>419</v>
      </c>
      <c r="C8" t="s">
        <v>420</v>
      </c>
      <c r="D8" t="s">
        <v>410</v>
      </c>
      <c r="E8" t="s">
        <v>446</v>
      </c>
      <c r="F8" t="s">
        <v>447</v>
      </c>
      <c r="G8" t="s">
        <v>448</v>
      </c>
    </row>
    <row r="9" spans="1:7" x14ac:dyDescent="0.25">
      <c r="A9" t="s">
        <v>25</v>
      </c>
      <c r="B9" t="s">
        <v>108</v>
      </c>
      <c r="C9" t="s">
        <v>108</v>
      </c>
      <c r="D9" t="s">
        <v>108</v>
      </c>
      <c r="E9" t="s">
        <v>264</v>
      </c>
      <c r="F9" t="s">
        <v>109</v>
      </c>
      <c r="G9" t="s">
        <v>130</v>
      </c>
    </row>
    <row r="10" spans="1:7" x14ac:dyDescent="0.25">
      <c r="A10" t="s">
        <v>402</v>
      </c>
      <c r="B10" t="s">
        <v>411</v>
      </c>
      <c r="C10" t="s">
        <v>421</v>
      </c>
      <c r="D10" t="s">
        <v>411</v>
      </c>
      <c r="E10" t="s">
        <v>451</v>
      </c>
      <c r="F10" t="s">
        <v>452</v>
      </c>
      <c r="G10" t="s">
        <v>453</v>
      </c>
    </row>
    <row r="11" spans="1:7" x14ac:dyDescent="0.25">
      <c r="A11" t="s">
        <v>27</v>
      </c>
    </row>
    <row r="12" spans="1:7" x14ac:dyDescent="0.25">
      <c r="A12" t="s">
        <v>268</v>
      </c>
      <c r="B12">
        <v>0.3</v>
      </c>
      <c r="C12">
        <v>55.1</v>
      </c>
      <c r="D12">
        <v>0.1</v>
      </c>
      <c r="E12" t="s">
        <v>160</v>
      </c>
      <c r="F12">
        <v>0</v>
      </c>
      <c r="G12">
        <v>0</v>
      </c>
    </row>
    <row r="13" spans="1:7" x14ac:dyDescent="0.25">
      <c r="A13" t="s">
        <v>412</v>
      </c>
      <c r="B13">
        <v>0</v>
      </c>
      <c r="C13">
        <v>54.8</v>
      </c>
      <c r="D13">
        <v>0</v>
      </c>
      <c r="E13">
        <v>0</v>
      </c>
      <c r="F13">
        <v>0</v>
      </c>
      <c r="G13">
        <v>0</v>
      </c>
    </row>
    <row r="14" spans="1:7" x14ac:dyDescent="0.25">
      <c r="A14" t="s">
        <v>269</v>
      </c>
      <c r="B14">
        <v>0.3</v>
      </c>
      <c r="C14">
        <v>0.3</v>
      </c>
      <c r="D14">
        <v>0.1</v>
      </c>
      <c r="E14" t="s">
        <v>160</v>
      </c>
      <c r="F14">
        <v>0</v>
      </c>
      <c r="G14">
        <v>0</v>
      </c>
    </row>
    <row r="15" spans="1:7" x14ac:dyDescent="0.25">
      <c r="A15" t="s">
        <v>27</v>
      </c>
    </row>
    <row r="16" spans="1:7" x14ac:dyDescent="0.25">
      <c r="A16" t="s">
        <v>270</v>
      </c>
      <c r="B16">
        <v>892.4</v>
      </c>
      <c r="C16">
        <v>2139.8000000000002</v>
      </c>
      <c r="D16">
        <v>277.8</v>
      </c>
      <c r="E16">
        <v>612.20000000000005</v>
      </c>
      <c r="F16">
        <v>0</v>
      </c>
      <c r="G16">
        <v>0</v>
      </c>
    </row>
    <row r="17" spans="1:7" x14ac:dyDescent="0.25">
      <c r="A17" t="s">
        <v>27</v>
      </c>
    </row>
    <row r="18" spans="1:7" x14ac:dyDescent="0.25">
      <c r="A18" t="s">
        <v>271</v>
      </c>
      <c r="B18">
        <v>93.8</v>
      </c>
      <c r="C18">
        <v>380.4</v>
      </c>
      <c r="D18">
        <v>33.700000000000003</v>
      </c>
      <c r="E18">
        <v>266</v>
      </c>
      <c r="F18">
        <v>0</v>
      </c>
      <c r="G18">
        <v>0</v>
      </c>
    </row>
    <row r="19" spans="1:7" x14ac:dyDescent="0.25">
      <c r="A19" t="s">
        <v>27</v>
      </c>
    </row>
    <row r="20" spans="1:7" x14ac:dyDescent="0.25">
      <c r="A20" t="s">
        <v>272</v>
      </c>
      <c r="B20">
        <v>60</v>
      </c>
      <c r="C20">
        <v>163.30000000000001</v>
      </c>
      <c r="D20">
        <v>0</v>
      </c>
      <c r="E20">
        <v>0.2</v>
      </c>
      <c r="F20">
        <v>0</v>
      </c>
      <c r="G20">
        <v>0</v>
      </c>
    </row>
    <row r="21" spans="1:7" x14ac:dyDescent="0.25">
      <c r="A21" t="s">
        <v>27</v>
      </c>
    </row>
    <row r="22" spans="1:7" x14ac:dyDescent="0.25">
      <c r="A22" t="s">
        <v>273</v>
      </c>
      <c r="B22">
        <v>124.3</v>
      </c>
      <c r="C22">
        <v>1622.4</v>
      </c>
      <c r="D22">
        <v>2.7</v>
      </c>
      <c r="E22">
        <v>288.3</v>
      </c>
      <c r="F22">
        <v>0</v>
      </c>
      <c r="G22">
        <v>0</v>
      </c>
    </row>
    <row r="23" spans="1:7" x14ac:dyDescent="0.25">
      <c r="A23" t="s">
        <v>274</v>
      </c>
      <c r="B23">
        <v>3.1</v>
      </c>
      <c r="C23">
        <v>5.3</v>
      </c>
      <c r="D23">
        <v>1.2</v>
      </c>
      <c r="E23">
        <v>2.2000000000000002</v>
      </c>
      <c r="F23">
        <v>0</v>
      </c>
      <c r="G23">
        <v>0</v>
      </c>
    </row>
    <row r="24" spans="1:7" x14ac:dyDescent="0.25">
      <c r="A24" t="s">
        <v>406</v>
      </c>
      <c r="B24">
        <v>0</v>
      </c>
      <c r="C24">
        <v>3</v>
      </c>
      <c r="D24" t="s">
        <v>160</v>
      </c>
      <c r="E24">
        <v>0</v>
      </c>
      <c r="F24">
        <v>0</v>
      </c>
      <c r="G24">
        <v>0</v>
      </c>
    </row>
    <row r="25" spans="1:7" x14ac:dyDescent="0.25">
      <c r="A25" t="s">
        <v>413</v>
      </c>
      <c r="B25">
        <v>9</v>
      </c>
      <c r="C25">
        <v>110</v>
      </c>
      <c r="D25">
        <v>0</v>
      </c>
      <c r="E25">
        <v>11.6</v>
      </c>
      <c r="F25">
        <v>0</v>
      </c>
      <c r="G25">
        <v>0</v>
      </c>
    </row>
    <row r="26" spans="1:7" x14ac:dyDescent="0.25">
      <c r="A26" t="s">
        <v>275</v>
      </c>
      <c r="B26">
        <v>68.900000000000006</v>
      </c>
      <c r="C26">
        <v>1349.4</v>
      </c>
      <c r="D26">
        <v>0.9</v>
      </c>
      <c r="E26">
        <v>195.9</v>
      </c>
      <c r="F26">
        <v>0</v>
      </c>
      <c r="G26">
        <v>0</v>
      </c>
    </row>
    <row r="27" spans="1:7" x14ac:dyDescent="0.25">
      <c r="A27" t="s">
        <v>276</v>
      </c>
      <c r="B27">
        <v>0.4</v>
      </c>
      <c r="C27">
        <v>30.9</v>
      </c>
      <c r="D27">
        <v>0.6</v>
      </c>
      <c r="E27">
        <v>1.8</v>
      </c>
      <c r="F27">
        <v>0</v>
      </c>
      <c r="G27">
        <v>0</v>
      </c>
    </row>
    <row r="28" spans="1:7" x14ac:dyDescent="0.25">
      <c r="A28" t="s">
        <v>277</v>
      </c>
      <c r="B28">
        <v>0</v>
      </c>
      <c r="C28">
        <v>0.3</v>
      </c>
      <c r="D28">
        <v>0</v>
      </c>
      <c r="E28" t="s">
        <v>160</v>
      </c>
      <c r="F28">
        <v>0</v>
      </c>
      <c r="G28">
        <v>0</v>
      </c>
    </row>
    <row r="29" spans="1:7" x14ac:dyDescent="0.25">
      <c r="A29" t="s">
        <v>278</v>
      </c>
      <c r="B29">
        <v>0</v>
      </c>
      <c r="C29">
        <v>0</v>
      </c>
      <c r="D29">
        <v>0.1</v>
      </c>
      <c r="E29">
        <v>0</v>
      </c>
      <c r="F29">
        <v>0</v>
      </c>
      <c r="G29">
        <v>0</v>
      </c>
    </row>
    <row r="30" spans="1:7" x14ac:dyDescent="0.25">
      <c r="A30" t="s">
        <v>279</v>
      </c>
      <c r="B30">
        <v>3.6</v>
      </c>
      <c r="C30">
        <v>3.6</v>
      </c>
      <c r="D30">
        <v>0</v>
      </c>
      <c r="E30">
        <v>3</v>
      </c>
      <c r="F30">
        <v>0</v>
      </c>
      <c r="G30">
        <v>0</v>
      </c>
    </row>
    <row r="31" spans="1:7" x14ac:dyDescent="0.25">
      <c r="A31" t="s">
        <v>280</v>
      </c>
      <c r="B31">
        <v>0</v>
      </c>
      <c r="C31">
        <v>0</v>
      </c>
      <c r="D31">
        <v>0</v>
      </c>
      <c r="E31">
        <v>0</v>
      </c>
      <c r="F31">
        <v>0</v>
      </c>
      <c r="G31">
        <v>0</v>
      </c>
    </row>
    <row r="32" spans="1:7" x14ac:dyDescent="0.25">
      <c r="A32" t="s">
        <v>281</v>
      </c>
      <c r="B32">
        <v>0</v>
      </c>
      <c r="C32" t="s">
        <v>160</v>
      </c>
      <c r="D32">
        <v>0</v>
      </c>
      <c r="E32">
        <v>73.8</v>
      </c>
      <c r="F32">
        <v>0</v>
      </c>
      <c r="G32">
        <v>0</v>
      </c>
    </row>
    <row r="33" spans="1:7" x14ac:dyDescent="0.25">
      <c r="A33" t="s">
        <v>493</v>
      </c>
      <c r="B33">
        <v>39.4</v>
      </c>
      <c r="C33">
        <v>0</v>
      </c>
      <c r="D33">
        <v>0</v>
      </c>
      <c r="E33">
        <v>0</v>
      </c>
      <c r="F33">
        <v>0</v>
      </c>
      <c r="G33">
        <v>0</v>
      </c>
    </row>
    <row r="34" spans="1:7" x14ac:dyDescent="0.25">
      <c r="A34" t="s">
        <v>282</v>
      </c>
      <c r="B34">
        <v>0</v>
      </c>
      <c r="C34">
        <v>120</v>
      </c>
      <c r="D34">
        <v>0</v>
      </c>
      <c r="E34">
        <v>0</v>
      </c>
      <c r="F34">
        <v>0</v>
      </c>
      <c r="G34">
        <v>0</v>
      </c>
    </row>
    <row r="35" spans="1:7" x14ac:dyDescent="0.25">
      <c r="A35" t="s">
        <v>27</v>
      </c>
    </row>
    <row r="36" spans="1:7" x14ac:dyDescent="0.25">
      <c r="A36" t="s">
        <v>283</v>
      </c>
      <c r="B36">
        <v>0</v>
      </c>
      <c r="C36">
        <v>275</v>
      </c>
      <c r="D36">
        <v>0</v>
      </c>
      <c r="E36">
        <v>311.10000000000002</v>
      </c>
      <c r="F36">
        <v>0</v>
      </c>
      <c r="G36">
        <v>0</v>
      </c>
    </row>
    <row r="37" spans="1:7" x14ac:dyDescent="0.25">
      <c r="A37" t="s">
        <v>284</v>
      </c>
      <c r="B37">
        <v>0</v>
      </c>
      <c r="C37">
        <v>218</v>
      </c>
      <c r="D37">
        <v>0</v>
      </c>
      <c r="E37">
        <v>217.5</v>
      </c>
      <c r="F37">
        <v>0</v>
      </c>
      <c r="G37">
        <v>0</v>
      </c>
    </row>
    <row r="38" spans="1:7" x14ac:dyDescent="0.25">
      <c r="A38" t="s">
        <v>285</v>
      </c>
      <c r="B38">
        <v>0</v>
      </c>
      <c r="C38">
        <v>45</v>
      </c>
      <c r="D38">
        <v>0</v>
      </c>
      <c r="E38">
        <v>27.5</v>
      </c>
      <c r="F38">
        <v>0</v>
      </c>
      <c r="G38">
        <v>0</v>
      </c>
    </row>
    <row r="39" spans="1:7" x14ac:dyDescent="0.25">
      <c r="A39" t="s">
        <v>311</v>
      </c>
      <c r="B39">
        <v>0</v>
      </c>
      <c r="C39">
        <v>12</v>
      </c>
      <c r="D39">
        <v>0</v>
      </c>
      <c r="E39">
        <v>0</v>
      </c>
      <c r="F39">
        <v>0</v>
      </c>
      <c r="G39">
        <v>0</v>
      </c>
    </row>
    <row r="40" spans="1:7" x14ac:dyDescent="0.25">
      <c r="A40" t="s">
        <v>414</v>
      </c>
      <c r="B40">
        <v>0</v>
      </c>
      <c r="C40">
        <v>0</v>
      </c>
      <c r="D40">
        <v>0</v>
      </c>
      <c r="E40">
        <v>66.2</v>
      </c>
      <c r="F40">
        <v>0</v>
      </c>
      <c r="G40">
        <v>0</v>
      </c>
    </row>
    <row r="41" spans="1:7" x14ac:dyDescent="0.25">
      <c r="A41" t="s">
        <v>27</v>
      </c>
    </row>
    <row r="42" spans="1:7" x14ac:dyDescent="0.25">
      <c r="A42" t="s">
        <v>286</v>
      </c>
      <c r="B42">
        <v>5990.6</v>
      </c>
      <c r="C42">
        <v>7407.4</v>
      </c>
      <c r="D42">
        <v>834.2</v>
      </c>
      <c r="E42">
        <v>1685.8</v>
      </c>
      <c r="F42">
        <v>124.9</v>
      </c>
      <c r="G42">
        <v>0</v>
      </c>
    </row>
    <row r="43" spans="1:7" x14ac:dyDescent="0.25">
      <c r="A43" t="s">
        <v>287</v>
      </c>
      <c r="B43">
        <v>2.2999999999999998</v>
      </c>
      <c r="C43">
        <v>0</v>
      </c>
      <c r="D43">
        <v>0</v>
      </c>
      <c r="E43">
        <v>5.5</v>
      </c>
      <c r="F43">
        <v>0</v>
      </c>
      <c r="G43">
        <v>0</v>
      </c>
    </row>
    <row r="44" spans="1:7" x14ac:dyDescent="0.25">
      <c r="A44" t="s">
        <v>288</v>
      </c>
      <c r="B44">
        <v>189.6</v>
      </c>
      <c r="C44">
        <v>305.89999999999998</v>
      </c>
      <c r="D44">
        <v>33.200000000000003</v>
      </c>
      <c r="E44">
        <v>52.2</v>
      </c>
      <c r="F44">
        <v>0</v>
      </c>
      <c r="G44">
        <v>0</v>
      </c>
    </row>
    <row r="45" spans="1:7" x14ac:dyDescent="0.25">
      <c r="A45" t="s">
        <v>289</v>
      </c>
      <c r="B45">
        <v>50.6</v>
      </c>
      <c r="C45">
        <v>58.2</v>
      </c>
      <c r="D45">
        <v>40.4</v>
      </c>
      <c r="E45">
        <v>20.5</v>
      </c>
      <c r="F45">
        <v>0</v>
      </c>
      <c r="G45">
        <v>0</v>
      </c>
    </row>
    <row r="46" spans="1:7" x14ac:dyDescent="0.25">
      <c r="A46" t="s">
        <v>310</v>
      </c>
      <c r="B46">
        <v>0</v>
      </c>
      <c r="C46">
        <v>7</v>
      </c>
      <c r="D46">
        <v>0</v>
      </c>
      <c r="E46">
        <v>0</v>
      </c>
      <c r="F46">
        <v>0</v>
      </c>
      <c r="G46">
        <v>0</v>
      </c>
    </row>
    <row r="47" spans="1:7" x14ac:dyDescent="0.25">
      <c r="A47" t="s">
        <v>290</v>
      </c>
      <c r="B47">
        <v>249</v>
      </c>
      <c r="C47">
        <v>297.10000000000002</v>
      </c>
      <c r="D47">
        <v>8.8000000000000007</v>
      </c>
      <c r="E47">
        <v>218.5</v>
      </c>
      <c r="F47">
        <v>0</v>
      </c>
      <c r="G47">
        <v>0</v>
      </c>
    </row>
    <row r="48" spans="1:7" x14ac:dyDescent="0.25">
      <c r="A48" t="s">
        <v>291</v>
      </c>
      <c r="B48">
        <v>5.4</v>
      </c>
      <c r="C48">
        <v>312.2</v>
      </c>
      <c r="D48">
        <v>14.9</v>
      </c>
      <c r="E48">
        <v>30.8</v>
      </c>
      <c r="F48">
        <v>0</v>
      </c>
      <c r="G48">
        <v>0</v>
      </c>
    </row>
    <row r="49" spans="1:7" x14ac:dyDescent="0.25">
      <c r="A49" t="s">
        <v>292</v>
      </c>
      <c r="B49">
        <v>7.1</v>
      </c>
      <c r="C49">
        <v>14.8</v>
      </c>
      <c r="D49">
        <v>0</v>
      </c>
      <c r="E49">
        <v>0</v>
      </c>
      <c r="F49">
        <v>0</v>
      </c>
      <c r="G49">
        <v>0</v>
      </c>
    </row>
    <row r="50" spans="1:7" x14ac:dyDescent="0.25">
      <c r="A50" t="s">
        <v>293</v>
      </c>
      <c r="B50">
        <v>333</v>
      </c>
      <c r="C50">
        <v>524.1</v>
      </c>
      <c r="D50">
        <v>37.6</v>
      </c>
      <c r="E50">
        <v>77.8</v>
      </c>
      <c r="F50">
        <v>0</v>
      </c>
      <c r="G50">
        <v>0</v>
      </c>
    </row>
    <row r="51" spans="1:7" x14ac:dyDescent="0.25">
      <c r="A51" t="s">
        <v>384</v>
      </c>
      <c r="B51">
        <v>0</v>
      </c>
      <c r="C51">
        <v>0</v>
      </c>
      <c r="D51">
        <v>4</v>
      </c>
      <c r="E51">
        <v>0</v>
      </c>
      <c r="F51">
        <v>0</v>
      </c>
      <c r="G51">
        <v>0</v>
      </c>
    </row>
    <row r="52" spans="1:7" x14ac:dyDescent="0.25">
      <c r="A52" t="s">
        <v>294</v>
      </c>
      <c r="B52">
        <v>0</v>
      </c>
      <c r="C52">
        <v>0</v>
      </c>
      <c r="D52">
        <v>0</v>
      </c>
      <c r="E52">
        <v>4.0999999999999996</v>
      </c>
      <c r="F52">
        <v>0</v>
      </c>
      <c r="G52">
        <v>0</v>
      </c>
    </row>
    <row r="53" spans="1:7" x14ac:dyDescent="0.25">
      <c r="A53" t="s">
        <v>295</v>
      </c>
      <c r="B53">
        <v>164.6</v>
      </c>
      <c r="C53">
        <v>178.6</v>
      </c>
      <c r="D53">
        <v>41.6</v>
      </c>
      <c r="E53">
        <v>4.5999999999999996</v>
      </c>
      <c r="F53">
        <v>0</v>
      </c>
      <c r="G53">
        <v>0</v>
      </c>
    </row>
    <row r="54" spans="1:7" x14ac:dyDescent="0.25">
      <c r="A54" t="s">
        <v>296</v>
      </c>
      <c r="B54">
        <v>89.1</v>
      </c>
      <c r="C54">
        <v>59.9</v>
      </c>
      <c r="D54">
        <v>0</v>
      </c>
      <c r="E54">
        <v>14</v>
      </c>
      <c r="F54">
        <v>0</v>
      </c>
      <c r="G54">
        <v>0</v>
      </c>
    </row>
    <row r="55" spans="1:7" x14ac:dyDescent="0.25">
      <c r="A55" t="s">
        <v>297</v>
      </c>
      <c r="B55">
        <v>9.5</v>
      </c>
      <c r="C55">
        <v>2.6</v>
      </c>
      <c r="D55">
        <v>0.8</v>
      </c>
      <c r="E55">
        <v>2.1</v>
      </c>
      <c r="F55">
        <v>0</v>
      </c>
      <c r="G55">
        <v>0</v>
      </c>
    </row>
    <row r="56" spans="1:7" x14ac:dyDescent="0.25">
      <c r="A56" t="s">
        <v>298</v>
      </c>
      <c r="B56">
        <v>4355.6000000000004</v>
      </c>
      <c r="C56">
        <v>4612.6000000000004</v>
      </c>
      <c r="D56">
        <v>618.9</v>
      </c>
      <c r="E56">
        <v>968.3</v>
      </c>
      <c r="F56">
        <v>124.9</v>
      </c>
      <c r="G56">
        <v>0</v>
      </c>
    </row>
    <row r="57" spans="1:7" x14ac:dyDescent="0.25">
      <c r="A57" t="s">
        <v>299</v>
      </c>
      <c r="B57">
        <v>90</v>
      </c>
      <c r="C57">
        <v>78.5</v>
      </c>
      <c r="D57">
        <v>0</v>
      </c>
      <c r="E57">
        <v>0</v>
      </c>
      <c r="F57">
        <v>0</v>
      </c>
      <c r="G57">
        <v>0</v>
      </c>
    </row>
    <row r="58" spans="1:7" x14ac:dyDescent="0.25">
      <c r="A58" t="s">
        <v>300</v>
      </c>
      <c r="B58">
        <v>308.60000000000002</v>
      </c>
      <c r="C58">
        <v>322.10000000000002</v>
      </c>
      <c r="D58">
        <v>19</v>
      </c>
      <c r="E58">
        <v>20.5</v>
      </c>
      <c r="F58">
        <v>0</v>
      </c>
      <c r="G58">
        <v>0</v>
      </c>
    </row>
    <row r="59" spans="1:7" x14ac:dyDescent="0.25">
      <c r="A59" t="s">
        <v>301</v>
      </c>
      <c r="B59">
        <v>0</v>
      </c>
      <c r="C59">
        <v>295.7</v>
      </c>
      <c r="D59">
        <v>0</v>
      </c>
      <c r="E59">
        <v>175.8</v>
      </c>
      <c r="F59">
        <v>0</v>
      </c>
      <c r="G59">
        <v>0</v>
      </c>
    </row>
    <row r="60" spans="1:7" x14ac:dyDescent="0.25">
      <c r="A60" t="s">
        <v>302</v>
      </c>
      <c r="B60">
        <v>117.8</v>
      </c>
      <c r="C60">
        <v>245.2</v>
      </c>
      <c r="D60">
        <v>5.7</v>
      </c>
      <c r="E60">
        <v>31.1</v>
      </c>
      <c r="F60">
        <v>0</v>
      </c>
      <c r="G60">
        <v>0</v>
      </c>
    </row>
    <row r="61" spans="1:7" x14ac:dyDescent="0.25">
      <c r="A61" t="s">
        <v>303</v>
      </c>
      <c r="B61">
        <v>18.399999999999999</v>
      </c>
      <c r="C61">
        <v>33</v>
      </c>
      <c r="D61">
        <v>9.5</v>
      </c>
      <c r="E61">
        <v>0</v>
      </c>
      <c r="F61">
        <v>0</v>
      </c>
      <c r="G61">
        <v>0</v>
      </c>
    </row>
    <row r="62" spans="1:7" x14ac:dyDescent="0.25">
      <c r="A62" t="s">
        <v>304</v>
      </c>
      <c r="B62">
        <v>0</v>
      </c>
      <c r="C62">
        <v>60</v>
      </c>
      <c r="D62">
        <v>0</v>
      </c>
      <c r="E62">
        <v>60</v>
      </c>
      <c r="F62">
        <v>0</v>
      </c>
      <c r="G62">
        <v>0</v>
      </c>
    </row>
    <row r="63" spans="1:7" x14ac:dyDescent="0.25">
      <c r="A63" t="s">
        <v>400</v>
      </c>
      <c r="B63" t="s">
        <v>108</v>
      </c>
      <c r="C63" t="s">
        <v>108</v>
      </c>
      <c r="D63" t="s">
        <v>108</v>
      </c>
      <c r="E63" t="s">
        <v>264</v>
      </c>
      <c r="F63" t="s">
        <v>109</v>
      </c>
      <c r="G63" t="s">
        <v>130</v>
      </c>
    </row>
    <row r="64" spans="1:7" x14ac:dyDescent="0.25">
      <c r="A64" t="s">
        <v>305</v>
      </c>
      <c r="B64">
        <v>7161.5</v>
      </c>
      <c r="C64">
        <v>12043.4</v>
      </c>
      <c r="D64">
        <v>1148.5</v>
      </c>
      <c r="E64">
        <v>3163.7</v>
      </c>
      <c r="F64">
        <v>124.9</v>
      </c>
      <c r="G64">
        <v>0</v>
      </c>
    </row>
    <row r="65" spans="1:7" x14ac:dyDescent="0.25">
      <c r="A65" t="s">
        <v>306</v>
      </c>
      <c r="B65">
        <v>838.9</v>
      </c>
      <c r="C65">
        <v>3060.9</v>
      </c>
      <c r="D65">
        <v>0</v>
      </c>
      <c r="E65">
        <v>0</v>
      </c>
      <c r="F65">
        <v>0</v>
      </c>
      <c r="G65">
        <v>0</v>
      </c>
    </row>
    <row r="66" spans="1:7" x14ac:dyDescent="0.25">
      <c r="A66" t="s">
        <v>400</v>
      </c>
      <c r="B66" t="s">
        <v>108</v>
      </c>
      <c r="C66" t="s">
        <v>108</v>
      </c>
      <c r="D66" t="s">
        <v>108</v>
      </c>
      <c r="E66" t="s">
        <v>264</v>
      </c>
      <c r="F66" t="s">
        <v>109</v>
      </c>
      <c r="G66" t="s">
        <v>130</v>
      </c>
    </row>
    <row r="67" spans="1:7" x14ac:dyDescent="0.25">
      <c r="A67" t="s">
        <v>307</v>
      </c>
      <c r="B67">
        <v>8000.4</v>
      </c>
      <c r="C67">
        <v>15104.3</v>
      </c>
      <c r="D67">
        <v>1148.5</v>
      </c>
      <c r="E67">
        <v>3163.7</v>
      </c>
      <c r="F67">
        <v>124.9</v>
      </c>
      <c r="G67">
        <v>0</v>
      </c>
    </row>
    <row r="68" spans="1:7" x14ac:dyDescent="0.25">
      <c r="A68" t="s">
        <v>308</v>
      </c>
      <c r="B68" t="s">
        <v>25</v>
      </c>
      <c r="C68" t="s">
        <v>25</v>
      </c>
      <c r="D68">
        <v>0</v>
      </c>
      <c r="E68">
        <v>0</v>
      </c>
      <c r="F68" t="s">
        <v>25</v>
      </c>
      <c r="G68" t="s">
        <v>25</v>
      </c>
    </row>
    <row r="69" spans="1:7" x14ac:dyDescent="0.25">
      <c r="A69" t="s">
        <v>309</v>
      </c>
      <c r="B69">
        <v>635</v>
      </c>
      <c r="C69">
        <v>1157</v>
      </c>
      <c r="D69" t="s">
        <v>25</v>
      </c>
      <c r="E69" t="s">
        <v>25</v>
      </c>
      <c r="F69">
        <v>0</v>
      </c>
      <c r="G69">
        <v>0</v>
      </c>
    </row>
  </sheetData>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G69"/>
  <sheetViews>
    <sheetView zoomScale="130" zoomScaleNormal="130" workbookViewId="0"/>
  </sheetViews>
  <sheetFormatPr defaultRowHeight="13.2" x14ac:dyDescent="0.25"/>
  <cols>
    <col min="1" max="1" width="14.44140625" customWidth="1"/>
    <col min="2" max="2" width="12.5546875" customWidth="1"/>
  </cols>
  <sheetData>
    <row r="2" spans="1:7" x14ac:dyDescent="0.25">
      <c r="A2" t="s">
        <v>24</v>
      </c>
      <c r="E2" t="s">
        <v>387</v>
      </c>
      <c r="F2" t="s">
        <v>456</v>
      </c>
      <c r="G2" s="33">
        <v>43708</v>
      </c>
    </row>
    <row r="3" spans="1:7" x14ac:dyDescent="0.25">
      <c r="A3" t="s">
        <v>426</v>
      </c>
      <c r="B3" t="s">
        <v>457</v>
      </c>
      <c r="C3" t="s">
        <v>439</v>
      </c>
      <c r="D3" t="s">
        <v>389</v>
      </c>
      <c r="E3" t="s">
        <v>440</v>
      </c>
      <c r="F3" t="s">
        <v>436</v>
      </c>
      <c r="G3" t="s">
        <v>441</v>
      </c>
    </row>
    <row r="4" spans="1:7" x14ac:dyDescent="0.25">
      <c r="A4" t="s">
        <v>427</v>
      </c>
      <c r="B4" t="s">
        <v>458</v>
      </c>
      <c r="C4" t="s">
        <v>459</v>
      </c>
      <c r="D4">
        <v>2019</v>
      </c>
    </row>
    <row r="5" spans="1:7" x14ac:dyDescent="0.25">
      <c r="A5" t="s">
        <v>428</v>
      </c>
      <c r="B5" t="s">
        <v>443</v>
      </c>
      <c r="C5" t="s">
        <v>118</v>
      </c>
      <c r="D5" t="s">
        <v>108</v>
      </c>
      <c r="E5" t="s">
        <v>109</v>
      </c>
      <c r="F5" t="s">
        <v>264</v>
      </c>
      <c r="G5" t="s">
        <v>130</v>
      </c>
    </row>
    <row r="6" spans="1:7" x14ac:dyDescent="0.25">
      <c r="A6" t="s">
        <v>27</v>
      </c>
      <c r="B6" t="s">
        <v>460</v>
      </c>
      <c r="C6" t="s">
        <v>461</v>
      </c>
      <c r="D6" t="s">
        <v>422</v>
      </c>
      <c r="E6" t="s">
        <v>462</v>
      </c>
      <c r="F6" t="s">
        <v>463</v>
      </c>
      <c r="G6" t="s">
        <v>464</v>
      </c>
    </row>
    <row r="7" spans="1:7" x14ac:dyDescent="0.25">
      <c r="A7" t="s">
        <v>129</v>
      </c>
      <c r="B7" t="s">
        <v>443</v>
      </c>
      <c r="C7" t="s">
        <v>118</v>
      </c>
      <c r="D7" t="s">
        <v>108</v>
      </c>
      <c r="E7" t="s">
        <v>109</v>
      </c>
      <c r="F7" t="s">
        <v>264</v>
      </c>
      <c r="G7" t="s">
        <v>130</v>
      </c>
    </row>
    <row r="8" spans="1:7" x14ac:dyDescent="0.25">
      <c r="A8" t="s">
        <v>429</v>
      </c>
      <c r="B8" t="s">
        <v>465</v>
      </c>
      <c r="C8" t="s">
        <v>466</v>
      </c>
      <c r="D8" t="s">
        <v>410</v>
      </c>
      <c r="E8" t="s">
        <v>392</v>
      </c>
      <c r="F8" t="s">
        <v>467</v>
      </c>
      <c r="G8" t="s">
        <v>448</v>
      </c>
    </row>
    <row r="9" spans="1:7" x14ac:dyDescent="0.25">
      <c r="A9" t="s">
        <v>129</v>
      </c>
      <c r="B9" t="s">
        <v>443</v>
      </c>
      <c r="C9" t="s">
        <v>118</v>
      </c>
      <c r="D9" t="s">
        <v>108</v>
      </c>
      <c r="E9" t="s">
        <v>109</v>
      </c>
      <c r="F9" t="s">
        <v>264</v>
      </c>
      <c r="G9" t="s">
        <v>130</v>
      </c>
    </row>
    <row r="10" spans="1:7" x14ac:dyDescent="0.25">
      <c r="A10" t="s">
        <v>430</v>
      </c>
      <c r="B10" t="s">
        <v>468</v>
      </c>
      <c r="C10" t="s">
        <v>469</v>
      </c>
      <c r="D10" t="s">
        <v>411</v>
      </c>
      <c r="E10" t="s">
        <v>470</v>
      </c>
      <c r="F10" t="s">
        <v>471</v>
      </c>
      <c r="G10" t="s">
        <v>453</v>
      </c>
    </row>
    <row r="11" spans="1:7" x14ac:dyDescent="0.25">
      <c r="A11" t="s">
        <v>428</v>
      </c>
      <c r="B11" t="s">
        <v>443</v>
      </c>
      <c r="C11" t="s">
        <v>118</v>
      </c>
      <c r="D11" t="s">
        <v>108</v>
      </c>
      <c r="E11" t="s">
        <v>109</v>
      </c>
      <c r="F11" t="s">
        <v>264</v>
      </c>
      <c r="G11" t="s">
        <v>130</v>
      </c>
    </row>
    <row r="12" spans="1:7" x14ac:dyDescent="0.25">
      <c r="A12" t="s">
        <v>27</v>
      </c>
    </row>
    <row r="13" spans="1:7" x14ac:dyDescent="0.25">
      <c r="A13" t="s">
        <v>268</v>
      </c>
      <c r="B13">
        <v>0.3</v>
      </c>
      <c r="C13">
        <v>55.1</v>
      </c>
      <c r="D13" t="s">
        <v>160</v>
      </c>
      <c r="E13">
        <v>0</v>
      </c>
      <c r="F13">
        <v>0</v>
      </c>
      <c r="G13">
        <v>0</v>
      </c>
    </row>
    <row r="14" spans="1:7" x14ac:dyDescent="0.25">
      <c r="A14" t="s">
        <v>412</v>
      </c>
      <c r="B14">
        <v>0</v>
      </c>
      <c r="C14">
        <v>54.8</v>
      </c>
      <c r="D14">
        <v>0</v>
      </c>
      <c r="E14">
        <v>0</v>
      </c>
      <c r="F14">
        <v>0</v>
      </c>
      <c r="G14">
        <v>0</v>
      </c>
    </row>
    <row r="15" spans="1:7" x14ac:dyDescent="0.25">
      <c r="A15" t="s">
        <v>269</v>
      </c>
      <c r="B15">
        <v>0.3</v>
      </c>
      <c r="C15">
        <v>0.4</v>
      </c>
      <c r="D15" t="s">
        <v>160</v>
      </c>
      <c r="E15">
        <v>0</v>
      </c>
      <c r="F15">
        <v>0</v>
      </c>
      <c r="G15">
        <v>0</v>
      </c>
    </row>
    <row r="16" spans="1:7" x14ac:dyDescent="0.25">
      <c r="A16" t="s">
        <v>27</v>
      </c>
    </row>
    <row r="17" spans="1:7" x14ac:dyDescent="0.25">
      <c r="A17" t="s">
        <v>270</v>
      </c>
      <c r="B17">
        <v>825.4</v>
      </c>
      <c r="C17">
        <v>2287.8000000000002</v>
      </c>
      <c r="D17">
        <v>251.9</v>
      </c>
      <c r="E17">
        <v>339.7</v>
      </c>
      <c r="F17">
        <v>0</v>
      </c>
      <c r="G17">
        <v>0</v>
      </c>
    </row>
    <row r="18" spans="1:7" x14ac:dyDescent="0.25">
      <c r="A18" t="s">
        <v>27</v>
      </c>
    </row>
    <row r="19" spans="1:7" x14ac:dyDescent="0.25">
      <c r="A19" t="s">
        <v>271</v>
      </c>
      <c r="B19">
        <v>120.5</v>
      </c>
      <c r="C19">
        <v>447.3</v>
      </c>
      <c r="D19">
        <v>6.5</v>
      </c>
      <c r="E19">
        <v>126.7</v>
      </c>
      <c r="F19">
        <v>0</v>
      </c>
      <c r="G19">
        <v>0</v>
      </c>
    </row>
    <row r="20" spans="1:7" x14ac:dyDescent="0.25">
      <c r="A20" t="s">
        <v>27</v>
      </c>
    </row>
    <row r="21" spans="1:7" x14ac:dyDescent="0.25">
      <c r="A21" t="s">
        <v>272</v>
      </c>
      <c r="B21">
        <v>60</v>
      </c>
      <c r="C21">
        <v>163.5</v>
      </c>
      <c r="D21">
        <v>0</v>
      </c>
      <c r="E21">
        <v>0</v>
      </c>
      <c r="F21">
        <v>0</v>
      </c>
      <c r="G21">
        <v>0</v>
      </c>
    </row>
    <row r="22" spans="1:7" x14ac:dyDescent="0.25">
      <c r="A22" t="s">
        <v>27</v>
      </c>
    </row>
    <row r="23" spans="1:7" x14ac:dyDescent="0.25">
      <c r="A23" t="s">
        <v>273</v>
      </c>
      <c r="B23">
        <v>85.5</v>
      </c>
      <c r="C23">
        <v>1732.1</v>
      </c>
      <c r="D23">
        <v>1.6</v>
      </c>
      <c r="E23">
        <v>142.5</v>
      </c>
      <c r="F23">
        <v>0</v>
      </c>
      <c r="G23">
        <v>0</v>
      </c>
    </row>
    <row r="24" spans="1:7" x14ac:dyDescent="0.25">
      <c r="A24" t="s">
        <v>274</v>
      </c>
      <c r="B24">
        <v>2.9</v>
      </c>
      <c r="C24">
        <v>6.3</v>
      </c>
      <c r="D24">
        <v>1</v>
      </c>
      <c r="E24">
        <v>1.2</v>
      </c>
      <c r="F24">
        <v>0</v>
      </c>
      <c r="G24">
        <v>0</v>
      </c>
    </row>
    <row r="25" spans="1:7" x14ac:dyDescent="0.25">
      <c r="A25" t="s">
        <v>406</v>
      </c>
      <c r="B25">
        <v>0</v>
      </c>
      <c r="C25">
        <v>3</v>
      </c>
      <c r="D25" t="s">
        <v>160</v>
      </c>
      <c r="E25">
        <v>0</v>
      </c>
      <c r="F25">
        <v>0</v>
      </c>
      <c r="G25">
        <v>0</v>
      </c>
    </row>
    <row r="26" spans="1:7" x14ac:dyDescent="0.25">
      <c r="A26" t="s">
        <v>413</v>
      </c>
      <c r="B26">
        <v>9</v>
      </c>
      <c r="C26">
        <v>110</v>
      </c>
      <c r="D26">
        <v>0</v>
      </c>
      <c r="E26">
        <v>0</v>
      </c>
      <c r="F26">
        <v>0</v>
      </c>
      <c r="G26">
        <v>0</v>
      </c>
    </row>
    <row r="27" spans="1:7" x14ac:dyDescent="0.25">
      <c r="A27" t="s">
        <v>275</v>
      </c>
      <c r="B27">
        <v>69.400000000000006</v>
      </c>
      <c r="C27">
        <v>1397.9</v>
      </c>
      <c r="D27">
        <v>0.2</v>
      </c>
      <c r="E27">
        <v>66.2</v>
      </c>
      <c r="F27">
        <v>0</v>
      </c>
      <c r="G27">
        <v>0</v>
      </c>
    </row>
    <row r="28" spans="1:7" x14ac:dyDescent="0.25">
      <c r="A28" t="s">
        <v>276</v>
      </c>
      <c r="B28">
        <v>0.6</v>
      </c>
      <c r="C28">
        <v>30.8</v>
      </c>
      <c r="D28">
        <v>0.4</v>
      </c>
      <c r="E28">
        <v>0.8</v>
      </c>
      <c r="F28">
        <v>0</v>
      </c>
      <c r="G28">
        <v>0</v>
      </c>
    </row>
    <row r="29" spans="1:7" x14ac:dyDescent="0.25">
      <c r="A29" t="s">
        <v>277</v>
      </c>
      <c r="B29">
        <v>0</v>
      </c>
      <c r="C29">
        <v>0.3</v>
      </c>
      <c r="D29">
        <v>0</v>
      </c>
      <c r="E29" t="s">
        <v>160</v>
      </c>
      <c r="F29">
        <v>0</v>
      </c>
      <c r="G29">
        <v>0</v>
      </c>
    </row>
    <row r="30" spans="1:7" x14ac:dyDescent="0.25">
      <c r="A30" t="s">
        <v>278</v>
      </c>
      <c r="B30">
        <v>0</v>
      </c>
      <c r="C30">
        <v>0</v>
      </c>
      <c r="D30">
        <v>0.1</v>
      </c>
      <c r="E30">
        <v>0</v>
      </c>
      <c r="F30">
        <v>0</v>
      </c>
      <c r="G30">
        <v>0</v>
      </c>
    </row>
    <row r="31" spans="1:7" x14ac:dyDescent="0.25">
      <c r="A31" t="s">
        <v>279</v>
      </c>
      <c r="B31">
        <v>3.6</v>
      </c>
      <c r="C31">
        <v>3.8</v>
      </c>
      <c r="D31">
        <v>0</v>
      </c>
      <c r="E31">
        <v>0.5</v>
      </c>
      <c r="F31">
        <v>0</v>
      </c>
      <c r="G31">
        <v>0</v>
      </c>
    </row>
    <row r="32" spans="1:7" x14ac:dyDescent="0.25">
      <c r="A32" t="s">
        <v>280</v>
      </c>
      <c r="B32">
        <v>0</v>
      </c>
      <c r="C32">
        <v>0</v>
      </c>
      <c r="D32">
        <v>0</v>
      </c>
      <c r="E32">
        <v>0</v>
      </c>
      <c r="F32">
        <v>0</v>
      </c>
      <c r="G32">
        <v>0</v>
      </c>
    </row>
    <row r="33" spans="1:7" x14ac:dyDescent="0.25">
      <c r="A33" t="s">
        <v>281</v>
      </c>
      <c r="B33">
        <v>0</v>
      </c>
      <c r="C33">
        <v>0</v>
      </c>
      <c r="D33">
        <v>0</v>
      </c>
      <c r="E33">
        <v>73.8</v>
      </c>
      <c r="F33">
        <v>0</v>
      </c>
      <c r="G33">
        <v>0</v>
      </c>
    </row>
    <row r="34" spans="1:7" x14ac:dyDescent="0.25">
      <c r="A34" t="s">
        <v>282</v>
      </c>
      <c r="B34">
        <v>0</v>
      </c>
      <c r="C34">
        <v>180</v>
      </c>
      <c r="D34">
        <v>0</v>
      </c>
      <c r="E34">
        <v>0</v>
      </c>
      <c r="F34">
        <v>0</v>
      </c>
      <c r="G34">
        <v>0</v>
      </c>
    </row>
    <row r="35" spans="1:7" x14ac:dyDescent="0.25">
      <c r="A35" t="s">
        <v>27</v>
      </c>
    </row>
    <row r="36" spans="1:7" x14ac:dyDescent="0.25">
      <c r="A36" t="s">
        <v>283</v>
      </c>
      <c r="B36">
        <v>0</v>
      </c>
      <c r="C36">
        <v>323</v>
      </c>
      <c r="D36">
        <v>0</v>
      </c>
      <c r="E36">
        <v>72.900000000000006</v>
      </c>
      <c r="F36">
        <v>0</v>
      </c>
      <c r="G36">
        <v>0</v>
      </c>
    </row>
    <row r="37" spans="1:7" x14ac:dyDescent="0.25">
      <c r="A37" t="s">
        <v>284</v>
      </c>
      <c r="B37">
        <v>0</v>
      </c>
      <c r="C37">
        <v>271</v>
      </c>
      <c r="D37">
        <v>0</v>
      </c>
      <c r="E37">
        <v>54</v>
      </c>
      <c r="F37">
        <v>0</v>
      </c>
      <c r="G37">
        <v>0</v>
      </c>
    </row>
    <row r="38" spans="1:7" x14ac:dyDescent="0.25">
      <c r="A38" t="s">
        <v>285</v>
      </c>
      <c r="B38">
        <v>0</v>
      </c>
      <c r="C38">
        <v>25</v>
      </c>
      <c r="D38">
        <v>0</v>
      </c>
      <c r="E38">
        <v>0</v>
      </c>
      <c r="F38">
        <v>0</v>
      </c>
      <c r="G38">
        <v>0</v>
      </c>
    </row>
    <row r="39" spans="1:7" x14ac:dyDescent="0.25">
      <c r="A39" t="s">
        <v>414</v>
      </c>
      <c r="B39">
        <v>0</v>
      </c>
      <c r="C39">
        <v>27</v>
      </c>
      <c r="D39">
        <v>0</v>
      </c>
      <c r="E39">
        <v>18.899999999999999</v>
      </c>
      <c r="F39">
        <v>0</v>
      </c>
      <c r="G39">
        <v>0</v>
      </c>
    </row>
    <row r="40" spans="1:7" x14ac:dyDescent="0.25">
      <c r="A40" t="s">
        <v>27</v>
      </c>
    </row>
    <row r="41" spans="1:7" x14ac:dyDescent="0.25">
      <c r="A41" t="s">
        <v>286</v>
      </c>
      <c r="B41">
        <v>5940</v>
      </c>
      <c r="C41">
        <v>6703.9</v>
      </c>
      <c r="D41">
        <v>609.5</v>
      </c>
      <c r="E41">
        <v>1123.0999999999999</v>
      </c>
      <c r="F41">
        <v>124.9</v>
      </c>
      <c r="G41">
        <v>0</v>
      </c>
    </row>
    <row r="42" spans="1:7" x14ac:dyDescent="0.25">
      <c r="A42" t="s">
        <v>287</v>
      </c>
      <c r="B42">
        <v>2.2999999999999998</v>
      </c>
      <c r="C42">
        <v>0</v>
      </c>
      <c r="D42">
        <v>0</v>
      </c>
      <c r="E42">
        <v>5.5</v>
      </c>
      <c r="F42">
        <v>0</v>
      </c>
      <c r="G42">
        <v>0</v>
      </c>
    </row>
    <row r="43" spans="1:7" x14ac:dyDescent="0.25">
      <c r="A43" t="s">
        <v>288</v>
      </c>
      <c r="B43">
        <v>189.2</v>
      </c>
      <c r="C43">
        <v>297.3</v>
      </c>
      <c r="D43">
        <v>33.200000000000003</v>
      </c>
      <c r="E43">
        <v>33.5</v>
      </c>
      <c r="F43">
        <v>0</v>
      </c>
      <c r="G43">
        <v>0</v>
      </c>
    </row>
    <row r="44" spans="1:7" x14ac:dyDescent="0.25">
      <c r="A44" t="s">
        <v>289</v>
      </c>
      <c r="B44">
        <v>54.6</v>
      </c>
      <c r="C44">
        <v>60.6</v>
      </c>
      <c r="D44">
        <v>31.7</v>
      </c>
      <c r="E44">
        <v>14.4</v>
      </c>
      <c r="F44">
        <v>0</v>
      </c>
      <c r="G44">
        <v>0</v>
      </c>
    </row>
    <row r="45" spans="1:7" x14ac:dyDescent="0.25">
      <c r="A45" t="s">
        <v>310</v>
      </c>
      <c r="B45">
        <v>0</v>
      </c>
      <c r="C45">
        <v>7</v>
      </c>
      <c r="D45">
        <v>0</v>
      </c>
      <c r="E45">
        <v>0</v>
      </c>
      <c r="F45">
        <v>0</v>
      </c>
      <c r="G45">
        <v>0</v>
      </c>
    </row>
    <row r="46" spans="1:7" x14ac:dyDescent="0.25">
      <c r="A46" t="s">
        <v>290</v>
      </c>
      <c r="B46">
        <v>210.5</v>
      </c>
      <c r="C46">
        <v>296.39999999999998</v>
      </c>
      <c r="D46">
        <v>0</v>
      </c>
      <c r="E46">
        <v>135.69999999999999</v>
      </c>
      <c r="F46">
        <v>0</v>
      </c>
      <c r="G46">
        <v>0</v>
      </c>
    </row>
    <row r="47" spans="1:7" x14ac:dyDescent="0.25">
      <c r="A47" t="s">
        <v>291</v>
      </c>
      <c r="B47">
        <v>5.4</v>
      </c>
      <c r="C47">
        <v>246.5</v>
      </c>
      <c r="D47">
        <v>0</v>
      </c>
      <c r="E47">
        <v>21.4</v>
      </c>
      <c r="F47">
        <v>0</v>
      </c>
      <c r="G47">
        <v>0</v>
      </c>
    </row>
    <row r="48" spans="1:7" x14ac:dyDescent="0.25">
      <c r="A48" t="s">
        <v>292</v>
      </c>
      <c r="B48">
        <v>7.1</v>
      </c>
      <c r="C48">
        <v>10.8</v>
      </c>
      <c r="D48">
        <v>0</v>
      </c>
      <c r="E48">
        <v>0</v>
      </c>
      <c r="F48">
        <v>0</v>
      </c>
      <c r="G48">
        <v>0</v>
      </c>
    </row>
    <row r="49" spans="1:7" x14ac:dyDescent="0.25">
      <c r="A49" t="s">
        <v>293</v>
      </c>
      <c r="B49">
        <v>355</v>
      </c>
      <c r="C49">
        <v>362.6</v>
      </c>
      <c r="D49">
        <v>15</v>
      </c>
      <c r="E49">
        <v>77.8</v>
      </c>
      <c r="F49">
        <v>0</v>
      </c>
      <c r="G49">
        <v>0</v>
      </c>
    </row>
    <row r="50" spans="1:7" x14ac:dyDescent="0.25">
      <c r="A50" t="s">
        <v>384</v>
      </c>
      <c r="B50">
        <v>0</v>
      </c>
      <c r="C50">
        <v>0</v>
      </c>
      <c r="D50">
        <v>4</v>
      </c>
      <c r="E50">
        <v>0</v>
      </c>
      <c r="F50">
        <v>0</v>
      </c>
      <c r="G50">
        <v>0</v>
      </c>
    </row>
    <row r="51" spans="1:7" x14ac:dyDescent="0.25">
      <c r="A51" t="s">
        <v>294</v>
      </c>
      <c r="B51">
        <v>0</v>
      </c>
      <c r="C51">
        <v>3.8</v>
      </c>
      <c r="D51">
        <v>0</v>
      </c>
      <c r="E51">
        <v>0</v>
      </c>
      <c r="F51">
        <v>0</v>
      </c>
      <c r="G51">
        <v>0</v>
      </c>
    </row>
    <row r="52" spans="1:7" x14ac:dyDescent="0.25">
      <c r="A52" t="s">
        <v>295</v>
      </c>
      <c r="B52">
        <v>159.1</v>
      </c>
      <c r="C52">
        <v>120.7</v>
      </c>
      <c r="D52">
        <v>41.6</v>
      </c>
      <c r="E52">
        <v>4.5999999999999996</v>
      </c>
      <c r="F52">
        <v>0</v>
      </c>
      <c r="G52">
        <v>0</v>
      </c>
    </row>
    <row r="53" spans="1:7" x14ac:dyDescent="0.25">
      <c r="A53" t="s">
        <v>296</v>
      </c>
      <c r="B53">
        <v>89.1</v>
      </c>
      <c r="C53">
        <v>75.400000000000006</v>
      </c>
      <c r="D53">
        <v>0</v>
      </c>
      <c r="E53">
        <v>0</v>
      </c>
      <c r="F53">
        <v>0</v>
      </c>
      <c r="G53">
        <v>0</v>
      </c>
    </row>
    <row r="54" spans="1:7" x14ac:dyDescent="0.25">
      <c r="A54" t="s">
        <v>297</v>
      </c>
      <c r="B54">
        <v>9.5</v>
      </c>
      <c r="C54">
        <v>3.9</v>
      </c>
      <c r="D54">
        <v>0.8</v>
      </c>
      <c r="E54">
        <v>0.7</v>
      </c>
      <c r="F54">
        <v>0</v>
      </c>
      <c r="G54">
        <v>0</v>
      </c>
    </row>
    <row r="55" spans="1:7" x14ac:dyDescent="0.25">
      <c r="A55" t="s">
        <v>298</v>
      </c>
      <c r="B55">
        <v>4328.3999999999996</v>
      </c>
      <c r="C55">
        <v>4332.1000000000004</v>
      </c>
      <c r="D55">
        <v>449.2</v>
      </c>
      <c r="E55">
        <v>625.6</v>
      </c>
      <c r="F55">
        <v>124.9</v>
      </c>
      <c r="G55">
        <v>0</v>
      </c>
    </row>
    <row r="56" spans="1:7" x14ac:dyDescent="0.25">
      <c r="A56" t="s">
        <v>299</v>
      </c>
      <c r="B56">
        <v>91</v>
      </c>
      <c r="C56">
        <v>85.3</v>
      </c>
      <c r="D56">
        <v>0</v>
      </c>
      <c r="E56">
        <v>0</v>
      </c>
      <c r="F56">
        <v>0</v>
      </c>
      <c r="G56">
        <v>0</v>
      </c>
    </row>
    <row r="57" spans="1:7" x14ac:dyDescent="0.25">
      <c r="A57" t="s">
        <v>300</v>
      </c>
      <c r="B57">
        <v>308.60000000000002</v>
      </c>
      <c r="C57">
        <v>322.10000000000002</v>
      </c>
      <c r="D57">
        <v>19</v>
      </c>
      <c r="E57">
        <v>20.5</v>
      </c>
      <c r="F57">
        <v>0</v>
      </c>
      <c r="G57">
        <v>0</v>
      </c>
    </row>
    <row r="58" spans="1:7" x14ac:dyDescent="0.25">
      <c r="A58" t="s">
        <v>301</v>
      </c>
      <c r="B58">
        <v>0</v>
      </c>
      <c r="C58">
        <v>256.3</v>
      </c>
      <c r="D58">
        <v>0</v>
      </c>
      <c r="E58">
        <v>122.4</v>
      </c>
      <c r="F58">
        <v>0</v>
      </c>
      <c r="G58">
        <v>0</v>
      </c>
    </row>
    <row r="59" spans="1:7" x14ac:dyDescent="0.25">
      <c r="A59" t="s">
        <v>302</v>
      </c>
      <c r="B59">
        <v>111.8</v>
      </c>
      <c r="C59">
        <v>185.2</v>
      </c>
      <c r="D59">
        <v>5.7</v>
      </c>
      <c r="E59">
        <v>31.1</v>
      </c>
      <c r="F59">
        <v>0</v>
      </c>
      <c r="G59">
        <v>0</v>
      </c>
    </row>
    <row r="60" spans="1:7" x14ac:dyDescent="0.25">
      <c r="A60" t="s">
        <v>303</v>
      </c>
      <c r="B60">
        <v>18.399999999999999</v>
      </c>
      <c r="C60">
        <v>8</v>
      </c>
      <c r="D60">
        <v>9.5</v>
      </c>
      <c r="E60">
        <v>0</v>
      </c>
      <c r="F60">
        <v>0</v>
      </c>
      <c r="G60">
        <v>0</v>
      </c>
    </row>
    <row r="61" spans="1:7" x14ac:dyDescent="0.25">
      <c r="A61" t="s">
        <v>304</v>
      </c>
      <c r="B61">
        <v>0</v>
      </c>
      <c r="C61">
        <v>30</v>
      </c>
      <c r="D61">
        <v>0</v>
      </c>
      <c r="E61">
        <v>30</v>
      </c>
      <c r="F61">
        <v>0</v>
      </c>
      <c r="G61">
        <v>0</v>
      </c>
    </row>
    <row r="62" spans="1:7" x14ac:dyDescent="0.25">
      <c r="A62" t="s">
        <v>428</v>
      </c>
      <c r="B62" t="s">
        <v>443</v>
      </c>
      <c r="C62" t="s">
        <v>118</v>
      </c>
      <c r="D62" t="s">
        <v>108</v>
      </c>
      <c r="E62" t="s">
        <v>109</v>
      </c>
      <c r="F62" t="s">
        <v>264</v>
      </c>
      <c r="G62" t="s">
        <v>130</v>
      </c>
    </row>
    <row r="63" spans="1:7" x14ac:dyDescent="0.25">
      <c r="A63" t="s">
        <v>305</v>
      </c>
      <c r="B63">
        <v>7031.7</v>
      </c>
      <c r="C63">
        <v>11712.6</v>
      </c>
      <c r="D63">
        <v>869.6</v>
      </c>
      <c r="E63">
        <v>1804.9</v>
      </c>
      <c r="F63">
        <v>124.9</v>
      </c>
      <c r="G63">
        <v>0</v>
      </c>
    </row>
    <row r="64" spans="1:7" x14ac:dyDescent="0.25">
      <c r="A64" t="s">
        <v>306</v>
      </c>
      <c r="B64">
        <v>753.6</v>
      </c>
      <c r="C64">
        <v>3037.7</v>
      </c>
      <c r="D64">
        <v>0</v>
      </c>
      <c r="E64">
        <v>0</v>
      </c>
      <c r="F64">
        <v>0</v>
      </c>
      <c r="G64">
        <v>0</v>
      </c>
    </row>
    <row r="65" spans="1:7" x14ac:dyDescent="0.25">
      <c r="A65" t="s">
        <v>428</v>
      </c>
      <c r="B65" t="s">
        <v>443</v>
      </c>
      <c r="C65" t="s">
        <v>118</v>
      </c>
      <c r="D65" t="s">
        <v>108</v>
      </c>
      <c r="E65" t="s">
        <v>109</v>
      </c>
      <c r="F65" t="s">
        <v>264</v>
      </c>
      <c r="G65" t="s">
        <v>130</v>
      </c>
    </row>
    <row r="66" spans="1:7" x14ac:dyDescent="0.25">
      <c r="A66" t="s">
        <v>307</v>
      </c>
      <c r="B66">
        <v>7785.4</v>
      </c>
      <c r="C66">
        <v>14750.3</v>
      </c>
      <c r="D66">
        <v>869.6</v>
      </c>
      <c r="E66">
        <v>1804.9</v>
      </c>
      <c r="F66">
        <v>124.9</v>
      </c>
      <c r="G66">
        <v>0</v>
      </c>
    </row>
    <row r="67" spans="1:7" x14ac:dyDescent="0.25">
      <c r="A67" t="s">
        <v>308</v>
      </c>
      <c r="B67" t="s">
        <v>25</v>
      </c>
      <c r="C67" t="s">
        <v>25</v>
      </c>
      <c r="D67">
        <v>0</v>
      </c>
      <c r="E67">
        <v>0</v>
      </c>
      <c r="F67" t="s">
        <v>25</v>
      </c>
      <c r="G67" t="s">
        <v>25</v>
      </c>
    </row>
    <row r="68" spans="1:7" x14ac:dyDescent="0.25">
      <c r="A68" t="s">
        <v>309</v>
      </c>
      <c r="B68">
        <v>635</v>
      </c>
      <c r="C68">
        <v>1089</v>
      </c>
      <c r="D68" t="s">
        <v>25</v>
      </c>
      <c r="E68" t="s">
        <v>25</v>
      </c>
      <c r="F68">
        <v>0</v>
      </c>
      <c r="G68">
        <v>0</v>
      </c>
    </row>
    <row r="69" spans="1:7" x14ac:dyDescent="0.25">
      <c r="A69" t="s">
        <v>428</v>
      </c>
      <c r="B69" t="s">
        <v>443</v>
      </c>
      <c r="C69" t="s">
        <v>118</v>
      </c>
      <c r="D69" t="s">
        <v>108</v>
      </c>
      <c r="E69" t="s">
        <v>109</v>
      </c>
      <c r="F69" t="s">
        <v>264</v>
      </c>
      <c r="G69" t="s">
        <v>130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E18F-5C2B-4B10-B670-65D28A0CAC95}">
  <dimension ref="A1:G67"/>
  <sheetViews>
    <sheetView topLeftCell="A19" workbookViewId="0">
      <selection activeCell="B7" sqref="B7"/>
    </sheetView>
  </sheetViews>
  <sheetFormatPr defaultRowHeight="13.2" x14ac:dyDescent="0.25"/>
  <cols>
    <col min="1" max="1" width="30.5546875" customWidth="1"/>
    <col min="2" max="2" width="13.88671875" customWidth="1"/>
    <col min="3" max="3" width="12.5546875" customWidth="1"/>
    <col min="4" max="4" width="14.6640625" customWidth="1"/>
    <col min="5" max="5" width="11.33203125" customWidth="1"/>
    <col min="6" max="6" width="12.33203125" customWidth="1"/>
    <col min="7" max="7" width="10.6640625" customWidth="1"/>
  </cols>
  <sheetData>
    <row r="1" spans="1:7" ht="15" x14ac:dyDescent="0.25">
      <c r="A1" s="242" t="s">
        <v>564</v>
      </c>
    </row>
    <row r="2" spans="1:7" ht="15" x14ac:dyDescent="0.25">
      <c r="A2" s="242" t="s">
        <v>565</v>
      </c>
    </row>
    <row r="3" spans="1:7" ht="15" x14ac:dyDescent="0.25">
      <c r="A3" s="242" t="s">
        <v>949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2826.2</v>
      </c>
      <c r="C17">
        <v>653.4</v>
      </c>
      <c r="D17">
        <v>1388.8</v>
      </c>
      <c r="E17">
        <v>1074.5</v>
      </c>
      <c r="F17">
        <v>0</v>
      </c>
      <c r="G17">
        <v>0</v>
      </c>
    </row>
    <row r="18" spans="1:7" ht="15" x14ac:dyDescent="0.25">
      <c r="A18" s="242" t="s">
        <v>27</v>
      </c>
    </row>
    <row r="19" spans="1:7" ht="15" x14ac:dyDescent="0.25">
      <c r="A19" s="242" t="s">
        <v>271</v>
      </c>
      <c r="B19">
        <v>403.8</v>
      </c>
      <c r="C19">
        <v>73.900000000000006</v>
      </c>
      <c r="D19">
        <v>209.8</v>
      </c>
      <c r="E19">
        <v>75.3</v>
      </c>
      <c r="F19">
        <v>0</v>
      </c>
      <c r="G19">
        <v>0</v>
      </c>
    </row>
    <row r="20" spans="1:7" ht="15" x14ac:dyDescent="0.25">
      <c r="A20" s="242" t="s">
        <v>27</v>
      </c>
    </row>
    <row r="21" spans="1:7" ht="15" x14ac:dyDescent="0.25">
      <c r="A21" s="242" t="s">
        <v>272</v>
      </c>
      <c r="B21">
        <v>201.2</v>
      </c>
      <c r="C21">
        <v>291.89999999999998</v>
      </c>
      <c r="D21">
        <v>1557.4</v>
      </c>
      <c r="E21">
        <v>3432.8</v>
      </c>
      <c r="F21">
        <v>0</v>
      </c>
      <c r="G21">
        <v>0</v>
      </c>
    </row>
    <row r="22" spans="1:7" ht="15" x14ac:dyDescent="0.25">
      <c r="A22" s="242" t="s">
        <v>27</v>
      </c>
    </row>
    <row r="23" spans="1:7" ht="15" x14ac:dyDescent="0.25">
      <c r="A23" s="242" t="s">
        <v>273</v>
      </c>
      <c r="B23">
        <v>425.4</v>
      </c>
      <c r="C23">
        <v>138</v>
      </c>
      <c r="D23">
        <v>275.10000000000002</v>
      </c>
      <c r="E23">
        <v>122.2</v>
      </c>
      <c r="F23">
        <v>0</v>
      </c>
      <c r="G23">
        <v>0</v>
      </c>
    </row>
    <row r="24" spans="1:7" ht="15" x14ac:dyDescent="0.25">
      <c r="A24" s="242" t="s">
        <v>862</v>
      </c>
      <c r="B24">
        <v>0.6</v>
      </c>
      <c r="C24">
        <v>0</v>
      </c>
      <c r="D24">
        <v>0</v>
      </c>
      <c r="E24">
        <v>0</v>
      </c>
      <c r="F24">
        <v>0</v>
      </c>
      <c r="G24">
        <v>0</v>
      </c>
    </row>
    <row r="25" spans="1:7" ht="15" x14ac:dyDescent="0.25">
      <c r="A25" s="242" t="s">
        <v>274</v>
      </c>
      <c r="B25">
        <v>1.7</v>
      </c>
      <c r="C25">
        <v>53.6</v>
      </c>
      <c r="D25">
        <v>5.5</v>
      </c>
      <c r="E25">
        <v>29.3</v>
      </c>
      <c r="F25">
        <v>0</v>
      </c>
      <c r="G25">
        <v>0</v>
      </c>
    </row>
    <row r="26" spans="1:7" ht="15" x14ac:dyDescent="0.25">
      <c r="A26" s="242" t="s">
        <v>586</v>
      </c>
      <c r="B26">
        <v>0.2</v>
      </c>
      <c r="C26">
        <v>0.1</v>
      </c>
      <c r="D26">
        <v>0</v>
      </c>
      <c r="E26">
        <v>0</v>
      </c>
      <c r="F26">
        <v>0</v>
      </c>
      <c r="G26">
        <v>0</v>
      </c>
    </row>
    <row r="27" spans="1:7" ht="15" x14ac:dyDescent="0.25">
      <c r="A27" s="242" t="s">
        <v>275</v>
      </c>
      <c r="B27">
        <v>342.5</v>
      </c>
      <c r="C27">
        <v>11.4</v>
      </c>
      <c r="D27">
        <v>78.2</v>
      </c>
      <c r="E27">
        <v>9.1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898</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10352.200000000001</v>
      </c>
      <c r="C40">
        <v>8871.9</v>
      </c>
      <c r="D40">
        <v>8923.7000000000007</v>
      </c>
      <c r="E40">
        <v>5281.9</v>
      </c>
      <c r="F40">
        <v>1039.7</v>
      </c>
      <c r="G40">
        <v>112</v>
      </c>
    </row>
    <row r="41" spans="1:7" ht="15" x14ac:dyDescent="0.25">
      <c r="A41" s="242" t="s">
        <v>287</v>
      </c>
      <c r="B41">
        <v>5.4</v>
      </c>
      <c r="C41">
        <v>8.4</v>
      </c>
      <c r="D41">
        <v>10.1</v>
      </c>
      <c r="E41">
        <v>10.199999999999999</v>
      </c>
      <c r="F41">
        <v>0</v>
      </c>
      <c r="G41">
        <v>0</v>
      </c>
    </row>
    <row r="42" spans="1:7" ht="15" x14ac:dyDescent="0.25">
      <c r="A42" s="242" t="s">
        <v>288</v>
      </c>
      <c r="B42">
        <v>134.1</v>
      </c>
      <c r="C42">
        <v>362.2</v>
      </c>
      <c r="D42">
        <v>20</v>
      </c>
      <c r="E42">
        <v>106.2</v>
      </c>
      <c r="F42">
        <v>0</v>
      </c>
      <c r="G42">
        <v>0</v>
      </c>
    </row>
    <row r="43" spans="1:7" ht="15" x14ac:dyDescent="0.25">
      <c r="A43" s="242" t="s">
        <v>289</v>
      </c>
      <c r="B43">
        <v>379.8</v>
      </c>
      <c r="C43">
        <v>221.6</v>
      </c>
      <c r="D43">
        <v>432.7</v>
      </c>
      <c r="E43">
        <v>123.6</v>
      </c>
      <c r="F43">
        <v>0</v>
      </c>
      <c r="G43">
        <v>0</v>
      </c>
    </row>
    <row r="44" spans="1:7" ht="15" x14ac:dyDescent="0.25">
      <c r="A44" s="242" t="s">
        <v>290</v>
      </c>
      <c r="B44">
        <v>557.70000000000005</v>
      </c>
      <c r="C44">
        <v>236.7</v>
      </c>
      <c r="D44">
        <v>1890.7</v>
      </c>
      <c r="E44">
        <v>160.19999999999999</v>
      </c>
      <c r="F44">
        <v>0</v>
      </c>
      <c r="G44">
        <v>0</v>
      </c>
    </row>
    <row r="45" spans="1:7" ht="15" x14ac:dyDescent="0.25">
      <c r="A45" s="242" t="s">
        <v>291</v>
      </c>
      <c r="B45">
        <v>56.3</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237.9</v>
      </c>
      <c r="C47">
        <v>537</v>
      </c>
      <c r="D47">
        <v>132.30000000000001</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304.8</v>
      </c>
      <c r="D49">
        <v>283.2</v>
      </c>
      <c r="E49">
        <v>335.9</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8084.4</v>
      </c>
      <c r="C52">
        <v>6547.6</v>
      </c>
      <c r="D52">
        <v>5881.4</v>
      </c>
      <c r="E52">
        <v>4115.6000000000004</v>
      </c>
      <c r="F52">
        <v>1039.7</v>
      </c>
      <c r="G52">
        <v>112</v>
      </c>
    </row>
    <row r="53" spans="1:7" ht="15" x14ac:dyDescent="0.25">
      <c r="A53" s="242" t="s">
        <v>299</v>
      </c>
      <c r="B53">
        <v>73.400000000000006</v>
      </c>
      <c r="C53">
        <v>121.5</v>
      </c>
      <c r="D53">
        <v>35.9</v>
      </c>
      <c r="E53">
        <v>52.4</v>
      </c>
      <c r="F53">
        <v>0</v>
      </c>
      <c r="G53">
        <v>0</v>
      </c>
    </row>
    <row r="54" spans="1:7" ht="15" x14ac:dyDescent="0.25">
      <c r="A54" s="242" t="s">
        <v>300</v>
      </c>
      <c r="B54">
        <v>243.7</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142.30000000000001</v>
      </c>
      <c r="C56">
        <v>251.3</v>
      </c>
      <c r="D56">
        <v>58.2</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14248.6</v>
      </c>
      <c r="C61">
        <v>10134.200000000001</v>
      </c>
      <c r="D61">
        <v>12390.1</v>
      </c>
      <c r="E61">
        <v>9996.9</v>
      </c>
      <c r="F61">
        <v>1039.7</v>
      </c>
      <c r="G61">
        <v>112</v>
      </c>
    </row>
    <row r="62" spans="1:7" ht="15" x14ac:dyDescent="0.25">
      <c r="A62" s="242" t="s">
        <v>306</v>
      </c>
      <c r="B62">
        <v>3150</v>
      </c>
      <c r="C62">
        <v>1609.4</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17398.599999999999</v>
      </c>
      <c r="C64">
        <v>11743.6</v>
      </c>
      <c r="D64">
        <v>12390.1</v>
      </c>
      <c r="E64">
        <v>9996.9</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G61"/>
  <sheetViews>
    <sheetView zoomScale="145" zoomScaleNormal="145" workbookViewId="0">
      <pane xSplit="1" ySplit="7" topLeftCell="B47" activePane="bottomRight" state="frozen"/>
      <selection pane="topRight"/>
      <selection pane="bottomLeft"/>
      <selection pane="bottomRight"/>
    </sheetView>
  </sheetViews>
  <sheetFormatPr defaultRowHeight="13.2" x14ac:dyDescent="0.25"/>
  <cols>
    <col min="4" max="4" width="7.109375" customWidth="1"/>
  </cols>
  <sheetData>
    <row r="1" spans="1:7" ht="15" x14ac:dyDescent="0.25">
      <c r="A1" s="256" t="s">
        <v>24</v>
      </c>
      <c r="B1" s="239"/>
      <c r="E1" t="s">
        <v>436</v>
      </c>
      <c r="F1" t="s">
        <v>437</v>
      </c>
      <c r="G1" s="33">
        <v>43708</v>
      </c>
    </row>
    <row r="2" spans="1:7" ht="15" x14ac:dyDescent="0.25">
      <c r="A2" s="242" t="s">
        <v>398</v>
      </c>
      <c r="B2" t="s">
        <v>438</v>
      </c>
      <c r="C2" t="s">
        <v>439</v>
      </c>
      <c r="D2" t="s">
        <v>389</v>
      </c>
      <c r="E2" t="s">
        <v>440</v>
      </c>
      <c r="F2" t="s">
        <v>436</v>
      </c>
      <c r="G2" t="s">
        <v>441</v>
      </c>
    </row>
    <row r="3" spans="1:7" ht="15" x14ac:dyDescent="0.25">
      <c r="A3" s="242" t="s">
        <v>399</v>
      </c>
      <c r="B3" s="48" t="s">
        <v>454</v>
      </c>
      <c r="C3" t="s">
        <v>442</v>
      </c>
      <c r="D3">
        <v>2019</v>
      </c>
    </row>
    <row r="4" spans="1:7" ht="15" x14ac:dyDescent="0.25">
      <c r="A4" s="242" t="s">
        <v>25</v>
      </c>
      <c r="B4" t="s">
        <v>443</v>
      </c>
      <c r="C4" t="s">
        <v>109</v>
      </c>
      <c r="D4" t="s">
        <v>108</v>
      </c>
      <c r="E4" t="s">
        <v>264</v>
      </c>
      <c r="F4" t="s">
        <v>109</v>
      </c>
      <c r="G4" t="s">
        <v>130</v>
      </c>
    </row>
    <row r="5" spans="1:7" ht="15" x14ac:dyDescent="0.25">
      <c r="A5" s="242" t="s">
        <v>401</v>
      </c>
      <c r="B5" t="s">
        <v>444</v>
      </c>
      <c r="C5" t="s">
        <v>445</v>
      </c>
      <c r="D5" t="s">
        <v>410</v>
      </c>
      <c r="E5" t="s">
        <v>446</v>
      </c>
      <c r="F5" t="s">
        <v>447</v>
      </c>
      <c r="G5" t="s">
        <v>448</v>
      </c>
    </row>
    <row r="6" spans="1:7" ht="15" x14ac:dyDescent="0.25">
      <c r="A6" s="242" t="s">
        <v>25</v>
      </c>
      <c r="B6" t="s">
        <v>443</v>
      </c>
      <c r="C6" t="s">
        <v>109</v>
      </c>
      <c r="D6" t="s">
        <v>108</v>
      </c>
      <c r="E6" t="s">
        <v>264</v>
      </c>
      <c r="F6" t="s">
        <v>109</v>
      </c>
      <c r="G6" t="s">
        <v>130</v>
      </c>
    </row>
    <row r="7" spans="1:7" ht="15" x14ac:dyDescent="0.25">
      <c r="A7" s="242" t="s">
        <v>402</v>
      </c>
      <c r="B7" t="s">
        <v>449</v>
      </c>
      <c r="C7" t="s">
        <v>450</v>
      </c>
      <c r="D7" t="s">
        <v>411</v>
      </c>
      <c r="E7" t="s">
        <v>451</v>
      </c>
      <c r="F7" t="s">
        <v>452</v>
      </c>
      <c r="G7" t="s">
        <v>453</v>
      </c>
    </row>
    <row r="8" spans="1:7" ht="15" x14ac:dyDescent="0.25">
      <c r="A8" s="242" t="s">
        <v>27</v>
      </c>
    </row>
    <row r="9" spans="1:7" ht="15" x14ac:dyDescent="0.25">
      <c r="A9" s="242" t="s">
        <v>268</v>
      </c>
      <c r="B9">
        <v>0.4</v>
      </c>
      <c r="C9">
        <v>54.6</v>
      </c>
      <c r="D9">
        <v>0</v>
      </c>
      <c r="E9">
        <v>0</v>
      </c>
      <c r="F9">
        <v>0</v>
      </c>
      <c r="G9">
        <v>0</v>
      </c>
    </row>
    <row r="10" spans="1:7" ht="15" x14ac:dyDescent="0.25">
      <c r="A10" s="242" t="s">
        <v>412</v>
      </c>
      <c r="B10">
        <v>0</v>
      </c>
      <c r="C10">
        <v>54.3</v>
      </c>
      <c r="D10">
        <v>0</v>
      </c>
      <c r="E10">
        <v>0</v>
      </c>
      <c r="F10">
        <v>0</v>
      </c>
      <c r="G10">
        <v>0</v>
      </c>
    </row>
    <row r="11" spans="1:7" ht="15" x14ac:dyDescent="0.25">
      <c r="A11" s="242" t="s">
        <v>269</v>
      </c>
      <c r="B11">
        <v>0.4</v>
      </c>
      <c r="C11">
        <v>0.4</v>
      </c>
      <c r="D11">
        <v>0</v>
      </c>
      <c r="E11">
        <v>0</v>
      </c>
      <c r="F11">
        <v>0</v>
      </c>
      <c r="G11">
        <v>0</v>
      </c>
    </row>
    <row r="12" spans="1:7" ht="15" x14ac:dyDescent="0.25">
      <c r="A12" s="242" t="s">
        <v>27</v>
      </c>
    </row>
    <row r="13" spans="1:7" ht="15" x14ac:dyDescent="0.25">
      <c r="A13" s="242" t="s">
        <v>270</v>
      </c>
      <c r="B13">
        <v>833.9</v>
      </c>
      <c r="C13">
        <v>2238.6</v>
      </c>
      <c r="D13">
        <v>109.7</v>
      </c>
      <c r="E13">
        <v>243.7</v>
      </c>
      <c r="F13">
        <v>0</v>
      </c>
      <c r="G13">
        <v>0</v>
      </c>
    </row>
    <row r="14" spans="1:7" ht="15" x14ac:dyDescent="0.25">
      <c r="A14" s="242" t="s">
        <v>27</v>
      </c>
    </row>
    <row r="15" spans="1:7" ht="15" x14ac:dyDescent="0.25">
      <c r="A15" s="242" t="s">
        <v>271</v>
      </c>
      <c r="B15">
        <v>116.2</v>
      </c>
      <c r="C15">
        <v>462</v>
      </c>
      <c r="D15">
        <v>4.0999999999999996</v>
      </c>
      <c r="E15">
        <v>39.799999999999997</v>
      </c>
      <c r="F15">
        <v>0</v>
      </c>
      <c r="G15">
        <v>0</v>
      </c>
    </row>
    <row r="16" spans="1:7" ht="15" x14ac:dyDescent="0.25">
      <c r="A16" s="242" t="s">
        <v>27</v>
      </c>
    </row>
    <row r="17" spans="1:7" ht="15" x14ac:dyDescent="0.25">
      <c r="A17" s="242" t="s">
        <v>272</v>
      </c>
      <c r="B17">
        <v>60</v>
      </c>
      <c r="C17">
        <v>162.80000000000001</v>
      </c>
      <c r="D17">
        <v>0</v>
      </c>
      <c r="E17">
        <v>0</v>
      </c>
      <c r="F17">
        <v>0</v>
      </c>
      <c r="G17">
        <v>0</v>
      </c>
    </row>
    <row r="18" spans="1:7" ht="15" x14ac:dyDescent="0.25">
      <c r="A18" s="242" t="s">
        <v>27</v>
      </c>
    </row>
    <row r="19" spans="1:7" ht="15" x14ac:dyDescent="0.25">
      <c r="A19" s="242" t="s">
        <v>273</v>
      </c>
      <c r="B19">
        <v>86.5</v>
      </c>
      <c r="C19">
        <v>1660.5</v>
      </c>
      <c r="D19">
        <v>0.2</v>
      </c>
      <c r="E19">
        <v>0.4</v>
      </c>
      <c r="F19">
        <v>0</v>
      </c>
      <c r="G19">
        <v>0</v>
      </c>
    </row>
    <row r="20" spans="1:7" ht="15" x14ac:dyDescent="0.25">
      <c r="A20" s="242" t="s">
        <v>274</v>
      </c>
      <c r="B20">
        <v>3.8</v>
      </c>
      <c r="C20">
        <v>6</v>
      </c>
      <c r="D20">
        <v>0.1</v>
      </c>
      <c r="E20">
        <v>0.3</v>
      </c>
      <c r="F20">
        <v>0</v>
      </c>
      <c r="G20">
        <v>0</v>
      </c>
    </row>
    <row r="21" spans="1:7" ht="15" x14ac:dyDescent="0.25">
      <c r="A21" s="242" t="s">
        <v>413</v>
      </c>
      <c r="B21">
        <v>9</v>
      </c>
      <c r="C21">
        <v>110.7</v>
      </c>
      <c r="D21">
        <v>0</v>
      </c>
      <c r="E21">
        <v>0</v>
      </c>
      <c r="F21">
        <v>0</v>
      </c>
      <c r="G21">
        <v>0</v>
      </c>
    </row>
    <row r="22" spans="1:7" ht="15" x14ac:dyDescent="0.25">
      <c r="A22" s="242" t="s">
        <v>275</v>
      </c>
      <c r="B22">
        <v>69.5</v>
      </c>
      <c r="C22">
        <v>1259.8</v>
      </c>
      <c r="D22">
        <v>0.1</v>
      </c>
      <c r="E22">
        <v>0.1</v>
      </c>
      <c r="F22">
        <v>0</v>
      </c>
      <c r="G22">
        <v>0</v>
      </c>
    </row>
    <row r="23" spans="1:7" ht="15" x14ac:dyDescent="0.25">
      <c r="A23" s="242" t="s">
        <v>276</v>
      </c>
      <c r="B23">
        <v>0.7</v>
      </c>
      <c r="C23">
        <v>29.5</v>
      </c>
      <c r="D23">
        <v>0</v>
      </c>
      <c r="E23">
        <v>0</v>
      </c>
      <c r="F23">
        <v>0</v>
      </c>
      <c r="G23">
        <v>0</v>
      </c>
    </row>
    <row r="24" spans="1:7" ht="15" x14ac:dyDescent="0.25">
      <c r="A24" s="242" t="s">
        <v>277</v>
      </c>
      <c r="B24">
        <v>0</v>
      </c>
      <c r="C24">
        <v>0.3</v>
      </c>
      <c r="D24">
        <v>0</v>
      </c>
      <c r="E24">
        <v>0</v>
      </c>
      <c r="F24">
        <v>0</v>
      </c>
      <c r="G24">
        <v>0</v>
      </c>
    </row>
    <row r="25" spans="1:7" ht="15" x14ac:dyDescent="0.25">
      <c r="A25" s="242" t="s">
        <v>279</v>
      </c>
      <c r="B25">
        <v>3.6</v>
      </c>
      <c r="C25">
        <v>4.3</v>
      </c>
      <c r="D25">
        <v>0</v>
      </c>
      <c r="E25">
        <v>0</v>
      </c>
      <c r="F25">
        <v>0</v>
      </c>
      <c r="G25">
        <v>0</v>
      </c>
    </row>
    <row r="26" spans="1:7" ht="15" x14ac:dyDescent="0.25">
      <c r="A26" s="242" t="s">
        <v>280</v>
      </c>
      <c r="B26">
        <v>0</v>
      </c>
      <c r="C26">
        <v>0</v>
      </c>
      <c r="D26">
        <v>0</v>
      </c>
      <c r="E26">
        <v>0</v>
      </c>
      <c r="F26">
        <v>0</v>
      </c>
      <c r="G26">
        <v>0</v>
      </c>
    </row>
    <row r="27" spans="1:7" ht="15" x14ac:dyDescent="0.25">
      <c r="A27" s="242" t="s">
        <v>281</v>
      </c>
      <c r="B27">
        <v>0</v>
      </c>
      <c r="C27">
        <v>70</v>
      </c>
      <c r="D27">
        <v>0</v>
      </c>
      <c r="E27">
        <v>0</v>
      </c>
      <c r="F27">
        <v>0</v>
      </c>
      <c r="G27">
        <v>0</v>
      </c>
    </row>
    <row r="28" spans="1:7" ht="15" x14ac:dyDescent="0.25">
      <c r="A28" s="242" t="s">
        <v>282</v>
      </c>
      <c r="B28">
        <v>0</v>
      </c>
      <c r="C28">
        <v>180</v>
      </c>
      <c r="D28">
        <v>0</v>
      </c>
      <c r="E28">
        <v>0</v>
      </c>
      <c r="F28">
        <v>0</v>
      </c>
      <c r="G28">
        <v>0</v>
      </c>
    </row>
    <row r="29" spans="1:7" ht="15" x14ac:dyDescent="0.25">
      <c r="A29" s="242" t="s">
        <v>27</v>
      </c>
    </row>
    <row r="30" spans="1:7" ht="15" x14ac:dyDescent="0.25">
      <c r="A30" s="242" t="s">
        <v>283</v>
      </c>
      <c r="B30">
        <v>0</v>
      </c>
      <c r="C30">
        <v>376</v>
      </c>
      <c r="D30">
        <v>0</v>
      </c>
      <c r="E30">
        <v>0</v>
      </c>
      <c r="F30">
        <v>0</v>
      </c>
      <c r="G30">
        <v>0</v>
      </c>
    </row>
    <row r="31" spans="1:7" ht="15" x14ac:dyDescent="0.25">
      <c r="A31" s="242" t="s">
        <v>284</v>
      </c>
      <c r="B31">
        <v>0</v>
      </c>
      <c r="C31">
        <v>324</v>
      </c>
      <c r="D31">
        <v>0</v>
      </c>
      <c r="E31">
        <v>0</v>
      </c>
      <c r="F31">
        <v>0</v>
      </c>
      <c r="G31">
        <v>0</v>
      </c>
    </row>
    <row r="32" spans="1:7" ht="15" x14ac:dyDescent="0.25">
      <c r="A32" s="242" t="s">
        <v>285</v>
      </c>
      <c r="B32">
        <v>0</v>
      </c>
      <c r="C32">
        <v>25</v>
      </c>
      <c r="D32">
        <v>0</v>
      </c>
      <c r="E32">
        <v>0</v>
      </c>
      <c r="F32">
        <v>0</v>
      </c>
      <c r="G32">
        <v>0</v>
      </c>
    </row>
    <row r="33" spans="1:7" ht="15" x14ac:dyDescent="0.25">
      <c r="A33" s="242" t="s">
        <v>414</v>
      </c>
      <c r="B33">
        <v>0</v>
      </c>
      <c r="C33">
        <v>27</v>
      </c>
      <c r="D33">
        <v>0</v>
      </c>
      <c r="E33">
        <v>0</v>
      </c>
      <c r="F33">
        <v>0</v>
      </c>
      <c r="G33">
        <v>0</v>
      </c>
    </row>
    <row r="34" spans="1:7" ht="15" x14ac:dyDescent="0.25">
      <c r="A34" s="242" t="s">
        <v>27</v>
      </c>
    </row>
    <row r="35" spans="1:7" ht="15" x14ac:dyDescent="0.25">
      <c r="A35" s="242" t="s">
        <v>286</v>
      </c>
      <c r="B35">
        <v>4868.3</v>
      </c>
      <c r="C35">
        <v>6577.9</v>
      </c>
      <c r="D35">
        <v>298.2</v>
      </c>
      <c r="E35">
        <v>443.3</v>
      </c>
      <c r="F35">
        <v>60</v>
      </c>
      <c r="G35">
        <v>0</v>
      </c>
    </row>
    <row r="36" spans="1:7" ht="15" x14ac:dyDescent="0.25">
      <c r="A36" s="242" t="s">
        <v>287</v>
      </c>
      <c r="B36">
        <v>2.2999999999999998</v>
      </c>
      <c r="C36">
        <v>5</v>
      </c>
      <c r="D36">
        <v>0</v>
      </c>
      <c r="E36">
        <v>0</v>
      </c>
      <c r="F36">
        <v>0</v>
      </c>
      <c r="G36">
        <v>0</v>
      </c>
    </row>
    <row r="37" spans="1:7" ht="15" x14ac:dyDescent="0.25">
      <c r="A37" s="242" t="s">
        <v>288</v>
      </c>
      <c r="B37">
        <v>90.3</v>
      </c>
      <c r="C37">
        <v>161.4</v>
      </c>
      <c r="D37">
        <v>33.200000000000003</v>
      </c>
      <c r="E37">
        <v>33.5</v>
      </c>
      <c r="F37">
        <v>0</v>
      </c>
      <c r="G37">
        <v>0</v>
      </c>
    </row>
    <row r="38" spans="1:7" ht="15" x14ac:dyDescent="0.25">
      <c r="A38" s="242" t="s">
        <v>289</v>
      </c>
      <c r="B38">
        <v>84.2</v>
      </c>
      <c r="C38">
        <v>64.900000000000006</v>
      </c>
      <c r="D38">
        <v>5.6</v>
      </c>
      <c r="E38">
        <v>6.2</v>
      </c>
      <c r="F38">
        <v>0</v>
      </c>
      <c r="G38">
        <v>0</v>
      </c>
    </row>
    <row r="39" spans="1:7" ht="15" x14ac:dyDescent="0.25">
      <c r="A39" s="242" t="s">
        <v>310</v>
      </c>
      <c r="B39">
        <v>0</v>
      </c>
      <c r="C39">
        <v>7</v>
      </c>
      <c r="D39">
        <v>0</v>
      </c>
      <c r="E39">
        <v>0</v>
      </c>
      <c r="F39">
        <v>0</v>
      </c>
      <c r="G39">
        <v>0</v>
      </c>
    </row>
    <row r="40" spans="1:7" ht="15" x14ac:dyDescent="0.25">
      <c r="A40" s="242" t="s">
        <v>290</v>
      </c>
      <c r="B40">
        <v>196.4</v>
      </c>
      <c r="C40">
        <v>302.89999999999998</v>
      </c>
      <c r="D40">
        <v>0</v>
      </c>
      <c r="E40">
        <v>62.3</v>
      </c>
      <c r="F40">
        <v>0</v>
      </c>
      <c r="G40">
        <v>0</v>
      </c>
    </row>
    <row r="41" spans="1:7" ht="15" x14ac:dyDescent="0.25">
      <c r="A41" s="242" t="s">
        <v>291</v>
      </c>
      <c r="B41">
        <v>11.3</v>
      </c>
      <c r="C41">
        <v>206.3</v>
      </c>
      <c r="D41">
        <v>0</v>
      </c>
      <c r="E41">
        <v>21.4</v>
      </c>
      <c r="F41">
        <v>0</v>
      </c>
      <c r="G41">
        <v>0</v>
      </c>
    </row>
    <row r="42" spans="1:7" ht="15" x14ac:dyDescent="0.25">
      <c r="A42" s="242" t="s">
        <v>292</v>
      </c>
      <c r="B42">
        <v>14.4</v>
      </c>
      <c r="C42">
        <v>10.8</v>
      </c>
      <c r="D42">
        <v>0</v>
      </c>
      <c r="E42">
        <v>0</v>
      </c>
      <c r="F42">
        <v>0</v>
      </c>
      <c r="G42">
        <v>0</v>
      </c>
    </row>
    <row r="43" spans="1:7" ht="15" x14ac:dyDescent="0.25">
      <c r="A43" s="242" t="s">
        <v>293</v>
      </c>
      <c r="B43">
        <v>315</v>
      </c>
      <c r="C43">
        <v>403</v>
      </c>
      <c r="D43">
        <v>0</v>
      </c>
      <c r="E43">
        <v>21.1</v>
      </c>
      <c r="F43">
        <v>0</v>
      </c>
      <c r="G43">
        <v>0</v>
      </c>
    </row>
    <row r="44" spans="1:7" ht="15" x14ac:dyDescent="0.25">
      <c r="A44" s="242" t="s">
        <v>295</v>
      </c>
      <c r="B44">
        <v>171.2</v>
      </c>
      <c r="C44">
        <v>116.2</v>
      </c>
      <c r="D44">
        <v>28.4</v>
      </c>
      <c r="E44">
        <v>0</v>
      </c>
      <c r="F44">
        <v>0</v>
      </c>
      <c r="G44">
        <v>0</v>
      </c>
    </row>
    <row r="45" spans="1:7" ht="15" x14ac:dyDescent="0.25">
      <c r="A45" s="242" t="s">
        <v>296</v>
      </c>
      <c r="B45">
        <v>89.1</v>
      </c>
      <c r="C45">
        <v>62.5</v>
      </c>
      <c r="D45">
        <v>0</v>
      </c>
      <c r="E45">
        <v>0</v>
      </c>
      <c r="F45">
        <v>0</v>
      </c>
      <c r="G45">
        <v>0</v>
      </c>
    </row>
    <row r="46" spans="1:7" ht="15" x14ac:dyDescent="0.25">
      <c r="A46" s="242" t="s">
        <v>297</v>
      </c>
      <c r="B46">
        <v>9.5</v>
      </c>
      <c r="C46">
        <v>3.9</v>
      </c>
      <c r="D46">
        <v>0</v>
      </c>
      <c r="E46">
        <v>0</v>
      </c>
      <c r="F46">
        <v>0</v>
      </c>
      <c r="G46">
        <v>0</v>
      </c>
    </row>
    <row r="47" spans="1:7" ht="15" x14ac:dyDescent="0.25">
      <c r="A47" s="242" t="s">
        <v>298</v>
      </c>
      <c r="B47">
        <v>3407.4</v>
      </c>
      <c r="C47">
        <v>4386.3999999999996</v>
      </c>
      <c r="D47">
        <v>212</v>
      </c>
      <c r="E47">
        <v>226.7</v>
      </c>
      <c r="F47">
        <v>60</v>
      </c>
      <c r="G47">
        <v>0</v>
      </c>
    </row>
    <row r="48" spans="1:7" ht="15" x14ac:dyDescent="0.25">
      <c r="A48" s="242" t="s">
        <v>299</v>
      </c>
      <c r="B48">
        <v>89</v>
      </c>
      <c r="C48">
        <v>54</v>
      </c>
      <c r="D48">
        <v>0</v>
      </c>
      <c r="E48">
        <v>0</v>
      </c>
      <c r="F48">
        <v>0</v>
      </c>
      <c r="G48">
        <v>0</v>
      </c>
    </row>
    <row r="49" spans="1:7" ht="15" x14ac:dyDescent="0.25">
      <c r="A49" s="242" t="s">
        <v>300</v>
      </c>
      <c r="B49">
        <v>291.8</v>
      </c>
      <c r="C49">
        <v>322.10000000000002</v>
      </c>
      <c r="D49">
        <v>19</v>
      </c>
      <c r="E49">
        <v>20.5</v>
      </c>
      <c r="F49">
        <v>0</v>
      </c>
      <c r="G49">
        <v>0</v>
      </c>
    </row>
    <row r="50" spans="1:7" ht="15" x14ac:dyDescent="0.25">
      <c r="A50" s="242" t="s">
        <v>301</v>
      </c>
      <c r="B50">
        <v>0</v>
      </c>
      <c r="C50">
        <v>180.7</v>
      </c>
      <c r="D50">
        <v>0</v>
      </c>
      <c r="E50">
        <v>49</v>
      </c>
      <c r="F50">
        <v>0</v>
      </c>
      <c r="G50">
        <v>0</v>
      </c>
    </row>
    <row r="51" spans="1:7" ht="15" x14ac:dyDescent="0.25">
      <c r="A51" s="242" t="s">
        <v>302</v>
      </c>
      <c r="B51">
        <v>85.3</v>
      </c>
      <c r="C51">
        <v>222.8</v>
      </c>
      <c r="D51">
        <v>0</v>
      </c>
      <c r="E51">
        <v>2.5</v>
      </c>
      <c r="F51">
        <v>0</v>
      </c>
      <c r="G51">
        <v>0</v>
      </c>
    </row>
    <row r="52" spans="1:7" ht="15" x14ac:dyDescent="0.25">
      <c r="A52" s="242" t="s">
        <v>303</v>
      </c>
      <c r="B52">
        <v>11.2</v>
      </c>
      <c r="C52">
        <v>8</v>
      </c>
      <c r="D52">
        <v>0</v>
      </c>
      <c r="E52">
        <v>0</v>
      </c>
      <c r="F52">
        <v>0</v>
      </c>
      <c r="G52">
        <v>0</v>
      </c>
    </row>
    <row r="53" spans="1:7" ht="15" x14ac:dyDescent="0.25">
      <c r="A53" s="242" t="s">
        <v>304</v>
      </c>
      <c r="B53">
        <v>0</v>
      </c>
      <c r="C53">
        <v>60</v>
      </c>
      <c r="D53">
        <v>0</v>
      </c>
      <c r="E53">
        <v>0</v>
      </c>
      <c r="F53">
        <v>0</v>
      </c>
      <c r="G53">
        <v>0</v>
      </c>
    </row>
    <row r="54" spans="1:7" ht="15" x14ac:dyDescent="0.25">
      <c r="A54" s="242" t="s">
        <v>400</v>
      </c>
      <c r="B54" t="s">
        <v>443</v>
      </c>
      <c r="C54" t="s">
        <v>109</v>
      </c>
      <c r="D54" t="s">
        <v>108</v>
      </c>
      <c r="E54" t="s">
        <v>264</v>
      </c>
      <c r="F54" t="s">
        <v>109</v>
      </c>
      <c r="G54" t="s">
        <v>130</v>
      </c>
    </row>
    <row r="55" spans="1:7" ht="15" x14ac:dyDescent="0.25">
      <c r="A55" s="242" t="s">
        <v>305</v>
      </c>
      <c r="B55">
        <v>5965.3</v>
      </c>
      <c r="C55">
        <v>11532.3</v>
      </c>
      <c r="D55">
        <v>412.2</v>
      </c>
      <c r="E55">
        <v>727.2</v>
      </c>
      <c r="F55">
        <v>60</v>
      </c>
      <c r="G55">
        <v>0</v>
      </c>
    </row>
    <row r="56" spans="1:7" ht="15" x14ac:dyDescent="0.25">
      <c r="A56" s="242" t="s">
        <v>306</v>
      </c>
      <c r="B56">
        <v>812.8</v>
      </c>
      <c r="C56">
        <v>2911.9</v>
      </c>
      <c r="D56">
        <v>0</v>
      </c>
      <c r="E56">
        <v>0</v>
      </c>
      <c r="F56">
        <v>0</v>
      </c>
      <c r="G56">
        <v>0</v>
      </c>
    </row>
    <row r="57" spans="1:7" ht="15" x14ac:dyDescent="0.25">
      <c r="A57" s="242" t="s">
        <v>400</v>
      </c>
      <c r="B57" t="s">
        <v>443</v>
      </c>
      <c r="C57" t="s">
        <v>109</v>
      </c>
      <c r="D57" t="s">
        <v>108</v>
      </c>
      <c r="E57" t="s">
        <v>264</v>
      </c>
      <c r="F57" t="s">
        <v>109</v>
      </c>
      <c r="G57" t="s">
        <v>130</v>
      </c>
    </row>
    <row r="58" spans="1:7" ht="15" x14ac:dyDescent="0.25">
      <c r="A58" s="242" t="s">
        <v>307</v>
      </c>
      <c r="B58">
        <v>6778.1</v>
      </c>
      <c r="C58">
        <v>14444.3</v>
      </c>
      <c r="D58">
        <v>412.2</v>
      </c>
      <c r="E58">
        <v>727.2</v>
      </c>
      <c r="F58">
        <v>60</v>
      </c>
      <c r="G58">
        <v>0</v>
      </c>
    </row>
    <row r="59" spans="1:7" ht="15" x14ac:dyDescent="0.25">
      <c r="A59" s="242" t="s">
        <v>308</v>
      </c>
      <c r="B59" t="s">
        <v>25</v>
      </c>
      <c r="C59" t="s">
        <v>25</v>
      </c>
      <c r="D59">
        <v>0</v>
      </c>
      <c r="E59">
        <v>0</v>
      </c>
      <c r="F59" t="s">
        <v>25</v>
      </c>
      <c r="G59" t="s">
        <v>25</v>
      </c>
    </row>
    <row r="60" spans="1:7" ht="15" x14ac:dyDescent="0.25">
      <c r="A60" s="242" t="s">
        <v>309</v>
      </c>
      <c r="B60">
        <v>570</v>
      </c>
      <c r="C60">
        <v>965</v>
      </c>
      <c r="D60" t="s">
        <v>25</v>
      </c>
      <c r="E60" t="s">
        <v>25</v>
      </c>
      <c r="F60">
        <v>0</v>
      </c>
      <c r="G60">
        <v>0</v>
      </c>
    </row>
    <row r="61" spans="1:7" ht="15" x14ac:dyDescent="0.25">
      <c r="A61" s="242" t="s">
        <v>400</v>
      </c>
      <c r="B61" t="s">
        <v>443</v>
      </c>
      <c r="C61" t="s">
        <v>109</v>
      </c>
      <c r="D61" t="s">
        <v>108</v>
      </c>
      <c r="E61" t="s">
        <v>264</v>
      </c>
      <c r="F61" t="s">
        <v>109</v>
      </c>
      <c r="G61" t="s">
        <v>129</v>
      </c>
    </row>
  </sheetData>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indexed="47"/>
  </sheetPr>
  <dimension ref="A1:AR65510"/>
  <sheetViews>
    <sheetView zoomScale="130" zoomScaleNormal="130" workbookViewId="0">
      <pane xSplit="1" ySplit="3" topLeftCell="B929" activePane="bottomRight" state="frozen"/>
      <selection pane="topRight" activeCell="C1" sqref="C1"/>
      <selection pane="bottomLeft" activeCell="A4" sqref="A4"/>
      <selection pane="bottomRight" activeCell="I945" sqref="I945"/>
    </sheetView>
  </sheetViews>
  <sheetFormatPr defaultRowHeight="13.2" x14ac:dyDescent="0.25"/>
  <cols>
    <col min="1" max="1" width="23.88671875" customWidth="1"/>
    <col min="2" max="2" width="13" customWidth="1"/>
    <col min="3" max="3" width="11" customWidth="1"/>
    <col min="4" max="4" width="13.6640625" customWidth="1"/>
    <col min="5" max="5" width="12.109375" customWidth="1"/>
    <col min="7" max="7" width="12.88671875" customWidth="1"/>
    <col min="8" max="8" width="15.109375" customWidth="1"/>
    <col min="9" max="9" width="17.88671875" bestFit="1" customWidth="1"/>
    <col min="10" max="10" width="11" customWidth="1"/>
    <col min="11" max="11" width="10.88671875" customWidth="1"/>
    <col min="12" max="12" width="10.44140625" customWidth="1"/>
    <col min="13" max="13" width="10.6640625" customWidth="1"/>
  </cols>
  <sheetData>
    <row r="1" spans="1:44" ht="13.8" thickBot="1" x14ac:dyDescent="0.3">
      <c r="B1" s="6"/>
      <c r="C1" s="6"/>
      <c r="E1" s="9"/>
      <c r="F1" s="6"/>
      <c r="G1" s="6"/>
      <c r="H1" s="6"/>
      <c r="I1" s="6"/>
      <c r="AL1" s="1" t="e">
        <f>+#REF!/#REF!</f>
        <v>#REF!</v>
      </c>
      <c r="AM1" s="1" t="e">
        <f>+#REF!/#REF!</f>
        <v>#REF!</v>
      </c>
      <c r="AN1" s="1" t="e">
        <f>+#REF!/#REF!</f>
        <v>#REF!</v>
      </c>
      <c r="AO1" s="1" t="e">
        <f>+#REF!/#REF!</f>
        <v>#REF!</v>
      </c>
      <c r="AP1" s="1" t="e">
        <f>+#REF!/#REF!</f>
        <v>#REF!</v>
      </c>
      <c r="AQ1" s="1" t="e">
        <f>+#REF!/#REF!</f>
        <v>#REF!</v>
      </c>
      <c r="AR1" s="1" t="e">
        <f>+#REF!/#REF!</f>
        <v>#REF!</v>
      </c>
    </row>
    <row r="2" spans="1:44" ht="13.8" x14ac:dyDescent="0.25">
      <c r="A2" s="188" t="s">
        <v>382</v>
      </c>
      <c r="B2" s="188" t="s">
        <v>5</v>
      </c>
      <c r="C2" s="188"/>
      <c r="D2" s="388" t="s">
        <v>1</v>
      </c>
      <c r="E2" s="389"/>
      <c r="F2" s="388" t="s">
        <v>2</v>
      </c>
      <c r="G2" s="389"/>
      <c r="H2" s="189" t="s">
        <v>9</v>
      </c>
      <c r="I2" s="188" t="s">
        <v>15</v>
      </c>
      <c r="J2" s="188"/>
    </row>
    <row r="3" spans="1:44" ht="13.8" x14ac:dyDescent="0.25">
      <c r="A3" s="188" t="s">
        <v>378</v>
      </c>
      <c r="B3" s="190" t="s">
        <v>18</v>
      </c>
      <c r="C3" s="190" t="s">
        <v>19</v>
      </c>
      <c r="D3" s="190" t="s">
        <v>18</v>
      </c>
      <c r="E3" s="190" t="s">
        <v>19</v>
      </c>
      <c r="F3" s="190" t="s">
        <v>18</v>
      </c>
      <c r="G3" s="190" t="s">
        <v>19</v>
      </c>
      <c r="H3" s="191" t="s">
        <v>4</v>
      </c>
      <c r="I3" s="192" t="s">
        <v>16</v>
      </c>
      <c r="J3" s="188"/>
    </row>
    <row r="4" spans="1:44" x14ac:dyDescent="0.25">
      <c r="A4" s="10">
        <f>Japan!A4</f>
        <v>38855</v>
      </c>
      <c r="B4">
        <v>847</v>
      </c>
      <c r="C4">
        <v>697</v>
      </c>
      <c r="D4">
        <v>4948</v>
      </c>
      <c r="E4">
        <v>4578.5</v>
      </c>
      <c r="F4" s="2">
        <f t="shared" ref="F4:F40" si="0">+B4+D4</f>
        <v>5795</v>
      </c>
      <c r="G4" s="2">
        <f t="shared" ref="G4:G40" si="1">+C4+E4</f>
        <v>5275.5</v>
      </c>
      <c r="H4" s="12">
        <f t="shared" ref="H4:H40" si="2">+(F4/G4-1)*100</f>
        <v>9.8474078286418418</v>
      </c>
    </row>
    <row r="5" spans="1:44" x14ac:dyDescent="0.25">
      <c r="A5" s="10">
        <f>Japan!A5</f>
        <v>38862</v>
      </c>
      <c r="B5">
        <v>790.6</v>
      </c>
      <c r="C5">
        <v>631.5</v>
      </c>
      <c r="D5">
        <v>5114</v>
      </c>
      <c r="E5">
        <v>4648.7</v>
      </c>
      <c r="F5" s="2">
        <f t="shared" si="0"/>
        <v>5904.6</v>
      </c>
      <c r="G5" s="2">
        <f t="shared" si="1"/>
        <v>5280.2</v>
      </c>
      <c r="H5" s="12">
        <f t="shared" si="2"/>
        <v>11.825309647361859</v>
      </c>
      <c r="I5">
        <v>116.8</v>
      </c>
    </row>
    <row r="6" spans="1:44" x14ac:dyDescent="0.25">
      <c r="A6" s="10">
        <f>Japan!A6</f>
        <v>38869</v>
      </c>
      <c r="B6">
        <v>730.9</v>
      </c>
      <c r="C6">
        <v>692.3</v>
      </c>
      <c r="D6">
        <v>5272.7</v>
      </c>
      <c r="E6">
        <v>4746.8</v>
      </c>
      <c r="F6" s="2">
        <f t="shared" si="0"/>
        <v>6003.5999999999995</v>
      </c>
      <c r="G6" s="2">
        <f t="shared" si="1"/>
        <v>5439.1</v>
      </c>
      <c r="H6" s="12">
        <f t="shared" si="2"/>
        <v>10.378555275688983</v>
      </c>
      <c r="I6">
        <v>116.8</v>
      </c>
    </row>
    <row r="7" spans="1:44" x14ac:dyDescent="0.25">
      <c r="A7" s="10">
        <f>Japan!A7</f>
        <v>38876</v>
      </c>
      <c r="B7">
        <v>746.6</v>
      </c>
      <c r="C7">
        <v>682.2</v>
      </c>
      <c r="D7">
        <v>5397.4</v>
      </c>
      <c r="E7">
        <v>4848.3</v>
      </c>
      <c r="F7" s="16">
        <f t="shared" si="0"/>
        <v>6144</v>
      </c>
      <c r="G7" s="16">
        <f t="shared" si="1"/>
        <v>5530.5</v>
      </c>
      <c r="H7" s="17">
        <f t="shared" si="2"/>
        <v>11.093029563330624</v>
      </c>
      <c r="I7">
        <v>116.8</v>
      </c>
    </row>
    <row r="8" spans="1:44" x14ac:dyDescent="0.25">
      <c r="A8" s="10">
        <f>Japan!A8</f>
        <v>38883</v>
      </c>
      <c r="B8">
        <v>768.7</v>
      </c>
      <c r="C8">
        <v>617.79999999999995</v>
      </c>
      <c r="D8">
        <v>5562.3</v>
      </c>
      <c r="E8">
        <v>5003.7</v>
      </c>
      <c r="F8" s="16">
        <f t="shared" si="0"/>
        <v>6331</v>
      </c>
      <c r="G8" s="16">
        <f t="shared" si="1"/>
        <v>5621.5</v>
      </c>
      <c r="H8" s="17">
        <f t="shared" si="2"/>
        <v>12.62118651605444</v>
      </c>
      <c r="I8">
        <v>116.8</v>
      </c>
    </row>
    <row r="9" spans="1:44" x14ac:dyDescent="0.25">
      <c r="A9" s="10">
        <f>Japan!A9</f>
        <v>38890</v>
      </c>
      <c r="B9">
        <v>820.1</v>
      </c>
      <c r="C9">
        <v>654.20000000000005</v>
      </c>
      <c r="D9">
        <v>5623.1</v>
      </c>
      <c r="E9">
        <v>5049.6000000000004</v>
      </c>
      <c r="F9" s="16">
        <f t="shared" si="0"/>
        <v>6443.2000000000007</v>
      </c>
      <c r="G9" s="16">
        <f t="shared" si="1"/>
        <v>5703.8</v>
      </c>
      <c r="H9" s="17">
        <f t="shared" si="2"/>
        <v>12.963287632806209</v>
      </c>
      <c r="I9">
        <v>242.8</v>
      </c>
    </row>
    <row r="10" spans="1:44" x14ac:dyDescent="0.25">
      <c r="A10" s="10">
        <f>Japan!A10</f>
        <v>38897</v>
      </c>
      <c r="B10">
        <v>891.4</v>
      </c>
      <c r="C10">
        <v>643.9</v>
      </c>
      <c r="D10">
        <v>5701.1</v>
      </c>
      <c r="E10">
        <v>5106.6000000000004</v>
      </c>
      <c r="F10" s="16">
        <f t="shared" si="0"/>
        <v>6592.5</v>
      </c>
      <c r="G10" s="16">
        <f t="shared" si="1"/>
        <v>5750.5</v>
      </c>
      <c r="H10" s="17">
        <f t="shared" si="2"/>
        <v>14.642205025649947</v>
      </c>
      <c r="I10">
        <v>274.8</v>
      </c>
    </row>
    <row r="11" spans="1:44" x14ac:dyDescent="0.25">
      <c r="A11" s="10">
        <f>Japan!A11</f>
        <v>38904</v>
      </c>
      <c r="B11">
        <v>905.7</v>
      </c>
      <c r="C11">
        <v>516.4</v>
      </c>
      <c r="D11">
        <v>5770.1</v>
      </c>
      <c r="E11">
        <v>5219.8999999999996</v>
      </c>
      <c r="F11" s="16">
        <f t="shared" si="0"/>
        <v>6675.8</v>
      </c>
      <c r="G11" s="16">
        <f t="shared" si="1"/>
        <v>5736.2999999999993</v>
      </c>
      <c r="H11" s="17">
        <f t="shared" si="2"/>
        <v>16.378153164932119</v>
      </c>
      <c r="I11">
        <v>274.8</v>
      </c>
    </row>
    <row r="12" spans="1:44" x14ac:dyDescent="0.25">
      <c r="A12" s="10">
        <f>Japan!A12</f>
        <v>38911</v>
      </c>
      <c r="B12">
        <v>789.1</v>
      </c>
      <c r="C12">
        <v>552.29999999999995</v>
      </c>
      <c r="D12">
        <v>5896.9</v>
      </c>
      <c r="E12">
        <v>5248.4</v>
      </c>
      <c r="F12" s="16">
        <f t="shared" si="0"/>
        <v>6686</v>
      </c>
      <c r="G12" s="16">
        <f t="shared" si="1"/>
        <v>5800.7</v>
      </c>
      <c r="H12" s="17">
        <f t="shared" si="2"/>
        <v>15.261951143827467</v>
      </c>
      <c r="I12">
        <v>311.8</v>
      </c>
    </row>
    <row r="13" spans="1:44" x14ac:dyDescent="0.25">
      <c r="A13" s="10">
        <f>Japan!A13</f>
        <v>38918</v>
      </c>
      <c r="B13">
        <v>887.2</v>
      </c>
      <c r="C13">
        <v>565.5</v>
      </c>
      <c r="D13">
        <v>5953.5</v>
      </c>
      <c r="E13">
        <v>5271.6</v>
      </c>
      <c r="F13" s="16">
        <f t="shared" si="0"/>
        <v>6840.7</v>
      </c>
      <c r="G13" s="16">
        <f t="shared" si="1"/>
        <v>5837.1</v>
      </c>
      <c r="H13" s="17">
        <f t="shared" si="2"/>
        <v>17.193469359784807</v>
      </c>
      <c r="I13">
        <v>311.8</v>
      </c>
    </row>
    <row r="14" spans="1:44" x14ac:dyDescent="0.25">
      <c r="A14" s="10">
        <f>Japan!A14</f>
        <v>38925</v>
      </c>
      <c r="B14">
        <v>1058.2</v>
      </c>
      <c r="C14">
        <v>513.29999999999995</v>
      </c>
      <c r="D14">
        <v>5990.2</v>
      </c>
      <c r="E14">
        <v>5368.6</v>
      </c>
      <c r="F14" s="16">
        <f t="shared" si="0"/>
        <v>7048.4</v>
      </c>
      <c r="G14" s="16">
        <f t="shared" si="1"/>
        <v>5881.9000000000005</v>
      </c>
      <c r="H14" s="17">
        <f t="shared" si="2"/>
        <v>19.832027066084066</v>
      </c>
      <c r="I14">
        <v>372.3</v>
      </c>
    </row>
    <row r="15" spans="1:44" x14ac:dyDescent="0.25">
      <c r="A15" s="10">
        <f>Japan!A15</f>
        <v>38932</v>
      </c>
      <c r="B15">
        <v>1000.9</v>
      </c>
      <c r="C15">
        <v>581.79999999999995</v>
      </c>
      <c r="D15">
        <v>6143.8</v>
      </c>
      <c r="E15">
        <v>5460.8</v>
      </c>
      <c r="F15" s="16">
        <f t="shared" si="0"/>
        <v>7144.7</v>
      </c>
      <c r="G15" s="16">
        <f t="shared" si="1"/>
        <v>6042.6</v>
      </c>
      <c r="H15" s="17">
        <f t="shared" si="2"/>
        <v>18.23883758646938</v>
      </c>
      <c r="I15">
        <v>393.3</v>
      </c>
    </row>
    <row r="16" spans="1:44" x14ac:dyDescent="0.25">
      <c r="A16" s="10">
        <f>Japan!A16</f>
        <v>38939</v>
      </c>
      <c r="B16">
        <v>851.8</v>
      </c>
      <c r="C16">
        <v>702.3</v>
      </c>
      <c r="D16">
        <v>6230.5</v>
      </c>
      <c r="E16">
        <v>5528</v>
      </c>
      <c r="F16" s="16">
        <f t="shared" si="0"/>
        <v>7082.3</v>
      </c>
      <c r="G16" s="16">
        <f t="shared" si="1"/>
        <v>6230.3</v>
      </c>
      <c r="H16" s="17">
        <f t="shared" si="2"/>
        <v>13.675103927579734</v>
      </c>
      <c r="I16">
        <v>663.8</v>
      </c>
    </row>
    <row r="17" spans="1:9" x14ac:dyDescent="0.25">
      <c r="A17" s="10">
        <f>Japan!A17</f>
        <v>38946</v>
      </c>
      <c r="B17">
        <v>896</v>
      </c>
      <c r="C17">
        <v>710.1</v>
      </c>
      <c r="D17">
        <v>6319.9</v>
      </c>
      <c r="E17">
        <v>5619.5</v>
      </c>
      <c r="F17" s="16">
        <f t="shared" si="0"/>
        <v>7215.9</v>
      </c>
      <c r="G17" s="16">
        <f t="shared" si="1"/>
        <v>6329.6</v>
      </c>
      <c r="H17" s="17">
        <f t="shared" si="2"/>
        <v>14.00246461071788</v>
      </c>
      <c r="I17">
        <v>909.3</v>
      </c>
    </row>
    <row r="18" spans="1:9" x14ac:dyDescent="0.25">
      <c r="A18" s="10">
        <f t="shared" ref="A18:A25" si="3">+A17+7</f>
        <v>38953</v>
      </c>
      <c r="B18">
        <v>455.6</v>
      </c>
      <c r="C18">
        <v>600.20000000000005</v>
      </c>
      <c r="D18">
        <v>6550.2</v>
      </c>
      <c r="E18">
        <v>5691.7</v>
      </c>
      <c r="F18" s="16">
        <f t="shared" si="0"/>
        <v>7005.8</v>
      </c>
      <c r="G18" s="16">
        <f t="shared" si="1"/>
        <v>6291.9</v>
      </c>
      <c r="H18" s="17">
        <f t="shared" si="2"/>
        <v>11.346334175686202</v>
      </c>
      <c r="I18">
        <v>1414.6</v>
      </c>
    </row>
    <row r="19" spans="1:9" x14ac:dyDescent="0.25">
      <c r="A19" s="10">
        <f t="shared" si="3"/>
        <v>38960</v>
      </c>
      <c r="B19">
        <v>382.9</v>
      </c>
      <c r="C19">
        <v>516.70000000000005</v>
      </c>
      <c r="D19">
        <v>6653.1</v>
      </c>
      <c r="E19">
        <v>5761.5</v>
      </c>
      <c r="F19" s="16">
        <f t="shared" si="0"/>
        <v>7036</v>
      </c>
      <c r="G19" s="16">
        <f t="shared" si="1"/>
        <v>6278.2</v>
      </c>
      <c r="H19" s="17">
        <f t="shared" si="2"/>
        <v>12.070338632092014</v>
      </c>
      <c r="I19">
        <v>1932.5</v>
      </c>
    </row>
    <row r="20" spans="1:9" x14ac:dyDescent="0.25">
      <c r="A20" s="197">
        <f t="shared" si="3"/>
        <v>38967</v>
      </c>
      <c r="B20">
        <v>1800.8</v>
      </c>
      <c r="C20">
        <v>1402.3</v>
      </c>
      <c r="D20">
        <v>225.1</v>
      </c>
      <c r="E20">
        <v>69.3</v>
      </c>
      <c r="F20" s="16">
        <f t="shared" si="0"/>
        <v>2025.8999999999999</v>
      </c>
      <c r="G20" s="16">
        <f t="shared" si="1"/>
        <v>1471.6</v>
      </c>
      <c r="H20" s="17">
        <f t="shared" si="2"/>
        <v>37.666485458004885</v>
      </c>
    </row>
    <row r="21" spans="1:9" x14ac:dyDescent="0.25">
      <c r="A21" s="78">
        <f t="shared" si="3"/>
        <v>38974</v>
      </c>
      <c r="B21">
        <v>2019.9</v>
      </c>
      <c r="C21">
        <v>1451.8</v>
      </c>
      <c r="D21">
        <v>416.5</v>
      </c>
      <c r="E21">
        <v>267.8</v>
      </c>
      <c r="F21" s="16">
        <f t="shared" si="0"/>
        <v>2436.4</v>
      </c>
      <c r="G21" s="16">
        <f t="shared" si="1"/>
        <v>1719.6</v>
      </c>
      <c r="H21" s="17">
        <f t="shared" si="2"/>
        <v>41.684112584321944</v>
      </c>
    </row>
    <row r="22" spans="1:9" x14ac:dyDescent="0.25">
      <c r="A22" s="78">
        <f t="shared" si="3"/>
        <v>38981</v>
      </c>
      <c r="B22">
        <v>1917.1</v>
      </c>
      <c r="C22">
        <v>1456.2</v>
      </c>
      <c r="D22">
        <v>619.29999999999995</v>
      </c>
      <c r="E22">
        <v>385.3</v>
      </c>
      <c r="F22" s="16">
        <f t="shared" si="0"/>
        <v>2536.3999999999996</v>
      </c>
      <c r="G22" s="16">
        <f t="shared" si="1"/>
        <v>1841.5</v>
      </c>
      <c r="H22" s="17">
        <f t="shared" si="2"/>
        <v>37.735541677979882</v>
      </c>
    </row>
    <row r="23" spans="1:9" x14ac:dyDescent="0.25">
      <c r="A23" s="78">
        <f t="shared" si="3"/>
        <v>38988</v>
      </c>
      <c r="B23">
        <v>2013.2</v>
      </c>
      <c r="C23">
        <v>1437.2</v>
      </c>
      <c r="D23">
        <v>856.5</v>
      </c>
      <c r="E23">
        <v>497.2</v>
      </c>
      <c r="F23" s="16">
        <f t="shared" si="0"/>
        <v>2869.7</v>
      </c>
      <c r="G23" s="16">
        <f t="shared" si="1"/>
        <v>1934.4</v>
      </c>
      <c r="H23" s="17">
        <f t="shared" si="2"/>
        <v>48.350909842845311</v>
      </c>
    </row>
    <row r="24" spans="1:9" x14ac:dyDescent="0.25">
      <c r="A24" s="78">
        <f t="shared" si="3"/>
        <v>38995</v>
      </c>
      <c r="B24">
        <v>1953.3</v>
      </c>
      <c r="C24">
        <v>1372.8</v>
      </c>
      <c r="D24">
        <v>1109.9000000000001</v>
      </c>
      <c r="E24">
        <v>589.1</v>
      </c>
      <c r="F24" s="16">
        <f t="shared" si="0"/>
        <v>3063.2</v>
      </c>
      <c r="G24" s="16">
        <f t="shared" si="1"/>
        <v>1961.9</v>
      </c>
      <c r="H24" s="17">
        <f t="shared" si="2"/>
        <v>56.134359549416367</v>
      </c>
    </row>
    <row r="25" spans="1:9" x14ac:dyDescent="0.25">
      <c r="A25" s="78">
        <f t="shared" si="3"/>
        <v>39002</v>
      </c>
      <c r="B25">
        <v>1924.7</v>
      </c>
      <c r="C25">
        <v>1239.9000000000001</v>
      </c>
      <c r="D25">
        <v>1254.9000000000001</v>
      </c>
      <c r="E25">
        <v>762.8</v>
      </c>
      <c r="F25" s="16">
        <f t="shared" si="0"/>
        <v>3179.6000000000004</v>
      </c>
      <c r="G25" s="16">
        <f t="shared" si="1"/>
        <v>2002.7</v>
      </c>
      <c r="H25" s="17">
        <f t="shared" si="2"/>
        <v>58.765666350426947</v>
      </c>
    </row>
    <row r="26" spans="1:9" x14ac:dyDescent="0.25">
      <c r="A26" s="78">
        <f t="shared" ref="A26:A37" si="4">+A25+7</f>
        <v>39009</v>
      </c>
      <c r="B26">
        <v>2202.4</v>
      </c>
      <c r="C26">
        <v>1244.2</v>
      </c>
      <c r="D26">
        <v>1410.2</v>
      </c>
      <c r="E26">
        <v>867.6</v>
      </c>
      <c r="F26" s="16">
        <f t="shared" si="0"/>
        <v>3612.6000000000004</v>
      </c>
      <c r="G26" s="16">
        <f t="shared" si="1"/>
        <v>2111.8000000000002</v>
      </c>
      <c r="H26" s="17">
        <f t="shared" si="2"/>
        <v>71.067335921962311</v>
      </c>
    </row>
    <row r="27" spans="1:9" x14ac:dyDescent="0.25">
      <c r="A27" s="78">
        <f t="shared" si="4"/>
        <v>39016</v>
      </c>
      <c r="B27">
        <v>2146.6</v>
      </c>
      <c r="C27">
        <v>1299.4000000000001</v>
      </c>
      <c r="D27">
        <v>1623.1</v>
      </c>
      <c r="E27">
        <v>1012.4</v>
      </c>
      <c r="F27" s="16">
        <f t="shared" si="0"/>
        <v>3769.7</v>
      </c>
      <c r="G27" s="16">
        <f t="shared" si="1"/>
        <v>2311.8000000000002</v>
      </c>
      <c r="H27" s="17">
        <f t="shared" si="2"/>
        <v>63.063413790120237</v>
      </c>
    </row>
    <row r="28" spans="1:9" x14ac:dyDescent="0.25">
      <c r="A28" s="78">
        <f t="shared" si="4"/>
        <v>39023</v>
      </c>
      <c r="B28">
        <v>2202.1999999999998</v>
      </c>
      <c r="C28">
        <v>1293.0999999999999</v>
      </c>
      <c r="D28">
        <v>1871.7</v>
      </c>
      <c r="E28">
        <v>1159.0999999999999</v>
      </c>
      <c r="F28" s="16">
        <f t="shared" si="0"/>
        <v>4073.8999999999996</v>
      </c>
      <c r="G28" s="16">
        <f t="shared" si="1"/>
        <v>2452.1999999999998</v>
      </c>
      <c r="H28" s="17">
        <f t="shared" si="2"/>
        <v>66.132452491640151</v>
      </c>
    </row>
    <row r="29" spans="1:9" x14ac:dyDescent="0.25">
      <c r="A29" s="78">
        <f t="shared" si="4"/>
        <v>39030</v>
      </c>
      <c r="B29">
        <v>2226.6999999999998</v>
      </c>
      <c r="C29">
        <v>1299.3</v>
      </c>
      <c r="D29">
        <v>2102.1</v>
      </c>
      <c r="E29">
        <v>1343</v>
      </c>
      <c r="F29" s="16">
        <f t="shared" si="0"/>
        <v>4328.7999999999993</v>
      </c>
      <c r="G29" s="16">
        <f t="shared" si="1"/>
        <v>2642.3</v>
      </c>
      <c r="H29" s="17">
        <f t="shared" si="2"/>
        <v>63.826968928584904</v>
      </c>
    </row>
    <row r="30" spans="1:9" x14ac:dyDescent="0.25">
      <c r="A30" s="78">
        <f t="shared" si="4"/>
        <v>39037</v>
      </c>
      <c r="B30">
        <v>2121.1999999999998</v>
      </c>
      <c r="C30">
        <v>1310</v>
      </c>
      <c r="D30">
        <v>2328.6</v>
      </c>
      <c r="E30">
        <v>1487.1</v>
      </c>
      <c r="F30" s="16">
        <f t="shared" si="0"/>
        <v>4449.7999999999993</v>
      </c>
      <c r="G30" s="16">
        <f t="shared" si="1"/>
        <v>2797.1</v>
      </c>
      <c r="H30" s="17">
        <f t="shared" si="2"/>
        <v>59.086196417718327</v>
      </c>
    </row>
    <row r="31" spans="1:9" x14ac:dyDescent="0.25">
      <c r="A31" s="78">
        <f t="shared" si="4"/>
        <v>39044</v>
      </c>
      <c r="B31">
        <v>2066.9</v>
      </c>
      <c r="C31">
        <v>1211.5</v>
      </c>
      <c r="D31">
        <v>2489.1</v>
      </c>
      <c r="E31">
        <v>1601</v>
      </c>
      <c r="F31" s="16">
        <f t="shared" si="0"/>
        <v>4556</v>
      </c>
      <c r="G31" s="16">
        <f t="shared" si="1"/>
        <v>2812.5</v>
      </c>
      <c r="H31" s="17">
        <f t="shared" si="2"/>
        <v>61.99111111111111</v>
      </c>
    </row>
    <row r="32" spans="1:9" x14ac:dyDescent="0.25">
      <c r="A32" s="78">
        <f t="shared" si="4"/>
        <v>39051</v>
      </c>
      <c r="B32">
        <v>1906.5</v>
      </c>
      <c r="C32">
        <v>1170.8</v>
      </c>
      <c r="D32">
        <v>2753.7</v>
      </c>
      <c r="E32">
        <v>1767.7</v>
      </c>
      <c r="F32" s="16">
        <f t="shared" si="0"/>
        <v>4660.2</v>
      </c>
      <c r="G32" s="16">
        <f t="shared" si="1"/>
        <v>2938.5</v>
      </c>
      <c r="H32" s="17">
        <f t="shared" si="2"/>
        <v>58.591117917304736</v>
      </c>
    </row>
    <row r="33" spans="1:8" x14ac:dyDescent="0.25">
      <c r="A33" s="78">
        <f t="shared" si="4"/>
        <v>39058</v>
      </c>
      <c r="B33">
        <v>1744.5</v>
      </c>
      <c r="C33">
        <v>1004</v>
      </c>
      <c r="D33">
        <v>3074.6</v>
      </c>
      <c r="E33">
        <v>1961.9</v>
      </c>
      <c r="F33" s="16">
        <f t="shared" si="0"/>
        <v>4819.1000000000004</v>
      </c>
      <c r="G33" s="16">
        <f t="shared" si="1"/>
        <v>2965.9</v>
      </c>
      <c r="H33" s="17">
        <f t="shared" si="2"/>
        <v>62.483563168009717</v>
      </c>
    </row>
    <row r="34" spans="1:8" x14ac:dyDescent="0.25">
      <c r="A34" s="78">
        <f t="shared" si="4"/>
        <v>39065</v>
      </c>
      <c r="B34">
        <v>1625.6</v>
      </c>
      <c r="C34">
        <v>824.3</v>
      </c>
      <c r="D34">
        <v>3306.6</v>
      </c>
      <c r="E34">
        <v>2193.8000000000002</v>
      </c>
      <c r="F34" s="16">
        <f t="shared" si="0"/>
        <v>4932.2</v>
      </c>
      <c r="G34" s="16">
        <f t="shared" si="1"/>
        <v>3018.1000000000004</v>
      </c>
      <c r="H34" s="17">
        <f t="shared" si="2"/>
        <v>63.420695139326043</v>
      </c>
    </row>
    <row r="35" spans="1:8" x14ac:dyDescent="0.25">
      <c r="A35" s="78">
        <f t="shared" si="4"/>
        <v>39072</v>
      </c>
      <c r="B35">
        <v>1426.7</v>
      </c>
      <c r="C35">
        <v>646.29999999999995</v>
      </c>
      <c r="D35">
        <v>3667.1</v>
      </c>
      <c r="E35">
        <v>2403</v>
      </c>
      <c r="F35" s="16">
        <f t="shared" si="0"/>
        <v>5093.8</v>
      </c>
      <c r="G35" s="16">
        <f t="shared" si="1"/>
        <v>3049.3</v>
      </c>
      <c r="H35" s="17">
        <f t="shared" si="2"/>
        <v>67.048174990981522</v>
      </c>
    </row>
    <row r="36" spans="1:8" x14ac:dyDescent="0.25">
      <c r="A36" s="78">
        <f t="shared" si="4"/>
        <v>39079</v>
      </c>
      <c r="B36">
        <v>1203.9000000000001</v>
      </c>
      <c r="C36">
        <v>426.4</v>
      </c>
      <c r="D36">
        <v>4022.1</v>
      </c>
      <c r="E36">
        <v>2677.4</v>
      </c>
      <c r="F36" s="16">
        <f t="shared" si="0"/>
        <v>5226</v>
      </c>
      <c r="G36" s="16">
        <f t="shared" si="1"/>
        <v>3103.8</v>
      </c>
      <c r="H36" s="17">
        <f t="shared" si="2"/>
        <v>68.374250918229265</v>
      </c>
    </row>
    <row r="37" spans="1:8" x14ac:dyDescent="0.25">
      <c r="A37" s="78">
        <f t="shared" si="4"/>
        <v>39086</v>
      </c>
      <c r="B37">
        <v>1376.1</v>
      </c>
      <c r="C37">
        <v>386.9</v>
      </c>
      <c r="D37">
        <v>4131.1000000000004</v>
      </c>
      <c r="E37">
        <v>2715.3</v>
      </c>
      <c r="F37" s="16">
        <f t="shared" si="0"/>
        <v>5507.2000000000007</v>
      </c>
      <c r="G37" s="16">
        <f t="shared" si="1"/>
        <v>3102.2000000000003</v>
      </c>
      <c r="H37" s="17">
        <f t="shared" si="2"/>
        <v>77.525626974405256</v>
      </c>
    </row>
    <row r="38" spans="1:8" x14ac:dyDescent="0.25">
      <c r="A38" s="78">
        <f>+A37+7</f>
        <v>39093</v>
      </c>
      <c r="B38">
        <v>1452.4</v>
      </c>
      <c r="C38">
        <v>386.5</v>
      </c>
      <c r="D38">
        <v>4202.5</v>
      </c>
      <c r="E38">
        <v>2811.4</v>
      </c>
      <c r="F38" s="16">
        <f t="shared" si="0"/>
        <v>5654.9</v>
      </c>
      <c r="G38" s="16">
        <f t="shared" si="1"/>
        <v>3197.9</v>
      </c>
      <c r="H38" s="17">
        <f t="shared" si="2"/>
        <v>76.831670783951949</v>
      </c>
    </row>
    <row r="39" spans="1:8" x14ac:dyDescent="0.25">
      <c r="A39" s="78">
        <f>+A38+7</f>
        <v>39100</v>
      </c>
      <c r="B39">
        <v>1632.6</v>
      </c>
      <c r="C39">
        <v>455.6</v>
      </c>
      <c r="D39">
        <v>4232.6000000000004</v>
      </c>
      <c r="E39">
        <v>2828.1</v>
      </c>
      <c r="F39" s="16">
        <f t="shared" si="0"/>
        <v>5865.2000000000007</v>
      </c>
      <c r="G39" s="16">
        <f t="shared" si="1"/>
        <v>3283.7</v>
      </c>
      <c r="H39" s="17">
        <f t="shared" si="2"/>
        <v>78.615586076681822</v>
      </c>
    </row>
    <row r="40" spans="1:8" x14ac:dyDescent="0.25">
      <c r="A40" s="78">
        <f>+A39+7</f>
        <v>39107</v>
      </c>
      <c r="B40">
        <v>1659.2</v>
      </c>
      <c r="C40">
        <v>531.1</v>
      </c>
      <c r="D40">
        <v>4322</v>
      </c>
      <c r="E40">
        <v>2843.9</v>
      </c>
      <c r="F40" s="16">
        <f t="shared" si="0"/>
        <v>5981.2</v>
      </c>
      <c r="G40" s="16">
        <f t="shared" si="1"/>
        <v>3375</v>
      </c>
      <c r="H40" s="17">
        <f t="shared" si="2"/>
        <v>77.220740740740752</v>
      </c>
    </row>
    <row r="41" spans="1:8" x14ac:dyDescent="0.25">
      <c r="A41" s="78">
        <f t="shared" ref="A41:A50" si="5">+A40+7</f>
        <v>39114</v>
      </c>
      <c r="B41">
        <v>1846.6</v>
      </c>
      <c r="C41">
        <v>711.4</v>
      </c>
      <c r="D41">
        <v>4448.7</v>
      </c>
      <c r="E41">
        <v>2916.8</v>
      </c>
      <c r="F41" s="16">
        <f t="shared" ref="F41:G45" si="6">+B41+D41</f>
        <v>6295.2999999999993</v>
      </c>
      <c r="G41" s="16">
        <f t="shared" si="6"/>
        <v>3628.2000000000003</v>
      </c>
      <c r="H41" s="17">
        <f t="shared" ref="H41:H46" si="7">+(F41/G41-1)*100</f>
        <v>73.51028057990186</v>
      </c>
    </row>
    <row r="42" spans="1:8" x14ac:dyDescent="0.25">
      <c r="A42" s="78">
        <f t="shared" si="5"/>
        <v>39121</v>
      </c>
      <c r="B42">
        <v>1943.6</v>
      </c>
      <c r="C42">
        <v>812</v>
      </c>
      <c r="D42">
        <v>4537.3</v>
      </c>
      <c r="E42">
        <v>2946.8</v>
      </c>
      <c r="F42" s="16">
        <f t="shared" si="6"/>
        <v>6480.9</v>
      </c>
      <c r="G42" s="16">
        <f t="shared" si="6"/>
        <v>3758.8</v>
      </c>
      <c r="H42" s="17">
        <f t="shared" si="7"/>
        <v>72.419389166755323</v>
      </c>
    </row>
    <row r="43" spans="1:8" x14ac:dyDescent="0.25">
      <c r="A43" s="78">
        <f t="shared" si="5"/>
        <v>39128</v>
      </c>
      <c r="B43">
        <v>2252.8000000000002</v>
      </c>
      <c r="C43">
        <v>991.1</v>
      </c>
      <c r="D43">
        <v>4615.1000000000004</v>
      </c>
      <c r="E43">
        <v>2981</v>
      </c>
      <c r="F43" s="16">
        <f t="shared" si="6"/>
        <v>6867.9000000000005</v>
      </c>
      <c r="G43" s="16">
        <f t="shared" si="6"/>
        <v>3972.1</v>
      </c>
      <c r="H43" s="17">
        <f t="shared" si="7"/>
        <v>72.903501925933398</v>
      </c>
    </row>
    <row r="44" spans="1:8" x14ac:dyDescent="0.25">
      <c r="A44" s="78">
        <f t="shared" si="5"/>
        <v>39135</v>
      </c>
      <c r="B44">
        <v>2146.5</v>
      </c>
      <c r="C44">
        <v>988.5</v>
      </c>
      <c r="D44">
        <v>4778.3999999999996</v>
      </c>
      <c r="E44">
        <v>3104.5</v>
      </c>
      <c r="F44" s="16">
        <f t="shared" si="6"/>
        <v>6924.9</v>
      </c>
      <c r="G44" s="16">
        <f t="shared" si="6"/>
        <v>4093</v>
      </c>
      <c r="H44" s="17">
        <f t="shared" si="7"/>
        <v>69.188859027608089</v>
      </c>
    </row>
    <row r="45" spans="1:8" x14ac:dyDescent="0.25">
      <c r="A45" s="78">
        <f t="shared" si="5"/>
        <v>39142</v>
      </c>
      <c r="B45">
        <v>2524.8000000000002</v>
      </c>
      <c r="C45">
        <v>1200.9000000000001</v>
      </c>
      <c r="D45">
        <v>5031.1000000000004</v>
      </c>
      <c r="E45">
        <v>3142.7</v>
      </c>
      <c r="F45" s="16">
        <f t="shared" si="6"/>
        <v>7555.9000000000005</v>
      </c>
      <c r="G45" s="16">
        <f t="shared" si="6"/>
        <v>4343.6000000000004</v>
      </c>
      <c r="H45" s="17">
        <f t="shared" si="7"/>
        <v>73.954784050096706</v>
      </c>
    </row>
    <row r="46" spans="1:8" x14ac:dyDescent="0.25">
      <c r="A46" s="78">
        <f t="shared" si="5"/>
        <v>39149</v>
      </c>
      <c r="B46">
        <v>2472.1</v>
      </c>
      <c r="C46">
        <v>1284</v>
      </c>
      <c r="D46">
        <v>5256.1</v>
      </c>
      <c r="E46">
        <v>3292.2</v>
      </c>
      <c r="F46" s="16">
        <f t="shared" ref="F46:G48" si="8">+B46+D46</f>
        <v>7728.2000000000007</v>
      </c>
      <c r="G46" s="16">
        <f t="shared" si="8"/>
        <v>4576.2</v>
      </c>
      <c r="H46" s="17">
        <f t="shared" si="7"/>
        <v>68.878108474279998</v>
      </c>
    </row>
    <row r="47" spans="1:8" x14ac:dyDescent="0.25">
      <c r="A47" s="78">
        <f>+A46+7</f>
        <v>39156</v>
      </c>
      <c r="B47">
        <v>2347.6999999999998</v>
      </c>
      <c r="C47">
        <v>1271.8</v>
      </c>
      <c r="D47">
        <v>5450.1</v>
      </c>
      <c r="E47">
        <v>3426.4</v>
      </c>
      <c r="F47" s="16">
        <f t="shared" si="8"/>
        <v>7797.8</v>
      </c>
      <c r="G47" s="16">
        <f t="shared" si="8"/>
        <v>4698.2</v>
      </c>
      <c r="H47" s="17">
        <f t="shared" ref="H47:H52" si="9">+(F47/G47-1)*100</f>
        <v>65.974202886211742</v>
      </c>
    </row>
    <row r="48" spans="1:8" x14ac:dyDescent="0.25">
      <c r="A48" s="78">
        <f t="shared" si="5"/>
        <v>39163</v>
      </c>
      <c r="B48">
        <v>2482</v>
      </c>
      <c r="C48">
        <v>1218.0999999999999</v>
      </c>
      <c r="D48">
        <v>5644.5</v>
      </c>
      <c r="E48">
        <v>3658.4</v>
      </c>
      <c r="F48" s="16">
        <f t="shared" si="8"/>
        <v>8126.5</v>
      </c>
      <c r="G48" s="16">
        <f t="shared" si="8"/>
        <v>4876.5</v>
      </c>
      <c r="H48" s="17">
        <f t="shared" si="9"/>
        <v>66.646160155849472</v>
      </c>
    </row>
    <row r="49" spans="1:9" x14ac:dyDescent="0.25">
      <c r="A49" s="78">
        <f t="shared" si="5"/>
        <v>39170</v>
      </c>
      <c r="B49">
        <v>2412.1</v>
      </c>
      <c r="C49">
        <v>1122.8</v>
      </c>
      <c r="D49">
        <v>5894.7</v>
      </c>
      <c r="E49">
        <v>3829.3</v>
      </c>
      <c r="F49" s="16">
        <f t="shared" ref="F49:G51" si="10">+B49+D49</f>
        <v>8306.7999999999993</v>
      </c>
      <c r="G49" s="16">
        <f t="shared" si="10"/>
        <v>4952.1000000000004</v>
      </c>
      <c r="H49" s="17">
        <f t="shared" si="9"/>
        <v>67.742977726621007</v>
      </c>
    </row>
    <row r="50" spans="1:9" x14ac:dyDescent="0.25">
      <c r="A50" s="78">
        <f t="shared" si="5"/>
        <v>39177</v>
      </c>
      <c r="B50">
        <v>2684.1</v>
      </c>
      <c r="C50">
        <v>1137.2</v>
      </c>
      <c r="D50">
        <v>6026</v>
      </c>
      <c r="E50">
        <v>4040.8</v>
      </c>
      <c r="F50" s="16">
        <f t="shared" si="10"/>
        <v>8710.1</v>
      </c>
      <c r="G50" s="16">
        <f t="shared" si="10"/>
        <v>5178</v>
      </c>
      <c r="H50" s="17">
        <f t="shared" si="9"/>
        <v>68.213595983005021</v>
      </c>
    </row>
    <row r="51" spans="1:9" x14ac:dyDescent="0.25">
      <c r="A51" s="78">
        <f t="shared" ref="A51:A56" si="11">+A50+7</f>
        <v>39184</v>
      </c>
      <c r="B51">
        <v>2703.4</v>
      </c>
      <c r="C51">
        <v>1190.5999999999999</v>
      </c>
      <c r="D51">
        <v>6233.5</v>
      </c>
      <c r="E51">
        <v>4198.8999999999996</v>
      </c>
      <c r="F51" s="16">
        <f t="shared" si="10"/>
        <v>8936.9</v>
      </c>
      <c r="G51" s="16">
        <f t="shared" si="10"/>
        <v>5389.5</v>
      </c>
      <c r="H51" s="17">
        <f t="shared" si="9"/>
        <v>65.820577047963624</v>
      </c>
    </row>
    <row r="52" spans="1:9" x14ac:dyDescent="0.25">
      <c r="A52" s="78">
        <f t="shared" si="11"/>
        <v>39191</v>
      </c>
      <c r="B52">
        <v>2642.9</v>
      </c>
      <c r="C52">
        <v>1011.7</v>
      </c>
      <c r="D52">
        <v>6445.6</v>
      </c>
      <c r="E52">
        <v>4364.5</v>
      </c>
      <c r="F52" s="16">
        <f t="shared" ref="F52:G54" si="12">+B52+D52</f>
        <v>9088.5</v>
      </c>
      <c r="G52" s="16">
        <f t="shared" si="12"/>
        <v>5376.2</v>
      </c>
      <c r="H52" s="17">
        <f t="shared" si="9"/>
        <v>69.050630556898923</v>
      </c>
    </row>
    <row r="53" spans="1:9" x14ac:dyDescent="0.25">
      <c r="A53" s="78">
        <f t="shared" si="11"/>
        <v>39198</v>
      </c>
      <c r="B53">
        <v>2582.4</v>
      </c>
      <c r="C53">
        <v>831.8</v>
      </c>
      <c r="D53">
        <v>6692.4</v>
      </c>
      <c r="E53">
        <v>4626.8999999999996</v>
      </c>
      <c r="F53" s="16">
        <f t="shared" si="12"/>
        <v>9274.7999999999993</v>
      </c>
      <c r="G53" s="16">
        <f t="shared" si="12"/>
        <v>5458.7</v>
      </c>
      <c r="H53" s="17">
        <f t="shared" ref="H53:H58" si="13">+(F53/G53-1)*100</f>
        <v>69.908586293439811</v>
      </c>
    </row>
    <row r="54" spans="1:9" x14ac:dyDescent="0.25">
      <c r="A54" s="78">
        <f t="shared" si="11"/>
        <v>39205</v>
      </c>
      <c r="B54">
        <v>2545.1999999999998</v>
      </c>
      <c r="C54">
        <v>835.6</v>
      </c>
      <c r="D54">
        <v>6833.5</v>
      </c>
      <c r="E54">
        <v>4746.3999999999996</v>
      </c>
      <c r="F54" s="16">
        <f t="shared" si="12"/>
        <v>9378.7000000000007</v>
      </c>
      <c r="G54" s="16">
        <f t="shared" si="12"/>
        <v>5582</v>
      </c>
      <c r="H54" s="17">
        <f t="shared" si="13"/>
        <v>68.016839842350436</v>
      </c>
    </row>
    <row r="55" spans="1:9" x14ac:dyDescent="0.25">
      <c r="A55" s="78">
        <f t="shared" si="11"/>
        <v>39212</v>
      </c>
      <c r="B55">
        <v>2357.6</v>
      </c>
      <c r="C55">
        <v>910.9</v>
      </c>
      <c r="D55">
        <v>7064.3</v>
      </c>
      <c r="E55">
        <v>4822.2</v>
      </c>
      <c r="F55" s="16">
        <f t="shared" ref="F55:G57" si="14">+B55+D55</f>
        <v>9421.9</v>
      </c>
      <c r="G55" s="16">
        <f t="shared" si="14"/>
        <v>5733.0999999999995</v>
      </c>
      <c r="H55" s="17">
        <f t="shared" si="13"/>
        <v>64.342153459733836</v>
      </c>
      <c r="I55">
        <v>555.70000000000005</v>
      </c>
    </row>
    <row r="56" spans="1:9" x14ac:dyDescent="0.25">
      <c r="A56" s="78">
        <f t="shared" si="11"/>
        <v>39219</v>
      </c>
      <c r="B56">
        <v>2054.4</v>
      </c>
      <c r="C56">
        <v>847</v>
      </c>
      <c r="D56">
        <v>7234.8</v>
      </c>
      <c r="E56">
        <v>4948</v>
      </c>
      <c r="F56" s="16">
        <f t="shared" si="14"/>
        <v>9289.2000000000007</v>
      </c>
      <c r="G56" s="16">
        <f t="shared" si="14"/>
        <v>5795</v>
      </c>
      <c r="H56" s="17">
        <f t="shared" si="13"/>
        <v>60.29680759275238</v>
      </c>
      <c r="I56">
        <v>692.6</v>
      </c>
    </row>
    <row r="57" spans="1:9" x14ac:dyDescent="0.25">
      <c r="A57" s="78">
        <f t="shared" ref="A57:A62" si="15">+A56+7</f>
        <v>39226</v>
      </c>
      <c r="B57">
        <v>1851</v>
      </c>
      <c r="C57">
        <v>790.6</v>
      </c>
      <c r="D57">
        <v>7491.1</v>
      </c>
      <c r="E57">
        <v>5114</v>
      </c>
      <c r="F57" s="16">
        <f t="shared" si="14"/>
        <v>9342.1</v>
      </c>
      <c r="G57" s="16">
        <f t="shared" si="14"/>
        <v>5904.6</v>
      </c>
      <c r="H57" s="17">
        <f t="shared" si="13"/>
        <v>58.2173220878637</v>
      </c>
      <c r="I57">
        <v>692.6</v>
      </c>
    </row>
    <row r="58" spans="1:9" x14ac:dyDescent="0.25">
      <c r="A58" s="78">
        <f t="shared" si="15"/>
        <v>39233</v>
      </c>
      <c r="B58">
        <v>1628.6</v>
      </c>
      <c r="C58">
        <v>730.9</v>
      </c>
      <c r="D58">
        <v>7721.4</v>
      </c>
      <c r="E58">
        <v>5272.7</v>
      </c>
      <c r="F58" s="16">
        <f t="shared" ref="F58:G60" si="16">+B58+D58</f>
        <v>9350</v>
      </c>
      <c r="G58" s="16">
        <f t="shared" si="16"/>
        <v>6003.5999999999995</v>
      </c>
      <c r="H58" s="17">
        <f t="shared" si="13"/>
        <v>55.739889399693524</v>
      </c>
      <c r="I58">
        <v>719.6</v>
      </c>
    </row>
    <row r="59" spans="1:9" x14ac:dyDescent="0.25">
      <c r="A59" s="78">
        <f t="shared" si="15"/>
        <v>39240</v>
      </c>
      <c r="B59">
        <v>1657.8</v>
      </c>
      <c r="C59">
        <v>746.6</v>
      </c>
      <c r="D59">
        <v>7784.5</v>
      </c>
      <c r="E59">
        <v>5397.4</v>
      </c>
      <c r="F59" s="16">
        <f t="shared" si="16"/>
        <v>9442.2999999999993</v>
      </c>
      <c r="G59" s="16">
        <f t="shared" si="16"/>
        <v>6144</v>
      </c>
      <c r="H59" s="17">
        <f t="shared" ref="H59:H64" si="17">+(F59/G59-1)*100</f>
        <v>53.68326822916665</v>
      </c>
      <c r="I59">
        <v>719.6</v>
      </c>
    </row>
    <row r="60" spans="1:9" x14ac:dyDescent="0.25">
      <c r="A60" s="78">
        <f t="shared" si="15"/>
        <v>39247</v>
      </c>
      <c r="B60">
        <v>1639.8</v>
      </c>
      <c r="C60">
        <v>768.7</v>
      </c>
      <c r="D60">
        <v>7858.9</v>
      </c>
      <c r="E60">
        <v>5562.3</v>
      </c>
      <c r="F60" s="16">
        <f t="shared" si="16"/>
        <v>9498.6999999999989</v>
      </c>
      <c r="G60" s="16">
        <f t="shared" si="16"/>
        <v>6331</v>
      </c>
      <c r="H60" s="17">
        <f t="shared" si="17"/>
        <v>50.034749644605881</v>
      </c>
      <c r="I60">
        <v>839.6</v>
      </c>
    </row>
    <row r="61" spans="1:9" x14ac:dyDescent="0.25">
      <c r="A61" s="78">
        <f t="shared" si="15"/>
        <v>39254</v>
      </c>
      <c r="B61">
        <v>1494.2</v>
      </c>
      <c r="C61">
        <v>820.1</v>
      </c>
      <c r="D61">
        <v>7937.2</v>
      </c>
      <c r="E61">
        <v>5623.1</v>
      </c>
      <c r="F61" s="16">
        <f t="shared" ref="F61:G63" si="18">+B61+D61</f>
        <v>9431.4</v>
      </c>
      <c r="G61" s="16">
        <f t="shared" si="18"/>
        <v>6443.2000000000007</v>
      </c>
      <c r="H61" s="17">
        <f t="shared" si="17"/>
        <v>46.377576359572871</v>
      </c>
      <c r="I61">
        <v>859.6</v>
      </c>
    </row>
    <row r="62" spans="1:9" x14ac:dyDescent="0.25">
      <c r="A62" s="78">
        <f t="shared" si="15"/>
        <v>39261</v>
      </c>
      <c r="B62">
        <v>1512.8</v>
      </c>
      <c r="C62">
        <v>891.4</v>
      </c>
      <c r="D62">
        <v>8067.1</v>
      </c>
      <c r="E62">
        <v>5701.1</v>
      </c>
      <c r="F62" s="16">
        <f t="shared" si="18"/>
        <v>9579.9</v>
      </c>
      <c r="G62" s="16">
        <f t="shared" si="18"/>
        <v>6592.5</v>
      </c>
      <c r="H62" s="17">
        <f t="shared" si="17"/>
        <v>45.315130830489196</v>
      </c>
      <c r="I62">
        <v>1045.3</v>
      </c>
    </row>
    <row r="63" spans="1:9" x14ac:dyDescent="0.25">
      <c r="A63" s="78">
        <f t="shared" ref="A63:A68" si="19">+A62+7</f>
        <v>39268</v>
      </c>
      <c r="B63">
        <v>1507.5</v>
      </c>
      <c r="C63">
        <v>905.7</v>
      </c>
      <c r="D63">
        <v>8109</v>
      </c>
      <c r="E63">
        <v>5770.1</v>
      </c>
      <c r="F63" s="16">
        <f t="shared" si="18"/>
        <v>9616.5</v>
      </c>
      <c r="G63" s="16">
        <f t="shared" si="18"/>
        <v>6675.8</v>
      </c>
      <c r="H63" s="17">
        <f t="shared" si="17"/>
        <v>44.050151292728955</v>
      </c>
      <c r="I63">
        <v>1024.4000000000001</v>
      </c>
    </row>
    <row r="64" spans="1:9" x14ac:dyDescent="0.25">
      <c r="A64" s="78">
        <f t="shared" si="19"/>
        <v>39275</v>
      </c>
      <c r="B64">
        <v>1475.2</v>
      </c>
      <c r="C64">
        <v>789.1</v>
      </c>
      <c r="D64">
        <v>8232</v>
      </c>
      <c r="E64">
        <v>5896.9</v>
      </c>
      <c r="F64" s="16">
        <f t="shared" ref="F64:G66" si="20">+B64+D64</f>
        <v>9707.2000000000007</v>
      </c>
      <c r="G64" s="16">
        <f t="shared" si="20"/>
        <v>6686</v>
      </c>
      <c r="H64" s="17">
        <f t="shared" si="17"/>
        <v>45.1869578223153</v>
      </c>
      <c r="I64">
        <v>1125.0999999999999</v>
      </c>
    </row>
    <row r="65" spans="1:9" x14ac:dyDescent="0.25">
      <c r="A65" s="78">
        <f t="shared" si="19"/>
        <v>39282</v>
      </c>
      <c r="B65">
        <v>1437.8</v>
      </c>
      <c r="C65">
        <v>887.2</v>
      </c>
      <c r="D65">
        <v>8288.4</v>
      </c>
      <c r="E65">
        <v>5953.5</v>
      </c>
      <c r="F65" s="16">
        <f t="shared" si="20"/>
        <v>9726.1999999999989</v>
      </c>
      <c r="G65" s="16">
        <f t="shared" si="20"/>
        <v>6840.7</v>
      </c>
      <c r="H65" s="17">
        <f t="shared" ref="H65:H70" si="21">+(F65/G65-1)*100</f>
        <v>42.181355709211047</v>
      </c>
      <c r="I65">
        <v>1196</v>
      </c>
    </row>
    <row r="66" spans="1:9" x14ac:dyDescent="0.25">
      <c r="A66" s="78">
        <f t="shared" si="19"/>
        <v>39289</v>
      </c>
      <c r="B66">
        <v>1380.3</v>
      </c>
      <c r="C66">
        <v>1058.2</v>
      </c>
      <c r="D66">
        <v>8408.2999999999993</v>
      </c>
      <c r="E66">
        <v>5990.2</v>
      </c>
      <c r="F66" s="16">
        <f t="shared" si="20"/>
        <v>9788.5999999999985</v>
      </c>
      <c r="G66" s="16">
        <f t="shared" si="20"/>
        <v>7048.4</v>
      </c>
      <c r="H66" s="17">
        <f t="shared" si="21"/>
        <v>38.876908234492923</v>
      </c>
      <c r="I66">
        <v>1341.7</v>
      </c>
    </row>
    <row r="67" spans="1:9" x14ac:dyDescent="0.25">
      <c r="A67" s="78">
        <f t="shared" si="19"/>
        <v>39296</v>
      </c>
      <c r="B67">
        <v>1335.9</v>
      </c>
      <c r="C67">
        <v>1000.9</v>
      </c>
      <c r="D67">
        <v>8549.2999999999993</v>
      </c>
      <c r="E67">
        <v>6143.8</v>
      </c>
      <c r="F67" s="16">
        <f t="shared" ref="F67:G69" si="22">+B67+D67</f>
        <v>9885.1999999999989</v>
      </c>
      <c r="G67" s="16">
        <f t="shared" si="22"/>
        <v>7144.7</v>
      </c>
      <c r="H67" s="17">
        <f t="shared" si="21"/>
        <v>38.357103867202255</v>
      </c>
      <c r="I67">
        <v>1523.1</v>
      </c>
    </row>
    <row r="68" spans="1:9" x14ac:dyDescent="0.25">
      <c r="A68" s="78">
        <f t="shared" si="19"/>
        <v>39303</v>
      </c>
      <c r="B68">
        <v>1321.1</v>
      </c>
      <c r="C68">
        <v>851.8</v>
      </c>
      <c r="D68">
        <v>8583.6</v>
      </c>
      <c r="E68">
        <v>6230.5</v>
      </c>
      <c r="F68" s="16">
        <f t="shared" si="22"/>
        <v>9904.7000000000007</v>
      </c>
      <c r="G68" s="16">
        <f t="shared" si="22"/>
        <v>7082.3</v>
      </c>
      <c r="H68" s="17">
        <f t="shared" si="21"/>
        <v>39.851460683676223</v>
      </c>
      <c r="I68">
        <v>1841.4</v>
      </c>
    </row>
    <row r="69" spans="1:9" x14ac:dyDescent="0.25">
      <c r="A69" s="78">
        <f t="shared" ref="A69:A74" si="23">+A68+7</f>
        <v>39310</v>
      </c>
      <c r="B69">
        <v>1083.9000000000001</v>
      </c>
      <c r="C69">
        <v>896</v>
      </c>
      <c r="D69">
        <v>8759.2999999999993</v>
      </c>
      <c r="E69">
        <v>6319.9</v>
      </c>
      <c r="F69" s="16">
        <f t="shared" si="22"/>
        <v>9843.1999999999989</v>
      </c>
      <c r="G69" s="16">
        <f t="shared" si="22"/>
        <v>7215.9</v>
      </c>
      <c r="H69" s="17">
        <f t="shared" si="21"/>
        <v>36.409872642359218</v>
      </c>
      <c r="I69">
        <v>1968.3</v>
      </c>
    </row>
    <row r="70" spans="1:9" x14ac:dyDescent="0.25">
      <c r="A70" s="78">
        <f t="shared" si="23"/>
        <v>39317</v>
      </c>
      <c r="B70">
        <v>892.2</v>
      </c>
      <c r="C70">
        <v>455.6</v>
      </c>
      <c r="D70">
        <v>8873.7000000000007</v>
      </c>
      <c r="E70">
        <v>6550.2</v>
      </c>
      <c r="F70" s="16">
        <f t="shared" ref="F70:G72" si="24">+B70+D70</f>
        <v>9765.9000000000015</v>
      </c>
      <c r="G70" s="16">
        <f t="shared" si="24"/>
        <v>7005.8</v>
      </c>
      <c r="H70" s="17">
        <f t="shared" si="21"/>
        <v>39.397356476062704</v>
      </c>
      <c r="I70">
        <v>2021.1</v>
      </c>
    </row>
    <row r="71" spans="1:9" x14ac:dyDescent="0.25">
      <c r="A71" s="78">
        <f t="shared" si="23"/>
        <v>39324</v>
      </c>
      <c r="B71">
        <v>731.7</v>
      </c>
      <c r="C71">
        <v>382.9</v>
      </c>
      <c r="D71">
        <v>9071.9</v>
      </c>
      <c r="E71">
        <v>6653.1</v>
      </c>
      <c r="F71" s="16">
        <f t="shared" si="24"/>
        <v>9803.6</v>
      </c>
      <c r="G71" s="16">
        <f t="shared" si="24"/>
        <v>7036</v>
      </c>
      <c r="H71" s="17">
        <f t="shared" ref="H71:H76" si="25">+(F71/G71-1)*100</f>
        <v>39.33484934621945</v>
      </c>
      <c r="I71">
        <v>2211.1</v>
      </c>
    </row>
    <row r="72" spans="1:9" x14ac:dyDescent="0.25">
      <c r="A72" s="198">
        <f t="shared" si="23"/>
        <v>39331</v>
      </c>
      <c r="B72">
        <v>2891.7</v>
      </c>
      <c r="C72">
        <v>1800.8</v>
      </c>
      <c r="D72">
        <v>123.3</v>
      </c>
      <c r="E72">
        <v>225.1</v>
      </c>
      <c r="F72" s="16">
        <f t="shared" si="24"/>
        <v>3015</v>
      </c>
      <c r="G72" s="16">
        <f t="shared" si="24"/>
        <v>2025.8999999999999</v>
      </c>
      <c r="H72" s="17">
        <f t="shared" si="25"/>
        <v>48.822745446468254</v>
      </c>
    </row>
    <row r="73" spans="1:9" x14ac:dyDescent="0.25">
      <c r="A73" s="78">
        <f t="shared" si="23"/>
        <v>39338</v>
      </c>
      <c r="B73">
        <v>3548.2</v>
      </c>
      <c r="C73">
        <v>2019.9</v>
      </c>
      <c r="D73">
        <v>232.8</v>
      </c>
      <c r="E73">
        <v>399.4</v>
      </c>
      <c r="F73" s="16">
        <f t="shared" ref="F73:G75" si="26">+B73+D73</f>
        <v>3781</v>
      </c>
      <c r="G73" s="16">
        <f t="shared" si="26"/>
        <v>2419.3000000000002</v>
      </c>
      <c r="H73" s="17">
        <f t="shared" si="25"/>
        <v>56.284875790517908</v>
      </c>
    </row>
    <row r="74" spans="1:9" x14ac:dyDescent="0.25">
      <c r="A74" s="78">
        <f t="shared" si="23"/>
        <v>39345</v>
      </c>
      <c r="B74">
        <v>3728.8</v>
      </c>
      <c r="C74">
        <v>1917.1</v>
      </c>
      <c r="D74">
        <v>474.7</v>
      </c>
      <c r="E74">
        <v>619.29999999999995</v>
      </c>
      <c r="F74" s="16">
        <f t="shared" si="26"/>
        <v>4203.5</v>
      </c>
      <c r="G74" s="16">
        <f t="shared" si="26"/>
        <v>2536.3999999999996</v>
      </c>
      <c r="H74" s="17">
        <f t="shared" si="25"/>
        <v>65.727014666456427</v>
      </c>
    </row>
    <row r="75" spans="1:9" x14ac:dyDescent="0.25">
      <c r="A75" s="78">
        <f t="shared" ref="A75:A80" si="27">+A74+7</f>
        <v>39352</v>
      </c>
      <c r="B75">
        <v>3492.1</v>
      </c>
      <c r="C75">
        <v>2013.2</v>
      </c>
      <c r="D75">
        <v>712.1</v>
      </c>
      <c r="E75">
        <v>856.5</v>
      </c>
      <c r="F75" s="16">
        <f t="shared" si="26"/>
        <v>4204.2</v>
      </c>
      <c r="G75" s="16">
        <f t="shared" si="26"/>
        <v>2869.7</v>
      </c>
      <c r="H75" s="17">
        <f t="shared" si="25"/>
        <v>46.503118792905184</v>
      </c>
    </row>
    <row r="76" spans="1:9" x14ac:dyDescent="0.25">
      <c r="A76" s="78">
        <f t="shared" si="27"/>
        <v>39359</v>
      </c>
      <c r="B76">
        <v>3555</v>
      </c>
      <c r="C76">
        <v>1953.3</v>
      </c>
      <c r="D76">
        <v>941.4</v>
      </c>
      <c r="E76">
        <v>1109.9000000000001</v>
      </c>
      <c r="F76" s="16">
        <f t="shared" ref="F76:G78" si="28">+B76+D76</f>
        <v>4496.3999999999996</v>
      </c>
      <c r="G76" s="16">
        <f t="shared" si="28"/>
        <v>3063.2</v>
      </c>
      <c r="H76" s="17">
        <f t="shared" si="25"/>
        <v>46.787673021676682</v>
      </c>
    </row>
    <row r="77" spans="1:9" x14ac:dyDescent="0.25">
      <c r="A77" s="78">
        <f t="shared" si="27"/>
        <v>39366</v>
      </c>
      <c r="B77">
        <v>3671.7</v>
      </c>
      <c r="C77">
        <v>1924.7</v>
      </c>
      <c r="D77">
        <v>1109</v>
      </c>
      <c r="E77">
        <v>1254.9000000000001</v>
      </c>
      <c r="F77" s="16">
        <f t="shared" si="28"/>
        <v>4780.7</v>
      </c>
      <c r="G77" s="16">
        <f t="shared" si="28"/>
        <v>3179.6000000000004</v>
      </c>
      <c r="H77" s="17">
        <f t="shared" ref="H77:H82" si="29">+(F77/G77-1)*100</f>
        <v>50.355390615171693</v>
      </c>
    </row>
    <row r="78" spans="1:9" x14ac:dyDescent="0.25">
      <c r="A78" s="78">
        <f t="shared" si="27"/>
        <v>39373</v>
      </c>
      <c r="B78">
        <v>3590.1</v>
      </c>
      <c r="C78">
        <v>2202.4</v>
      </c>
      <c r="D78">
        <v>1290.0999999999999</v>
      </c>
      <c r="E78">
        <v>1410.2</v>
      </c>
      <c r="F78" s="16">
        <f t="shared" si="28"/>
        <v>4880.2</v>
      </c>
      <c r="G78" s="16">
        <f t="shared" si="28"/>
        <v>3612.6000000000004</v>
      </c>
      <c r="H78" s="17">
        <f t="shared" si="29"/>
        <v>35.088302053922369</v>
      </c>
    </row>
    <row r="79" spans="1:9" x14ac:dyDescent="0.25">
      <c r="A79" s="78">
        <f t="shared" si="27"/>
        <v>39380</v>
      </c>
      <c r="B79">
        <v>3443.3</v>
      </c>
      <c r="C79">
        <v>2146.6</v>
      </c>
      <c r="D79">
        <v>1500.7</v>
      </c>
      <c r="E79">
        <v>1623.1</v>
      </c>
      <c r="F79" s="16">
        <f t="shared" ref="F79:G81" si="30">+B79+D79</f>
        <v>4944</v>
      </c>
      <c r="G79" s="16">
        <f t="shared" si="30"/>
        <v>3769.7</v>
      </c>
      <c r="H79" s="17">
        <f t="shared" si="29"/>
        <v>31.15101997506433</v>
      </c>
    </row>
    <row r="80" spans="1:9" x14ac:dyDescent="0.25">
      <c r="A80" s="78">
        <f t="shared" si="27"/>
        <v>39387</v>
      </c>
      <c r="B80">
        <v>3370.7</v>
      </c>
      <c r="C80">
        <v>2202.1999999999998</v>
      </c>
      <c r="D80">
        <v>1762.4</v>
      </c>
      <c r="E80">
        <v>1871.7</v>
      </c>
      <c r="F80" s="16">
        <f t="shared" si="30"/>
        <v>5133.1000000000004</v>
      </c>
      <c r="G80" s="16">
        <f t="shared" si="30"/>
        <v>4073.8999999999996</v>
      </c>
      <c r="H80" s="17">
        <f t="shared" si="29"/>
        <v>25.999656348953117</v>
      </c>
    </row>
    <row r="81" spans="1:9" x14ac:dyDescent="0.25">
      <c r="A81" s="78">
        <f t="shared" ref="A81:A86" si="31">+A80+7</f>
        <v>39394</v>
      </c>
      <c r="B81">
        <v>3192.7</v>
      </c>
      <c r="C81">
        <v>2226.6999999999998</v>
      </c>
      <c r="D81">
        <v>1965.1</v>
      </c>
      <c r="E81">
        <v>2102.1</v>
      </c>
      <c r="F81" s="16">
        <f t="shared" si="30"/>
        <v>5157.7999999999993</v>
      </c>
      <c r="G81" s="16">
        <f t="shared" si="30"/>
        <v>4328.7999999999993</v>
      </c>
      <c r="H81" s="17">
        <f t="shared" si="29"/>
        <v>19.150803917944927</v>
      </c>
    </row>
    <row r="82" spans="1:9" x14ac:dyDescent="0.25">
      <c r="A82" s="78">
        <f t="shared" si="31"/>
        <v>39401</v>
      </c>
      <c r="B82">
        <v>3112.7</v>
      </c>
      <c r="C82">
        <v>2121.1999999999998</v>
      </c>
      <c r="D82">
        <v>2095.5</v>
      </c>
      <c r="E82">
        <v>2328.6</v>
      </c>
      <c r="F82" s="16">
        <f t="shared" ref="F82:G84" si="32">+B82+D82</f>
        <v>5208.2</v>
      </c>
      <c r="G82" s="16">
        <f t="shared" si="32"/>
        <v>4449.7999999999993</v>
      </c>
      <c r="H82" s="17">
        <f t="shared" si="29"/>
        <v>17.043462627533845</v>
      </c>
    </row>
    <row r="83" spans="1:9" x14ac:dyDescent="0.25">
      <c r="A83" s="78">
        <f t="shared" si="31"/>
        <v>39408</v>
      </c>
      <c r="B83">
        <v>2995.7</v>
      </c>
      <c r="C83">
        <v>2066.9</v>
      </c>
      <c r="D83">
        <v>2296.6</v>
      </c>
      <c r="E83">
        <v>2489.1</v>
      </c>
      <c r="F83" s="16">
        <f t="shared" si="32"/>
        <v>5292.2999999999993</v>
      </c>
      <c r="G83" s="16">
        <f t="shared" si="32"/>
        <v>4556</v>
      </c>
      <c r="H83" s="17">
        <f t="shared" ref="H83:H88" si="33">+(F83/G83-1)*100</f>
        <v>16.16110623353817</v>
      </c>
    </row>
    <row r="84" spans="1:9" x14ac:dyDescent="0.25">
      <c r="A84" s="78">
        <f t="shared" si="31"/>
        <v>39415</v>
      </c>
      <c r="B84">
        <v>2827.1</v>
      </c>
      <c r="C84">
        <v>1906.5</v>
      </c>
      <c r="D84">
        <v>2512.1</v>
      </c>
      <c r="E84">
        <v>2753.7</v>
      </c>
      <c r="F84" s="16">
        <f t="shared" si="32"/>
        <v>5339.2</v>
      </c>
      <c r="G84" s="16">
        <f t="shared" si="32"/>
        <v>4660.2</v>
      </c>
      <c r="H84" s="17">
        <f t="shared" si="33"/>
        <v>14.570190120595683</v>
      </c>
    </row>
    <row r="85" spans="1:9" x14ac:dyDescent="0.25">
      <c r="A85" s="78">
        <f t="shared" si="31"/>
        <v>39422</v>
      </c>
      <c r="B85">
        <v>3093.1</v>
      </c>
      <c r="C85">
        <v>1744.5</v>
      </c>
      <c r="D85">
        <v>2658.3</v>
      </c>
      <c r="E85">
        <v>3074.6</v>
      </c>
      <c r="F85" s="16">
        <f t="shared" ref="F85:G87" si="34">+B85+D85</f>
        <v>5751.4</v>
      </c>
      <c r="G85" s="16">
        <f t="shared" si="34"/>
        <v>4819.1000000000004</v>
      </c>
      <c r="H85" s="17">
        <f t="shared" si="33"/>
        <v>19.345935963146623</v>
      </c>
    </row>
    <row r="86" spans="1:9" x14ac:dyDescent="0.25">
      <c r="A86" s="78">
        <f t="shared" si="31"/>
        <v>39429</v>
      </c>
      <c r="B86">
        <v>3093.1</v>
      </c>
      <c r="C86">
        <v>1625.6</v>
      </c>
      <c r="D86">
        <v>2799.9</v>
      </c>
      <c r="E86">
        <v>3306.6</v>
      </c>
      <c r="F86" s="16">
        <f t="shared" si="34"/>
        <v>5893</v>
      </c>
      <c r="G86" s="16">
        <f t="shared" si="34"/>
        <v>4932.2</v>
      </c>
      <c r="H86" s="17">
        <f t="shared" si="33"/>
        <v>19.480150845464507</v>
      </c>
      <c r="I86">
        <v>265.2</v>
      </c>
    </row>
    <row r="87" spans="1:9" x14ac:dyDescent="0.25">
      <c r="A87" s="78">
        <f t="shared" ref="A87:A92" si="35">+A86+7</f>
        <v>39436</v>
      </c>
      <c r="B87">
        <v>3099.4</v>
      </c>
      <c r="C87">
        <v>1426.7</v>
      </c>
      <c r="D87">
        <v>2980.1</v>
      </c>
      <c r="E87">
        <v>3667.1</v>
      </c>
      <c r="F87" s="16">
        <f t="shared" si="34"/>
        <v>6079.5</v>
      </c>
      <c r="G87" s="16">
        <f t="shared" si="34"/>
        <v>5093.8</v>
      </c>
      <c r="H87" s="17">
        <f t="shared" si="33"/>
        <v>19.350975695944083</v>
      </c>
      <c r="I87">
        <v>265.2</v>
      </c>
    </row>
    <row r="88" spans="1:9" x14ac:dyDescent="0.25">
      <c r="A88" s="78">
        <f t="shared" si="35"/>
        <v>39443</v>
      </c>
      <c r="B88">
        <v>3009.1</v>
      </c>
      <c r="C88">
        <v>1203.9000000000001</v>
      </c>
      <c r="D88">
        <v>3139.4</v>
      </c>
      <c r="E88">
        <v>4022.1</v>
      </c>
      <c r="F88" s="16">
        <f t="shared" ref="F88:G90" si="36">+B88+D88</f>
        <v>6148.5</v>
      </c>
      <c r="G88" s="16">
        <f t="shared" si="36"/>
        <v>5226</v>
      </c>
      <c r="H88" s="17">
        <f t="shared" si="33"/>
        <v>17.652123995407585</v>
      </c>
      <c r="I88">
        <v>265.2</v>
      </c>
    </row>
    <row r="89" spans="1:9" x14ac:dyDescent="0.25">
      <c r="A89" s="78">
        <f t="shared" si="35"/>
        <v>39450</v>
      </c>
      <c r="B89">
        <v>3024.4</v>
      </c>
      <c r="C89">
        <v>1376.1</v>
      </c>
      <c r="D89">
        <v>3262.6</v>
      </c>
      <c r="E89">
        <v>4131.1000000000004</v>
      </c>
      <c r="F89" s="16">
        <f t="shared" si="36"/>
        <v>6287</v>
      </c>
      <c r="G89" s="16">
        <f t="shared" si="36"/>
        <v>5507.2000000000007</v>
      </c>
      <c r="H89" s="17">
        <f t="shared" ref="H89:H94" si="37">+(F89/G89-1)*100</f>
        <v>14.159645554909916</v>
      </c>
      <c r="I89">
        <v>265.2</v>
      </c>
    </row>
    <row r="90" spans="1:9" x14ac:dyDescent="0.25">
      <c r="A90" s="78">
        <f t="shared" si="35"/>
        <v>39457</v>
      </c>
      <c r="B90">
        <v>2938.6</v>
      </c>
      <c r="C90">
        <v>1452.4</v>
      </c>
      <c r="D90">
        <v>3396.4</v>
      </c>
      <c r="E90">
        <v>4202.5</v>
      </c>
      <c r="F90" s="16">
        <f t="shared" si="36"/>
        <v>6335</v>
      </c>
      <c r="G90" s="16">
        <f t="shared" si="36"/>
        <v>5654.9</v>
      </c>
      <c r="H90" s="17">
        <f t="shared" si="37"/>
        <v>12.026737873348781</v>
      </c>
      <c r="I90">
        <v>265.2</v>
      </c>
    </row>
    <row r="91" spans="1:9" x14ac:dyDescent="0.25">
      <c r="A91" s="78">
        <f t="shared" si="35"/>
        <v>39464</v>
      </c>
      <c r="B91">
        <v>2910.5</v>
      </c>
      <c r="C91">
        <v>1632.6</v>
      </c>
      <c r="D91">
        <v>3606.3</v>
      </c>
      <c r="E91">
        <v>4232.6000000000004</v>
      </c>
      <c r="F91" s="16">
        <f t="shared" ref="F91:G93" si="38">+B91+D91</f>
        <v>6516.8</v>
      </c>
      <c r="G91" s="16">
        <f t="shared" si="38"/>
        <v>5865.2000000000007</v>
      </c>
      <c r="H91" s="17">
        <f t="shared" si="37"/>
        <v>11.109595580713339</v>
      </c>
      <c r="I91">
        <v>265.2</v>
      </c>
    </row>
    <row r="92" spans="1:9" x14ac:dyDescent="0.25">
      <c r="A92" s="78">
        <f t="shared" si="35"/>
        <v>39471</v>
      </c>
      <c r="B92">
        <v>2908.4</v>
      </c>
      <c r="C92">
        <v>1659.2</v>
      </c>
      <c r="D92">
        <v>3807.9</v>
      </c>
      <c r="E92">
        <v>4322</v>
      </c>
      <c r="F92" s="16">
        <f t="shared" si="38"/>
        <v>6716.3</v>
      </c>
      <c r="G92" s="16">
        <f t="shared" si="38"/>
        <v>5981.2</v>
      </c>
      <c r="H92" s="17">
        <f t="shared" si="37"/>
        <v>12.290175884437904</v>
      </c>
      <c r="I92">
        <v>265.2</v>
      </c>
    </row>
    <row r="93" spans="1:9" x14ac:dyDescent="0.25">
      <c r="A93" s="78">
        <f t="shared" ref="A93:A98" si="39">+A92+7</f>
        <v>39478</v>
      </c>
      <c r="B93">
        <v>2781.5</v>
      </c>
      <c r="C93">
        <v>1846.6</v>
      </c>
      <c r="D93">
        <v>4002.8</v>
      </c>
      <c r="E93">
        <v>4448.7</v>
      </c>
      <c r="F93" s="16">
        <f t="shared" si="38"/>
        <v>6784.3</v>
      </c>
      <c r="G93" s="16">
        <f t="shared" si="38"/>
        <v>6295.2999999999993</v>
      </c>
      <c r="H93" s="17">
        <f t="shared" si="37"/>
        <v>7.767699712483922</v>
      </c>
      <c r="I93">
        <v>265.2</v>
      </c>
    </row>
    <row r="94" spans="1:9" x14ac:dyDescent="0.25">
      <c r="A94" s="78">
        <f t="shared" si="39"/>
        <v>39485</v>
      </c>
      <c r="B94">
        <v>2685.6</v>
      </c>
      <c r="C94">
        <v>1943.6</v>
      </c>
      <c r="D94">
        <v>4148.2</v>
      </c>
      <c r="E94">
        <v>4537.3</v>
      </c>
      <c r="F94" s="16">
        <f t="shared" ref="F94:G96" si="40">+B94+D94</f>
        <v>6833.7999999999993</v>
      </c>
      <c r="G94" s="16">
        <f t="shared" si="40"/>
        <v>6480.9</v>
      </c>
      <c r="H94" s="17">
        <f t="shared" si="37"/>
        <v>5.4452313721859547</v>
      </c>
      <c r="I94">
        <v>265.2</v>
      </c>
    </row>
    <row r="95" spans="1:9" x14ac:dyDescent="0.25">
      <c r="A95" s="78">
        <f t="shared" si="39"/>
        <v>39492</v>
      </c>
      <c r="B95">
        <v>2623.4</v>
      </c>
      <c r="C95">
        <v>2252.8000000000002</v>
      </c>
      <c r="D95">
        <v>4387.8999999999996</v>
      </c>
      <c r="E95">
        <v>4615.1000000000004</v>
      </c>
      <c r="F95" s="16">
        <f t="shared" si="40"/>
        <v>7011.2999999999993</v>
      </c>
      <c r="G95" s="16">
        <f t="shared" si="40"/>
        <v>6867.9000000000005</v>
      </c>
      <c r="H95" s="17">
        <f t="shared" ref="H95:H100" si="41">+(F95/G95-1)*100</f>
        <v>2.0879744900187625</v>
      </c>
      <c r="I95">
        <v>319</v>
      </c>
    </row>
    <row r="96" spans="1:9" x14ac:dyDescent="0.25">
      <c r="A96" s="78">
        <f t="shared" si="39"/>
        <v>39499</v>
      </c>
      <c r="B96">
        <v>2504.8000000000002</v>
      </c>
      <c r="C96">
        <v>2146.5</v>
      </c>
      <c r="D96">
        <v>4515.6000000000004</v>
      </c>
      <c r="E96">
        <v>4778.3999999999996</v>
      </c>
      <c r="F96" s="16">
        <f t="shared" si="40"/>
        <v>7020.4000000000005</v>
      </c>
      <c r="G96" s="16">
        <f t="shared" si="40"/>
        <v>6924.9</v>
      </c>
      <c r="H96" s="17">
        <f t="shared" si="41"/>
        <v>1.3790812863723856</v>
      </c>
      <c r="I96">
        <v>319</v>
      </c>
    </row>
    <row r="97" spans="1:9" x14ac:dyDescent="0.25">
      <c r="A97" s="78">
        <f t="shared" si="39"/>
        <v>39506</v>
      </c>
      <c r="B97">
        <v>2418</v>
      </c>
      <c r="C97">
        <v>2524.8000000000002</v>
      </c>
      <c r="D97">
        <v>4725.3</v>
      </c>
      <c r="E97">
        <v>5031.1000000000004</v>
      </c>
      <c r="F97" s="16">
        <f t="shared" ref="F97:G99" si="42">+B97+D97</f>
        <v>7143.3</v>
      </c>
      <c r="G97" s="16">
        <f t="shared" si="42"/>
        <v>7555.9000000000005</v>
      </c>
      <c r="H97" s="17">
        <f t="shared" si="41"/>
        <v>-5.4606334123003304</v>
      </c>
      <c r="I97">
        <v>331</v>
      </c>
    </row>
    <row r="98" spans="1:9" x14ac:dyDescent="0.25">
      <c r="A98" s="78">
        <f t="shared" si="39"/>
        <v>39513</v>
      </c>
      <c r="B98">
        <v>2418</v>
      </c>
      <c r="C98">
        <v>2524.8000000000002</v>
      </c>
      <c r="D98">
        <v>4725.3</v>
      </c>
      <c r="E98">
        <v>5031.1000000000004</v>
      </c>
      <c r="F98" s="16">
        <f t="shared" si="42"/>
        <v>7143.3</v>
      </c>
      <c r="G98" s="16">
        <f t="shared" si="42"/>
        <v>7555.9000000000005</v>
      </c>
      <c r="H98" s="17">
        <f t="shared" si="41"/>
        <v>-5.4606334123003304</v>
      </c>
      <c r="I98">
        <v>331</v>
      </c>
    </row>
    <row r="99" spans="1:9" x14ac:dyDescent="0.25">
      <c r="A99" s="78">
        <f t="shared" ref="A99:A104" si="43">+A98+7</f>
        <v>39520</v>
      </c>
      <c r="B99">
        <v>2363.6</v>
      </c>
      <c r="C99">
        <v>2347.6999999999998</v>
      </c>
      <c r="D99">
        <v>5060.3999999999996</v>
      </c>
      <c r="E99">
        <v>5450.1</v>
      </c>
      <c r="F99" s="16">
        <f t="shared" si="42"/>
        <v>7424</v>
      </c>
      <c r="G99" s="16">
        <f t="shared" si="42"/>
        <v>7797.8</v>
      </c>
      <c r="H99" s="17">
        <f t="shared" si="41"/>
        <v>-4.7936597501859524</v>
      </c>
      <c r="I99">
        <v>433.2</v>
      </c>
    </row>
    <row r="100" spans="1:9" x14ac:dyDescent="0.25">
      <c r="A100" s="78">
        <f t="shared" si="43"/>
        <v>39527</v>
      </c>
      <c r="B100">
        <v>2241.3000000000002</v>
      </c>
      <c r="C100">
        <v>2482</v>
      </c>
      <c r="D100">
        <v>5264</v>
      </c>
      <c r="E100">
        <v>5644.5</v>
      </c>
      <c r="F100" s="16">
        <f t="shared" ref="F100:G102" si="44">+B100+D100</f>
        <v>7505.3</v>
      </c>
      <c r="G100" s="16">
        <f t="shared" si="44"/>
        <v>8126.5</v>
      </c>
      <c r="H100" s="17">
        <f t="shared" si="41"/>
        <v>-7.6441272380483589</v>
      </c>
      <c r="I100">
        <v>433.2</v>
      </c>
    </row>
    <row r="101" spans="1:9" x14ac:dyDescent="0.25">
      <c r="A101" s="78">
        <f t="shared" si="43"/>
        <v>39534</v>
      </c>
      <c r="B101">
        <v>2146.3000000000002</v>
      </c>
      <c r="C101">
        <v>2412.1</v>
      </c>
      <c r="D101">
        <v>5391.6</v>
      </c>
      <c r="E101">
        <v>5894.7</v>
      </c>
      <c r="F101" s="16">
        <f t="shared" si="44"/>
        <v>7537.9000000000005</v>
      </c>
      <c r="G101" s="16">
        <f t="shared" si="44"/>
        <v>8306.7999999999993</v>
      </c>
      <c r="H101" s="17">
        <f t="shared" ref="H101:H106" si="45">+(F101/G101-1)*100</f>
        <v>-9.2562719699523122</v>
      </c>
      <c r="I101">
        <v>470</v>
      </c>
    </row>
    <row r="102" spans="1:9" x14ac:dyDescent="0.25">
      <c r="A102" s="78">
        <f t="shared" si="43"/>
        <v>39541</v>
      </c>
      <c r="B102">
        <v>2054</v>
      </c>
      <c r="C102">
        <v>2684.1</v>
      </c>
      <c r="D102">
        <v>5507.8</v>
      </c>
      <c r="E102">
        <v>6026</v>
      </c>
      <c r="F102" s="16">
        <f t="shared" si="44"/>
        <v>7561.8</v>
      </c>
      <c r="G102" s="16">
        <f t="shared" si="44"/>
        <v>8710.1</v>
      </c>
      <c r="H102" s="17">
        <f t="shared" si="45"/>
        <v>-13.183545539086804</v>
      </c>
      <c r="I102">
        <v>470</v>
      </c>
    </row>
    <row r="103" spans="1:9" x14ac:dyDescent="0.25">
      <c r="A103" s="78">
        <f t="shared" si="43"/>
        <v>39548</v>
      </c>
      <c r="B103">
        <v>2040.3</v>
      </c>
      <c r="C103">
        <v>2703.4</v>
      </c>
      <c r="D103">
        <v>5637.5</v>
      </c>
      <c r="E103">
        <v>6233.5</v>
      </c>
      <c r="F103" s="16">
        <f t="shared" ref="F103:G105" si="46">+B103+D103</f>
        <v>7677.8</v>
      </c>
      <c r="G103" s="16">
        <f t="shared" si="46"/>
        <v>8936.9</v>
      </c>
      <c r="H103" s="17">
        <f t="shared" si="45"/>
        <v>-14.088777987892886</v>
      </c>
      <c r="I103">
        <v>470</v>
      </c>
    </row>
    <row r="104" spans="1:9" x14ac:dyDescent="0.25">
      <c r="A104" s="78">
        <f t="shared" si="43"/>
        <v>39555</v>
      </c>
      <c r="B104">
        <v>2033.1</v>
      </c>
      <c r="C104">
        <v>2642.9</v>
      </c>
      <c r="D104">
        <v>5821.8</v>
      </c>
      <c r="E104">
        <v>6445.6</v>
      </c>
      <c r="F104" s="16">
        <f t="shared" si="46"/>
        <v>7854.9</v>
      </c>
      <c r="G104" s="16">
        <f t="shared" si="46"/>
        <v>9088.5</v>
      </c>
      <c r="H104" s="17">
        <f t="shared" si="45"/>
        <v>-13.573196897177752</v>
      </c>
      <c r="I104">
        <v>564.5</v>
      </c>
    </row>
    <row r="105" spans="1:9" x14ac:dyDescent="0.25">
      <c r="A105" s="78">
        <f t="shared" ref="A105:A111" si="47">+A104+7</f>
        <v>39562</v>
      </c>
      <c r="B105">
        <v>2100.4</v>
      </c>
      <c r="C105">
        <v>2582.4</v>
      </c>
      <c r="D105">
        <v>5947.3</v>
      </c>
      <c r="E105">
        <v>6692.4</v>
      </c>
      <c r="F105" s="16">
        <f t="shared" si="46"/>
        <v>8047.7000000000007</v>
      </c>
      <c r="G105" s="16">
        <f t="shared" si="46"/>
        <v>9274.7999999999993</v>
      </c>
      <c r="H105" s="17">
        <f t="shared" si="45"/>
        <v>-13.230473972484569</v>
      </c>
      <c r="I105">
        <v>574.5</v>
      </c>
    </row>
    <row r="106" spans="1:9" x14ac:dyDescent="0.25">
      <c r="A106" s="78">
        <f t="shared" si="47"/>
        <v>39569</v>
      </c>
      <c r="B106">
        <v>2051.6</v>
      </c>
      <c r="C106">
        <v>2545.1999999999998</v>
      </c>
      <c r="D106">
        <v>6098.4</v>
      </c>
      <c r="E106">
        <v>6833.5</v>
      </c>
      <c r="F106" s="16">
        <f t="shared" ref="F106:G108" si="48">+B106+D106</f>
        <v>8150</v>
      </c>
      <c r="G106" s="16">
        <f t="shared" si="48"/>
        <v>9378.7000000000007</v>
      </c>
      <c r="H106" s="17">
        <f t="shared" si="45"/>
        <v>-13.100962820007044</v>
      </c>
      <c r="I106">
        <v>636</v>
      </c>
    </row>
    <row r="107" spans="1:9" x14ac:dyDescent="0.25">
      <c r="A107" s="78">
        <f t="shared" si="47"/>
        <v>39576</v>
      </c>
      <c r="B107">
        <v>1917.7</v>
      </c>
      <c r="C107">
        <v>2357.6</v>
      </c>
      <c r="D107">
        <v>6348</v>
      </c>
      <c r="E107">
        <v>7064.3</v>
      </c>
      <c r="F107" s="16">
        <f t="shared" si="48"/>
        <v>8265.7000000000007</v>
      </c>
      <c r="G107" s="16">
        <f t="shared" si="48"/>
        <v>9421.9</v>
      </c>
      <c r="H107" s="17">
        <f t="shared" ref="H107:H112" si="49">+(F107/G107-1)*100</f>
        <v>-12.271410225113822</v>
      </c>
      <c r="I107">
        <v>663.6</v>
      </c>
    </row>
    <row r="108" spans="1:9" x14ac:dyDescent="0.25">
      <c r="A108" s="78">
        <f t="shared" si="47"/>
        <v>39583</v>
      </c>
      <c r="B108">
        <v>1951.6</v>
      </c>
      <c r="C108">
        <v>2054.4</v>
      </c>
      <c r="D108">
        <v>6480.6</v>
      </c>
      <c r="E108">
        <v>7234.8</v>
      </c>
      <c r="F108" s="16">
        <f t="shared" si="48"/>
        <v>8432.2000000000007</v>
      </c>
      <c r="G108" s="16">
        <f t="shared" si="48"/>
        <v>9289.2000000000007</v>
      </c>
      <c r="H108" s="17">
        <f t="shared" si="49"/>
        <v>-9.2257675580243674</v>
      </c>
      <c r="I108">
        <v>683.6</v>
      </c>
    </row>
    <row r="109" spans="1:9" x14ac:dyDescent="0.25">
      <c r="A109" s="78">
        <f t="shared" si="47"/>
        <v>39590</v>
      </c>
      <c r="B109">
        <v>1873.3</v>
      </c>
      <c r="C109">
        <v>1851</v>
      </c>
      <c r="D109">
        <v>6633.9</v>
      </c>
      <c r="E109">
        <v>7491.1</v>
      </c>
      <c r="F109" s="16">
        <f t="shared" ref="F109:G111" si="50">+B109+D109</f>
        <v>8507.1999999999989</v>
      </c>
      <c r="G109" s="16">
        <f t="shared" si="50"/>
        <v>9342.1</v>
      </c>
      <c r="H109" s="17">
        <f t="shared" si="49"/>
        <v>-8.9369627813875034</v>
      </c>
      <c r="I109">
        <v>755.4</v>
      </c>
    </row>
    <row r="110" spans="1:9" x14ac:dyDescent="0.25">
      <c r="A110" s="78">
        <f t="shared" si="47"/>
        <v>39597</v>
      </c>
      <c r="B110">
        <v>1696.8</v>
      </c>
      <c r="C110">
        <v>1628.6</v>
      </c>
      <c r="D110">
        <v>6834.5</v>
      </c>
      <c r="E110">
        <v>7721.4</v>
      </c>
      <c r="F110" s="16">
        <f t="shared" si="50"/>
        <v>8531.2999999999993</v>
      </c>
      <c r="G110" s="16">
        <f t="shared" si="50"/>
        <v>9350</v>
      </c>
      <c r="H110" s="17">
        <f t="shared" si="49"/>
        <v>-8.756149732620333</v>
      </c>
      <c r="I110">
        <v>755.4</v>
      </c>
    </row>
    <row r="111" spans="1:9" x14ac:dyDescent="0.25">
      <c r="A111" s="78">
        <f t="shared" si="47"/>
        <v>39604</v>
      </c>
      <c r="B111">
        <v>1583.6</v>
      </c>
      <c r="C111">
        <v>1657.8</v>
      </c>
      <c r="D111">
        <v>7019.3</v>
      </c>
      <c r="E111">
        <v>7784.5</v>
      </c>
      <c r="F111" s="16">
        <f t="shared" si="50"/>
        <v>8602.9</v>
      </c>
      <c r="G111" s="16">
        <f t="shared" si="50"/>
        <v>9442.2999999999993</v>
      </c>
      <c r="H111" s="17">
        <f t="shared" si="49"/>
        <v>-8.8897832095993561</v>
      </c>
      <c r="I111">
        <v>785.7</v>
      </c>
    </row>
    <row r="112" spans="1:9" x14ac:dyDescent="0.25">
      <c r="A112" s="78">
        <f t="shared" ref="A112:A117" si="51">+A111+7</f>
        <v>39611</v>
      </c>
      <c r="B112">
        <v>1490.9</v>
      </c>
      <c r="C112">
        <v>1639.8</v>
      </c>
      <c r="D112">
        <v>7123.6</v>
      </c>
      <c r="E112">
        <v>7858.9</v>
      </c>
      <c r="F112" s="16">
        <f t="shared" ref="F112:G114" si="52">+B112+D112</f>
        <v>8614.5</v>
      </c>
      <c r="G112" s="16">
        <f t="shared" si="52"/>
        <v>9498.6999999999989</v>
      </c>
      <c r="H112" s="17">
        <f t="shared" si="49"/>
        <v>-9.3086422352532399</v>
      </c>
      <c r="I112">
        <v>815.2</v>
      </c>
    </row>
    <row r="113" spans="1:10" x14ac:dyDescent="0.25">
      <c r="A113" s="78">
        <f t="shared" si="51"/>
        <v>39618</v>
      </c>
      <c r="B113">
        <v>1418.3</v>
      </c>
      <c r="C113">
        <v>1494.2</v>
      </c>
      <c r="D113">
        <v>7249</v>
      </c>
      <c r="E113">
        <v>7937.2</v>
      </c>
      <c r="F113" s="16">
        <f t="shared" si="52"/>
        <v>8667.2999999999993</v>
      </c>
      <c r="G113" s="16">
        <f t="shared" si="52"/>
        <v>9431.4</v>
      </c>
      <c r="H113" s="17">
        <f t="shared" ref="H113:H118" si="53">+(F113/G113-1)*100</f>
        <v>-8.1016604109676251</v>
      </c>
      <c r="I113">
        <v>856.2</v>
      </c>
    </row>
    <row r="114" spans="1:10" x14ac:dyDescent="0.25">
      <c r="A114" s="78">
        <f t="shared" si="51"/>
        <v>39625</v>
      </c>
      <c r="B114">
        <v>1289.9000000000001</v>
      </c>
      <c r="C114">
        <v>1512.8</v>
      </c>
      <c r="D114">
        <v>7401.1</v>
      </c>
      <c r="E114">
        <v>8067.1</v>
      </c>
      <c r="F114" s="16">
        <f t="shared" si="52"/>
        <v>8691</v>
      </c>
      <c r="G114" s="16">
        <f t="shared" si="52"/>
        <v>9579.9</v>
      </c>
      <c r="H114" s="17">
        <f t="shared" si="53"/>
        <v>-9.2788024927191302</v>
      </c>
      <c r="I114">
        <v>1047.2</v>
      </c>
    </row>
    <row r="115" spans="1:10" x14ac:dyDescent="0.25">
      <c r="A115" s="78">
        <f t="shared" si="51"/>
        <v>39632</v>
      </c>
      <c r="B115">
        <v>1212.3</v>
      </c>
      <c r="C115">
        <v>1507.5</v>
      </c>
      <c r="D115">
        <v>7507.8</v>
      </c>
      <c r="E115">
        <v>8109</v>
      </c>
      <c r="F115" s="16">
        <f t="shared" ref="F115:G117" si="54">+B115+D115</f>
        <v>8720.1</v>
      </c>
      <c r="G115" s="16">
        <f t="shared" si="54"/>
        <v>9616.5</v>
      </c>
      <c r="H115" s="17">
        <f t="shared" si="53"/>
        <v>-9.3214787084698099</v>
      </c>
      <c r="I115">
        <v>1160.5</v>
      </c>
    </row>
    <row r="116" spans="1:10" x14ac:dyDescent="0.25">
      <c r="A116" s="78">
        <f t="shared" si="51"/>
        <v>39639</v>
      </c>
      <c r="B116">
        <v>1151.5999999999999</v>
      </c>
      <c r="C116">
        <v>1475.2</v>
      </c>
      <c r="D116">
        <v>7588.9</v>
      </c>
      <c r="E116">
        <v>8232</v>
      </c>
      <c r="F116" s="16">
        <f t="shared" si="54"/>
        <v>8740.5</v>
      </c>
      <c r="G116" s="16">
        <f t="shared" si="54"/>
        <v>9707.2000000000007</v>
      </c>
      <c r="H116" s="17">
        <f t="shared" si="53"/>
        <v>-9.9585874402505432</v>
      </c>
      <c r="I116">
        <v>1175.5</v>
      </c>
    </row>
    <row r="117" spans="1:10" x14ac:dyDescent="0.25">
      <c r="A117" s="78">
        <f t="shared" si="51"/>
        <v>39646</v>
      </c>
      <c r="B117">
        <v>1112.9000000000001</v>
      </c>
      <c r="C117">
        <v>1437.8</v>
      </c>
      <c r="D117">
        <v>7674.6</v>
      </c>
      <c r="E117">
        <v>8288.4</v>
      </c>
      <c r="F117" s="16">
        <f t="shared" si="54"/>
        <v>8787.5</v>
      </c>
      <c r="G117" s="16">
        <f t="shared" si="54"/>
        <v>9726.1999999999989</v>
      </c>
      <c r="H117" s="17">
        <f t="shared" si="53"/>
        <v>-9.6512512594846829</v>
      </c>
      <c r="I117">
        <v>1197.5999999999999</v>
      </c>
    </row>
    <row r="118" spans="1:10" x14ac:dyDescent="0.25">
      <c r="A118" s="78">
        <f t="shared" ref="A118:A123" si="55">+A117+7</f>
        <v>39653</v>
      </c>
      <c r="B118">
        <v>1074.5999999999999</v>
      </c>
      <c r="C118">
        <v>1380.3</v>
      </c>
      <c r="D118">
        <v>7826.7</v>
      </c>
      <c r="E118">
        <v>8408.2999999999993</v>
      </c>
      <c r="F118" s="16">
        <f t="shared" ref="F118:G120" si="56">+B118+D118</f>
        <v>8901.2999999999993</v>
      </c>
      <c r="G118" s="16">
        <f t="shared" si="56"/>
        <v>9788.5999999999985</v>
      </c>
      <c r="H118" s="17">
        <f t="shared" si="53"/>
        <v>-9.064626197821946</v>
      </c>
      <c r="I118">
        <v>1229.7</v>
      </c>
    </row>
    <row r="119" spans="1:10" x14ac:dyDescent="0.25">
      <c r="A119" s="78">
        <f t="shared" si="55"/>
        <v>39660</v>
      </c>
      <c r="B119">
        <v>982.6</v>
      </c>
      <c r="C119">
        <v>1335.9</v>
      </c>
      <c r="D119">
        <v>7936.2</v>
      </c>
      <c r="E119">
        <v>8549.2999999999993</v>
      </c>
      <c r="F119" s="16">
        <f t="shared" si="56"/>
        <v>8918.7999999999993</v>
      </c>
      <c r="G119" s="16">
        <f t="shared" si="56"/>
        <v>9885.1999999999989</v>
      </c>
      <c r="H119" s="17">
        <f t="shared" ref="H119:H124" si="57">+(F119/G119-1)*100</f>
        <v>-9.7762311334115619</v>
      </c>
      <c r="I119">
        <v>1496.8</v>
      </c>
      <c r="J119">
        <f>1166/I119-1</f>
        <v>-0.221004810261892</v>
      </c>
    </row>
    <row r="120" spans="1:10" x14ac:dyDescent="0.25">
      <c r="A120" s="78">
        <f t="shared" si="55"/>
        <v>39667</v>
      </c>
      <c r="B120">
        <v>760.1</v>
      </c>
      <c r="C120">
        <v>1321.1</v>
      </c>
      <c r="D120">
        <v>8199</v>
      </c>
      <c r="E120">
        <v>8583.6</v>
      </c>
      <c r="F120" s="16">
        <f t="shared" si="56"/>
        <v>8959.1</v>
      </c>
      <c r="G120" s="16">
        <f t="shared" si="56"/>
        <v>9904.7000000000007</v>
      </c>
      <c r="H120" s="17">
        <f t="shared" si="57"/>
        <v>-9.5469827455652361</v>
      </c>
      <c r="I120">
        <v>1646.5</v>
      </c>
    </row>
    <row r="121" spans="1:10" x14ac:dyDescent="0.25">
      <c r="A121" s="78">
        <f t="shared" si="55"/>
        <v>39674</v>
      </c>
      <c r="B121">
        <v>630.70000000000005</v>
      </c>
      <c r="C121">
        <v>1083.9000000000001</v>
      </c>
      <c r="D121">
        <v>8397.7000000000007</v>
      </c>
      <c r="E121">
        <v>8759.2999999999993</v>
      </c>
      <c r="F121" s="16">
        <f t="shared" ref="F121:G123" si="58">+B121+D121</f>
        <v>9028.4000000000015</v>
      </c>
      <c r="G121" s="16">
        <f t="shared" si="58"/>
        <v>9843.1999999999989</v>
      </c>
      <c r="H121" s="17">
        <f t="shared" si="57"/>
        <v>-8.2777958387516009</v>
      </c>
      <c r="I121">
        <v>1815.1</v>
      </c>
    </row>
    <row r="122" spans="1:10" x14ac:dyDescent="0.25">
      <c r="A122" s="78">
        <f t="shared" si="55"/>
        <v>39681</v>
      </c>
      <c r="B122">
        <v>588.5</v>
      </c>
      <c r="C122">
        <v>892.2</v>
      </c>
      <c r="D122">
        <v>8503.2999999999993</v>
      </c>
      <c r="E122">
        <v>8873.7000000000007</v>
      </c>
      <c r="F122" s="16">
        <f t="shared" si="58"/>
        <v>9091.7999999999993</v>
      </c>
      <c r="G122" s="16">
        <f t="shared" si="58"/>
        <v>9765.9000000000015</v>
      </c>
      <c r="H122" s="17">
        <f t="shared" si="57"/>
        <v>-6.9025896230762385</v>
      </c>
      <c r="I122">
        <v>1919.1</v>
      </c>
      <c r="J122">
        <f>1.1/1.9</f>
        <v>0.57894736842105265</v>
      </c>
    </row>
    <row r="123" spans="1:10" x14ac:dyDescent="0.25">
      <c r="A123" s="78">
        <f t="shared" si="55"/>
        <v>39688</v>
      </c>
      <c r="B123">
        <v>523.5</v>
      </c>
      <c r="C123">
        <v>731.7</v>
      </c>
      <c r="D123">
        <v>8640.6</v>
      </c>
      <c r="E123">
        <v>9071.9</v>
      </c>
      <c r="F123" s="16">
        <f t="shared" si="58"/>
        <v>9164.1</v>
      </c>
      <c r="G123" s="16">
        <f t="shared" si="58"/>
        <v>9803.6</v>
      </c>
      <c r="H123" s="17">
        <f t="shared" si="57"/>
        <v>-6.5231139581378272</v>
      </c>
      <c r="I123">
        <v>2043.1</v>
      </c>
      <c r="J123" s="31" t="e">
        <f>+F123-#REF!</f>
        <v>#REF!</v>
      </c>
    </row>
    <row r="124" spans="1:10" x14ac:dyDescent="0.25">
      <c r="A124" s="198">
        <f t="shared" ref="A124:A129" si="59">+A123+7</f>
        <v>39695</v>
      </c>
      <c r="B124">
        <v>2504.5</v>
      </c>
      <c r="C124">
        <v>2891.7</v>
      </c>
      <c r="D124">
        <v>58.4</v>
      </c>
      <c r="E124">
        <v>123.3</v>
      </c>
      <c r="F124" s="16">
        <f t="shared" ref="F124:G127" si="60">+B124+D124</f>
        <v>2562.9</v>
      </c>
      <c r="G124" s="16">
        <f t="shared" si="60"/>
        <v>3015</v>
      </c>
      <c r="H124" s="17">
        <f t="shared" si="57"/>
        <v>-14.995024875621887</v>
      </c>
      <c r="J124" s="31"/>
    </row>
    <row r="125" spans="1:10" x14ac:dyDescent="0.25">
      <c r="A125" s="78">
        <f t="shared" si="59"/>
        <v>39702</v>
      </c>
      <c r="B125">
        <v>2572</v>
      </c>
      <c r="C125">
        <v>3548.2</v>
      </c>
      <c r="D125">
        <v>178.1</v>
      </c>
      <c r="E125">
        <v>232.8</v>
      </c>
      <c r="F125" s="16">
        <f t="shared" si="60"/>
        <v>2750.1</v>
      </c>
      <c r="G125" s="16">
        <f t="shared" si="60"/>
        <v>3781</v>
      </c>
      <c r="H125" s="17">
        <f t="shared" ref="H125:H130" si="61">+(F125/G125-1)*100</f>
        <v>-27.26527373710659</v>
      </c>
    </row>
    <row r="126" spans="1:10" x14ac:dyDescent="0.25">
      <c r="A126" s="78">
        <f t="shared" si="59"/>
        <v>39709</v>
      </c>
      <c r="B126">
        <v>2674.8</v>
      </c>
      <c r="C126">
        <v>3728.8</v>
      </c>
      <c r="D126">
        <v>305</v>
      </c>
      <c r="E126">
        <v>474.7</v>
      </c>
      <c r="F126" s="16">
        <f t="shared" si="60"/>
        <v>2979.8</v>
      </c>
      <c r="G126" s="16">
        <f t="shared" si="60"/>
        <v>4203.5</v>
      </c>
      <c r="H126" s="17">
        <f t="shared" si="61"/>
        <v>-29.111454740097532</v>
      </c>
    </row>
    <row r="127" spans="1:10" x14ac:dyDescent="0.25">
      <c r="A127" s="78">
        <f t="shared" si="59"/>
        <v>39716</v>
      </c>
      <c r="B127" s="32">
        <v>2582.9</v>
      </c>
      <c r="C127" s="32">
        <v>3492.1</v>
      </c>
      <c r="D127" s="32">
        <v>492.8</v>
      </c>
      <c r="E127" s="32">
        <v>712.1</v>
      </c>
      <c r="F127" s="16">
        <f t="shared" si="60"/>
        <v>3075.7000000000003</v>
      </c>
      <c r="G127" s="16">
        <f t="shared" si="60"/>
        <v>4204.2</v>
      </c>
      <c r="H127" s="17">
        <f t="shared" si="61"/>
        <v>-26.84220541363398</v>
      </c>
    </row>
    <row r="128" spans="1:10" x14ac:dyDescent="0.25">
      <c r="A128" s="78">
        <f t="shared" si="59"/>
        <v>39723</v>
      </c>
      <c r="B128">
        <v>2660.9</v>
      </c>
      <c r="C128">
        <v>3555</v>
      </c>
      <c r="D128">
        <v>606.1</v>
      </c>
      <c r="E128">
        <v>941.4</v>
      </c>
      <c r="F128" s="16">
        <f t="shared" ref="F128:G130" si="62">+B128+D128</f>
        <v>3267</v>
      </c>
      <c r="G128" s="16">
        <f t="shared" si="62"/>
        <v>4496.3999999999996</v>
      </c>
      <c r="H128" s="17">
        <f t="shared" si="61"/>
        <v>-27.341873498799028</v>
      </c>
    </row>
    <row r="129" spans="1:11" x14ac:dyDescent="0.25">
      <c r="A129" s="78">
        <f t="shared" si="59"/>
        <v>39730</v>
      </c>
      <c r="B129">
        <v>2760.4</v>
      </c>
      <c r="C129">
        <v>3671.7</v>
      </c>
      <c r="D129">
        <v>762.8</v>
      </c>
      <c r="E129">
        <v>1109</v>
      </c>
      <c r="F129" s="16">
        <f t="shared" si="62"/>
        <v>3523.2</v>
      </c>
      <c r="G129" s="16">
        <f t="shared" si="62"/>
        <v>4780.7</v>
      </c>
      <c r="H129" s="17">
        <f t="shared" si="61"/>
        <v>-26.303679377497026</v>
      </c>
    </row>
    <row r="130" spans="1:11" x14ac:dyDescent="0.25">
      <c r="A130" s="78">
        <f t="shared" ref="A130:A135" si="63">+A129+7</f>
        <v>39737</v>
      </c>
      <c r="B130">
        <v>2599.4</v>
      </c>
      <c r="C130">
        <v>3590.1</v>
      </c>
      <c r="D130">
        <v>989.2</v>
      </c>
      <c r="E130">
        <v>1290.0999999999999</v>
      </c>
      <c r="F130" s="16">
        <f t="shared" si="62"/>
        <v>3588.6000000000004</v>
      </c>
      <c r="G130" s="16">
        <f t="shared" si="62"/>
        <v>4880.2</v>
      </c>
      <c r="H130" s="17">
        <f t="shared" si="61"/>
        <v>-26.466128437359117</v>
      </c>
    </row>
    <row r="131" spans="1:11" x14ac:dyDescent="0.25">
      <c r="A131" s="78">
        <f t="shared" si="63"/>
        <v>39744</v>
      </c>
      <c r="B131">
        <v>2520.1</v>
      </c>
      <c r="C131">
        <v>3443.3</v>
      </c>
      <c r="D131">
        <v>1154.5</v>
      </c>
      <c r="E131">
        <v>1500.7</v>
      </c>
      <c r="F131" s="16">
        <f t="shared" ref="F131:G133" si="64">+B131+D131</f>
        <v>3674.6</v>
      </c>
      <c r="G131" s="16">
        <f t="shared" si="64"/>
        <v>4944</v>
      </c>
      <c r="H131" s="17">
        <f t="shared" ref="H131:H136" si="65">+(F131/G131-1)*100</f>
        <v>-25.675566343042078</v>
      </c>
    </row>
    <row r="132" spans="1:11" x14ac:dyDescent="0.25">
      <c r="A132" s="78">
        <f t="shared" si="63"/>
        <v>39751</v>
      </c>
      <c r="B132">
        <v>2393.1999999999998</v>
      </c>
      <c r="C132">
        <v>3370.7</v>
      </c>
      <c r="D132">
        <v>1334</v>
      </c>
      <c r="E132">
        <v>1762.4</v>
      </c>
      <c r="F132" s="16">
        <f t="shared" si="64"/>
        <v>3727.2</v>
      </c>
      <c r="G132" s="16">
        <f t="shared" si="64"/>
        <v>5133.1000000000004</v>
      </c>
      <c r="H132" s="17">
        <f t="shared" si="65"/>
        <v>-27.388907287993614</v>
      </c>
    </row>
    <row r="133" spans="1:11" x14ac:dyDescent="0.25">
      <c r="A133" s="78">
        <f t="shared" si="63"/>
        <v>39758</v>
      </c>
      <c r="B133">
        <v>2310.1</v>
      </c>
      <c r="C133">
        <v>3192.7</v>
      </c>
      <c r="D133">
        <v>1533.1</v>
      </c>
      <c r="E133">
        <v>1965.1</v>
      </c>
      <c r="F133" s="16">
        <f t="shared" si="64"/>
        <v>3843.2</v>
      </c>
      <c r="G133" s="16">
        <f t="shared" si="64"/>
        <v>5157.7999999999993</v>
      </c>
      <c r="H133" s="17">
        <f t="shared" si="65"/>
        <v>-25.48761099693667</v>
      </c>
    </row>
    <row r="134" spans="1:11" x14ac:dyDescent="0.25">
      <c r="A134" s="78">
        <f t="shared" si="63"/>
        <v>39765</v>
      </c>
      <c r="B134">
        <v>2231.3000000000002</v>
      </c>
      <c r="C134">
        <v>3112.7</v>
      </c>
      <c r="D134">
        <v>1639.3</v>
      </c>
      <c r="E134">
        <v>2095.5</v>
      </c>
      <c r="F134" s="16">
        <f t="shared" ref="F134:G136" si="66">+B134+D134</f>
        <v>3870.6000000000004</v>
      </c>
      <c r="G134" s="16">
        <f t="shared" si="66"/>
        <v>5208.2</v>
      </c>
      <c r="H134" s="17">
        <f t="shared" si="65"/>
        <v>-25.682577473983326</v>
      </c>
    </row>
    <row r="135" spans="1:11" x14ac:dyDescent="0.25">
      <c r="A135" s="78">
        <f t="shared" si="63"/>
        <v>39772</v>
      </c>
      <c r="B135">
        <v>2041.2</v>
      </c>
      <c r="C135">
        <v>2995.7</v>
      </c>
      <c r="D135">
        <v>1877.2</v>
      </c>
      <c r="E135">
        <v>2284.6</v>
      </c>
      <c r="F135" s="16">
        <f t="shared" si="66"/>
        <v>3918.4</v>
      </c>
      <c r="G135" s="16">
        <f t="shared" si="66"/>
        <v>5280.2999999999993</v>
      </c>
      <c r="H135" s="17">
        <f t="shared" si="65"/>
        <v>-25.792095146109105</v>
      </c>
    </row>
    <row r="136" spans="1:11" x14ac:dyDescent="0.25">
      <c r="A136" s="78">
        <f t="shared" ref="A136:A149" si="67">+A135+7</f>
        <v>39779</v>
      </c>
      <c r="B136">
        <v>1985.7</v>
      </c>
      <c r="C136">
        <v>2827.1</v>
      </c>
      <c r="D136">
        <v>1988.3</v>
      </c>
      <c r="E136">
        <v>2500.1</v>
      </c>
      <c r="F136" s="16">
        <f t="shared" si="66"/>
        <v>3974</v>
      </c>
      <c r="G136" s="16">
        <f t="shared" si="66"/>
        <v>5327.2</v>
      </c>
      <c r="H136" s="17">
        <f t="shared" si="65"/>
        <v>-25.401711968764072</v>
      </c>
    </row>
    <row r="137" spans="1:11" x14ac:dyDescent="0.25">
      <c r="A137" s="78">
        <f t="shared" si="67"/>
        <v>39786</v>
      </c>
      <c r="B137">
        <v>2386.8000000000002</v>
      </c>
      <c r="C137">
        <v>3093.1</v>
      </c>
      <c r="D137">
        <v>2173.4</v>
      </c>
      <c r="E137">
        <v>2646.3</v>
      </c>
      <c r="F137" s="16">
        <f t="shared" ref="F137:G139" si="68">+B137+D137</f>
        <v>4560.2000000000007</v>
      </c>
      <c r="G137" s="16">
        <f t="shared" si="68"/>
        <v>5739.4</v>
      </c>
      <c r="H137" s="17">
        <f t="shared" ref="H137:H142" si="69">+(F137/G137-1)*100</f>
        <v>-20.545701641286527</v>
      </c>
    </row>
    <row r="138" spans="1:11" x14ac:dyDescent="0.25">
      <c r="A138" s="78">
        <f t="shared" si="67"/>
        <v>39793</v>
      </c>
      <c r="B138">
        <v>2262.4</v>
      </c>
      <c r="C138">
        <v>3093.1</v>
      </c>
      <c r="D138">
        <v>2306.5</v>
      </c>
      <c r="E138">
        <v>2799.9</v>
      </c>
      <c r="F138" s="16">
        <f t="shared" si="68"/>
        <v>4568.8999999999996</v>
      </c>
      <c r="G138" s="16">
        <f t="shared" si="68"/>
        <v>5893</v>
      </c>
      <c r="H138" s="17">
        <f t="shared" si="69"/>
        <v>-22.469031053792644</v>
      </c>
      <c r="K138">
        <v>151.6</v>
      </c>
    </row>
    <row r="139" spans="1:11" x14ac:dyDescent="0.25">
      <c r="A139" s="78">
        <f t="shared" si="67"/>
        <v>39800</v>
      </c>
      <c r="B139">
        <v>2224.3000000000002</v>
      </c>
      <c r="C139">
        <v>3099.4</v>
      </c>
      <c r="D139">
        <v>2425.6</v>
      </c>
      <c r="E139">
        <v>2980.1</v>
      </c>
      <c r="F139" s="16">
        <f t="shared" si="68"/>
        <v>4649.8999999999996</v>
      </c>
      <c r="G139" s="16">
        <f t="shared" si="68"/>
        <v>6079.5</v>
      </c>
      <c r="H139" s="17">
        <f t="shared" si="69"/>
        <v>-23.515091701620207</v>
      </c>
    </row>
    <row r="140" spans="1:11" x14ac:dyDescent="0.25">
      <c r="A140" s="78">
        <f t="shared" si="67"/>
        <v>39807</v>
      </c>
      <c r="B140">
        <v>2196.6999999999998</v>
      </c>
      <c r="C140">
        <v>3009.1</v>
      </c>
      <c r="D140">
        <v>2506.6</v>
      </c>
      <c r="E140">
        <v>3139.4</v>
      </c>
      <c r="F140" s="16">
        <f t="shared" ref="F140:G142" si="70">+B140+D140</f>
        <v>4703.2999999999993</v>
      </c>
      <c r="G140" s="16">
        <f t="shared" si="70"/>
        <v>6148.5</v>
      </c>
      <c r="H140" s="17">
        <f t="shared" si="69"/>
        <v>-23.504919899162413</v>
      </c>
    </row>
    <row r="141" spans="1:11" x14ac:dyDescent="0.25">
      <c r="A141" s="78">
        <f t="shared" si="67"/>
        <v>39814</v>
      </c>
      <c r="B141">
        <v>2110.6999999999998</v>
      </c>
      <c r="C141">
        <v>3024.4</v>
      </c>
      <c r="D141">
        <v>2606.1</v>
      </c>
      <c r="E141">
        <v>3262.6</v>
      </c>
      <c r="F141" s="16">
        <f t="shared" si="70"/>
        <v>4716.7999999999993</v>
      </c>
      <c r="G141" s="16">
        <f t="shared" si="70"/>
        <v>6287</v>
      </c>
      <c r="H141" s="17">
        <f t="shared" si="69"/>
        <v>-24.975345951964378</v>
      </c>
    </row>
    <row r="142" spans="1:11" x14ac:dyDescent="0.25">
      <c r="A142" s="78">
        <f t="shared" si="67"/>
        <v>39821</v>
      </c>
      <c r="B142">
        <v>1967.1</v>
      </c>
      <c r="C142">
        <v>2938.6</v>
      </c>
      <c r="D142">
        <v>2780.3</v>
      </c>
      <c r="E142">
        <v>3396.4</v>
      </c>
      <c r="F142" s="16">
        <f t="shared" si="70"/>
        <v>4747.3999999999996</v>
      </c>
      <c r="G142" s="16">
        <f t="shared" si="70"/>
        <v>6335</v>
      </c>
      <c r="H142" s="17">
        <f t="shared" si="69"/>
        <v>-25.060773480662991</v>
      </c>
    </row>
    <row r="143" spans="1:11" x14ac:dyDescent="0.25">
      <c r="A143" s="78">
        <f t="shared" si="67"/>
        <v>39828</v>
      </c>
      <c r="B143">
        <v>1989.8</v>
      </c>
      <c r="C143">
        <v>2910.5</v>
      </c>
      <c r="D143">
        <v>2852.5</v>
      </c>
      <c r="E143">
        <v>3606.3</v>
      </c>
      <c r="F143" s="16">
        <f t="shared" ref="F143:G145" si="71">+B143+D143</f>
        <v>4842.3</v>
      </c>
      <c r="G143" s="16">
        <f t="shared" si="71"/>
        <v>6516.8</v>
      </c>
      <c r="H143" s="17">
        <f t="shared" ref="H143:H148" si="72">+(F143/G143-1)*100</f>
        <v>-25.695126442425732</v>
      </c>
    </row>
    <row r="144" spans="1:11" x14ac:dyDescent="0.25">
      <c r="A144" s="78">
        <f t="shared" si="67"/>
        <v>39835</v>
      </c>
      <c r="B144">
        <v>2052.1999999999998</v>
      </c>
      <c r="C144">
        <v>2908.4</v>
      </c>
      <c r="D144">
        <v>2972.9</v>
      </c>
      <c r="E144">
        <v>3807.9</v>
      </c>
      <c r="F144" s="16">
        <f t="shared" si="71"/>
        <v>5025.1000000000004</v>
      </c>
      <c r="G144" s="16">
        <f t="shared" si="71"/>
        <v>6716.3</v>
      </c>
      <c r="H144" s="17">
        <f t="shared" si="72"/>
        <v>-25.180530947098845</v>
      </c>
    </row>
    <row r="145" spans="1:9" x14ac:dyDescent="0.25">
      <c r="A145" s="78">
        <f t="shared" si="67"/>
        <v>39842</v>
      </c>
      <c r="B145">
        <v>1988.1</v>
      </c>
      <c r="C145">
        <v>2781.5</v>
      </c>
      <c r="D145">
        <v>3122.2</v>
      </c>
      <c r="E145">
        <v>4002.8</v>
      </c>
      <c r="F145" s="16">
        <f t="shared" si="71"/>
        <v>5110.2999999999993</v>
      </c>
      <c r="G145" s="16">
        <f t="shared" si="71"/>
        <v>6784.3</v>
      </c>
      <c r="H145" s="17">
        <f t="shared" si="72"/>
        <v>-24.674616393732595</v>
      </c>
    </row>
    <row r="146" spans="1:9" x14ac:dyDescent="0.25">
      <c r="A146" s="78">
        <f t="shared" si="67"/>
        <v>39849</v>
      </c>
      <c r="B146">
        <v>1883.1</v>
      </c>
      <c r="C146">
        <v>2685.6</v>
      </c>
      <c r="D146">
        <v>3258.5</v>
      </c>
      <c r="E146">
        <v>4148.2</v>
      </c>
      <c r="F146" s="16">
        <f t="shared" ref="F146:G148" si="73">+B146+D146</f>
        <v>5141.6000000000004</v>
      </c>
      <c r="G146" s="16">
        <f t="shared" si="73"/>
        <v>6833.7999999999993</v>
      </c>
      <c r="H146" s="17">
        <f t="shared" si="72"/>
        <v>-24.762211361175325</v>
      </c>
    </row>
    <row r="147" spans="1:9" x14ac:dyDescent="0.25">
      <c r="A147" s="78">
        <f t="shared" si="67"/>
        <v>39856</v>
      </c>
      <c r="B147">
        <v>1997.9</v>
      </c>
      <c r="C147">
        <v>2623.4</v>
      </c>
      <c r="D147">
        <v>3397</v>
      </c>
      <c r="E147">
        <v>4387.8999999999996</v>
      </c>
      <c r="F147" s="16">
        <f t="shared" si="73"/>
        <v>5394.9</v>
      </c>
      <c r="G147" s="16">
        <f t="shared" si="73"/>
        <v>7011.2999999999993</v>
      </c>
      <c r="H147" s="17">
        <f t="shared" si="72"/>
        <v>-23.054212485559024</v>
      </c>
    </row>
    <row r="148" spans="1:9" x14ac:dyDescent="0.25">
      <c r="A148" s="78">
        <f t="shared" si="67"/>
        <v>39863</v>
      </c>
      <c r="B148">
        <v>1996</v>
      </c>
      <c r="C148">
        <v>2504.8000000000002</v>
      </c>
      <c r="D148">
        <v>3487.7</v>
      </c>
      <c r="E148">
        <v>4515.6000000000004</v>
      </c>
      <c r="F148" s="16">
        <f t="shared" si="73"/>
        <v>5483.7</v>
      </c>
      <c r="G148" s="16">
        <f t="shared" si="73"/>
        <v>7020.4000000000005</v>
      </c>
      <c r="H148" s="17">
        <f t="shared" si="72"/>
        <v>-21.889066150076928</v>
      </c>
    </row>
    <row r="149" spans="1:9" x14ac:dyDescent="0.25">
      <c r="A149" s="78">
        <f t="shared" si="67"/>
        <v>39870</v>
      </c>
      <c r="B149">
        <v>1795.9</v>
      </c>
      <c r="C149">
        <v>2418</v>
      </c>
      <c r="D149">
        <v>3745.1</v>
      </c>
      <c r="E149">
        <v>4725.3</v>
      </c>
      <c r="F149" s="16">
        <f t="shared" ref="F149:G151" si="74">+B149+D149</f>
        <v>5541</v>
      </c>
      <c r="G149" s="16">
        <f t="shared" si="74"/>
        <v>7143.3</v>
      </c>
      <c r="H149" s="17">
        <f t="shared" ref="H149:H154" si="75">+(F149/G149-1)*100</f>
        <v>-22.430809289824026</v>
      </c>
    </row>
    <row r="150" spans="1:9" x14ac:dyDescent="0.25">
      <c r="A150" s="78">
        <f t="shared" ref="A150:A155" si="76">+A149+7</f>
        <v>39877</v>
      </c>
      <c r="B150">
        <v>1711.9</v>
      </c>
      <c r="C150">
        <v>2417.3000000000002</v>
      </c>
      <c r="D150">
        <v>3883.8</v>
      </c>
      <c r="E150">
        <v>4899.3</v>
      </c>
      <c r="F150" s="16">
        <f t="shared" si="74"/>
        <v>5595.7000000000007</v>
      </c>
      <c r="G150" s="16">
        <f t="shared" si="74"/>
        <v>7316.6</v>
      </c>
      <c r="H150" s="17">
        <f t="shared" si="75"/>
        <v>-23.520487658201894</v>
      </c>
    </row>
    <row r="151" spans="1:9" x14ac:dyDescent="0.25">
      <c r="A151" s="78">
        <f t="shared" si="76"/>
        <v>39884</v>
      </c>
      <c r="B151">
        <v>1619.9</v>
      </c>
      <c r="C151">
        <v>2363.6</v>
      </c>
      <c r="D151">
        <v>3998.2</v>
      </c>
      <c r="E151">
        <v>5060.3999999999996</v>
      </c>
      <c r="F151" s="16">
        <f t="shared" si="74"/>
        <v>5618.1</v>
      </c>
      <c r="G151" s="16">
        <f t="shared" si="74"/>
        <v>7424</v>
      </c>
      <c r="H151" s="17">
        <f t="shared" si="75"/>
        <v>-24.325161637931025</v>
      </c>
    </row>
    <row r="152" spans="1:9" x14ac:dyDescent="0.25">
      <c r="A152" s="78">
        <f t="shared" si="76"/>
        <v>39891</v>
      </c>
      <c r="B152">
        <v>1541.2</v>
      </c>
      <c r="C152">
        <v>2241.3000000000002</v>
      </c>
      <c r="D152">
        <v>4126.3</v>
      </c>
      <c r="E152">
        <v>5264</v>
      </c>
      <c r="F152" s="16">
        <f t="shared" ref="F152:F193" si="77">+B152+D152</f>
        <v>5667.5</v>
      </c>
      <c r="G152" s="16">
        <f t="shared" ref="G152:G193" si="78">+C152+E152</f>
        <v>7505.3</v>
      </c>
      <c r="H152" s="17">
        <f t="shared" si="75"/>
        <v>-24.486696068111868</v>
      </c>
    </row>
    <row r="153" spans="1:9" x14ac:dyDescent="0.25">
      <c r="A153" s="78">
        <f t="shared" si="76"/>
        <v>39898</v>
      </c>
      <c r="B153">
        <v>1545.7</v>
      </c>
      <c r="C153">
        <v>2146.3000000000002</v>
      </c>
      <c r="D153">
        <v>4261.5</v>
      </c>
      <c r="E153">
        <v>5391.6</v>
      </c>
      <c r="F153" s="16">
        <f t="shared" si="77"/>
        <v>5807.2</v>
      </c>
      <c r="G153" s="16">
        <f t="shared" si="78"/>
        <v>7537.9000000000005</v>
      </c>
      <c r="H153" s="17">
        <f t="shared" si="75"/>
        <v>-22.959975590018445</v>
      </c>
    </row>
    <row r="154" spans="1:9" x14ac:dyDescent="0.25">
      <c r="A154" s="78">
        <f t="shared" si="76"/>
        <v>39905</v>
      </c>
      <c r="B154">
        <v>1531.3</v>
      </c>
      <c r="C154">
        <v>2054</v>
      </c>
      <c r="D154">
        <v>4371</v>
      </c>
      <c r="E154">
        <v>5507.8</v>
      </c>
      <c r="F154" s="16">
        <f t="shared" si="77"/>
        <v>5902.3</v>
      </c>
      <c r="G154" s="16">
        <f t="shared" si="78"/>
        <v>7561.8</v>
      </c>
      <c r="H154" s="17">
        <f t="shared" si="75"/>
        <v>-21.945833002724214</v>
      </c>
    </row>
    <row r="155" spans="1:9" x14ac:dyDescent="0.25">
      <c r="A155" s="78">
        <f t="shared" si="76"/>
        <v>39912</v>
      </c>
      <c r="B155">
        <v>1515</v>
      </c>
      <c r="C155">
        <v>2040.3</v>
      </c>
      <c r="D155">
        <v>4511.8</v>
      </c>
      <c r="E155">
        <v>5637.5</v>
      </c>
      <c r="F155" s="16">
        <f t="shared" si="77"/>
        <v>6026.8</v>
      </c>
      <c r="G155" s="16">
        <f t="shared" si="78"/>
        <v>7677.8</v>
      </c>
      <c r="H155" s="17">
        <f t="shared" ref="H155:H193" si="79">+(F155/G155-1)*100</f>
        <v>-21.503555706061629</v>
      </c>
    </row>
    <row r="156" spans="1:9" x14ac:dyDescent="0.25">
      <c r="A156" s="78">
        <f t="shared" ref="A156:A253" si="80">+A155+7</f>
        <v>39919</v>
      </c>
      <c r="B156">
        <v>1558.6</v>
      </c>
      <c r="C156">
        <v>2033.1</v>
      </c>
      <c r="D156">
        <v>4609.2</v>
      </c>
      <c r="E156">
        <v>5821.8</v>
      </c>
      <c r="F156" s="16">
        <f t="shared" si="77"/>
        <v>6167.7999999999993</v>
      </c>
      <c r="G156" s="16">
        <f t="shared" si="78"/>
        <v>7854.9</v>
      </c>
      <c r="H156" s="17">
        <f t="shared" si="79"/>
        <v>-21.478312900227891</v>
      </c>
    </row>
    <row r="157" spans="1:9" x14ac:dyDescent="0.25">
      <c r="A157" s="78">
        <f t="shared" si="80"/>
        <v>39926</v>
      </c>
      <c r="B157">
        <v>1495</v>
      </c>
      <c r="C157">
        <v>2100.4</v>
      </c>
      <c r="D157">
        <v>4768.3999999999996</v>
      </c>
      <c r="E157">
        <v>5947.3</v>
      </c>
      <c r="F157" s="16">
        <f t="shared" si="77"/>
        <v>6263.4</v>
      </c>
      <c r="G157" s="16">
        <f t="shared" si="78"/>
        <v>8047.7000000000007</v>
      </c>
      <c r="H157" s="17">
        <f t="shared" si="79"/>
        <v>-22.171552120481643</v>
      </c>
    </row>
    <row r="158" spans="1:9" x14ac:dyDescent="0.25">
      <c r="A158" s="78">
        <f t="shared" si="80"/>
        <v>39933</v>
      </c>
      <c r="B158">
        <v>1495.4</v>
      </c>
      <c r="C158">
        <v>2051.6</v>
      </c>
      <c r="D158">
        <v>4883.5</v>
      </c>
      <c r="E158">
        <v>6098.4</v>
      </c>
      <c r="F158" s="16">
        <f t="shared" si="77"/>
        <v>6378.9</v>
      </c>
      <c r="G158" s="16">
        <f t="shared" si="78"/>
        <v>8150</v>
      </c>
      <c r="H158" s="17">
        <f t="shared" si="79"/>
        <v>-21.731288343558287</v>
      </c>
      <c r="I158">
        <v>283</v>
      </c>
    </row>
    <row r="159" spans="1:9" x14ac:dyDescent="0.25">
      <c r="A159" s="78">
        <f t="shared" si="80"/>
        <v>39940</v>
      </c>
      <c r="B159">
        <v>1358.7</v>
      </c>
      <c r="C159">
        <v>1917.7</v>
      </c>
      <c r="D159">
        <v>5041.8999999999996</v>
      </c>
      <c r="E159">
        <v>6348</v>
      </c>
      <c r="F159" s="16">
        <f t="shared" si="77"/>
        <v>6400.5999999999995</v>
      </c>
      <c r="G159" s="16">
        <f t="shared" si="78"/>
        <v>8265.7000000000007</v>
      </c>
      <c r="H159" s="17">
        <f t="shared" si="79"/>
        <v>-22.564332119481723</v>
      </c>
      <c r="I159">
        <v>298</v>
      </c>
    </row>
    <row r="160" spans="1:9" x14ac:dyDescent="0.25">
      <c r="A160" s="78">
        <f t="shared" si="80"/>
        <v>39947</v>
      </c>
      <c r="B160">
        <v>1294</v>
      </c>
      <c r="C160">
        <v>1951.6</v>
      </c>
      <c r="D160">
        <v>5191</v>
      </c>
      <c r="E160">
        <v>6480.6</v>
      </c>
      <c r="F160" s="16">
        <f t="shared" si="77"/>
        <v>6485</v>
      </c>
      <c r="G160" s="16">
        <f t="shared" si="78"/>
        <v>8432.2000000000007</v>
      </c>
      <c r="H160" s="17">
        <f t="shared" si="79"/>
        <v>-23.092431393942281</v>
      </c>
      <c r="I160">
        <v>353.2</v>
      </c>
    </row>
    <row r="161" spans="1:9" x14ac:dyDescent="0.25">
      <c r="A161" s="78">
        <f t="shared" si="80"/>
        <v>39954</v>
      </c>
      <c r="B161">
        <v>1287</v>
      </c>
      <c r="C161">
        <v>1873.3</v>
      </c>
      <c r="D161">
        <v>5279.3</v>
      </c>
      <c r="E161">
        <v>6633.9</v>
      </c>
      <c r="F161" s="16">
        <f t="shared" si="77"/>
        <v>6566.3</v>
      </c>
      <c r="G161" s="16">
        <f t="shared" si="78"/>
        <v>8507.1999999999989</v>
      </c>
      <c r="H161" s="17">
        <f t="shared" si="79"/>
        <v>-22.814792176039113</v>
      </c>
      <c r="I161">
        <v>353.2</v>
      </c>
    </row>
    <row r="162" spans="1:9" x14ac:dyDescent="0.25">
      <c r="A162" s="78">
        <f t="shared" si="80"/>
        <v>39961</v>
      </c>
      <c r="B162">
        <v>1284.4000000000001</v>
      </c>
      <c r="C162">
        <v>1696.8</v>
      </c>
      <c r="D162">
        <v>5443.8</v>
      </c>
      <c r="E162">
        <v>6834.5</v>
      </c>
      <c r="F162" s="16">
        <f t="shared" si="77"/>
        <v>6728.2000000000007</v>
      </c>
      <c r="G162" s="16">
        <f t="shared" si="78"/>
        <v>8531.2999999999993</v>
      </c>
      <c r="H162" s="17">
        <f t="shared" si="79"/>
        <v>-21.135114226436759</v>
      </c>
      <c r="I162">
        <v>353.2</v>
      </c>
    </row>
    <row r="163" spans="1:9" x14ac:dyDescent="0.25">
      <c r="A163" s="78">
        <f t="shared" si="80"/>
        <v>39968</v>
      </c>
      <c r="B163">
        <v>1253.8</v>
      </c>
      <c r="C163">
        <v>1583.6</v>
      </c>
      <c r="D163">
        <v>5569.8</v>
      </c>
      <c r="E163">
        <v>7019.3</v>
      </c>
      <c r="F163" s="16">
        <f t="shared" si="77"/>
        <v>6823.6</v>
      </c>
      <c r="G163" s="16">
        <f t="shared" si="78"/>
        <v>8602.9</v>
      </c>
      <c r="H163" s="17">
        <f t="shared" si="79"/>
        <v>-20.682560531913651</v>
      </c>
      <c r="I163">
        <v>384.7</v>
      </c>
    </row>
    <row r="164" spans="1:9" x14ac:dyDescent="0.25">
      <c r="A164" s="78">
        <f t="shared" si="80"/>
        <v>39975</v>
      </c>
      <c r="B164">
        <v>1192.8</v>
      </c>
      <c r="C164">
        <v>1490.9</v>
      </c>
      <c r="D164">
        <v>5734.5</v>
      </c>
      <c r="E164">
        <v>7123.6</v>
      </c>
      <c r="F164" s="16">
        <f t="shared" si="77"/>
        <v>6927.3</v>
      </c>
      <c r="G164" s="16">
        <f t="shared" si="78"/>
        <v>8614.5</v>
      </c>
      <c r="H164" s="17">
        <f t="shared" si="79"/>
        <v>-19.585582448197801</v>
      </c>
      <c r="I164">
        <v>405.7</v>
      </c>
    </row>
    <row r="165" spans="1:9" x14ac:dyDescent="0.25">
      <c r="A165" s="78">
        <f t="shared" si="80"/>
        <v>39982</v>
      </c>
      <c r="B165">
        <v>1065.7</v>
      </c>
      <c r="C165">
        <v>1418.3</v>
      </c>
      <c r="D165">
        <v>5866.3</v>
      </c>
      <c r="E165">
        <v>7249</v>
      </c>
      <c r="F165" s="16">
        <f t="shared" si="77"/>
        <v>6932</v>
      </c>
      <c r="G165" s="16">
        <f t="shared" si="78"/>
        <v>8667.2999999999993</v>
      </c>
      <c r="H165" s="17">
        <f t="shared" si="79"/>
        <v>-20.021229217864843</v>
      </c>
      <c r="I165">
        <v>438.7</v>
      </c>
    </row>
    <row r="166" spans="1:9" x14ac:dyDescent="0.25">
      <c r="A166" s="78">
        <f t="shared" si="80"/>
        <v>39989</v>
      </c>
      <c r="B166">
        <v>1052.5</v>
      </c>
      <c r="C166">
        <v>1289.9000000000001</v>
      </c>
      <c r="D166">
        <v>5968.2</v>
      </c>
      <c r="E166">
        <v>7401.1</v>
      </c>
      <c r="F166" s="16">
        <f t="shared" si="77"/>
        <v>7020.7</v>
      </c>
      <c r="G166" s="16">
        <f t="shared" si="78"/>
        <v>8691</v>
      </c>
      <c r="H166" s="17">
        <f t="shared" si="79"/>
        <v>-19.218732021631581</v>
      </c>
      <c r="I166">
        <v>494.3</v>
      </c>
    </row>
    <row r="167" spans="1:9" x14ac:dyDescent="0.25">
      <c r="A167" s="78">
        <f t="shared" si="80"/>
        <v>39996</v>
      </c>
      <c r="B167">
        <v>973.9</v>
      </c>
      <c r="C167">
        <v>1212.3</v>
      </c>
      <c r="D167">
        <v>6099.2</v>
      </c>
      <c r="E167">
        <v>7507.8</v>
      </c>
      <c r="F167" s="16">
        <f t="shared" si="77"/>
        <v>7073.0999999999995</v>
      </c>
      <c r="G167" s="16">
        <f t="shared" si="78"/>
        <v>8720.1</v>
      </c>
      <c r="H167" s="17">
        <f t="shared" si="79"/>
        <v>-18.887398080297256</v>
      </c>
      <c r="I167">
        <v>512.1</v>
      </c>
    </row>
    <row r="168" spans="1:9" x14ac:dyDescent="0.25">
      <c r="A168" s="78">
        <f t="shared" si="80"/>
        <v>40003</v>
      </c>
      <c r="B168">
        <v>1047.4000000000001</v>
      </c>
      <c r="C168">
        <v>1151.5999999999999</v>
      </c>
      <c r="D168">
        <v>6226</v>
      </c>
      <c r="E168">
        <v>7588.9</v>
      </c>
      <c r="F168" s="16">
        <f t="shared" si="77"/>
        <v>7273.4</v>
      </c>
      <c r="G168" s="16">
        <f t="shared" si="78"/>
        <v>8740.5</v>
      </c>
      <c r="H168" s="17">
        <f t="shared" si="79"/>
        <v>-16.785080945026031</v>
      </c>
      <c r="I168">
        <v>715.2</v>
      </c>
    </row>
    <row r="169" spans="1:9" x14ac:dyDescent="0.25">
      <c r="A169" s="78">
        <f t="shared" si="80"/>
        <v>40010</v>
      </c>
      <c r="B169">
        <v>952.3</v>
      </c>
      <c r="C169">
        <v>1112.9000000000001</v>
      </c>
      <c r="D169">
        <v>6369.2</v>
      </c>
      <c r="E169">
        <v>7674.6</v>
      </c>
      <c r="F169" s="16">
        <f t="shared" si="77"/>
        <v>7321.5</v>
      </c>
      <c r="G169" s="16">
        <f t="shared" si="78"/>
        <v>8787.5</v>
      </c>
      <c r="H169" s="17">
        <f t="shared" si="79"/>
        <v>-16.682788051209108</v>
      </c>
      <c r="I169">
        <v>744.1</v>
      </c>
    </row>
    <row r="170" spans="1:9" x14ac:dyDescent="0.25">
      <c r="A170" s="78">
        <f t="shared" si="80"/>
        <v>40017</v>
      </c>
      <c r="B170">
        <v>831.3</v>
      </c>
      <c r="C170">
        <v>1074.5999999999999</v>
      </c>
      <c r="D170">
        <v>6565.4</v>
      </c>
      <c r="E170">
        <v>7826.7</v>
      </c>
      <c r="F170" s="16">
        <f t="shared" si="77"/>
        <v>7396.7</v>
      </c>
      <c r="G170" s="16">
        <f t="shared" si="78"/>
        <v>8901.2999999999993</v>
      </c>
      <c r="H170" s="17">
        <f t="shared" si="79"/>
        <v>-16.903148978239123</v>
      </c>
      <c r="I170">
        <v>1021.6</v>
      </c>
    </row>
    <row r="171" spans="1:9" x14ac:dyDescent="0.25">
      <c r="A171" s="78">
        <f t="shared" si="80"/>
        <v>40024</v>
      </c>
      <c r="B171">
        <v>694.5</v>
      </c>
      <c r="C171">
        <v>982.6</v>
      </c>
      <c r="D171">
        <v>6738.5</v>
      </c>
      <c r="E171">
        <v>7936.2</v>
      </c>
      <c r="F171" s="16">
        <f t="shared" si="77"/>
        <v>7433</v>
      </c>
      <c r="G171" s="16">
        <f t="shared" si="78"/>
        <v>8918.7999999999993</v>
      </c>
      <c r="H171" s="17">
        <f t="shared" si="79"/>
        <v>-16.659191819527287</v>
      </c>
      <c r="I171">
        <v>1166.5999999999999</v>
      </c>
    </row>
    <row r="172" spans="1:9" x14ac:dyDescent="0.25">
      <c r="A172" s="78">
        <f t="shared" si="80"/>
        <v>40031</v>
      </c>
      <c r="B172">
        <v>634.4</v>
      </c>
      <c r="C172">
        <v>760.1</v>
      </c>
      <c r="D172">
        <v>6832.9</v>
      </c>
      <c r="E172">
        <v>8199</v>
      </c>
      <c r="F172" s="16">
        <f t="shared" si="77"/>
        <v>7467.2999999999993</v>
      </c>
      <c r="G172" s="16">
        <f t="shared" si="78"/>
        <v>8959.1</v>
      </c>
      <c r="H172" s="17">
        <f t="shared" si="79"/>
        <v>-16.65122612762444</v>
      </c>
      <c r="I172">
        <v>1206.5999999999999</v>
      </c>
    </row>
    <row r="173" spans="1:9" x14ac:dyDescent="0.25">
      <c r="A173" s="78">
        <f t="shared" si="80"/>
        <v>40038</v>
      </c>
      <c r="B173">
        <v>479</v>
      </c>
      <c r="C173">
        <v>630.70000000000005</v>
      </c>
      <c r="D173">
        <v>7035.8</v>
      </c>
      <c r="E173">
        <v>8397.7000000000007</v>
      </c>
      <c r="F173" s="16">
        <f t="shared" si="77"/>
        <v>7514.8</v>
      </c>
      <c r="G173" s="16">
        <f t="shared" si="78"/>
        <v>9028.4000000000015</v>
      </c>
      <c r="H173" s="17">
        <f t="shared" si="79"/>
        <v>-16.764875282442084</v>
      </c>
      <c r="I173">
        <v>1272.3</v>
      </c>
    </row>
    <row r="174" spans="1:9" x14ac:dyDescent="0.25">
      <c r="A174" s="78">
        <f t="shared" si="80"/>
        <v>40045</v>
      </c>
      <c r="B174">
        <v>358.8</v>
      </c>
      <c r="C174">
        <v>588.5</v>
      </c>
      <c r="D174">
        <v>7185.9</v>
      </c>
      <c r="E174">
        <v>8503.2999999999993</v>
      </c>
      <c r="F174" s="16">
        <f t="shared" si="77"/>
        <v>7544.7</v>
      </c>
      <c r="G174" s="16">
        <f t="shared" si="78"/>
        <v>9091.7999999999993</v>
      </c>
      <c r="H174" s="17">
        <f t="shared" si="79"/>
        <v>-17.016432389625813</v>
      </c>
      <c r="I174">
        <v>1444.7</v>
      </c>
    </row>
    <row r="175" spans="1:9" x14ac:dyDescent="0.25">
      <c r="A175" s="78">
        <f t="shared" si="80"/>
        <v>40052</v>
      </c>
      <c r="B175">
        <v>228.9</v>
      </c>
      <c r="C175">
        <v>523.5</v>
      </c>
      <c r="D175">
        <v>7359</v>
      </c>
      <c r="E175">
        <v>8640.6</v>
      </c>
      <c r="F175" s="16">
        <f t="shared" si="77"/>
        <v>7587.9</v>
      </c>
      <c r="G175" s="16">
        <f t="shared" si="78"/>
        <v>9164.1</v>
      </c>
      <c r="H175" s="17">
        <f t="shared" si="79"/>
        <v>-17.199725013912992</v>
      </c>
      <c r="I175">
        <v>1554.8</v>
      </c>
    </row>
    <row r="176" spans="1:9" x14ac:dyDescent="0.25">
      <c r="A176" s="78">
        <f t="shared" si="80"/>
        <v>40059</v>
      </c>
      <c r="B176">
        <v>1822.9</v>
      </c>
      <c r="C176">
        <v>2504.5</v>
      </c>
      <c r="D176">
        <v>80.099999999999994</v>
      </c>
      <c r="E176">
        <v>58.4</v>
      </c>
      <c r="F176" s="16">
        <f t="shared" si="77"/>
        <v>1903</v>
      </c>
      <c r="G176" s="16">
        <f t="shared" si="78"/>
        <v>2562.9</v>
      </c>
      <c r="H176" s="17">
        <f t="shared" si="79"/>
        <v>-25.748175894494519</v>
      </c>
    </row>
    <row r="177" spans="1:9" x14ac:dyDescent="0.25">
      <c r="A177" s="78">
        <f t="shared" si="80"/>
        <v>40066</v>
      </c>
      <c r="B177">
        <v>1839.6</v>
      </c>
      <c r="C177">
        <v>2572</v>
      </c>
      <c r="D177">
        <v>223.7</v>
      </c>
      <c r="E177">
        <v>178.1</v>
      </c>
      <c r="F177" s="16">
        <f t="shared" si="77"/>
        <v>2063.2999999999997</v>
      </c>
      <c r="G177" s="16">
        <f t="shared" si="78"/>
        <v>2750.1</v>
      </c>
      <c r="H177" s="17">
        <f t="shared" si="79"/>
        <v>-24.973637322279195</v>
      </c>
      <c r="I177">
        <v>32.4</v>
      </c>
    </row>
    <row r="178" spans="1:9" x14ac:dyDescent="0.25">
      <c r="A178" s="78">
        <f t="shared" si="80"/>
        <v>40073</v>
      </c>
      <c r="B178">
        <v>2108.8000000000002</v>
      </c>
      <c r="C178">
        <v>2674.8</v>
      </c>
      <c r="D178">
        <v>404.6</v>
      </c>
      <c r="E178">
        <v>305</v>
      </c>
      <c r="F178" s="16">
        <f t="shared" si="77"/>
        <v>2513.4</v>
      </c>
      <c r="G178" s="16">
        <f t="shared" si="78"/>
        <v>2979.8</v>
      </c>
      <c r="H178" s="17">
        <f t="shared" si="79"/>
        <v>-15.652057185045976</v>
      </c>
      <c r="I178">
        <v>32.4</v>
      </c>
    </row>
    <row r="179" spans="1:9" x14ac:dyDescent="0.25">
      <c r="A179" s="78">
        <f t="shared" si="80"/>
        <v>40080</v>
      </c>
      <c r="B179">
        <v>2162.8000000000002</v>
      </c>
      <c r="C179">
        <v>2582.9</v>
      </c>
      <c r="D179">
        <v>535.6</v>
      </c>
      <c r="E179">
        <v>492.8</v>
      </c>
      <c r="F179" s="16">
        <f t="shared" si="77"/>
        <v>2698.4</v>
      </c>
      <c r="G179" s="16">
        <f t="shared" si="78"/>
        <v>3075.7000000000003</v>
      </c>
      <c r="H179" s="17">
        <f t="shared" si="79"/>
        <v>-12.267126182657606</v>
      </c>
      <c r="I179">
        <v>32.4</v>
      </c>
    </row>
    <row r="180" spans="1:9" x14ac:dyDescent="0.25">
      <c r="A180" s="78">
        <f t="shared" si="80"/>
        <v>40087</v>
      </c>
      <c r="B180">
        <v>2140.5</v>
      </c>
      <c r="C180">
        <v>2660.9</v>
      </c>
      <c r="D180">
        <v>672.6</v>
      </c>
      <c r="E180">
        <v>606.1</v>
      </c>
      <c r="F180" s="16">
        <f t="shared" si="77"/>
        <v>2813.1</v>
      </c>
      <c r="G180" s="16">
        <f t="shared" si="78"/>
        <v>3267</v>
      </c>
      <c r="H180" s="17">
        <f t="shared" si="79"/>
        <v>-13.89348025711662</v>
      </c>
      <c r="I180">
        <v>32.4</v>
      </c>
    </row>
    <row r="181" spans="1:9" x14ac:dyDescent="0.25">
      <c r="A181" s="78">
        <f t="shared" si="80"/>
        <v>40094</v>
      </c>
      <c r="B181">
        <v>2149.1</v>
      </c>
      <c r="C181">
        <v>2760.4</v>
      </c>
      <c r="D181">
        <v>734.6</v>
      </c>
      <c r="E181">
        <v>762.8</v>
      </c>
      <c r="F181" s="16">
        <f t="shared" si="77"/>
        <v>2883.7</v>
      </c>
      <c r="G181" s="16">
        <f t="shared" si="78"/>
        <v>3523.2</v>
      </c>
      <c r="H181" s="17">
        <f t="shared" si="79"/>
        <v>-18.151112624886466</v>
      </c>
    </row>
    <row r="182" spans="1:9" x14ac:dyDescent="0.25">
      <c r="A182" s="78">
        <f t="shared" si="80"/>
        <v>40101</v>
      </c>
      <c r="B182">
        <v>2096.6999999999998</v>
      </c>
      <c r="C182">
        <v>2599.4</v>
      </c>
      <c r="D182">
        <v>873.5</v>
      </c>
      <c r="E182">
        <v>989.2</v>
      </c>
      <c r="F182" s="16">
        <f t="shared" si="77"/>
        <v>2970.2</v>
      </c>
      <c r="G182" s="16">
        <f t="shared" si="78"/>
        <v>3588.6000000000004</v>
      </c>
      <c r="H182" s="17">
        <f t="shared" si="79"/>
        <v>-17.23234687621915</v>
      </c>
      <c r="I182">
        <v>47</v>
      </c>
    </row>
    <row r="183" spans="1:9" x14ac:dyDescent="0.25">
      <c r="A183" s="78">
        <f t="shared" si="80"/>
        <v>40108</v>
      </c>
      <c r="B183">
        <v>2101.9</v>
      </c>
      <c r="C183">
        <v>2520.1</v>
      </c>
      <c r="D183">
        <v>958.6</v>
      </c>
      <c r="E183">
        <v>1154.5</v>
      </c>
      <c r="F183" s="16">
        <f t="shared" si="77"/>
        <v>3060.5</v>
      </c>
      <c r="G183" s="16">
        <f t="shared" si="78"/>
        <v>3674.6</v>
      </c>
      <c r="H183" s="17">
        <f t="shared" si="79"/>
        <v>-16.712023077341755</v>
      </c>
      <c r="I183">
        <v>47</v>
      </c>
    </row>
    <row r="184" spans="1:9" x14ac:dyDescent="0.25">
      <c r="A184" s="78">
        <f t="shared" si="80"/>
        <v>40115</v>
      </c>
      <c r="B184">
        <v>2037.1</v>
      </c>
      <c r="C184">
        <v>2393.1999999999998</v>
      </c>
      <c r="D184">
        <v>1086.8</v>
      </c>
      <c r="E184">
        <v>1334</v>
      </c>
      <c r="F184" s="16">
        <f t="shared" si="77"/>
        <v>3123.8999999999996</v>
      </c>
      <c r="G184" s="16">
        <f t="shared" si="78"/>
        <v>3727.2</v>
      </c>
      <c r="H184" s="17">
        <f t="shared" si="79"/>
        <v>-16.186413393432076</v>
      </c>
      <c r="I184">
        <v>47</v>
      </c>
    </row>
    <row r="185" spans="1:9" x14ac:dyDescent="0.25">
      <c r="A185" s="78">
        <f t="shared" si="80"/>
        <v>40122</v>
      </c>
      <c r="B185">
        <v>1922.8</v>
      </c>
      <c r="C185">
        <v>2231.3000000000002</v>
      </c>
      <c r="D185">
        <v>1229.9000000000001</v>
      </c>
      <c r="E185">
        <v>1639.3</v>
      </c>
      <c r="F185" s="16">
        <f t="shared" si="77"/>
        <v>3152.7</v>
      </c>
      <c r="G185" s="16">
        <f t="shared" si="78"/>
        <v>3870.6000000000004</v>
      </c>
      <c r="H185" s="17">
        <f t="shared" si="79"/>
        <v>-18.54751201364131</v>
      </c>
    </row>
    <row r="186" spans="1:9" x14ac:dyDescent="0.25">
      <c r="A186" s="78">
        <f t="shared" si="80"/>
        <v>40129</v>
      </c>
      <c r="B186">
        <v>1811.8</v>
      </c>
      <c r="C186">
        <v>2231.3000000000002</v>
      </c>
      <c r="D186">
        <v>1371.5</v>
      </c>
      <c r="E186">
        <v>1639.3</v>
      </c>
      <c r="F186" s="16">
        <f t="shared" si="77"/>
        <v>3183.3</v>
      </c>
      <c r="G186" s="16">
        <f t="shared" si="78"/>
        <v>3870.6000000000004</v>
      </c>
      <c r="H186" s="17">
        <f t="shared" si="79"/>
        <v>-17.75693690900636</v>
      </c>
    </row>
    <row r="187" spans="1:9" x14ac:dyDescent="0.25">
      <c r="A187" s="78">
        <f t="shared" si="80"/>
        <v>40136</v>
      </c>
      <c r="B187">
        <v>2354.1</v>
      </c>
      <c r="C187">
        <v>2041.2</v>
      </c>
      <c r="D187">
        <v>1493.6</v>
      </c>
      <c r="E187">
        <v>1877.2</v>
      </c>
      <c r="F187" s="16">
        <f t="shared" si="77"/>
        <v>3847.7</v>
      </c>
      <c r="G187" s="16">
        <f t="shared" si="78"/>
        <v>3918.4</v>
      </c>
      <c r="H187" s="17">
        <f t="shared" si="79"/>
        <v>-1.8043078807676638</v>
      </c>
      <c r="I187">
        <v>399.6</v>
      </c>
    </row>
    <row r="188" spans="1:9" x14ac:dyDescent="0.25">
      <c r="A188" s="78">
        <f t="shared" si="80"/>
        <v>40143</v>
      </c>
      <c r="B188">
        <v>2204.8000000000002</v>
      </c>
      <c r="C188">
        <v>1985.7</v>
      </c>
      <c r="D188">
        <v>1671.2</v>
      </c>
      <c r="E188">
        <v>1988.3</v>
      </c>
      <c r="F188" s="16">
        <f t="shared" si="77"/>
        <v>3876</v>
      </c>
      <c r="G188" s="16">
        <f t="shared" si="78"/>
        <v>3974</v>
      </c>
      <c r="H188" s="17">
        <f t="shared" si="79"/>
        <v>-2.4660291897332653</v>
      </c>
      <c r="I188">
        <v>399.6</v>
      </c>
    </row>
    <row r="189" spans="1:9" x14ac:dyDescent="0.25">
      <c r="A189" s="78">
        <f t="shared" si="80"/>
        <v>40150</v>
      </c>
      <c r="B189">
        <v>2124.4</v>
      </c>
      <c r="C189">
        <v>2386.8000000000002</v>
      </c>
      <c r="D189">
        <v>1855.2</v>
      </c>
      <c r="E189">
        <v>2173.4</v>
      </c>
      <c r="F189" s="16">
        <f t="shared" si="77"/>
        <v>3979.6000000000004</v>
      </c>
      <c r="G189" s="16">
        <f t="shared" si="78"/>
        <v>4560.2000000000007</v>
      </c>
      <c r="H189" s="17">
        <f t="shared" si="79"/>
        <v>-12.731897723784048</v>
      </c>
      <c r="I189">
        <v>399.6</v>
      </c>
    </row>
    <row r="190" spans="1:9" x14ac:dyDescent="0.25">
      <c r="A190" s="78">
        <f t="shared" si="80"/>
        <v>40157</v>
      </c>
      <c r="B190">
        <v>2308.5</v>
      </c>
      <c r="C190">
        <v>2262.4</v>
      </c>
      <c r="D190">
        <v>1962.9</v>
      </c>
      <c r="E190">
        <v>2306.5</v>
      </c>
      <c r="F190" s="16">
        <f t="shared" si="77"/>
        <v>4271.3999999999996</v>
      </c>
      <c r="G190" s="16">
        <f t="shared" si="78"/>
        <v>4568.8999999999996</v>
      </c>
      <c r="H190" s="17">
        <f t="shared" si="79"/>
        <v>-6.5114141259384084</v>
      </c>
      <c r="I190">
        <v>399.6</v>
      </c>
    </row>
    <row r="191" spans="1:9" x14ac:dyDescent="0.25">
      <c r="A191" s="78">
        <f t="shared" si="80"/>
        <v>40164</v>
      </c>
      <c r="B191">
        <v>2769</v>
      </c>
      <c r="C191">
        <v>2224.3000000000002</v>
      </c>
      <c r="D191">
        <v>2056.1</v>
      </c>
      <c r="E191">
        <v>2425.6</v>
      </c>
      <c r="F191" s="16">
        <f t="shared" si="77"/>
        <v>4825.1000000000004</v>
      </c>
      <c r="G191" s="16">
        <f t="shared" si="78"/>
        <v>4649.8999999999996</v>
      </c>
      <c r="H191" s="17">
        <f t="shared" si="79"/>
        <v>3.7678229639347194</v>
      </c>
      <c r="I191">
        <v>399.6</v>
      </c>
    </row>
    <row r="192" spans="1:9" x14ac:dyDescent="0.25">
      <c r="A192" s="78">
        <f t="shared" si="80"/>
        <v>40171</v>
      </c>
      <c r="B192">
        <v>2903.1</v>
      </c>
      <c r="C192">
        <v>2196.6999999999998</v>
      </c>
      <c r="D192">
        <v>2184.6999999999998</v>
      </c>
      <c r="E192">
        <v>2506.6</v>
      </c>
      <c r="F192" s="16">
        <f t="shared" si="77"/>
        <v>5087.7999999999993</v>
      </c>
      <c r="G192" s="16">
        <f t="shared" si="78"/>
        <v>4703.2999999999993</v>
      </c>
      <c r="H192" s="17">
        <f t="shared" si="79"/>
        <v>8.17511109221185</v>
      </c>
      <c r="I192">
        <v>399.6</v>
      </c>
    </row>
    <row r="193" spans="1:9" x14ac:dyDescent="0.25">
      <c r="A193" s="78">
        <f t="shared" si="80"/>
        <v>40178</v>
      </c>
      <c r="B193">
        <v>2937.1</v>
      </c>
      <c r="C193">
        <v>2110.6999999999998</v>
      </c>
      <c r="D193">
        <v>2316.3000000000002</v>
      </c>
      <c r="E193">
        <v>2606.1</v>
      </c>
      <c r="F193" s="16">
        <f t="shared" si="77"/>
        <v>5253.4</v>
      </c>
      <c r="G193" s="16">
        <f t="shared" si="78"/>
        <v>4716.7999999999993</v>
      </c>
      <c r="H193" s="17">
        <f t="shared" si="79"/>
        <v>11.37635685210312</v>
      </c>
      <c r="I193">
        <v>399.6</v>
      </c>
    </row>
    <row r="194" spans="1:9" x14ac:dyDescent="0.25">
      <c r="A194" s="78">
        <f t="shared" si="80"/>
        <v>40185</v>
      </c>
      <c r="B194">
        <v>2840.4</v>
      </c>
      <c r="C194">
        <v>1967.1</v>
      </c>
      <c r="D194">
        <v>2391.1999999999998</v>
      </c>
      <c r="E194">
        <v>2780.3</v>
      </c>
      <c r="F194" s="16">
        <f t="shared" ref="F194:F257" si="81">+B194+D194</f>
        <v>5231.6000000000004</v>
      </c>
      <c r="G194" s="16">
        <f t="shared" ref="G194:G257" si="82">+C194+E194</f>
        <v>4747.3999999999996</v>
      </c>
      <c r="H194" s="17">
        <f t="shared" ref="H194:H257" si="83">+(F194/G194-1)*100</f>
        <v>10.199266967182052</v>
      </c>
      <c r="I194">
        <v>400</v>
      </c>
    </row>
    <row r="195" spans="1:9" x14ac:dyDescent="0.25">
      <c r="A195" s="78">
        <f t="shared" si="80"/>
        <v>40192</v>
      </c>
      <c r="B195">
        <v>2805.6</v>
      </c>
      <c r="C195">
        <v>1989.8</v>
      </c>
      <c r="D195">
        <v>2539.6</v>
      </c>
      <c r="E195">
        <v>2852.5</v>
      </c>
      <c r="F195" s="16">
        <f t="shared" si="81"/>
        <v>5345.2</v>
      </c>
      <c r="G195" s="16">
        <f t="shared" si="82"/>
        <v>4842.3</v>
      </c>
      <c r="H195" s="17">
        <f t="shared" si="83"/>
        <v>10.385560580715758</v>
      </c>
      <c r="I195">
        <v>400</v>
      </c>
    </row>
    <row r="196" spans="1:9" x14ac:dyDescent="0.25">
      <c r="A196" s="78">
        <f t="shared" si="80"/>
        <v>40199</v>
      </c>
      <c r="B196">
        <v>2765.4</v>
      </c>
      <c r="C196">
        <v>2052.1999999999998</v>
      </c>
      <c r="D196">
        <v>2651.4</v>
      </c>
      <c r="E196">
        <v>2972.9</v>
      </c>
      <c r="F196" s="16">
        <f t="shared" si="81"/>
        <v>5416.8</v>
      </c>
      <c r="G196" s="16">
        <f t="shared" si="82"/>
        <v>5025.1000000000004</v>
      </c>
      <c r="H196" s="17">
        <f t="shared" si="83"/>
        <v>7.7948697538357425</v>
      </c>
      <c r="I196">
        <v>400</v>
      </c>
    </row>
    <row r="197" spans="1:9" x14ac:dyDescent="0.25">
      <c r="A197" s="78">
        <f t="shared" si="80"/>
        <v>40206</v>
      </c>
      <c r="B197">
        <v>2960.7</v>
      </c>
      <c r="C197">
        <v>1988.1</v>
      </c>
      <c r="D197">
        <v>2832.9</v>
      </c>
      <c r="E197">
        <v>3122.2</v>
      </c>
      <c r="F197" s="16">
        <f t="shared" si="81"/>
        <v>5793.6</v>
      </c>
      <c r="G197" s="16">
        <f t="shared" si="82"/>
        <v>5110.2999999999993</v>
      </c>
      <c r="H197" s="17">
        <f t="shared" si="83"/>
        <v>13.371034968592866</v>
      </c>
      <c r="I197">
        <v>399.6</v>
      </c>
    </row>
    <row r="198" spans="1:9" x14ac:dyDescent="0.25">
      <c r="A198" s="78">
        <f t="shared" si="80"/>
        <v>40213</v>
      </c>
      <c r="B198">
        <v>2951</v>
      </c>
      <c r="C198">
        <v>1883.1</v>
      </c>
      <c r="D198">
        <v>2973.5</v>
      </c>
      <c r="E198">
        <v>3258.5</v>
      </c>
      <c r="F198" s="16">
        <f t="shared" si="81"/>
        <v>5924.5</v>
      </c>
      <c r="G198" s="16">
        <f t="shared" si="82"/>
        <v>5141.6000000000004</v>
      </c>
      <c r="H198" s="17">
        <f t="shared" si="83"/>
        <v>15.226777656760525</v>
      </c>
      <c r="I198">
        <v>406.5</v>
      </c>
    </row>
    <row r="199" spans="1:9" x14ac:dyDescent="0.25">
      <c r="A199" s="78">
        <f t="shared" si="80"/>
        <v>40220</v>
      </c>
      <c r="B199">
        <v>2988.8</v>
      </c>
      <c r="C199">
        <v>1997.9</v>
      </c>
      <c r="D199">
        <v>3121.8</v>
      </c>
      <c r="E199">
        <v>3397</v>
      </c>
      <c r="F199" s="16">
        <f t="shared" si="81"/>
        <v>6110.6</v>
      </c>
      <c r="G199" s="16">
        <f t="shared" si="82"/>
        <v>5394.9</v>
      </c>
      <c r="H199" s="17">
        <f t="shared" si="83"/>
        <v>13.266232923687205</v>
      </c>
      <c r="I199">
        <v>406.5</v>
      </c>
    </row>
    <row r="200" spans="1:9" x14ac:dyDescent="0.25">
      <c r="A200" s="78">
        <f t="shared" si="80"/>
        <v>40227</v>
      </c>
      <c r="B200">
        <v>2768</v>
      </c>
      <c r="C200">
        <v>1996</v>
      </c>
      <c r="D200">
        <v>3370.7</v>
      </c>
      <c r="E200">
        <v>3487.7</v>
      </c>
      <c r="F200" s="16">
        <f t="shared" si="81"/>
        <v>6138.7</v>
      </c>
      <c r="G200" s="16">
        <f t="shared" si="82"/>
        <v>5483.7</v>
      </c>
      <c r="H200" s="17">
        <f t="shared" si="83"/>
        <v>11.944490034101074</v>
      </c>
      <c r="I200">
        <v>406.5</v>
      </c>
    </row>
    <row r="201" spans="1:9" x14ac:dyDescent="0.25">
      <c r="A201" s="78">
        <f t="shared" si="80"/>
        <v>40234</v>
      </c>
      <c r="B201">
        <v>2722.3</v>
      </c>
      <c r="C201">
        <v>1795.9</v>
      </c>
      <c r="D201">
        <v>3530.1</v>
      </c>
      <c r="E201">
        <v>3745.1</v>
      </c>
      <c r="F201" s="16">
        <f t="shared" si="81"/>
        <v>6252.4</v>
      </c>
      <c r="G201" s="16">
        <f t="shared" si="82"/>
        <v>5541</v>
      </c>
      <c r="H201" s="17">
        <f t="shared" si="83"/>
        <v>12.838837754917876</v>
      </c>
      <c r="I201">
        <v>406.5</v>
      </c>
    </row>
    <row r="202" spans="1:9" x14ac:dyDescent="0.25">
      <c r="A202" s="78">
        <f t="shared" si="80"/>
        <v>40241</v>
      </c>
      <c r="B202">
        <v>2589.4</v>
      </c>
      <c r="C202">
        <v>1711.9</v>
      </c>
      <c r="D202">
        <v>3687.1</v>
      </c>
      <c r="E202">
        <v>3883.8</v>
      </c>
      <c r="F202" s="16">
        <f t="shared" si="81"/>
        <v>6276.5</v>
      </c>
      <c r="G202" s="16">
        <f t="shared" si="82"/>
        <v>5595.7000000000007</v>
      </c>
      <c r="H202" s="17">
        <f t="shared" si="83"/>
        <v>12.16648497953785</v>
      </c>
      <c r="I202">
        <v>406.5</v>
      </c>
    </row>
    <row r="203" spans="1:9" x14ac:dyDescent="0.25">
      <c r="A203" s="78">
        <f t="shared" si="80"/>
        <v>40248</v>
      </c>
      <c r="B203">
        <v>2539.8000000000002</v>
      </c>
      <c r="C203">
        <v>1619.9</v>
      </c>
      <c r="D203">
        <v>3846.8</v>
      </c>
      <c r="E203">
        <v>3998.2</v>
      </c>
      <c r="F203" s="16">
        <f t="shared" si="81"/>
        <v>6386.6</v>
      </c>
      <c r="G203" s="16">
        <f t="shared" si="82"/>
        <v>5618.1</v>
      </c>
      <c r="H203" s="17">
        <f t="shared" si="83"/>
        <v>13.679001797760804</v>
      </c>
      <c r="I203">
        <v>406.5</v>
      </c>
    </row>
    <row r="204" spans="1:9" x14ac:dyDescent="0.25">
      <c r="A204" s="78">
        <f t="shared" si="80"/>
        <v>40255</v>
      </c>
      <c r="B204">
        <v>2416.5</v>
      </c>
      <c r="C204">
        <v>1541.2</v>
      </c>
      <c r="D204">
        <v>4112.2</v>
      </c>
      <c r="E204">
        <v>4126.3</v>
      </c>
      <c r="F204" s="16">
        <f t="shared" si="81"/>
        <v>6528.7</v>
      </c>
      <c r="G204" s="16">
        <f t="shared" si="82"/>
        <v>5667.5</v>
      </c>
      <c r="H204" s="17">
        <f t="shared" si="83"/>
        <v>15.195412439347145</v>
      </c>
      <c r="I204">
        <v>406.5</v>
      </c>
    </row>
    <row r="205" spans="1:9" x14ac:dyDescent="0.25">
      <c r="A205" s="78">
        <f t="shared" si="80"/>
        <v>40262</v>
      </c>
      <c r="B205">
        <v>2320.1</v>
      </c>
      <c r="C205">
        <v>1545.7</v>
      </c>
      <c r="D205">
        <v>4313.2</v>
      </c>
      <c r="E205">
        <v>4261.5</v>
      </c>
      <c r="F205" s="16">
        <f t="shared" si="81"/>
        <v>6633.2999999999993</v>
      </c>
      <c r="G205" s="16">
        <f t="shared" si="82"/>
        <v>5807.2</v>
      </c>
      <c r="H205" s="17">
        <f t="shared" si="83"/>
        <v>14.225444276071064</v>
      </c>
      <c r="I205">
        <v>406.5</v>
      </c>
    </row>
    <row r="206" spans="1:9" x14ac:dyDescent="0.25">
      <c r="A206" s="78">
        <f t="shared" si="80"/>
        <v>40269</v>
      </c>
      <c r="B206">
        <v>2391.1</v>
      </c>
      <c r="C206">
        <v>1531.3</v>
      </c>
      <c r="D206">
        <v>4409.6000000000004</v>
      </c>
      <c r="E206">
        <v>4371</v>
      </c>
      <c r="F206" s="16">
        <f t="shared" si="81"/>
        <v>6800.7000000000007</v>
      </c>
      <c r="G206" s="16">
        <f t="shared" si="82"/>
        <v>5902.3</v>
      </c>
      <c r="H206" s="17">
        <f t="shared" si="83"/>
        <v>15.221184961794565</v>
      </c>
      <c r="I206">
        <v>406.5</v>
      </c>
    </row>
    <row r="207" spans="1:9" x14ac:dyDescent="0.25">
      <c r="A207" s="78">
        <f t="shared" si="80"/>
        <v>40276</v>
      </c>
      <c r="B207">
        <v>2316.4</v>
      </c>
      <c r="C207">
        <v>1515</v>
      </c>
      <c r="D207">
        <v>4697.6000000000004</v>
      </c>
      <c r="E207">
        <v>4511.8</v>
      </c>
      <c r="F207" s="16">
        <f t="shared" si="81"/>
        <v>7014</v>
      </c>
      <c r="G207" s="16">
        <f t="shared" si="82"/>
        <v>6026.8</v>
      </c>
      <c r="H207" s="17">
        <f t="shared" si="83"/>
        <v>16.380168580341149</v>
      </c>
      <c r="I207">
        <v>605.79999999999995</v>
      </c>
    </row>
    <row r="208" spans="1:9" x14ac:dyDescent="0.25">
      <c r="A208" s="78">
        <f t="shared" si="80"/>
        <v>40283</v>
      </c>
      <c r="B208">
        <v>2215.1999999999998</v>
      </c>
      <c r="C208">
        <v>1558.6</v>
      </c>
      <c r="D208">
        <v>4932.6000000000004</v>
      </c>
      <c r="E208">
        <v>4609.2</v>
      </c>
      <c r="F208" s="16">
        <f t="shared" si="81"/>
        <v>7147.8</v>
      </c>
      <c r="G208" s="16">
        <f t="shared" si="82"/>
        <v>6167.7999999999993</v>
      </c>
      <c r="H208" s="17">
        <f t="shared" si="83"/>
        <v>15.888971756542048</v>
      </c>
      <c r="I208">
        <v>605.79999999999995</v>
      </c>
    </row>
    <row r="209" spans="1:10" x14ac:dyDescent="0.25">
      <c r="A209" s="78">
        <f t="shared" si="80"/>
        <v>40290</v>
      </c>
      <c r="B209">
        <v>2216.8000000000002</v>
      </c>
      <c r="C209">
        <v>1495</v>
      </c>
      <c r="D209">
        <v>5098.8999999999996</v>
      </c>
      <c r="E209">
        <v>4768.3999999999996</v>
      </c>
      <c r="F209" s="16">
        <f t="shared" si="81"/>
        <v>7315.7</v>
      </c>
      <c r="G209" s="16">
        <f t="shared" si="82"/>
        <v>6263.4</v>
      </c>
      <c r="H209" s="17">
        <f t="shared" si="83"/>
        <v>16.80077912954625</v>
      </c>
      <c r="I209">
        <v>645.79999999999995</v>
      </c>
    </row>
    <row r="210" spans="1:10" x14ac:dyDescent="0.25">
      <c r="A210" s="78">
        <f t="shared" si="80"/>
        <v>40297</v>
      </c>
      <c r="B210">
        <v>2072.4</v>
      </c>
      <c r="C210">
        <v>1495.4</v>
      </c>
      <c r="D210">
        <v>5374.9</v>
      </c>
      <c r="E210">
        <v>4883.5</v>
      </c>
      <c r="F210" s="16">
        <f t="shared" si="81"/>
        <v>7447.2999999999993</v>
      </c>
      <c r="G210" s="16">
        <f t="shared" si="82"/>
        <v>6378.9</v>
      </c>
      <c r="H210" s="17">
        <f t="shared" si="83"/>
        <v>16.748969258022541</v>
      </c>
      <c r="I210">
        <v>645.79999999999995</v>
      </c>
      <c r="J210">
        <v>4.5999999999999996</v>
      </c>
    </row>
    <row r="211" spans="1:10" x14ac:dyDescent="0.25">
      <c r="A211" s="78">
        <f t="shared" si="80"/>
        <v>40304</v>
      </c>
      <c r="B211">
        <v>2004.9</v>
      </c>
      <c r="C211">
        <v>1358.7</v>
      </c>
      <c r="D211">
        <v>5525.6</v>
      </c>
      <c r="E211">
        <v>5041.8999999999996</v>
      </c>
      <c r="F211" s="16">
        <f t="shared" si="81"/>
        <v>7530.5</v>
      </c>
      <c r="G211" s="16">
        <f t="shared" si="82"/>
        <v>6400.5999999999995</v>
      </c>
      <c r="H211" s="17">
        <f t="shared" si="83"/>
        <v>17.653032528200498</v>
      </c>
      <c r="I211">
        <v>656</v>
      </c>
      <c r="J211">
        <v>4.5999999999999996</v>
      </c>
    </row>
    <row r="212" spans="1:10" x14ac:dyDescent="0.25">
      <c r="A212" s="78">
        <f t="shared" si="80"/>
        <v>40311</v>
      </c>
      <c r="B212">
        <v>1746.7</v>
      </c>
      <c r="C212">
        <v>1294</v>
      </c>
      <c r="D212">
        <v>5740.8</v>
      </c>
      <c r="E212">
        <v>5191</v>
      </c>
      <c r="F212" s="16">
        <f t="shared" si="81"/>
        <v>7487.5</v>
      </c>
      <c r="G212" s="16">
        <f t="shared" si="82"/>
        <v>6485</v>
      </c>
      <c r="H212" s="17">
        <f t="shared" si="83"/>
        <v>15.458750963762524</v>
      </c>
      <c r="I212">
        <v>656.6</v>
      </c>
    </row>
    <row r="213" spans="1:10" x14ac:dyDescent="0.25">
      <c r="A213" s="78">
        <f t="shared" si="80"/>
        <v>40318</v>
      </c>
      <c r="B213">
        <v>1609.6</v>
      </c>
      <c r="C213">
        <v>1287</v>
      </c>
      <c r="D213">
        <v>5953.3</v>
      </c>
      <c r="E213">
        <v>5279.3</v>
      </c>
      <c r="F213" s="16">
        <f t="shared" si="81"/>
        <v>7562.9</v>
      </c>
      <c r="G213" s="16">
        <f t="shared" si="82"/>
        <v>6566.3</v>
      </c>
      <c r="H213" s="17">
        <f t="shared" si="83"/>
        <v>15.177497220656978</v>
      </c>
      <c r="I213">
        <v>667.7</v>
      </c>
      <c r="J213">
        <v>4.5999999999999996</v>
      </c>
    </row>
    <row r="214" spans="1:10" x14ac:dyDescent="0.25">
      <c r="A214" s="78">
        <f t="shared" si="80"/>
        <v>40325</v>
      </c>
      <c r="B214">
        <v>1508.1</v>
      </c>
      <c r="C214">
        <v>1284.4000000000001</v>
      </c>
      <c r="D214">
        <v>6089.3</v>
      </c>
      <c r="E214">
        <v>5443.8</v>
      </c>
      <c r="F214" s="16">
        <f t="shared" si="81"/>
        <v>7597.4</v>
      </c>
      <c r="G214" s="16">
        <f t="shared" si="82"/>
        <v>6728.2000000000007</v>
      </c>
      <c r="H214" s="17">
        <f t="shared" si="83"/>
        <v>12.918759846615725</v>
      </c>
      <c r="I214">
        <v>667.7</v>
      </c>
    </row>
    <row r="215" spans="1:10" x14ac:dyDescent="0.25">
      <c r="A215" s="78">
        <f t="shared" si="80"/>
        <v>40332</v>
      </c>
      <c r="B215">
        <v>1407.9</v>
      </c>
      <c r="C215">
        <v>1253.8</v>
      </c>
      <c r="D215">
        <v>6262.3</v>
      </c>
      <c r="E215">
        <v>5569.8</v>
      </c>
      <c r="F215" s="16">
        <f t="shared" si="81"/>
        <v>7670.2000000000007</v>
      </c>
      <c r="G215" s="16">
        <f t="shared" si="82"/>
        <v>6823.6</v>
      </c>
      <c r="H215" s="17">
        <f t="shared" si="83"/>
        <v>12.406940617855678</v>
      </c>
      <c r="I215">
        <v>667.7</v>
      </c>
    </row>
    <row r="216" spans="1:10" x14ac:dyDescent="0.25">
      <c r="A216" s="78">
        <f t="shared" si="80"/>
        <v>40339</v>
      </c>
      <c r="B216">
        <v>1306.0999999999999</v>
      </c>
      <c r="C216">
        <v>1192.8</v>
      </c>
      <c r="D216">
        <v>6455</v>
      </c>
      <c r="E216">
        <v>5734.5</v>
      </c>
      <c r="F216" s="16">
        <f t="shared" si="81"/>
        <v>7761.1</v>
      </c>
      <c r="G216" s="16">
        <f t="shared" si="82"/>
        <v>6927.3</v>
      </c>
      <c r="H216" s="17">
        <f t="shared" si="83"/>
        <v>12.036435552090996</v>
      </c>
      <c r="I216">
        <v>667.7</v>
      </c>
    </row>
    <row r="217" spans="1:10" x14ac:dyDescent="0.25">
      <c r="A217" s="78">
        <f t="shared" si="80"/>
        <v>40346</v>
      </c>
      <c r="B217">
        <v>1228.5999999999999</v>
      </c>
      <c r="C217">
        <v>1065.7</v>
      </c>
      <c r="D217">
        <v>6566.1</v>
      </c>
      <c r="E217">
        <v>5866.3</v>
      </c>
      <c r="F217" s="16">
        <f t="shared" si="81"/>
        <v>7794.7000000000007</v>
      </c>
      <c r="G217" s="16">
        <f t="shared" si="82"/>
        <v>6932</v>
      </c>
      <c r="H217" s="17">
        <f t="shared" si="83"/>
        <v>12.445181765724179</v>
      </c>
      <c r="I217">
        <v>667.7</v>
      </c>
    </row>
    <row r="218" spans="1:10" x14ac:dyDescent="0.25">
      <c r="A218" s="78">
        <f t="shared" si="80"/>
        <v>40353</v>
      </c>
      <c r="B218">
        <v>1094</v>
      </c>
      <c r="C218">
        <v>1052.5</v>
      </c>
      <c r="D218">
        <v>6748.8</v>
      </c>
      <c r="E218">
        <v>5968.2</v>
      </c>
      <c r="F218" s="16">
        <f t="shared" si="81"/>
        <v>7842.8</v>
      </c>
      <c r="G218" s="16">
        <f t="shared" si="82"/>
        <v>7020.7</v>
      </c>
      <c r="H218" s="17">
        <f t="shared" si="83"/>
        <v>11.709658581053173</v>
      </c>
      <c r="I218">
        <v>667.7</v>
      </c>
    </row>
    <row r="219" spans="1:10" x14ac:dyDescent="0.25">
      <c r="A219" s="78">
        <f t="shared" si="80"/>
        <v>40360</v>
      </c>
      <c r="B219">
        <v>1014.3</v>
      </c>
      <c r="C219">
        <v>973.9</v>
      </c>
      <c r="D219">
        <v>6853.1</v>
      </c>
      <c r="E219">
        <v>6099.2</v>
      </c>
      <c r="F219" s="16">
        <f t="shared" si="81"/>
        <v>7867.4000000000005</v>
      </c>
      <c r="G219" s="16">
        <f t="shared" si="82"/>
        <v>7073.0999999999995</v>
      </c>
      <c r="H219" s="17">
        <f t="shared" si="83"/>
        <v>11.229870919398866</v>
      </c>
      <c r="I219">
        <v>807.7</v>
      </c>
    </row>
    <row r="220" spans="1:10" x14ac:dyDescent="0.25">
      <c r="A220" s="78">
        <f t="shared" si="80"/>
        <v>40367</v>
      </c>
      <c r="B220">
        <v>948.5</v>
      </c>
      <c r="C220">
        <v>1047.4000000000001</v>
      </c>
      <c r="D220">
        <v>6987.7</v>
      </c>
      <c r="E220">
        <v>6226</v>
      </c>
      <c r="F220" s="16">
        <f t="shared" si="81"/>
        <v>7936.2</v>
      </c>
      <c r="G220" s="16">
        <f t="shared" si="82"/>
        <v>7273.4</v>
      </c>
      <c r="H220" s="17">
        <f t="shared" si="83"/>
        <v>9.1126570792201775</v>
      </c>
      <c r="I220">
        <v>807.7</v>
      </c>
    </row>
    <row r="221" spans="1:10" x14ac:dyDescent="0.25">
      <c r="A221" s="78">
        <f t="shared" si="80"/>
        <v>40374</v>
      </c>
      <c r="B221">
        <v>850</v>
      </c>
      <c r="C221">
        <v>952.3</v>
      </c>
      <c r="D221">
        <v>7140.5</v>
      </c>
      <c r="E221">
        <v>6369.2</v>
      </c>
      <c r="F221" s="16">
        <f t="shared" si="81"/>
        <v>7990.5</v>
      </c>
      <c r="G221" s="16">
        <f t="shared" si="82"/>
        <v>7321.5</v>
      </c>
      <c r="H221" s="17">
        <f t="shared" si="83"/>
        <v>9.1374718295431201</v>
      </c>
      <c r="I221">
        <v>836.8</v>
      </c>
    </row>
    <row r="222" spans="1:10" x14ac:dyDescent="0.25">
      <c r="A222" s="78">
        <f t="shared" si="80"/>
        <v>40381</v>
      </c>
      <c r="B222">
        <v>854.3</v>
      </c>
      <c r="C222">
        <v>831.3</v>
      </c>
      <c r="D222">
        <v>7255.1</v>
      </c>
      <c r="E222">
        <v>6565.4</v>
      </c>
      <c r="F222" s="16">
        <f t="shared" si="81"/>
        <v>8109.4000000000005</v>
      </c>
      <c r="G222" s="16">
        <f t="shared" si="82"/>
        <v>7396.7</v>
      </c>
      <c r="H222" s="17">
        <f t="shared" si="83"/>
        <v>9.6353779388105529</v>
      </c>
      <c r="I222">
        <v>924.8</v>
      </c>
    </row>
    <row r="223" spans="1:10" x14ac:dyDescent="0.25">
      <c r="A223" s="78">
        <f t="shared" si="80"/>
        <v>40388</v>
      </c>
      <c r="B223">
        <v>830.5</v>
      </c>
      <c r="C223">
        <v>694.5</v>
      </c>
      <c r="D223">
        <v>7332</v>
      </c>
      <c r="E223">
        <v>6738.5</v>
      </c>
      <c r="F223" s="16">
        <f t="shared" si="81"/>
        <v>8162.5</v>
      </c>
      <c r="G223" s="16">
        <f t="shared" si="82"/>
        <v>7433</v>
      </c>
      <c r="H223" s="17">
        <f t="shared" si="83"/>
        <v>9.8143414502892554</v>
      </c>
      <c r="I223">
        <v>1107.0999999999999</v>
      </c>
    </row>
    <row r="224" spans="1:10" x14ac:dyDescent="0.25">
      <c r="A224" s="78">
        <f t="shared" si="80"/>
        <v>40395</v>
      </c>
      <c r="B224">
        <v>715.7</v>
      </c>
      <c r="C224">
        <v>634.4</v>
      </c>
      <c r="D224">
        <v>7526.2</v>
      </c>
      <c r="E224">
        <v>6832.9</v>
      </c>
      <c r="F224" s="16">
        <f t="shared" si="81"/>
        <v>8241.9</v>
      </c>
      <c r="G224" s="16">
        <f t="shared" si="82"/>
        <v>7467.2999999999993</v>
      </c>
      <c r="H224" s="17">
        <f t="shared" si="83"/>
        <v>10.373227270901131</v>
      </c>
      <c r="I224">
        <v>1150.5999999999999</v>
      </c>
    </row>
    <row r="225" spans="1:9" x14ac:dyDescent="0.25">
      <c r="A225" s="78">
        <f t="shared" si="80"/>
        <v>40402</v>
      </c>
      <c r="B225">
        <v>627.79999999999995</v>
      </c>
      <c r="C225">
        <v>479</v>
      </c>
      <c r="D225">
        <v>7630.4</v>
      </c>
      <c r="E225">
        <v>7035.8</v>
      </c>
      <c r="F225" s="16">
        <f t="shared" si="81"/>
        <v>8258.1999999999989</v>
      </c>
      <c r="G225" s="16">
        <f t="shared" si="82"/>
        <v>7514.8</v>
      </c>
      <c r="H225" s="17">
        <f t="shared" si="83"/>
        <v>9.8924788417522613</v>
      </c>
      <c r="I225">
        <v>1630.6</v>
      </c>
    </row>
    <row r="226" spans="1:9" x14ac:dyDescent="0.25">
      <c r="A226" s="78">
        <f t="shared" si="80"/>
        <v>40409</v>
      </c>
      <c r="B226">
        <v>508.3</v>
      </c>
      <c r="C226">
        <v>358.8</v>
      </c>
      <c r="D226">
        <v>7734.3</v>
      </c>
      <c r="E226">
        <v>7185.9</v>
      </c>
      <c r="F226" s="16">
        <f t="shared" si="81"/>
        <v>8242.6</v>
      </c>
      <c r="G226" s="16">
        <f t="shared" si="82"/>
        <v>7544.7</v>
      </c>
      <c r="H226" s="17">
        <f t="shared" si="83"/>
        <v>9.2502021286466007</v>
      </c>
      <c r="I226">
        <v>1914.6</v>
      </c>
    </row>
    <row r="227" spans="1:9" x14ac:dyDescent="0.25">
      <c r="A227" s="78">
        <f t="shared" si="80"/>
        <v>40416</v>
      </c>
      <c r="B227">
        <v>347</v>
      </c>
      <c r="C227">
        <v>228.9</v>
      </c>
      <c r="D227">
        <v>7895.9</v>
      </c>
      <c r="E227">
        <v>7359</v>
      </c>
      <c r="F227" s="16">
        <f t="shared" si="81"/>
        <v>8242.9</v>
      </c>
      <c r="G227" s="16">
        <f t="shared" si="82"/>
        <v>7587.9</v>
      </c>
      <c r="H227" s="17">
        <f t="shared" si="83"/>
        <v>8.6321643669526438</v>
      </c>
      <c r="I227">
        <v>1996.1</v>
      </c>
    </row>
    <row r="228" spans="1:9" x14ac:dyDescent="0.25">
      <c r="A228" s="78">
        <f t="shared" si="80"/>
        <v>40423</v>
      </c>
      <c r="B228">
        <v>2283</v>
      </c>
      <c r="C228">
        <v>1822.9</v>
      </c>
      <c r="D228">
        <v>30.2</v>
      </c>
      <c r="E228">
        <v>80.099999999999994</v>
      </c>
      <c r="F228" s="16">
        <f t="shared" si="81"/>
        <v>2313.1999999999998</v>
      </c>
      <c r="G228" s="16">
        <f t="shared" si="82"/>
        <v>1903</v>
      </c>
      <c r="H228" s="17">
        <f t="shared" si="83"/>
        <v>21.555438780872294</v>
      </c>
    </row>
    <row r="229" spans="1:9" x14ac:dyDescent="0.25">
      <c r="A229" s="78">
        <f t="shared" si="80"/>
        <v>40430</v>
      </c>
      <c r="B229">
        <v>2171.9</v>
      </c>
      <c r="C229">
        <v>1839.6</v>
      </c>
      <c r="D229">
        <v>154.1</v>
      </c>
      <c r="E229">
        <v>223.7</v>
      </c>
      <c r="F229" s="16">
        <f t="shared" si="81"/>
        <v>2326</v>
      </c>
      <c r="G229" s="16">
        <f t="shared" si="82"/>
        <v>2063.2999999999997</v>
      </c>
      <c r="H229" s="17">
        <f t="shared" si="83"/>
        <v>12.732031212135908</v>
      </c>
      <c r="I229" s="4"/>
    </row>
    <row r="230" spans="1:9" x14ac:dyDescent="0.25">
      <c r="A230" s="78">
        <f t="shared" si="80"/>
        <v>40437</v>
      </c>
      <c r="B230">
        <v>2109.9</v>
      </c>
      <c r="C230">
        <v>2108.8000000000002</v>
      </c>
      <c r="D230">
        <v>321.2</v>
      </c>
      <c r="E230">
        <v>404.6</v>
      </c>
      <c r="F230" s="16">
        <f t="shared" si="81"/>
        <v>2431.1</v>
      </c>
      <c r="G230" s="16">
        <f t="shared" si="82"/>
        <v>2513.4</v>
      </c>
      <c r="H230" s="17">
        <f t="shared" si="83"/>
        <v>-3.2744489536086663</v>
      </c>
    </row>
    <row r="231" spans="1:9" x14ac:dyDescent="0.25">
      <c r="A231" s="78">
        <f t="shared" si="80"/>
        <v>40444</v>
      </c>
      <c r="B231">
        <v>1991</v>
      </c>
      <c r="C231">
        <v>2162.8000000000002</v>
      </c>
      <c r="D231">
        <v>463.7</v>
      </c>
      <c r="E231">
        <v>535.1</v>
      </c>
      <c r="F231" s="16">
        <f t="shared" si="81"/>
        <v>2454.6999999999998</v>
      </c>
      <c r="G231" s="16">
        <f t="shared" si="82"/>
        <v>2697.9</v>
      </c>
      <c r="H231" s="17">
        <f t="shared" si="83"/>
        <v>-9.0144186218911067</v>
      </c>
    </row>
    <row r="232" spans="1:9" x14ac:dyDescent="0.25">
      <c r="A232" s="78">
        <f t="shared" si="80"/>
        <v>40451</v>
      </c>
      <c r="B232">
        <v>1895.9</v>
      </c>
      <c r="C232">
        <v>2140.5</v>
      </c>
      <c r="D232">
        <v>592</v>
      </c>
      <c r="E232">
        <v>672.1</v>
      </c>
      <c r="F232" s="16">
        <f t="shared" si="81"/>
        <v>2487.9</v>
      </c>
      <c r="G232" s="16">
        <f t="shared" si="82"/>
        <v>2812.6</v>
      </c>
      <c r="H232" s="17">
        <f t="shared" si="83"/>
        <v>-11.544478418545111</v>
      </c>
    </row>
    <row r="233" spans="1:9" x14ac:dyDescent="0.25">
      <c r="A233" s="78">
        <f t="shared" si="80"/>
        <v>40458</v>
      </c>
      <c r="B233">
        <v>2387.1</v>
      </c>
      <c r="C233">
        <v>2149.1</v>
      </c>
      <c r="D233">
        <v>662.5</v>
      </c>
      <c r="E233">
        <v>734.1</v>
      </c>
      <c r="F233" s="16">
        <f t="shared" si="81"/>
        <v>3049.6</v>
      </c>
      <c r="G233" s="16">
        <f t="shared" si="82"/>
        <v>2883.2</v>
      </c>
      <c r="H233" s="17">
        <f t="shared" si="83"/>
        <v>5.7713651498335183</v>
      </c>
    </row>
    <row r="234" spans="1:9" x14ac:dyDescent="0.25">
      <c r="A234" s="78">
        <f t="shared" si="80"/>
        <v>40465</v>
      </c>
      <c r="B234">
        <v>2276</v>
      </c>
      <c r="C234">
        <v>2096.6999999999998</v>
      </c>
      <c r="D234">
        <v>727.7</v>
      </c>
      <c r="E234">
        <v>873.5</v>
      </c>
      <c r="F234" s="16">
        <f t="shared" si="81"/>
        <v>3003.7</v>
      </c>
      <c r="G234" s="16">
        <f t="shared" si="82"/>
        <v>2970.2</v>
      </c>
      <c r="H234" s="17">
        <f t="shared" si="83"/>
        <v>1.1278701770924604</v>
      </c>
      <c r="I234">
        <v>278.89999999999998</v>
      </c>
    </row>
    <row r="235" spans="1:9" x14ac:dyDescent="0.25">
      <c r="A235" s="78">
        <f t="shared" si="80"/>
        <v>40472</v>
      </c>
      <c r="B235">
        <v>2289</v>
      </c>
      <c r="C235">
        <v>2101.9</v>
      </c>
      <c r="D235">
        <v>775.2</v>
      </c>
      <c r="E235">
        <v>958.6</v>
      </c>
      <c r="F235" s="16">
        <f t="shared" si="81"/>
        <v>3064.2</v>
      </c>
      <c r="G235" s="16">
        <f t="shared" si="82"/>
        <v>3060.5</v>
      </c>
      <c r="H235" s="17">
        <f t="shared" si="83"/>
        <v>0.12089527854926008</v>
      </c>
      <c r="I235">
        <v>278.89999999999998</v>
      </c>
    </row>
    <row r="236" spans="1:9" x14ac:dyDescent="0.25">
      <c r="A236" s="78">
        <f t="shared" si="80"/>
        <v>40479</v>
      </c>
      <c r="B236">
        <v>2157.1999999999998</v>
      </c>
      <c r="C236">
        <v>2037.1</v>
      </c>
      <c r="D236">
        <v>903.7</v>
      </c>
      <c r="E236">
        <v>1086.8</v>
      </c>
      <c r="F236" s="16">
        <f t="shared" si="81"/>
        <v>3060.8999999999996</v>
      </c>
      <c r="G236" s="16">
        <f t="shared" si="82"/>
        <v>3123.8999999999996</v>
      </c>
      <c r="H236" s="17">
        <f t="shared" si="83"/>
        <v>-2.0167098818784202</v>
      </c>
      <c r="I236">
        <v>278.89999999999998</v>
      </c>
    </row>
    <row r="237" spans="1:9" x14ac:dyDescent="0.25">
      <c r="A237" s="78">
        <f t="shared" si="80"/>
        <v>40486</v>
      </c>
      <c r="B237">
        <v>2112</v>
      </c>
      <c r="C237">
        <v>1922.8</v>
      </c>
      <c r="D237">
        <v>1015.6</v>
      </c>
      <c r="E237">
        <v>1229.9000000000001</v>
      </c>
      <c r="F237" s="16">
        <f t="shared" si="81"/>
        <v>3127.6</v>
      </c>
      <c r="G237" s="16">
        <f t="shared" si="82"/>
        <v>3152.7</v>
      </c>
      <c r="H237" s="17">
        <f t="shared" si="83"/>
        <v>-0.7961429885494975</v>
      </c>
      <c r="I237">
        <v>278.89999999999998</v>
      </c>
    </row>
    <row r="238" spans="1:9" x14ac:dyDescent="0.25">
      <c r="A238" s="78">
        <f t="shared" si="80"/>
        <v>40493</v>
      </c>
      <c r="B238">
        <v>2047.6</v>
      </c>
      <c r="C238">
        <v>1811.8</v>
      </c>
      <c r="D238">
        <v>1110.0999999999999</v>
      </c>
      <c r="E238">
        <v>1371.5</v>
      </c>
      <c r="F238" s="16">
        <f t="shared" si="81"/>
        <v>3157.7</v>
      </c>
      <c r="G238" s="16">
        <f t="shared" si="82"/>
        <v>3183.3</v>
      </c>
      <c r="H238" s="17">
        <f t="shared" si="83"/>
        <v>-0.80419690258537457</v>
      </c>
      <c r="I238">
        <v>278.89999999999998</v>
      </c>
    </row>
    <row r="239" spans="1:9" x14ac:dyDescent="0.25">
      <c r="A239" s="78">
        <f t="shared" si="80"/>
        <v>40500</v>
      </c>
      <c r="B239">
        <v>1929.5</v>
      </c>
      <c r="C239">
        <v>2354.1</v>
      </c>
      <c r="D239">
        <v>1229.5999999999999</v>
      </c>
      <c r="E239">
        <v>1493.6</v>
      </c>
      <c r="F239" s="16">
        <f t="shared" si="81"/>
        <v>3159.1</v>
      </c>
      <c r="G239" s="16">
        <f t="shared" si="82"/>
        <v>3847.7</v>
      </c>
      <c r="H239" s="17">
        <f t="shared" si="83"/>
        <v>-17.896405644930734</v>
      </c>
      <c r="I239">
        <v>278.89999999999998</v>
      </c>
    </row>
    <row r="240" spans="1:9" x14ac:dyDescent="0.25">
      <c r="A240" s="78">
        <f t="shared" si="80"/>
        <v>40507</v>
      </c>
      <c r="B240">
        <v>1934</v>
      </c>
      <c r="C240">
        <v>2204.8000000000002</v>
      </c>
      <c r="D240">
        <v>1418</v>
      </c>
      <c r="E240">
        <v>1671.2</v>
      </c>
      <c r="F240" s="16">
        <f t="shared" si="81"/>
        <v>3352</v>
      </c>
      <c r="G240" s="16">
        <f t="shared" si="82"/>
        <v>3876</v>
      </c>
      <c r="H240" s="17">
        <f t="shared" si="83"/>
        <v>-13.519091847265219</v>
      </c>
      <c r="I240">
        <v>278.89999999999998</v>
      </c>
    </row>
    <row r="241" spans="1:9" x14ac:dyDescent="0.25">
      <c r="A241" s="78">
        <f t="shared" si="80"/>
        <v>40514</v>
      </c>
      <c r="B241">
        <v>1871.9</v>
      </c>
      <c r="C241">
        <v>2124.4</v>
      </c>
      <c r="D241">
        <v>1490.5</v>
      </c>
      <c r="E241">
        <v>1855.2</v>
      </c>
      <c r="F241" s="16">
        <f t="shared" si="81"/>
        <v>3362.4</v>
      </c>
      <c r="G241" s="16">
        <f t="shared" si="82"/>
        <v>3979.6000000000004</v>
      </c>
      <c r="H241" s="17">
        <f t="shared" si="83"/>
        <v>-15.509096391597154</v>
      </c>
      <c r="I241">
        <v>278.89999999999998</v>
      </c>
    </row>
    <row r="242" spans="1:9" x14ac:dyDescent="0.25">
      <c r="A242" s="78">
        <f t="shared" si="80"/>
        <v>40521</v>
      </c>
      <c r="B242">
        <v>2224.5</v>
      </c>
      <c r="C242">
        <v>2308.5</v>
      </c>
      <c r="D242">
        <v>1530.7</v>
      </c>
      <c r="E242">
        <v>1962.9</v>
      </c>
      <c r="F242" s="16">
        <f t="shared" si="81"/>
        <v>3755.2</v>
      </c>
      <c r="G242" s="16">
        <f t="shared" si="82"/>
        <v>4271.3999999999996</v>
      </c>
      <c r="H242" s="17">
        <f t="shared" si="83"/>
        <v>-12.08503066910146</v>
      </c>
      <c r="I242">
        <v>300.89999999999998</v>
      </c>
    </row>
    <row r="243" spans="1:9" x14ac:dyDescent="0.25">
      <c r="A243" s="78">
        <f t="shared" si="80"/>
        <v>40528</v>
      </c>
      <c r="B243">
        <v>2257.1</v>
      </c>
      <c r="C243">
        <v>2769</v>
      </c>
      <c r="D243">
        <v>1583.4</v>
      </c>
      <c r="E243">
        <v>2056.1</v>
      </c>
      <c r="F243" s="16">
        <f t="shared" si="81"/>
        <v>3840.5</v>
      </c>
      <c r="G243" s="16">
        <f t="shared" si="82"/>
        <v>4825.1000000000004</v>
      </c>
      <c r="H243" s="17">
        <f t="shared" si="83"/>
        <v>-20.405794698555479</v>
      </c>
      <c r="I243">
        <v>300.89999999999998</v>
      </c>
    </row>
    <row r="244" spans="1:9" x14ac:dyDescent="0.25">
      <c r="A244" s="78">
        <f t="shared" si="80"/>
        <v>40535</v>
      </c>
      <c r="B244">
        <v>2165.8000000000002</v>
      </c>
      <c r="C244">
        <v>2903.1</v>
      </c>
      <c r="D244">
        <v>1780.1</v>
      </c>
      <c r="E244">
        <v>2184.6999999999998</v>
      </c>
      <c r="F244" s="16">
        <f>+B244+D244</f>
        <v>3945.9</v>
      </c>
      <c r="G244" s="16">
        <f>+C244+E244</f>
        <v>5087.7999999999993</v>
      </c>
      <c r="H244" s="17">
        <f>+(F244/G244-1)*100</f>
        <v>-22.443885372852691</v>
      </c>
      <c r="I244">
        <v>300.89999999999998</v>
      </c>
    </row>
    <row r="245" spans="1:9" x14ac:dyDescent="0.25">
      <c r="A245" s="78">
        <f t="shared" si="80"/>
        <v>40542</v>
      </c>
      <c r="B245">
        <v>2251.1</v>
      </c>
      <c r="C245">
        <v>2937.1</v>
      </c>
      <c r="D245">
        <v>1822.8</v>
      </c>
      <c r="E245">
        <v>2316.3000000000002</v>
      </c>
      <c r="F245" s="16">
        <f t="shared" si="81"/>
        <v>4073.8999999999996</v>
      </c>
      <c r="G245" s="16">
        <f t="shared" si="82"/>
        <v>5253.4</v>
      </c>
      <c r="H245" s="17">
        <f t="shared" si="83"/>
        <v>-22.452126242052771</v>
      </c>
      <c r="I245">
        <v>300.89999999999998</v>
      </c>
    </row>
    <row r="246" spans="1:9" x14ac:dyDescent="0.25">
      <c r="A246" s="78">
        <f t="shared" si="80"/>
        <v>40549</v>
      </c>
      <c r="B246">
        <v>2217.4</v>
      </c>
      <c r="C246">
        <v>2840.4</v>
      </c>
      <c r="D246">
        <v>1883.8</v>
      </c>
      <c r="E246">
        <v>2391.1999999999998</v>
      </c>
      <c r="F246" s="16">
        <f t="shared" si="81"/>
        <v>4101.2</v>
      </c>
      <c r="G246" s="16">
        <f t="shared" si="82"/>
        <v>5231.6000000000004</v>
      </c>
      <c r="H246" s="17">
        <f t="shared" si="83"/>
        <v>-21.607156510436589</v>
      </c>
      <c r="I246">
        <v>300.89999999999998</v>
      </c>
    </row>
    <row r="247" spans="1:9" x14ac:dyDescent="0.25">
      <c r="A247" s="78">
        <f t="shared" si="80"/>
        <v>40556</v>
      </c>
      <c r="B247">
        <v>2200.6999999999998</v>
      </c>
      <c r="C247">
        <v>2805.6</v>
      </c>
      <c r="D247">
        <v>1951.1</v>
      </c>
      <c r="E247">
        <v>2539.6</v>
      </c>
      <c r="F247" s="16">
        <f t="shared" si="81"/>
        <v>4151.7999999999993</v>
      </c>
      <c r="G247" s="16">
        <f t="shared" si="82"/>
        <v>5345.2</v>
      </c>
      <c r="H247" s="17">
        <f t="shared" si="83"/>
        <v>-22.326573374242319</v>
      </c>
      <c r="I247">
        <v>425.9</v>
      </c>
    </row>
    <row r="248" spans="1:9" x14ac:dyDescent="0.25">
      <c r="A248" s="78">
        <f t="shared" si="80"/>
        <v>40563</v>
      </c>
      <c r="B248">
        <v>2076.5</v>
      </c>
      <c r="C248">
        <v>2765.4</v>
      </c>
      <c r="D248">
        <v>2061</v>
      </c>
      <c r="E248">
        <v>2651.4</v>
      </c>
      <c r="F248" s="16">
        <f t="shared" si="81"/>
        <v>4137.5</v>
      </c>
      <c r="G248" s="16">
        <f t="shared" si="82"/>
        <v>5416.8</v>
      </c>
      <c r="H248" s="17">
        <f t="shared" si="83"/>
        <v>-23.617264805789397</v>
      </c>
      <c r="I248">
        <v>425.9</v>
      </c>
    </row>
    <row r="249" spans="1:9" x14ac:dyDescent="0.25">
      <c r="A249" s="78">
        <f t="shared" si="80"/>
        <v>40570</v>
      </c>
      <c r="B249">
        <v>2052.5</v>
      </c>
      <c r="C249">
        <v>2960.7</v>
      </c>
      <c r="D249">
        <v>2156.4</v>
      </c>
      <c r="E249">
        <v>2832.9</v>
      </c>
      <c r="F249" s="16">
        <f t="shared" si="81"/>
        <v>4208.8999999999996</v>
      </c>
      <c r="G249" s="16">
        <f t="shared" si="82"/>
        <v>5793.6</v>
      </c>
      <c r="H249" s="17">
        <f t="shared" si="83"/>
        <v>-27.352595967964668</v>
      </c>
      <c r="I249">
        <v>425.9</v>
      </c>
    </row>
    <row r="250" spans="1:9" x14ac:dyDescent="0.25">
      <c r="A250" s="78">
        <f t="shared" si="80"/>
        <v>40577</v>
      </c>
      <c r="B250">
        <v>2077.5</v>
      </c>
      <c r="C250">
        <v>2951</v>
      </c>
      <c r="D250">
        <v>2223.3000000000002</v>
      </c>
      <c r="E250">
        <v>2973.5</v>
      </c>
      <c r="F250" s="16">
        <f t="shared" si="81"/>
        <v>4300.8</v>
      </c>
      <c r="G250" s="16">
        <f t="shared" si="82"/>
        <v>5924.5</v>
      </c>
      <c r="H250" s="17">
        <f t="shared" si="83"/>
        <v>-27.406532196809852</v>
      </c>
      <c r="I250">
        <v>479.9</v>
      </c>
    </row>
    <row r="251" spans="1:9" x14ac:dyDescent="0.25">
      <c r="A251" s="78">
        <f t="shared" si="80"/>
        <v>40584</v>
      </c>
      <c r="B251">
        <v>2637</v>
      </c>
      <c r="C251">
        <v>2988.8</v>
      </c>
      <c r="D251">
        <v>2304.4</v>
      </c>
      <c r="E251">
        <v>3121.8</v>
      </c>
      <c r="F251" s="16">
        <f t="shared" si="81"/>
        <v>4941.3999999999996</v>
      </c>
      <c r="G251" s="16">
        <f t="shared" si="82"/>
        <v>6110.6</v>
      </c>
      <c r="H251" s="17">
        <f t="shared" si="83"/>
        <v>-19.133963931528829</v>
      </c>
      <c r="I251">
        <v>518.9</v>
      </c>
    </row>
    <row r="252" spans="1:9" x14ac:dyDescent="0.25">
      <c r="A252" s="78">
        <f t="shared" si="80"/>
        <v>40591</v>
      </c>
      <c r="B252">
        <v>3001.5</v>
      </c>
      <c r="C252">
        <v>2768</v>
      </c>
      <c r="D252">
        <v>2445.1</v>
      </c>
      <c r="E252">
        <v>3370.7</v>
      </c>
      <c r="F252" s="16">
        <f t="shared" si="81"/>
        <v>5446.6</v>
      </c>
      <c r="G252" s="16">
        <f t="shared" si="82"/>
        <v>6138.7</v>
      </c>
      <c r="H252" s="17">
        <f t="shared" si="83"/>
        <v>-11.274374053138281</v>
      </c>
      <c r="I252">
        <v>690.6</v>
      </c>
    </row>
    <row r="253" spans="1:9" x14ac:dyDescent="0.25">
      <c r="A253" s="78">
        <f t="shared" si="80"/>
        <v>40598</v>
      </c>
      <c r="B253">
        <v>3239.9</v>
      </c>
      <c r="C253">
        <v>2722.3</v>
      </c>
      <c r="D253">
        <v>2560.1</v>
      </c>
      <c r="E253">
        <v>3530.1</v>
      </c>
      <c r="F253" s="16">
        <f t="shared" si="81"/>
        <v>5800</v>
      </c>
      <c r="G253" s="16">
        <f t="shared" si="82"/>
        <v>6252.4</v>
      </c>
      <c r="H253" s="17">
        <f t="shared" si="83"/>
        <v>-7.2356215213357995</v>
      </c>
      <c r="I253">
        <v>718.4</v>
      </c>
    </row>
    <row r="254" spans="1:9" x14ac:dyDescent="0.25">
      <c r="A254" s="78">
        <f t="shared" ref="A254:A317" si="84">+A253+7</f>
        <v>40605</v>
      </c>
      <c r="B254">
        <v>3179.3</v>
      </c>
      <c r="C254">
        <v>2589.4</v>
      </c>
      <c r="D254">
        <v>2782.3</v>
      </c>
      <c r="E254">
        <v>3687.1</v>
      </c>
      <c r="F254" s="16">
        <f t="shared" si="81"/>
        <v>5961.6</v>
      </c>
      <c r="G254" s="16">
        <f t="shared" si="82"/>
        <v>6276.5</v>
      </c>
      <c r="H254" s="17">
        <f t="shared" si="83"/>
        <v>-5.0171273799091809</v>
      </c>
      <c r="I254">
        <v>718.4</v>
      </c>
    </row>
    <row r="255" spans="1:9" x14ac:dyDescent="0.25">
      <c r="A255" s="78">
        <f t="shared" si="84"/>
        <v>40612</v>
      </c>
      <c r="B255">
        <v>3232.9</v>
      </c>
      <c r="C255">
        <v>2539.8000000000002</v>
      </c>
      <c r="D255">
        <v>2907.2</v>
      </c>
      <c r="E255">
        <v>3846.8</v>
      </c>
      <c r="F255" s="16">
        <f t="shared" si="81"/>
        <v>6140.1</v>
      </c>
      <c r="G255" s="16">
        <f t="shared" si="82"/>
        <v>6386.6</v>
      </c>
      <c r="H255" s="17">
        <f t="shared" si="83"/>
        <v>-3.8596436288478975</v>
      </c>
      <c r="I255">
        <v>887.4</v>
      </c>
    </row>
    <row r="256" spans="1:9" x14ac:dyDescent="0.25">
      <c r="A256" s="78">
        <f t="shared" si="84"/>
        <v>40619</v>
      </c>
      <c r="B256">
        <v>3087.1</v>
      </c>
      <c r="C256">
        <v>2416.5</v>
      </c>
      <c r="D256">
        <v>3109.6</v>
      </c>
      <c r="E256">
        <v>4112.2</v>
      </c>
      <c r="F256" s="16">
        <f t="shared" si="81"/>
        <v>6196.7</v>
      </c>
      <c r="G256" s="16">
        <f t="shared" si="82"/>
        <v>6528.7</v>
      </c>
      <c r="H256" s="17">
        <f t="shared" si="83"/>
        <v>-5.0852390215510024</v>
      </c>
      <c r="I256">
        <v>887.4</v>
      </c>
    </row>
    <row r="257" spans="1:10" x14ac:dyDescent="0.25">
      <c r="A257" s="78">
        <f t="shared" si="84"/>
        <v>40626</v>
      </c>
      <c r="B257">
        <v>2916</v>
      </c>
      <c r="C257">
        <v>2320.1</v>
      </c>
      <c r="D257">
        <v>3334.9</v>
      </c>
      <c r="E257">
        <v>4313.2</v>
      </c>
      <c r="F257" s="16">
        <f t="shared" si="81"/>
        <v>6250.9</v>
      </c>
      <c r="G257" s="16">
        <f t="shared" si="82"/>
        <v>6633.2999999999993</v>
      </c>
      <c r="H257" s="17">
        <f t="shared" si="83"/>
        <v>-5.7648530897140171</v>
      </c>
      <c r="I257">
        <v>887.4</v>
      </c>
    </row>
    <row r="258" spans="1:10" x14ac:dyDescent="0.25">
      <c r="A258" s="78">
        <f t="shared" si="84"/>
        <v>40633</v>
      </c>
      <c r="B258">
        <v>2718.7</v>
      </c>
      <c r="C258">
        <v>2391.1999999999998</v>
      </c>
      <c r="D258">
        <v>3573.7</v>
      </c>
      <c r="E258">
        <v>4409.6000000000004</v>
      </c>
      <c r="F258" s="16">
        <f t="shared" ref="F258:F321" si="85">+B258+D258</f>
        <v>6292.4</v>
      </c>
      <c r="G258" s="16">
        <f t="shared" ref="G258:G321" si="86">+C258+E258</f>
        <v>6800.8</v>
      </c>
      <c r="H258" s="17">
        <f t="shared" ref="H258:H321" si="87">+(F258/G258-1)*100</f>
        <v>-7.4755911069286025</v>
      </c>
      <c r="I258">
        <v>898.2</v>
      </c>
    </row>
    <row r="259" spans="1:10" x14ac:dyDescent="0.25">
      <c r="A259" s="78">
        <f t="shared" si="84"/>
        <v>40640</v>
      </c>
      <c r="B259">
        <v>2633.3</v>
      </c>
      <c r="C259">
        <v>2316.4</v>
      </c>
      <c r="D259">
        <v>3783.7</v>
      </c>
      <c r="E259">
        <v>4697.6000000000004</v>
      </c>
      <c r="F259" s="16">
        <f t="shared" si="85"/>
        <v>6417</v>
      </c>
      <c r="G259" s="16">
        <f t="shared" si="86"/>
        <v>7014</v>
      </c>
      <c r="H259" s="17">
        <f t="shared" si="87"/>
        <v>-8.5115483319076155</v>
      </c>
      <c r="I259">
        <v>898.2</v>
      </c>
    </row>
    <row r="260" spans="1:10" x14ac:dyDescent="0.25">
      <c r="A260" s="78">
        <f t="shared" si="84"/>
        <v>40647</v>
      </c>
      <c r="B260">
        <v>2499.4</v>
      </c>
      <c r="C260">
        <v>2215.1999999999998</v>
      </c>
      <c r="D260">
        <v>3978.3</v>
      </c>
      <c r="E260">
        <v>4932.6000000000004</v>
      </c>
      <c r="F260" s="16">
        <f t="shared" si="85"/>
        <v>6477.7000000000007</v>
      </c>
      <c r="G260" s="16">
        <f t="shared" si="86"/>
        <v>7147.8</v>
      </c>
      <c r="H260" s="17">
        <f t="shared" si="87"/>
        <v>-9.3749125605081201</v>
      </c>
      <c r="I260">
        <v>1056.7</v>
      </c>
    </row>
    <row r="261" spans="1:10" x14ac:dyDescent="0.25">
      <c r="A261" s="78">
        <f t="shared" si="84"/>
        <v>40654</v>
      </c>
      <c r="B261">
        <v>2323.8000000000002</v>
      </c>
      <c r="C261">
        <v>2216.8000000000002</v>
      </c>
      <c r="D261">
        <v>4135.5</v>
      </c>
      <c r="E261">
        <v>5098.8999999999996</v>
      </c>
      <c r="F261" s="16">
        <f t="shared" si="85"/>
        <v>6459.3</v>
      </c>
      <c r="G261" s="16">
        <f t="shared" si="86"/>
        <v>7315.7</v>
      </c>
      <c r="H261" s="17">
        <f t="shared" si="87"/>
        <v>-11.706330221304862</v>
      </c>
      <c r="I261">
        <v>1056.7</v>
      </c>
    </row>
    <row r="262" spans="1:10" x14ac:dyDescent="0.25">
      <c r="A262" s="78">
        <f t="shared" si="84"/>
        <v>40661</v>
      </c>
      <c r="B262">
        <v>2184.8000000000002</v>
      </c>
      <c r="C262">
        <v>2072.4</v>
      </c>
      <c r="D262">
        <v>4303.6000000000004</v>
      </c>
      <c r="E262">
        <v>5374.9</v>
      </c>
      <c r="F262" s="16">
        <f t="shared" si="85"/>
        <v>6488.4000000000005</v>
      </c>
      <c r="G262" s="16">
        <f t="shared" si="86"/>
        <v>7447.2999999999993</v>
      </c>
      <c r="H262" s="17">
        <f t="shared" si="87"/>
        <v>-12.87580733957272</v>
      </c>
      <c r="I262">
        <v>1056.7</v>
      </c>
    </row>
    <row r="263" spans="1:10" x14ac:dyDescent="0.25">
      <c r="A263" s="78">
        <f t="shared" si="84"/>
        <v>40668</v>
      </c>
      <c r="B263">
        <v>1971.3</v>
      </c>
      <c r="C263">
        <v>2004.9</v>
      </c>
      <c r="D263">
        <v>4518.6000000000004</v>
      </c>
      <c r="E263">
        <v>5525.6</v>
      </c>
      <c r="F263" s="16">
        <f t="shared" si="85"/>
        <v>6489.9000000000005</v>
      </c>
      <c r="G263" s="16">
        <f t="shared" si="86"/>
        <v>7530.5</v>
      </c>
      <c r="H263" s="17">
        <f t="shared" si="87"/>
        <v>-13.818471549033918</v>
      </c>
      <c r="I263">
        <v>1056.7</v>
      </c>
    </row>
    <row r="264" spans="1:10" x14ac:dyDescent="0.25">
      <c r="A264" s="78">
        <f t="shared" si="84"/>
        <v>40675</v>
      </c>
      <c r="B264">
        <v>1887.1</v>
      </c>
      <c r="C264">
        <v>1746.7</v>
      </c>
      <c r="D264">
        <v>4665.2</v>
      </c>
      <c r="E264">
        <v>5740.8</v>
      </c>
      <c r="F264" s="16">
        <f t="shared" si="85"/>
        <v>6552.2999999999993</v>
      </c>
      <c r="G264" s="16">
        <f t="shared" si="86"/>
        <v>7487.5</v>
      </c>
      <c r="H264" s="17">
        <f t="shared" si="87"/>
        <v>-12.490150250417376</v>
      </c>
      <c r="I264">
        <v>1066.3</v>
      </c>
    </row>
    <row r="265" spans="1:10" x14ac:dyDescent="0.25">
      <c r="A265" s="78">
        <f t="shared" si="84"/>
        <v>40682</v>
      </c>
      <c r="B265">
        <v>1773.9</v>
      </c>
      <c r="C265">
        <v>1609.6</v>
      </c>
      <c r="D265">
        <v>4813.3</v>
      </c>
      <c r="E265">
        <v>5953.3</v>
      </c>
      <c r="F265" s="16">
        <f t="shared" si="85"/>
        <v>6587.2000000000007</v>
      </c>
      <c r="G265" s="16">
        <f t="shared" si="86"/>
        <v>7562.9</v>
      </c>
      <c r="H265" s="17">
        <f t="shared" si="87"/>
        <v>-12.901135807692798</v>
      </c>
      <c r="I265">
        <v>1091.3</v>
      </c>
    </row>
    <row r="266" spans="1:10" x14ac:dyDescent="0.25">
      <c r="A266" s="78">
        <f t="shared" si="84"/>
        <v>40689</v>
      </c>
      <c r="B266">
        <v>1634.6</v>
      </c>
      <c r="C266">
        <v>1508.1</v>
      </c>
      <c r="D266">
        <v>4940.7</v>
      </c>
      <c r="E266">
        <v>6089.3</v>
      </c>
      <c r="F266" s="16">
        <f t="shared" si="85"/>
        <v>6575.2999999999993</v>
      </c>
      <c r="G266" s="16">
        <f t="shared" si="86"/>
        <v>7597.4</v>
      </c>
      <c r="H266" s="17">
        <f t="shared" si="87"/>
        <v>-13.453286650696295</v>
      </c>
      <c r="I266">
        <v>1259.3</v>
      </c>
    </row>
    <row r="267" spans="1:10" x14ac:dyDescent="0.25">
      <c r="A267" s="78">
        <f t="shared" si="84"/>
        <v>40696</v>
      </c>
      <c r="B267">
        <v>1376.7</v>
      </c>
      <c r="C267">
        <v>1407.9</v>
      </c>
      <c r="D267">
        <v>5235.8</v>
      </c>
      <c r="E267">
        <v>6262.3</v>
      </c>
      <c r="F267" s="16">
        <f t="shared" si="85"/>
        <v>6612.5</v>
      </c>
      <c r="G267" s="16">
        <f t="shared" si="86"/>
        <v>7670.2000000000007</v>
      </c>
      <c r="H267" s="17">
        <f t="shared" si="87"/>
        <v>-13.789731688873829</v>
      </c>
      <c r="I267">
        <v>1240.5</v>
      </c>
    </row>
    <row r="268" spans="1:10" x14ac:dyDescent="0.25">
      <c r="A268" s="78">
        <f t="shared" si="84"/>
        <v>40703</v>
      </c>
      <c r="B268">
        <v>1253.2</v>
      </c>
      <c r="C268">
        <v>1306.0999999999999</v>
      </c>
      <c r="D268">
        <v>5385.4</v>
      </c>
      <c r="E268">
        <v>6455</v>
      </c>
      <c r="F268" s="16">
        <f t="shared" si="85"/>
        <v>6638.5999999999995</v>
      </c>
      <c r="G268" s="16">
        <f t="shared" si="86"/>
        <v>7761.1</v>
      </c>
      <c r="H268" s="17">
        <f t="shared" si="87"/>
        <v>-14.463155995928423</v>
      </c>
      <c r="I268">
        <v>1789.1</v>
      </c>
    </row>
    <row r="269" spans="1:10" x14ac:dyDescent="0.25">
      <c r="A269" s="78">
        <f t="shared" si="84"/>
        <v>40710</v>
      </c>
      <c r="B269">
        <v>1038.2</v>
      </c>
      <c r="C269">
        <v>1228.5999999999999</v>
      </c>
      <c r="D269">
        <v>5641.6</v>
      </c>
      <c r="E269">
        <v>6566.1</v>
      </c>
      <c r="F269" s="16">
        <f t="shared" si="85"/>
        <v>6679.8</v>
      </c>
      <c r="G269" s="16">
        <f t="shared" si="86"/>
        <v>7794.7000000000007</v>
      </c>
      <c r="H269" s="17">
        <f t="shared" si="87"/>
        <v>-14.303308658447412</v>
      </c>
      <c r="I269">
        <v>1798.2</v>
      </c>
      <c r="J269">
        <v>279.39999999999998</v>
      </c>
    </row>
    <row r="270" spans="1:10" x14ac:dyDescent="0.25">
      <c r="A270" s="78">
        <f t="shared" si="84"/>
        <v>40717</v>
      </c>
      <c r="B270">
        <v>1045.5</v>
      </c>
      <c r="C270">
        <v>1094</v>
      </c>
      <c r="D270">
        <v>5734.7</v>
      </c>
      <c r="E270">
        <v>6748.8</v>
      </c>
      <c r="F270" s="16">
        <f t="shared" si="85"/>
        <v>6780.2</v>
      </c>
      <c r="G270" s="16">
        <f t="shared" si="86"/>
        <v>7842.8</v>
      </c>
      <c r="H270" s="17">
        <f t="shared" si="87"/>
        <v>-13.548732595501612</v>
      </c>
      <c r="I270">
        <v>1798.2</v>
      </c>
      <c r="J270">
        <v>279.39999999999998</v>
      </c>
    </row>
    <row r="271" spans="1:10" x14ac:dyDescent="0.25">
      <c r="A271" s="78">
        <f t="shared" si="84"/>
        <v>40724</v>
      </c>
      <c r="B271">
        <v>902.9</v>
      </c>
      <c r="C271">
        <v>1014.3</v>
      </c>
      <c r="D271">
        <v>5916.3</v>
      </c>
      <c r="E271">
        <v>6853.1</v>
      </c>
      <c r="F271" s="16">
        <f>+B271+D271</f>
        <v>6819.2</v>
      </c>
      <c r="G271" s="16">
        <f>+C271+E271</f>
        <v>7867.4000000000005</v>
      </c>
      <c r="H271" s="17">
        <f t="shared" si="87"/>
        <v>-13.323334265449837</v>
      </c>
      <c r="I271">
        <v>1830.2</v>
      </c>
      <c r="J271">
        <v>279.39999999999998</v>
      </c>
    </row>
    <row r="272" spans="1:10" ht="15" x14ac:dyDescent="0.25">
      <c r="A272" s="78">
        <f t="shared" si="84"/>
        <v>40731</v>
      </c>
      <c r="B272">
        <v>853.4</v>
      </c>
      <c r="C272">
        <v>948.5</v>
      </c>
      <c r="D272">
        <v>6014</v>
      </c>
      <c r="E272">
        <v>6987.7</v>
      </c>
      <c r="F272" s="16">
        <f t="shared" si="85"/>
        <v>6867.4</v>
      </c>
      <c r="G272" s="16">
        <f t="shared" si="86"/>
        <v>7936.2</v>
      </c>
      <c r="H272" s="17">
        <f t="shared" si="87"/>
        <v>-13.467402535218366</v>
      </c>
      <c r="I272">
        <v>1838.1</v>
      </c>
      <c r="J272" s="53">
        <v>279.39999999999998</v>
      </c>
    </row>
    <row r="273" spans="1:10" x14ac:dyDescent="0.25">
      <c r="A273" s="78">
        <f t="shared" si="84"/>
        <v>40738</v>
      </c>
      <c r="B273">
        <v>746.1</v>
      </c>
      <c r="C273">
        <v>850</v>
      </c>
      <c r="D273">
        <v>6160.9</v>
      </c>
      <c r="E273">
        <v>7139.9</v>
      </c>
      <c r="F273" s="16">
        <f t="shared" si="85"/>
        <v>6907</v>
      </c>
      <c r="G273" s="16">
        <f t="shared" si="86"/>
        <v>7989.9</v>
      </c>
      <c r="H273" s="17">
        <f t="shared" si="87"/>
        <v>-13.553361118411988</v>
      </c>
      <c r="I273">
        <v>1857.7</v>
      </c>
      <c r="J273">
        <v>279.39999999999998</v>
      </c>
    </row>
    <row r="274" spans="1:10" x14ac:dyDescent="0.25">
      <c r="A274" s="78">
        <f t="shared" si="84"/>
        <v>40745</v>
      </c>
      <c r="B274">
        <v>623.70000000000005</v>
      </c>
      <c r="C274">
        <v>854.3</v>
      </c>
      <c r="D274">
        <v>6297.4</v>
      </c>
      <c r="E274">
        <v>7254.5</v>
      </c>
      <c r="F274" s="16">
        <f t="shared" si="85"/>
        <v>6921.0999999999995</v>
      </c>
      <c r="G274" s="16">
        <f t="shared" si="86"/>
        <v>8108.8</v>
      </c>
      <c r="H274" s="17">
        <f t="shared" si="87"/>
        <v>-14.647050118389904</v>
      </c>
      <c r="I274">
        <v>1857.1</v>
      </c>
      <c r="J274">
        <v>279.39999999999998</v>
      </c>
    </row>
    <row r="275" spans="1:10" x14ac:dyDescent="0.25">
      <c r="A275" s="78">
        <f t="shared" si="84"/>
        <v>40752</v>
      </c>
      <c r="B275">
        <v>529.29999999999995</v>
      </c>
      <c r="C275">
        <v>830.5</v>
      </c>
      <c r="D275">
        <v>6447.9</v>
      </c>
      <c r="E275">
        <v>7331.4</v>
      </c>
      <c r="F275" s="16">
        <f t="shared" si="85"/>
        <v>6977.2</v>
      </c>
      <c r="G275" s="16">
        <f t="shared" si="86"/>
        <v>8161.9</v>
      </c>
      <c r="H275" s="17">
        <f t="shared" si="87"/>
        <v>-14.515002634190566</v>
      </c>
      <c r="I275">
        <v>1883.9</v>
      </c>
      <c r="J275">
        <v>279.39999999999998</v>
      </c>
    </row>
    <row r="276" spans="1:10" x14ac:dyDescent="0.25">
      <c r="A276" s="78">
        <f t="shared" si="84"/>
        <v>40759</v>
      </c>
      <c r="B276">
        <v>397.3</v>
      </c>
      <c r="C276">
        <v>715.7</v>
      </c>
      <c r="D276">
        <v>6580.8</v>
      </c>
      <c r="E276">
        <v>7526.2</v>
      </c>
      <c r="F276" s="16">
        <f t="shared" si="85"/>
        <v>6978.1</v>
      </c>
      <c r="G276" s="16">
        <f t="shared" si="86"/>
        <v>8241.9</v>
      </c>
      <c r="H276" s="17">
        <f t="shared" si="87"/>
        <v>-15.333842924568353</v>
      </c>
      <c r="I276">
        <v>1951.9</v>
      </c>
    </row>
    <row r="277" spans="1:10" x14ac:dyDescent="0.25">
      <c r="A277" s="78">
        <f t="shared" si="84"/>
        <v>40766</v>
      </c>
      <c r="B277">
        <v>280</v>
      </c>
      <c r="C277">
        <v>627.79999999999995</v>
      </c>
      <c r="D277">
        <v>6750.6</v>
      </c>
      <c r="E277">
        <v>7630.4</v>
      </c>
      <c r="F277" s="16">
        <f t="shared" si="85"/>
        <v>7030.6</v>
      </c>
      <c r="G277" s="16">
        <f t="shared" si="86"/>
        <v>8258.1999999999989</v>
      </c>
      <c r="H277" s="17">
        <f t="shared" si="87"/>
        <v>-14.865224867404503</v>
      </c>
      <c r="I277">
        <v>2061.5</v>
      </c>
    </row>
    <row r="278" spans="1:10" x14ac:dyDescent="0.25">
      <c r="A278" s="78">
        <f t="shared" si="84"/>
        <v>40773</v>
      </c>
      <c r="B278">
        <v>252.1</v>
      </c>
      <c r="C278">
        <v>508.3</v>
      </c>
      <c r="D278">
        <v>6847.1</v>
      </c>
      <c r="E278">
        <v>7734.3</v>
      </c>
      <c r="F278" s="16">
        <f t="shared" si="85"/>
        <v>7099.2000000000007</v>
      </c>
      <c r="G278" s="16">
        <f t="shared" si="86"/>
        <v>8242.6</v>
      </c>
      <c r="H278" s="17">
        <f t="shared" si="87"/>
        <v>-13.871836556426365</v>
      </c>
      <c r="I278">
        <v>2104.9</v>
      </c>
    </row>
    <row r="279" spans="1:10" x14ac:dyDescent="0.25">
      <c r="A279" s="78">
        <f t="shared" si="84"/>
        <v>40780</v>
      </c>
      <c r="B279">
        <v>186.4</v>
      </c>
      <c r="C279">
        <v>347</v>
      </c>
      <c r="D279">
        <v>6934.7</v>
      </c>
      <c r="E279">
        <v>7895.9</v>
      </c>
      <c r="F279" s="16">
        <f t="shared" si="85"/>
        <v>7121.0999999999995</v>
      </c>
      <c r="G279" s="16">
        <f t="shared" si="86"/>
        <v>8242.9</v>
      </c>
      <c r="H279" s="17">
        <f t="shared" si="87"/>
        <v>-13.609287993303331</v>
      </c>
      <c r="I279">
        <v>2049.8000000000002</v>
      </c>
      <c r="J279">
        <v>279.39999999999998</v>
      </c>
    </row>
    <row r="280" spans="1:10" x14ac:dyDescent="0.25">
      <c r="A280" s="78">
        <f t="shared" si="84"/>
        <v>40787</v>
      </c>
      <c r="B280">
        <v>2453.1999999999998</v>
      </c>
      <c r="C280">
        <v>2283</v>
      </c>
      <c r="D280">
        <v>25.6</v>
      </c>
      <c r="E280">
        <v>30.2</v>
      </c>
      <c r="F280" s="16">
        <f t="shared" si="85"/>
        <v>2478.7999999999997</v>
      </c>
      <c r="G280" s="16">
        <f t="shared" si="86"/>
        <v>2313.1999999999998</v>
      </c>
      <c r="H280" s="17">
        <f t="shared" si="87"/>
        <v>7.1589140584471744</v>
      </c>
    </row>
    <row r="281" spans="1:10" x14ac:dyDescent="0.25">
      <c r="A281" s="78">
        <f t="shared" si="84"/>
        <v>40794</v>
      </c>
      <c r="B281">
        <v>2370.3000000000002</v>
      </c>
      <c r="C281">
        <v>2171.9</v>
      </c>
      <c r="D281">
        <v>140</v>
      </c>
      <c r="E281">
        <v>154.1</v>
      </c>
      <c r="F281" s="16">
        <f t="shared" si="85"/>
        <v>2510.3000000000002</v>
      </c>
      <c r="G281" s="16">
        <f t="shared" si="86"/>
        <v>2326</v>
      </c>
      <c r="H281" s="17">
        <f t="shared" si="87"/>
        <v>7.9234737747205575</v>
      </c>
      <c r="I281">
        <v>279.39999999999998</v>
      </c>
    </row>
    <row r="282" spans="1:10" x14ac:dyDescent="0.25">
      <c r="A282" s="78">
        <f t="shared" si="84"/>
        <v>40801</v>
      </c>
      <c r="B282">
        <v>2404</v>
      </c>
      <c r="C282">
        <v>2110</v>
      </c>
      <c r="D282">
        <v>274</v>
      </c>
      <c r="E282">
        <v>321</v>
      </c>
      <c r="F282" s="16">
        <f t="shared" si="85"/>
        <v>2678</v>
      </c>
      <c r="G282" s="16">
        <f t="shared" si="86"/>
        <v>2431</v>
      </c>
      <c r="H282" s="17">
        <f t="shared" si="87"/>
        <v>10.160427807486627</v>
      </c>
      <c r="I282" s="55"/>
      <c r="J282">
        <v>279.39999999999998</v>
      </c>
    </row>
    <row r="283" spans="1:10" x14ac:dyDescent="0.25">
      <c r="A283" s="78">
        <f t="shared" si="84"/>
        <v>40808</v>
      </c>
      <c r="B283">
        <v>2384</v>
      </c>
      <c r="C283">
        <v>1991</v>
      </c>
      <c r="D283">
        <v>413</v>
      </c>
      <c r="E283">
        <v>463.7</v>
      </c>
      <c r="F283" s="16">
        <f t="shared" si="85"/>
        <v>2797</v>
      </c>
      <c r="G283" s="16">
        <f t="shared" si="86"/>
        <v>2454.6999999999998</v>
      </c>
      <c r="H283" s="17">
        <f t="shared" si="87"/>
        <v>13.944677557338991</v>
      </c>
    </row>
    <row r="284" spans="1:10" x14ac:dyDescent="0.25">
      <c r="A284" s="78">
        <f t="shared" si="84"/>
        <v>40815</v>
      </c>
      <c r="B284">
        <v>2482.6</v>
      </c>
      <c r="C284">
        <v>1895.9</v>
      </c>
      <c r="D284">
        <v>554</v>
      </c>
      <c r="E284">
        <v>592</v>
      </c>
      <c r="F284" s="16">
        <f t="shared" si="85"/>
        <v>3036.6</v>
      </c>
      <c r="G284" s="16">
        <f t="shared" si="86"/>
        <v>2487.9</v>
      </c>
      <c r="H284" s="17">
        <f t="shared" si="87"/>
        <v>22.054744965633667</v>
      </c>
      <c r="I284">
        <v>281.2</v>
      </c>
    </row>
    <row r="285" spans="1:10" ht="15" x14ac:dyDescent="0.35">
      <c r="A285" s="78">
        <f t="shared" si="84"/>
        <v>40822</v>
      </c>
      <c r="B285" s="30">
        <v>2793.2</v>
      </c>
      <c r="C285">
        <v>2387.1</v>
      </c>
      <c r="D285">
        <v>692.2</v>
      </c>
      <c r="E285">
        <v>662.5</v>
      </c>
      <c r="F285" s="16">
        <f t="shared" si="85"/>
        <v>3485.3999999999996</v>
      </c>
      <c r="G285" s="16">
        <f t="shared" si="86"/>
        <v>3049.6</v>
      </c>
      <c r="H285" s="17">
        <f t="shared" si="87"/>
        <v>14.290398740818455</v>
      </c>
    </row>
    <row r="286" spans="1:10" x14ac:dyDescent="0.25">
      <c r="A286" s="78">
        <f t="shared" si="84"/>
        <v>40829</v>
      </c>
      <c r="B286">
        <v>2948</v>
      </c>
      <c r="C286">
        <v>2276</v>
      </c>
      <c r="D286">
        <v>772.9</v>
      </c>
      <c r="E286">
        <v>727.7</v>
      </c>
      <c r="F286" s="16">
        <f t="shared" si="85"/>
        <v>3720.9</v>
      </c>
      <c r="G286" s="16">
        <f t="shared" si="86"/>
        <v>3003.7</v>
      </c>
      <c r="H286" s="17">
        <f t="shared" si="87"/>
        <v>23.877218097679531</v>
      </c>
      <c r="I286" s="55"/>
    </row>
    <row r="287" spans="1:10" x14ac:dyDescent="0.25">
      <c r="A287" s="78">
        <f t="shared" si="84"/>
        <v>40836</v>
      </c>
      <c r="B287">
        <v>2808.6</v>
      </c>
      <c r="C287">
        <v>2289</v>
      </c>
      <c r="D287">
        <v>1004.7</v>
      </c>
      <c r="E287">
        <v>775.2</v>
      </c>
      <c r="F287" s="16">
        <f t="shared" ref="F287:G289" si="88">+B287+D287</f>
        <v>3813.3</v>
      </c>
      <c r="G287" s="16">
        <f t="shared" si="88"/>
        <v>3064.2</v>
      </c>
      <c r="H287" s="17">
        <f t="shared" si="87"/>
        <v>24.446837673781108</v>
      </c>
    </row>
    <row r="288" spans="1:10" x14ac:dyDescent="0.25">
      <c r="A288" s="78">
        <f t="shared" si="84"/>
        <v>40843</v>
      </c>
      <c r="B288">
        <v>2672.1</v>
      </c>
      <c r="C288">
        <v>2157.1999999999998</v>
      </c>
      <c r="D288">
        <v>1157.2</v>
      </c>
      <c r="E288">
        <v>903.7</v>
      </c>
      <c r="F288" s="16">
        <f t="shared" si="88"/>
        <v>3829.3</v>
      </c>
      <c r="G288" s="16">
        <f t="shared" si="88"/>
        <v>3060.8999999999996</v>
      </c>
      <c r="H288" s="17">
        <f t="shared" si="87"/>
        <v>25.103727661798846</v>
      </c>
    </row>
    <row r="289" spans="1:9" x14ac:dyDescent="0.25">
      <c r="A289" s="78">
        <f t="shared" si="84"/>
        <v>40850</v>
      </c>
      <c r="B289">
        <v>2690.6</v>
      </c>
      <c r="C289">
        <v>2112</v>
      </c>
      <c r="D289">
        <v>1291.8</v>
      </c>
      <c r="E289">
        <v>1015.6</v>
      </c>
      <c r="F289" s="16">
        <f t="shared" si="88"/>
        <v>3982.3999999999996</v>
      </c>
      <c r="G289" s="16">
        <f t="shared" si="88"/>
        <v>3127.6</v>
      </c>
      <c r="H289" s="17">
        <f t="shared" si="87"/>
        <v>27.330860723877738</v>
      </c>
      <c r="I289">
        <v>281.2</v>
      </c>
    </row>
    <row r="290" spans="1:9" x14ac:dyDescent="0.25">
      <c r="A290" s="78">
        <f t="shared" si="84"/>
        <v>40857</v>
      </c>
      <c r="B290">
        <v>2541.6</v>
      </c>
      <c r="C290">
        <v>2047.6</v>
      </c>
      <c r="D290">
        <v>1584.7</v>
      </c>
      <c r="E290">
        <v>1110.0999999999999</v>
      </c>
      <c r="F290" s="16">
        <f t="shared" si="85"/>
        <v>4126.3</v>
      </c>
      <c r="G290" s="16">
        <f t="shared" si="86"/>
        <v>3157.7</v>
      </c>
      <c r="H290" s="17">
        <f t="shared" si="87"/>
        <v>30.674224910536154</v>
      </c>
    </row>
    <row r="291" spans="1:9" x14ac:dyDescent="0.25">
      <c r="A291" s="78">
        <f t="shared" si="84"/>
        <v>40864</v>
      </c>
      <c r="B291">
        <v>2445.1999999999998</v>
      </c>
      <c r="C291">
        <v>1929.5</v>
      </c>
      <c r="D291">
        <v>1765.1</v>
      </c>
      <c r="E291">
        <v>1229.5999999999999</v>
      </c>
      <c r="F291" s="16">
        <f t="shared" si="85"/>
        <v>4210.2999999999993</v>
      </c>
      <c r="G291" s="16">
        <f t="shared" si="86"/>
        <v>3159.1</v>
      </c>
      <c r="H291" s="17">
        <f t="shared" si="87"/>
        <v>33.275299927194425</v>
      </c>
    </row>
    <row r="292" spans="1:9" x14ac:dyDescent="0.25">
      <c r="A292" s="78">
        <f t="shared" si="84"/>
        <v>40871</v>
      </c>
      <c r="B292">
        <v>2313.1</v>
      </c>
      <c r="C292">
        <v>1934</v>
      </c>
      <c r="D292">
        <v>1973.7</v>
      </c>
      <c r="E292">
        <v>1418</v>
      </c>
      <c r="F292" s="16">
        <f t="shared" si="85"/>
        <v>4286.8</v>
      </c>
      <c r="G292" s="16">
        <f t="shared" si="86"/>
        <v>3352</v>
      </c>
      <c r="H292" s="17">
        <f t="shared" si="87"/>
        <v>27.887828162291186</v>
      </c>
    </row>
    <row r="293" spans="1:9" x14ac:dyDescent="0.25">
      <c r="A293" s="78">
        <f t="shared" si="84"/>
        <v>40878</v>
      </c>
      <c r="B293">
        <v>2552.4</v>
      </c>
      <c r="C293">
        <v>1871.9</v>
      </c>
      <c r="D293">
        <v>2133.8000000000002</v>
      </c>
      <c r="E293">
        <v>1490.5</v>
      </c>
      <c r="F293" s="16">
        <f t="shared" si="85"/>
        <v>4686.2000000000007</v>
      </c>
      <c r="G293" s="16">
        <f t="shared" si="86"/>
        <v>3362.4</v>
      </c>
      <c r="H293" s="17">
        <f t="shared" si="87"/>
        <v>39.370687604092325</v>
      </c>
    </row>
    <row r="294" spans="1:9" x14ac:dyDescent="0.25">
      <c r="A294" s="78">
        <f t="shared" si="84"/>
        <v>40885</v>
      </c>
      <c r="B294">
        <v>2743.3</v>
      </c>
      <c r="C294">
        <v>2224.5</v>
      </c>
      <c r="D294">
        <v>2258.3000000000002</v>
      </c>
      <c r="E294">
        <v>1530.7</v>
      </c>
      <c r="F294" s="16">
        <f t="shared" si="85"/>
        <v>5001.6000000000004</v>
      </c>
      <c r="G294" s="16">
        <f t="shared" si="86"/>
        <v>3755.2</v>
      </c>
      <c r="H294" s="17">
        <f t="shared" si="87"/>
        <v>33.191308052833413</v>
      </c>
    </row>
    <row r="295" spans="1:9" x14ac:dyDescent="0.25">
      <c r="A295" s="78">
        <f t="shared" si="84"/>
        <v>40892</v>
      </c>
      <c r="B295">
        <v>2806.6</v>
      </c>
      <c r="C295">
        <v>2257.1</v>
      </c>
      <c r="D295">
        <v>2563.1999999999998</v>
      </c>
      <c r="E295">
        <v>1583.4</v>
      </c>
      <c r="F295" s="16">
        <f t="shared" si="85"/>
        <v>5369.7999999999993</v>
      </c>
      <c r="G295" s="16">
        <f t="shared" si="86"/>
        <v>3840.5</v>
      </c>
      <c r="H295" s="17">
        <f t="shared" si="87"/>
        <v>39.820335893763811</v>
      </c>
      <c r="I295">
        <v>294.2</v>
      </c>
    </row>
    <row r="296" spans="1:9" x14ac:dyDescent="0.25">
      <c r="A296" s="78">
        <f t="shared" si="84"/>
        <v>40899</v>
      </c>
      <c r="B296">
        <v>2767.3</v>
      </c>
      <c r="C296">
        <v>2165.8000000000002</v>
      </c>
      <c r="D296">
        <v>2728.2</v>
      </c>
      <c r="E296">
        <v>1780.1</v>
      </c>
      <c r="F296" s="16">
        <f t="shared" si="85"/>
        <v>5495.5</v>
      </c>
      <c r="G296" s="16">
        <f t="shared" si="86"/>
        <v>3945.9</v>
      </c>
      <c r="H296" s="17">
        <f t="shared" si="87"/>
        <v>39.271142198231068</v>
      </c>
    </row>
    <row r="297" spans="1:9" x14ac:dyDescent="0.25">
      <c r="A297" s="78">
        <f t="shared" si="84"/>
        <v>40906</v>
      </c>
      <c r="B297">
        <v>2746.1</v>
      </c>
      <c r="C297">
        <v>2251.1</v>
      </c>
      <c r="D297">
        <v>2877.5</v>
      </c>
      <c r="E297">
        <v>1822.8</v>
      </c>
      <c r="F297" s="16">
        <f t="shared" si="85"/>
        <v>5623.6</v>
      </c>
      <c r="G297" s="16">
        <f t="shared" si="86"/>
        <v>4073.8999999999996</v>
      </c>
      <c r="H297" s="17">
        <f t="shared" si="87"/>
        <v>38.039716242421285</v>
      </c>
      <c r="I297">
        <v>298.5</v>
      </c>
    </row>
    <row r="298" spans="1:9" x14ac:dyDescent="0.25">
      <c r="A298" s="78">
        <f t="shared" si="84"/>
        <v>40913</v>
      </c>
      <c r="B298">
        <v>2771.2</v>
      </c>
      <c r="C298">
        <v>2217.4</v>
      </c>
      <c r="D298">
        <v>3096.3</v>
      </c>
      <c r="E298">
        <v>1883.8</v>
      </c>
      <c r="F298" s="16">
        <f t="shared" si="85"/>
        <v>5867.5</v>
      </c>
      <c r="G298" s="16">
        <f t="shared" si="86"/>
        <v>4101.2</v>
      </c>
      <c r="H298" s="17">
        <f t="shared" si="87"/>
        <v>43.067882570954843</v>
      </c>
      <c r="I298">
        <v>298.5</v>
      </c>
    </row>
    <row r="299" spans="1:9" x14ac:dyDescent="0.25">
      <c r="A299" s="78">
        <f t="shared" si="84"/>
        <v>40920</v>
      </c>
      <c r="B299">
        <v>2915.4</v>
      </c>
      <c r="C299">
        <v>2200.6999999999998</v>
      </c>
      <c r="D299">
        <v>3341</v>
      </c>
      <c r="E299">
        <v>1951.1</v>
      </c>
      <c r="F299" s="16">
        <f t="shared" si="85"/>
        <v>6256.4</v>
      </c>
      <c r="G299" s="16">
        <f t="shared" si="86"/>
        <v>4151.7999999999993</v>
      </c>
      <c r="H299" s="17">
        <f t="shared" si="87"/>
        <v>50.691266438653138</v>
      </c>
      <c r="I299">
        <v>298.5</v>
      </c>
    </row>
    <row r="300" spans="1:9" x14ac:dyDescent="0.25">
      <c r="A300" s="78">
        <f t="shared" si="84"/>
        <v>40927</v>
      </c>
      <c r="B300">
        <v>2986.2</v>
      </c>
      <c r="C300">
        <v>2076.5</v>
      </c>
      <c r="D300">
        <v>3534.3</v>
      </c>
      <c r="E300">
        <v>2061</v>
      </c>
      <c r="F300" s="16">
        <f t="shared" si="85"/>
        <v>6520.5</v>
      </c>
      <c r="G300" s="16">
        <f t="shared" si="86"/>
        <v>4137.5</v>
      </c>
      <c r="H300" s="17">
        <f t="shared" si="87"/>
        <v>57.595166163141997</v>
      </c>
      <c r="I300">
        <v>343.5</v>
      </c>
    </row>
    <row r="301" spans="1:9" x14ac:dyDescent="0.25">
      <c r="A301" s="78">
        <f t="shared" si="84"/>
        <v>40934</v>
      </c>
      <c r="B301">
        <v>3285</v>
      </c>
      <c r="C301">
        <v>2052.5</v>
      </c>
      <c r="D301">
        <v>3677.7</v>
      </c>
      <c r="E301">
        <v>2156.5</v>
      </c>
      <c r="F301" s="16">
        <f t="shared" si="85"/>
        <v>6962.7</v>
      </c>
      <c r="G301" s="16">
        <f t="shared" si="86"/>
        <v>4209</v>
      </c>
      <c r="H301" s="17">
        <f t="shared" si="87"/>
        <v>65.424091233071977</v>
      </c>
      <c r="I301">
        <v>359.5</v>
      </c>
    </row>
    <row r="302" spans="1:9" x14ac:dyDescent="0.25">
      <c r="A302" s="78">
        <f t="shared" si="84"/>
        <v>40941</v>
      </c>
      <c r="B302">
        <v>3263.5</v>
      </c>
      <c r="C302">
        <v>2077.5</v>
      </c>
      <c r="D302">
        <v>3931.3</v>
      </c>
      <c r="E302">
        <v>2223.3000000000002</v>
      </c>
      <c r="F302" s="16">
        <f t="shared" si="85"/>
        <v>7194.8</v>
      </c>
      <c r="G302" s="16">
        <f t="shared" si="86"/>
        <v>4300.8</v>
      </c>
      <c r="H302" s="17">
        <f t="shared" si="87"/>
        <v>67.289806547619051</v>
      </c>
      <c r="I302">
        <v>359.5</v>
      </c>
    </row>
    <row r="303" spans="1:9" x14ac:dyDescent="0.25">
      <c r="A303" s="78">
        <f t="shared" si="84"/>
        <v>40948</v>
      </c>
      <c r="B303">
        <v>3493.6</v>
      </c>
      <c r="C303">
        <v>2637</v>
      </c>
      <c r="D303">
        <v>4116.5</v>
      </c>
      <c r="E303">
        <v>2304.4</v>
      </c>
      <c r="F303" s="16">
        <f t="shared" si="85"/>
        <v>7610.1</v>
      </c>
      <c r="G303" s="16">
        <f t="shared" si="86"/>
        <v>4941.3999999999996</v>
      </c>
      <c r="H303" s="17">
        <f t="shared" si="87"/>
        <v>54.006961589832869</v>
      </c>
      <c r="I303">
        <v>421</v>
      </c>
    </row>
    <row r="304" spans="1:9" x14ac:dyDescent="0.25">
      <c r="A304" s="78">
        <f t="shared" si="84"/>
        <v>40955</v>
      </c>
      <c r="B304">
        <v>3383.2</v>
      </c>
      <c r="C304">
        <v>3001.5</v>
      </c>
      <c r="D304">
        <v>4362.1000000000004</v>
      </c>
      <c r="E304">
        <v>2445.1</v>
      </c>
      <c r="F304" s="16">
        <f t="shared" si="85"/>
        <v>7745.3</v>
      </c>
      <c r="G304" s="16">
        <f t="shared" si="86"/>
        <v>5446.6</v>
      </c>
      <c r="H304" s="17">
        <f t="shared" si="87"/>
        <v>42.204310946278412</v>
      </c>
      <c r="I304">
        <v>421</v>
      </c>
    </row>
    <row r="305" spans="1:9" x14ac:dyDescent="0.25">
      <c r="A305" s="78">
        <f t="shared" si="84"/>
        <v>40962</v>
      </c>
      <c r="B305">
        <v>3247.4</v>
      </c>
      <c r="C305">
        <v>3239.9</v>
      </c>
      <c r="D305">
        <v>4641.5</v>
      </c>
      <c r="E305">
        <v>2560.1</v>
      </c>
      <c r="F305" s="16">
        <f t="shared" si="85"/>
        <v>7888.9</v>
      </c>
      <c r="G305" s="16">
        <f t="shared" si="86"/>
        <v>5800</v>
      </c>
      <c r="H305" s="17">
        <f t="shared" si="87"/>
        <v>36.0155172413793</v>
      </c>
      <c r="I305">
        <v>444</v>
      </c>
    </row>
    <row r="306" spans="1:9" x14ac:dyDescent="0.25">
      <c r="A306" s="78">
        <f t="shared" si="84"/>
        <v>40969</v>
      </c>
      <c r="B306">
        <v>3037.2</v>
      </c>
      <c r="C306">
        <v>3179.3</v>
      </c>
      <c r="D306">
        <v>4926</v>
      </c>
      <c r="E306">
        <v>2782.3</v>
      </c>
      <c r="F306" s="16">
        <f t="shared" si="85"/>
        <v>7963.2</v>
      </c>
      <c r="G306" s="16">
        <f t="shared" si="86"/>
        <v>5961.6</v>
      </c>
      <c r="H306" s="17">
        <f t="shared" si="87"/>
        <v>33.574879227053131</v>
      </c>
      <c r="I306">
        <v>444</v>
      </c>
    </row>
    <row r="307" spans="1:9" x14ac:dyDescent="0.25">
      <c r="A307" s="78">
        <f t="shared" si="84"/>
        <v>40976</v>
      </c>
      <c r="B307">
        <v>2930.7</v>
      </c>
      <c r="C307">
        <v>3232.9</v>
      </c>
      <c r="D307">
        <v>5255.2</v>
      </c>
      <c r="E307">
        <v>2907.2</v>
      </c>
      <c r="F307" s="16">
        <f t="shared" si="85"/>
        <v>8185.9</v>
      </c>
      <c r="G307" s="16">
        <f t="shared" si="86"/>
        <v>6140.1</v>
      </c>
      <c r="H307" s="17">
        <f t="shared" si="87"/>
        <v>33.318675591602734</v>
      </c>
      <c r="I307">
        <v>444</v>
      </c>
    </row>
    <row r="308" spans="1:9" x14ac:dyDescent="0.25">
      <c r="A308" s="78">
        <f t="shared" si="84"/>
        <v>40983</v>
      </c>
      <c r="B308">
        <v>2859.1</v>
      </c>
      <c r="C308">
        <v>3087.1</v>
      </c>
      <c r="D308">
        <v>5454.3</v>
      </c>
      <c r="E308">
        <v>3109.6</v>
      </c>
      <c r="F308" s="16">
        <f t="shared" si="85"/>
        <v>8313.4</v>
      </c>
      <c r="G308" s="16">
        <f t="shared" si="86"/>
        <v>6196.7</v>
      </c>
      <c r="H308" s="17">
        <f t="shared" si="87"/>
        <v>34.158503719721779</v>
      </c>
      <c r="I308">
        <v>444</v>
      </c>
    </row>
    <row r="309" spans="1:9" x14ac:dyDescent="0.25">
      <c r="A309" s="78">
        <f t="shared" si="84"/>
        <v>40990</v>
      </c>
      <c r="B309">
        <v>2662.1</v>
      </c>
      <c r="C309">
        <v>2916</v>
      </c>
      <c r="D309">
        <v>5699.5</v>
      </c>
      <c r="E309">
        <v>3334.9</v>
      </c>
      <c r="F309" s="16">
        <f t="shared" si="85"/>
        <v>8361.6</v>
      </c>
      <c r="G309" s="16">
        <f t="shared" si="86"/>
        <v>6250.9</v>
      </c>
      <c r="H309" s="17">
        <f t="shared" si="87"/>
        <v>33.766337647378798</v>
      </c>
      <c r="I309">
        <v>444</v>
      </c>
    </row>
    <row r="310" spans="1:9" x14ac:dyDescent="0.25">
      <c r="A310" s="78">
        <f t="shared" si="84"/>
        <v>40997</v>
      </c>
      <c r="B310">
        <v>2713.7</v>
      </c>
      <c r="C310">
        <v>2718.7</v>
      </c>
      <c r="D310">
        <v>5915.1</v>
      </c>
      <c r="E310">
        <v>3573.7</v>
      </c>
      <c r="F310" s="16">
        <f t="shared" si="85"/>
        <v>8628.7999999999993</v>
      </c>
      <c r="G310" s="16">
        <f t="shared" si="86"/>
        <v>6292.4</v>
      </c>
      <c r="H310" s="17">
        <f t="shared" si="87"/>
        <v>37.130506642934336</v>
      </c>
      <c r="I310">
        <v>444</v>
      </c>
    </row>
    <row r="311" spans="1:9" x14ac:dyDescent="0.25">
      <c r="A311" s="78">
        <f t="shared" si="84"/>
        <v>41004</v>
      </c>
      <c r="B311">
        <v>2773.1</v>
      </c>
      <c r="C311">
        <v>2633.3</v>
      </c>
      <c r="D311">
        <v>6151.5</v>
      </c>
      <c r="E311">
        <v>3783.7</v>
      </c>
      <c r="F311" s="16">
        <f t="shared" si="85"/>
        <v>8924.6</v>
      </c>
      <c r="G311" s="16">
        <f t="shared" si="86"/>
        <v>6417</v>
      </c>
      <c r="H311" s="17">
        <f t="shared" si="87"/>
        <v>39.077450522050803</v>
      </c>
      <c r="I311">
        <v>455.2</v>
      </c>
    </row>
    <row r="312" spans="1:9" x14ac:dyDescent="0.25">
      <c r="A312" s="78">
        <f t="shared" si="84"/>
        <v>41011</v>
      </c>
      <c r="B312">
        <v>2576.5</v>
      </c>
      <c r="C312">
        <v>2499.4</v>
      </c>
      <c r="D312">
        <v>6410.6</v>
      </c>
      <c r="E312">
        <v>3978.3</v>
      </c>
      <c r="F312" s="16">
        <f t="shared" si="85"/>
        <v>8987.1</v>
      </c>
      <c r="G312" s="16">
        <f t="shared" si="86"/>
        <v>6477.7000000000007</v>
      </c>
      <c r="H312" s="17">
        <f t="shared" si="87"/>
        <v>38.739058616484236</v>
      </c>
      <c r="I312">
        <v>452.7</v>
      </c>
    </row>
    <row r="313" spans="1:9" x14ac:dyDescent="0.25">
      <c r="A313" s="78">
        <f t="shared" si="84"/>
        <v>41018</v>
      </c>
      <c r="B313">
        <v>2387.6</v>
      </c>
      <c r="C313">
        <v>2323.8000000000002</v>
      </c>
      <c r="D313">
        <v>6647.3</v>
      </c>
      <c r="E313">
        <v>4135.5</v>
      </c>
      <c r="F313" s="16">
        <f t="shared" si="85"/>
        <v>9034.9</v>
      </c>
      <c r="G313" s="16">
        <f t="shared" si="86"/>
        <v>6459.3</v>
      </c>
      <c r="H313" s="17">
        <f t="shared" si="87"/>
        <v>39.874289783722695</v>
      </c>
      <c r="I313">
        <v>452.7</v>
      </c>
    </row>
    <row r="314" spans="1:9" x14ac:dyDescent="0.25">
      <c r="A314" s="78">
        <f t="shared" si="84"/>
        <v>41025</v>
      </c>
      <c r="B314">
        <v>2160.1</v>
      </c>
      <c r="C314">
        <v>2184.8000000000002</v>
      </c>
      <c r="D314">
        <v>6979.3</v>
      </c>
      <c r="E314">
        <v>4303.6000000000004</v>
      </c>
      <c r="F314" s="16">
        <f t="shared" si="85"/>
        <v>9139.4</v>
      </c>
      <c r="G314" s="16">
        <f t="shared" si="86"/>
        <v>6488.4000000000005</v>
      </c>
      <c r="H314" s="17">
        <f t="shared" si="87"/>
        <v>40.857530361876556</v>
      </c>
      <c r="I314">
        <v>497.3</v>
      </c>
    </row>
    <row r="315" spans="1:9" x14ac:dyDescent="0.25">
      <c r="A315" s="78">
        <f t="shared" si="84"/>
        <v>41032</v>
      </c>
      <c r="B315">
        <v>2059.6999999999998</v>
      </c>
      <c r="C315">
        <v>1971.3</v>
      </c>
      <c r="D315">
        <v>7194.8</v>
      </c>
      <c r="E315">
        <v>4518.6000000000004</v>
      </c>
      <c r="F315" s="16">
        <f t="shared" si="85"/>
        <v>9254.5</v>
      </c>
      <c r="G315" s="16">
        <f t="shared" si="86"/>
        <v>6489.9000000000005</v>
      </c>
      <c r="H315" s="17">
        <f t="shared" si="87"/>
        <v>42.598499206459259</v>
      </c>
      <c r="I315">
        <v>497.3</v>
      </c>
    </row>
    <row r="316" spans="1:9" x14ac:dyDescent="0.25">
      <c r="A316" s="78">
        <f t="shared" si="84"/>
        <v>41039</v>
      </c>
      <c r="B316">
        <v>1838</v>
      </c>
      <c r="C316">
        <v>1887.1</v>
      </c>
      <c r="D316">
        <v>7452.3</v>
      </c>
      <c r="E316">
        <v>4665.2</v>
      </c>
      <c r="F316" s="16">
        <f t="shared" si="85"/>
        <v>9290.2999999999993</v>
      </c>
      <c r="G316" s="16">
        <f t="shared" si="86"/>
        <v>6552.2999999999993</v>
      </c>
      <c r="H316" s="17">
        <f t="shared" si="87"/>
        <v>41.786853471300155</v>
      </c>
      <c r="I316">
        <v>570.1</v>
      </c>
    </row>
    <row r="317" spans="1:9" x14ac:dyDescent="0.25">
      <c r="A317" s="78">
        <f t="shared" si="84"/>
        <v>41046</v>
      </c>
      <c r="B317">
        <v>1691.3</v>
      </c>
      <c r="C317">
        <v>1773.9</v>
      </c>
      <c r="D317">
        <v>7653.9</v>
      </c>
      <c r="E317">
        <v>4813.3</v>
      </c>
      <c r="F317" s="16">
        <f t="shared" si="85"/>
        <v>9345.1999999999989</v>
      </c>
      <c r="G317" s="16">
        <f t="shared" si="86"/>
        <v>6587.2000000000007</v>
      </c>
      <c r="H317" s="17">
        <f t="shared" si="87"/>
        <v>41.86907942676703</v>
      </c>
      <c r="I317">
        <v>570.1</v>
      </c>
    </row>
    <row r="318" spans="1:9" x14ac:dyDescent="0.25">
      <c r="A318" s="78">
        <f t="shared" ref="A318:A387" si="89">+A317+7</f>
        <v>41053</v>
      </c>
      <c r="B318">
        <v>1503.4</v>
      </c>
      <c r="C318">
        <v>1634.6</v>
      </c>
      <c r="D318">
        <v>7853.4</v>
      </c>
      <c r="E318">
        <v>4940.7</v>
      </c>
      <c r="F318" s="16">
        <f t="shared" si="85"/>
        <v>9356.7999999999993</v>
      </c>
      <c r="G318" s="16">
        <f t="shared" si="86"/>
        <v>6575.2999999999993</v>
      </c>
      <c r="H318" s="17">
        <f t="shared" si="87"/>
        <v>42.302252368713212</v>
      </c>
      <c r="I318">
        <v>601.1</v>
      </c>
    </row>
    <row r="319" spans="1:9" x14ac:dyDescent="0.25">
      <c r="A319" s="78">
        <f t="shared" si="89"/>
        <v>41060</v>
      </c>
      <c r="B319">
        <v>1384.2</v>
      </c>
      <c r="C319">
        <v>1376.7</v>
      </c>
      <c r="D319">
        <v>8043.6</v>
      </c>
      <c r="E319">
        <v>5235.8</v>
      </c>
      <c r="F319" s="16">
        <f t="shared" si="85"/>
        <v>9427.8000000000011</v>
      </c>
      <c r="G319" s="16">
        <f t="shared" si="86"/>
        <v>6612.5</v>
      </c>
      <c r="H319" s="17">
        <f t="shared" si="87"/>
        <v>42.575425330812863</v>
      </c>
      <c r="I319">
        <v>710.9</v>
      </c>
    </row>
    <row r="320" spans="1:9" x14ac:dyDescent="0.25">
      <c r="A320" s="78">
        <f t="shared" si="89"/>
        <v>41067</v>
      </c>
      <c r="B320">
        <v>1183.5</v>
      </c>
      <c r="C320">
        <v>1253.2</v>
      </c>
      <c r="D320">
        <v>8242.5</v>
      </c>
      <c r="E320">
        <v>5385.4</v>
      </c>
      <c r="F320" s="16">
        <f t="shared" si="85"/>
        <v>9426</v>
      </c>
      <c r="G320" s="16">
        <f t="shared" si="86"/>
        <v>6638.5999999999995</v>
      </c>
      <c r="H320" s="17">
        <f t="shared" si="87"/>
        <v>41.987768505407772</v>
      </c>
      <c r="I320">
        <v>740.9</v>
      </c>
    </row>
    <row r="321" spans="1:9" x14ac:dyDescent="0.25">
      <c r="A321" s="78">
        <f t="shared" si="89"/>
        <v>41074</v>
      </c>
      <c r="B321">
        <v>1018.3</v>
      </c>
      <c r="C321">
        <v>1038.2</v>
      </c>
      <c r="D321">
        <v>8427.6</v>
      </c>
      <c r="E321">
        <v>5641.6</v>
      </c>
      <c r="F321" s="16">
        <f t="shared" si="85"/>
        <v>9445.9</v>
      </c>
      <c r="G321" s="16">
        <f t="shared" si="86"/>
        <v>6679.8</v>
      </c>
      <c r="H321" s="17">
        <f t="shared" si="87"/>
        <v>41.409922452768043</v>
      </c>
      <c r="I321">
        <v>785.1</v>
      </c>
    </row>
    <row r="322" spans="1:9" x14ac:dyDescent="0.25">
      <c r="A322" s="78">
        <f t="shared" si="89"/>
        <v>41081</v>
      </c>
      <c r="B322">
        <v>950.3</v>
      </c>
      <c r="C322">
        <v>1045.5</v>
      </c>
      <c r="D322">
        <v>8572.5</v>
      </c>
      <c r="E322">
        <v>5734.7</v>
      </c>
      <c r="F322" s="16">
        <f t="shared" ref="F322:F340" si="90">+B322+D322</f>
        <v>9522.7999999999993</v>
      </c>
      <c r="G322" s="16">
        <f t="shared" ref="G322:G340" si="91">+C322+E322</f>
        <v>6780.2</v>
      </c>
      <c r="H322" s="17">
        <f t="shared" ref="H322:H340" si="92">+(F322/G322-1)*100</f>
        <v>40.45013421432995</v>
      </c>
      <c r="I322">
        <v>792.6</v>
      </c>
    </row>
    <row r="323" spans="1:9" x14ac:dyDescent="0.25">
      <c r="A323" s="78">
        <f t="shared" si="89"/>
        <v>41088</v>
      </c>
      <c r="B323">
        <v>852.3</v>
      </c>
      <c r="C323">
        <v>902.9</v>
      </c>
      <c r="D323">
        <v>8669.2000000000007</v>
      </c>
      <c r="E323">
        <v>5916.3</v>
      </c>
      <c r="F323" s="16">
        <f t="shared" si="90"/>
        <v>9521.5</v>
      </c>
      <c r="G323" s="16">
        <f t="shared" si="91"/>
        <v>6819.2</v>
      </c>
      <c r="H323" s="17">
        <f t="shared" si="92"/>
        <v>39.627815579540112</v>
      </c>
      <c r="I323">
        <v>824.5</v>
      </c>
    </row>
    <row r="324" spans="1:9" x14ac:dyDescent="0.25">
      <c r="A324" s="78">
        <f t="shared" si="89"/>
        <v>41095</v>
      </c>
      <c r="B324">
        <v>735.7</v>
      </c>
      <c r="C324">
        <v>853.4</v>
      </c>
      <c r="D324">
        <v>8805.7000000000007</v>
      </c>
      <c r="E324">
        <v>6014</v>
      </c>
      <c r="F324" s="16">
        <f t="shared" si="90"/>
        <v>9541.4000000000015</v>
      </c>
      <c r="G324" s="16">
        <f t="shared" si="91"/>
        <v>6867.4</v>
      </c>
      <c r="H324" s="17">
        <f t="shared" si="92"/>
        <v>38.937589189504052</v>
      </c>
      <c r="I324">
        <v>1076.9000000000001</v>
      </c>
    </row>
    <row r="325" spans="1:9" x14ac:dyDescent="0.25">
      <c r="A325" s="78">
        <f t="shared" si="89"/>
        <v>41102</v>
      </c>
      <c r="B325">
        <v>631.4</v>
      </c>
      <c r="C325">
        <v>746.1</v>
      </c>
      <c r="D325">
        <v>8906.7000000000007</v>
      </c>
      <c r="E325">
        <v>6160.9</v>
      </c>
      <c r="F325" s="16">
        <f t="shared" si="90"/>
        <v>9538.1</v>
      </c>
      <c r="G325" s="16">
        <f t="shared" si="91"/>
        <v>6907</v>
      </c>
      <c r="H325" s="17">
        <f t="shared" si="92"/>
        <v>38.0932387433039</v>
      </c>
      <c r="I325">
        <v>1087.9000000000001</v>
      </c>
    </row>
    <row r="326" spans="1:9" x14ac:dyDescent="0.25">
      <c r="A326" s="78">
        <f t="shared" si="89"/>
        <v>41109</v>
      </c>
      <c r="B326">
        <v>562.6</v>
      </c>
      <c r="C326">
        <v>623.70000000000005</v>
      </c>
      <c r="D326">
        <v>8981.4</v>
      </c>
      <c r="E326">
        <v>6297.4</v>
      </c>
      <c r="F326" s="16">
        <f t="shared" si="90"/>
        <v>9544</v>
      </c>
      <c r="G326" s="16">
        <f t="shared" si="91"/>
        <v>6921.0999999999995</v>
      </c>
      <c r="H326" s="17">
        <f t="shared" si="92"/>
        <v>37.897155076505193</v>
      </c>
      <c r="I326">
        <v>1091.4000000000001</v>
      </c>
    </row>
    <row r="327" spans="1:9" x14ac:dyDescent="0.25">
      <c r="A327" s="78">
        <f t="shared" si="89"/>
        <v>41116</v>
      </c>
      <c r="B327">
        <v>468.8</v>
      </c>
      <c r="C327">
        <v>529.29999999999995</v>
      </c>
      <c r="D327">
        <v>9090.7000000000007</v>
      </c>
      <c r="E327">
        <v>6447.9</v>
      </c>
      <c r="F327" s="16">
        <f t="shared" si="90"/>
        <v>9559.5</v>
      </c>
      <c r="G327" s="16">
        <f t="shared" si="91"/>
        <v>6977.2</v>
      </c>
      <c r="H327" s="17">
        <f t="shared" si="92"/>
        <v>37.01054864415525</v>
      </c>
      <c r="I327">
        <v>1099.4000000000001</v>
      </c>
    </row>
    <row r="328" spans="1:9" x14ac:dyDescent="0.25">
      <c r="A328" s="78">
        <f t="shared" si="89"/>
        <v>41123</v>
      </c>
      <c r="B328">
        <v>412.5</v>
      </c>
      <c r="C328">
        <v>397.3</v>
      </c>
      <c r="D328">
        <v>9159.2999999999993</v>
      </c>
      <c r="E328">
        <v>6580.8</v>
      </c>
      <c r="F328" s="16">
        <f t="shared" si="90"/>
        <v>9571.7999999999993</v>
      </c>
      <c r="G328" s="16">
        <f t="shared" si="91"/>
        <v>6978.1</v>
      </c>
      <c r="H328" s="17">
        <f t="shared" si="92"/>
        <v>37.169143463120321</v>
      </c>
      <c r="I328">
        <v>2082.4</v>
      </c>
    </row>
    <row r="329" spans="1:9" x14ac:dyDescent="0.25">
      <c r="A329" s="78">
        <f t="shared" si="89"/>
        <v>41130</v>
      </c>
      <c r="B329">
        <v>316.60000000000002</v>
      </c>
      <c r="C329">
        <v>280</v>
      </c>
      <c r="D329">
        <v>9279</v>
      </c>
      <c r="E329">
        <v>6750.6</v>
      </c>
      <c r="F329" s="16">
        <f t="shared" si="90"/>
        <v>9595.6</v>
      </c>
      <c r="G329" s="16">
        <f t="shared" si="91"/>
        <v>7030.6</v>
      </c>
      <c r="H329" s="17">
        <f t="shared" si="92"/>
        <v>36.483372685119342</v>
      </c>
      <c r="I329">
        <v>2154.4</v>
      </c>
    </row>
    <row r="330" spans="1:9" x14ac:dyDescent="0.25">
      <c r="A330" s="78">
        <f t="shared" si="89"/>
        <v>41137</v>
      </c>
      <c r="B330">
        <v>243</v>
      </c>
      <c r="C330">
        <v>252.1</v>
      </c>
      <c r="D330">
        <v>9372.5</v>
      </c>
      <c r="E330">
        <v>6847.1</v>
      </c>
      <c r="F330" s="16">
        <f t="shared" si="90"/>
        <v>9615.5</v>
      </c>
      <c r="G330" s="16">
        <f t="shared" si="91"/>
        <v>7099.2000000000007</v>
      </c>
      <c r="H330" s="17">
        <f t="shared" si="92"/>
        <v>35.444838855082253</v>
      </c>
      <c r="I330">
        <v>2285.6999999999998</v>
      </c>
    </row>
    <row r="331" spans="1:9" x14ac:dyDescent="0.25">
      <c r="A331" s="78">
        <f t="shared" si="89"/>
        <v>41144</v>
      </c>
      <c r="B331">
        <v>170.5</v>
      </c>
      <c r="C331">
        <v>186.4</v>
      </c>
      <c r="D331">
        <v>9449.2999999999993</v>
      </c>
      <c r="E331">
        <v>6934.7</v>
      </c>
      <c r="F331" s="16">
        <f t="shared" si="90"/>
        <v>9619.7999999999993</v>
      </c>
      <c r="G331" s="16">
        <f t="shared" si="91"/>
        <v>7121.0999999999995</v>
      </c>
      <c r="H331" s="17">
        <f t="shared" si="92"/>
        <v>35.088680119644437</v>
      </c>
      <c r="I331">
        <v>2263.4</v>
      </c>
    </row>
    <row r="332" spans="1:9" x14ac:dyDescent="0.25">
      <c r="A332" s="78">
        <f t="shared" si="89"/>
        <v>41151</v>
      </c>
      <c r="B332">
        <v>90</v>
      </c>
      <c r="C332">
        <v>2453.1999999999998</v>
      </c>
      <c r="D332">
        <v>9526.2999999999993</v>
      </c>
      <c r="E332">
        <v>25.6</v>
      </c>
      <c r="F332" s="16">
        <f t="shared" si="90"/>
        <v>9616.2999999999993</v>
      </c>
      <c r="G332" s="16">
        <f t="shared" si="91"/>
        <v>2478.7999999999997</v>
      </c>
      <c r="H332" s="17">
        <f t="shared" si="92"/>
        <v>287.94174600613201</v>
      </c>
      <c r="I332">
        <v>2339.3000000000002</v>
      </c>
    </row>
    <row r="333" spans="1:9" x14ac:dyDescent="0.25">
      <c r="A333" s="78">
        <f t="shared" si="89"/>
        <v>41158</v>
      </c>
      <c r="B333">
        <v>2369.5</v>
      </c>
      <c r="C333">
        <v>2453.1999999999998</v>
      </c>
      <c r="D333">
        <v>45.5</v>
      </c>
      <c r="E333">
        <v>25.6</v>
      </c>
      <c r="F333" s="16">
        <f t="shared" si="90"/>
        <v>2415</v>
      </c>
      <c r="G333" s="16">
        <f t="shared" si="91"/>
        <v>2478.7999999999997</v>
      </c>
      <c r="H333" s="17">
        <f t="shared" si="92"/>
        <v>-2.5738260448604056</v>
      </c>
      <c r="I333">
        <v>555.4</v>
      </c>
    </row>
    <row r="334" spans="1:9" x14ac:dyDescent="0.25">
      <c r="A334" s="78">
        <f t="shared" si="89"/>
        <v>41165</v>
      </c>
      <c r="B334">
        <v>2288</v>
      </c>
      <c r="C334">
        <v>2404.1999999999998</v>
      </c>
      <c r="D334">
        <v>182.5</v>
      </c>
      <c r="E334">
        <v>274.10000000000002</v>
      </c>
      <c r="F334" s="16">
        <f t="shared" si="90"/>
        <v>2470.5</v>
      </c>
      <c r="G334" s="16">
        <f t="shared" si="91"/>
        <v>2678.2999999999997</v>
      </c>
      <c r="H334" s="17">
        <f t="shared" si="92"/>
        <v>-7.7586528768248453</v>
      </c>
      <c r="I334">
        <v>555.4</v>
      </c>
    </row>
    <row r="335" spans="1:9" x14ac:dyDescent="0.25">
      <c r="A335" s="78">
        <f t="shared" si="89"/>
        <v>41172</v>
      </c>
      <c r="B335">
        <v>2197</v>
      </c>
      <c r="C335">
        <v>2384</v>
      </c>
      <c r="D335">
        <v>290.8</v>
      </c>
      <c r="E335">
        <v>412.5</v>
      </c>
      <c r="F335" s="16">
        <f t="shared" si="90"/>
        <v>2487.8000000000002</v>
      </c>
      <c r="G335" s="16">
        <f t="shared" si="91"/>
        <v>2796.5</v>
      </c>
      <c r="H335" s="17">
        <f t="shared" si="92"/>
        <v>-11.038798498122649</v>
      </c>
      <c r="I335">
        <v>555.4</v>
      </c>
    </row>
    <row r="336" spans="1:9" x14ac:dyDescent="0.25">
      <c r="A336" s="78">
        <f t="shared" si="89"/>
        <v>41179</v>
      </c>
      <c r="B336">
        <v>2135.3000000000002</v>
      </c>
      <c r="C336">
        <v>2482.6</v>
      </c>
      <c r="D336">
        <v>378.9</v>
      </c>
      <c r="E336">
        <v>554</v>
      </c>
      <c r="F336" s="16">
        <f t="shared" si="90"/>
        <v>2514.2000000000003</v>
      </c>
      <c r="G336" s="16">
        <f t="shared" si="91"/>
        <v>3036.6</v>
      </c>
      <c r="H336" s="17">
        <f t="shared" si="92"/>
        <v>-17.203451228347475</v>
      </c>
      <c r="I336">
        <v>555.4</v>
      </c>
    </row>
    <row r="337" spans="1:9" x14ac:dyDescent="0.25">
      <c r="A337" s="78">
        <f t="shared" si="89"/>
        <v>41186</v>
      </c>
      <c r="B337">
        <v>2082</v>
      </c>
      <c r="C337">
        <v>2793.2</v>
      </c>
      <c r="D337">
        <v>460.5</v>
      </c>
      <c r="E337">
        <v>692.2</v>
      </c>
      <c r="F337" s="16">
        <f t="shared" si="90"/>
        <v>2542.5</v>
      </c>
      <c r="G337" s="16">
        <f t="shared" si="91"/>
        <v>3485.3999999999996</v>
      </c>
      <c r="H337" s="17">
        <f t="shared" si="92"/>
        <v>-27.052849027371316</v>
      </c>
      <c r="I337">
        <v>555.4</v>
      </c>
    </row>
    <row r="338" spans="1:9" x14ac:dyDescent="0.25">
      <c r="A338" s="78">
        <f t="shared" si="89"/>
        <v>41193</v>
      </c>
      <c r="B338">
        <v>2041.8</v>
      </c>
      <c r="C338">
        <v>2948</v>
      </c>
      <c r="D338">
        <v>546.29999999999995</v>
      </c>
      <c r="E338">
        <v>772.9</v>
      </c>
      <c r="F338" s="16">
        <f t="shared" si="90"/>
        <v>2588.1</v>
      </c>
      <c r="G338" s="16">
        <f t="shared" si="91"/>
        <v>3720.9</v>
      </c>
      <c r="H338" s="17">
        <f t="shared" si="92"/>
        <v>-30.444247359509802</v>
      </c>
      <c r="I338">
        <v>555.4</v>
      </c>
    </row>
    <row r="339" spans="1:9" x14ac:dyDescent="0.25">
      <c r="A339" s="78">
        <f t="shared" si="89"/>
        <v>41200</v>
      </c>
      <c r="B339">
        <v>2020.3</v>
      </c>
      <c r="C339">
        <v>2808.6</v>
      </c>
      <c r="D339">
        <v>594</v>
      </c>
      <c r="E339">
        <v>1004.7</v>
      </c>
      <c r="F339" s="16">
        <f t="shared" si="90"/>
        <v>2614.3000000000002</v>
      </c>
      <c r="G339" s="16">
        <f t="shared" si="91"/>
        <v>3813.3</v>
      </c>
      <c r="H339" s="17">
        <f t="shared" si="92"/>
        <v>-31.442582540057163</v>
      </c>
      <c r="I339">
        <v>555.4</v>
      </c>
    </row>
    <row r="340" spans="1:9" x14ac:dyDescent="0.25">
      <c r="A340" s="78">
        <f t="shared" si="89"/>
        <v>41207</v>
      </c>
      <c r="B340">
        <v>2004.6</v>
      </c>
      <c r="C340">
        <v>2672.1</v>
      </c>
      <c r="D340">
        <v>672.6</v>
      </c>
      <c r="E340">
        <v>1157.2</v>
      </c>
      <c r="F340" s="16">
        <f t="shared" si="90"/>
        <v>2677.2</v>
      </c>
      <c r="G340" s="16">
        <f t="shared" si="91"/>
        <v>3829.3</v>
      </c>
      <c r="H340" s="17">
        <f t="shared" si="92"/>
        <v>-30.086438774710789</v>
      </c>
      <c r="I340">
        <v>555.4</v>
      </c>
    </row>
    <row r="341" spans="1:9" x14ac:dyDescent="0.25">
      <c r="A341" s="78">
        <f t="shared" si="89"/>
        <v>41214</v>
      </c>
      <c r="B341">
        <v>1912.3</v>
      </c>
      <c r="C341">
        <v>2690.6</v>
      </c>
      <c r="D341">
        <v>832.7</v>
      </c>
      <c r="E341">
        <v>1291.8</v>
      </c>
      <c r="F341" s="16">
        <f t="shared" ref="F341:F363" si="93">+B341+D341</f>
        <v>2745</v>
      </c>
      <c r="G341" s="16">
        <f t="shared" ref="G341:G363" si="94">+C341+E341</f>
        <v>3982.3999999999996</v>
      </c>
      <c r="H341" s="17">
        <f t="shared" ref="H341:H363" si="95">+(F341/G341-1)*100</f>
        <v>-31.071715548413014</v>
      </c>
      <c r="I341">
        <v>555.4</v>
      </c>
    </row>
    <row r="342" spans="1:9" x14ac:dyDescent="0.25">
      <c r="A342" s="78">
        <f t="shared" si="89"/>
        <v>41221</v>
      </c>
      <c r="B342">
        <v>1791.7</v>
      </c>
      <c r="C342">
        <v>2541.6</v>
      </c>
      <c r="D342">
        <v>924</v>
      </c>
      <c r="E342">
        <v>1584.7</v>
      </c>
      <c r="F342" s="16">
        <f t="shared" si="93"/>
        <v>2715.7</v>
      </c>
      <c r="G342" s="16">
        <f t="shared" si="94"/>
        <v>4126.3</v>
      </c>
      <c r="H342" s="17">
        <f t="shared" si="95"/>
        <v>-34.185589995880093</v>
      </c>
      <c r="I342">
        <v>555.4</v>
      </c>
    </row>
    <row r="343" spans="1:9" x14ac:dyDescent="0.25">
      <c r="A343" s="78">
        <f t="shared" si="89"/>
        <v>41228</v>
      </c>
      <c r="B343">
        <v>1678.9</v>
      </c>
      <c r="C343">
        <v>2445.1999999999998</v>
      </c>
      <c r="D343">
        <v>1056.7</v>
      </c>
      <c r="E343">
        <v>1765.1</v>
      </c>
      <c r="F343" s="16">
        <f t="shared" si="93"/>
        <v>2735.6000000000004</v>
      </c>
      <c r="G343" s="16">
        <f t="shared" si="94"/>
        <v>4210.2999999999993</v>
      </c>
      <c r="H343" s="17">
        <f t="shared" si="95"/>
        <v>-35.026007647911051</v>
      </c>
      <c r="I343">
        <v>555.4</v>
      </c>
    </row>
    <row r="344" spans="1:9" x14ac:dyDescent="0.25">
      <c r="A344" s="78">
        <f t="shared" si="89"/>
        <v>41235</v>
      </c>
      <c r="B344">
        <v>1660.3</v>
      </c>
      <c r="C344">
        <v>2313.1</v>
      </c>
      <c r="D344">
        <v>1115.7</v>
      </c>
      <c r="E344">
        <v>1973.7</v>
      </c>
      <c r="F344" s="16">
        <f t="shared" si="93"/>
        <v>2776</v>
      </c>
      <c r="G344" s="16">
        <f t="shared" si="94"/>
        <v>4286.8</v>
      </c>
      <c r="H344" s="17">
        <f t="shared" si="95"/>
        <v>-35.243071755155363</v>
      </c>
      <c r="I344">
        <v>555.4</v>
      </c>
    </row>
    <row r="345" spans="1:9" x14ac:dyDescent="0.25">
      <c r="A345" s="78">
        <f t="shared" si="89"/>
        <v>41242</v>
      </c>
      <c r="B345">
        <v>1591.3</v>
      </c>
      <c r="C345">
        <v>2552.4</v>
      </c>
      <c r="D345">
        <v>1162.9000000000001</v>
      </c>
      <c r="E345">
        <v>2133.8000000000002</v>
      </c>
      <c r="F345" s="16">
        <f t="shared" si="93"/>
        <v>2754.2</v>
      </c>
      <c r="G345" s="16">
        <f t="shared" si="94"/>
        <v>4686.2000000000007</v>
      </c>
      <c r="H345" s="17">
        <f t="shared" si="95"/>
        <v>-41.227433741624353</v>
      </c>
      <c r="I345">
        <v>555.4</v>
      </c>
    </row>
    <row r="346" spans="1:9" x14ac:dyDescent="0.25">
      <c r="A346" s="78">
        <f t="shared" si="89"/>
        <v>41249</v>
      </c>
      <c r="B346">
        <v>1589.5</v>
      </c>
      <c r="C346">
        <v>2743.3</v>
      </c>
      <c r="D346">
        <v>1247.4000000000001</v>
      </c>
      <c r="E346">
        <v>2258.3000000000002</v>
      </c>
      <c r="F346" s="16">
        <f t="shared" si="93"/>
        <v>2836.9</v>
      </c>
      <c r="G346" s="16">
        <f t="shared" si="94"/>
        <v>5001.6000000000004</v>
      </c>
      <c r="H346" s="17">
        <f t="shared" si="95"/>
        <v>-43.2801503518874</v>
      </c>
      <c r="I346">
        <v>555.4</v>
      </c>
    </row>
    <row r="347" spans="1:9" x14ac:dyDescent="0.25">
      <c r="A347" s="78">
        <f t="shared" si="89"/>
        <v>41256</v>
      </c>
      <c r="B347">
        <v>1554.6</v>
      </c>
      <c r="C347">
        <v>2806.6</v>
      </c>
      <c r="D347">
        <v>1294.7</v>
      </c>
      <c r="E347">
        <v>2563.1999999999998</v>
      </c>
      <c r="F347" s="16">
        <f t="shared" si="93"/>
        <v>2849.3</v>
      </c>
      <c r="G347" s="16">
        <f t="shared" si="94"/>
        <v>5369.7999999999993</v>
      </c>
      <c r="H347" s="17">
        <f t="shared" si="95"/>
        <v>-46.938433461208973</v>
      </c>
      <c r="I347">
        <v>555.4</v>
      </c>
    </row>
    <row r="348" spans="1:9" x14ac:dyDescent="0.25">
      <c r="A348" s="78">
        <f t="shared" si="89"/>
        <v>41263</v>
      </c>
      <c r="B348">
        <v>1547.7</v>
      </c>
      <c r="C348">
        <v>2767.3</v>
      </c>
      <c r="D348">
        <v>1362.5</v>
      </c>
      <c r="E348">
        <v>2728.2</v>
      </c>
      <c r="F348" s="16">
        <f t="shared" si="93"/>
        <v>2910.2</v>
      </c>
      <c r="G348" s="16">
        <f t="shared" si="94"/>
        <v>5495.5</v>
      </c>
      <c r="H348" s="17">
        <f t="shared" si="95"/>
        <v>-47.043945045946685</v>
      </c>
      <c r="I348">
        <v>555.4</v>
      </c>
    </row>
    <row r="349" spans="1:9" x14ac:dyDescent="0.25">
      <c r="A349" s="78">
        <f t="shared" si="89"/>
        <v>41270</v>
      </c>
      <c r="B349">
        <v>1500.6</v>
      </c>
      <c r="C349">
        <v>2746.1</v>
      </c>
      <c r="D349">
        <v>1415.1</v>
      </c>
      <c r="E349">
        <v>2877.5</v>
      </c>
      <c r="F349" s="16">
        <f t="shared" si="93"/>
        <v>2915.7</v>
      </c>
      <c r="G349" s="16">
        <f t="shared" si="94"/>
        <v>5623.6</v>
      </c>
      <c r="H349" s="17">
        <f t="shared" si="95"/>
        <v>-48.152429049007765</v>
      </c>
      <c r="I349">
        <v>555.4</v>
      </c>
    </row>
    <row r="350" spans="1:9" x14ac:dyDescent="0.25">
      <c r="A350" s="78">
        <f t="shared" si="89"/>
        <v>41277</v>
      </c>
      <c r="B350">
        <v>1478.6</v>
      </c>
      <c r="C350">
        <v>2771.2</v>
      </c>
      <c r="D350">
        <v>1437.1</v>
      </c>
      <c r="E350">
        <v>3096.3</v>
      </c>
      <c r="F350" s="16">
        <f t="shared" si="93"/>
        <v>2915.7</v>
      </c>
      <c r="G350" s="16">
        <f t="shared" si="94"/>
        <v>5867.5</v>
      </c>
      <c r="H350" s="17">
        <f t="shared" si="95"/>
        <v>-50.307626757562851</v>
      </c>
      <c r="I350">
        <v>555.4</v>
      </c>
    </row>
    <row r="351" spans="1:9" x14ac:dyDescent="0.25">
      <c r="A351" s="78">
        <f t="shared" si="89"/>
        <v>41284</v>
      </c>
      <c r="B351">
        <v>1543.7</v>
      </c>
      <c r="C351">
        <v>2915.4</v>
      </c>
      <c r="D351">
        <v>1485</v>
      </c>
      <c r="E351">
        <v>3341</v>
      </c>
      <c r="F351" s="16">
        <f t="shared" si="93"/>
        <v>3028.7</v>
      </c>
      <c r="G351" s="16">
        <f t="shared" si="94"/>
        <v>6256.4</v>
      </c>
      <c r="H351" s="17">
        <f t="shared" si="95"/>
        <v>-51.590371459625352</v>
      </c>
      <c r="I351">
        <v>555.4</v>
      </c>
    </row>
    <row r="352" spans="1:9" x14ac:dyDescent="0.25">
      <c r="A352" s="78">
        <f t="shared" si="89"/>
        <v>41291</v>
      </c>
      <c r="B352">
        <v>1545.2</v>
      </c>
      <c r="C352">
        <v>2986.2</v>
      </c>
      <c r="D352">
        <v>1531.7</v>
      </c>
      <c r="E352">
        <v>3534.3</v>
      </c>
      <c r="F352" s="16">
        <f t="shared" si="93"/>
        <v>3076.9</v>
      </c>
      <c r="G352" s="16">
        <f t="shared" si="94"/>
        <v>6520.5</v>
      </c>
      <c r="H352" s="17">
        <f t="shared" si="95"/>
        <v>-52.811900927842956</v>
      </c>
      <c r="I352">
        <v>607.4</v>
      </c>
    </row>
    <row r="353" spans="1:9" x14ac:dyDescent="0.25">
      <c r="A353" s="78">
        <f t="shared" si="89"/>
        <v>41298</v>
      </c>
      <c r="B353">
        <v>1495.8</v>
      </c>
      <c r="C353">
        <v>3285</v>
      </c>
      <c r="D353">
        <v>1629.3</v>
      </c>
      <c r="E353">
        <v>3677.7</v>
      </c>
      <c r="F353" s="16">
        <f t="shared" si="93"/>
        <v>3125.1</v>
      </c>
      <c r="G353" s="16">
        <f t="shared" si="94"/>
        <v>6962.7</v>
      </c>
      <c r="H353" s="17">
        <f t="shared" si="95"/>
        <v>-55.116549614373731</v>
      </c>
      <c r="I353">
        <v>607.4</v>
      </c>
    </row>
    <row r="354" spans="1:9" x14ac:dyDescent="0.25">
      <c r="A354" s="78">
        <f t="shared" si="89"/>
        <v>41305</v>
      </c>
      <c r="B354">
        <v>1441.9</v>
      </c>
      <c r="C354">
        <v>3263.5</v>
      </c>
      <c r="D354">
        <v>1680.9</v>
      </c>
      <c r="E354">
        <v>3931.3</v>
      </c>
      <c r="F354" s="16">
        <f t="shared" si="93"/>
        <v>3122.8</v>
      </c>
      <c r="G354" s="16">
        <f t="shared" si="94"/>
        <v>7194.8</v>
      </c>
      <c r="H354" s="17">
        <f t="shared" si="95"/>
        <v>-56.596430755545668</v>
      </c>
      <c r="I354">
        <v>629.4</v>
      </c>
    </row>
    <row r="355" spans="1:9" x14ac:dyDescent="0.25">
      <c r="A355" s="78">
        <f t="shared" si="89"/>
        <v>41312</v>
      </c>
      <c r="B355">
        <v>1453.4</v>
      </c>
      <c r="C355">
        <v>3493.6</v>
      </c>
      <c r="D355">
        <v>1722.9</v>
      </c>
      <c r="E355">
        <v>4116.5</v>
      </c>
      <c r="F355" s="16">
        <f t="shared" si="93"/>
        <v>3176.3</v>
      </c>
      <c r="G355" s="16">
        <f t="shared" si="94"/>
        <v>7610.1</v>
      </c>
      <c r="H355" s="17">
        <f t="shared" si="95"/>
        <v>-58.262046490847695</v>
      </c>
      <c r="I355">
        <v>629.4</v>
      </c>
    </row>
    <row r="356" spans="1:9" x14ac:dyDescent="0.25">
      <c r="A356" s="78">
        <f t="shared" si="89"/>
        <v>41319</v>
      </c>
      <c r="B356">
        <v>1421.7</v>
      </c>
      <c r="C356">
        <v>3383.2</v>
      </c>
      <c r="D356">
        <v>1822.4</v>
      </c>
      <c r="E356">
        <v>4362.1000000000004</v>
      </c>
      <c r="F356" s="16">
        <f t="shared" si="93"/>
        <v>3244.1000000000004</v>
      </c>
      <c r="G356" s="16">
        <f t="shared" si="94"/>
        <v>7745.3</v>
      </c>
      <c r="H356" s="17">
        <f t="shared" si="95"/>
        <v>-58.115244083508699</v>
      </c>
      <c r="I356">
        <v>629.4</v>
      </c>
    </row>
    <row r="357" spans="1:9" x14ac:dyDescent="0.25">
      <c r="A357" s="78">
        <f t="shared" si="89"/>
        <v>41326</v>
      </c>
      <c r="B357">
        <v>1503.4</v>
      </c>
      <c r="C357">
        <v>3247.4</v>
      </c>
      <c r="D357">
        <v>1839.4</v>
      </c>
      <c r="E357">
        <v>4641.5</v>
      </c>
      <c r="F357" s="16">
        <f t="shared" si="93"/>
        <v>3342.8</v>
      </c>
      <c r="G357" s="16">
        <f t="shared" si="94"/>
        <v>7888.9</v>
      </c>
      <c r="H357" s="17">
        <f t="shared" si="95"/>
        <v>-57.626538554171049</v>
      </c>
      <c r="I357">
        <v>662.4</v>
      </c>
    </row>
    <row r="358" spans="1:9" x14ac:dyDescent="0.25">
      <c r="A358" s="78">
        <f t="shared" si="89"/>
        <v>41333</v>
      </c>
      <c r="B358">
        <v>1423.5</v>
      </c>
      <c r="C358">
        <v>3037.2</v>
      </c>
      <c r="D358">
        <v>1928.1</v>
      </c>
      <c r="E358">
        <v>4926</v>
      </c>
      <c r="F358" s="16">
        <f t="shared" si="93"/>
        <v>3351.6</v>
      </c>
      <c r="G358" s="16">
        <f t="shared" si="94"/>
        <v>7963.2</v>
      </c>
      <c r="H358" s="17">
        <f t="shared" si="95"/>
        <v>-57.911392405063289</v>
      </c>
      <c r="I358">
        <v>722.4</v>
      </c>
    </row>
    <row r="359" spans="1:9" x14ac:dyDescent="0.25">
      <c r="A359" s="78">
        <f t="shared" si="89"/>
        <v>41340</v>
      </c>
      <c r="B359">
        <v>1399.1</v>
      </c>
      <c r="C359">
        <v>2930.7</v>
      </c>
      <c r="D359">
        <v>2004.9</v>
      </c>
      <c r="E359">
        <v>5255.2</v>
      </c>
      <c r="F359" s="16">
        <f t="shared" si="93"/>
        <v>3404</v>
      </c>
      <c r="G359" s="16">
        <f t="shared" si="94"/>
        <v>8185.9</v>
      </c>
      <c r="H359" s="17">
        <f t="shared" si="95"/>
        <v>-58.416301200845353</v>
      </c>
      <c r="I359">
        <v>722.4</v>
      </c>
    </row>
    <row r="360" spans="1:9" x14ac:dyDescent="0.25">
      <c r="A360" s="78">
        <f t="shared" si="89"/>
        <v>41347</v>
      </c>
      <c r="B360">
        <v>1334.1</v>
      </c>
      <c r="C360">
        <v>2859.1</v>
      </c>
      <c r="D360">
        <v>2123.5</v>
      </c>
      <c r="E360">
        <v>5454.3</v>
      </c>
      <c r="F360" s="16">
        <f t="shared" si="93"/>
        <v>3457.6</v>
      </c>
      <c r="G360" s="16">
        <f t="shared" si="94"/>
        <v>8313.4</v>
      </c>
      <c r="H360" s="17">
        <f t="shared" si="95"/>
        <v>-58.409315081675373</v>
      </c>
      <c r="I360">
        <v>722.4</v>
      </c>
    </row>
    <row r="361" spans="1:9" x14ac:dyDescent="0.25">
      <c r="A361" s="78">
        <f t="shared" si="89"/>
        <v>41354</v>
      </c>
      <c r="B361">
        <v>1269.5999999999999</v>
      </c>
      <c r="C361">
        <v>2662.1</v>
      </c>
      <c r="D361">
        <v>2187.6</v>
      </c>
      <c r="E361">
        <v>5699.5</v>
      </c>
      <c r="F361" s="16">
        <f t="shared" si="93"/>
        <v>3457.2</v>
      </c>
      <c r="G361" s="16">
        <f t="shared" si="94"/>
        <v>8361.6</v>
      </c>
      <c r="H361" s="17">
        <f t="shared" si="95"/>
        <v>-58.653846153846153</v>
      </c>
      <c r="I361">
        <v>722.4</v>
      </c>
    </row>
    <row r="362" spans="1:9" x14ac:dyDescent="0.25">
      <c r="A362" s="78">
        <f t="shared" si="89"/>
        <v>41361</v>
      </c>
      <c r="B362">
        <v>1328.6</v>
      </c>
      <c r="C362">
        <v>2713.7</v>
      </c>
      <c r="D362">
        <v>2291.6999999999998</v>
      </c>
      <c r="E362">
        <v>5915.1</v>
      </c>
      <c r="F362" s="16">
        <f t="shared" si="93"/>
        <v>3620.2999999999997</v>
      </c>
      <c r="G362" s="16">
        <f t="shared" si="94"/>
        <v>8628.7999999999993</v>
      </c>
      <c r="H362" s="17">
        <f t="shared" si="95"/>
        <v>-58.043992212126838</v>
      </c>
      <c r="I362">
        <v>755.4</v>
      </c>
    </row>
    <row r="363" spans="1:9" x14ac:dyDescent="0.25">
      <c r="A363" s="78">
        <f t="shared" si="89"/>
        <v>41368</v>
      </c>
      <c r="B363">
        <v>1320.7</v>
      </c>
      <c r="C363">
        <v>2773.1</v>
      </c>
      <c r="D363">
        <v>2381.6999999999998</v>
      </c>
      <c r="E363">
        <v>6151.5</v>
      </c>
      <c r="F363" s="16">
        <f t="shared" si="93"/>
        <v>3702.3999999999996</v>
      </c>
      <c r="G363" s="16">
        <f t="shared" si="94"/>
        <v>8924.6</v>
      </c>
      <c r="H363" s="17">
        <f t="shared" si="95"/>
        <v>-58.514667324025723</v>
      </c>
      <c r="I363">
        <v>755.4</v>
      </c>
    </row>
    <row r="364" spans="1:9" x14ac:dyDescent="0.25">
      <c r="A364" s="78">
        <f t="shared" si="89"/>
        <v>41375</v>
      </c>
      <c r="B364">
        <v>1285.7</v>
      </c>
      <c r="C364">
        <v>2576.5</v>
      </c>
      <c r="D364">
        <v>2468.5</v>
      </c>
      <c r="E364">
        <v>6410.6</v>
      </c>
      <c r="F364" s="16">
        <f t="shared" ref="F364:G366" si="96">+B364+D364</f>
        <v>3754.2</v>
      </c>
      <c r="G364" s="16">
        <f t="shared" si="96"/>
        <v>8987.1</v>
      </c>
      <c r="H364" s="17">
        <f t="shared" ref="H364:H369" si="97">+(F364/G364-1)*100</f>
        <v>-58.226791734819905</v>
      </c>
      <c r="I364">
        <v>766.3</v>
      </c>
    </row>
    <row r="365" spans="1:9" x14ac:dyDescent="0.25">
      <c r="A365" s="78">
        <f t="shared" si="89"/>
        <v>41382</v>
      </c>
      <c r="B365">
        <v>1251.5</v>
      </c>
      <c r="C365">
        <v>2387.6</v>
      </c>
      <c r="D365">
        <v>2555.5</v>
      </c>
      <c r="E365">
        <v>6647.3</v>
      </c>
      <c r="F365" s="16">
        <f t="shared" si="96"/>
        <v>3807</v>
      </c>
      <c r="G365" s="16">
        <f t="shared" si="96"/>
        <v>9034.9</v>
      </c>
      <c r="H365" s="17">
        <f t="shared" si="97"/>
        <v>-57.863396385128787</v>
      </c>
      <c r="I365">
        <v>777.4</v>
      </c>
    </row>
    <row r="366" spans="1:9" x14ac:dyDescent="0.25">
      <c r="A366" s="78">
        <f t="shared" si="89"/>
        <v>41389</v>
      </c>
      <c r="B366">
        <v>1206.5</v>
      </c>
      <c r="C366">
        <v>2160.1</v>
      </c>
      <c r="D366">
        <v>2694.3</v>
      </c>
      <c r="E366">
        <v>6979.3</v>
      </c>
      <c r="F366" s="16">
        <f t="shared" si="96"/>
        <v>3900.8</v>
      </c>
      <c r="G366" s="16">
        <f t="shared" si="96"/>
        <v>9139.4</v>
      </c>
      <c r="H366" s="17">
        <f t="shared" si="97"/>
        <v>-57.318861194389129</v>
      </c>
      <c r="I366">
        <v>777.4</v>
      </c>
    </row>
    <row r="367" spans="1:9" x14ac:dyDescent="0.25">
      <c r="A367" s="78">
        <f t="shared" si="89"/>
        <v>41396</v>
      </c>
      <c r="B367">
        <v>1146.2</v>
      </c>
      <c r="C367">
        <v>2059.6999999999998</v>
      </c>
      <c r="D367">
        <v>2777.5</v>
      </c>
      <c r="E367">
        <v>7194.8</v>
      </c>
      <c r="F367" s="16">
        <f t="shared" ref="F367:F389" si="98">+B367+D367</f>
        <v>3923.7</v>
      </c>
      <c r="G367" s="16">
        <f t="shared" ref="G367:G389" si="99">+C367+E367</f>
        <v>9254.5</v>
      </c>
      <c r="H367" s="17">
        <f t="shared" si="97"/>
        <v>-57.602247555243395</v>
      </c>
      <c r="I367">
        <v>777.4</v>
      </c>
    </row>
    <row r="368" spans="1:9" x14ac:dyDescent="0.25">
      <c r="A368" s="78">
        <f t="shared" si="89"/>
        <v>41403</v>
      </c>
      <c r="B368">
        <v>1202.9000000000001</v>
      </c>
      <c r="C368">
        <v>1838</v>
      </c>
      <c r="D368">
        <v>2857.5</v>
      </c>
      <c r="E368">
        <v>7452.3</v>
      </c>
      <c r="F368" s="16">
        <f t="shared" si="98"/>
        <v>4060.4</v>
      </c>
      <c r="G368" s="16">
        <f t="shared" si="99"/>
        <v>9290.2999999999993</v>
      </c>
      <c r="H368" s="17">
        <f t="shared" si="97"/>
        <v>-56.294199326178919</v>
      </c>
      <c r="I368">
        <v>808.5</v>
      </c>
    </row>
    <row r="369" spans="1:9" x14ac:dyDescent="0.25">
      <c r="A369" s="78">
        <f t="shared" si="89"/>
        <v>41410</v>
      </c>
      <c r="B369">
        <v>1101</v>
      </c>
      <c r="C369">
        <v>1691.3</v>
      </c>
      <c r="D369">
        <v>2999.7</v>
      </c>
      <c r="E369">
        <v>7653.9</v>
      </c>
      <c r="F369" s="16">
        <f t="shared" si="98"/>
        <v>4100.7</v>
      </c>
      <c r="G369" s="16">
        <f t="shared" si="99"/>
        <v>9345.1999999999989</v>
      </c>
      <c r="H369" s="17">
        <f t="shared" si="97"/>
        <v>-56.119719214142016</v>
      </c>
      <c r="I369">
        <v>827.5</v>
      </c>
    </row>
    <row r="370" spans="1:9" x14ac:dyDescent="0.25">
      <c r="A370" s="78">
        <f t="shared" si="89"/>
        <v>41417</v>
      </c>
      <c r="B370">
        <v>1088.0999999999999</v>
      </c>
      <c r="C370">
        <v>1503.4</v>
      </c>
      <c r="D370">
        <v>3058.4</v>
      </c>
      <c r="E370">
        <v>7853.4</v>
      </c>
      <c r="F370" s="16">
        <f t="shared" si="98"/>
        <v>4146.5</v>
      </c>
      <c r="G370" s="16">
        <f t="shared" si="99"/>
        <v>9356.7999999999993</v>
      </c>
      <c r="H370" s="17">
        <f t="shared" ref="H370:H389" si="100">+(F370/G370-1)*100</f>
        <v>-55.684635772913815</v>
      </c>
      <c r="I370">
        <v>892.1</v>
      </c>
    </row>
    <row r="371" spans="1:9" x14ac:dyDescent="0.25">
      <c r="A371" s="78">
        <f t="shared" si="89"/>
        <v>41424</v>
      </c>
      <c r="B371">
        <v>988.2</v>
      </c>
      <c r="C371">
        <v>1384.2</v>
      </c>
      <c r="D371">
        <v>3165.7</v>
      </c>
      <c r="E371">
        <v>8043.6</v>
      </c>
      <c r="F371" s="16">
        <f t="shared" si="98"/>
        <v>4153.8999999999996</v>
      </c>
      <c r="G371" s="16">
        <f t="shared" si="99"/>
        <v>9427.8000000000011</v>
      </c>
      <c r="H371" s="17">
        <f t="shared" si="100"/>
        <v>-55.939879929570004</v>
      </c>
      <c r="I371">
        <v>943.7</v>
      </c>
    </row>
    <row r="372" spans="1:9" x14ac:dyDescent="0.25">
      <c r="A372" s="78">
        <f t="shared" si="89"/>
        <v>41431</v>
      </c>
      <c r="B372">
        <v>927</v>
      </c>
      <c r="C372">
        <v>1183.5</v>
      </c>
      <c r="D372">
        <v>3243.7</v>
      </c>
      <c r="E372">
        <v>8242.5</v>
      </c>
      <c r="F372" s="16">
        <f t="shared" si="98"/>
        <v>4170.7</v>
      </c>
      <c r="G372" s="16">
        <f t="shared" si="99"/>
        <v>9426</v>
      </c>
      <c r="H372" s="17">
        <f t="shared" si="100"/>
        <v>-55.753235730956931</v>
      </c>
      <c r="I372">
        <v>988.3</v>
      </c>
    </row>
    <row r="373" spans="1:9" x14ac:dyDescent="0.25">
      <c r="A373" s="78">
        <f t="shared" si="89"/>
        <v>41438</v>
      </c>
      <c r="B373">
        <v>841.3</v>
      </c>
      <c r="C373">
        <v>1018.3</v>
      </c>
      <c r="D373">
        <v>3362</v>
      </c>
      <c r="E373">
        <v>8427.6</v>
      </c>
      <c r="F373" s="16">
        <f t="shared" si="98"/>
        <v>4203.3</v>
      </c>
      <c r="G373" s="16">
        <f t="shared" si="99"/>
        <v>9445.9</v>
      </c>
      <c r="H373" s="17">
        <f t="shared" si="100"/>
        <v>-55.501328618765811</v>
      </c>
      <c r="I373">
        <v>1068.5999999999999</v>
      </c>
    </row>
    <row r="374" spans="1:9" x14ac:dyDescent="0.25">
      <c r="A374" s="78">
        <f t="shared" si="89"/>
        <v>41445</v>
      </c>
      <c r="B374">
        <v>806.3</v>
      </c>
      <c r="C374">
        <v>950.3</v>
      </c>
      <c r="D374">
        <v>3408.4</v>
      </c>
      <c r="E374">
        <v>8572.5</v>
      </c>
      <c r="F374" s="16">
        <f t="shared" si="98"/>
        <v>4214.7</v>
      </c>
      <c r="G374" s="16">
        <f t="shared" si="99"/>
        <v>9522.7999999999993</v>
      </c>
      <c r="H374" s="17">
        <f t="shared" si="100"/>
        <v>-55.740958541605409</v>
      </c>
      <c r="I374">
        <v>1146.0999999999999</v>
      </c>
    </row>
    <row r="375" spans="1:9" x14ac:dyDescent="0.25">
      <c r="A375" s="78">
        <f t="shared" si="89"/>
        <v>41452</v>
      </c>
      <c r="B375">
        <v>744.9</v>
      </c>
      <c r="C375">
        <v>852.3</v>
      </c>
      <c r="D375">
        <v>3468.9</v>
      </c>
      <c r="E375">
        <v>8669.2000000000007</v>
      </c>
      <c r="F375" s="16">
        <f t="shared" si="98"/>
        <v>4213.8</v>
      </c>
      <c r="G375" s="16">
        <f t="shared" si="99"/>
        <v>9521.5</v>
      </c>
      <c r="H375" s="17">
        <f t="shared" si="100"/>
        <v>-55.744368009242237</v>
      </c>
      <c r="I375">
        <v>1156.9000000000001</v>
      </c>
    </row>
    <row r="376" spans="1:9" x14ac:dyDescent="0.25">
      <c r="A376" s="78">
        <f t="shared" si="89"/>
        <v>41459</v>
      </c>
      <c r="B376">
        <v>742.5</v>
      </c>
      <c r="C376">
        <v>735.7</v>
      </c>
      <c r="D376">
        <v>3586.3</v>
      </c>
      <c r="E376">
        <v>8805.7000000000007</v>
      </c>
      <c r="F376" s="16">
        <f t="shared" si="98"/>
        <v>4328.8</v>
      </c>
      <c r="G376" s="16">
        <f t="shared" si="99"/>
        <v>9541.4000000000015</v>
      </c>
      <c r="H376" s="17">
        <f t="shared" si="100"/>
        <v>-54.63139581193537</v>
      </c>
      <c r="I376">
        <v>1509.1</v>
      </c>
    </row>
    <row r="377" spans="1:9" x14ac:dyDescent="0.25">
      <c r="A377" s="78">
        <f t="shared" si="89"/>
        <v>41466</v>
      </c>
      <c r="B377">
        <v>760.7</v>
      </c>
      <c r="C377">
        <v>631.4</v>
      </c>
      <c r="D377">
        <v>3637</v>
      </c>
      <c r="E377">
        <v>8906.7000000000007</v>
      </c>
      <c r="F377" s="16">
        <f t="shared" si="98"/>
        <v>4397.7</v>
      </c>
      <c r="G377" s="16">
        <f t="shared" si="99"/>
        <v>9538.1</v>
      </c>
      <c r="H377" s="17">
        <f t="shared" si="100"/>
        <v>-53.893333053752848</v>
      </c>
      <c r="I377">
        <v>1554.8</v>
      </c>
    </row>
    <row r="378" spans="1:9" x14ac:dyDescent="0.25">
      <c r="A378" s="78">
        <f t="shared" si="89"/>
        <v>41473</v>
      </c>
      <c r="B378">
        <v>711.9</v>
      </c>
      <c r="C378">
        <v>562.6</v>
      </c>
      <c r="D378">
        <v>3702.1</v>
      </c>
      <c r="E378">
        <v>8981.4</v>
      </c>
      <c r="F378" s="16">
        <f t="shared" si="98"/>
        <v>4414</v>
      </c>
      <c r="G378" s="16">
        <f t="shared" si="99"/>
        <v>9544</v>
      </c>
      <c r="H378" s="17">
        <f t="shared" si="100"/>
        <v>-53.751047778709136</v>
      </c>
      <c r="I378">
        <v>1555.8</v>
      </c>
    </row>
    <row r="379" spans="1:9" x14ac:dyDescent="0.25">
      <c r="A379" s="78">
        <f t="shared" si="89"/>
        <v>41480</v>
      </c>
      <c r="B379">
        <v>608.5</v>
      </c>
      <c r="C379">
        <v>468.8</v>
      </c>
      <c r="D379">
        <v>3820.9</v>
      </c>
      <c r="E379">
        <v>9090.7000000000007</v>
      </c>
      <c r="F379" s="16">
        <f t="shared" si="98"/>
        <v>4429.3999999999996</v>
      </c>
      <c r="G379" s="16">
        <f t="shared" si="99"/>
        <v>9559.5</v>
      </c>
      <c r="H379" s="17">
        <f t="shared" si="100"/>
        <v>-53.664940634970449</v>
      </c>
      <c r="I379">
        <v>2043.1</v>
      </c>
    </row>
    <row r="380" spans="1:9" x14ac:dyDescent="0.25">
      <c r="A380" s="78">
        <f t="shared" si="89"/>
        <v>41487</v>
      </c>
      <c r="B380">
        <v>549.5</v>
      </c>
      <c r="C380">
        <v>412.5</v>
      </c>
      <c r="D380">
        <v>3887.9</v>
      </c>
      <c r="E380">
        <v>9159.2999999999993</v>
      </c>
      <c r="F380" s="16">
        <f t="shared" si="98"/>
        <v>4437.3999999999996</v>
      </c>
      <c r="G380" s="16">
        <f t="shared" si="99"/>
        <v>9571.7999999999993</v>
      </c>
      <c r="H380" s="17">
        <f t="shared" si="100"/>
        <v>-53.64090348732735</v>
      </c>
      <c r="I380">
        <v>2139.4</v>
      </c>
    </row>
    <row r="381" spans="1:9" x14ac:dyDescent="0.25">
      <c r="A381" s="78">
        <f t="shared" si="89"/>
        <v>41494</v>
      </c>
      <c r="B381">
        <v>484.8</v>
      </c>
      <c r="C381">
        <v>316.60000000000002</v>
      </c>
      <c r="D381">
        <v>3981.4</v>
      </c>
      <c r="E381">
        <v>9279</v>
      </c>
      <c r="F381" s="16">
        <f t="shared" si="98"/>
        <v>4466.2</v>
      </c>
      <c r="G381" s="16">
        <f t="shared" si="99"/>
        <v>9595.6</v>
      </c>
      <c r="H381" s="17">
        <f t="shared" si="100"/>
        <v>-53.45575055233649</v>
      </c>
      <c r="I381">
        <v>2448.1999999999998</v>
      </c>
    </row>
    <row r="382" spans="1:9" x14ac:dyDescent="0.25">
      <c r="A382" s="78">
        <f t="shared" si="89"/>
        <v>41501</v>
      </c>
      <c r="B382">
        <v>416.9</v>
      </c>
      <c r="C382">
        <v>243</v>
      </c>
      <c r="D382">
        <v>4085</v>
      </c>
      <c r="E382">
        <v>9372.5</v>
      </c>
      <c r="F382" s="16">
        <f t="shared" si="98"/>
        <v>4501.8999999999996</v>
      </c>
      <c r="G382" s="16">
        <f t="shared" si="99"/>
        <v>9615.5</v>
      </c>
      <c r="H382" s="17">
        <f t="shared" si="100"/>
        <v>-53.18080183037803</v>
      </c>
      <c r="I382">
        <v>2614.5</v>
      </c>
    </row>
    <row r="383" spans="1:9" x14ac:dyDescent="0.25">
      <c r="A383" s="78">
        <f t="shared" si="89"/>
        <v>41508</v>
      </c>
      <c r="B383">
        <v>318.5</v>
      </c>
      <c r="C383">
        <v>170.5</v>
      </c>
      <c r="D383">
        <v>4184.1000000000004</v>
      </c>
      <c r="E383">
        <v>9449.2999999999993</v>
      </c>
      <c r="F383" s="16">
        <f t="shared" si="98"/>
        <v>4502.6000000000004</v>
      </c>
      <c r="G383" s="16">
        <f t="shared" si="99"/>
        <v>9619.7999999999993</v>
      </c>
      <c r="H383" s="17">
        <f t="shared" si="100"/>
        <v>-53.194453107133199</v>
      </c>
      <c r="I383">
        <v>2932.1</v>
      </c>
    </row>
    <row r="384" spans="1:9" x14ac:dyDescent="0.25">
      <c r="A384" s="78">
        <f t="shared" si="89"/>
        <v>41515</v>
      </c>
      <c r="B384">
        <v>159.9</v>
      </c>
      <c r="C384">
        <v>90</v>
      </c>
      <c r="D384">
        <v>4358.8</v>
      </c>
      <c r="E384">
        <v>9526.2999999999993</v>
      </c>
      <c r="F384" s="16">
        <f t="shared" si="98"/>
        <v>4518.7</v>
      </c>
      <c r="G384" s="16">
        <f t="shared" si="99"/>
        <v>9616.2999999999993</v>
      </c>
      <c r="H384" s="17">
        <f t="shared" si="100"/>
        <v>-53.009993448623696</v>
      </c>
      <c r="I384">
        <v>2937.3</v>
      </c>
    </row>
    <row r="385" spans="1:12" x14ac:dyDescent="0.25">
      <c r="A385" s="78">
        <f t="shared" si="89"/>
        <v>41522</v>
      </c>
      <c r="B385">
        <v>3190.8</v>
      </c>
      <c r="C385">
        <v>2369.5</v>
      </c>
      <c r="D385">
        <v>54.8</v>
      </c>
      <c r="E385">
        <v>45.5</v>
      </c>
      <c r="F385" s="16">
        <f t="shared" si="98"/>
        <v>3245.6000000000004</v>
      </c>
      <c r="G385" s="16">
        <f t="shared" si="99"/>
        <v>2415</v>
      </c>
      <c r="H385" s="17">
        <f t="shared" si="100"/>
        <v>34.39337474120083</v>
      </c>
    </row>
    <row r="386" spans="1:12" x14ac:dyDescent="0.25">
      <c r="A386" s="78">
        <f t="shared" si="89"/>
        <v>41529</v>
      </c>
      <c r="B386">
        <v>3130.9</v>
      </c>
      <c r="C386">
        <v>2288</v>
      </c>
      <c r="D386">
        <v>251.2</v>
      </c>
      <c r="E386">
        <v>182.5</v>
      </c>
      <c r="F386" s="16">
        <f t="shared" si="98"/>
        <v>3382.1</v>
      </c>
      <c r="G386" s="16">
        <f t="shared" si="99"/>
        <v>2470.5</v>
      </c>
      <c r="H386" s="17">
        <f t="shared" si="100"/>
        <v>36.899413074276467</v>
      </c>
    </row>
    <row r="387" spans="1:12" x14ac:dyDescent="0.25">
      <c r="A387" s="78">
        <f t="shared" si="89"/>
        <v>41536</v>
      </c>
      <c r="B387">
        <v>3331.9</v>
      </c>
      <c r="C387">
        <v>2197</v>
      </c>
      <c r="D387">
        <v>440.9</v>
      </c>
      <c r="E387">
        <v>290.8</v>
      </c>
      <c r="F387" s="16">
        <f t="shared" si="98"/>
        <v>3772.8</v>
      </c>
      <c r="G387" s="16">
        <f t="shared" si="99"/>
        <v>2487.8000000000002</v>
      </c>
      <c r="H387" s="17">
        <f t="shared" si="100"/>
        <v>51.65206206286679</v>
      </c>
    </row>
    <row r="388" spans="1:12" x14ac:dyDescent="0.25">
      <c r="A388" s="78">
        <f t="shared" ref="A388:A451" si="101">+A387+7</f>
        <v>41543</v>
      </c>
      <c r="B388">
        <v>3444.2</v>
      </c>
      <c r="C388">
        <v>2135.3000000000002</v>
      </c>
      <c r="D388">
        <v>599.70000000000005</v>
      </c>
      <c r="E388">
        <v>378.9</v>
      </c>
      <c r="F388" s="16">
        <f t="shared" si="98"/>
        <v>4043.8999999999996</v>
      </c>
      <c r="G388" s="16">
        <f t="shared" si="99"/>
        <v>2514.2000000000003</v>
      </c>
      <c r="H388" s="17">
        <f t="shared" si="100"/>
        <v>60.842415082332323</v>
      </c>
    </row>
    <row r="389" spans="1:12" ht="15" x14ac:dyDescent="0.25">
      <c r="A389" s="78">
        <f t="shared" si="101"/>
        <v>41550</v>
      </c>
      <c r="B389">
        <v>3410.8</v>
      </c>
      <c r="C389">
        <v>2082</v>
      </c>
      <c r="D389">
        <v>762.6</v>
      </c>
      <c r="E389">
        <v>460.5</v>
      </c>
      <c r="F389" s="16">
        <f t="shared" si="98"/>
        <v>4173.4000000000005</v>
      </c>
      <c r="G389" s="16">
        <f t="shared" si="99"/>
        <v>2542.5</v>
      </c>
      <c r="H389" s="17">
        <f t="shared" si="100"/>
        <v>64.145526057030494</v>
      </c>
      <c r="K389" s="53"/>
    </row>
    <row r="390" spans="1:12" x14ac:dyDescent="0.25">
      <c r="A390" s="78">
        <f t="shared" si="101"/>
        <v>41557</v>
      </c>
    </row>
    <row r="391" spans="1:12" x14ac:dyDescent="0.25">
      <c r="A391" s="78">
        <f t="shared" si="101"/>
        <v>41564</v>
      </c>
    </row>
    <row r="392" spans="1:12" x14ac:dyDescent="0.25">
      <c r="A392" s="78">
        <f t="shared" si="101"/>
        <v>41571</v>
      </c>
      <c r="B392">
        <v>4391.8</v>
      </c>
      <c r="C392">
        <v>2004.6</v>
      </c>
      <c r="D392">
        <v>1470.9</v>
      </c>
      <c r="E392">
        <v>672.6</v>
      </c>
      <c r="F392" s="16">
        <f t="shared" ref="F392:G394" si="102">+B392+D392</f>
        <v>5862.7000000000007</v>
      </c>
      <c r="G392" s="16">
        <f t="shared" si="102"/>
        <v>2677.2</v>
      </c>
      <c r="H392" s="17">
        <f t="shared" ref="H392:H402" si="103">+(F392/G392-1)*100</f>
        <v>118.98625429553266</v>
      </c>
      <c r="I392">
        <v>756.4</v>
      </c>
    </row>
    <row r="393" spans="1:12" ht="15" x14ac:dyDescent="0.25">
      <c r="A393" s="78">
        <f t="shared" si="101"/>
        <v>41578</v>
      </c>
      <c r="B393">
        <v>4317.5</v>
      </c>
      <c r="C393">
        <v>1912.3</v>
      </c>
      <c r="D393">
        <v>1766.3</v>
      </c>
      <c r="E393">
        <v>832.7</v>
      </c>
      <c r="F393" s="16">
        <f t="shared" si="102"/>
        <v>6083.8</v>
      </c>
      <c r="G393" s="16">
        <f t="shared" si="102"/>
        <v>2745</v>
      </c>
      <c r="H393" s="17">
        <f t="shared" si="103"/>
        <v>121.63205828779601</v>
      </c>
      <c r="I393">
        <v>757.4</v>
      </c>
      <c r="L393" s="53"/>
    </row>
    <row r="394" spans="1:12" x14ac:dyDescent="0.25">
      <c r="A394" s="78">
        <f t="shared" si="101"/>
        <v>41585</v>
      </c>
      <c r="B394">
        <v>4484.2</v>
      </c>
      <c r="C394">
        <v>1791.7</v>
      </c>
      <c r="D394">
        <v>1901.1</v>
      </c>
      <c r="E394">
        <v>924</v>
      </c>
      <c r="F394" s="16">
        <f t="shared" si="102"/>
        <v>6385.2999999999993</v>
      </c>
      <c r="G394" s="16">
        <f t="shared" si="102"/>
        <v>2715.7</v>
      </c>
      <c r="H394" s="17">
        <f t="shared" si="103"/>
        <v>135.1253820377803</v>
      </c>
      <c r="I394">
        <v>756.4</v>
      </c>
    </row>
    <row r="395" spans="1:12" x14ac:dyDescent="0.25">
      <c r="A395" s="78">
        <f t="shared" si="101"/>
        <v>41592</v>
      </c>
      <c r="B395">
        <v>4549.1000000000004</v>
      </c>
      <c r="C395">
        <v>1678.9</v>
      </c>
      <c r="D395" s="67">
        <v>2112</v>
      </c>
      <c r="E395" s="67">
        <v>1056.7</v>
      </c>
      <c r="F395" s="16">
        <f t="shared" ref="F395:G418" si="104">+B395+D395</f>
        <v>6661.1</v>
      </c>
      <c r="G395" s="16">
        <f t="shared" si="104"/>
        <v>2735.6000000000004</v>
      </c>
      <c r="H395" s="17">
        <f t="shared" si="103"/>
        <v>143.49685626553588</v>
      </c>
      <c r="I395">
        <v>756.4</v>
      </c>
    </row>
    <row r="396" spans="1:12" x14ac:dyDescent="0.25">
      <c r="A396" s="78">
        <f t="shared" si="101"/>
        <v>41599</v>
      </c>
      <c r="B396" s="67">
        <v>4466</v>
      </c>
      <c r="C396" s="67">
        <v>1660.3</v>
      </c>
      <c r="D396" s="67">
        <v>2282.1999999999998</v>
      </c>
      <c r="E396" s="67">
        <v>1115.7</v>
      </c>
      <c r="F396" s="16">
        <f t="shared" si="104"/>
        <v>6748.2</v>
      </c>
      <c r="G396" s="16">
        <f t="shared" si="104"/>
        <v>2776</v>
      </c>
      <c r="H396" s="17">
        <f t="shared" si="103"/>
        <v>143.09077809798271</v>
      </c>
      <c r="I396">
        <v>756.4</v>
      </c>
    </row>
    <row r="397" spans="1:12" x14ac:dyDescent="0.25">
      <c r="A397" s="78">
        <f t="shared" si="101"/>
        <v>41606</v>
      </c>
      <c r="B397">
        <v>4355.6000000000004</v>
      </c>
      <c r="C397">
        <v>1591.3</v>
      </c>
      <c r="D397">
        <v>2460.6</v>
      </c>
      <c r="E397">
        <v>1162.9000000000001</v>
      </c>
      <c r="F397" s="16">
        <f t="shared" si="104"/>
        <v>6816.2000000000007</v>
      </c>
      <c r="G397" s="16">
        <f t="shared" si="104"/>
        <v>2754.2</v>
      </c>
      <c r="H397" s="17">
        <f t="shared" si="103"/>
        <v>147.48384285818025</v>
      </c>
      <c r="I397">
        <v>756.4</v>
      </c>
    </row>
    <row r="398" spans="1:12" x14ac:dyDescent="0.25">
      <c r="A398" s="78">
        <f t="shared" si="101"/>
        <v>41613</v>
      </c>
      <c r="B398">
        <v>4597.3</v>
      </c>
      <c r="C398">
        <v>1589.5</v>
      </c>
      <c r="D398">
        <v>2738.7</v>
      </c>
      <c r="E398">
        <v>1247.4000000000001</v>
      </c>
      <c r="F398" s="16">
        <f t="shared" si="104"/>
        <v>7336</v>
      </c>
      <c r="G398" s="16">
        <f t="shared" si="104"/>
        <v>2836.9</v>
      </c>
      <c r="H398" s="17">
        <f t="shared" si="103"/>
        <v>158.59212520709224</v>
      </c>
      <c r="I398">
        <v>865.8</v>
      </c>
    </row>
    <row r="399" spans="1:12" x14ac:dyDescent="0.25">
      <c r="A399" s="78">
        <f t="shared" si="101"/>
        <v>41620</v>
      </c>
      <c r="B399">
        <v>4616.7</v>
      </c>
      <c r="C399">
        <v>1554.6</v>
      </c>
      <c r="D399">
        <v>2854.4</v>
      </c>
      <c r="E399">
        <v>1294.7</v>
      </c>
      <c r="F399" s="16">
        <f t="shared" si="104"/>
        <v>7471.1</v>
      </c>
      <c r="G399" s="16">
        <f t="shared" si="104"/>
        <v>2849.3</v>
      </c>
      <c r="H399" s="17">
        <f t="shared" si="103"/>
        <v>162.20826167830694</v>
      </c>
      <c r="I399">
        <v>865.8</v>
      </c>
    </row>
    <row r="400" spans="1:12" x14ac:dyDescent="0.25">
      <c r="A400" s="78">
        <f t="shared" si="101"/>
        <v>41627</v>
      </c>
      <c r="B400">
        <v>4573.8999999999996</v>
      </c>
      <c r="C400">
        <v>1547.7</v>
      </c>
      <c r="D400">
        <v>3144.1</v>
      </c>
      <c r="E400">
        <v>1362.5</v>
      </c>
      <c r="F400" s="16">
        <f t="shared" si="104"/>
        <v>7718</v>
      </c>
      <c r="G400" s="16">
        <f t="shared" si="104"/>
        <v>2910.2</v>
      </c>
      <c r="H400" s="17">
        <f t="shared" si="103"/>
        <v>165.20514054016905</v>
      </c>
      <c r="I400">
        <v>865.8</v>
      </c>
    </row>
    <row r="401" spans="1:17" ht="15" x14ac:dyDescent="0.25">
      <c r="A401" s="78">
        <f t="shared" si="101"/>
        <v>41634</v>
      </c>
      <c r="B401">
        <v>4483.3</v>
      </c>
      <c r="C401">
        <v>1500.6</v>
      </c>
      <c r="D401">
        <v>3264.7</v>
      </c>
      <c r="E401">
        <v>1415.1</v>
      </c>
      <c r="F401" s="16">
        <f t="shared" si="104"/>
        <v>7748</v>
      </c>
      <c r="G401" s="16">
        <f t="shared" si="104"/>
        <v>2915.7</v>
      </c>
      <c r="H401" s="17">
        <f t="shared" si="103"/>
        <v>165.73378605480676</v>
      </c>
      <c r="I401">
        <v>886.1</v>
      </c>
      <c r="L401" s="53"/>
      <c r="O401" s="53"/>
    </row>
    <row r="402" spans="1:17" x14ac:dyDescent="0.25">
      <c r="A402" s="78">
        <f t="shared" si="101"/>
        <v>41641</v>
      </c>
      <c r="B402">
        <v>4402.8999999999996</v>
      </c>
      <c r="C402">
        <v>1478.6</v>
      </c>
      <c r="D402">
        <v>3415.7</v>
      </c>
      <c r="E402">
        <v>1437.1</v>
      </c>
      <c r="F402" s="16">
        <f t="shared" si="104"/>
        <v>7818.5999999999995</v>
      </c>
      <c r="G402" s="16">
        <f t="shared" si="104"/>
        <v>2915.7</v>
      </c>
      <c r="H402" s="17">
        <f t="shared" si="103"/>
        <v>168.15515999588433</v>
      </c>
      <c r="I402">
        <v>886.1</v>
      </c>
    </row>
    <row r="403" spans="1:17" x14ac:dyDescent="0.25">
      <c r="A403" s="78">
        <f t="shared" si="101"/>
        <v>41648</v>
      </c>
      <c r="B403">
        <v>4449.7</v>
      </c>
      <c r="C403">
        <v>1543.7</v>
      </c>
      <c r="D403">
        <v>3564.6</v>
      </c>
      <c r="E403" s="67">
        <v>1485</v>
      </c>
      <c r="F403" s="16">
        <f t="shared" si="104"/>
        <v>8014.2999999999993</v>
      </c>
      <c r="G403" s="16">
        <f t="shared" ref="G403:G408" si="105">+C403+E403</f>
        <v>3028.7</v>
      </c>
      <c r="H403" s="17">
        <f t="shared" ref="H403:H408" si="106">+(F403/G403-1)*100</f>
        <v>164.61187968435303</v>
      </c>
      <c r="I403">
        <v>886.1</v>
      </c>
    </row>
    <row r="404" spans="1:17" x14ac:dyDescent="0.25">
      <c r="A404" s="78">
        <f t="shared" si="101"/>
        <v>41655</v>
      </c>
      <c r="B404">
        <v>4349.7</v>
      </c>
      <c r="C404">
        <v>1545.2</v>
      </c>
      <c r="D404">
        <v>3777.4</v>
      </c>
      <c r="E404" s="67">
        <v>1531.7</v>
      </c>
      <c r="F404" s="16">
        <f t="shared" si="104"/>
        <v>8127.1</v>
      </c>
      <c r="G404" s="16">
        <f t="shared" si="105"/>
        <v>3076.9</v>
      </c>
      <c r="H404" s="17">
        <f t="shared" si="106"/>
        <v>164.13273099548249</v>
      </c>
      <c r="I404">
        <v>886.1</v>
      </c>
    </row>
    <row r="405" spans="1:17" x14ac:dyDescent="0.25">
      <c r="A405" s="78">
        <f t="shared" si="101"/>
        <v>41662</v>
      </c>
      <c r="B405">
        <v>4144.5</v>
      </c>
      <c r="C405">
        <v>1495.8</v>
      </c>
      <c r="D405">
        <v>4007.6</v>
      </c>
      <c r="E405" s="67">
        <v>1629.3</v>
      </c>
      <c r="F405" s="16">
        <f t="shared" si="104"/>
        <v>8152.1</v>
      </c>
      <c r="G405" s="16">
        <f t="shared" si="105"/>
        <v>3125.1</v>
      </c>
      <c r="H405" s="17">
        <f t="shared" si="106"/>
        <v>160.85885251671948</v>
      </c>
      <c r="I405">
        <v>886.1</v>
      </c>
    </row>
    <row r="406" spans="1:17" ht="15" x14ac:dyDescent="0.25">
      <c r="A406" s="78">
        <f t="shared" si="101"/>
        <v>41669</v>
      </c>
      <c r="B406">
        <v>4051.6</v>
      </c>
      <c r="C406">
        <v>1441.9</v>
      </c>
      <c r="D406">
        <v>4129.3</v>
      </c>
      <c r="E406" s="67">
        <v>1680.9</v>
      </c>
      <c r="F406" s="16">
        <f t="shared" si="104"/>
        <v>8180.9</v>
      </c>
      <c r="G406" s="16">
        <f t="shared" si="105"/>
        <v>3122.8</v>
      </c>
      <c r="H406" s="17">
        <f t="shared" si="106"/>
        <v>161.97322915332393</v>
      </c>
      <c r="I406">
        <v>886.1</v>
      </c>
      <c r="N406" s="53"/>
      <c r="Q406" s="53"/>
    </row>
    <row r="407" spans="1:17" ht="15" x14ac:dyDescent="0.25">
      <c r="A407" s="78">
        <f t="shared" si="101"/>
        <v>41676</v>
      </c>
      <c r="B407">
        <v>3974.9</v>
      </c>
      <c r="C407">
        <v>1453.4</v>
      </c>
      <c r="D407">
        <v>4350.3</v>
      </c>
      <c r="E407" s="67">
        <v>1722.9</v>
      </c>
      <c r="F407" s="16">
        <f t="shared" si="104"/>
        <v>8325.2000000000007</v>
      </c>
      <c r="G407" s="16">
        <f t="shared" si="105"/>
        <v>3176.3</v>
      </c>
      <c r="H407" s="17">
        <f t="shared" si="106"/>
        <v>162.10370556937318</v>
      </c>
      <c r="I407">
        <v>887.1</v>
      </c>
      <c r="L407" s="53"/>
    </row>
    <row r="408" spans="1:17" ht="15" x14ac:dyDescent="0.25">
      <c r="A408" s="78">
        <f t="shared" si="101"/>
        <v>41683</v>
      </c>
      <c r="B408">
        <v>3845.3</v>
      </c>
      <c r="C408">
        <v>1421.7</v>
      </c>
      <c r="D408" s="67">
        <v>4497</v>
      </c>
      <c r="E408" s="67">
        <v>1822.4</v>
      </c>
      <c r="F408" s="16">
        <f t="shared" si="104"/>
        <v>8342.2999999999993</v>
      </c>
      <c r="G408" s="16">
        <f t="shared" si="105"/>
        <v>3244.1000000000004</v>
      </c>
      <c r="H408" s="17">
        <f t="shared" si="106"/>
        <v>157.15298541968491</v>
      </c>
      <c r="I408">
        <v>886.1</v>
      </c>
      <c r="N408" s="53"/>
      <c r="Q408" s="53"/>
    </row>
    <row r="409" spans="1:17" ht="15" x14ac:dyDescent="0.25">
      <c r="A409" s="78">
        <f t="shared" si="101"/>
        <v>41690</v>
      </c>
      <c r="B409">
        <v>3703.6</v>
      </c>
      <c r="C409">
        <v>1503.4</v>
      </c>
      <c r="D409">
        <v>4683.3999999999996</v>
      </c>
      <c r="E409" s="67">
        <v>1839.4</v>
      </c>
      <c r="F409" s="16">
        <f t="shared" si="104"/>
        <v>8387</v>
      </c>
      <c r="G409" s="16">
        <f t="shared" ref="G409:G414" si="107">+C409+E409</f>
        <v>3342.8</v>
      </c>
      <c r="H409" s="17">
        <f t="shared" ref="H409:H414" si="108">+(F409/G409-1)*100</f>
        <v>150.89745123848269</v>
      </c>
      <c r="I409">
        <v>886.1</v>
      </c>
      <c r="M409" s="53"/>
      <c r="N409" s="53"/>
    </row>
    <row r="410" spans="1:17" ht="15" x14ac:dyDescent="0.25">
      <c r="A410" s="78">
        <f t="shared" si="101"/>
        <v>41697</v>
      </c>
      <c r="B410">
        <v>3916.8</v>
      </c>
      <c r="C410">
        <v>1423.5</v>
      </c>
      <c r="D410">
        <v>1423.5</v>
      </c>
      <c r="E410" s="67">
        <v>1928.1</v>
      </c>
      <c r="F410" s="16">
        <f t="shared" si="104"/>
        <v>5340.3</v>
      </c>
      <c r="G410" s="16">
        <f t="shared" si="107"/>
        <v>3351.6</v>
      </c>
      <c r="H410" s="17">
        <f t="shared" si="108"/>
        <v>59.335839598997509</v>
      </c>
      <c r="I410">
        <v>886.1</v>
      </c>
      <c r="N410" s="52"/>
      <c r="Q410" s="53"/>
    </row>
    <row r="411" spans="1:17" ht="15" x14ac:dyDescent="0.25">
      <c r="A411" s="78">
        <f t="shared" si="101"/>
        <v>41704</v>
      </c>
      <c r="B411">
        <v>3899.5</v>
      </c>
      <c r="C411">
        <v>1399.1</v>
      </c>
      <c r="D411">
        <v>5026.3999999999996</v>
      </c>
      <c r="E411" s="67">
        <v>2004.9</v>
      </c>
      <c r="F411" s="16">
        <f t="shared" si="104"/>
        <v>8925.9</v>
      </c>
      <c r="G411" s="16">
        <f t="shared" si="107"/>
        <v>3404</v>
      </c>
      <c r="H411" s="17">
        <f t="shared" si="108"/>
        <v>162.21797884841362</v>
      </c>
      <c r="I411">
        <v>887.1</v>
      </c>
      <c r="K411" s="53"/>
      <c r="L411" s="53"/>
    </row>
    <row r="412" spans="1:17" ht="15" x14ac:dyDescent="0.25">
      <c r="A412" s="78">
        <f t="shared" si="101"/>
        <v>41711</v>
      </c>
      <c r="B412">
        <v>3796.6</v>
      </c>
      <c r="C412">
        <v>1334.1</v>
      </c>
      <c r="D412">
        <v>5173.8</v>
      </c>
      <c r="E412" s="67">
        <v>2123.5</v>
      </c>
      <c r="F412" s="16">
        <f t="shared" si="104"/>
        <v>8970.4</v>
      </c>
      <c r="G412" s="16">
        <f t="shared" si="107"/>
        <v>3457.6</v>
      </c>
      <c r="H412" s="17">
        <f t="shared" si="108"/>
        <v>159.4400740397964</v>
      </c>
      <c r="I412">
        <v>888.1</v>
      </c>
      <c r="N412" s="53"/>
      <c r="Q412" s="53"/>
    </row>
    <row r="413" spans="1:17" ht="15" x14ac:dyDescent="0.25">
      <c r="A413" s="78">
        <f t="shared" si="101"/>
        <v>41718</v>
      </c>
      <c r="B413" s="67">
        <v>3683</v>
      </c>
      <c r="C413">
        <v>1269.5999999999999</v>
      </c>
      <c r="D413" s="67">
        <v>5527</v>
      </c>
      <c r="E413" s="67">
        <v>2187.6</v>
      </c>
      <c r="F413" s="16">
        <f t="shared" si="104"/>
        <v>9210</v>
      </c>
      <c r="G413" s="16">
        <f t="shared" si="107"/>
        <v>3457.2</v>
      </c>
      <c r="H413" s="17">
        <f t="shared" si="108"/>
        <v>166.40055536272129</v>
      </c>
      <c r="I413">
        <v>886.1</v>
      </c>
      <c r="N413" s="53"/>
      <c r="Q413" s="53"/>
    </row>
    <row r="414" spans="1:17" ht="15" x14ac:dyDescent="0.25">
      <c r="A414" s="78">
        <f t="shared" si="101"/>
        <v>41725</v>
      </c>
      <c r="B414">
        <v>3535.5</v>
      </c>
      <c r="C414">
        <v>1328.6</v>
      </c>
      <c r="D414">
        <v>5734.6</v>
      </c>
      <c r="E414" s="67">
        <v>2291.6999999999998</v>
      </c>
      <c r="F414" s="16">
        <f t="shared" si="104"/>
        <v>9270.1</v>
      </c>
      <c r="G414" s="16">
        <f t="shared" si="107"/>
        <v>3620.2999999999997</v>
      </c>
      <c r="H414" s="17">
        <f t="shared" si="108"/>
        <v>156.05889014722538</v>
      </c>
      <c r="I414">
        <v>886.1</v>
      </c>
      <c r="N414" s="53"/>
      <c r="Q414" s="53"/>
    </row>
    <row r="415" spans="1:17" ht="15" x14ac:dyDescent="0.25">
      <c r="A415" s="78">
        <f t="shared" si="101"/>
        <v>41732</v>
      </c>
      <c r="B415">
        <v>3284.3</v>
      </c>
      <c r="C415">
        <v>1320.7</v>
      </c>
      <c r="D415">
        <v>5984.7</v>
      </c>
      <c r="E415" s="67">
        <v>2381.6999999999998</v>
      </c>
      <c r="F415" s="16">
        <f t="shared" si="104"/>
        <v>9269</v>
      </c>
      <c r="G415" s="16">
        <f t="shared" ref="G415:G420" si="109">+C415+E415</f>
        <v>3702.3999999999996</v>
      </c>
      <c r="H415" s="17">
        <f t="shared" ref="H415:H420" si="110">+(F415/G415-1)*100</f>
        <v>150.35112359550564</v>
      </c>
      <c r="I415">
        <v>886.1</v>
      </c>
      <c r="N415" s="53"/>
      <c r="Q415" s="53"/>
    </row>
    <row r="416" spans="1:17" ht="15" x14ac:dyDescent="0.25">
      <c r="A416" s="78">
        <f t="shared" si="101"/>
        <v>41739</v>
      </c>
      <c r="B416">
        <v>3135.5</v>
      </c>
      <c r="C416">
        <v>1285.7</v>
      </c>
      <c r="D416" s="67">
        <v>6214</v>
      </c>
      <c r="E416" s="67">
        <v>2468.5</v>
      </c>
      <c r="F416" s="16">
        <f t="shared" si="104"/>
        <v>9349.5</v>
      </c>
      <c r="G416" s="16">
        <f t="shared" si="109"/>
        <v>3754.2</v>
      </c>
      <c r="H416" s="17">
        <f t="shared" si="110"/>
        <v>149.04107399712325</v>
      </c>
      <c r="I416">
        <v>886.1</v>
      </c>
      <c r="N416" s="53"/>
      <c r="Q416" s="53"/>
    </row>
    <row r="417" spans="1:17" ht="15" x14ac:dyDescent="0.25">
      <c r="A417" s="78">
        <f t="shared" si="101"/>
        <v>41746</v>
      </c>
      <c r="B417">
        <v>2986.4</v>
      </c>
      <c r="C417">
        <v>1251.5</v>
      </c>
      <c r="D417">
        <v>6384.3</v>
      </c>
      <c r="E417" s="67">
        <v>2555.5</v>
      </c>
      <c r="F417" s="16">
        <f t="shared" si="104"/>
        <v>9370.7000000000007</v>
      </c>
      <c r="G417" s="16">
        <f t="shared" si="109"/>
        <v>3807</v>
      </c>
      <c r="H417" s="17">
        <f t="shared" si="110"/>
        <v>146.14394536380354</v>
      </c>
      <c r="I417">
        <v>1126.0999999999999</v>
      </c>
      <c r="N417" s="53"/>
      <c r="Q417" s="53"/>
    </row>
    <row r="418" spans="1:17" ht="15" x14ac:dyDescent="0.25">
      <c r="A418" s="78">
        <f t="shared" si="101"/>
        <v>41753</v>
      </c>
      <c r="B418">
        <v>3001.5</v>
      </c>
      <c r="C418">
        <v>1206.5</v>
      </c>
      <c r="D418" s="67">
        <v>6567</v>
      </c>
      <c r="E418" s="67">
        <v>2694.3</v>
      </c>
      <c r="F418" s="16">
        <f t="shared" si="104"/>
        <v>9568.5</v>
      </c>
      <c r="G418" s="16">
        <f t="shared" si="109"/>
        <v>3900.8</v>
      </c>
      <c r="H418" s="17">
        <f t="shared" si="110"/>
        <v>145.29583675143562</v>
      </c>
      <c r="I418">
        <v>1127.0999999999999</v>
      </c>
      <c r="N418" s="53"/>
      <c r="Q418" s="53"/>
    </row>
    <row r="419" spans="1:17" ht="15" x14ac:dyDescent="0.25">
      <c r="A419" s="78">
        <f t="shared" si="101"/>
        <v>41760</v>
      </c>
      <c r="B419">
        <v>2808.9</v>
      </c>
      <c r="C419">
        <v>1146.2</v>
      </c>
      <c r="D419">
        <v>6787.8</v>
      </c>
      <c r="E419">
        <v>2777.5</v>
      </c>
      <c r="F419" s="16">
        <f t="shared" ref="F419:F450" si="111">+B419+D419</f>
        <v>9596.7000000000007</v>
      </c>
      <c r="G419" s="16">
        <f t="shared" si="109"/>
        <v>3923.7</v>
      </c>
      <c r="H419" s="17">
        <f t="shared" si="110"/>
        <v>144.58291918342385</v>
      </c>
      <c r="I419">
        <v>1126.0999999999999</v>
      </c>
      <c r="J419" s="24"/>
      <c r="N419" s="53"/>
      <c r="Q419" s="53"/>
    </row>
    <row r="420" spans="1:17" ht="15" x14ac:dyDescent="0.25">
      <c r="A420" s="78">
        <f t="shared" si="101"/>
        <v>41767</v>
      </c>
      <c r="B420">
        <v>2664.5</v>
      </c>
      <c r="C420">
        <v>1202.9000000000001</v>
      </c>
      <c r="D420">
        <v>6985.4</v>
      </c>
      <c r="E420">
        <v>2857.5</v>
      </c>
      <c r="F420" s="16">
        <f t="shared" si="111"/>
        <v>9649.9</v>
      </c>
      <c r="G420" s="16">
        <f t="shared" si="109"/>
        <v>4060.4</v>
      </c>
      <c r="H420" s="17">
        <f t="shared" si="110"/>
        <v>137.65885134469511</v>
      </c>
      <c r="I420">
        <v>1186.0999999999999</v>
      </c>
      <c r="N420" s="53"/>
      <c r="Q420" s="53"/>
    </row>
    <row r="421" spans="1:17" ht="15" x14ac:dyDescent="0.25">
      <c r="A421" s="78">
        <f t="shared" si="101"/>
        <v>41774</v>
      </c>
      <c r="B421">
        <v>2635.3</v>
      </c>
      <c r="C421">
        <v>1101</v>
      </c>
      <c r="D421">
        <v>7172.7</v>
      </c>
      <c r="E421">
        <v>2999.7</v>
      </c>
      <c r="F421" s="16">
        <f t="shared" si="111"/>
        <v>9808</v>
      </c>
      <c r="G421" s="16">
        <f t="shared" ref="G421:G452" si="112">+C421+E421</f>
        <v>4100.7</v>
      </c>
      <c r="H421" s="17">
        <f t="shared" ref="H421:H452" si="113">+(F421/G421-1)*100</f>
        <v>139.17867681127612</v>
      </c>
      <c r="I421">
        <v>1246.0999999999999</v>
      </c>
      <c r="N421" s="53"/>
      <c r="Q421" s="53"/>
    </row>
    <row r="422" spans="1:17" ht="15" x14ac:dyDescent="0.25">
      <c r="A422" s="78">
        <f t="shared" si="101"/>
        <v>41781</v>
      </c>
      <c r="B422">
        <v>2607.5</v>
      </c>
      <c r="C422">
        <v>1088.0999999999999</v>
      </c>
      <c r="D422">
        <v>7450</v>
      </c>
      <c r="E422">
        <v>3058.4</v>
      </c>
      <c r="F422" s="16">
        <f t="shared" si="111"/>
        <v>10057.5</v>
      </c>
      <c r="G422" s="16">
        <f t="shared" si="112"/>
        <v>4146.5</v>
      </c>
      <c r="H422" s="17">
        <f t="shared" si="113"/>
        <v>142.55396117207283</v>
      </c>
      <c r="I422">
        <v>1335.7</v>
      </c>
      <c r="N422" s="53"/>
      <c r="Q422" s="53"/>
    </row>
    <row r="423" spans="1:17" ht="15" x14ac:dyDescent="0.25">
      <c r="A423" s="78">
        <f t="shared" si="101"/>
        <v>41788</v>
      </c>
      <c r="B423">
        <v>2474.6</v>
      </c>
      <c r="C423">
        <v>988.2</v>
      </c>
      <c r="D423">
        <v>7602.8</v>
      </c>
      <c r="E423">
        <v>3165.7</v>
      </c>
      <c r="F423" s="16">
        <f t="shared" si="111"/>
        <v>10077.4</v>
      </c>
      <c r="G423" s="16">
        <f t="shared" si="112"/>
        <v>4153.8999999999996</v>
      </c>
      <c r="H423" s="17">
        <f t="shared" si="113"/>
        <v>142.60092924721346</v>
      </c>
      <c r="I423">
        <v>1343.3</v>
      </c>
      <c r="N423" s="53"/>
      <c r="Q423" s="53"/>
    </row>
    <row r="424" spans="1:17" ht="15" x14ac:dyDescent="0.25">
      <c r="A424" s="78">
        <f t="shared" si="101"/>
        <v>41795</v>
      </c>
      <c r="B424">
        <v>2397.5</v>
      </c>
      <c r="C424">
        <v>927</v>
      </c>
      <c r="D424">
        <v>7800.4</v>
      </c>
      <c r="E424">
        <v>3243.7</v>
      </c>
      <c r="F424" s="16">
        <f t="shared" si="111"/>
        <v>10197.9</v>
      </c>
      <c r="G424" s="16">
        <f t="shared" si="112"/>
        <v>4170.7</v>
      </c>
      <c r="H424" s="17">
        <f t="shared" si="113"/>
        <v>144.51291150166639</v>
      </c>
      <c r="I424">
        <v>1343.3</v>
      </c>
      <c r="N424" s="53"/>
      <c r="Q424" s="53"/>
    </row>
    <row r="425" spans="1:17" ht="15" x14ac:dyDescent="0.25">
      <c r="A425" s="78">
        <f t="shared" si="101"/>
        <v>41802</v>
      </c>
      <c r="B425">
        <v>2157.9</v>
      </c>
      <c r="C425">
        <v>841.3</v>
      </c>
      <c r="D425">
        <v>8059.2</v>
      </c>
      <c r="E425">
        <v>3362</v>
      </c>
      <c r="F425" s="16">
        <f t="shared" si="111"/>
        <v>10217.1</v>
      </c>
      <c r="G425" s="16">
        <f t="shared" si="112"/>
        <v>4203.3</v>
      </c>
      <c r="H425" s="17">
        <f t="shared" si="113"/>
        <v>143.07329955035328</v>
      </c>
      <c r="I425">
        <v>1384.1</v>
      </c>
      <c r="N425" s="53"/>
      <c r="Q425" s="53"/>
    </row>
    <row r="426" spans="1:17" ht="15" x14ac:dyDescent="0.25">
      <c r="A426" s="78">
        <f t="shared" si="101"/>
        <v>41809</v>
      </c>
      <c r="B426">
        <v>1895.6</v>
      </c>
      <c r="C426">
        <v>806.3</v>
      </c>
      <c r="D426">
        <v>8351.7999999999993</v>
      </c>
      <c r="E426">
        <v>3408.4</v>
      </c>
      <c r="F426" s="16">
        <f t="shared" si="111"/>
        <v>10247.4</v>
      </c>
      <c r="G426" s="16">
        <f t="shared" si="112"/>
        <v>4214.7</v>
      </c>
      <c r="H426" s="17">
        <f t="shared" si="113"/>
        <v>143.13474268631219</v>
      </c>
      <c r="I426">
        <v>1522.7</v>
      </c>
      <c r="N426" s="53"/>
      <c r="Q426" s="53"/>
    </row>
    <row r="427" spans="1:17" ht="15" x14ac:dyDescent="0.25">
      <c r="A427" s="78">
        <f t="shared" si="101"/>
        <v>41816</v>
      </c>
      <c r="B427">
        <v>1890.3</v>
      </c>
      <c r="C427">
        <v>744.9</v>
      </c>
      <c r="D427">
        <v>8486.9</v>
      </c>
      <c r="E427">
        <v>3468.9</v>
      </c>
      <c r="F427" s="16">
        <f t="shared" si="111"/>
        <v>10377.199999999999</v>
      </c>
      <c r="G427" s="16">
        <f t="shared" si="112"/>
        <v>4213.8</v>
      </c>
      <c r="H427" s="17">
        <f t="shared" si="113"/>
        <v>146.26702738620719</v>
      </c>
      <c r="I427">
        <v>1581.7</v>
      </c>
      <c r="N427" s="53"/>
      <c r="Q427" s="53"/>
    </row>
    <row r="428" spans="1:17" ht="15" x14ac:dyDescent="0.25">
      <c r="A428" s="78">
        <f t="shared" si="101"/>
        <v>41823</v>
      </c>
      <c r="B428">
        <v>1695.5</v>
      </c>
      <c r="C428">
        <v>742.5</v>
      </c>
      <c r="D428">
        <v>8720</v>
      </c>
      <c r="E428">
        <v>3586.3</v>
      </c>
      <c r="F428" s="16">
        <f t="shared" si="111"/>
        <v>10415.5</v>
      </c>
      <c r="G428" s="16">
        <f t="shared" si="112"/>
        <v>4328.8</v>
      </c>
      <c r="H428" s="17">
        <f t="shared" si="113"/>
        <v>140.60940676399926</v>
      </c>
      <c r="I428">
        <v>1585.9</v>
      </c>
      <c r="N428" s="53"/>
      <c r="Q428" s="53"/>
    </row>
    <row r="429" spans="1:17" ht="15" x14ac:dyDescent="0.25">
      <c r="A429" s="78">
        <f t="shared" si="101"/>
        <v>41830</v>
      </c>
      <c r="B429">
        <v>1502</v>
      </c>
      <c r="C429">
        <v>760.7</v>
      </c>
      <c r="D429">
        <v>8951.2000000000007</v>
      </c>
      <c r="E429">
        <v>3637</v>
      </c>
      <c r="F429" s="16">
        <f t="shared" si="111"/>
        <v>10453.200000000001</v>
      </c>
      <c r="G429" s="16">
        <f t="shared" si="112"/>
        <v>4397.7</v>
      </c>
      <c r="H429" s="17">
        <f t="shared" si="113"/>
        <v>137.69697796575485</v>
      </c>
      <c r="I429">
        <v>1694</v>
      </c>
      <c r="N429" s="53"/>
      <c r="Q429" s="53"/>
    </row>
    <row r="430" spans="1:17" ht="15" x14ac:dyDescent="0.25">
      <c r="A430" s="78">
        <f t="shared" si="101"/>
        <v>41837</v>
      </c>
      <c r="B430">
        <v>1412.8</v>
      </c>
      <c r="C430">
        <v>711.9</v>
      </c>
      <c r="D430">
        <v>9090.7000000000007</v>
      </c>
      <c r="E430">
        <v>3702.1</v>
      </c>
      <c r="F430" s="16">
        <f t="shared" si="111"/>
        <v>10503.5</v>
      </c>
      <c r="G430" s="16">
        <f t="shared" si="112"/>
        <v>4414</v>
      </c>
      <c r="H430" s="17">
        <f t="shared" si="113"/>
        <v>137.95876755777076</v>
      </c>
      <c r="I430">
        <v>1725</v>
      </c>
      <c r="N430" s="53"/>
      <c r="Q430" s="53"/>
    </row>
    <row r="431" spans="1:17" ht="15" x14ac:dyDescent="0.25">
      <c r="A431" s="78">
        <f t="shared" si="101"/>
        <v>41844</v>
      </c>
      <c r="B431">
        <v>1305.2</v>
      </c>
      <c r="C431">
        <v>608.5</v>
      </c>
      <c r="D431">
        <v>9259.6</v>
      </c>
      <c r="E431">
        <v>3820.9</v>
      </c>
      <c r="F431" s="16">
        <f t="shared" si="111"/>
        <v>10564.800000000001</v>
      </c>
      <c r="G431" s="16">
        <f t="shared" si="112"/>
        <v>4429.3999999999996</v>
      </c>
      <c r="H431" s="17">
        <f t="shared" si="113"/>
        <v>138.51537454282749</v>
      </c>
      <c r="I431">
        <v>2156.5</v>
      </c>
      <c r="N431" s="53"/>
      <c r="Q431" s="53"/>
    </row>
    <row r="432" spans="1:17" ht="15" x14ac:dyDescent="0.25">
      <c r="A432" s="78">
        <f t="shared" si="101"/>
        <v>41851</v>
      </c>
      <c r="B432">
        <v>1175.7</v>
      </c>
      <c r="C432">
        <v>549.5</v>
      </c>
      <c r="D432">
        <v>9450.9</v>
      </c>
      <c r="E432">
        <v>3887.9</v>
      </c>
      <c r="F432" s="16">
        <f t="shared" si="111"/>
        <v>10626.6</v>
      </c>
      <c r="G432" s="16">
        <f t="shared" si="112"/>
        <v>4437.3999999999996</v>
      </c>
      <c r="H432" s="17">
        <f t="shared" si="113"/>
        <v>139.47807274530132</v>
      </c>
      <c r="I432">
        <v>2342.8000000000002</v>
      </c>
      <c r="N432" s="53"/>
      <c r="Q432" s="53"/>
    </row>
    <row r="433" spans="1:17" ht="15" x14ac:dyDescent="0.25">
      <c r="A433" s="78">
        <f t="shared" si="101"/>
        <v>41858</v>
      </c>
      <c r="B433">
        <v>1020.2</v>
      </c>
      <c r="C433">
        <v>484.8</v>
      </c>
      <c r="D433">
        <v>9663.2000000000007</v>
      </c>
      <c r="E433">
        <v>3981.4</v>
      </c>
      <c r="F433" s="16">
        <f t="shared" si="111"/>
        <v>10683.400000000001</v>
      </c>
      <c r="G433" s="16">
        <f t="shared" si="112"/>
        <v>4466.2</v>
      </c>
      <c r="H433" s="17">
        <f t="shared" si="113"/>
        <v>139.20558864358966</v>
      </c>
      <c r="I433">
        <v>2418.1999999999998</v>
      </c>
      <c r="N433" s="53"/>
      <c r="Q433" s="53"/>
    </row>
    <row r="434" spans="1:17" ht="15" x14ac:dyDescent="0.25">
      <c r="A434" s="78">
        <f t="shared" si="101"/>
        <v>41865</v>
      </c>
      <c r="B434">
        <v>821.5</v>
      </c>
      <c r="C434">
        <v>416.9</v>
      </c>
      <c r="D434">
        <v>9917.1</v>
      </c>
      <c r="E434">
        <v>4085</v>
      </c>
      <c r="F434" s="16">
        <f t="shared" si="111"/>
        <v>10738.6</v>
      </c>
      <c r="G434" s="16">
        <f t="shared" si="112"/>
        <v>4501.8999999999996</v>
      </c>
      <c r="H434" s="17">
        <f t="shared" si="113"/>
        <v>138.5348408449766</v>
      </c>
      <c r="I434">
        <v>2611.8000000000002</v>
      </c>
      <c r="N434" s="53"/>
      <c r="Q434" s="53"/>
    </row>
    <row r="435" spans="1:17" ht="15" x14ac:dyDescent="0.25">
      <c r="A435" s="78">
        <f t="shared" si="101"/>
        <v>41872</v>
      </c>
      <c r="B435">
        <v>574.1</v>
      </c>
      <c r="C435">
        <v>318.5</v>
      </c>
      <c r="D435">
        <v>10149.6</v>
      </c>
      <c r="E435">
        <v>4184.1000000000004</v>
      </c>
      <c r="F435" s="16">
        <f t="shared" si="111"/>
        <v>10723.7</v>
      </c>
      <c r="G435" s="16">
        <f t="shared" si="112"/>
        <v>4502.6000000000004</v>
      </c>
      <c r="H435" s="17">
        <f t="shared" si="113"/>
        <v>138.16683693865767</v>
      </c>
      <c r="I435">
        <v>2687.9</v>
      </c>
      <c r="N435" s="53"/>
      <c r="Q435" s="53"/>
    </row>
    <row r="436" spans="1:17" ht="15" x14ac:dyDescent="0.25">
      <c r="A436" s="78">
        <f t="shared" si="101"/>
        <v>41879</v>
      </c>
      <c r="B436">
        <v>295.39999999999998</v>
      </c>
      <c r="C436">
        <v>159.9</v>
      </c>
      <c r="D436">
        <v>10406.799999999999</v>
      </c>
      <c r="E436">
        <v>4358.8</v>
      </c>
      <c r="F436" s="16">
        <f t="shared" si="111"/>
        <v>10702.199999999999</v>
      </c>
      <c r="G436" s="16">
        <f t="shared" si="112"/>
        <v>4518.7</v>
      </c>
      <c r="H436" s="17">
        <f t="shared" si="113"/>
        <v>136.84245468829528</v>
      </c>
      <c r="I436">
        <v>2791</v>
      </c>
      <c r="N436" s="53"/>
      <c r="Q436" s="53"/>
    </row>
    <row r="437" spans="1:17" ht="15" x14ac:dyDescent="0.25">
      <c r="A437" s="78">
        <f t="shared" si="101"/>
        <v>41886</v>
      </c>
      <c r="B437">
        <v>2871.8</v>
      </c>
      <c r="C437">
        <v>3190.8</v>
      </c>
      <c r="D437">
        <v>196.7</v>
      </c>
      <c r="E437">
        <v>54.8</v>
      </c>
      <c r="F437" s="16">
        <f t="shared" si="111"/>
        <v>3068.5</v>
      </c>
      <c r="G437" s="16">
        <f t="shared" si="112"/>
        <v>3245.6000000000004</v>
      </c>
      <c r="H437" s="17">
        <f t="shared" si="113"/>
        <v>-5.4566181907813815</v>
      </c>
      <c r="N437" s="53"/>
      <c r="Q437" s="53"/>
    </row>
    <row r="438" spans="1:17" ht="15" x14ac:dyDescent="0.25">
      <c r="A438" s="78">
        <f t="shared" si="101"/>
        <v>41893</v>
      </c>
      <c r="B438">
        <v>2801</v>
      </c>
      <c r="C438">
        <v>3130.9</v>
      </c>
      <c r="D438">
        <v>372</v>
      </c>
      <c r="E438">
        <v>251.2</v>
      </c>
      <c r="F438" s="16">
        <f t="shared" si="111"/>
        <v>3173</v>
      </c>
      <c r="G438" s="16">
        <f t="shared" si="112"/>
        <v>3382.1</v>
      </c>
      <c r="H438" s="17">
        <f t="shared" si="113"/>
        <v>-6.1825493036870576</v>
      </c>
      <c r="N438" s="53"/>
      <c r="Q438" s="53"/>
    </row>
    <row r="439" spans="1:17" ht="15" x14ac:dyDescent="0.25">
      <c r="A439" s="78">
        <f t="shared" si="101"/>
        <v>41900</v>
      </c>
      <c r="B439">
        <v>2949.4</v>
      </c>
      <c r="C439">
        <v>3331.9</v>
      </c>
      <c r="D439">
        <v>684.7</v>
      </c>
      <c r="E439">
        <v>440.9</v>
      </c>
      <c r="F439" s="16">
        <f t="shared" si="111"/>
        <v>3634.1000000000004</v>
      </c>
      <c r="G439" s="16">
        <f t="shared" si="112"/>
        <v>3772.8</v>
      </c>
      <c r="H439" s="17">
        <f t="shared" si="113"/>
        <v>-3.6763146734520746</v>
      </c>
      <c r="N439" s="53"/>
      <c r="Q439" s="53"/>
    </row>
    <row r="440" spans="1:17" ht="15" x14ac:dyDescent="0.25">
      <c r="A440" s="78">
        <f t="shared" si="101"/>
        <v>41907</v>
      </c>
      <c r="B440">
        <v>2966.3</v>
      </c>
      <c r="C440">
        <v>3444.2</v>
      </c>
      <c r="D440">
        <v>832.6</v>
      </c>
      <c r="E440">
        <v>599.70000000000005</v>
      </c>
      <c r="F440" s="16">
        <f t="shared" si="111"/>
        <v>3798.9</v>
      </c>
      <c r="G440" s="16">
        <f t="shared" si="112"/>
        <v>4043.8999999999996</v>
      </c>
      <c r="H440" s="17">
        <f t="shared" si="113"/>
        <v>-6.0585078760602258</v>
      </c>
      <c r="N440" s="53"/>
      <c r="Q440" s="53"/>
    </row>
    <row r="441" spans="1:17" ht="15" x14ac:dyDescent="0.25">
      <c r="A441" s="78">
        <f t="shared" si="101"/>
        <v>41914</v>
      </c>
      <c r="B441">
        <v>2774.2</v>
      </c>
      <c r="C441">
        <v>3410.8</v>
      </c>
      <c r="D441">
        <v>1085.8</v>
      </c>
      <c r="E441">
        <v>762.6</v>
      </c>
      <c r="F441" s="16">
        <f t="shared" si="111"/>
        <v>3860</v>
      </c>
      <c r="G441" s="16">
        <f t="shared" si="112"/>
        <v>4173.4000000000005</v>
      </c>
      <c r="H441" s="17">
        <f t="shared" si="113"/>
        <v>-7.5094647050366721</v>
      </c>
      <c r="I441">
        <v>317.10000000000002</v>
      </c>
      <c r="N441" s="53"/>
      <c r="Q441" s="53"/>
    </row>
    <row r="442" spans="1:17" ht="15" x14ac:dyDescent="0.25">
      <c r="A442" s="78">
        <f t="shared" si="101"/>
        <v>41921</v>
      </c>
      <c r="B442">
        <v>3758.7</v>
      </c>
      <c r="C442">
        <v>3410.8</v>
      </c>
      <c r="D442">
        <v>1173.2</v>
      </c>
      <c r="E442">
        <v>762.6</v>
      </c>
      <c r="F442" s="16">
        <f t="shared" si="111"/>
        <v>4931.8999999999996</v>
      </c>
      <c r="G442" s="16">
        <f t="shared" si="112"/>
        <v>4173.4000000000005</v>
      </c>
      <c r="H442" s="17">
        <f t="shared" si="113"/>
        <v>18.174629798246002</v>
      </c>
      <c r="I442">
        <v>827.7</v>
      </c>
      <c r="N442" s="53"/>
      <c r="Q442" s="53"/>
    </row>
    <row r="443" spans="1:17" ht="15" x14ac:dyDescent="0.25">
      <c r="A443" s="78">
        <f t="shared" si="101"/>
        <v>41928</v>
      </c>
      <c r="B443">
        <v>3565.4</v>
      </c>
      <c r="C443">
        <v>3410.8</v>
      </c>
      <c r="D443">
        <v>1367.6</v>
      </c>
      <c r="E443">
        <v>762.6</v>
      </c>
      <c r="F443" s="16">
        <f t="shared" si="111"/>
        <v>4933</v>
      </c>
      <c r="G443" s="16">
        <f t="shared" si="112"/>
        <v>4173.4000000000005</v>
      </c>
      <c r="H443" s="17">
        <f t="shared" si="113"/>
        <v>18.200987204677222</v>
      </c>
      <c r="I443">
        <v>827.7</v>
      </c>
      <c r="N443" s="53"/>
      <c r="Q443" s="53"/>
    </row>
    <row r="444" spans="1:17" ht="15" x14ac:dyDescent="0.25">
      <c r="A444" s="78">
        <f t="shared" si="101"/>
        <v>41935</v>
      </c>
      <c r="B444">
        <v>3480.8</v>
      </c>
      <c r="C444">
        <v>4391.8</v>
      </c>
      <c r="D444">
        <v>1534.4</v>
      </c>
      <c r="E444">
        <v>1470.9</v>
      </c>
      <c r="F444" s="16">
        <f t="shared" si="111"/>
        <v>5015.2000000000007</v>
      </c>
      <c r="G444" s="16">
        <f t="shared" si="112"/>
        <v>5862.7000000000007</v>
      </c>
      <c r="H444" s="17">
        <f t="shared" si="113"/>
        <v>-14.455796817166156</v>
      </c>
      <c r="I444">
        <v>837.7</v>
      </c>
      <c r="N444" s="53"/>
      <c r="Q444" s="53"/>
    </row>
    <row r="445" spans="1:17" ht="15" x14ac:dyDescent="0.25">
      <c r="A445" s="78">
        <f t="shared" si="101"/>
        <v>41942</v>
      </c>
      <c r="B445">
        <v>3437.3</v>
      </c>
      <c r="C445">
        <v>4317.5</v>
      </c>
      <c r="D445">
        <v>1647</v>
      </c>
      <c r="E445">
        <v>1766.3</v>
      </c>
      <c r="F445" s="16">
        <f t="shared" si="111"/>
        <v>5084.3</v>
      </c>
      <c r="G445" s="16">
        <f t="shared" si="112"/>
        <v>6083.8</v>
      </c>
      <c r="H445" s="17">
        <f t="shared" si="113"/>
        <v>-16.428876688911529</v>
      </c>
      <c r="I445">
        <v>837.7</v>
      </c>
      <c r="N445" s="53"/>
      <c r="Q445" s="53"/>
    </row>
    <row r="446" spans="1:17" ht="15" x14ac:dyDescent="0.25">
      <c r="A446" s="78">
        <f t="shared" si="101"/>
        <v>41949</v>
      </c>
      <c r="B446">
        <v>3324.6</v>
      </c>
      <c r="C446">
        <v>4484.2</v>
      </c>
      <c r="D446">
        <v>1847.9</v>
      </c>
      <c r="E446">
        <v>1901.1</v>
      </c>
      <c r="F446" s="16">
        <f t="shared" si="111"/>
        <v>5172.5</v>
      </c>
      <c r="G446" s="16">
        <f t="shared" si="112"/>
        <v>6385.2999999999993</v>
      </c>
      <c r="H446" s="17">
        <f t="shared" si="113"/>
        <v>-18.993625984683561</v>
      </c>
      <c r="I446">
        <v>837.7</v>
      </c>
      <c r="N446" s="53"/>
      <c r="Q446" s="53"/>
    </row>
    <row r="447" spans="1:17" ht="15" x14ac:dyDescent="0.25">
      <c r="A447" s="78">
        <f t="shared" si="101"/>
        <v>41956</v>
      </c>
      <c r="B447">
        <v>3389.4</v>
      </c>
      <c r="C447">
        <v>4549.1000000000004</v>
      </c>
      <c r="D447">
        <v>1942.8</v>
      </c>
      <c r="E447">
        <v>2112</v>
      </c>
      <c r="F447" s="16">
        <f t="shared" si="111"/>
        <v>5332.2</v>
      </c>
      <c r="G447" s="16">
        <f t="shared" si="112"/>
        <v>6661.1</v>
      </c>
      <c r="H447" s="17">
        <f t="shared" si="113"/>
        <v>-19.950158382249185</v>
      </c>
      <c r="I447">
        <v>837.7</v>
      </c>
      <c r="N447" s="53"/>
      <c r="Q447" s="53"/>
    </row>
    <row r="448" spans="1:17" ht="15" x14ac:dyDescent="0.25">
      <c r="A448" s="78">
        <f t="shared" si="101"/>
        <v>41963</v>
      </c>
      <c r="B448">
        <v>3259.7</v>
      </c>
      <c r="C448">
        <v>4466</v>
      </c>
      <c r="D448">
        <v>2091.9</v>
      </c>
      <c r="E448">
        <v>2288.1999999999998</v>
      </c>
      <c r="F448" s="16">
        <f t="shared" si="111"/>
        <v>5351.6</v>
      </c>
      <c r="G448" s="16">
        <f t="shared" si="112"/>
        <v>6754.2</v>
      </c>
      <c r="H448" s="17">
        <f t="shared" si="113"/>
        <v>-20.766337982292495</v>
      </c>
      <c r="I448">
        <v>837.7</v>
      </c>
      <c r="N448" s="53"/>
      <c r="Q448" s="53"/>
    </row>
    <row r="449" spans="1:17" ht="15" x14ac:dyDescent="0.25">
      <c r="A449" s="78">
        <f t="shared" si="101"/>
        <v>41970</v>
      </c>
      <c r="B449">
        <v>3381.3</v>
      </c>
      <c r="C449">
        <v>4355.6000000000004</v>
      </c>
      <c r="D449">
        <v>2274.6999999999998</v>
      </c>
      <c r="E449">
        <v>2460.6</v>
      </c>
      <c r="F449" s="16">
        <f t="shared" si="111"/>
        <v>5656</v>
      </c>
      <c r="G449" s="16">
        <f t="shared" si="112"/>
        <v>6816.2000000000007</v>
      </c>
      <c r="H449" s="17">
        <f t="shared" si="113"/>
        <v>-17.021214166250999</v>
      </c>
      <c r="I449">
        <v>837.7</v>
      </c>
      <c r="N449" s="53"/>
      <c r="Q449" s="53"/>
    </row>
    <row r="450" spans="1:17" ht="15" x14ac:dyDescent="0.25">
      <c r="A450" s="78">
        <f t="shared" si="101"/>
        <v>41977</v>
      </c>
      <c r="B450">
        <v>3530.7</v>
      </c>
      <c r="C450">
        <v>4597.3</v>
      </c>
      <c r="D450">
        <v>2369.6999999999998</v>
      </c>
      <c r="E450">
        <v>2738.7</v>
      </c>
      <c r="F450" s="16">
        <f t="shared" si="111"/>
        <v>5900.4</v>
      </c>
      <c r="G450" s="16">
        <f t="shared" si="112"/>
        <v>7336</v>
      </c>
      <c r="H450" s="17">
        <f t="shared" si="113"/>
        <v>-19.569247546346791</v>
      </c>
      <c r="I450">
        <v>837.7</v>
      </c>
      <c r="N450" s="53"/>
      <c r="Q450" s="53"/>
    </row>
    <row r="451" spans="1:17" ht="15" x14ac:dyDescent="0.25">
      <c r="A451" s="78">
        <f t="shared" si="101"/>
        <v>41984</v>
      </c>
      <c r="B451">
        <v>3470.8</v>
      </c>
      <c r="C451">
        <v>4616.7</v>
      </c>
      <c r="D451">
        <v>2589.5</v>
      </c>
      <c r="E451">
        <v>2854.4</v>
      </c>
      <c r="F451" s="16">
        <f t="shared" ref="F451:F479" si="114">+B451+D451</f>
        <v>6060.3</v>
      </c>
      <c r="G451" s="16">
        <f t="shared" si="112"/>
        <v>7471.1</v>
      </c>
      <c r="H451" s="17">
        <f t="shared" si="113"/>
        <v>-18.883430820093427</v>
      </c>
      <c r="I451">
        <v>837.7</v>
      </c>
      <c r="N451" s="53"/>
      <c r="Q451" s="53"/>
    </row>
    <row r="452" spans="1:17" ht="15" x14ac:dyDescent="0.25">
      <c r="A452" s="78">
        <f t="shared" ref="A452:A515" si="115">+A451+7</f>
        <v>41991</v>
      </c>
      <c r="B452">
        <v>3558.6</v>
      </c>
      <c r="C452">
        <v>4573.8999999999996</v>
      </c>
      <c r="D452">
        <v>2770.6</v>
      </c>
      <c r="E452">
        <v>3144.1</v>
      </c>
      <c r="F452" s="16">
        <f t="shared" si="114"/>
        <v>6329.2</v>
      </c>
      <c r="G452" s="16">
        <f t="shared" si="112"/>
        <v>7718</v>
      </c>
      <c r="H452" s="17">
        <f t="shared" si="113"/>
        <v>-17.994299041202389</v>
      </c>
      <c r="I452">
        <v>837.7</v>
      </c>
      <c r="N452" s="53"/>
      <c r="Q452" s="53"/>
    </row>
    <row r="453" spans="1:17" ht="15" x14ac:dyDescent="0.25">
      <c r="A453" s="78">
        <f t="shared" si="115"/>
        <v>41998</v>
      </c>
      <c r="B453">
        <v>3497</v>
      </c>
      <c r="C453">
        <v>4483.3</v>
      </c>
      <c r="D453">
        <v>2951.4</v>
      </c>
      <c r="E453">
        <v>3264.7</v>
      </c>
      <c r="F453" s="16">
        <f t="shared" si="114"/>
        <v>6448.4</v>
      </c>
      <c r="G453" s="16">
        <f t="shared" ref="G453:G479" si="116">+C453+E453</f>
        <v>7748</v>
      </c>
      <c r="H453" s="17">
        <f t="shared" ref="H453:H479" si="117">+(F453/G453-1)*100</f>
        <v>-16.773360867320608</v>
      </c>
      <c r="I453">
        <v>837.7</v>
      </c>
      <c r="N453" s="53"/>
      <c r="Q453" s="53"/>
    </row>
    <row r="454" spans="1:17" ht="15" x14ac:dyDescent="0.25">
      <c r="A454" s="78">
        <f t="shared" si="115"/>
        <v>42005</v>
      </c>
      <c r="B454">
        <v>3650</v>
      </c>
      <c r="C454">
        <v>4402.8999999999996</v>
      </c>
      <c r="D454">
        <v>3049.8</v>
      </c>
      <c r="E454">
        <v>3415.7</v>
      </c>
      <c r="F454" s="16">
        <f t="shared" si="114"/>
        <v>6699.8</v>
      </c>
      <c r="G454" s="16">
        <f t="shared" si="116"/>
        <v>7818.5999999999995</v>
      </c>
      <c r="H454" s="17">
        <f t="shared" si="117"/>
        <v>-14.309467168035194</v>
      </c>
      <c r="I454">
        <v>837.7</v>
      </c>
      <c r="N454" s="53"/>
      <c r="Q454" s="53"/>
    </row>
    <row r="455" spans="1:17" ht="15" x14ac:dyDescent="0.25">
      <c r="A455" s="78">
        <f t="shared" si="115"/>
        <v>42012</v>
      </c>
      <c r="B455">
        <v>3710.4</v>
      </c>
      <c r="C455">
        <v>4449.7</v>
      </c>
      <c r="D455">
        <v>3179.7</v>
      </c>
      <c r="E455">
        <v>3564.6</v>
      </c>
      <c r="F455" s="16">
        <f t="shared" si="114"/>
        <v>6890.1</v>
      </c>
      <c r="G455" s="16">
        <f t="shared" si="116"/>
        <v>8014.2999999999993</v>
      </c>
      <c r="H455" s="17">
        <f t="shared" si="117"/>
        <v>-14.027425976067764</v>
      </c>
      <c r="I455">
        <v>837.7</v>
      </c>
      <c r="N455" s="53"/>
      <c r="Q455" s="53"/>
    </row>
    <row r="456" spans="1:17" ht="15" x14ac:dyDescent="0.25">
      <c r="A456" s="78">
        <f t="shared" si="115"/>
        <v>42019</v>
      </c>
      <c r="B456">
        <v>3667.2</v>
      </c>
      <c r="C456">
        <v>4349.7</v>
      </c>
      <c r="D456">
        <v>3396.4</v>
      </c>
      <c r="E456">
        <v>3777.4</v>
      </c>
      <c r="F456" s="16">
        <f t="shared" si="114"/>
        <v>7063.6</v>
      </c>
      <c r="G456" s="16">
        <f t="shared" si="116"/>
        <v>8127.1</v>
      </c>
      <c r="H456" s="17">
        <f t="shared" si="117"/>
        <v>-13.085848580674531</v>
      </c>
      <c r="I456">
        <v>848.5</v>
      </c>
      <c r="N456" s="53"/>
      <c r="Q456" s="53"/>
    </row>
    <row r="457" spans="1:17" ht="15" x14ac:dyDescent="0.25">
      <c r="A457" s="78">
        <f t="shared" si="115"/>
        <v>42026</v>
      </c>
      <c r="B457">
        <v>3679</v>
      </c>
      <c r="C457">
        <v>4144.5</v>
      </c>
      <c r="D457">
        <v>3606.4</v>
      </c>
      <c r="E457">
        <v>4007.6</v>
      </c>
      <c r="F457" s="16">
        <f t="shared" si="114"/>
        <v>7285.4</v>
      </c>
      <c r="G457" s="16">
        <f t="shared" si="116"/>
        <v>8152.1</v>
      </c>
      <c r="H457" s="17">
        <f t="shared" si="117"/>
        <v>-10.631616393321973</v>
      </c>
      <c r="I457">
        <v>848.5</v>
      </c>
      <c r="N457" s="53"/>
      <c r="Q457" s="53"/>
    </row>
    <row r="458" spans="1:17" ht="15" x14ac:dyDescent="0.25">
      <c r="A458" s="78">
        <f t="shared" si="115"/>
        <v>42033</v>
      </c>
      <c r="B458">
        <v>3840.6</v>
      </c>
      <c r="C458">
        <v>4051.6</v>
      </c>
      <c r="D458">
        <v>3741.8</v>
      </c>
      <c r="E458">
        <v>4129.3</v>
      </c>
      <c r="F458" s="16">
        <f t="shared" si="114"/>
        <v>7582.4</v>
      </c>
      <c r="G458" s="16">
        <f t="shared" si="116"/>
        <v>8180.9</v>
      </c>
      <c r="H458" s="17">
        <f t="shared" si="117"/>
        <v>-7.3158209976897375</v>
      </c>
      <c r="I458">
        <v>856.1</v>
      </c>
      <c r="N458" s="53"/>
      <c r="Q458" s="53"/>
    </row>
    <row r="459" spans="1:17" ht="15" x14ac:dyDescent="0.25">
      <c r="A459" s="78">
        <f t="shared" si="115"/>
        <v>42040</v>
      </c>
      <c r="B459">
        <v>4020.6</v>
      </c>
      <c r="C459">
        <v>3974.9</v>
      </c>
      <c r="D459">
        <v>3989.7</v>
      </c>
      <c r="E459">
        <v>4350.3</v>
      </c>
      <c r="F459" s="16">
        <f t="shared" si="114"/>
        <v>8010.2999999999993</v>
      </c>
      <c r="G459" s="16">
        <f t="shared" si="116"/>
        <v>8325.2000000000007</v>
      </c>
      <c r="H459" s="17">
        <f t="shared" si="117"/>
        <v>-3.7824917119108403</v>
      </c>
      <c r="I459">
        <v>937.1</v>
      </c>
      <c r="N459" s="53"/>
      <c r="Q459" s="53"/>
    </row>
    <row r="460" spans="1:17" ht="15" x14ac:dyDescent="0.25">
      <c r="A460" s="78">
        <f t="shared" si="115"/>
        <v>42047</v>
      </c>
      <c r="B460">
        <v>4014.7</v>
      </c>
      <c r="C460">
        <v>3845.3</v>
      </c>
      <c r="D460">
        <v>4143.8</v>
      </c>
      <c r="E460">
        <v>4497</v>
      </c>
      <c r="F460" s="16">
        <f t="shared" si="114"/>
        <v>8158.5</v>
      </c>
      <c r="G460" s="16">
        <f t="shared" si="116"/>
        <v>8342.2999999999993</v>
      </c>
      <c r="H460" s="17">
        <f t="shared" si="117"/>
        <v>-2.2032293252460255</v>
      </c>
      <c r="I460">
        <v>937.1</v>
      </c>
      <c r="N460" s="53"/>
      <c r="Q460" s="53"/>
    </row>
    <row r="461" spans="1:17" ht="15" x14ac:dyDescent="0.25">
      <c r="A461" s="78">
        <f t="shared" si="115"/>
        <v>42054</v>
      </c>
      <c r="B461">
        <v>4060</v>
      </c>
      <c r="C461">
        <v>3703.6</v>
      </c>
      <c r="D461">
        <v>4270.7</v>
      </c>
      <c r="E461">
        <v>4683.3999999999996</v>
      </c>
      <c r="F461" s="16">
        <f t="shared" si="114"/>
        <v>8330.7000000000007</v>
      </c>
      <c r="G461" s="16">
        <f t="shared" si="116"/>
        <v>8387</v>
      </c>
      <c r="H461" s="17">
        <f t="shared" si="117"/>
        <v>-0.67127697627279437</v>
      </c>
      <c r="I461">
        <v>937.1</v>
      </c>
      <c r="N461" s="53"/>
      <c r="Q461" s="53"/>
    </row>
    <row r="462" spans="1:17" ht="15" x14ac:dyDescent="0.25">
      <c r="A462" s="78">
        <f t="shared" si="115"/>
        <v>42061</v>
      </c>
      <c r="B462">
        <v>4046.8</v>
      </c>
      <c r="C462">
        <v>3916.8</v>
      </c>
      <c r="D462">
        <v>4501.8999999999996</v>
      </c>
      <c r="E462">
        <v>4907.7</v>
      </c>
      <c r="F462" s="16">
        <f t="shared" si="114"/>
        <v>8548.7000000000007</v>
      </c>
      <c r="G462" s="16">
        <f t="shared" si="116"/>
        <v>8824.5</v>
      </c>
      <c r="H462" s="17">
        <f t="shared" si="117"/>
        <v>-3.1253895404838694</v>
      </c>
      <c r="I462">
        <v>937.1</v>
      </c>
      <c r="N462" s="53"/>
      <c r="Q462" s="52"/>
    </row>
    <row r="463" spans="1:17" ht="15" x14ac:dyDescent="0.25">
      <c r="A463" s="78">
        <f t="shared" si="115"/>
        <v>42068</v>
      </c>
      <c r="B463">
        <v>3859.2</v>
      </c>
      <c r="C463">
        <v>3899.5</v>
      </c>
      <c r="D463">
        <v>4781.3999999999996</v>
      </c>
      <c r="E463">
        <v>5026.3999999999996</v>
      </c>
      <c r="F463" s="16">
        <f t="shared" si="114"/>
        <v>8640.5999999999985</v>
      </c>
      <c r="G463" s="16">
        <f t="shared" si="116"/>
        <v>8925.9</v>
      </c>
      <c r="H463" s="17">
        <f t="shared" si="117"/>
        <v>-3.1963163378482928</v>
      </c>
      <c r="I463">
        <v>937.1</v>
      </c>
      <c r="N463" s="53"/>
      <c r="Q463" s="52"/>
    </row>
    <row r="464" spans="1:17" ht="15" x14ac:dyDescent="0.25">
      <c r="A464" s="78">
        <f t="shared" si="115"/>
        <v>42075</v>
      </c>
      <c r="B464">
        <v>3835.6</v>
      </c>
      <c r="C464">
        <v>3796.6</v>
      </c>
      <c r="D464">
        <v>4874.2</v>
      </c>
      <c r="E464">
        <v>5173.8</v>
      </c>
      <c r="F464" s="16">
        <f t="shared" si="114"/>
        <v>8709.7999999999993</v>
      </c>
      <c r="G464" s="16">
        <f t="shared" si="116"/>
        <v>8970.4</v>
      </c>
      <c r="H464" s="17">
        <f t="shared" si="117"/>
        <v>-2.9051101400160539</v>
      </c>
      <c r="I464">
        <v>950.6</v>
      </c>
      <c r="N464" s="53"/>
      <c r="Q464" s="53"/>
    </row>
    <row r="465" spans="1:17" ht="15" x14ac:dyDescent="0.25">
      <c r="A465" s="78">
        <f t="shared" si="115"/>
        <v>42082</v>
      </c>
      <c r="B465">
        <v>3632.2</v>
      </c>
      <c r="C465">
        <v>3683</v>
      </c>
      <c r="D465">
        <v>5169.8999999999996</v>
      </c>
      <c r="E465">
        <v>5527</v>
      </c>
      <c r="F465" s="16">
        <f t="shared" si="114"/>
        <v>8802.0999999999985</v>
      </c>
      <c r="G465" s="16">
        <f t="shared" si="116"/>
        <v>9210</v>
      </c>
      <c r="H465" s="17">
        <f t="shared" si="117"/>
        <v>-4.4288816503800348</v>
      </c>
      <c r="I465">
        <v>961.3</v>
      </c>
      <c r="N465" s="53"/>
      <c r="Q465" s="53"/>
    </row>
    <row r="466" spans="1:17" ht="15" x14ac:dyDescent="0.25">
      <c r="A466" s="78">
        <f t="shared" si="115"/>
        <v>42089</v>
      </c>
      <c r="B466">
        <v>3719.3</v>
      </c>
      <c r="C466">
        <v>3535.5</v>
      </c>
      <c r="D466">
        <v>5317.3</v>
      </c>
      <c r="E466">
        <v>5734.6</v>
      </c>
      <c r="F466" s="16">
        <f t="shared" si="114"/>
        <v>9036.6</v>
      </c>
      <c r="G466" s="16">
        <f t="shared" si="116"/>
        <v>9270.1</v>
      </c>
      <c r="H466" s="17">
        <f t="shared" si="117"/>
        <v>-2.5188509293319394</v>
      </c>
      <c r="I466">
        <v>961.3</v>
      </c>
      <c r="N466" s="53"/>
      <c r="Q466" s="53"/>
    </row>
    <row r="467" spans="1:17" ht="15" x14ac:dyDescent="0.25">
      <c r="A467" s="78">
        <f t="shared" si="115"/>
        <v>42096</v>
      </c>
      <c r="B467">
        <v>3630</v>
      </c>
      <c r="C467">
        <v>3284.3</v>
      </c>
      <c r="D467">
        <v>5607</v>
      </c>
      <c r="E467">
        <v>5984.7</v>
      </c>
      <c r="F467" s="16">
        <f t="shared" si="114"/>
        <v>9237</v>
      </c>
      <c r="G467" s="16">
        <f t="shared" si="116"/>
        <v>9269</v>
      </c>
      <c r="H467" s="17">
        <f t="shared" si="117"/>
        <v>-0.34523681087496039</v>
      </c>
      <c r="I467">
        <v>961.3</v>
      </c>
      <c r="N467" s="53"/>
      <c r="Q467" s="53"/>
    </row>
    <row r="468" spans="1:17" ht="15" x14ac:dyDescent="0.25">
      <c r="A468" s="78">
        <f t="shared" si="115"/>
        <v>42103</v>
      </c>
      <c r="B468">
        <v>3502.7</v>
      </c>
      <c r="C468">
        <v>3135.5</v>
      </c>
      <c r="D468">
        <v>5785.8</v>
      </c>
      <c r="E468">
        <v>6214</v>
      </c>
      <c r="F468" s="16">
        <f t="shared" si="114"/>
        <v>9288.5</v>
      </c>
      <c r="G468" s="16">
        <f t="shared" si="116"/>
        <v>9349.5</v>
      </c>
      <c r="H468" s="17">
        <f t="shared" si="117"/>
        <v>-0.65244130702176717</v>
      </c>
      <c r="I468">
        <v>961.3</v>
      </c>
      <c r="N468" s="53"/>
      <c r="Q468" s="53"/>
    </row>
    <row r="469" spans="1:17" ht="15" x14ac:dyDescent="0.25">
      <c r="A469" s="78">
        <f t="shared" si="115"/>
        <v>42110</v>
      </c>
      <c r="B469">
        <v>3440.1</v>
      </c>
      <c r="C469">
        <v>2986.4</v>
      </c>
      <c r="D469">
        <v>6004.4</v>
      </c>
      <c r="E469">
        <v>6384.3</v>
      </c>
      <c r="F469" s="16">
        <f t="shared" si="114"/>
        <v>9444.5</v>
      </c>
      <c r="G469" s="16">
        <f t="shared" si="116"/>
        <v>9370.7000000000007</v>
      </c>
      <c r="H469" s="17">
        <f t="shared" si="117"/>
        <v>0.78756122808327778</v>
      </c>
      <c r="I469">
        <v>961.3</v>
      </c>
      <c r="N469" s="53"/>
      <c r="Q469" s="53"/>
    </row>
    <row r="470" spans="1:17" ht="15" x14ac:dyDescent="0.25">
      <c r="A470" s="78">
        <f t="shared" si="115"/>
        <v>42117</v>
      </c>
      <c r="B470">
        <v>3188.4</v>
      </c>
      <c r="C470">
        <v>3001.5</v>
      </c>
      <c r="D470">
        <v>6345.5</v>
      </c>
      <c r="E470">
        <v>6567</v>
      </c>
      <c r="F470" s="16">
        <f t="shared" si="114"/>
        <v>9533.9</v>
      </c>
      <c r="G470" s="16">
        <f t="shared" si="116"/>
        <v>9568.5</v>
      </c>
      <c r="H470" s="17">
        <f t="shared" si="117"/>
        <v>-0.36160317709150736</v>
      </c>
      <c r="I470">
        <v>961.3</v>
      </c>
      <c r="N470" s="53"/>
      <c r="Q470" s="53"/>
    </row>
    <row r="471" spans="1:17" ht="15" x14ac:dyDescent="0.25">
      <c r="A471" s="78">
        <f t="shared" si="115"/>
        <v>42124</v>
      </c>
      <c r="B471">
        <v>3185.6</v>
      </c>
      <c r="C471">
        <v>2808.9</v>
      </c>
      <c r="D471">
        <v>6551.6</v>
      </c>
      <c r="E471">
        <v>6787.8</v>
      </c>
      <c r="F471" s="16">
        <f t="shared" si="114"/>
        <v>9737.2000000000007</v>
      </c>
      <c r="G471" s="16">
        <f t="shared" si="116"/>
        <v>9596.7000000000007</v>
      </c>
      <c r="H471" s="17">
        <f t="shared" si="117"/>
        <v>1.4640449321120741</v>
      </c>
      <c r="I471">
        <v>961.3</v>
      </c>
      <c r="N471" s="53"/>
      <c r="Q471" s="53"/>
    </row>
    <row r="472" spans="1:17" ht="15" x14ac:dyDescent="0.25">
      <c r="A472" s="78">
        <f t="shared" si="115"/>
        <v>42131</v>
      </c>
      <c r="B472">
        <v>3090.4</v>
      </c>
      <c r="C472">
        <v>2664.5</v>
      </c>
      <c r="D472">
        <v>6768.7</v>
      </c>
      <c r="E472">
        <v>6985.4</v>
      </c>
      <c r="F472" s="16">
        <f t="shared" si="114"/>
        <v>9859.1</v>
      </c>
      <c r="G472" s="16">
        <f t="shared" si="116"/>
        <v>9649.9</v>
      </c>
      <c r="H472" s="17">
        <f t="shared" si="117"/>
        <v>2.1678981129338304</v>
      </c>
      <c r="I472">
        <v>961.3</v>
      </c>
      <c r="N472" s="53"/>
      <c r="Q472" s="53"/>
    </row>
    <row r="473" spans="1:17" ht="15" x14ac:dyDescent="0.35">
      <c r="A473" s="78">
        <f t="shared" si="115"/>
        <v>42138</v>
      </c>
      <c r="B473">
        <v>2864.7</v>
      </c>
      <c r="C473">
        <v>2635.3</v>
      </c>
      <c r="D473">
        <v>7036.5</v>
      </c>
      <c r="E473">
        <v>7172.7</v>
      </c>
      <c r="F473" s="16">
        <f t="shared" si="114"/>
        <v>9901.2000000000007</v>
      </c>
      <c r="G473" s="16">
        <f t="shared" si="116"/>
        <v>9808</v>
      </c>
      <c r="H473" s="17">
        <f t="shared" si="117"/>
        <v>0.95024469820554902</v>
      </c>
      <c r="I473">
        <v>975</v>
      </c>
      <c r="N473" s="53"/>
      <c r="Q473" s="30"/>
    </row>
    <row r="474" spans="1:17" ht="15" x14ac:dyDescent="0.25">
      <c r="A474" s="78">
        <f t="shared" si="115"/>
        <v>42145</v>
      </c>
      <c r="B474">
        <v>2723.9</v>
      </c>
      <c r="C474">
        <v>2607.5</v>
      </c>
      <c r="D474">
        <v>7267.9</v>
      </c>
      <c r="E474">
        <v>7450</v>
      </c>
      <c r="F474" s="16">
        <f t="shared" si="114"/>
        <v>9991.7999999999993</v>
      </c>
      <c r="G474" s="16">
        <f t="shared" si="116"/>
        <v>10057.5</v>
      </c>
      <c r="H474" s="17">
        <f t="shared" si="117"/>
        <v>-0.65324384787472933</v>
      </c>
      <c r="I474">
        <v>975</v>
      </c>
      <c r="N474" s="53"/>
    </row>
    <row r="475" spans="1:17" ht="15" x14ac:dyDescent="0.25">
      <c r="A475" s="78">
        <f t="shared" si="115"/>
        <v>42152</v>
      </c>
      <c r="B475">
        <v>2506.1999999999998</v>
      </c>
      <c r="C475">
        <v>2474.6</v>
      </c>
      <c r="D475">
        <v>7619.4</v>
      </c>
      <c r="E475">
        <v>7602.8</v>
      </c>
      <c r="F475" s="16">
        <f t="shared" si="114"/>
        <v>10125.599999999999</v>
      </c>
      <c r="G475" s="16">
        <f t="shared" si="116"/>
        <v>10077.4</v>
      </c>
      <c r="H475" s="17">
        <f t="shared" si="117"/>
        <v>0.47829797368368343</v>
      </c>
      <c r="I475">
        <v>975</v>
      </c>
      <c r="N475" s="53"/>
    </row>
    <row r="476" spans="1:17" ht="15" x14ac:dyDescent="0.25">
      <c r="A476" s="78">
        <f t="shared" si="115"/>
        <v>42159</v>
      </c>
      <c r="B476">
        <v>2323.8000000000002</v>
      </c>
      <c r="C476">
        <v>2397.5</v>
      </c>
      <c r="D476">
        <v>7861.1</v>
      </c>
      <c r="E476">
        <v>7800.4</v>
      </c>
      <c r="F476" s="16">
        <f t="shared" si="114"/>
        <v>10184.900000000001</v>
      </c>
      <c r="G476" s="16">
        <f t="shared" si="116"/>
        <v>10197.9</v>
      </c>
      <c r="H476" s="17">
        <f t="shared" si="117"/>
        <v>-0.12747722570330966</v>
      </c>
      <c r="I476">
        <v>1093.2</v>
      </c>
      <c r="N476" s="53"/>
    </row>
    <row r="477" spans="1:17" ht="15" x14ac:dyDescent="0.25">
      <c r="A477" s="78">
        <f t="shared" si="115"/>
        <v>42166</v>
      </c>
      <c r="B477">
        <v>2176.8000000000002</v>
      </c>
      <c r="C477">
        <v>2157.9</v>
      </c>
      <c r="D477">
        <v>8144.5</v>
      </c>
      <c r="E477">
        <v>8059.2</v>
      </c>
      <c r="F477" s="16">
        <f t="shared" si="114"/>
        <v>10321.299999999999</v>
      </c>
      <c r="G477" s="16">
        <f t="shared" si="116"/>
        <v>10217.1</v>
      </c>
      <c r="H477" s="17">
        <f t="shared" si="117"/>
        <v>1.0198588640612183</v>
      </c>
      <c r="I477">
        <v>1123.5999999999999</v>
      </c>
      <c r="N477" s="53"/>
    </row>
    <row r="478" spans="1:17" ht="15" x14ac:dyDescent="0.25">
      <c r="A478" s="78">
        <f t="shared" si="115"/>
        <v>42173</v>
      </c>
      <c r="B478">
        <v>2011.3</v>
      </c>
      <c r="C478">
        <v>1895.6</v>
      </c>
      <c r="D478">
        <v>8349.2000000000007</v>
      </c>
      <c r="E478">
        <v>8351.7999999999993</v>
      </c>
      <c r="F478" s="16">
        <f t="shared" si="114"/>
        <v>10360.5</v>
      </c>
      <c r="G478" s="16">
        <f t="shared" si="116"/>
        <v>10247.4</v>
      </c>
      <c r="H478" s="17">
        <f t="shared" si="117"/>
        <v>1.1036945957023203</v>
      </c>
      <c r="I478">
        <v>1343.9</v>
      </c>
      <c r="N478" s="53"/>
    </row>
    <row r="479" spans="1:17" ht="15" x14ac:dyDescent="0.25">
      <c r="A479" s="78">
        <f t="shared" si="115"/>
        <v>42180</v>
      </c>
      <c r="B479">
        <v>1879.6</v>
      </c>
      <c r="C479">
        <v>1890.3</v>
      </c>
      <c r="D479">
        <v>8638.7000000000007</v>
      </c>
      <c r="E479">
        <v>8486.9</v>
      </c>
      <c r="F479" s="16">
        <f t="shared" si="114"/>
        <v>10518.300000000001</v>
      </c>
      <c r="G479" s="16">
        <f t="shared" si="116"/>
        <v>10377.199999999999</v>
      </c>
      <c r="H479" s="17">
        <f t="shared" si="117"/>
        <v>1.35971167559652</v>
      </c>
      <c r="I479">
        <v>1480.9</v>
      </c>
      <c r="N479" s="53"/>
    </row>
    <row r="480" spans="1:17" ht="15" x14ac:dyDescent="0.25">
      <c r="A480" s="78">
        <f t="shared" si="115"/>
        <v>42187</v>
      </c>
      <c r="B480">
        <v>1719.9</v>
      </c>
      <c r="C480">
        <v>1695.5</v>
      </c>
      <c r="D480">
        <v>8780.4</v>
      </c>
      <c r="E480" s="67">
        <v>8720</v>
      </c>
      <c r="F480" s="16">
        <f t="shared" ref="F480:G482" si="118">+B480+D480</f>
        <v>10500.3</v>
      </c>
      <c r="G480" s="16">
        <f t="shared" si="118"/>
        <v>10415.5</v>
      </c>
      <c r="H480" s="17">
        <f t="shared" ref="H480:H490" si="119">+(F480/G480-1)*100</f>
        <v>0.81417118717295178</v>
      </c>
      <c r="I480">
        <v>1527.9</v>
      </c>
      <c r="N480" s="53"/>
    </row>
    <row r="481" spans="1:14" ht="15" x14ac:dyDescent="0.25">
      <c r="A481" s="78">
        <f t="shared" si="115"/>
        <v>42194</v>
      </c>
      <c r="B481">
        <v>1547.7</v>
      </c>
      <c r="C481" s="67">
        <v>1502</v>
      </c>
      <c r="D481">
        <v>9014.6</v>
      </c>
      <c r="E481">
        <v>8951.2000000000007</v>
      </c>
      <c r="F481" s="16">
        <f t="shared" si="118"/>
        <v>10562.300000000001</v>
      </c>
      <c r="G481" s="16">
        <f t="shared" si="118"/>
        <v>10453.200000000001</v>
      </c>
      <c r="H481" s="17">
        <f t="shared" si="119"/>
        <v>1.0436995369838886</v>
      </c>
      <c r="I481">
        <v>1751.5</v>
      </c>
      <c r="N481" s="53"/>
    </row>
    <row r="482" spans="1:14" ht="15" x14ac:dyDescent="0.25">
      <c r="A482" s="78">
        <f t="shared" si="115"/>
        <v>42201</v>
      </c>
      <c r="B482">
        <v>1406.1</v>
      </c>
      <c r="C482">
        <v>1412.8</v>
      </c>
      <c r="D482">
        <v>9232.7999999999993</v>
      </c>
      <c r="E482">
        <v>9090.7000000000007</v>
      </c>
      <c r="F482" s="16">
        <f t="shared" si="118"/>
        <v>10638.9</v>
      </c>
      <c r="G482" s="16">
        <f t="shared" si="118"/>
        <v>10503.5</v>
      </c>
      <c r="H482" s="17">
        <f t="shared" si="119"/>
        <v>1.2890941114866328</v>
      </c>
      <c r="I482">
        <v>1856.7</v>
      </c>
      <c r="N482" s="53"/>
    </row>
    <row r="483" spans="1:14" x14ac:dyDescent="0.25">
      <c r="A483" s="78">
        <f t="shared" si="115"/>
        <v>42208</v>
      </c>
      <c r="B483">
        <v>1257.7</v>
      </c>
      <c r="C483">
        <v>1305.2</v>
      </c>
      <c r="D483">
        <v>9396.2999999999993</v>
      </c>
      <c r="E483">
        <v>9259.6</v>
      </c>
      <c r="F483" s="16">
        <f t="shared" ref="F483:G490" si="120">+B483+D483</f>
        <v>10654</v>
      </c>
      <c r="G483" s="16">
        <f t="shared" si="120"/>
        <v>10564.800000000001</v>
      </c>
      <c r="H483" s="17">
        <f t="shared" si="119"/>
        <v>0.84431319097379998</v>
      </c>
      <c r="I483">
        <v>2136.3000000000002</v>
      </c>
    </row>
    <row r="484" spans="1:14" x14ac:dyDescent="0.25">
      <c r="A484" s="78">
        <f t="shared" si="115"/>
        <v>42215</v>
      </c>
      <c r="B484">
        <v>1074.3</v>
      </c>
      <c r="C484">
        <v>1175.7</v>
      </c>
      <c r="D484">
        <v>9709.1</v>
      </c>
      <c r="E484">
        <v>9450.9</v>
      </c>
      <c r="F484" s="16">
        <f t="shared" si="120"/>
        <v>10783.4</v>
      </c>
      <c r="G484" s="16">
        <f t="shared" si="120"/>
        <v>10626.6</v>
      </c>
      <c r="H484" s="17">
        <f t="shared" si="119"/>
        <v>1.4755425065401839</v>
      </c>
      <c r="I484">
        <v>2241.5</v>
      </c>
    </row>
    <row r="485" spans="1:14" x14ac:dyDescent="0.25">
      <c r="A485" s="78">
        <f t="shared" si="115"/>
        <v>42222</v>
      </c>
      <c r="B485">
        <v>882.6</v>
      </c>
      <c r="C485">
        <v>1020.2</v>
      </c>
      <c r="D485">
        <v>9927.9</v>
      </c>
      <c r="E485">
        <v>9663.2000000000007</v>
      </c>
      <c r="F485" s="16">
        <f t="shared" si="120"/>
        <v>10810.5</v>
      </c>
      <c r="G485" s="16">
        <f t="shared" si="120"/>
        <v>10683.400000000001</v>
      </c>
      <c r="H485" s="17">
        <f t="shared" si="119"/>
        <v>1.1896961641424841</v>
      </c>
      <c r="I485" s="67">
        <v>2399</v>
      </c>
    </row>
    <row r="486" spans="1:14" x14ac:dyDescent="0.25">
      <c r="A486" s="78">
        <f t="shared" si="115"/>
        <v>42229</v>
      </c>
      <c r="B486">
        <v>735.5</v>
      </c>
      <c r="C486">
        <v>821.5</v>
      </c>
      <c r="D486">
        <v>10163.9</v>
      </c>
      <c r="E486">
        <v>9887.4</v>
      </c>
      <c r="F486" s="16">
        <f t="shared" si="120"/>
        <v>10899.4</v>
      </c>
      <c r="G486" s="16">
        <f t="shared" si="120"/>
        <v>10708.9</v>
      </c>
      <c r="H486" s="17">
        <f t="shared" si="119"/>
        <v>1.7788941908132516</v>
      </c>
      <c r="I486" s="67">
        <v>2531</v>
      </c>
    </row>
    <row r="487" spans="1:14" x14ac:dyDescent="0.25">
      <c r="A487" s="78">
        <f t="shared" si="115"/>
        <v>42236</v>
      </c>
      <c r="B487">
        <v>582.5</v>
      </c>
      <c r="C487">
        <v>574.1</v>
      </c>
      <c r="D487">
        <v>10363.9</v>
      </c>
      <c r="E487">
        <v>10149.6</v>
      </c>
      <c r="F487" s="16">
        <f t="shared" si="120"/>
        <v>10946.4</v>
      </c>
      <c r="G487" s="16">
        <f t="shared" si="120"/>
        <v>10723.7</v>
      </c>
      <c r="H487" s="17">
        <f t="shared" si="119"/>
        <v>2.0767085987112521</v>
      </c>
      <c r="I487">
        <v>2918.6</v>
      </c>
    </row>
    <row r="488" spans="1:14" x14ac:dyDescent="0.25">
      <c r="A488" s="78">
        <f t="shared" si="115"/>
        <v>42243</v>
      </c>
      <c r="B488">
        <v>263.5</v>
      </c>
      <c r="C488">
        <v>295.39999999999998</v>
      </c>
      <c r="D488">
        <v>10687.9</v>
      </c>
      <c r="E488">
        <v>10406.799999999999</v>
      </c>
      <c r="F488" s="16">
        <f t="shared" si="120"/>
        <v>10951.4</v>
      </c>
      <c r="G488" s="16">
        <f t="shared" si="120"/>
        <v>10702.199999999999</v>
      </c>
      <c r="H488" s="17">
        <f t="shared" si="119"/>
        <v>2.3284932070041675</v>
      </c>
      <c r="I488">
        <v>2964.2</v>
      </c>
    </row>
    <row r="489" spans="1:14" x14ac:dyDescent="0.25">
      <c r="A489" s="78">
        <f t="shared" si="115"/>
        <v>42250</v>
      </c>
      <c r="B489" s="67">
        <v>3059</v>
      </c>
      <c r="C489">
        <v>2871.8</v>
      </c>
      <c r="D489">
        <v>121.5</v>
      </c>
      <c r="E489">
        <v>196.7</v>
      </c>
      <c r="F489" s="16">
        <f t="shared" si="120"/>
        <v>3180.5</v>
      </c>
      <c r="G489" s="16">
        <f t="shared" si="120"/>
        <v>3068.5</v>
      </c>
      <c r="H489" s="17">
        <f t="shared" si="119"/>
        <v>3.6499918526967656</v>
      </c>
      <c r="I489">
        <v>129.6</v>
      </c>
    </row>
    <row r="490" spans="1:14" x14ac:dyDescent="0.25">
      <c r="A490" s="78">
        <f t="shared" si="115"/>
        <v>42257</v>
      </c>
      <c r="B490">
        <v>3093.7</v>
      </c>
      <c r="C490" s="67">
        <v>2801</v>
      </c>
      <c r="D490" s="67">
        <v>468</v>
      </c>
      <c r="E490" s="67">
        <v>372</v>
      </c>
      <c r="F490" s="16">
        <f t="shared" si="120"/>
        <v>3561.7</v>
      </c>
      <c r="G490" s="16">
        <f t="shared" si="120"/>
        <v>3173</v>
      </c>
      <c r="H490" s="17">
        <f t="shared" si="119"/>
        <v>12.250236369366529</v>
      </c>
      <c r="I490">
        <v>129.6</v>
      </c>
    </row>
    <row r="491" spans="1:14" x14ac:dyDescent="0.25">
      <c r="A491" s="78">
        <f t="shared" si="115"/>
        <v>42264</v>
      </c>
      <c r="B491">
        <v>2971.7</v>
      </c>
      <c r="C491">
        <v>2949.4</v>
      </c>
      <c r="D491">
        <v>749.5</v>
      </c>
      <c r="E491">
        <v>684.7</v>
      </c>
      <c r="F491" s="16">
        <f t="shared" ref="F491:G497" si="121">+B491+D491</f>
        <v>3721.2</v>
      </c>
      <c r="G491" s="16">
        <f t="shared" si="121"/>
        <v>3634.1000000000004</v>
      </c>
      <c r="H491" s="17">
        <f t="shared" ref="H491:H497" si="122">+(F491/G491-1)*100</f>
        <v>2.3967419718774696</v>
      </c>
      <c r="I491">
        <v>129.6</v>
      </c>
    </row>
    <row r="492" spans="1:14" x14ac:dyDescent="0.25">
      <c r="A492" s="78">
        <f t="shared" si="115"/>
        <v>42271</v>
      </c>
      <c r="B492">
        <v>3377.1</v>
      </c>
      <c r="C492">
        <v>2966.3</v>
      </c>
      <c r="D492">
        <v>982.7</v>
      </c>
      <c r="E492">
        <v>832.6</v>
      </c>
      <c r="F492" s="16">
        <f t="shared" si="121"/>
        <v>4359.8</v>
      </c>
      <c r="G492" s="16">
        <f t="shared" si="121"/>
        <v>3798.9</v>
      </c>
      <c r="H492" s="17">
        <f t="shared" si="122"/>
        <v>14.764800336939633</v>
      </c>
      <c r="I492">
        <v>129.6</v>
      </c>
    </row>
    <row r="493" spans="1:14" x14ac:dyDescent="0.25">
      <c r="A493" s="78">
        <f t="shared" si="115"/>
        <v>42278</v>
      </c>
      <c r="B493">
        <v>3531.3</v>
      </c>
      <c r="C493" s="125">
        <v>2774.2</v>
      </c>
      <c r="D493">
        <v>1166.8</v>
      </c>
      <c r="E493" s="125">
        <v>1085.8</v>
      </c>
      <c r="F493" s="16">
        <f t="shared" si="121"/>
        <v>4698.1000000000004</v>
      </c>
      <c r="G493" s="16">
        <f t="shared" si="121"/>
        <v>3860</v>
      </c>
      <c r="H493" s="17">
        <f t="shared" si="122"/>
        <v>21.712435233160619</v>
      </c>
      <c r="I493">
        <v>129.6</v>
      </c>
    </row>
    <row r="494" spans="1:14" x14ac:dyDescent="0.25">
      <c r="A494" s="78">
        <f t="shared" si="115"/>
        <v>42285</v>
      </c>
      <c r="B494">
        <v>3530.5</v>
      </c>
      <c r="C494">
        <v>3758.7</v>
      </c>
      <c r="D494">
        <v>1351.5</v>
      </c>
      <c r="E494">
        <v>1173.2</v>
      </c>
      <c r="F494" s="16">
        <f t="shared" si="121"/>
        <v>4882</v>
      </c>
      <c r="G494" s="16">
        <f t="shared" si="121"/>
        <v>4931.8999999999996</v>
      </c>
      <c r="H494" s="17">
        <f t="shared" si="122"/>
        <v>-1.0117804497252525</v>
      </c>
      <c r="I494">
        <v>189.6</v>
      </c>
    </row>
    <row r="495" spans="1:14" x14ac:dyDescent="0.25">
      <c r="A495" s="78">
        <f t="shared" si="115"/>
        <v>42292</v>
      </c>
      <c r="B495">
        <v>3334.6</v>
      </c>
      <c r="C495">
        <v>3565.4</v>
      </c>
      <c r="D495">
        <v>1588.2</v>
      </c>
      <c r="E495">
        <v>1367.6</v>
      </c>
      <c r="F495" s="16">
        <f t="shared" si="121"/>
        <v>4922.8</v>
      </c>
      <c r="G495" s="16">
        <f t="shared" si="121"/>
        <v>4933</v>
      </c>
      <c r="H495" s="17">
        <f t="shared" si="122"/>
        <v>-0.20677072775187044</v>
      </c>
      <c r="I495">
        <v>189.6</v>
      </c>
    </row>
    <row r="496" spans="1:14" x14ac:dyDescent="0.25">
      <c r="A496" s="78">
        <f t="shared" si="115"/>
        <v>42299</v>
      </c>
      <c r="B496">
        <v>3945.2</v>
      </c>
      <c r="C496">
        <v>3480.2</v>
      </c>
      <c r="D496">
        <v>1727.6</v>
      </c>
      <c r="E496">
        <v>1534.4</v>
      </c>
      <c r="F496" s="16">
        <f t="shared" si="121"/>
        <v>5672.7999999999993</v>
      </c>
      <c r="G496" s="16">
        <f t="shared" si="121"/>
        <v>5014.6000000000004</v>
      </c>
      <c r="H496" s="17">
        <f t="shared" si="122"/>
        <v>13.125673034738551</v>
      </c>
      <c r="I496">
        <v>189.6</v>
      </c>
    </row>
    <row r="497" spans="1:9" x14ac:dyDescent="0.25">
      <c r="A497" s="78">
        <f t="shared" si="115"/>
        <v>42306</v>
      </c>
      <c r="B497">
        <v>3369.8</v>
      </c>
      <c r="C497">
        <v>3437.3</v>
      </c>
      <c r="D497">
        <v>1955.8</v>
      </c>
      <c r="E497">
        <v>1647</v>
      </c>
      <c r="F497" s="16">
        <f t="shared" si="121"/>
        <v>5325.6</v>
      </c>
      <c r="G497" s="16">
        <f t="shared" si="121"/>
        <v>5084.3</v>
      </c>
      <c r="H497" s="17">
        <f t="shared" si="122"/>
        <v>4.7459827311527647</v>
      </c>
      <c r="I497">
        <v>189.6</v>
      </c>
    </row>
    <row r="498" spans="1:9" x14ac:dyDescent="0.25">
      <c r="A498" s="78">
        <f t="shared" si="115"/>
        <v>42313</v>
      </c>
      <c r="B498">
        <v>3318.3</v>
      </c>
      <c r="C498" s="67">
        <v>3324.6</v>
      </c>
      <c r="D498" s="67">
        <v>2109</v>
      </c>
      <c r="E498">
        <v>1847.9</v>
      </c>
      <c r="F498" s="16">
        <f t="shared" ref="F498:G507" si="123">+B498+D498</f>
        <v>5427.3</v>
      </c>
      <c r="G498" s="16">
        <f t="shared" si="123"/>
        <v>5172.5</v>
      </c>
      <c r="H498" s="17">
        <f t="shared" ref="H498:H507" si="124">+(F498/G498-1)*100</f>
        <v>4.926051232479467</v>
      </c>
      <c r="I498">
        <v>190.6</v>
      </c>
    </row>
    <row r="499" spans="1:9" x14ac:dyDescent="0.25">
      <c r="A499" s="78">
        <f t="shared" si="115"/>
        <v>42320</v>
      </c>
      <c r="B499">
        <v>3432.6</v>
      </c>
      <c r="C499" s="67">
        <v>3389.4</v>
      </c>
      <c r="D499" s="67">
        <v>2228.1999999999998</v>
      </c>
      <c r="E499">
        <v>1942.8</v>
      </c>
      <c r="F499" s="16">
        <f t="shared" si="123"/>
        <v>5660.7999999999993</v>
      </c>
      <c r="G499" s="16">
        <f t="shared" si="123"/>
        <v>5332.2</v>
      </c>
      <c r="H499" s="17">
        <f t="shared" si="124"/>
        <v>6.1625595439030789</v>
      </c>
      <c r="I499">
        <v>189.6</v>
      </c>
    </row>
    <row r="500" spans="1:9" x14ac:dyDescent="0.25">
      <c r="A500" s="78">
        <f t="shared" si="115"/>
        <v>42327</v>
      </c>
      <c r="B500">
        <v>4263.3</v>
      </c>
      <c r="C500" s="67">
        <v>3259.7</v>
      </c>
      <c r="D500" s="67">
        <v>2509.6</v>
      </c>
      <c r="E500">
        <v>2091.9</v>
      </c>
      <c r="F500" s="16">
        <f t="shared" si="123"/>
        <v>6772.9</v>
      </c>
      <c r="G500" s="16">
        <f t="shared" si="123"/>
        <v>5351.6</v>
      </c>
      <c r="H500" s="17">
        <f t="shared" si="124"/>
        <v>26.558412437401891</v>
      </c>
      <c r="I500">
        <v>677.2</v>
      </c>
    </row>
    <row r="501" spans="1:9" x14ac:dyDescent="0.25">
      <c r="A501" s="78">
        <f t="shared" si="115"/>
        <v>42334</v>
      </c>
      <c r="B501">
        <v>4377.3</v>
      </c>
      <c r="C501" s="67">
        <v>3381.3</v>
      </c>
      <c r="D501" s="67">
        <v>2612.5</v>
      </c>
      <c r="E501">
        <v>2274.6999999999998</v>
      </c>
      <c r="F501" s="16">
        <f t="shared" si="123"/>
        <v>6989.8</v>
      </c>
      <c r="G501" s="16">
        <f t="shared" si="123"/>
        <v>5656</v>
      </c>
      <c r="H501" s="17">
        <f t="shared" si="124"/>
        <v>23.582036775106086</v>
      </c>
      <c r="I501">
        <v>677.2</v>
      </c>
    </row>
    <row r="502" spans="1:9" x14ac:dyDescent="0.25">
      <c r="A502" s="78">
        <f t="shared" si="115"/>
        <v>42341</v>
      </c>
      <c r="B502">
        <v>4430.2</v>
      </c>
      <c r="C502" s="67">
        <v>3530.7</v>
      </c>
      <c r="D502" s="67">
        <v>2863</v>
      </c>
      <c r="E502">
        <v>2369.6999999999998</v>
      </c>
      <c r="F502" s="16">
        <f t="shared" si="123"/>
        <v>7293.2</v>
      </c>
      <c r="G502" s="16">
        <f t="shared" si="123"/>
        <v>5900.4</v>
      </c>
      <c r="H502" s="17">
        <f t="shared" si="124"/>
        <v>23.605179309877311</v>
      </c>
      <c r="I502">
        <v>677.2</v>
      </c>
    </row>
    <row r="503" spans="1:9" x14ac:dyDescent="0.25">
      <c r="A503" s="78">
        <f t="shared" si="115"/>
        <v>42348</v>
      </c>
      <c r="B503">
        <v>4268.1000000000004</v>
      </c>
      <c r="C503" s="67">
        <v>3470.8</v>
      </c>
      <c r="D503" s="67">
        <v>3057.3</v>
      </c>
      <c r="E503">
        <v>2589.5</v>
      </c>
      <c r="F503" s="16">
        <f t="shared" si="123"/>
        <v>7325.4000000000005</v>
      </c>
      <c r="G503" s="16">
        <f t="shared" si="123"/>
        <v>6060.3</v>
      </c>
      <c r="H503" s="17">
        <f t="shared" si="124"/>
        <v>20.875204197811993</v>
      </c>
      <c r="I503">
        <v>677.2</v>
      </c>
    </row>
    <row r="504" spans="1:9" x14ac:dyDescent="0.25">
      <c r="A504" s="78">
        <f t="shared" si="115"/>
        <v>42355</v>
      </c>
      <c r="B504">
        <v>4427.2</v>
      </c>
      <c r="C504" s="67">
        <v>3558.6</v>
      </c>
      <c r="D504" s="67">
        <v>3221.8</v>
      </c>
      <c r="E504">
        <v>2770.6</v>
      </c>
      <c r="F504" s="16">
        <f t="shared" si="123"/>
        <v>7649</v>
      </c>
      <c r="G504" s="16">
        <f t="shared" si="123"/>
        <v>6329.2</v>
      </c>
      <c r="H504" s="17">
        <f t="shared" si="124"/>
        <v>20.852556405232892</v>
      </c>
      <c r="I504">
        <v>677.2</v>
      </c>
    </row>
    <row r="505" spans="1:9" x14ac:dyDescent="0.25">
      <c r="A505" s="78">
        <f t="shared" si="115"/>
        <v>42362</v>
      </c>
      <c r="B505">
        <v>4325.6000000000004</v>
      </c>
      <c r="C505" s="67">
        <v>3497</v>
      </c>
      <c r="D505" s="67">
        <v>3497.2</v>
      </c>
      <c r="E505">
        <v>2951.4</v>
      </c>
      <c r="F505" s="16">
        <f t="shared" si="123"/>
        <v>7822.8</v>
      </c>
      <c r="G505" s="16">
        <f t="shared" si="123"/>
        <v>6448.4</v>
      </c>
      <c r="H505" s="17">
        <f t="shared" si="124"/>
        <v>21.313814279511199</v>
      </c>
      <c r="I505">
        <v>677.2</v>
      </c>
    </row>
    <row r="506" spans="1:9" x14ac:dyDescent="0.25">
      <c r="A506" s="78">
        <f t="shared" si="115"/>
        <v>42369</v>
      </c>
      <c r="B506">
        <v>4326.1000000000004</v>
      </c>
      <c r="C506" s="67">
        <v>3650</v>
      </c>
      <c r="D506" s="67">
        <v>3614.6</v>
      </c>
      <c r="E506">
        <v>3049.8</v>
      </c>
      <c r="F506" s="16">
        <f t="shared" si="123"/>
        <v>7940.7000000000007</v>
      </c>
      <c r="G506" s="16">
        <f t="shared" si="123"/>
        <v>6699.8</v>
      </c>
      <c r="H506" s="17">
        <f t="shared" si="124"/>
        <v>18.521448401444829</v>
      </c>
      <c r="I506">
        <v>677.2</v>
      </c>
    </row>
    <row r="507" spans="1:9" x14ac:dyDescent="0.25">
      <c r="A507" s="78">
        <f t="shared" si="115"/>
        <v>42376</v>
      </c>
      <c r="B507">
        <v>4257.2</v>
      </c>
      <c r="C507" s="67">
        <v>3710.4</v>
      </c>
      <c r="D507" s="67">
        <v>3829</v>
      </c>
      <c r="E507">
        <v>3179.7</v>
      </c>
      <c r="F507" s="16">
        <f t="shared" si="123"/>
        <v>8086.2</v>
      </c>
      <c r="G507" s="16">
        <f t="shared" si="123"/>
        <v>6890.1</v>
      </c>
      <c r="H507" s="17">
        <f t="shared" si="124"/>
        <v>17.359689989985625</v>
      </c>
      <c r="I507">
        <v>677.2</v>
      </c>
    </row>
    <row r="508" spans="1:9" x14ac:dyDescent="0.25">
      <c r="A508" s="78">
        <f t="shared" si="115"/>
        <v>42383</v>
      </c>
      <c r="B508">
        <v>4425.7</v>
      </c>
      <c r="C508" s="67">
        <v>3667.2</v>
      </c>
      <c r="D508" s="67">
        <v>4127.3999999999996</v>
      </c>
      <c r="E508">
        <v>3396.4</v>
      </c>
      <c r="F508" s="16">
        <f t="shared" ref="F508:G511" si="125">+B508+D508</f>
        <v>8553.0999999999985</v>
      </c>
      <c r="G508" s="16">
        <f t="shared" si="125"/>
        <v>7063.6</v>
      </c>
      <c r="H508" s="17">
        <f t="shared" ref="H508:H513" si="126">+(F508/G508-1)*100</f>
        <v>21.086981142760042</v>
      </c>
      <c r="I508">
        <v>678.2</v>
      </c>
    </row>
    <row r="509" spans="1:9" x14ac:dyDescent="0.25">
      <c r="A509" s="78">
        <f t="shared" si="115"/>
        <v>42390</v>
      </c>
      <c r="B509">
        <v>4631.2</v>
      </c>
      <c r="C509" s="67">
        <v>3679</v>
      </c>
      <c r="D509">
        <v>4226.7</v>
      </c>
      <c r="E509">
        <v>3606.4</v>
      </c>
      <c r="F509" s="16">
        <f t="shared" si="125"/>
        <v>8857.9</v>
      </c>
      <c r="G509" s="16">
        <f t="shared" si="125"/>
        <v>7285.4</v>
      </c>
      <c r="H509" s="17">
        <f t="shared" si="126"/>
        <v>21.584264419249454</v>
      </c>
      <c r="I509">
        <v>894.9</v>
      </c>
    </row>
    <row r="510" spans="1:9" x14ac:dyDescent="0.25">
      <c r="A510" s="78">
        <f t="shared" si="115"/>
        <v>42397</v>
      </c>
      <c r="B510">
        <v>4737.1000000000004</v>
      </c>
      <c r="C510" s="67">
        <v>3840.6</v>
      </c>
      <c r="D510">
        <v>4422.3</v>
      </c>
      <c r="E510">
        <v>3741.8</v>
      </c>
      <c r="F510" s="16">
        <f t="shared" si="125"/>
        <v>9159.4000000000015</v>
      </c>
      <c r="G510" s="16">
        <f t="shared" si="125"/>
        <v>7582.4</v>
      </c>
      <c r="H510" s="17">
        <f t="shared" si="126"/>
        <v>20.798164169656076</v>
      </c>
      <c r="I510">
        <v>899.9</v>
      </c>
    </row>
    <row r="511" spans="1:9" x14ac:dyDescent="0.25">
      <c r="A511" s="78">
        <f t="shared" si="115"/>
        <v>42404</v>
      </c>
      <c r="B511">
        <v>4584.3</v>
      </c>
      <c r="C511" s="67">
        <v>4020.6</v>
      </c>
      <c r="D511" s="67">
        <v>4622.2</v>
      </c>
      <c r="E511">
        <v>3987.7</v>
      </c>
      <c r="F511" s="16">
        <f t="shared" si="125"/>
        <v>9206.5</v>
      </c>
      <c r="G511" s="16">
        <f t="shared" si="125"/>
        <v>8008.2999999999993</v>
      </c>
      <c r="H511" s="17">
        <f t="shared" si="126"/>
        <v>14.961976948915501</v>
      </c>
      <c r="I511">
        <v>899.9</v>
      </c>
    </row>
    <row r="512" spans="1:9" x14ac:dyDescent="0.25">
      <c r="A512" s="78">
        <f t="shared" si="115"/>
        <v>42411</v>
      </c>
      <c r="B512">
        <v>4490.7</v>
      </c>
      <c r="C512" s="67">
        <v>4014.7</v>
      </c>
      <c r="D512">
        <v>4946.7</v>
      </c>
      <c r="E512">
        <v>4143.8</v>
      </c>
      <c r="F512" s="16">
        <f t="shared" ref="F512:G514" si="127">+B512+D512</f>
        <v>9437.4</v>
      </c>
      <c r="G512" s="16">
        <f t="shared" si="127"/>
        <v>8158.5</v>
      </c>
      <c r="H512" s="17">
        <f t="shared" si="126"/>
        <v>15.67567567567567</v>
      </c>
      <c r="I512">
        <v>899.9</v>
      </c>
    </row>
    <row r="513" spans="1:9" x14ac:dyDescent="0.25">
      <c r="A513" s="78">
        <f t="shared" si="115"/>
        <v>42418</v>
      </c>
      <c r="B513">
        <v>4256.3</v>
      </c>
      <c r="C513" s="67">
        <v>4060</v>
      </c>
      <c r="D513">
        <v>5299.9</v>
      </c>
      <c r="E513">
        <v>4270.7</v>
      </c>
      <c r="F513" s="16">
        <f t="shared" si="127"/>
        <v>9556.2000000000007</v>
      </c>
      <c r="G513" s="16">
        <f t="shared" si="127"/>
        <v>8330.7000000000007</v>
      </c>
      <c r="H513" s="17">
        <f t="shared" si="126"/>
        <v>14.710648564946528</v>
      </c>
      <c r="I513">
        <v>899.9</v>
      </c>
    </row>
    <row r="514" spans="1:9" x14ac:dyDescent="0.25">
      <c r="A514" s="78">
        <f t="shared" si="115"/>
        <v>42425</v>
      </c>
      <c r="B514">
        <v>4275.5</v>
      </c>
      <c r="C514" s="67">
        <v>4046.8</v>
      </c>
      <c r="D514">
        <v>5482.6</v>
      </c>
      <c r="E514">
        <v>4501.8999999999996</v>
      </c>
      <c r="F514" s="16">
        <f t="shared" si="127"/>
        <v>9758.1</v>
      </c>
      <c r="G514" s="16">
        <f t="shared" si="127"/>
        <v>8548.7000000000007</v>
      </c>
      <c r="H514" s="17">
        <f t="shared" ref="H514:H519" si="128">+(F514/G514-1)*100</f>
        <v>14.147180273023974</v>
      </c>
      <c r="I514">
        <v>900.9</v>
      </c>
    </row>
    <row r="515" spans="1:9" x14ac:dyDescent="0.25">
      <c r="A515" s="78">
        <f t="shared" si="115"/>
        <v>42432</v>
      </c>
      <c r="B515">
        <v>4382.7</v>
      </c>
      <c r="C515" s="67">
        <v>3859.2</v>
      </c>
      <c r="D515">
        <v>5714.5</v>
      </c>
      <c r="E515">
        <v>4781.3999999999996</v>
      </c>
      <c r="F515" s="16">
        <f t="shared" ref="F515:G517" si="129">+B515+D515</f>
        <v>10097.200000000001</v>
      </c>
      <c r="G515" s="16">
        <f t="shared" si="129"/>
        <v>8640.5999999999985</v>
      </c>
      <c r="H515" s="17">
        <f t="shared" si="128"/>
        <v>16.857625627849938</v>
      </c>
      <c r="I515">
        <v>899.9</v>
      </c>
    </row>
    <row r="516" spans="1:9" x14ac:dyDescent="0.25">
      <c r="A516" s="78">
        <f t="shared" ref="A516:A579" si="130">+A515+7</f>
        <v>42439</v>
      </c>
      <c r="B516">
        <v>4381.5</v>
      </c>
      <c r="C516" s="67">
        <v>3835.6</v>
      </c>
      <c r="D516">
        <v>5999.6</v>
      </c>
      <c r="E516">
        <v>4874.2</v>
      </c>
      <c r="F516" s="16">
        <f t="shared" si="129"/>
        <v>10381.1</v>
      </c>
      <c r="G516" s="16">
        <f t="shared" si="129"/>
        <v>8709.7999999999993</v>
      </c>
      <c r="H516" s="17">
        <f t="shared" si="128"/>
        <v>19.188729936393511</v>
      </c>
      <c r="I516">
        <v>947.3</v>
      </c>
    </row>
    <row r="517" spans="1:9" x14ac:dyDescent="0.25">
      <c r="A517" s="78">
        <f t="shared" si="130"/>
        <v>42446</v>
      </c>
      <c r="B517">
        <v>4111.3</v>
      </c>
      <c r="C517" s="67">
        <v>3632.2</v>
      </c>
      <c r="D517">
        <v>6296.9</v>
      </c>
      <c r="E517">
        <v>5169.8999999999996</v>
      </c>
      <c r="F517" s="16">
        <f t="shared" si="129"/>
        <v>10408.200000000001</v>
      </c>
      <c r="G517" s="16">
        <f t="shared" si="129"/>
        <v>8802.0999999999985</v>
      </c>
      <c r="H517" s="17">
        <f t="shared" si="128"/>
        <v>18.246782017927575</v>
      </c>
      <c r="I517">
        <v>947.3</v>
      </c>
    </row>
    <row r="518" spans="1:9" x14ac:dyDescent="0.25">
      <c r="A518" s="78">
        <f t="shared" si="130"/>
        <v>42453</v>
      </c>
      <c r="B518" s="67">
        <v>3875</v>
      </c>
      <c r="C518" s="67">
        <v>3719.3</v>
      </c>
      <c r="D518" s="67">
        <v>6588.9</v>
      </c>
      <c r="E518" s="67">
        <v>5317.3</v>
      </c>
      <c r="F518" s="16">
        <f t="shared" ref="F518:G520" si="131">+B518+D518</f>
        <v>10463.9</v>
      </c>
      <c r="G518" s="16">
        <f t="shared" si="131"/>
        <v>9036.6</v>
      </c>
      <c r="H518" s="17">
        <f t="shared" si="128"/>
        <v>15.794657282606273</v>
      </c>
      <c r="I518">
        <v>947.3</v>
      </c>
    </row>
    <row r="519" spans="1:9" x14ac:dyDescent="0.25">
      <c r="A519" s="78">
        <f t="shared" si="130"/>
        <v>42460</v>
      </c>
      <c r="B519">
        <v>3842.5</v>
      </c>
      <c r="C519" s="67">
        <v>3630</v>
      </c>
      <c r="D519">
        <v>6960.4</v>
      </c>
      <c r="E519" s="67">
        <v>5607</v>
      </c>
      <c r="F519" s="16">
        <f t="shared" si="131"/>
        <v>10802.9</v>
      </c>
      <c r="G519" s="16">
        <f t="shared" si="131"/>
        <v>9237</v>
      </c>
      <c r="H519" s="17">
        <f t="shared" si="128"/>
        <v>16.95247374688751</v>
      </c>
      <c r="I519">
        <v>1048.3</v>
      </c>
    </row>
    <row r="520" spans="1:9" x14ac:dyDescent="0.25">
      <c r="A520" s="78">
        <f t="shared" si="130"/>
        <v>42467</v>
      </c>
      <c r="B520">
        <v>3646.6</v>
      </c>
      <c r="C520">
        <v>3502.7</v>
      </c>
      <c r="D520">
        <v>7317.8</v>
      </c>
      <c r="E520">
        <v>5785.8</v>
      </c>
      <c r="F520" s="16">
        <f t="shared" si="131"/>
        <v>10964.4</v>
      </c>
      <c r="G520" s="16">
        <f t="shared" si="131"/>
        <v>9288.5</v>
      </c>
      <c r="H520" s="17">
        <f t="shared" ref="H520:H525" si="132">+(F520/G520-1)*100</f>
        <v>18.042741023846688</v>
      </c>
      <c r="I520">
        <v>1098.8</v>
      </c>
    </row>
    <row r="521" spans="1:9" x14ac:dyDescent="0.25">
      <c r="A521" s="78">
        <f t="shared" si="130"/>
        <v>42474</v>
      </c>
      <c r="B521" s="67">
        <v>3563</v>
      </c>
      <c r="C521">
        <v>3440.1</v>
      </c>
      <c r="D521">
        <v>7597.7</v>
      </c>
      <c r="E521">
        <v>6004.4</v>
      </c>
      <c r="F521" s="16">
        <f t="shared" ref="F521:G523" si="133">+B521+D521</f>
        <v>11160.7</v>
      </c>
      <c r="G521" s="16">
        <f t="shared" si="133"/>
        <v>9444.5</v>
      </c>
      <c r="H521" s="17">
        <f t="shared" si="132"/>
        <v>18.171422521044001</v>
      </c>
      <c r="I521">
        <v>1188.8</v>
      </c>
    </row>
    <row r="522" spans="1:9" x14ac:dyDescent="0.25">
      <c r="A522" s="78">
        <f t="shared" si="130"/>
        <v>42481</v>
      </c>
      <c r="B522" s="67">
        <v>3550</v>
      </c>
      <c r="C522">
        <v>3188.4</v>
      </c>
      <c r="D522">
        <v>7878.3</v>
      </c>
      <c r="E522">
        <v>6345.5</v>
      </c>
      <c r="F522" s="16">
        <f t="shared" si="133"/>
        <v>11428.3</v>
      </c>
      <c r="G522" s="16">
        <f t="shared" si="133"/>
        <v>9533.9</v>
      </c>
      <c r="H522" s="17">
        <f t="shared" si="132"/>
        <v>19.870147578640427</v>
      </c>
      <c r="I522">
        <v>1240.3</v>
      </c>
    </row>
    <row r="523" spans="1:9" x14ac:dyDescent="0.25">
      <c r="A523" s="78">
        <f t="shared" si="130"/>
        <v>42488</v>
      </c>
      <c r="B523">
        <v>3290.2</v>
      </c>
      <c r="C523">
        <v>3185.6</v>
      </c>
      <c r="D523">
        <v>8252</v>
      </c>
      <c r="E523">
        <v>6551.6</v>
      </c>
      <c r="F523" s="16">
        <f t="shared" si="133"/>
        <v>11542.2</v>
      </c>
      <c r="G523" s="16">
        <f t="shared" si="133"/>
        <v>9737.2000000000007</v>
      </c>
      <c r="H523" s="17">
        <f t="shared" si="132"/>
        <v>18.537156472086423</v>
      </c>
      <c r="I523">
        <v>1270.3</v>
      </c>
    </row>
    <row r="524" spans="1:9" x14ac:dyDescent="0.25">
      <c r="A524" s="78">
        <f t="shared" si="130"/>
        <v>42495</v>
      </c>
      <c r="B524">
        <v>3143.7</v>
      </c>
      <c r="C524">
        <v>3090.4</v>
      </c>
      <c r="D524">
        <v>8515.7000000000007</v>
      </c>
      <c r="E524">
        <v>6768.7</v>
      </c>
      <c r="F524" s="16">
        <f t="shared" ref="F524:G526" si="134">+B524+D524</f>
        <v>11659.400000000001</v>
      </c>
      <c r="G524" s="16">
        <f t="shared" si="134"/>
        <v>9859.1</v>
      </c>
      <c r="H524" s="17">
        <f t="shared" si="132"/>
        <v>18.260287450172939</v>
      </c>
      <c r="I524" s="67">
        <v>1314</v>
      </c>
    </row>
    <row r="525" spans="1:9" x14ac:dyDescent="0.25">
      <c r="A525" s="78">
        <f t="shared" si="130"/>
        <v>42502</v>
      </c>
      <c r="B525" s="67">
        <v>3014</v>
      </c>
      <c r="C525">
        <v>2864.7</v>
      </c>
      <c r="D525">
        <v>8781.6</v>
      </c>
      <c r="E525">
        <v>7036.5</v>
      </c>
      <c r="F525" s="16">
        <f t="shared" si="134"/>
        <v>11795.6</v>
      </c>
      <c r="G525" s="16">
        <f t="shared" si="134"/>
        <v>9901.2000000000007</v>
      </c>
      <c r="H525" s="17">
        <f t="shared" si="132"/>
        <v>19.133034379671155</v>
      </c>
      <c r="I525" s="67">
        <v>1468</v>
      </c>
    </row>
    <row r="526" spans="1:9" x14ac:dyDescent="0.25">
      <c r="A526" s="78">
        <f t="shared" si="130"/>
        <v>42509</v>
      </c>
      <c r="B526">
        <v>2745.3</v>
      </c>
      <c r="C526">
        <v>2723.9</v>
      </c>
      <c r="D526">
        <v>9097.7000000000007</v>
      </c>
      <c r="E526">
        <v>7267.9</v>
      </c>
      <c r="F526" s="16">
        <f t="shared" si="134"/>
        <v>11843</v>
      </c>
      <c r="G526" s="16">
        <f t="shared" si="134"/>
        <v>9991.7999999999993</v>
      </c>
      <c r="H526" s="17">
        <f t="shared" ref="H526:H531" si="135">+(F526/G526-1)*100</f>
        <v>18.527192297684113</v>
      </c>
      <c r="I526" s="67">
        <v>1604.6</v>
      </c>
    </row>
    <row r="527" spans="1:9" x14ac:dyDescent="0.25">
      <c r="A527" s="78">
        <f t="shared" si="130"/>
        <v>42516</v>
      </c>
      <c r="B527" s="67">
        <v>2646</v>
      </c>
      <c r="C527">
        <v>2506.1999999999998</v>
      </c>
      <c r="D527">
        <v>9357.5</v>
      </c>
      <c r="E527">
        <v>7619.4</v>
      </c>
      <c r="F527" s="16">
        <f t="shared" ref="F527:G529" si="136">+B527+D527</f>
        <v>12003.5</v>
      </c>
      <c r="G527" s="16">
        <f t="shared" si="136"/>
        <v>10125.599999999999</v>
      </c>
      <c r="H527" s="17">
        <f t="shared" si="135"/>
        <v>18.546061467962403</v>
      </c>
      <c r="I527" s="67">
        <v>1615.6</v>
      </c>
    </row>
    <row r="528" spans="1:9" x14ac:dyDescent="0.25">
      <c r="A528" s="78">
        <f t="shared" si="130"/>
        <v>42523</v>
      </c>
      <c r="B528">
        <v>2433.5</v>
      </c>
      <c r="C528">
        <v>2323.8000000000002</v>
      </c>
      <c r="D528">
        <v>9619.5</v>
      </c>
      <c r="E528">
        <v>7861.1</v>
      </c>
      <c r="F528" s="16">
        <f t="shared" si="136"/>
        <v>12053</v>
      </c>
      <c r="G528" s="16">
        <f t="shared" si="136"/>
        <v>10184.900000000001</v>
      </c>
      <c r="H528" s="17">
        <f t="shared" si="135"/>
        <v>18.341859026598172</v>
      </c>
      <c r="I528" s="67">
        <v>1637.7</v>
      </c>
    </row>
    <row r="529" spans="1:9" x14ac:dyDescent="0.25">
      <c r="A529" s="78">
        <f t="shared" si="130"/>
        <v>42530</v>
      </c>
      <c r="B529">
        <v>2294.4</v>
      </c>
      <c r="C529">
        <v>2176.8000000000002</v>
      </c>
      <c r="D529">
        <v>9815.1</v>
      </c>
      <c r="E529">
        <v>8144.5</v>
      </c>
      <c r="F529" s="16">
        <f t="shared" si="136"/>
        <v>12109.5</v>
      </c>
      <c r="G529" s="16">
        <f t="shared" si="136"/>
        <v>10321.299999999999</v>
      </c>
      <c r="H529" s="17">
        <f t="shared" si="135"/>
        <v>17.325336924612223</v>
      </c>
      <c r="I529" s="67">
        <v>1677.7</v>
      </c>
    </row>
    <row r="530" spans="1:9" x14ac:dyDescent="0.25">
      <c r="A530" s="78">
        <f t="shared" si="130"/>
        <v>42537</v>
      </c>
      <c r="B530">
        <v>2178.3000000000002</v>
      </c>
      <c r="C530">
        <v>2011.3</v>
      </c>
      <c r="D530">
        <v>10093.6</v>
      </c>
      <c r="E530">
        <v>8349.2000000000007</v>
      </c>
      <c r="F530" s="16">
        <f t="shared" ref="F530:G532" si="137">+B530+D530</f>
        <v>12271.900000000001</v>
      </c>
      <c r="G530" s="16">
        <f t="shared" si="137"/>
        <v>10360.5</v>
      </c>
      <c r="H530" s="17">
        <f t="shared" si="135"/>
        <v>18.448916558081187</v>
      </c>
      <c r="I530" s="67">
        <v>1677.7</v>
      </c>
    </row>
    <row r="531" spans="1:9" x14ac:dyDescent="0.25">
      <c r="A531" s="78">
        <f t="shared" si="130"/>
        <v>42544</v>
      </c>
      <c r="B531">
        <v>1933.6</v>
      </c>
      <c r="C531">
        <v>1879.6</v>
      </c>
      <c r="D531">
        <v>10377.1</v>
      </c>
      <c r="E531">
        <v>8638.7000000000007</v>
      </c>
      <c r="F531" s="16">
        <f t="shared" si="137"/>
        <v>12310.7</v>
      </c>
      <c r="G531" s="16">
        <f t="shared" si="137"/>
        <v>10518.300000000001</v>
      </c>
      <c r="H531" s="17">
        <f t="shared" si="135"/>
        <v>17.040776551343839</v>
      </c>
      <c r="I531" s="67">
        <v>1913.6</v>
      </c>
    </row>
    <row r="532" spans="1:9" x14ac:dyDescent="0.25">
      <c r="A532" s="78">
        <f t="shared" si="130"/>
        <v>42551</v>
      </c>
      <c r="B532">
        <v>1796.6</v>
      </c>
      <c r="C532">
        <v>1719.9</v>
      </c>
      <c r="D532">
        <v>10550.2</v>
      </c>
      <c r="E532">
        <v>8780.4</v>
      </c>
      <c r="F532" s="16">
        <f t="shared" si="137"/>
        <v>12346.800000000001</v>
      </c>
      <c r="G532" s="16">
        <f t="shared" si="137"/>
        <v>10500.3</v>
      </c>
      <c r="H532" s="17">
        <f t="shared" ref="H532:H537" si="138">+(F532/G532-1)*100</f>
        <v>17.585211851089987</v>
      </c>
      <c r="I532" s="67">
        <v>1952.7</v>
      </c>
    </row>
    <row r="533" spans="1:9" x14ac:dyDescent="0.25">
      <c r="A533" s="78">
        <f t="shared" si="130"/>
        <v>42558</v>
      </c>
      <c r="B533">
        <v>1586.7</v>
      </c>
      <c r="C533">
        <v>1547.7</v>
      </c>
      <c r="D533">
        <v>10835.5</v>
      </c>
      <c r="E533">
        <v>9014.6</v>
      </c>
      <c r="F533" s="16">
        <f t="shared" ref="F533:G535" si="139">+B533+D533</f>
        <v>12422.2</v>
      </c>
      <c r="G533" s="16">
        <f t="shared" si="139"/>
        <v>10562.300000000001</v>
      </c>
      <c r="H533" s="17">
        <f t="shared" si="138"/>
        <v>17.608854132149233</v>
      </c>
      <c r="I533" s="67">
        <v>2212.1999999999998</v>
      </c>
    </row>
    <row r="534" spans="1:9" x14ac:dyDescent="0.25">
      <c r="A534" s="78">
        <f t="shared" si="130"/>
        <v>42565</v>
      </c>
      <c r="B534">
        <v>1450.9</v>
      </c>
      <c r="C534">
        <v>1406.1</v>
      </c>
      <c r="D534">
        <v>11104.1</v>
      </c>
      <c r="E534">
        <v>9232.7999999999993</v>
      </c>
      <c r="F534" s="16">
        <f t="shared" si="139"/>
        <v>12555</v>
      </c>
      <c r="G534" s="16">
        <f t="shared" si="139"/>
        <v>10638.9</v>
      </c>
      <c r="H534" s="17">
        <f t="shared" si="138"/>
        <v>18.010320615853146</v>
      </c>
      <c r="I534" s="67">
        <v>2295.4</v>
      </c>
    </row>
    <row r="535" spans="1:9" x14ac:dyDescent="0.25">
      <c r="A535" s="78">
        <f t="shared" si="130"/>
        <v>42572</v>
      </c>
      <c r="B535">
        <v>1251.5999999999999</v>
      </c>
      <c r="C535">
        <v>1257.7</v>
      </c>
      <c r="D535">
        <v>11376.7</v>
      </c>
      <c r="E535">
        <v>9396.2999999999993</v>
      </c>
      <c r="F535" s="16">
        <f t="shared" si="139"/>
        <v>12628.300000000001</v>
      </c>
      <c r="G535" s="16">
        <f t="shared" si="139"/>
        <v>10654</v>
      </c>
      <c r="H535" s="17">
        <f t="shared" si="138"/>
        <v>18.531068143420313</v>
      </c>
      <c r="I535" s="67">
        <v>2363.3000000000002</v>
      </c>
    </row>
    <row r="536" spans="1:9" x14ac:dyDescent="0.25">
      <c r="A536" s="78">
        <f t="shared" si="130"/>
        <v>42579</v>
      </c>
      <c r="B536">
        <v>1170.2</v>
      </c>
      <c r="C536">
        <v>1074.3</v>
      </c>
      <c r="D536">
        <v>11517.1</v>
      </c>
      <c r="E536">
        <v>9709.1</v>
      </c>
      <c r="F536" s="16">
        <f t="shared" ref="F536:G538" si="140">+B536+D536</f>
        <v>12687.300000000001</v>
      </c>
      <c r="G536" s="16">
        <f t="shared" si="140"/>
        <v>10783.4</v>
      </c>
      <c r="H536" s="17">
        <f t="shared" si="138"/>
        <v>17.655841385833803</v>
      </c>
      <c r="I536" s="67">
        <v>2413.3000000000002</v>
      </c>
    </row>
    <row r="537" spans="1:9" x14ac:dyDescent="0.25">
      <c r="A537" s="78">
        <f t="shared" si="130"/>
        <v>42586</v>
      </c>
      <c r="B537" s="67">
        <v>1004</v>
      </c>
      <c r="C537">
        <v>882.6</v>
      </c>
      <c r="D537">
        <v>11772.1</v>
      </c>
      <c r="E537">
        <v>9927.9</v>
      </c>
      <c r="F537" s="16">
        <f t="shared" si="140"/>
        <v>12776.1</v>
      </c>
      <c r="G537" s="16">
        <f t="shared" si="140"/>
        <v>10810.5</v>
      </c>
      <c r="H537" s="17">
        <f t="shared" si="138"/>
        <v>18.182322741778822</v>
      </c>
      <c r="I537" s="67">
        <v>2695.8</v>
      </c>
    </row>
    <row r="538" spans="1:9" x14ac:dyDescent="0.25">
      <c r="A538" s="78">
        <f t="shared" si="130"/>
        <v>42593</v>
      </c>
      <c r="B538">
        <v>826.7</v>
      </c>
      <c r="C538">
        <v>735.5</v>
      </c>
      <c r="D538">
        <v>11967</v>
      </c>
      <c r="E538">
        <v>10163.9</v>
      </c>
      <c r="F538" s="16">
        <f t="shared" si="140"/>
        <v>12793.7</v>
      </c>
      <c r="G538" s="16">
        <f t="shared" si="140"/>
        <v>10899.4</v>
      </c>
      <c r="H538" s="17">
        <f t="shared" ref="H538:H543" si="141">+(F538/G538-1)*100</f>
        <v>17.379855771877352</v>
      </c>
      <c r="I538" s="67">
        <v>3121</v>
      </c>
    </row>
    <row r="539" spans="1:9" x14ac:dyDescent="0.25">
      <c r="A539" s="78">
        <f t="shared" si="130"/>
        <v>42600</v>
      </c>
      <c r="B539" s="67">
        <v>728</v>
      </c>
      <c r="C539">
        <v>582.5</v>
      </c>
      <c r="D539">
        <v>12088.4</v>
      </c>
      <c r="E539">
        <v>10363.9</v>
      </c>
      <c r="F539" s="16">
        <f t="shared" ref="F539:G541" si="142">+B539+D539</f>
        <v>12816.4</v>
      </c>
      <c r="G539" s="16">
        <f t="shared" si="142"/>
        <v>10946.4</v>
      </c>
      <c r="H539" s="17">
        <f t="shared" si="141"/>
        <v>17.08324197909814</v>
      </c>
      <c r="I539" s="67">
        <v>3122</v>
      </c>
    </row>
    <row r="540" spans="1:9" x14ac:dyDescent="0.25">
      <c r="A540" s="78">
        <f t="shared" si="130"/>
        <v>42607</v>
      </c>
      <c r="B540" s="67">
        <v>728</v>
      </c>
      <c r="C540">
        <v>582.5</v>
      </c>
      <c r="D540">
        <v>12088.4</v>
      </c>
      <c r="E540">
        <v>10363.9</v>
      </c>
      <c r="F540" s="16">
        <f t="shared" si="142"/>
        <v>12816.4</v>
      </c>
      <c r="G540" s="16">
        <f t="shared" si="142"/>
        <v>10946.4</v>
      </c>
      <c r="H540" s="17">
        <f t="shared" si="141"/>
        <v>17.08324197909814</v>
      </c>
      <c r="I540" s="67">
        <v>3240</v>
      </c>
    </row>
    <row r="541" spans="1:9" x14ac:dyDescent="0.25">
      <c r="A541" s="78">
        <f t="shared" si="130"/>
        <v>42614</v>
      </c>
      <c r="B541">
        <v>4123.1000000000004</v>
      </c>
      <c r="C541" s="67">
        <v>3059</v>
      </c>
      <c r="D541">
        <v>79.5</v>
      </c>
      <c r="E541">
        <v>121.5</v>
      </c>
      <c r="F541" s="16">
        <f t="shared" si="142"/>
        <v>4202.6000000000004</v>
      </c>
      <c r="G541" s="16">
        <f t="shared" si="142"/>
        <v>3180.5</v>
      </c>
      <c r="H541" s="17">
        <f t="shared" si="141"/>
        <v>32.13645653199184</v>
      </c>
    </row>
    <row r="542" spans="1:9" x14ac:dyDescent="0.25">
      <c r="A542" s="78">
        <f t="shared" si="130"/>
        <v>42621</v>
      </c>
      <c r="B542">
        <v>3953.1</v>
      </c>
      <c r="C542">
        <v>3093.7</v>
      </c>
      <c r="D542">
        <v>272.39999999999998</v>
      </c>
      <c r="E542" s="67">
        <v>468</v>
      </c>
      <c r="F542" s="16">
        <f t="shared" ref="F542:G544" si="143">+B542+D542</f>
        <v>4225.5</v>
      </c>
      <c r="G542" s="16">
        <f t="shared" si="143"/>
        <v>3561.7</v>
      </c>
      <c r="H542" s="17">
        <f t="shared" si="141"/>
        <v>18.637167644664075</v>
      </c>
    </row>
    <row r="543" spans="1:9" x14ac:dyDescent="0.25">
      <c r="A543" s="78">
        <f t="shared" si="130"/>
        <v>42628</v>
      </c>
      <c r="B543">
        <v>4117.2</v>
      </c>
      <c r="C543">
        <v>2971.7</v>
      </c>
      <c r="D543">
        <v>522.1</v>
      </c>
      <c r="E543">
        <v>749.5</v>
      </c>
      <c r="F543" s="16">
        <f t="shared" si="143"/>
        <v>4639.3</v>
      </c>
      <c r="G543" s="16">
        <f t="shared" si="143"/>
        <v>3721.2</v>
      </c>
      <c r="H543" s="17">
        <f t="shared" si="141"/>
        <v>24.672148769214242</v>
      </c>
    </row>
    <row r="544" spans="1:9" x14ac:dyDescent="0.25">
      <c r="A544" s="78">
        <f t="shared" si="130"/>
        <v>42635</v>
      </c>
      <c r="B544">
        <v>4036.9</v>
      </c>
      <c r="C544">
        <v>3377.1</v>
      </c>
      <c r="D544">
        <v>888.6</v>
      </c>
      <c r="E544">
        <v>982.7</v>
      </c>
      <c r="F544" s="16">
        <f t="shared" si="143"/>
        <v>4925.5</v>
      </c>
      <c r="G544" s="16">
        <f t="shared" si="143"/>
        <v>4359.8</v>
      </c>
      <c r="H544" s="17">
        <f t="shared" ref="H544:H549" si="144">+(F544/G544-1)*100</f>
        <v>12.975365842469833</v>
      </c>
    </row>
    <row r="545" spans="1:8" x14ac:dyDescent="0.25">
      <c r="A545" s="78">
        <f t="shared" si="130"/>
        <v>42642</v>
      </c>
      <c r="B545">
        <v>5121.6000000000004</v>
      </c>
      <c r="C545">
        <v>3531.3</v>
      </c>
      <c r="D545">
        <v>1055</v>
      </c>
      <c r="E545">
        <v>1166.8</v>
      </c>
      <c r="F545" s="16">
        <f t="shared" ref="F545:G547" si="145">+B545+D545</f>
        <v>6176.6</v>
      </c>
      <c r="G545" s="16">
        <f t="shared" si="145"/>
        <v>4698.1000000000004</v>
      </c>
      <c r="H545" s="17">
        <f t="shared" si="144"/>
        <v>31.470168791639175</v>
      </c>
    </row>
    <row r="546" spans="1:8" x14ac:dyDescent="0.25">
      <c r="A546" s="78">
        <f t="shared" si="130"/>
        <v>42649</v>
      </c>
      <c r="B546">
        <v>4893.3</v>
      </c>
      <c r="C546" s="125">
        <v>3531</v>
      </c>
      <c r="D546">
        <v>1402.2</v>
      </c>
      <c r="E546" s="125">
        <v>1352</v>
      </c>
      <c r="F546" s="16">
        <f t="shared" si="145"/>
        <v>6295.5</v>
      </c>
      <c r="G546" s="16">
        <f t="shared" si="145"/>
        <v>4883</v>
      </c>
      <c r="H546" s="17">
        <f t="shared" si="144"/>
        <v>28.92688920745443</v>
      </c>
    </row>
    <row r="547" spans="1:8" x14ac:dyDescent="0.25">
      <c r="A547" s="78">
        <f t="shared" si="130"/>
        <v>42656</v>
      </c>
      <c r="B547">
        <v>4811.8</v>
      </c>
      <c r="C547">
        <v>3334.6</v>
      </c>
      <c r="D547">
        <v>1527</v>
      </c>
      <c r="E547">
        <v>1588.2</v>
      </c>
      <c r="F547" s="16">
        <f t="shared" si="145"/>
        <v>6338.8</v>
      </c>
      <c r="G547" s="16">
        <f t="shared" si="145"/>
        <v>4922.8</v>
      </c>
      <c r="H547" s="17">
        <f t="shared" si="144"/>
        <v>28.764117981636474</v>
      </c>
    </row>
    <row r="548" spans="1:8" x14ac:dyDescent="0.25">
      <c r="A548" s="78">
        <f t="shared" si="130"/>
        <v>42663</v>
      </c>
      <c r="B548">
        <v>5176.8</v>
      </c>
      <c r="C548">
        <v>3495.2</v>
      </c>
      <c r="D548">
        <v>1707.3</v>
      </c>
      <c r="E548">
        <v>1727.6</v>
      </c>
      <c r="F548" s="16">
        <f t="shared" ref="F548:G550" si="146">+B548+D548</f>
        <v>6884.1</v>
      </c>
      <c r="G548" s="16">
        <f t="shared" si="146"/>
        <v>5222.7999999999993</v>
      </c>
      <c r="H548" s="17">
        <f t="shared" si="144"/>
        <v>31.808608409282414</v>
      </c>
    </row>
    <row r="549" spans="1:8" x14ac:dyDescent="0.25">
      <c r="A549" s="78">
        <f t="shared" si="130"/>
        <v>42670</v>
      </c>
      <c r="B549">
        <v>5219.1000000000004</v>
      </c>
      <c r="C549">
        <v>3369.8</v>
      </c>
      <c r="D549">
        <v>1871.1</v>
      </c>
      <c r="E549">
        <v>1955.8</v>
      </c>
      <c r="F549" s="16">
        <f t="shared" si="146"/>
        <v>7090.2000000000007</v>
      </c>
      <c r="G549" s="16">
        <f t="shared" si="146"/>
        <v>5325.6</v>
      </c>
      <c r="H549" s="17">
        <f t="shared" si="144"/>
        <v>33.134294727354671</v>
      </c>
    </row>
    <row r="550" spans="1:8" x14ac:dyDescent="0.25">
      <c r="A550" s="78">
        <f t="shared" si="130"/>
        <v>42677</v>
      </c>
      <c r="B550">
        <v>5619.5</v>
      </c>
      <c r="C550">
        <v>3318.3</v>
      </c>
      <c r="D550">
        <v>2179.9</v>
      </c>
      <c r="E550">
        <v>2109</v>
      </c>
      <c r="F550" s="16">
        <f t="shared" si="146"/>
        <v>7799.4</v>
      </c>
      <c r="G550" s="16">
        <f t="shared" si="146"/>
        <v>5427.3</v>
      </c>
      <c r="H550" s="17">
        <f t="shared" ref="H550:H555" si="147">+(F550/G550-1)*100</f>
        <v>43.706815543640467</v>
      </c>
    </row>
    <row r="551" spans="1:8" x14ac:dyDescent="0.25">
      <c r="A551" s="78">
        <f t="shared" si="130"/>
        <v>42684</v>
      </c>
      <c r="B551">
        <v>5544.6</v>
      </c>
      <c r="C551">
        <v>3432.6</v>
      </c>
      <c r="D551">
        <v>2419.3000000000002</v>
      </c>
      <c r="E551">
        <v>2228.1999999999998</v>
      </c>
      <c r="F551" s="16">
        <f t="shared" ref="F551:G553" si="148">+B551+D551</f>
        <v>7963.9000000000005</v>
      </c>
      <c r="G551" s="16">
        <f t="shared" si="148"/>
        <v>5660.7999999999993</v>
      </c>
      <c r="H551" s="17">
        <f t="shared" si="147"/>
        <v>40.685062182023771</v>
      </c>
    </row>
    <row r="552" spans="1:8" x14ac:dyDescent="0.25">
      <c r="A552" s="78">
        <f t="shared" si="130"/>
        <v>42691</v>
      </c>
      <c r="B552">
        <v>5747.4</v>
      </c>
      <c r="C552">
        <v>4263.3</v>
      </c>
      <c r="D552">
        <v>2705.8</v>
      </c>
      <c r="E552">
        <v>2509.6</v>
      </c>
      <c r="F552" s="16">
        <f t="shared" si="148"/>
        <v>8453.2000000000007</v>
      </c>
      <c r="G552" s="16">
        <f t="shared" si="148"/>
        <v>6772.9</v>
      </c>
      <c r="H552" s="17">
        <f t="shared" si="147"/>
        <v>24.809165940734413</v>
      </c>
    </row>
    <row r="553" spans="1:8" x14ac:dyDescent="0.25">
      <c r="A553" s="78">
        <f t="shared" si="130"/>
        <v>42698</v>
      </c>
      <c r="B553">
        <v>5638.4</v>
      </c>
      <c r="C553">
        <v>4377.3</v>
      </c>
      <c r="D553">
        <v>2892.5</v>
      </c>
      <c r="E553">
        <v>2612.5</v>
      </c>
      <c r="F553" s="16">
        <f t="shared" si="148"/>
        <v>8530.9</v>
      </c>
      <c r="G553" s="16">
        <f t="shared" si="148"/>
        <v>6989.8</v>
      </c>
      <c r="H553" s="17">
        <f t="shared" si="147"/>
        <v>22.047841139946776</v>
      </c>
    </row>
    <row r="554" spans="1:8" x14ac:dyDescent="0.25">
      <c r="A554" s="78">
        <f t="shared" si="130"/>
        <v>42705</v>
      </c>
      <c r="B554">
        <v>5600.6</v>
      </c>
      <c r="C554">
        <v>4430.2</v>
      </c>
      <c r="D554">
        <v>3149.2</v>
      </c>
      <c r="E554">
        <v>2863</v>
      </c>
      <c r="F554" s="16">
        <f t="shared" ref="F554:G556" si="149">+B554+D554</f>
        <v>8749.7999999999993</v>
      </c>
      <c r="G554" s="16">
        <f t="shared" si="149"/>
        <v>7293.2</v>
      </c>
      <c r="H554" s="17">
        <f t="shared" si="147"/>
        <v>19.972028739099422</v>
      </c>
    </row>
    <row r="555" spans="1:8" x14ac:dyDescent="0.25">
      <c r="A555" s="78">
        <f t="shared" si="130"/>
        <v>42712</v>
      </c>
      <c r="B555">
        <v>5744.8</v>
      </c>
      <c r="C555">
        <v>4268.1000000000004</v>
      </c>
      <c r="D555">
        <v>3347.8</v>
      </c>
      <c r="E555">
        <v>3057.3</v>
      </c>
      <c r="F555" s="16">
        <f t="shared" si="149"/>
        <v>9092.6</v>
      </c>
      <c r="G555" s="16">
        <f t="shared" si="149"/>
        <v>7325.4000000000005</v>
      </c>
      <c r="H555" s="17">
        <f t="shared" si="147"/>
        <v>24.124279902803949</v>
      </c>
    </row>
    <row r="556" spans="1:8" x14ac:dyDescent="0.25">
      <c r="A556" s="78">
        <f t="shared" si="130"/>
        <v>42719</v>
      </c>
      <c r="B556">
        <v>5922.9</v>
      </c>
      <c r="C556">
        <v>4427.2</v>
      </c>
      <c r="D556">
        <v>3541.9</v>
      </c>
      <c r="E556">
        <v>3221.8</v>
      </c>
      <c r="F556" s="16">
        <f t="shared" si="149"/>
        <v>9464.7999999999993</v>
      </c>
      <c r="G556" s="16">
        <f t="shared" si="149"/>
        <v>7649</v>
      </c>
      <c r="H556" s="17">
        <f t="shared" ref="H556:H561" si="150">+(F556/G556-1)*100</f>
        <v>23.739050856321086</v>
      </c>
    </row>
    <row r="557" spans="1:8" x14ac:dyDescent="0.25">
      <c r="A557" s="78">
        <f t="shared" si="130"/>
        <v>42726</v>
      </c>
      <c r="B557" s="67">
        <v>6117</v>
      </c>
      <c r="C557">
        <v>4325.6000000000004</v>
      </c>
      <c r="D557">
        <v>3828.7</v>
      </c>
      <c r="E557">
        <v>3497.2</v>
      </c>
      <c r="F557" s="16">
        <f t="shared" ref="F557:G559" si="151">+B557+D557</f>
        <v>9945.7000000000007</v>
      </c>
      <c r="G557" s="16">
        <f t="shared" si="151"/>
        <v>7822.8</v>
      </c>
      <c r="H557" s="17">
        <f t="shared" si="150"/>
        <v>27.137342128138275</v>
      </c>
    </row>
    <row r="558" spans="1:8" x14ac:dyDescent="0.25">
      <c r="A558" s="78">
        <f t="shared" si="130"/>
        <v>42733</v>
      </c>
      <c r="B558" s="67">
        <v>5940.8</v>
      </c>
      <c r="C558">
        <v>4326.1000000000004</v>
      </c>
      <c r="D558">
        <v>3976.6</v>
      </c>
      <c r="E558">
        <v>3614.6</v>
      </c>
      <c r="F558" s="16">
        <f t="shared" si="151"/>
        <v>9917.4</v>
      </c>
      <c r="G558" s="16">
        <f t="shared" si="151"/>
        <v>7940.7000000000007</v>
      </c>
      <c r="H558" s="17">
        <f t="shared" si="150"/>
        <v>24.893271374060213</v>
      </c>
    </row>
    <row r="559" spans="1:8" x14ac:dyDescent="0.25">
      <c r="A559" s="78">
        <f t="shared" si="130"/>
        <v>42740</v>
      </c>
      <c r="B559" s="67">
        <v>5783</v>
      </c>
      <c r="C559">
        <v>4326.1000000000004</v>
      </c>
      <c r="D559">
        <v>4143.8999999999996</v>
      </c>
      <c r="E559">
        <v>3614.6</v>
      </c>
      <c r="F559" s="16">
        <f t="shared" si="151"/>
        <v>9926.9</v>
      </c>
      <c r="G559" s="16">
        <f t="shared" si="151"/>
        <v>7940.7000000000007</v>
      </c>
      <c r="H559" s="17">
        <f t="shared" si="150"/>
        <v>25.012908181898297</v>
      </c>
    </row>
    <row r="560" spans="1:8" x14ac:dyDescent="0.25">
      <c r="A560" s="78">
        <f t="shared" si="130"/>
        <v>42747</v>
      </c>
      <c r="B560" s="67">
        <v>5728</v>
      </c>
      <c r="C560">
        <v>4425.7</v>
      </c>
      <c r="D560">
        <v>4334.7</v>
      </c>
      <c r="E560">
        <v>4127.3999999999996</v>
      </c>
      <c r="F560" s="16">
        <f t="shared" ref="F560:G562" si="152">+B560+D560</f>
        <v>10062.700000000001</v>
      </c>
      <c r="G560" s="16">
        <f t="shared" si="152"/>
        <v>8553.0999999999985</v>
      </c>
      <c r="H560" s="17">
        <f t="shared" si="150"/>
        <v>17.649741029568244</v>
      </c>
    </row>
    <row r="561" spans="1:9" x14ac:dyDescent="0.25">
      <c r="A561" s="78">
        <f t="shared" si="130"/>
        <v>42754</v>
      </c>
      <c r="B561">
        <v>5571.7</v>
      </c>
      <c r="C561">
        <v>4631.2</v>
      </c>
      <c r="D561">
        <v>4660.8</v>
      </c>
      <c r="E561">
        <v>4226.7</v>
      </c>
      <c r="F561" s="16">
        <f t="shared" si="152"/>
        <v>10232.5</v>
      </c>
      <c r="G561" s="16">
        <f t="shared" si="152"/>
        <v>8857.9</v>
      </c>
      <c r="H561" s="17">
        <f t="shared" si="150"/>
        <v>15.518350850653096</v>
      </c>
    </row>
    <row r="562" spans="1:9" x14ac:dyDescent="0.25">
      <c r="A562" s="78">
        <f t="shared" si="130"/>
        <v>42761</v>
      </c>
      <c r="B562">
        <v>5489.9</v>
      </c>
      <c r="C562">
        <v>4737.1000000000004</v>
      </c>
      <c r="D562">
        <v>4811.7</v>
      </c>
      <c r="E562">
        <v>4422.3</v>
      </c>
      <c r="F562" s="16">
        <f t="shared" si="152"/>
        <v>10301.599999999999</v>
      </c>
      <c r="G562" s="16">
        <f t="shared" si="152"/>
        <v>9159.4000000000015</v>
      </c>
      <c r="H562" s="17">
        <f>+(F562/G562-1)*100</f>
        <v>12.470249142956934</v>
      </c>
    </row>
    <row r="563" spans="1:9" x14ac:dyDescent="0.25">
      <c r="A563" s="78">
        <f t="shared" si="130"/>
        <v>42768</v>
      </c>
      <c r="B563">
        <v>5431.4</v>
      </c>
      <c r="C563">
        <v>4584.3</v>
      </c>
      <c r="D563">
        <v>5019.8999999999996</v>
      </c>
      <c r="E563">
        <v>4622.2</v>
      </c>
      <c r="F563" s="16">
        <f>+B563+D563</f>
        <v>10451.299999999999</v>
      </c>
      <c r="G563" s="16">
        <f>+C563+E563</f>
        <v>9206.5</v>
      </c>
      <c r="H563" s="17">
        <f>+(F563/G563-1)*100</f>
        <v>13.520881985553679</v>
      </c>
    </row>
    <row r="564" spans="1:9" x14ac:dyDescent="0.25">
      <c r="A564" s="78">
        <f t="shared" si="130"/>
        <v>42775</v>
      </c>
      <c r="B564">
        <v>5266.8</v>
      </c>
      <c r="C564">
        <v>4490.7</v>
      </c>
      <c r="D564">
        <v>5253.6</v>
      </c>
      <c r="E564">
        <v>4946.7</v>
      </c>
      <c r="F564" s="16">
        <f t="shared" ref="F564:F613" si="153">+B564+D564</f>
        <v>10520.400000000001</v>
      </c>
      <c r="G564" s="16">
        <f t="shared" ref="G564:G613" si="154">+C564+E564</f>
        <v>9437.4</v>
      </c>
      <c r="H564" s="17">
        <f t="shared" ref="H564:H613" si="155">+(F564/G564-1)*100</f>
        <v>11.475618284697076</v>
      </c>
    </row>
    <row r="565" spans="1:9" x14ac:dyDescent="0.25">
      <c r="A565" s="78">
        <f t="shared" si="130"/>
        <v>42782</v>
      </c>
      <c r="B565">
        <v>5092.5</v>
      </c>
      <c r="C565">
        <v>4256.3</v>
      </c>
      <c r="D565">
        <v>5458.8</v>
      </c>
      <c r="E565">
        <v>5299.9</v>
      </c>
      <c r="F565" s="16">
        <f t="shared" si="153"/>
        <v>10551.3</v>
      </c>
      <c r="G565" s="16">
        <f t="shared" si="154"/>
        <v>9556.2000000000007</v>
      </c>
      <c r="H565" s="17">
        <f t="shared" si="155"/>
        <v>10.413134928109491</v>
      </c>
    </row>
    <row r="566" spans="1:9" x14ac:dyDescent="0.25">
      <c r="A566" s="78">
        <f t="shared" si="130"/>
        <v>42789</v>
      </c>
      <c r="B566">
        <v>4976.3999999999996</v>
      </c>
      <c r="C566">
        <v>4275.5</v>
      </c>
      <c r="D566">
        <v>5835.1</v>
      </c>
      <c r="E566">
        <v>5482.6</v>
      </c>
      <c r="F566" s="16">
        <f t="shared" si="153"/>
        <v>10811.5</v>
      </c>
      <c r="G566" s="16">
        <f t="shared" si="154"/>
        <v>9758.1</v>
      </c>
      <c r="H566" s="17">
        <f t="shared" si="155"/>
        <v>10.795134298685195</v>
      </c>
    </row>
    <row r="567" spans="1:9" x14ac:dyDescent="0.25">
      <c r="A567" s="78">
        <f t="shared" si="130"/>
        <v>42796</v>
      </c>
      <c r="B567">
        <v>4895.1000000000004</v>
      </c>
      <c r="C567">
        <v>4382.7</v>
      </c>
      <c r="D567">
        <v>6081.4</v>
      </c>
      <c r="E567">
        <v>5714.5</v>
      </c>
      <c r="F567" s="16">
        <f t="shared" si="153"/>
        <v>10976.5</v>
      </c>
      <c r="G567" s="16">
        <f t="shared" si="154"/>
        <v>10097.200000000001</v>
      </c>
      <c r="H567" s="17">
        <f t="shared" si="155"/>
        <v>8.7083547914273076</v>
      </c>
    </row>
    <row r="568" spans="1:9" x14ac:dyDescent="0.25">
      <c r="A568" s="78">
        <f t="shared" si="130"/>
        <v>42803</v>
      </c>
      <c r="B568">
        <v>4964.3999999999996</v>
      </c>
      <c r="C568">
        <v>4381.5</v>
      </c>
      <c r="D568">
        <v>6312.5</v>
      </c>
      <c r="E568">
        <v>5999.6</v>
      </c>
      <c r="F568" s="16">
        <f t="shared" si="153"/>
        <v>11276.9</v>
      </c>
      <c r="G568" s="16">
        <f t="shared" si="154"/>
        <v>10381.1</v>
      </c>
      <c r="H568" s="17">
        <f t="shared" si="155"/>
        <v>8.6291433470441437</v>
      </c>
    </row>
    <row r="569" spans="1:9" x14ac:dyDescent="0.25">
      <c r="A569" s="78">
        <f t="shared" si="130"/>
        <v>42810</v>
      </c>
      <c r="B569" s="67">
        <v>4868</v>
      </c>
      <c r="C569">
        <v>4111.3</v>
      </c>
      <c r="D569">
        <v>6571.6</v>
      </c>
      <c r="E569">
        <v>6296.9</v>
      </c>
      <c r="F569" s="16">
        <f t="shared" si="153"/>
        <v>11439.6</v>
      </c>
      <c r="G569" s="16">
        <f t="shared" si="154"/>
        <v>10408.200000000001</v>
      </c>
      <c r="H569" s="17">
        <f t="shared" si="155"/>
        <v>9.9094944370784468</v>
      </c>
    </row>
    <row r="570" spans="1:9" x14ac:dyDescent="0.25">
      <c r="A570" s="78">
        <f t="shared" si="130"/>
        <v>42817</v>
      </c>
      <c r="B570">
        <v>4829.3</v>
      </c>
      <c r="C570">
        <v>3875</v>
      </c>
      <c r="D570">
        <v>6799.6</v>
      </c>
      <c r="E570">
        <v>6588.9</v>
      </c>
      <c r="F570" s="16">
        <f t="shared" si="153"/>
        <v>11628.900000000001</v>
      </c>
      <c r="G570" s="16">
        <f t="shared" si="154"/>
        <v>10463.9</v>
      </c>
      <c r="H570" s="17">
        <f t="shared" si="155"/>
        <v>11.13351618421432</v>
      </c>
    </row>
    <row r="571" spans="1:9" x14ac:dyDescent="0.25">
      <c r="A571" s="78">
        <f t="shared" si="130"/>
        <v>42824</v>
      </c>
      <c r="B571">
        <v>4867.2</v>
      </c>
      <c r="C571">
        <v>3842.5</v>
      </c>
      <c r="D571">
        <v>7042.1</v>
      </c>
      <c r="E571">
        <v>6960.4</v>
      </c>
      <c r="F571" s="16">
        <f t="shared" si="153"/>
        <v>11909.3</v>
      </c>
      <c r="G571" s="16">
        <f t="shared" si="154"/>
        <v>10802.9</v>
      </c>
      <c r="H571" s="17">
        <f t="shared" si="155"/>
        <v>10.241694359847809</v>
      </c>
    </row>
    <row r="572" spans="1:9" x14ac:dyDescent="0.25">
      <c r="A572" s="78">
        <f t="shared" si="130"/>
        <v>42831</v>
      </c>
      <c r="B572" s="67">
        <v>4782.1000000000004</v>
      </c>
      <c r="C572" s="67">
        <v>3646.6</v>
      </c>
      <c r="D572">
        <v>7287.9</v>
      </c>
      <c r="E572">
        <v>7317.8</v>
      </c>
      <c r="F572" s="16">
        <f t="shared" si="153"/>
        <v>12070</v>
      </c>
      <c r="G572" s="16">
        <f t="shared" si="154"/>
        <v>10964.4</v>
      </c>
      <c r="H572" s="17">
        <f t="shared" si="155"/>
        <v>10.083543103133774</v>
      </c>
    </row>
    <row r="573" spans="1:9" x14ac:dyDescent="0.25">
      <c r="A573" s="78">
        <f t="shared" si="130"/>
        <v>42838</v>
      </c>
      <c r="B573" s="67">
        <v>4400.8999999999996</v>
      </c>
      <c r="C573" s="67">
        <v>3563</v>
      </c>
      <c r="D573">
        <v>7713.6</v>
      </c>
      <c r="E573">
        <v>7597.7</v>
      </c>
      <c r="F573" s="16">
        <f t="shared" si="153"/>
        <v>12114.5</v>
      </c>
      <c r="G573" s="16">
        <f t="shared" si="154"/>
        <v>11160.7</v>
      </c>
      <c r="H573" s="17">
        <f t="shared" si="155"/>
        <v>8.5460589389554364</v>
      </c>
    </row>
    <row r="574" spans="1:9" x14ac:dyDescent="0.25">
      <c r="A574" s="78">
        <f t="shared" si="130"/>
        <v>42845</v>
      </c>
      <c r="B574" s="67">
        <v>4230</v>
      </c>
      <c r="C574" s="67">
        <v>3550</v>
      </c>
      <c r="D574">
        <v>7989.1</v>
      </c>
      <c r="E574">
        <v>7878.3</v>
      </c>
      <c r="F574" s="16">
        <f t="shared" si="153"/>
        <v>12219.1</v>
      </c>
      <c r="G574" s="16">
        <f t="shared" si="154"/>
        <v>11428.3</v>
      </c>
      <c r="H574" s="17">
        <f t="shared" si="155"/>
        <v>6.9196643420281312</v>
      </c>
    </row>
    <row r="575" spans="1:9" x14ac:dyDescent="0.25">
      <c r="A575" s="78">
        <f t="shared" si="130"/>
        <v>42852</v>
      </c>
      <c r="B575" s="67">
        <v>4153.6000000000004</v>
      </c>
      <c r="C575" s="67">
        <v>3290.2</v>
      </c>
      <c r="D575">
        <v>8218.5</v>
      </c>
      <c r="E575">
        <v>8252</v>
      </c>
      <c r="F575" s="16">
        <f t="shared" si="153"/>
        <v>12372.1</v>
      </c>
      <c r="G575" s="16">
        <f t="shared" si="154"/>
        <v>11542.2</v>
      </c>
      <c r="H575" s="17">
        <f t="shared" si="155"/>
        <v>7.1901370622584837</v>
      </c>
      <c r="I575">
        <v>1311.7</v>
      </c>
    </row>
    <row r="576" spans="1:9" x14ac:dyDescent="0.25">
      <c r="A576" s="78">
        <f t="shared" si="130"/>
        <v>42859</v>
      </c>
      <c r="B576">
        <v>3960.1</v>
      </c>
      <c r="C576">
        <v>3143.7</v>
      </c>
      <c r="D576">
        <v>8521.4</v>
      </c>
      <c r="E576">
        <v>8515.7000000000007</v>
      </c>
      <c r="F576" s="16">
        <f t="shared" si="153"/>
        <v>12481.5</v>
      </c>
      <c r="G576" s="16">
        <f t="shared" si="154"/>
        <v>11659.400000000001</v>
      </c>
      <c r="H576" s="17">
        <f t="shared" si="155"/>
        <v>7.0509631713467025</v>
      </c>
      <c r="I576">
        <v>1311.7</v>
      </c>
    </row>
    <row r="577" spans="1:9" x14ac:dyDescent="0.25">
      <c r="A577" s="78">
        <f t="shared" si="130"/>
        <v>42866</v>
      </c>
      <c r="B577">
        <v>3749.5</v>
      </c>
      <c r="C577" s="67">
        <v>3014</v>
      </c>
      <c r="D577" s="67">
        <v>8845</v>
      </c>
      <c r="E577">
        <v>8781.6</v>
      </c>
      <c r="F577" s="16">
        <f t="shared" si="153"/>
        <v>12594.5</v>
      </c>
      <c r="G577" s="16">
        <f t="shared" si="154"/>
        <v>11795.6</v>
      </c>
      <c r="H577" s="17">
        <f t="shared" si="155"/>
        <v>6.7728644579334585</v>
      </c>
      <c r="I577">
        <v>1311.7</v>
      </c>
    </row>
    <row r="578" spans="1:9" x14ac:dyDescent="0.25">
      <c r="A578" s="78">
        <f t="shared" si="130"/>
        <v>42873</v>
      </c>
      <c r="B578">
        <v>3469.5</v>
      </c>
      <c r="C578">
        <v>2745.3</v>
      </c>
      <c r="D578">
        <v>9193.6</v>
      </c>
      <c r="E578">
        <v>9097.7000000000007</v>
      </c>
      <c r="F578" s="16">
        <f t="shared" si="153"/>
        <v>12663.1</v>
      </c>
      <c r="G578" s="16">
        <f t="shared" si="154"/>
        <v>11843</v>
      </c>
      <c r="H578" s="17">
        <f t="shared" si="155"/>
        <v>6.9247656843705263</v>
      </c>
      <c r="I578">
        <v>1311.7</v>
      </c>
    </row>
    <row r="579" spans="1:9" x14ac:dyDescent="0.25">
      <c r="A579" s="78">
        <f t="shared" si="130"/>
        <v>42880</v>
      </c>
      <c r="B579">
        <v>3360.1</v>
      </c>
      <c r="C579">
        <v>2646</v>
      </c>
      <c r="D579">
        <v>9443.5</v>
      </c>
      <c r="E579">
        <v>9357.5</v>
      </c>
      <c r="F579" s="16">
        <f t="shared" si="153"/>
        <v>12803.6</v>
      </c>
      <c r="G579" s="16">
        <f t="shared" si="154"/>
        <v>12003.5</v>
      </c>
      <c r="H579" s="17">
        <f t="shared" si="155"/>
        <v>6.6655558795351455</v>
      </c>
      <c r="I579">
        <v>1412.5</v>
      </c>
    </row>
    <row r="580" spans="1:9" x14ac:dyDescent="0.25">
      <c r="A580" s="78">
        <f t="shared" ref="A580:A643" si="156">+A579+7</f>
        <v>42887</v>
      </c>
      <c r="B580">
        <v>3150.1</v>
      </c>
      <c r="C580">
        <v>2433.5</v>
      </c>
      <c r="D580">
        <v>9716.5</v>
      </c>
      <c r="E580">
        <v>9619.5</v>
      </c>
      <c r="F580" s="16">
        <f t="shared" si="153"/>
        <v>12866.6</v>
      </c>
      <c r="G580" s="16">
        <f t="shared" si="154"/>
        <v>12053</v>
      </c>
      <c r="H580" s="17">
        <f t="shared" si="155"/>
        <v>6.7501866755164786</v>
      </c>
      <c r="I580">
        <v>1422.5</v>
      </c>
    </row>
    <row r="581" spans="1:9" x14ac:dyDescent="0.25">
      <c r="A581" s="78">
        <f t="shared" si="156"/>
        <v>42894</v>
      </c>
      <c r="B581">
        <v>3073.6</v>
      </c>
      <c r="C581">
        <v>2294.4</v>
      </c>
      <c r="D581">
        <v>9993.4</v>
      </c>
      <c r="E581">
        <v>9815.1</v>
      </c>
      <c r="F581" s="16">
        <f t="shared" si="153"/>
        <v>13067</v>
      </c>
      <c r="G581" s="16">
        <f t="shared" si="154"/>
        <v>12109.5</v>
      </c>
      <c r="H581" s="17">
        <f t="shared" si="155"/>
        <v>7.9070151533919608</v>
      </c>
      <c r="I581">
        <v>1422.5</v>
      </c>
    </row>
    <row r="582" spans="1:9" x14ac:dyDescent="0.25">
      <c r="A582" s="78">
        <f t="shared" si="156"/>
        <v>42901</v>
      </c>
      <c r="B582">
        <v>2779.7</v>
      </c>
      <c r="C582">
        <v>2178.3000000000002</v>
      </c>
      <c r="D582">
        <v>10371.5</v>
      </c>
      <c r="E582">
        <v>10093.6</v>
      </c>
      <c r="F582" s="16">
        <f t="shared" si="153"/>
        <v>13151.2</v>
      </c>
      <c r="G582" s="16">
        <f t="shared" si="154"/>
        <v>12271.900000000001</v>
      </c>
      <c r="H582" s="17">
        <f t="shared" si="155"/>
        <v>7.1651496508283063</v>
      </c>
      <c r="I582">
        <v>1542.5</v>
      </c>
    </row>
    <row r="583" spans="1:9" x14ac:dyDescent="0.25">
      <c r="A583" s="78">
        <f t="shared" si="156"/>
        <v>42908</v>
      </c>
      <c r="B583">
        <v>2539.9</v>
      </c>
      <c r="C583">
        <v>1796.6</v>
      </c>
      <c r="D583">
        <v>10756.2</v>
      </c>
      <c r="E583">
        <v>10550.2</v>
      </c>
      <c r="F583" s="16">
        <f t="shared" si="153"/>
        <v>13296.1</v>
      </c>
      <c r="G583" s="16">
        <f t="shared" si="154"/>
        <v>12346.800000000001</v>
      </c>
      <c r="H583" s="17">
        <f t="shared" si="155"/>
        <v>7.6886318722259928</v>
      </c>
      <c r="I583">
        <v>1553.5</v>
      </c>
    </row>
    <row r="584" spans="1:9" x14ac:dyDescent="0.25">
      <c r="A584" s="78">
        <f t="shared" si="156"/>
        <v>42915</v>
      </c>
      <c r="B584">
        <v>2372.6</v>
      </c>
      <c r="C584">
        <v>1796.6</v>
      </c>
      <c r="D584">
        <v>11004.5</v>
      </c>
      <c r="E584">
        <v>10550.2</v>
      </c>
      <c r="F584" s="16">
        <f t="shared" si="153"/>
        <v>13377.1</v>
      </c>
      <c r="G584" s="16">
        <f t="shared" si="154"/>
        <v>12346.800000000001</v>
      </c>
      <c r="H584" s="17">
        <f t="shared" si="155"/>
        <v>8.3446723037548196</v>
      </c>
      <c r="I584">
        <v>1622.5</v>
      </c>
    </row>
    <row r="585" spans="1:9" x14ac:dyDescent="0.25">
      <c r="A585" s="78">
        <f t="shared" si="156"/>
        <v>42922</v>
      </c>
      <c r="B585">
        <v>2214.1</v>
      </c>
      <c r="C585">
        <v>1586.7</v>
      </c>
      <c r="D585">
        <v>11250.7</v>
      </c>
      <c r="E585">
        <v>10835.5</v>
      </c>
      <c r="F585" s="16">
        <f t="shared" si="153"/>
        <v>13464.800000000001</v>
      </c>
      <c r="G585" s="16">
        <f t="shared" si="154"/>
        <v>12422.2</v>
      </c>
      <c r="H585" s="17">
        <f t="shared" si="155"/>
        <v>8.3930382701936868</v>
      </c>
      <c r="I585">
        <v>1891.6</v>
      </c>
    </row>
    <row r="586" spans="1:9" x14ac:dyDescent="0.25">
      <c r="A586" s="78">
        <f t="shared" si="156"/>
        <v>42929</v>
      </c>
      <c r="B586" s="67">
        <v>2069</v>
      </c>
      <c r="C586">
        <v>1450.9</v>
      </c>
      <c r="D586">
        <v>11604.8</v>
      </c>
      <c r="E586">
        <v>11104.1</v>
      </c>
      <c r="F586" s="16">
        <f t="shared" si="153"/>
        <v>13673.8</v>
      </c>
      <c r="G586" s="16">
        <f t="shared" si="154"/>
        <v>12555</v>
      </c>
      <c r="H586" s="17">
        <f t="shared" si="155"/>
        <v>8.9111907606531204</v>
      </c>
      <c r="I586">
        <v>1955.6</v>
      </c>
    </row>
    <row r="587" spans="1:9" x14ac:dyDescent="0.25">
      <c r="A587" s="78">
        <f t="shared" si="156"/>
        <v>42936</v>
      </c>
      <c r="B587">
        <v>1878.4</v>
      </c>
      <c r="C587">
        <v>1251.5999999999999</v>
      </c>
      <c r="D587">
        <v>11852.9</v>
      </c>
      <c r="E587">
        <v>11376.7</v>
      </c>
      <c r="F587" s="16">
        <f t="shared" si="153"/>
        <v>13731.3</v>
      </c>
      <c r="G587" s="16">
        <f t="shared" si="154"/>
        <v>12628.300000000001</v>
      </c>
      <c r="H587" s="17">
        <f t="shared" si="155"/>
        <v>8.734350625183108</v>
      </c>
      <c r="I587" s="67">
        <v>2092</v>
      </c>
    </row>
    <row r="588" spans="1:9" x14ac:dyDescent="0.25">
      <c r="A588" s="78">
        <f t="shared" si="156"/>
        <v>42943</v>
      </c>
      <c r="B588" s="67">
        <v>1646</v>
      </c>
      <c r="C588">
        <v>1170.2</v>
      </c>
      <c r="D588">
        <v>12116.5</v>
      </c>
      <c r="E588">
        <v>11517.1</v>
      </c>
      <c r="F588" s="16">
        <f t="shared" si="153"/>
        <v>13762.5</v>
      </c>
      <c r="G588" s="16">
        <f t="shared" si="154"/>
        <v>12687.300000000001</v>
      </c>
      <c r="H588" s="17">
        <f t="shared" si="155"/>
        <v>8.4746163486320913</v>
      </c>
      <c r="I588">
        <v>2268.1999999999998</v>
      </c>
    </row>
    <row r="589" spans="1:9" x14ac:dyDescent="0.25">
      <c r="A589" s="78">
        <f t="shared" si="156"/>
        <v>42950</v>
      </c>
      <c r="B589">
        <v>1488.2</v>
      </c>
      <c r="C589" s="67">
        <v>1004</v>
      </c>
      <c r="D589">
        <v>12361.9</v>
      </c>
      <c r="E589">
        <v>11772.1</v>
      </c>
      <c r="F589" s="16">
        <f t="shared" si="153"/>
        <v>13850.1</v>
      </c>
      <c r="G589" s="16">
        <f t="shared" si="154"/>
        <v>12776.1</v>
      </c>
      <c r="H589" s="17">
        <f t="shared" si="155"/>
        <v>8.4063211778242284</v>
      </c>
      <c r="I589">
        <v>2462.1999999999998</v>
      </c>
    </row>
    <row r="590" spans="1:9" x14ac:dyDescent="0.25">
      <c r="A590" s="78">
        <f t="shared" si="156"/>
        <v>42957</v>
      </c>
      <c r="B590">
        <v>1231.0999999999999</v>
      </c>
      <c r="C590" s="67">
        <v>826.7</v>
      </c>
      <c r="D590">
        <v>12666.7</v>
      </c>
      <c r="E590">
        <v>11967</v>
      </c>
      <c r="F590" s="16">
        <f t="shared" si="153"/>
        <v>13897.800000000001</v>
      </c>
      <c r="G590" s="16">
        <f t="shared" si="154"/>
        <v>12793.7</v>
      </c>
      <c r="H590" s="17">
        <f t="shared" si="155"/>
        <v>8.6300288423208258</v>
      </c>
      <c r="I590">
        <v>2745.5</v>
      </c>
    </row>
    <row r="591" spans="1:9" x14ac:dyDescent="0.25">
      <c r="A591" s="78">
        <f t="shared" si="156"/>
        <v>42964</v>
      </c>
      <c r="B591">
        <v>996.2</v>
      </c>
      <c r="C591" s="67">
        <v>728</v>
      </c>
      <c r="D591">
        <v>12944.8</v>
      </c>
      <c r="E591">
        <v>12088.4</v>
      </c>
      <c r="F591" s="16">
        <f t="shared" si="153"/>
        <v>13941</v>
      </c>
      <c r="G591" s="16">
        <f t="shared" si="154"/>
        <v>12816.4</v>
      </c>
      <c r="H591" s="17">
        <f t="shared" si="155"/>
        <v>8.7746949221310331</v>
      </c>
      <c r="I591">
        <v>2838.4</v>
      </c>
    </row>
    <row r="592" spans="1:9" x14ac:dyDescent="0.25">
      <c r="A592" s="78">
        <f t="shared" si="156"/>
        <v>42971</v>
      </c>
      <c r="B592">
        <v>658.1</v>
      </c>
      <c r="C592">
        <v>453.2</v>
      </c>
      <c r="D592">
        <v>13293.5</v>
      </c>
      <c r="E592">
        <v>12358.9</v>
      </c>
      <c r="F592" s="16">
        <f t="shared" si="153"/>
        <v>13951.6</v>
      </c>
      <c r="G592" s="16">
        <f t="shared" si="154"/>
        <v>12812.1</v>
      </c>
      <c r="H592" s="17">
        <f t="shared" si="155"/>
        <v>8.8939362009350589</v>
      </c>
      <c r="I592">
        <v>2998.2</v>
      </c>
    </row>
    <row r="593" spans="1:9" x14ac:dyDescent="0.25">
      <c r="A593" s="78">
        <f t="shared" si="156"/>
        <v>42978</v>
      </c>
      <c r="B593">
        <v>499.5</v>
      </c>
      <c r="C593">
        <v>270.5</v>
      </c>
      <c r="D593">
        <v>13539.7</v>
      </c>
      <c r="E593">
        <v>12558.6</v>
      </c>
      <c r="F593" s="16">
        <f t="shared" si="153"/>
        <v>14039.2</v>
      </c>
      <c r="G593" s="16">
        <f t="shared" si="154"/>
        <v>12829.1</v>
      </c>
      <c r="H593" s="17">
        <f t="shared" si="155"/>
        <v>9.4324621368607318</v>
      </c>
      <c r="I593">
        <v>4454.6000000000004</v>
      </c>
    </row>
    <row r="594" spans="1:9" x14ac:dyDescent="0.25">
      <c r="A594" s="78">
        <f t="shared" si="156"/>
        <v>42985</v>
      </c>
      <c r="B594">
        <v>4502.8</v>
      </c>
      <c r="C594">
        <v>3953.1</v>
      </c>
      <c r="D594">
        <v>385.1</v>
      </c>
      <c r="E594">
        <v>272.39999999999998</v>
      </c>
      <c r="F594" s="16">
        <f t="shared" si="153"/>
        <v>4887.9000000000005</v>
      </c>
      <c r="G594" s="16">
        <f t="shared" si="154"/>
        <v>4225.5</v>
      </c>
      <c r="H594" s="17">
        <f t="shared" si="155"/>
        <v>15.676251331203428</v>
      </c>
    </row>
    <row r="595" spans="1:9" x14ac:dyDescent="0.25">
      <c r="A595" s="78">
        <f t="shared" si="156"/>
        <v>42992</v>
      </c>
      <c r="B595">
        <v>4400.8</v>
      </c>
      <c r="C595">
        <v>4117.2</v>
      </c>
      <c r="D595">
        <v>751.2</v>
      </c>
      <c r="E595">
        <v>522.1</v>
      </c>
      <c r="F595" s="16">
        <f t="shared" si="153"/>
        <v>5152</v>
      </c>
      <c r="G595" s="16">
        <f t="shared" si="154"/>
        <v>4639.3</v>
      </c>
      <c r="H595" s="17">
        <f t="shared" si="155"/>
        <v>11.051236177871647</v>
      </c>
    </row>
    <row r="596" spans="1:9" x14ac:dyDescent="0.25">
      <c r="A596" s="78">
        <f t="shared" si="156"/>
        <v>42999</v>
      </c>
      <c r="B596">
        <v>4228.3999999999996</v>
      </c>
      <c r="C596">
        <v>4036.9</v>
      </c>
      <c r="D596">
        <v>1018.8</v>
      </c>
      <c r="E596">
        <v>888.6</v>
      </c>
      <c r="F596" s="16">
        <f t="shared" si="153"/>
        <v>5247.2</v>
      </c>
      <c r="G596" s="16">
        <f t="shared" si="154"/>
        <v>4925.5</v>
      </c>
      <c r="H596" s="17">
        <f t="shared" si="155"/>
        <v>6.5313166176022674</v>
      </c>
    </row>
    <row r="597" spans="1:9" x14ac:dyDescent="0.25">
      <c r="A597" s="78">
        <f t="shared" si="156"/>
        <v>43006</v>
      </c>
      <c r="B597">
        <v>4017.4</v>
      </c>
      <c r="C597">
        <v>5121.6000000000004</v>
      </c>
      <c r="D597">
        <v>1420.4</v>
      </c>
      <c r="E597">
        <v>1055</v>
      </c>
      <c r="F597" s="16">
        <f t="shared" si="153"/>
        <v>5437.8</v>
      </c>
      <c r="G597" s="16">
        <f t="shared" si="154"/>
        <v>6176.6</v>
      </c>
      <c r="H597" s="17">
        <f t="shared" si="155"/>
        <v>-11.961273192371213</v>
      </c>
    </row>
    <row r="598" spans="1:9" x14ac:dyDescent="0.25">
      <c r="A598" s="78">
        <f t="shared" si="156"/>
        <v>43013</v>
      </c>
      <c r="B598">
        <v>4682.6000000000004</v>
      </c>
      <c r="C598">
        <v>4893.3</v>
      </c>
      <c r="D598">
        <v>1769.3</v>
      </c>
      <c r="E598">
        <v>1402.2</v>
      </c>
      <c r="F598" s="16">
        <f t="shared" si="153"/>
        <v>6451.9000000000005</v>
      </c>
      <c r="G598" s="16">
        <f t="shared" si="154"/>
        <v>6295.5</v>
      </c>
      <c r="H598" s="17">
        <f t="shared" si="155"/>
        <v>2.4843141926773171</v>
      </c>
    </row>
    <row r="599" spans="1:9" x14ac:dyDescent="0.25">
      <c r="A599" s="78">
        <f t="shared" si="156"/>
        <v>43020</v>
      </c>
      <c r="B599">
        <v>5026.5</v>
      </c>
      <c r="C599">
        <v>4811.8</v>
      </c>
      <c r="D599">
        <v>1935.3</v>
      </c>
      <c r="E599">
        <v>1527</v>
      </c>
      <c r="F599" s="16">
        <f t="shared" si="153"/>
        <v>6961.8</v>
      </c>
      <c r="G599" s="16">
        <f t="shared" si="154"/>
        <v>6338.8</v>
      </c>
      <c r="H599" s="17">
        <f t="shared" si="155"/>
        <v>9.8283586798763256</v>
      </c>
    </row>
    <row r="600" spans="1:9" x14ac:dyDescent="0.25">
      <c r="A600" s="78">
        <f t="shared" si="156"/>
        <v>43027</v>
      </c>
      <c r="B600">
        <v>4982.1000000000004</v>
      </c>
      <c r="C600">
        <v>5176.8</v>
      </c>
      <c r="D600">
        <v>2133.8000000000002</v>
      </c>
      <c r="E600">
        <v>1707.3</v>
      </c>
      <c r="F600" s="16">
        <f t="shared" si="153"/>
        <v>7115.9000000000005</v>
      </c>
      <c r="G600" s="16">
        <f t="shared" si="154"/>
        <v>6884.1</v>
      </c>
      <c r="H600" s="17">
        <f t="shared" si="155"/>
        <v>3.3671794424834145</v>
      </c>
    </row>
    <row r="601" spans="1:9" x14ac:dyDescent="0.25">
      <c r="A601" s="78">
        <f t="shared" si="156"/>
        <v>43034</v>
      </c>
      <c r="B601">
        <v>4822.5</v>
      </c>
      <c r="C601">
        <v>5219.1000000000004</v>
      </c>
      <c r="D601">
        <v>2355.1999999999998</v>
      </c>
      <c r="E601">
        <v>1871.1</v>
      </c>
      <c r="F601" s="16">
        <f t="shared" si="153"/>
        <v>7177.7</v>
      </c>
      <c r="G601" s="16">
        <f t="shared" si="154"/>
        <v>7090.2000000000007</v>
      </c>
      <c r="H601" s="17">
        <f t="shared" si="155"/>
        <v>1.23409776875123</v>
      </c>
    </row>
    <row r="602" spans="1:9" x14ac:dyDescent="0.25">
      <c r="A602" s="78">
        <f t="shared" si="156"/>
        <v>43041</v>
      </c>
      <c r="B602">
        <v>5816.8</v>
      </c>
      <c r="C602">
        <v>5619.5</v>
      </c>
      <c r="D602">
        <v>2527.1999999999998</v>
      </c>
      <c r="E602">
        <v>2179.9</v>
      </c>
      <c r="F602" s="16">
        <f t="shared" si="153"/>
        <v>8344</v>
      </c>
      <c r="G602" s="16">
        <f t="shared" si="154"/>
        <v>7799.4</v>
      </c>
      <c r="H602" s="17">
        <f t="shared" si="155"/>
        <v>6.982588404236223</v>
      </c>
    </row>
    <row r="603" spans="1:9" x14ac:dyDescent="0.25">
      <c r="A603" s="78">
        <f t="shared" si="156"/>
        <v>43048</v>
      </c>
      <c r="B603">
        <v>5634.1</v>
      </c>
      <c r="C603">
        <v>5544.6</v>
      </c>
      <c r="D603">
        <v>2795.9</v>
      </c>
      <c r="E603">
        <v>2419.3000000000002</v>
      </c>
      <c r="F603" s="16">
        <f t="shared" si="153"/>
        <v>8430</v>
      </c>
      <c r="G603" s="16">
        <f t="shared" si="154"/>
        <v>7963.9000000000005</v>
      </c>
      <c r="H603" s="17">
        <f t="shared" si="155"/>
        <v>5.852660128831344</v>
      </c>
    </row>
    <row r="604" spans="1:9" x14ac:dyDescent="0.25">
      <c r="A604" s="78">
        <f t="shared" si="156"/>
        <v>43055</v>
      </c>
      <c r="B604">
        <v>5428.8</v>
      </c>
      <c r="C604">
        <v>5747.4</v>
      </c>
      <c r="D604">
        <v>3140.2</v>
      </c>
      <c r="E604">
        <v>2705.8</v>
      </c>
      <c r="F604" s="16">
        <f t="shared" si="153"/>
        <v>8569</v>
      </c>
      <c r="G604" s="16">
        <f t="shared" si="154"/>
        <v>8453.2000000000007</v>
      </c>
      <c r="H604" s="17">
        <f t="shared" si="155"/>
        <v>1.3698954242180372</v>
      </c>
    </row>
    <row r="605" spans="1:9" x14ac:dyDescent="0.25">
      <c r="A605" s="78">
        <f t="shared" si="156"/>
        <v>43062</v>
      </c>
      <c r="B605" s="67">
        <v>5365</v>
      </c>
      <c r="C605">
        <v>5638.4</v>
      </c>
      <c r="D605" s="67">
        <v>3409</v>
      </c>
      <c r="E605">
        <v>2892.5</v>
      </c>
      <c r="F605" s="16">
        <f t="shared" si="153"/>
        <v>8774</v>
      </c>
      <c r="G605" s="16">
        <f t="shared" si="154"/>
        <v>8530.9</v>
      </c>
      <c r="H605" s="17">
        <f t="shared" si="155"/>
        <v>2.8496407178609573</v>
      </c>
    </row>
    <row r="606" spans="1:9" x14ac:dyDescent="0.25">
      <c r="A606" s="78">
        <f t="shared" si="156"/>
        <v>43069</v>
      </c>
      <c r="B606">
        <v>5311.8</v>
      </c>
      <c r="C606">
        <v>5600.6</v>
      </c>
      <c r="D606">
        <v>3612.6</v>
      </c>
      <c r="E606">
        <v>3149.2</v>
      </c>
      <c r="F606" s="16">
        <f t="shared" si="153"/>
        <v>8924.4</v>
      </c>
      <c r="G606" s="16">
        <f t="shared" si="154"/>
        <v>8749.7999999999993</v>
      </c>
      <c r="H606" s="17">
        <f t="shared" si="155"/>
        <v>1.9954741822670208</v>
      </c>
    </row>
    <row r="607" spans="1:9" x14ac:dyDescent="0.25">
      <c r="A607" s="78">
        <f t="shared" si="156"/>
        <v>43076</v>
      </c>
      <c r="B607">
        <v>5060.6000000000004</v>
      </c>
      <c r="C607">
        <v>5744.8</v>
      </c>
      <c r="D607">
        <v>3886.5</v>
      </c>
      <c r="E607">
        <v>3347.8</v>
      </c>
      <c r="F607" s="16">
        <f t="shared" si="153"/>
        <v>8947.1</v>
      </c>
      <c r="G607" s="16">
        <f t="shared" si="154"/>
        <v>9092.6</v>
      </c>
      <c r="H607" s="17">
        <f t="shared" si="155"/>
        <v>-1.6002023623606032</v>
      </c>
    </row>
    <row r="608" spans="1:9" x14ac:dyDescent="0.25">
      <c r="A608" s="78">
        <f t="shared" si="156"/>
        <v>43083</v>
      </c>
      <c r="B608">
        <v>5130.6000000000004</v>
      </c>
      <c r="C608">
        <v>5922.9</v>
      </c>
      <c r="D608" s="67">
        <v>4198</v>
      </c>
      <c r="E608">
        <v>3541.9</v>
      </c>
      <c r="F608" s="16">
        <f t="shared" si="153"/>
        <v>9328.6</v>
      </c>
      <c r="G608" s="16">
        <f t="shared" si="154"/>
        <v>9464.7999999999993</v>
      </c>
      <c r="H608" s="17">
        <f t="shared" si="155"/>
        <v>-1.4390161440283933</v>
      </c>
    </row>
    <row r="609" spans="1:9" x14ac:dyDescent="0.25">
      <c r="A609" s="78">
        <f t="shared" si="156"/>
        <v>43090</v>
      </c>
      <c r="B609">
        <v>5345.7</v>
      </c>
      <c r="C609" s="67">
        <v>6117</v>
      </c>
      <c r="D609">
        <v>4299.5</v>
      </c>
      <c r="E609">
        <v>3828.7</v>
      </c>
      <c r="F609" s="16">
        <f>+B609+D609</f>
        <v>9645.2000000000007</v>
      </c>
      <c r="G609" s="16">
        <f t="shared" si="154"/>
        <v>9945.7000000000007</v>
      </c>
      <c r="H609" s="17">
        <f t="shared" si="155"/>
        <v>-3.0214062358607241</v>
      </c>
    </row>
    <row r="610" spans="1:9" x14ac:dyDescent="0.25">
      <c r="A610" s="78">
        <f t="shared" si="156"/>
        <v>43097</v>
      </c>
      <c r="B610">
        <v>5214.3999999999996</v>
      </c>
      <c r="C610">
        <v>5940.8</v>
      </c>
      <c r="D610">
        <v>4485.3999999999996</v>
      </c>
      <c r="E610">
        <v>3976.6</v>
      </c>
      <c r="F610" s="16">
        <f t="shared" si="153"/>
        <v>9699.7999999999993</v>
      </c>
      <c r="G610" s="16">
        <f t="shared" si="154"/>
        <v>9917.4</v>
      </c>
      <c r="H610" s="17">
        <f t="shared" si="155"/>
        <v>-2.1941234597777637</v>
      </c>
    </row>
    <row r="611" spans="1:9" x14ac:dyDescent="0.25">
      <c r="A611" s="78">
        <f t="shared" si="156"/>
        <v>43104</v>
      </c>
      <c r="B611" s="67">
        <v>5002</v>
      </c>
      <c r="C611" s="67">
        <v>5783</v>
      </c>
      <c r="D611">
        <v>4711.7</v>
      </c>
      <c r="E611">
        <v>4143.8999999999996</v>
      </c>
      <c r="F611" s="16">
        <f t="shared" si="153"/>
        <v>9713.7000000000007</v>
      </c>
      <c r="G611" s="16">
        <f t="shared" si="154"/>
        <v>9926.9</v>
      </c>
      <c r="H611" s="17">
        <f t="shared" si="155"/>
        <v>-2.1476996846951146</v>
      </c>
    </row>
    <row r="612" spans="1:9" x14ac:dyDescent="0.25">
      <c r="A612" s="78">
        <f t="shared" si="156"/>
        <v>43111</v>
      </c>
      <c r="B612">
        <v>4883.8999999999996</v>
      </c>
      <c r="C612" s="212">
        <v>5728</v>
      </c>
      <c r="D612">
        <v>4963.7</v>
      </c>
      <c r="E612" s="125">
        <v>4334.7</v>
      </c>
      <c r="F612" s="16">
        <f t="shared" si="153"/>
        <v>9847.5999999999985</v>
      </c>
      <c r="G612" s="16">
        <f t="shared" si="154"/>
        <v>10062.700000000001</v>
      </c>
      <c r="H612" s="17">
        <f t="shared" si="155"/>
        <v>-2.1375972651475506</v>
      </c>
    </row>
    <row r="613" spans="1:9" x14ac:dyDescent="0.25">
      <c r="A613" s="78">
        <f t="shared" si="156"/>
        <v>43118</v>
      </c>
      <c r="B613">
        <v>4770.2</v>
      </c>
      <c r="C613" s="125">
        <v>5571.7</v>
      </c>
      <c r="D613">
        <v>5167.8</v>
      </c>
      <c r="E613" s="125">
        <v>4660.8</v>
      </c>
      <c r="F613" s="16">
        <f t="shared" si="153"/>
        <v>9938</v>
      </c>
      <c r="G613" s="16">
        <f t="shared" si="154"/>
        <v>10232.5</v>
      </c>
      <c r="H613" s="17">
        <f t="shared" si="155"/>
        <v>-2.8780845345712236</v>
      </c>
    </row>
    <row r="614" spans="1:9" x14ac:dyDescent="0.25">
      <c r="A614" s="78">
        <f t="shared" si="156"/>
        <v>43125</v>
      </c>
      <c r="B614">
        <v>4899.8999999999996</v>
      </c>
      <c r="C614" s="125">
        <v>5489.9</v>
      </c>
      <c r="D614">
        <v>5354.2</v>
      </c>
      <c r="E614" s="125">
        <v>4811.7</v>
      </c>
      <c r="F614" s="16">
        <f>+B614+D614</f>
        <v>10254.099999999999</v>
      </c>
      <c r="G614" s="16">
        <f>+C614+E614</f>
        <v>10301.599999999999</v>
      </c>
      <c r="H614" s="17">
        <f>+(F614/G614-1)*100</f>
        <v>-0.46109342238098705</v>
      </c>
    </row>
    <row r="615" spans="1:9" x14ac:dyDescent="0.25">
      <c r="A615" s="78">
        <f t="shared" si="156"/>
        <v>43132</v>
      </c>
      <c r="B615" s="67">
        <v>4828</v>
      </c>
      <c r="C615" s="125">
        <v>5431.4</v>
      </c>
      <c r="D615">
        <v>5509.5</v>
      </c>
      <c r="E615" s="125">
        <v>5019.8999999999996</v>
      </c>
      <c r="F615" s="16">
        <f>+B615+D615</f>
        <v>10337.5</v>
      </c>
      <c r="G615" s="16">
        <f>+C615+E615</f>
        <v>10451.299999999999</v>
      </c>
      <c r="H615" s="17">
        <f>+(F615/G615-1)*100</f>
        <v>-1.0888597590730242</v>
      </c>
    </row>
    <row r="616" spans="1:9" x14ac:dyDescent="0.25">
      <c r="A616" s="78">
        <f t="shared" si="156"/>
        <v>43139</v>
      </c>
      <c r="B616">
        <v>4846.8</v>
      </c>
      <c r="C616" s="125">
        <v>5266.8</v>
      </c>
      <c r="D616">
        <v>5749.2</v>
      </c>
      <c r="E616" s="125">
        <v>5253.6</v>
      </c>
      <c r="F616" s="16">
        <f t="shared" ref="F616:F625" si="157">+B616+D616</f>
        <v>10596</v>
      </c>
      <c r="G616" s="16">
        <f t="shared" ref="G616:G625" si="158">+C616+E616</f>
        <v>10520.400000000001</v>
      </c>
      <c r="H616" s="17">
        <f t="shared" ref="H616:H625" si="159">+(F616/G616-1)*100</f>
        <v>0.71860385536670623</v>
      </c>
      <c r="I616" s="121"/>
    </row>
    <row r="617" spans="1:9" x14ac:dyDescent="0.25">
      <c r="A617" s="78">
        <f t="shared" si="156"/>
        <v>43146</v>
      </c>
      <c r="B617">
        <v>4795.5</v>
      </c>
      <c r="C617">
        <v>5092.5</v>
      </c>
      <c r="D617">
        <v>5933.8</v>
      </c>
      <c r="E617">
        <v>5458.8</v>
      </c>
      <c r="F617" s="16">
        <f t="shared" si="157"/>
        <v>10729.3</v>
      </c>
      <c r="G617" s="16">
        <f t="shared" si="158"/>
        <v>10551.3</v>
      </c>
      <c r="H617" s="17">
        <f t="shared" si="159"/>
        <v>1.6869959151952774</v>
      </c>
      <c r="I617" s="121"/>
    </row>
    <row r="618" spans="1:9" x14ac:dyDescent="0.25">
      <c r="A618" s="78">
        <f t="shared" si="156"/>
        <v>43153</v>
      </c>
      <c r="B618">
        <v>4768.7</v>
      </c>
      <c r="C618">
        <v>4976.3999999999996</v>
      </c>
      <c r="D618">
        <v>6177.9</v>
      </c>
      <c r="E618">
        <v>5835.1</v>
      </c>
      <c r="F618" s="16">
        <f t="shared" si="157"/>
        <v>10946.599999999999</v>
      </c>
      <c r="G618" s="16">
        <f t="shared" si="158"/>
        <v>10811.5</v>
      </c>
      <c r="H618" s="17">
        <f t="shared" si="159"/>
        <v>1.2495953382971603</v>
      </c>
      <c r="I618" s="121"/>
    </row>
    <row r="619" spans="1:9" x14ac:dyDescent="0.25">
      <c r="A619" s="78">
        <f t="shared" si="156"/>
        <v>43160</v>
      </c>
      <c r="B619">
        <v>4840.6000000000004</v>
      </c>
      <c r="C619">
        <v>4895.1000000000004</v>
      </c>
      <c r="D619">
        <v>6472.2</v>
      </c>
      <c r="E619">
        <v>6081.4</v>
      </c>
      <c r="F619" s="16">
        <f t="shared" si="157"/>
        <v>11312.8</v>
      </c>
      <c r="G619" s="16">
        <f t="shared" si="158"/>
        <v>10976.5</v>
      </c>
      <c r="H619" s="17">
        <f t="shared" si="159"/>
        <v>3.0638181569716982</v>
      </c>
      <c r="I619" s="121"/>
    </row>
    <row r="620" spans="1:9" x14ac:dyDescent="0.25">
      <c r="A620" s="78">
        <f t="shared" si="156"/>
        <v>43167</v>
      </c>
      <c r="B620">
        <v>4719.3999999999996</v>
      </c>
      <c r="C620">
        <v>4964.3999999999996</v>
      </c>
      <c r="D620">
        <v>6791.3</v>
      </c>
      <c r="E620">
        <v>6312.5</v>
      </c>
      <c r="F620" s="16">
        <f t="shared" si="157"/>
        <v>11510.7</v>
      </c>
      <c r="G620" s="16">
        <f t="shared" si="158"/>
        <v>11276.9</v>
      </c>
      <c r="H620" s="17">
        <f t="shared" si="159"/>
        <v>2.0732648156851718</v>
      </c>
      <c r="I620" s="121"/>
    </row>
    <row r="621" spans="1:9" x14ac:dyDescent="0.25">
      <c r="A621" s="78">
        <f t="shared" si="156"/>
        <v>43174</v>
      </c>
      <c r="B621" s="67">
        <v>4703</v>
      </c>
      <c r="C621" s="67">
        <v>4868</v>
      </c>
      <c r="D621">
        <v>6985.9</v>
      </c>
      <c r="E621">
        <v>6571.6</v>
      </c>
      <c r="F621" s="16">
        <f t="shared" si="157"/>
        <v>11688.9</v>
      </c>
      <c r="G621" s="16">
        <f t="shared" si="158"/>
        <v>11439.6</v>
      </c>
      <c r="H621" s="17">
        <f t="shared" si="159"/>
        <v>2.1792720025175738</v>
      </c>
      <c r="I621" s="121"/>
    </row>
    <row r="622" spans="1:9" x14ac:dyDescent="0.25">
      <c r="A622" s="78">
        <f t="shared" si="156"/>
        <v>43181</v>
      </c>
      <c r="B622">
        <v>4616.5</v>
      </c>
      <c r="C622">
        <v>4829.3</v>
      </c>
      <c r="D622">
        <v>7280.4</v>
      </c>
      <c r="E622">
        <v>6799.6</v>
      </c>
      <c r="F622" s="16">
        <f t="shared" si="157"/>
        <v>11896.9</v>
      </c>
      <c r="G622" s="16">
        <f t="shared" si="158"/>
        <v>11628.900000000001</v>
      </c>
      <c r="H622" s="17">
        <f t="shared" si="159"/>
        <v>2.3046031868878325</v>
      </c>
      <c r="I622" s="121"/>
    </row>
    <row r="623" spans="1:9" x14ac:dyDescent="0.25">
      <c r="A623" s="78">
        <f t="shared" si="156"/>
        <v>43188</v>
      </c>
      <c r="B623">
        <v>4644.3999999999996</v>
      </c>
      <c r="C623">
        <v>4867.2</v>
      </c>
      <c r="D623">
        <v>7445.6</v>
      </c>
      <c r="E623">
        <v>7042.1</v>
      </c>
      <c r="F623" s="16">
        <f t="shared" si="157"/>
        <v>12090</v>
      </c>
      <c r="G623" s="16">
        <f t="shared" si="158"/>
        <v>11909.3</v>
      </c>
      <c r="H623" s="17">
        <f t="shared" si="159"/>
        <v>1.5173016046283294</v>
      </c>
      <c r="I623" s="121"/>
    </row>
    <row r="624" spans="1:9" x14ac:dyDescent="0.25">
      <c r="A624" s="78">
        <f t="shared" si="156"/>
        <v>43195</v>
      </c>
      <c r="B624">
        <v>4426.7</v>
      </c>
      <c r="C624">
        <v>4782.1000000000004</v>
      </c>
      <c r="D624">
        <v>7811</v>
      </c>
      <c r="E624">
        <v>7287.9</v>
      </c>
      <c r="F624" s="16">
        <f t="shared" si="157"/>
        <v>12237.7</v>
      </c>
      <c r="G624" s="16">
        <f t="shared" si="158"/>
        <v>12070</v>
      </c>
      <c r="H624" s="17">
        <f t="shared" si="159"/>
        <v>1.3893951946976069</v>
      </c>
      <c r="I624" s="121"/>
    </row>
    <row r="625" spans="1:9" x14ac:dyDescent="0.25">
      <c r="A625" s="78">
        <f t="shared" si="156"/>
        <v>43202</v>
      </c>
      <c r="B625">
        <v>4231.8</v>
      </c>
      <c r="C625">
        <v>4400.8999999999996</v>
      </c>
      <c r="D625">
        <v>8117.6</v>
      </c>
      <c r="E625">
        <v>7713.6</v>
      </c>
      <c r="F625" s="16">
        <f t="shared" si="157"/>
        <v>12349.400000000001</v>
      </c>
      <c r="G625" s="16">
        <f t="shared" si="158"/>
        <v>12114.5</v>
      </c>
      <c r="H625" s="17">
        <f t="shared" si="159"/>
        <v>1.9389987205415071</v>
      </c>
      <c r="I625" s="121"/>
    </row>
    <row r="626" spans="1:9" x14ac:dyDescent="0.25">
      <c r="A626" s="78">
        <f t="shared" si="156"/>
        <v>43209</v>
      </c>
      <c r="B626">
        <v>4281.2</v>
      </c>
      <c r="C626">
        <v>4230</v>
      </c>
      <c r="D626">
        <v>8453.5</v>
      </c>
      <c r="E626">
        <v>7989.1</v>
      </c>
      <c r="F626" s="16">
        <f t="shared" ref="F626:F639" si="160">+B626+D626</f>
        <v>12734.7</v>
      </c>
      <c r="G626" s="16">
        <f t="shared" ref="G626:G639" si="161">+C626+E626</f>
        <v>12219.1</v>
      </c>
      <c r="H626" s="17">
        <f t="shared" ref="H626:H639" si="162">+(F626/G626-1)*100</f>
        <v>4.2196233765170899</v>
      </c>
      <c r="I626" s="121"/>
    </row>
    <row r="627" spans="1:9" x14ac:dyDescent="0.25">
      <c r="A627" s="78">
        <f t="shared" si="156"/>
        <v>43216</v>
      </c>
      <c r="B627">
        <v>4226.3999999999996</v>
      </c>
      <c r="C627">
        <v>4153.6000000000004</v>
      </c>
      <c r="D627">
        <v>8818.4</v>
      </c>
      <c r="E627">
        <v>8218.5</v>
      </c>
      <c r="F627" s="16">
        <f t="shared" si="160"/>
        <v>13044.8</v>
      </c>
      <c r="G627" s="16">
        <f t="shared" si="161"/>
        <v>12372.1</v>
      </c>
      <c r="H627" s="17">
        <f t="shared" si="162"/>
        <v>5.4372337759959866</v>
      </c>
      <c r="I627" s="121"/>
    </row>
    <row r="628" spans="1:9" x14ac:dyDescent="0.25">
      <c r="A628" s="78">
        <f t="shared" si="156"/>
        <v>43223</v>
      </c>
      <c r="B628" s="67">
        <v>3971</v>
      </c>
      <c r="C628">
        <v>3960.1</v>
      </c>
      <c r="D628">
        <v>9156.2000000000007</v>
      </c>
      <c r="E628">
        <v>8521.4</v>
      </c>
      <c r="F628" s="16">
        <f t="shared" si="160"/>
        <v>13127.2</v>
      </c>
      <c r="G628" s="16">
        <f t="shared" si="161"/>
        <v>12481.5</v>
      </c>
      <c r="H628" s="17">
        <f t="shared" si="162"/>
        <v>5.1732564195008601</v>
      </c>
      <c r="I628" s="121">
        <v>1314.8</v>
      </c>
    </row>
    <row r="629" spans="1:9" x14ac:dyDescent="0.25">
      <c r="A629" s="78">
        <f t="shared" si="156"/>
        <v>43230</v>
      </c>
      <c r="B629">
        <v>3698.7</v>
      </c>
      <c r="C629">
        <v>3749.5</v>
      </c>
      <c r="D629">
        <v>9521.1</v>
      </c>
      <c r="E629">
        <v>8845</v>
      </c>
      <c r="F629" s="16">
        <f t="shared" si="160"/>
        <v>13219.8</v>
      </c>
      <c r="G629" s="16">
        <f t="shared" si="161"/>
        <v>12594.5</v>
      </c>
      <c r="H629" s="17">
        <f t="shared" si="162"/>
        <v>4.9648656159434701</v>
      </c>
      <c r="I629" s="231">
        <v>1434</v>
      </c>
    </row>
    <row r="630" spans="1:9" x14ac:dyDescent="0.25">
      <c r="A630" s="78">
        <f t="shared" si="156"/>
        <v>43237</v>
      </c>
      <c r="B630">
        <v>3477.8</v>
      </c>
      <c r="C630">
        <v>3469.5</v>
      </c>
      <c r="D630">
        <v>9892.7999999999993</v>
      </c>
      <c r="E630">
        <v>9193.6</v>
      </c>
      <c r="F630" s="16">
        <f t="shared" si="160"/>
        <v>13370.599999999999</v>
      </c>
      <c r="G630" s="16">
        <f t="shared" si="161"/>
        <v>12663.1</v>
      </c>
      <c r="H630" s="17">
        <f t="shared" si="162"/>
        <v>5.5870995253926692</v>
      </c>
      <c r="I630" s="121">
        <v>1434.5</v>
      </c>
    </row>
    <row r="631" spans="1:9" x14ac:dyDescent="0.25">
      <c r="A631" s="78">
        <f t="shared" si="156"/>
        <v>43244</v>
      </c>
      <c r="B631">
        <v>3447.2</v>
      </c>
      <c r="C631">
        <v>3360.1</v>
      </c>
      <c r="D631">
        <v>10215.1</v>
      </c>
      <c r="E631">
        <v>9443.5</v>
      </c>
      <c r="F631" s="16">
        <f t="shared" si="160"/>
        <v>13662.3</v>
      </c>
      <c r="G631" s="16">
        <f t="shared" si="161"/>
        <v>12803.6</v>
      </c>
      <c r="H631" s="17">
        <f t="shared" si="162"/>
        <v>6.7067074885188482</v>
      </c>
      <c r="I631" s="121">
        <v>1502.6</v>
      </c>
    </row>
    <row r="632" spans="1:9" x14ac:dyDescent="0.25">
      <c r="A632" s="78">
        <f t="shared" si="156"/>
        <v>43251</v>
      </c>
      <c r="B632">
        <v>3407.9</v>
      </c>
      <c r="C632">
        <v>3150.1</v>
      </c>
      <c r="D632">
        <v>10501.9</v>
      </c>
      <c r="E632">
        <v>9716.5</v>
      </c>
      <c r="F632" s="16">
        <f t="shared" si="160"/>
        <v>13909.8</v>
      </c>
      <c r="G632" s="16">
        <f t="shared" si="161"/>
        <v>12866.6</v>
      </c>
      <c r="H632" s="17">
        <f t="shared" si="162"/>
        <v>8.107814030124505</v>
      </c>
      <c r="I632" s="121">
        <v>1547.6</v>
      </c>
    </row>
    <row r="633" spans="1:9" x14ac:dyDescent="0.25">
      <c r="A633" s="78">
        <f t="shared" si="156"/>
        <v>43258</v>
      </c>
      <c r="B633">
        <v>3144.6</v>
      </c>
      <c r="C633">
        <v>3073.6</v>
      </c>
      <c r="D633">
        <v>10863.5</v>
      </c>
      <c r="E633">
        <v>9993.4</v>
      </c>
      <c r="F633" s="16">
        <f t="shared" si="160"/>
        <v>14008.1</v>
      </c>
      <c r="G633" s="16">
        <f t="shared" si="161"/>
        <v>13067</v>
      </c>
      <c r="H633" s="17">
        <f t="shared" si="162"/>
        <v>7.2021121910155417</v>
      </c>
      <c r="I633" s="121">
        <v>1586.6</v>
      </c>
    </row>
    <row r="634" spans="1:9" x14ac:dyDescent="0.25">
      <c r="A634" s="78">
        <f t="shared" si="156"/>
        <v>43265</v>
      </c>
      <c r="B634">
        <v>3020.5</v>
      </c>
      <c r="C634">
        <v>2779.7</v>
      </c>
      <c r="D634">
        <v>11202.4</v>
      </c>
      <c r="E634">
        <v>10371.5</v>
      </c>
      <c r="F634" s="16">
        <f t="shared" si="160"/>
        <v>14222.9</v>
      </c>
      <c r="G634" s="16">
        <f t="shared" si="161"/>
        <v>13151.2</v>
      </c>
      <c r="H634" s="17">
        <f t="shared" si="162"/>
        <v>8.1490662449053897</v>
      </c>
      <c r="I634" s="121">
        <v>1659.6</v>
      </c>
    </row>
    <row r="635" spans="1:9" x14ac:dyDescent="0.25">
      <c r="A635" s="78">
        <f t="shared" si="156"/>
        <v>43272</v>
      </c>
      <c r="B635">
        <v>2940.7</v>
      </c>
      <c r="C635">
        <v>2539.9</v>
      </c>
      <c r="D635">
        <v>11477.5</v>
      </c>
      <c r="E635">
        <v>10756.2</v>
      </c>
      <c r="F635" s="16">
        <f t="shared" si="160"/>
        <v>14418.2</v>
      </c>
      <c r="G635" s="16">
        <f t="shared" si="161"/>
        <v>13296.1</v>
      </c>
      <c r="H635" s="17">
        <f t="shared" si="162"/>
        <v>8.4393167921420478</v>
      </c>
      <c r="I635" s="121">
        <v>1768.4</v>
      </c>
    </row>
    <row r="636" spans="1:9" x14ac:dyDescent="0.25">
      <c r="A636" s="78">
        <f t="shared" si="156"/>
        <v>43279</v>
      </c>
      <c r="B636">
        <v>2691.2</v>
      </c>
      <c r="C636">
        <v>2372.6</v>
      </c>
      <c r="D636">
        <v>11871.8</v>
      </c>
      <c r="E636">
        <v>11004.5</v>
      </c>
      <c r="F636" s="16">
        <f t="shared" si="160"/>
        <v>14563</v>
      </c>
      <c r="G636" s="16">
        <f t="shared" si="161"/>
        <v>13377.1</v>
      </c>
      <c r="H636" s="17">
        <f t="shared" si="162"/>
        <v>8.8651501446501904</v>
      </c>
      <c r="I636" s="121">
        <v>1814.2</v>
      </c>
    </row>
    <row r="637" spans="1:9" x14ac:dyDescent="0.25">
      <c r="A637" s="78">
        <f t="shared" si="156"/>
        <v>43286</v>
      </c>
      <c r="B637">
        <v>2574.5</v>
      </c>
      <c r="C637">
        <v>2214.1</v>
      </c>
      <c r="D637">
        <v>12147.8</v>
      </c>
      <c r="E637">
        <v>11250.7</v>
      </c>
      <c r="F637" s="16">
        <f t="shared" si="160"/>
        <v>14722.3</v>
      </c>
      <c r="G637" s="16">
        <f t="shared" si="161"/>
        <v>13464.800000000001</v>
      </c>
      <c r="H637" s="17">
        <f t="shared" si="162"/>
        <v>9.3391658249658107</v>
      </c>
      <c r="I637" s="121">
        <v>1919.2</v>
      </c>
    </row>
    <row r="638" spans="1:9" x14ac:dyDescent="0.25">
      <c r="A638" s="78">
        <f t="shared" si="156"/>
        <v>43293</v>
      </c>
      <c r="B638">
        <v>2362.1</v>
      </c>
      <c r="C638" s="67">
        <v>2069</v>
      </c>
      <c r="D638">
        <v>12483.5</v>
      </c>
      <c r="E638">
        <v>11604.8</v>
      </c>
      <c r="F638" s="16">
        <f t="shared" si="160"/>
        <v>14845.6</v>
      </c>
      <c r="G638" s="16">
        <f t="shared" si="161"/>
        <v>13673.8</v>
      </c>
      <c r="H638" s="17">
        <f t="shared" si="162"/>
        <v>8.5696733899866864</v>
      </c>
      <c r="I638" s="121">
        <v>2164.4</v>
      </c>
    </row>
    <row r="639" spans="1:9" x14ac:dyDescent="0.25">
      <c r="A639" s="78">
        <f t="shared" si="156"/>
        <v>43300</v>
      </c>
      <c r="B639">
        <v>2134.3000000000002</v>
      </c>
      <c r="C639">
        <v>1878.4</v>
      </c>
      <c r="D639">
        <v>12822.1</v>
      </c>
      <c r="E639">
        <v>11852.9</v>
      </c>
      <c r="F639" s="16">
        <f t="shared" si="160"/>
        <v>14956.400000000001</v>
      </c>
      <c r="G639" s="16">
        <f t="shared" si="161"/>
        <v>13731.3</v>
      </c>
      <c r="H639" s="17">
        <f t="shared" si="162"/>
        <v>8.9219520365879657</v>
      </c>
      <c r="I639" s="121">
        <v>2414.3000000000002</v>
      </c>
    </row>
    <row r="640" spans="1:9" x14ac:dyDescent="0.25">
      <c r="A640" s="78">
        <f t="shared" si="156"/>
        <v>43307</v>
      </c>
      <c r="B640">
        <v>1838.9</v>
      </c>
      <c r="C640" s="67">
        <v>1646</v>
      </c>
      <c r="D640">
        <v>13171.2</v>
      </c>
      <c r="E640">
        <v>12116.5</v>
      </c>
      <c r="F640" s="16">
        <f t="shared" ref="F640:F650" si="163">+B640+D640</f>
        <v>15010.1</v>
      </c>
      <c r="G640" s="16">
        <f t="shared" ref="G640:G650" si="164">+C640+E640</f>
        <v>13762.5</v>
      </c>
      <c r="H640" s="17">
        <f t="shared" ref="H640:H650" si="165">+(F640/G640-1)*100</f>
        <v>9.0652134423251596</v>
      </c>
      <c r="I640" s="121">
        <v>2700.3</v>
      </c>
    </row>
    <row r="641" spans="1:9" x14ac:dyDescent="0.25">
      <c r="A641" s="78">
        <f t="shared" si="156"/>
        <v>43314</v>
      </c>
      <c r="B641">
        <v>1642.1</v>
      </c>
      <c r="C641">
        <v>1488.2</v>
      </c>
      <c r="D641">
        <v>13519.1</v>
      </c>
      <c r="E641">
        <v>12361.9</v>
      </c>
      <c r="F641" s="16">
        <f t="shared" si="163"/>
        <v>15161.2</v>
      </c>
      <c r="G641" s="16">
        <f t="shared" si="164"/>
        <v>13850.1</v>
      </c>
      <c r="H641" s="17">
        <f t="shared" si="165"/>
        <v>9.4663576436271324</v>
      </c>
      <c r="I641" s="121">
        <v>2773.9</v>
      </c>
    </row>
    <row r="642" spans="1:9" x14ac:dyDescent="0.25">
      <c r="A642" s="78">
        <f t="shared" si="156"/>
        <v>43321</v>
      </c>
      <c r="B642">
        <v>1240.3</v>
      </c>
      <c r="C642">
        <v>1231.0999999999999</v>
      </c>
      <c r="D642">
        <v>13982.2</v>
      </c>
      <c r="E642">
        <v>12666.7</v>
      </c>
      <c r="F642" s="16">
        <f t="shared" si="163"/>
        <v>15222.5</v>
      </c>
      <c r="G642" s="16">
        <f t="shared" si="164"/>
        <v>13897.800000000001</v>
      </c>
      <c r="H642" s="17">
        <f t="shared" si="165"/>
        <v>9.5317244455956907</v>
      </c>
      <c r="I642" s="121">
        <v>3071.9</v>
      </c>
    </row>
    <row r="643" spans="1:9" x14ac:dyDescent="0.25">
      <c r="A643" s="78">
        <f t="shared" si="156"/>
        <v>43328</v>
      </c>
      <c r="B643">
        <v>1067.2</v>
      </c>
      <c r="C643">
        <v>996.2</v>
      </c>
      <c r="D643">
        <v>14255.8</v>
      </c>
      <c r="E643">
        <v>12944.8</v>
      </c>
      <c r="F643" s="16">
        <f t="shared" si="163"/>
        <v>15323</v>
      </c>
      <c r="G643" s="16">
        <f t="shared" si="164"/>
        <v>13941</v>
      </c>
      <c r="H643" s="17">
        <f t="shared" si="165"/>
        <v>9.9132056523922216</v>
      </c>
      <c r="I643" s="121">
        <v>3352.1</v>
      </c>
    </row>
    <row r="644" spans="1:9" x14ac:dyDescent="0.25">
      <c r="A644" s="78">
        <f t="shared" ref="A644:A707" si="166">+A643+7</f>
        <v>43335</v>
      </c>
      <c r="B644" s="67">
        <v>931</v>
      </c>
      <c r="C644">
        <v>658.1</v>
      </c>
      <c r="D644">
        <v>14488.4</v>
      </c>
      <c r="E644">
        <v>13293.5</v>
      </c>
      <c r="F644" s="16">
        <f t="shared" si="163"/>
        <v>15419.4</v>
      </c>
      <c r="G644" s="16">
        <f t="shared" si="164"/>
        <v>13951.6</v>
      </c>
      <c r="H644" s="17">
        <f t="shared" si="165"/>
        <v>10.520657128931443</v>
      </c>
      <c r="I644" s="121">
        <v>3488.6</v>
      </c>
    </row>
    <row r="645" spans="1:9" x14ac:dyDescent="0.25">
      <c r="A645" s="78">
        <f t="shared" si="166"/>
        <v>43342</v>
      </c>
      <c r="B645">
        <v>628.1</v>
      </c>
      <c r="C645">
        <v>499.5</v>
      </c>
      <c r="D645">
        <v>14924.6</v>
      </c>
      <c r="E645">
        <v>13539.7</v>
      </c>
      <c r="F645" s="16">
        <f t="shared" si="163"/>
        <v>15552.7</v>
      </c>
      <c r="G645" s="16">
        <f t="shared" si="164"/>
        <v>14039.2</v>
      </c>
      <c r="H645" s="17">
        <f t="shared" si="165"/>
        <v>10.780528805060108</v>
      </c>
      <c r="I645" s="121">
        <v>3834.8</v>
      </c>
    </row>
    <row r="646" spans="1:9" x14ac:dyDescent="0.25">
      <c r="A646" s="78">
        <f t="shared" si="166"/>
        <v>43349</v>
      </c>
      <c r="B646">
        <v>4386.3999999999996</v>
      </c>
      <c r="C646">
        <v>4502.8</v>
      </c>
      <c r="D646">
        <v>226.7</v>
      </c>
      <c r="E646">
        <v>385.1</v>
      </c>
      <c r="F646" s="16">
        <f t="shared" si="163"/>
        <v>4613.0999999999995</v>
      </c>
      <c r="G646" s="16">
        <f t="shared" si="164"/>
        <v>4887.9000000000005</v>
      </c>
      <c r="H646" s="17">
        <f t="shared" si="165"/>
        <v>-5.6220462775425251</v>
      </c>
      <c r="I646" s="121"/>
    </row>
    <row r="647" spans="1:9" x14ac:dyDescent="0.25">
      <c r="A647" s="78">
        <f t="shared" si="166"/>
        <v>43356</v>
      </c>
      <c r="B647">
        <v>4332.1000000000004</v>
      </c>
      <c r="C647">
        <v>4400.8</v>
      </c>
      <c r="D647">
        <v>625.6</v>
      </c>
      <c r="E647">
        <v>751.2</v>
      </c>
      <c r="F647" s="16">
        <f t="shared" si="163"/>
        <v>4957.7000000000007</v>
      </c>
      <c r="G647" s="16">
        <f t="shared" si="164"/>
        <v>5152</v>
      </c>
      <c r="H647" s="17">
        <f t="shared" si="165"/>
        <v>-3.7713509316770089</v>
      </c>
      <c r="I647" s="121"/>
    </row>
    <row r="648" spans="1:9" x14ac:dyDescent="0.25">
      <c r="A648" s="78">
        <f t="shared" si="166"/>
        <v>43363</v>
      </c>
      <c r="B648">
        <v>4612.6000000000004</v>
      </c>
      <c r="C648">
        <v>4228.3999999999996</v>
      </c>
      <c r="D648">
        <v>968.3</v>
      </c>
      <c r="E648">
        <v>1018.8</v>
      </c>
      <c r="F648" s="16">
        <f t="shared" si="163"/>
        <v>5580.9000000000005</v>
      </c>
      <c r="G648" s="16">
        <f t="shared" si="164"/>
        <v>5247.2</v>
      </c>
      <c r="H648" s="17">
        <f t="shared" si="165"/>
        <v>6.3595822533923041</v>
      </c>
      <c r="I648" s="121"/>
    </row>
    <row r="649" spans="1:9" x14ac:dyDescent="0.25">
      <c r="A649" s="78">
        <f t="shared" si="166"/>
        <v>43370</v>
      </c>
      <c r="B649">
        <v>4749.3999999999996</v>
      </c>
      <c r="C649">
        <v>4017.4</v>
      </c>
      <c r="D649">
        <v>1359</v>
      </c>
      <c r="E649">
        <v>1420.4</v>
      </c>
      <c r="F649" s="16">
        <f t="shared" si="163"/>
        <v>6108.4</v>
      </c>
      <c r="G649" s="16">
        <f t="shared" si="164"/>
        <v>5437.8</v>
      </c>
      <c r="H649" s="17">
        <f t="shared" si="165"/>
        <v>12.332193166354033</v>
      </c>
      <c r="I649" s="121"/>
    </row>
    <row r="650" spans="1:9" x14ac:dyDescent="0.25">
      <c r="A650" s="78">
        <f t="shared" si="166"/>
        <v>43377</v>
      </c>
      <c r="B650">
        <v>4661.7</v>
      </c>
      <c r="C650">
        <v>4682.6000000000004</v>
      </c>
      <c r="D650">
        <v>1801.2</v>
      </c>
      <c r="E650">
        <v>1769.3</v>
      </c>
      <c r="F650" s="16">
        <f t="shared" si="163"/>
        <v>6462.9</v>
      </c>
      <c r="G650" s="16">
        <f t="shared" si="164"/>
        <v>6451.9000000000005</v>
      </c>
      <c r="H650" s="17">
        <f t="shared" si="165"/>
        <v>0.17049241308759733</v>
      </c>
      <c r="I650" s="121"/>
    </row>
    <row r="651" spans="1:9" x14ac:dyDescent="0.25">
      <c r="A651" s="78">
        <f t="shared" si="166"/>
        <v>43384</v>
      </c>
      <c r="B651">
        <v>4372.1000000000004</v>
      </c>
      <c r="C651">
        <v>5026.5</v>
      </c>
      <c r="D651">
        <v>2253.3000000000002</v>
      </c>
      <c r="E651">
        <v>1935.3</v>
      </c>
      <c r="F651" s="16">
        <f t="shared" ref="F651:G653" si="167">+B651+D651</f>
        <v>6625.4000000000005</v>
      </c>
      <c r="G651" s="16">
        <f t="shared" si="167"/>
        <v>6961.8</v>
      </c>
      <c r="H651" s="17">
        <f t="shared" ref="H651:H656" si="168">+(F651/G651-1)*100</f>
        <v>-4.8320836565256098</v>
      </c>
      <c r="I651" s="121"/>
    </row>
    <row r="652" spans="1:9" x14ac:dyDescent="0.25">
      <c r="A652" s="78">
        <f t="shared" si="166"/>
        <v>43391</v>
      </c>
      <c r="B652">
        <v>4242.8999999999996</v>
      </c>
      <c r="C652">
        <v>4982.1000000000004</v>
      </c>
      <c r="D652">
        <v>2658.3</v>
      </c>
      <c r="E652">
        <v>2133.8000000000002</v>
      </c>
      <c r="F652" s="16">
        <f t="shared" si="167"/>
        <v>6901.2</v>
      </c>
      <c r="G652" s="16">
        <f t="shared" si="167"/>
        <v>7115.9000000000005</v>
      </c>
      <c r="H652" s="17">
        <f t="shared" si="168"/>
        <v>-3.0171868632218102</v>
      </c>
      <c r="I652" s="121"/>
    </row>
    <row r="653" spans="1:9" x14ac:dyDescent="0.25">
      <c r="A653" s="78">
        <f t="shared" si="166"/>
        <v>43398</v>
      </c>
      <c r="B653">
        <v>4125.6000000000004</v>
      </c>
      <c r="C653">
        <v>4822.5</v>
      </c>
      <c r="D653">
        <v>2967.8</v>
      </c>
      <c r="E653">
        <v>2355.1999999999998</v>
      </c>
      <c r="F653" s="16">
        <f t="shared" si="167"/>
        <v>7093.4000000000005</v>
      </c>
      <c r="G653" s="16">
        <f t="shared" si="167"/>
        <v>7177.7</v>
      </c>
      <c r="H653" s="17">
        <f t="shared" si="168"/>
        <v>-1.1744709307995538</v>
      </c>
      <c r="I653" s="121"/>
    </row>
    <row r="654" spans="1:9" x14ac:dyDescent="0.25">
      <c r="A654" s="78">
        <f t="shared" si="166"/>
        <v>43405</v>
      </c>
      <c r="B654">
        <v>4074.1</v>
      </c>
      <c r="C654">
        <v>5816.8</v>
      </c>
      <c r="D654">
        <v>3287</v>
      </c>
      <c r="E654">
        <v>2527.1999999999998</v>
      </c>
      <c r="F654" s="16">
        <f t="shared" ref="F654:G656" si="169">+B654+D654</f>
        <v>7361.1</v>
      </c>
      <c r="G654" s="16">
        <f t="shared" si="169"/>
        <v>8344</v>
      </c>
      <c r="H654" s="17">
        <f t="shared" si="168"/>
        <v>-11.779721955896449</v>
      </c>
      <c r="I654" s="121"/>
    </row>
    <row r="655" spans="1:9" x14ac:dyDescent="0.25">
      <c r="A655" s="78">
        <f t="shared" si="166"/>
        <v>43412</v>
      </c>
      <c r="B655">
        <v>4070.9</v>
      </c>
      <c r="C655">
        <v>5634.1</v>
      </c>
      <c r="D655">
        <v>3624.9</v>
      </c>
      <c r="E655">
        <v>2795.9</v>
      </c>
      <c r="F655" s="16">
        <f t="shared" si="169"/>
        <v>7695.8</v>
      </c>
      <c r="G655" s="16">
        <f t="shared" si="169"/>
        <v>8430</v>
      </c>
      <c r="H655" s="17">
        <f t="shared" si="168"/>
        <v>-8.7093712930011886</v>
      </c>
      <c r="I655" s="121"/>
    </row>
    <row r="656" spans="1:9" x14ac:dyDescent="0.25">
      <c r="A656" s="78">
        <f t="shared" si="166"/>
        <v>43419</v>
      </c>
      <c r="B656">
        <v>4110.1000000000004</v>
      </c>
      <c r="C656">
        <v>5428.8</v>
      </c>
      <c r="D656">
        <v>3961.6</v>
      </c>
      <c r="E656">
        <v>3140.2</v>
      </c>
      <c r="F656" s="16">
        <f t="shared" si="169"/>
        <v>8071.7000000000007</v>
      </c>
      <c r="G656" s="16">
        <f t="shared" si="169"/>
        <v>8569</v>
      </c>
      <c r="H656" s="17">
        <f t="shared" si="168"/>
        <v>-5.8034776520013871</v>
      </c>
      <c r="I656" s="121"/>
    </row>
    <row r="657" spans="1:8" x14ac:dyDescent="0.25">
      <c r="A657" s="78">
        <f t="shared" si="166"/>
        <v>43426</v>
      </c>
      <c r="B657">
        <v>3975.5</v>
      </c>
      <c r="C657">
        <v>5365</v>
      </c>
      <c r="D657">
        <v>4217.1000000000004</v>
      </c>
      <c r="E657" s="67">
        <v>3409</v>
      </c>
      <c r="F657" s="16">
        <f t="shared" ref="F657:G659" si="170">+B657+D657</f>
        <v>8192.6</v>
      </c>
      <c r="G657" s="16">
        <f t="shared" si="170"/>
        <v>8774</v>
      </c>
      <c r="H657" s="17">
        <f>+(F657/G657-1)*100</f>
        <v>-6.6263961705037566</v>
      </c>
    </row>
    <row r="658" spans="1:8" x14ac:dyDescent="0.25">
      <c r="A658" s="78">
        <f t="shared" si="166"/>
        <v>43433</v>
      </c>
      <c r="B658">
        <v>3919.8</v>
      </c>
      <c r="C658">
        <v>5311.8</v>
      </c>
      <c r="D658">
        <v>4575.5</v>
      </c>
      <c r="E658">
        <v>3612.6</v>
      </c>
      <c r="F658" s="16">
        <f t="shared" si="170"/>
        <v>8495.2999999999993</v>
      </c>
      <c r="G658" s="16">
        <f t="shared" si="170"/>
        <v>8924.4</v>
      </c>
      <c r="H658" s="17">
        <f t="shared" ref="H658:H721" si="171">+(F658/G658-1)*100</f>
        <v>-4.8081663753305577</v>
      </c>
    </row>
    <row r="659" spans="1:8" x14ac:dyDescent="0.25">
      <c r="A659" s="78">
        <f t="shared" si="166"/>
        <v>43440</v>
      </c>
      <c r="B659" s="67">
        <v>3770</v>
      </c>
      <c r="C659">
        <v>5060.6000000000004</v>
      </c>
      <c r="D659">
        <v>4959.8</v>
      </c>
      <c r="E659">
        <v>3886.5</v>
      </c>
      <c r="F659" s="16">
        <f t="shared" si="170"/>
        <v>8729.7999999999993</v>
      </c>
      <c r="G659" s="16">
        <f t="shared" si="170"/>
        <v>8947.1</v>
      </c>
      <c r="H659" s="17">
        <f t="shared" si="171"/>
        <v>-2.4287199204211518</v>
      </c>
    </row>
    <row r="660" spans="1:8" x14ac:dyDescent="0.25">
      <c r="A660" s="78">
        <f t="shared" si="166"/>
        <v>43447</v>
      </c>
      <c r="B660">
        <v>4775.8</v>
      </c>
      <c r="C660">
        <v>5130.6000000000004</v>
      </c>
      <c r="D660">
        <v>5293</v>
      </c>
      <c r="E660" s="67">
        <v>4198</v>
      </c>
      <c r="F660" s="16">
        <f t="shared" ref="F660:F672" si="172">+B660+D660</f>
        <v>10068.799999999999</v>
      </c>
      <c r="G660" s="16">
        <f t="shared" ref="G660:G672" si="173">+C660+E660</f>
        <v>9328.6</v>
      </c>
      <c r="H660" s="17">
        <f t="shared" si="171"/>
        <v>7.9347383315824249</v>
      </c>
    </row>
    <row r="661" spans="1:8" x14ac:dyDescent="0.25">
      <c r="A661" s="78">
        <f t="shared" si="166"/>
        <v>43454</v>
      </c>
      <c r="B661">
        <v>5287.9</v>
      </c>
      <c r="C661">
        <v>5345.7</v>
      </c>
      <c r="D661">
        <v>5527.6</v>
      </c>
      <c r="E661">
        <v>4299.5</v>
      </c>
      <c r="F661" s="16">
        <f t="shared" si="172"/>
        <v>10815.5</v>
      </c>
      <c r="G661" s="16">
        <f t="shared" si="173"/>
        <v>9645.2000000000007</v>
      </c>
      <c r="H661" s="17">
        <f t="shared" si="171"/>
        <v>12.133496454194814</v>
      </c>
    </row>
    <row r="662" spans="1:8" x14ac:dyDescent="0.25">
      <c r="A662" s="78">
        <f t="shared" si="166"/>
        <v>43461</v>
      </c>
      <c r="B662">
        <v>5185.2</v>
      </c>
      <c r="C662">
        <v>5214.3999999999996</v>
      </c>
      <c r="D662">
        <v>5789.2</v>
      </c>
      <c r="E662">
        <v>4485.3999999999996</v>
      </c>
      <c r="F662" s="16">
        <f t="shared" si="172"/>
        <v>10974.4</v>
      </c>
      <c r="G662" s="16">
        <f t="shared" si="173"/>
        <v>9699.7999999999993</v>
      </c>
      <c r="H662" s="17">
        <f t="shared" si="171"/>
        <v>13.14047712323967</v>
      </c>
    </row>
    <row r="663" spans="1:8" x14ac:dyDescent="0.25">
      <c r="A663" s="78">
        <f t="shared" si="166"/>
        <v>43468</v>
      </c>
      <c r="B663">
        <v>5108.5</v>
      </c>
      <c r="C663">
        <v>5002</v>
      </c>
      <c r="D663">
        <v>6041.1</v>
      </c>
      <c r="E663">
        <v>4711.7</v>
      </c>
      <c r="F663" s="16">
        <f t="shared" si="172"/>
        <v>11149.6</v>
      </c>
      <c r="G663" s="16">
        <f t="shared" si="173"/>
        <v>9713.7000000000007</v>
      </c>
      <c r="H663" s="17">
        <f t="shared" si="171"/>
        <v>14.782214810010608</v>
      </c>
    </row>
    <row r="664" spans="1:8" x14ac:dyDescent="0.25">
      <c r="A664" s="78">
        <f t="shared" si="166"/>
        <v>43475</v>
      </c>
      <c r="B664">
        <v>0</v>
      </c>
      <c r="C664">
        <v>4883.8999999999996</v>
      </c>
      <c r="D664" s="210">
        <v>0</v>
      </c>
      <c r="E664">
        <v>4963.7</v>
      </c>
      <c r="F664" s="245">
        <f t="shared" si="172"/>
        <v>0</v>
      </c>
      <c r="G664" s="16">
        <f t="shared" si="173"/>
        <v>9847.5999999999985</v>
      </c>
      <c r="H664" s="17">
        <f t="shared" si="171"/>
        <v>-100</v>
      </c>
    </row>
    <row r="665" spans="1:8" x14ac:dyDescent="0.25">
      <c r="A665" s="78">
        <f t="shared" si="166"/>
        <v>43482</v>
      </c>
      <c r="B665">
        <v>0</v>
      </c>
      <c r="C665">
        <v>4770.2</v>
      </c>
      <c r="D665" s="210">
        <v>0</v>
      </c>
      <c r="E665">
        <v>5167.8</v>
      </c>
      <c r="F665" s="245">
        <f t="shared" si="172"/>
        <v>0</v>
      </c>
      <c r="G665" s="16">
        <f t="shared" si="173"/>
        <v>9938</v>
      </c>
      <c r="H665" s="17">
        <f t="shared" si="171"/>
        <v>-100</v>
      </c>
    </row>
    <row r="666" spans="1:8" x14ac:dyDescent="0.25">
      <c r="A666" s="78">
        <f t="shared" si="166"/>
        <v>43489</v>
      </c>
      <c r="B666">
        <v>0</v>
      </c>
      <c r="C666">
        <v>4899.8999999999996</v>
      </c>
      <c r="D666" s="210">
        <v>0</v>
      </c>
      <c r="E666">
        <v>5354.2</v>
      </c>
      <c r="F666" s="245">
        <f t="shared" si="172"/>
        <v>0</v>
      </c>
      <c r="G666" s="16">
        <f t="shared" si="173"/>
        <v>10254.099999999999</v>
      </c>
      <c r="H666" s="17">
        <f t="shared" si="171"/>
        <v>-100</v>
      </c>
    </row>
    <row r="667" spans="1:8" x14ac:dyDescent="0.25">
      <c r="A667" s="78">
        <f t="shared" si="166"/>
        <v>43496</v>
      </c>
      <c r="B667">
        <v>0</v>
      </c>
      <c r="C667" s="67">
        <v>4828</v>
      </c>
      <c r="D667" s="210">
        <v>0</v>
      </c>
      <c r="E667">
        <v>5509.5</v>
      </c>
      <c r="F667" s="245">
        <f t="shared" si="172"/>
        <v>0</v>
      </c>
      <c r="G667" s="16">
        <f t="shared" si="173"/>
        <v>10337.5</v>
      </c>
      <c r="H667" s="17">
        <f t="shared" si="171"/>
        <v>-100</v>
      </c>
    </row>
    <row r="668" spans="1:8" x14ac:dyDescent="0.25">
      <c r="A668" s="78">
        <f t="shared" si="166"/>
        <v>43503</v>
      </c>
      <c r="B668">
        <v>0</v>
      </c>
      <c r="C668">
        <v>4846.8</v>
      </c>
      <c r="D668" s="210">
        <v>0</v>
      </c>
      <c r="E668">
        <v>5749.2</v>
      </c>
      <c r="F668" s="245">
        <f t="shared" si="172"/>
        <v>0</v>
      </c>
      <c r="G668" s="16">
        <f t="shared" si="173"/>
        <v>10596</v>
      </c>
      <c r="H668" s="17">
        <f t="shared" si="171"/>
        <v>-100</v>
      </c>
    </row>
    <row r="669" spans="1:8" x14ac:dyDescent="0.25">
      <c r="A669" s="78">
        <f t="shared" si="166"/>
        <v>43510</v>
      </c>
      <c r="B669">
        <v>4887.6000000000004</v>
      </c>
      <c r="C669">
        <v>4795.5</v>
      </c>
      <c r="D669">
        <v>7689.5</v>
      </c>
      <c r="E669">
        <v>5933.6</v>
      </c>
      <c r="F669" s="16">
        <f t="shared" si="172"/>
        <v>12577.1</v>
      </c>
      <c r="G669" s="16">
        <f t="shared" si="173"/>
        <v>10729.1</v>
      </c>
      <c r="H669" s="17">
        <f t="shared" si="171"/>
        <v>17.224184693963139</v>
      </c>
    </row>
    <row r="670" spans="1:8" x14ac:dyDescent="0.25">
      <c r="A670" s="78">
        <f t="shared" si="166"/>
        <v>43517</v>
      </c>
      <c r="B670">
        <v>4991.7</v>
      </c>
      <c r="C670">
        <v>4768.7</v>
      </c>
      <c r="D670">
        <v>7981.8</v>
      </c>
      <c r="E670">
        <v>6177.7</v>
      </c>
      <c r="F670" s="16">
        <f t="shared" si="172"/>
        <v>12973.5</v>
      </c>
      <c r="G670" s="16">
        <f t="shared" si="173"/>
        <v>10946.4</v>
      </c>
      <c r="H670" s="17">
        <f t="shared" si="171"/>
        <v>18.518417013812758</v>
      </c>
    </row>
    <row r="671" spans="1:8" x14ac:dyDescent="0.25">
      <c r="A671" s="78">
        <f t="shared" si="166"/>
        <v>43524</v>
      </c>
      <c r="B671">
        <v>5180.3</v>
      </c>
      <c r="C671">
        <v>4840.6000000000004</v>
      </c>
      <c r="D671">
        <v>8168.5</v>
      </c>
      <c r="E671">
        <v>6472</v>
      </c>
      <c r="F671" s="16">
        <f t="shared" si="172"/>
        <v>13348.8</v>
      </c>
      <c r="G671" s="16">
        <f t="shared" si="173"/>
        <v>11312.6</v>
      </c>
      <c r="H671" s="17">
        <f t="shared" si="171"/>
        <v>17.999398900341212</v>
      </c>
    </row>
    <row r="672" spans="1:8" x14ac:dyDescent="0.25">
      <c r="A672" s="78">
        <f t="shared" si="166"/>
        <v>43531</v>
      </c>
      <c r="B672">
        <v>4934.7</v>
      </c>
      <c r="C672">
        <v>4719.3999999999996</v>
      </c>
      <c r="D672">
        <v>8394.2000000000007</v>
      </c>
      <c r="E672">
        <v>6791.1</v>
      </c>
      <c r="F672" s="16">
        <f t="shared" si="172"/>
        <v>13328.900000000001</v>
      </c>
      <c r="G672" s="16">
        <f t="shared" si="173"/>
        <v>11510.5</v>
      </c>
      <c r="H672" s="17">
        <f t="shared" si="171"/>
        <v>15.797749880543854</v>
      </c>
    </row>
    <row r="673" spans="1:9" x14ac:dyDescent="0.25">
      <c r="A673" s="78">
        <f t="shared" si="166"/>
        <v>43538</v>
      </c>
      <c r="B673">
        <v>4923.8</v>
      </c>
      <c r="C673">
        <v>4703</v>
      </c>
      <c r="D673">
        <v>8532.4</v>
      </c>
      <c r="E673">
        <v>6985.7</v>
      </c>
      <c r="F673" s="16">
        <f t="shared" ref="F673:F695" si="174">+B673+D673</f>
        <v>13456.2</v>
      </c>
      <c r="G673" s="16">
        <f t="shared" ref="G673:G695" si="175">+C673+E673</f>
        <v>11688.7</v>
      </c>
      <c r="H673" s="17">
        <f t="shared" si="171"/>
        <v>15.121442076535452</v>
      </c>
    </row>
    <row r="674" spans="1:9" x14ac:dyDescent="0.25">
      <c r="A674" s="78">
        <f t="shared" si="166"/>
        <v>43545</v>
      </c>
      <c r="B674">
        <v>4880.7</v>
      </c>
      <c r="C674">
        <v>4616.5</v>
      </c>
      <c r="D674">
        <v>8767</v>
      </c>
      <c r="E674">
        <v>7280.2</v>
      </c>
      <c r="F674" s="16">
        <f t="shared" si="174"/>
        <v>13647.7</v>
      </c>
      <c r="G674" s="16">
        <f t="shared" si="175"/>
        <v>11896.7</v>
      </c>
      <c r="H674" s="17">
        <f t="shared" si="171"/>
        <v>14.718367278320876</v>
      </c>
    </row>
    <row r="675" spans="1:9" x14ac:dyDescent="0.25">
      <c r="A675" s="78">
        <f t="shared" si="166"/>
        <v>43552</v>
      </c>
      <c r="B675">
        <v>4713.5</v>
      </c>
      <c r="C675">
        <v>4644.3999999999996</v>
      </c>
      <c r="D675">
        <v>9164</v>
      </c>
      <c r="E675">
        <v>7445.4</v>
      </c>
      <c r="F675" s="16">
        <f t="shared" si="174"/>
        <v>13877.5</v>
      </c>
      <c r="G675" s="16">
        <f t="shared" si="175"/>
        <v>12089.8</v>
      </c>
      <c r="H675" s="17">
        <f t="shared" si="171"/>
        <v>14.786845109100245</v>
      </c>
    </row>
    <row r="676" spans="1:9" x14ac:dyDescent="0.25">
      <c r="A676" s="78">
        <f t="shared" si="166"/>
        <v>43559</v>
      </c>
      <c r="B676">
        <v>4526.2</v>
      </c>
      <c r="C676">
        <v>4426.7</v>
      </c>
      <c r="D676">
        <v>9428</v>
      </c>
      <c r="E676">
        <v>7810.8</v>
      </c>
      <c r="F676" s="16">
        <f t="shared" si="174"/>
        <v>13954.2</v>
      </c>
      <c r="G676" s="16">
        <f t="shared" si="175"/>
        <v>12237.5</v>
      </c>
      <c r="H676" s="17">
        <f t="shared" si="171"/>
        <v>14.028192032686416</v>
      </c>
    </row>
    <row r="677" spans="1:9" x14ac:dyDescent="0.25">
      <c r="A677" s="78">
        <f t="shared" si="166"/>
        <v>43566</v>
      </c>
      <c r="B677">
        <v>4501.8999999999996</v>
      </c>
      <c r="C677">
        <v>4231.8</v>
      </c>
      <c r="D677">
        <v>9761.9</v>
      </c>
      <c r="E677">
        <v>8117.4</v>
      </c>
      <c r="F677" s="16">
        <f t="shared" si="174"/>
        <v>14263.8</v>
      </c>
      <c r="G677" s="16">
        <f t="shared" si="175"/>
        <v>12349.2</v>
      </c>
      <c r="H677" s="17">
        <f t="shared" si="171"/>
        <v>15.50383830531532</v>
      </c>
    </row>
    <row r="678" spans="1:9" x14ac:dyDescent="0.25">
      <c r="A678" s="78">
        <f t="shared" si="166"/>
        <v>43573</v>
      </c>
      <c r="B678">
        <v>4367.1000000000004</v>
      </c>
      <c r="C678">
        <v>4281.2</v>
      </c>
      <c r="D678">
        <v>10207.200000000001</v>
      </c>
      <c r="E678">
        <v>8453.2999999999993</v>
      </c>
      <c r="F678" s="16">
        <f t="shared" si="174"/>
        <v>14574.300000000001</v>
      </c>
      <c r="G678" s="16">
        <f t="shared" si="175"/>
        <v>12734.5</v>
      </c>
      <c r="H678" s="17">
        <f t="shared" si="171"/>
        <v>14.447367387804789</v>
      </c>
    </row>
    <row r="679" spans="1:9" x14ac:dyDescent="0.25">
      <c r="A679" s="78">
        <f t="shared" si="166"/>
        <v>43580</v>
      </c>
      <c r="B679">
        <v>4231.8</v>
      </c>
      <c r="C679">
        <v>4226.3999999999996</v>
      </c>
      <c r="D679">
        <v>10469.799999999999</v>
      </c>
      <c r="E679">
        <v>8818.2000000000007</v>
      </c>
      <c r="F679" s="16">
        <f t="shared" si="174"/>
        <v>14701.599999999999</v>
      </c>
      <c r="G679" s="16">
        <f t="shared" si="175"/>
        <v>13044.6</v>
      </c>
      <c r="H679" s="17">
        <f t="shared" si="171"/>
        <v>12.702574245281561</v>
      </c>
      <c r="I679">
        <v>1615.5</v>
      </c>
    </row>
    <row r="680" spans="1:9" x14ac:dyDescent="0.25">
      <c r="A680" s="78">
        <f t="shared" si="166"/>
        <v>43587</v>
      </c>
      <c r="B680">
        <v>3772.4</v>
      </c>
      <c r="C680">
        <v>3971</v>
      </c>
      <c r="D680">
        <v>10936.8</v>
      </c>
      <c r="E680">
        <v>9156</v>
      </c>
      <c r="F680" s="16">
        <f t="shared" si="174"/>
        <v>14709.199999999999</v>
      </c>
      <c r="G680" s="16">
        <f t="shared" si="175"/>
        <v>13127</v>
      </c>
      <c r="H680" s="17">
        <f t="shared" si="171"/>
        <v>12.053020492115474</v>
      </c>
      <c r="I680">
        <v>1615.5</v>
      </c>
    </row>
    <row r="681" spans="1:9" x14ac:dyDescent="0.25">
      <c r="A681" s="78">
        <f t="shared" si="166"/>
        <v>43594</v>
      </c>
      <c r="B681">
        <v>3614.4</v>
      </c>
      <c r="C681">
        <v>3698.7</v>
      </c>
      <c r="D681">
        <v>11216.2</v>
      </c>
      <c r="E681">
        <v>9520.9</v>
      </c>
      <c r="F681" s="16">
        <f t="shared" si="174"/>
        <v>14830.6</v>
      </c>
      <c r="G681" s="16">
        <f t="shared" si="175"/>
        <v>13219.599999999999</v>
      </c>
      <c r="H681" s="17">
        <f t="shared" si="171"/>
        <v>12.186450422100537</v>
      </c>
      <c r="I681">
        <v>1615.5</v>
      </c>
    </row>
    <row r="682" spans="1:9" x14ac:dyDescent="0.25">
      <c r="A682" s="78">
        <f t="shared" si="166"/>
        <v>43601</v>
      </c>
      <c r="B682">
        <v>3355.1</v>
      </c>
      <c r="C682">
        <v>3477.8</v>
      </c>
      <c r="D682">
        <v>11488.5</v>
      </c>
      <c r="E682">
        <v>9892.6</v>
      </c>
      <c r="F682" s="16">
        <f t="shared" si="174"/>
        <v>14843.6</v>
      </c>
      <c r="G682" s="16">
        <f t="shared" si="175"/>
        <v>13370.400000000001</v>
      </c>
      <c r="H682" s="17">
        <f t="shared" si="171"/>
        <v>11.018368934362455</v>
      </c>
      <c r="I682">
        <v>1626.8</v>
      </c>
    </row>
    <row r="683" spans="1:9" x14ac:dyDescent="0.25">
      <c r="A683" s="78">
        <f t="shared" si="166"/>
        <v>43608</v>
      </c>
      <c r="B683">
        <v>3293.9</v>
      </c>
      <c r="C683">
        <v>3447.2</v>
      </c>
      <c r="D683">
        <v>11734.4</v>
      </c>
      <c r="E683">
        <v>10215.1</v>
      </c>
      <c r="F683" s="16">
        <f t="shared" si="174"/>
        <v>15028.3</v>
      </c>
      <c r="G683" s="16">
        <f t="shared" si="175"/>
        <v>13662.3</v>
      </c>
      <c r="H683" s="17">
        <f t="shared" si="171"/>
        <v>9.9983165352832248</v>
      </c>
      <c r="I683">
        <v>1656.8</v>
      </c>
    </row>
    <row r="684" spans="1:9" x14ac:dyDescent="0.25">
      <c r="A684" s="78">
        <f t="shared" si="166"/>
        <v>43615</v>
      </c>
      <c r="B684">
        <v>2990.2</v>
      </c>
      <c r="C684">
        <v>3407.9</v>
      </c>
      <c r="D684">
        <v>12058.7</v>
      </c>
      <c r="E684">
        <v>10501.9</v>
      </c>
      <c r="F684" s="16">
        <f t="shared" si="174"/>
        <v>15048.900000000001</v>
      </c>
      <c r="G684" s="16">
        <f t="shared" si="175"/>
        <v>13909.8</v>
      </c>
      <c r="H684" s="17">
        <f t="shared" si="171"/>
        <v>8.1891903550015179</v>
      </c>
      <c r="I684">
        <v>1667.1</v>
      </c>
    </row>
    <row r="685" spans="1:9" x14ac:dyDescent="0.25">
      <c r="A685" s="78">
        <f t="shared" si="166"/>
        <v>43622</v>
      </c>
      <c r="B685">
        <v>2730.9</v>
      </c>
      <c r="C685">
        <v>3144.6</v>
      </c>
      <c r="D685">
        <v>12312.1</v>
      </c>
      <c r="E685">
        <v>10863.5</v>
      </c>
      <c r="F685" s="16">
        <f t="shared" si="174"/>
        <v>15043</v>
      </c>
      <c r="G685" s="16">
        <f t="shared" si="175"/>
        <v>14008.1</v>
      </c>
      <c r="H685" s="17">
        <f t="shared" si="171"/>
        <v>7.3878684475410683</v>
      </c>
      <c r="I685">
        <v>1667.1</v>
      </c>
    </row>
    <row r="686" spans="1:9" x14ac:dyDescent="0.25">
      <c r="A686" s="78">
        <f t="shared" si="166"/>
        <v>43629</v>
      </c>
      <c r="B686">
        <v>2441.3000000000002</v>
      </c>
      <c r="C686">
        <v>3020.5</v>
      </c>
      <c r="D686">
        <v>12578.9</v>
      </c>
      <c r="E686">
        <v>11202.4</v>
      </c>
      <c r="F686" s="16">
        <f>+B686+D686</f>
        <v>15020.2</v>
      </c>
      <c r="G686" s="16">
        <f>+C686+E686</f>
        <v>14222.9</v>
      </c>
      <c r="H686" s="17">
        <f t="shared" si="171"/>
        <v>5.6057484760491993</v>
      </c>
      <c r="I686">
        <v>1842.1</v>
      </c>
    </row>
    <row r="687" spans="1:9" x14ac:dyDescent="0.25">
      <c r="A687" s="78">
        <f t="shared" si="166"/>
        <v>43636</v>
      </c>
      <c r="B687" s="67">
        <v>2383</v>
      </c>
      <c r="C687">
        <v>2940.7</v>
      </c>
      <c r="D687">
        <v>12776.1</v>
      </c>
      <c r="E687">
        <v>11477.5</v>
      </c>
      <c r="F687" s="16">
        <f t="shared" si="174"/>
        <v>15159.1</v>
      </c>
      <c r="G687" s="16">
        <f t="shared" si="175"/>
        <v>14418.2</v>
      </c>
      <c r="H687" s="17">
        <f t="shared" si="171"/>
        <v>5.1386442135634036</v>
      </c>
      <c r="I687">
        <v>1926.1</v>
      </c>
    </row>
    <row r="688" spans="1:9" x14ac:dyDescent="0.25">
      <c r="A688" s="78">
        <f t="shared" si="166"/>
        <v>43643</v>
      </c>
      <c r="B688">
        <v>2277.1</v>
      </c>
      <c r="C688">
        <v>2691.2</v>
      </c>
      <c r="D688">
        <v>12956.3</v>
      </c>
      <c r="E688">
        <v>11871.8</v>
      </c>
      <c r="F688" s="16">
        <f t="shared" si="174"/>
        <v>15233.4</v>
      </c>
      <c r="G688" s="16">
        <f t="shared" si="175"/>
        <v>14563</v>
      </c>
      <c r="H688" s="17">
        <f t="shared" si="171"/>
        <v>4.6034470919453341</v>
      </c>
      <c r="I688">
        <v>1956.1</v>
      </c>
    </row>
    <row r="689" spans="1:9" x14ac:dyDescent="0.25">
      <c r="A689" s="78">
        <f t="shared" si="166"/>
        <v>43650</v>
      </c>
      <c r="B689" s="67">
        <v>2086</v>
      </c>
      <c r="C689">
        <v>2574.5</v>
      </c>
      <c r="D689">
        <v>13180.7</v>
      </c>
      <c r="E689">
        <v>12147.8</v>
      </c>
      <c r="F689" s="16">
        <f t="shared" si="174"/>
        <v>15266.7</v>
      </c>
      <c r="G689" s="16">
        <f t="shared" si="175"/>
        <v>14722.3</v>
      </c>
      <c r="H689" s="17">
        <f t="shared" si="171"/>
        <v>3.697791785250959</v>
      </c>
      <c r="I689">
        <v>1956.1</v>
      </c>
    </row>
    <row r="690" spans="1:9" x14ac:dyDescent="0.25">
      <c r="A690" s="78">
        <f t="shared" si="166"/>
        <v>43657</v>
      </c>
      <c r="B690">
        <v>1793.6</v>
      </c>
      <c r="C690">
        <v>2362.1</v>
      </c>
      <c r="D690">
        <v>13483.5</v>
      </c>
      <c r="E690">
        <v>12483.5</v>
      </c>
      <c r="F690" s="16">
        <f t="shared" si="174"/>
        <v>15277.1</v>
      </c>
      <c r="G690" s="16">
        <f t="shared" si="175"/>
        <v>14845.6</v>
      </c>
      <c r="H690" s="17">
        <f t="shared" si="171"/>
        <v>2.9065851161286904</v>
      </c>
      <c r="I690">
        <v>1967.2</v>
      </c>
    </row>
    <row r="691" spans="1:9" x14ac:dyDescent="0.25">
      <c r="A691" s="78">
        <f t="shared" si="166"/>
        <v>43664</v>
      </c>
      <c r="B691">
        <v>1649.9</v>
      </c>
      <c r="C691">
        <v>2134.3000000000002</v>
      </c>
      <c r="D691">
        <v>13673.7</v>
      </c>
      <c r="E691">
        <v>12822.1</v>
      </c>
      <c r="F691" s="16">
        <f t="shared" si="174"/>
        <v>15323.6</v>
      </c>
      <c r="G691" s="16">
        <f t="shared" si="175"/>
        <v>14956.400000000001</v>
      </c>
      <c r="H691" s="17">
        <f t="shared" si="171"/>
        <v>2.4551362627370121</v>
      </c>
      <c r="I691">
        <v>2038.1</v>
      </c>
    </row>
    <row r="692" spans="1:9" x14ac:dyDescent="0.25">
      <c r="A692" s="78">
        <f t="shared" si="166"/>
        <v>43671</v>
      </c>
      <c r="B692">
        <v>1496.9</v>
      </c>
      <c r="C692">
        <v>1838.9</v>
      </c>
      <c r="D692">
        <v>13971.7</v>
      </c>
      <c r="E692">
        <v>13171.2</v>
      </c>
      <c r="F692" s="16">
        <f t="shared" si="174"/>
        <v>15468.6</v>
      </c>
      <c r="G692" s="16">
        <f t="shared" si="175"/>
        <v>15010.1</v>
      </c>
      <c r="H692" s="17">
        <f t="shared" si="171"/>
        <v>3.0546098960033685</v>
      </c>
      <c r="I692">
        <v>2090.1</v>
      </c>
    </row>
    <row r="693" spans="1:9" x14ac:dyDescent="0.25">
      <c r="A693" s="78">
        <f t="shared" si="166"/>
        <v>43678</v>
      </c>
      <c r="B693" s="67">
        <v>1286</v>
      </c>
      <c r="C693">
        <v>1642.1</v>
      </c>
      <c r="D693">
        <v>14225.5</v>
      </c>
      <c r="E693">
        <v>13519.1</v>
      </c>
      <c r="F693" s="16">
        <f t="shared" si="174"/>
        <v>15511.5</v>
      </c>
      <c r="G693" s="16">
        <f t="shared" si="175"/>
        <v>15161.2</v>
      </c>
      <c r="H693" s="17">
        <f t="shared" si="171"/>
        <v>2.3105031264015974</v>
      </c>
      <c r="I693">
        <v>2182.5</v>
      </c>
    </row>
    <row r="694" spans="1:9" x14ac:dyDescent="0.25">
      <c r="A694" s="78">
        <f t="shared" si="166"/>
        <v>43685</v>
      </c>
      <c r="B694">
        <v>987.2</v>
      </c>
      <c r="C694">
        <v>1240.3</v>
      </c>
      <c r="D694">
        <v>14610.3</v>
      </c>
      <c r="E694">
        <v>13982.2</v>
      </c>
      <c r="F694" s="16">
        <f t="shared" si="174"/>
        <v>15597.5</v>
      </c>
      <c r="G694" s="16">
        <f t="shared" si="175"/>
        <v>15222.5</v>
      </c>
      <c r="H694" s="17">
        <f t="shared" si="171"/>
        <v>2.4634586960091909</v>
      </c>
      <c r="I694">
        <v>2262.8000000000002</v>
      </c>
    </row>
    <row r="695" spans="1:9" x14ac:dyDescent="0.25">
      <c r="A695" s="78">
        <f t="shared" si="166"/>
        <v>43692</v>
      </c>
      <c r="B695">
        <v>761.1</v>
      </c>
      <c r="C695">
        <v>1067.2</v>
      </c>
      <c r="D695">
        <v>14933.3</v>
      </c>
      <c r="E695">
        <v>14255.8</v>
      </c>
      <c r="F695" s="16">
        <f t="shared" si="174"/>
        <v>15694.4</v>
      </c>
      <c r="G695" s="16">
        <f t="shared" si="175"/>
        <v>15323</v>
      </c>
      <c r="H695" s="17">
        <f t="shared" si="171"/>
        <v>2.4238073484304623</v>
      </c>
      <c r="I695">
        <v>2418.1</v>
      </c>
    </row>
    <row r="696" spans="1:9" x14ac:dyDescent="0.25">
      <c r="A696" s="78">
        <f t="shared" si="166"/>
        <v>43699</v>
      </c>
      <c r="B696">
        <v>572.9</v>
      </c>
      <c r="C696">
        <v>931</v>
      </c>
      <c r="D696">
        <v>15135</v>
      </c>
      <c r="E696">
        <v>14488.4</v>
      </c>
      <c r="F696" s="16">
        <f t="shared" ref="F696:G698" si="176">+B696+D696</f>
        <v>15707.9</v>
      </c>
      <c r="G696" s="16">
        <f t="shared" si="176"/>
        <v>15419.4</v>
      </c>
      <c r="H696" s="17">
        <f t="shared" si="171"/>
        <v>1.8710196246287225</v>
      </c>
      <c r="I696">
        <v>2965.3</v>
      </c>
    </row>
    <row r="697" spans="1:9" x14ac:dyDescent="0.25">
      <c r="A697" s="78">
        <f t="shared" si="166"/>
        <v>43706</v>
      </c>
      <c r="B697">
        <v>379.8</v>
      </c>
      <c r="C697">
        <v>628.1</v>
      </c>
      <c r="D697">
        <v>15372.9</v>
      </c>
      <c r="E697">
        <v>14924.6</v>
      </c>
      <c r="F697" s="16">
        <f t="shared" si="176"/>
        <v>15752.699999999999</v>
      </c>
      <c r="G697" s="16">
        <f t="shared" si="176"/>
        <v>15552.7</v>
      </c>
      <c r="H697" s="17">
        <f t="shared" si="171"/>
        <v>1.285950349456999</v>
      </c>
      <c r="I697">
        <v>3135.6</v>
      </c>
    </row>
    <row r="698" spans="1:9" x14ac:dyDescent="0.25">
      <c r="A698" s="78">
        <f t="shared" si="166"/>
        <v>43713</v>
      </c>
      <c r="B698">
        <v>3407.4</v>
      </c>
      <c r="C698">
        <v>4386.3999999999996</v>
      </c>
      <c r="D698">
        <v>212</v>
      </c>
      <c r="E698">
        <v>226.7</v>
      </c>
      <c r="F698" s="16">
        <f t="shared" si="176"/>
        <v>3619.4</v>
      </c>
      <c r="G698" s="16">
        <f t="shared" si="176"/>
        <v>4613.0999999999995</v>
      </c>
      <c r="H698" s="17">
        <f t="shared" si="171"/>
        <v>-21.540829377208372</v>
      </c>
    </row>
    <row r="699" spans="1:9" x14ac:dyDescent="0.25">
      <c r="A699" s="78">
        <f t="shared" si="166"/>
        <v>43720</v>
      </c>
      <c r="B699">
        <v>4328.3999999999996</v>
      </c>
      <c r="C699">
        <v>4332.1000000000004</v>
      </c>
      <c r="D699">
        <v>449.2</v>
      </c>
      <c r="E699">
        <v>625.6</v>
      </c>
      <c r="F699" s="16">
        <f t="shared" ref="F699:G701" si="177">+B699+D699</f>
        <v>4777.5999999999995</v>
      </c>
      <c r="G699" s="16">
        <f t="shared" si="177"/>
        <v>4957.7000000000007</v>
      </c>
      <c r="H699" s="17">
        <f t="shared" si="171"/>
        <v>-3.6327329205075198</v>
      </c>
    </row>
    <row r="700" spans="1:9" x14ac:dyDescent="0.25">
      <c r="A700" s="78">
        <f t="shared" si="166"/>
        <v>43727</v>
      </c>
      <c r="B700">
        <v>4355.6000000000004</v>
      </c>
      <c r="C700">
        <v>4612.6000000000004</v>
      </c>
      <c r="D700">
        <v>618.9</v>
      </c>
      <c r="E700">
        <v>968.3</v>
      </c>
      <c r="F700" s="16">
        <f t="shared" si="177"/>
        <v>4974.5</v>
      </c>
      <c r="G700" s="16">
        <f t="shared" si="177"/>
        <v>5580.9000000000005</v>
      </c>
      <c r="H700" s="17">
        <f t="shared" si="171"/>
        <v>-10.865630991417163</v>
      </c>
    </row>
    <row r="701" spans="1:9" x14ac:dyDescent="0.25">
      <c r="A701" s="78">
        <f t="shared" si="166"/>
        <v>43734</v>
      </c>
      <c r="B701">
        <v>4444.1000000000004</v>
      </c>
      <c r="C701">
        <v>4749.3999999999996</v>
      </c>
      <c r="D701">
        <v>894</v>
      </c>
      <c r="E701">
        <v>1359</v>
      </c>
      <c r="F701" s="16">
        <f t="shared" si="177"/>
        <v>5338.1</v>
      </c>
      <c r="G701" s="16">
        <f t="shared" si="177"/>
        <v>6108.4</v>
      </c>
      <c r="H701" s="17">
        <f t="shared" si="171"/>
        <v>-12.610503568855991</v>
      </c>
    </row>
    <row r="702" spans="1:9" x14ac:dyDescent="0.25">
      <c r="A702" s="78">
        <f t="shared" si="166"/>
        <v>43741</v>
      </c>
      <c r="B702">
        <v>4263.8</v>
      </c>
      <c r="C702">
        <v>4661.7</v>
      </c>
      <c r="D702">
        <v>1109.4000000000001</v>
      </c>
      <c r="E702">
        <v>1801.2</v>
      </c>
      <c r="F702" s="16">
        <f t="shared" ref="F702:G707" si="178">+B702+D702</f>
        <v>5373.2000000000007</v>
      </c>
      <c r="G702" s="16">
        <f t="shared" si="178"/>
        <v>6462.9</v>
      </c>
      <c r="H702" s="17">
        <f t="shared" si="171"/>
        <v>-16.860851939531774</v>
      </c>
    </row>
    <row r="703" spans="1:9" x14ac:dyDescent="0.25">
      <c r="A703" s="78">
        <f t="shared" si="166"/>
        <v>43748</v>
      </c>
      <c r="B703">
        <v>4099.8</v>
      </c>
      <c r="C703">
        <v>4372.1000000000004</v>
      </c>
      <c r="D703">
        <v>1364.9</v>
      </c>
      <c r="E703">
        <v>2253.3000000000002</v>
      </c>
      <c r="F703" s="16">
        <f t="shared" si="178"/>
        <v>5464.7000000000007</v>
      </c>
      <c r="G703" s="16">
        <f t="shared" si="178"/>
        <v>6625.4000000000005</v>
      </c>
      <c r="H703" s="17">
        <f t="shared" si="171"/>
        <v>-17.518942252543233</v>
      </c>
    </row>
    <row r="704" spans="1:9" x14ac:dyDescent="0.25">
      <c r="A704" s="78">
        <f t="shared" si="166"/>
        <v>43755</v>
      </c>
      <c r="B704">
        <v>4237.7</v>
      </c>
      <c r="C704">
        <v>4242.8999999999996</v>
      </c>
      <c r="D704">
        <v>1574.4</v>
      </c>
      <c r="E704">
        <v>2658.3</v>
      </c>
      <c r="F704" s="16">
        <f t="shared" si="178"/>
        <v>5812.1</v>
      </c>
      <c r="G704" s="16">
        <f t="shared" si="178"/>
        <v>6901.2</v>
      </c>
      <c r="H704" s="17">
        <f t="shared" si="171"/>
        <v>-15.781313394771912</v>
      </c>
    </row>
    <row r="705" spans="1:8" x14ac:dyDescent="0.25">
      <c r="A705" s="78">
        <f t="shared" si="166"/>
        <v>43762</v>
      </c>
      <c r="B705">
        <v>4330.5</v>
      </c>
      <c r="C705">
        <v>4125.6000000000004</v>
      </c>
      <c r="D705" s="67">
        <v>1779</v>
      </c>
      <c r="E705" s="67">
        <v>2967.8</v>
      </c>
      <c r="F705" s="16">
        <f t="shared" si="178"/>
        <v>6109.5</v>
      </c>
      <c r="G705" s="16">
        <f t="shared" si="178"/>
        <v>7093.4000000000005</v>
      </c>
      <c r="H705" s="17">
        <f t="shared" si="171"/>
        <v>-13.870640313530892</v>
      </c>
    </row>
    <row r="706" spans="1:8" x14ac:dyDescent="0.25">
      <c r="A706" s="78">
        <f t="shared" si="166"/>
        <v>43769</v>
      </c>
      <c r="B706">
        <v>4291.3</v>
      </c>
      <c r="C706">
        <v>4074.1</v>
      </c>
      <c r="D706" s="67">
        <v>2005.1</v>
      </c>
      <c r="E706" s="67">
        <v>3287</v>
      </c>
      <c r="F706" s="16">
        <f t="shared" si="178"/>
        <v>6296.4</v>
      </c>
      <c r="G706" s="16">
        <f t="shared" si="178"/>
        <v>7361.1</v>
      </c>
      <c r="H706" s="17">
        <f t="shared" si="171"/>
        <v>-14.463870888861729</v>
      </c>
    </row>
    <row r="707" spans="1:8" ht="15" x14ac:dyDescent="0.35">
      <c r="A707" s="78">
        <f t="shared" si="166"/>
        <v>43776</v>
      </c>
      <c r="B707" s="264">
        <v>4034.1</v>
      </c>
      <c r="C707" s="264">
        <v>4070.9</v>
      </c>
      <c r="D707" s="264">
        <v>2309.5</v>
      </c>
      <c r="E707" s="264">
        <v>3624.9</v>
      </c>
      <c r="F707" s="16">
        <f t="shared" si="178"/>
        <v>6343.6</v>
      </c>
      <c r="G707" s="16">
        <f t="shared" si="178"/>
        <v>7695.8</v>
      </c>
      <c r="H707" s="17">
        <f t="shared" si="171"/>
        <v>-17.570622937186521</v>
      </c>
    </row>
    <row r="708" spans="1:8" x14ac:dyDescent="0.25">
      <c r="A708" s="78">
        <f t="shared" ref="A708:A771" si="179">+A707+7</f>
        <v>43783</v>
      </c>
      <c r="B708">
        <v>4045.6</v>
      </c>
      <c r="C708">
        <v>4110.1000000000004</v>
      </c>
      <c r="D708">
        <v>2684.5</v>
      </c>
      <c r="E708">
        <v>3961.6</v>
      </c>
      <c r="F708" s="16">
        <f t="shared" ref="F708:G710" si="180">+B708+D708</f>
        <v>6730.1</v>
      </c>
      <c r="G708" s="16">
        <f t="shared" si="180"/>
        <v>8071.7000000000007</v>
      </c>
      <c r="H708" s="17">
        <f t="shared" si="171"/>
        <v>-16.621033982928012</v>
      </c>
    </row>
    <row r="709" spans="1:8" x14ac:dyDescent="0.25">
      <c r="A709" s="78">
        <f t="shared" si="179"/>
        <v>43790</v>
      </c>
      <c r="B709">
        <f>'1121'!B58</f>
        <v>3811.2</v>
      </c>
      <c r="C709">
        <f>'1121'!C58</f>
        <v>3975.5</v>
      </c>
      <c r="D709">
        <f>'1121'!D58</f>
        <v>3006.8</v>
      </c>
      <c r="E709">
        <f>'1121'!E58</f>
        <v>4217.1000000000004</v>
      </c>
      <c r="F709" s="16">
        <f t="shared" si="180"/>
        <v>6818</v>
      </c>
      <c r="G709" s="16">
        <f t="shared" si="180"/>
        <v>8192.6</v>
      </c>
      <c r="H709" s="17">
        <f t="shared" si="171"/>
        <v>-16.778556258086574</v>
      </c>
    </row>
    <row r="710" spans="1:8" x14ac:dyDescent="0.25">
      <c r="A710" s="78">
        <f t="shared" si="179"/>
        <v>43797</v>
      </c>
      <c r="B710">
        <f>'1128'!B58</f>
        <v>3567.4</v>
      </c>
      <c r="C710">
        <f>'1128'!C58</f>
        <v>3919.8</v>
      </c>
      <c r="D710">
        <f>'1128'!D58</f>
        <v>3294.9</v>
      </c>
      <c r="E710">
        <f>'1128'!E58</f>
        <v>4575.5</v>
      </c>
      <c r="F710" s="16">
        <f t="shared" si="180"/>
        <v>6862.3</v>
      </c>
      <c r="G710" s="16">
        <f t="shared" si="180"/>
        <v>8495.2999999999993</v>
      </c>
      <c r="H710" s="17">
        <f t="shared" si="171"/>
        <v>-19.222393558791318</v>
      </c>
    </row>
    <row r="711" spans="1:8" x14ac:dyDescent="0.25">
      <c r="A711" s="78">
        <f t="shared" si="179"/>
        <v>43804</v>
      </c>
      <c r="B711">
        <f>'1205'!B58</f>
        <v>3823.7</v>
      </c>
      <c r="C711">
        <f>'1205'!C58</f>
        <v>3770</v>
      </c>
      <c r="D711">
        <f>'1205'!D58</f>
        <v>3555.8</v>
      </c>
      <c r="E711">
        <f>'1205'!E58</f>
        <v>4959.8</v>
      </c>
      <c r="F711" s="16">
        <f>+B711+D711</f>
        <v>7379.5</v>
      </c>
      <c r="G711" s="16">
        <f>+C711+E711</f>
        <v>8729.7999999999993</v>
      </c>
      <c r="H711" s="17">
        <f t="shared" si="171"/>
        <v>-15.467708309468708</v>
      </c>
    </row>
    <row r="712" spans="1:8" x14ac:dyDescent="0.25">
      <c r="A712" s="78">
        <f t="shared" si="179"/>
        <v>43811</v>
      </c>
      <c r="B712">
        <f>'1212'!B59</f>
        <v>4680.7</v>
      </c>
      <c r="C712">
        <f>'1212'!C59</f>
        <v>4775.8</v>
      </c>
      <c r="D712">
        <f>'1212'!D59</f>
        <v>3851.4</v>
      </c>
      <c r="E712">
        <f>'1212'!E59</f>
        <v>5293</v>
      </c>
      <c r="F712" s="16">
        <f t="shared" ref="F712:F725" si="181">+B712+D712</f>
        <v>8532.1</v>
      </c>
      <c r="G712" s="16">
        <f t="shared" ref="G712:G725" si="182">+C712+E712</f>
        <v>10068.799999999999</v>
      </c>
      <c r="H712" s="17">
        <f t="shared" si="171"/>
        <v>-15.261997457492438</v>
      </c>
    </row>
    <row r="713" spans="1:8" x14ac:dyDescent="0.25">
      <c r="A713" s="78">
        <f t="shared" si="179"/>
        <v>43818</v>
      </c>
      <c r="B713">
        <f>'1219'!B60</f>
        <v>4742.3999999999996</v>
      </c>
      <c r="C713">
        <f>'1219'!C60</f>
        <v>5287.9</v>
      </c>
      <c r="D713">
        <f>'1219'!D60</f>
        <v>4006</v>
      </c>
      <c r="E713">
        <f>'1219'!E60</f>
        <v>5527.6</v>
      </c>
      <c r="F713" s="16">
        <f t="shared" si="181"/>
        <v>8748.4</v>
      </c>
      <c r="G713" s="16">
        <f t="shared" si="182"/>
        <v>10815.5</v>
      </c>
      <c r="H713" s="17">
        <f t="shared" si="171"/>
        <v>-19.112385003004949</v>
      </c>
    </row>
    <row r="714" spans="1:8" x14ac:dyDescent="0.25">
      <c r="A714" s="78">
        <f t="shared" si="179"/>
        <v>43825</v>
      </c>
      <c r="B714">
        <f>'1226'!B60</f>
        <v>4813.5</v>
      </c>
      <c r="C714">
        <f>'1226'!C60</f>
        <v>5185.2</v>
      </c>
      <c r="D714">
        <f>'1226'!D60</f>
        <v>4172.6000000000004</v>
      </c>
      <c r="E714">
        <f>'1226'!E60</f>
        <v>5789.2</v>
      </c>
      <c r="F714" s="16">
        <f t="shared" si="181"/>
        <v>8986.1</v>
      </c>
      <c r="G714" s="16">
        <f t="shared" si="182"/>
        <v>10974.4</v>
      </c>
      <c r="H714" s="17">
        <f t="shared" si="171"/>
        <v>-18.117619186470325</v>
      </c>
    </row>
    <row r="715" spans="1:8" x14ac:dyDescent="0.25">
      <c r="A715" s="78">
        <f t="shared" si="179"/>
        <v>43832</v>
      </c>
      <c r="B715">
        <f>'0102'!B60</f>
        <v>4506.6000000000004</v>
      </c>
      <c r="C715">
        <f>'0102'!C60</f>
        <v>5108.5</v>
      </c>
      <c r="D715">
        <f>'0102'!D60</f>
        <v>4438.1000000000004</v>
      </c>
      <c r="E715">
        <f>'0102'!E60</f>
        <v>6041.1</v>
      </c>
      <c r="F715" s="16">
        <f t="shared" si="181"/>
        <v>8944.7000000000007</v>
      </c>
      <c r="G715" s="16">
        <f t="shared" si="182"/>
        <v>11149.6</v>
      </c>
      <c r="H715" s="17">
        <f t="shared" si="171"/>
        <v>-19.775597330845951</v>
      </c>
    </row>
    <row r="716" spans="1:8" x14ac:dyDescent="0.25">
      <c r="A716" s="78">
        <f t="shared" si="179"/>
        <v>43839</v>
      </c>
      <c r="B716">
        <f>'0109'!B61</f>
        <v>4430.8</v>
      </c>
      <c r="C716">
        <f>'0109'!C61</f>
        <v>5108.5</v>
      </c>
      <c r="D716">
        <f>'0109'!D61</f>
        <v>4630.2</v>
      </c>
      <c r="E716">
        <f>'0109'!E61</f>
        <v>6041.1</v>
      </c>
      <c r="F716" s="16">
        <f t="shared" si="181"/>
        <v>9061</v>
      </c>
      <c r="G716" s="16">
        <f t="shared" si="182"/>
        <v>11149.6</v>
      </c>
      <c r="H716" s="17">
        <f t="shared" si="171"/>
        <v>-18.732510583339312</v>
      </c>
    </row>
    <row r="717" spans="1:8" x14ac:dyDescent="0.25">
      <c r="A717" s="78">
        <f t="shared" si="179"/>
        <v>43846</v>
      </c>
      <c r="B717">
        <f>'0116'!B61</f>
        <v>4539.6000000000004</v>
      </c>
      <c r="C717">
        <f>'0116'!C61</f>
        <v>5108.5</v>
      </c>
      <c r="D717">
        <f>'0116'!D61</f>
        <v>4791.3999999999996</v>
      </c>
      <c r="E717">
        <f>'0116'!E61</f>
        <v>6041.1</v>
      </c>
      <c r="F717" s="16">
        <f t="shared" si="181"/>
        <v>9331</v>
      </c>
      <c r="G717" s="16">
        <f t="shared" si="182"/>
        <v>11149.6</v>
      </c>
      <c r="H717" s="17">
        <f t="shared" si="171"/>
        <v>-16.310899045705675</v>
      </c>
    </row>
    <row r="718" spans="1:8" x14ac:dyDescent="0.25">
      <c r="A718" s="78">
        <f t="shared" si="179"/>
        <v>43853</v>
      </c>
      <c r="B718">
        <f>'0123'!B62</f>
        <v>4452.1000000000004</v>
      </c>
      <c r="C718">
        <f>'0123'!C62</f>
        <v>5108.5</v>
      </c>
      <c r="D718">
        <f>'0123'!D62</f>
        <v>5069</v>
      </c>
      <c r="E718">
        <f>'0123'!E62</f>
        <v>6041.1</v>
      </c>
      <c r="F718" s="16">
        <f t="shared" si="181"/>
        <v>9521.1</v>
      </c>
      <c r="G718" s="16">
        <f t="shared" si="182"/>
        <v>11149.6</v>
      </c>
      <c r="H718" s="17">
        <f t="shared" si="171"/>
        <v>-14.605905144579179</v>
      </c>
    </row>
    <row r="719" spans="1:8" x14ac:dyDescent="0.25">
      <c r="A719" s="78">
        <f t="shared" si="179"/>
        <v>43860</v>
      </c>
      <c r="B719">
        <f>'0130'!B62</f>
        <v>4613</v>
      </c>
      <c r="C719">
        <f>'0130'!C62</f>
        <v>5108.5</v>
      </c>
      <c r="D719">
        <f>'0130'!D62</f>
        <v>5347.5</v>
      </c>
      <c r="E719">
        <f>'0130'!E62</f>
        <v>6041.1</v>
      </c>
      <c r="F719" s="16">
        <f t="shared" si="181"/>
        <v>9960.5</v>
      </c>
      <c r="G719" s="16">
        <f t="shared" si="182"/>
        <v>11149.6</v>
      </c>
      <c r="H719" s="17">
        <f t="shared" si="171"/>
        <v>-10.664956590370956</v>
      </c>
    </row>
    <row r="720" spans="1:8" x14ac:dyDescent="0.25">
      <c r="A720" s="78">
        <f t="shared" si="179"/>
        <v>43867</v>
      </c>
      <c r="B720">
        <f>'0206'!B63</f>
        <v>4436.8999999999996</v>
      </c>
      <c r="C720">
        <f>'0206'!C63</f>
        <v>5108.5</v>
      </c>
      <c r="D720">
        <f>'0206'!D63</f>
        <v>5576.1</v>
      </c>
      <c r="E720">
        <f>'0206'!E63</f>
        <v>6041.1</v>
      </c>
      <c r="F720" s="16">
        <f t="shared" si="181"/>
        <v>10013</v>
      </c>
      <c r="G720" s="16">
        <f t="shared" si="182"/>
        <v>11149.6</v>
      </c>
      <c r="H720" s="17">
        <f t="shared" si="171"/>
        <v>-10.194087680275532</v>
      </c>
    </row>
    <row r="721" spans="1:9" x14ac:dyDescent="0.25">
      <c r="A721" s="78">
        <f t="shared" si="179"/>
        <v>43874</v>
      </c>
      <c r="B721">
        <f>'0213'!B63</f>
        <v>4477.8999999999996</v>
      </c>
      <c r="C721">
        <f>'0213'!C63</f>
        <v>4887.6000000000004</v>
      </c>
      <c r="D721">
        <f>'0213'!D63</f>
        <v>5823.3</v>
      </c>
      <c r="E721">
        <f>'0213'!E63</f>
        <v>7689.5</v>
      </c>
      <c r="F721" s="16">
        <f t="shared" si="181"/>
        <v>10301.200000000001</v>
      </c>
      <c r="G721" s="16">
        <f t="shared" si="182"/>
        <v>12577.1</v>
      </c>
      <c r="H721" s="17">
        <f t="shared" si="171"/>
        <v>-18.095586422943278</v>
      </c>
    </row>
    <row r="722" spans="1:9" x14ac:dyDescent="0.25">
      <c r="A722" s="78">
        <f t="shared" si="179"/>
        <v>43881</v>
      </c>
      <c r="B722">
        <f>'0220'!B63</f>
        <v>4361.5</v>
      </c>
      <c r="C722">
        <f>'0220'!C63</f>
        <v>4991.7</v>
      </c>
      <c r="D722">
        <f>'0220'!D63</f>
        <v>6102</v>
      </c>
      <c r="E722">
        <f>'0220'!E63</f>
        <v>7981.8</v>
      </c>
      <c r="F722" s="16">
        <f t="shared" si="181"/>
        <v>10463.5</v>
      </c>
      <c r="G722" s="16">
        <f t="shared" si="182"/>
        <v>12973.5</v>
      </c>
      <c r="H722" s="17">
        <f t="shared" ref="H722:H785" si="183">+(F722/G722-1)*100</f>
        <v>-19.347130689482405</v>
      </c>
    </row>
    <row r="723" spans="1:9" x14ac:dyDescent="0.25">
      <c r="A723" s="78">
        <f t="shared" si="179"/>
        <v>43888</v>
      </c>
      <c r="B723">
        <f>'0227'!B63</f>
        <v>4332</v>
      </c>
      <c r="C723">
        <f>'0227'!C63</f>
        <v>5180.3</v>
      </c>
      <c r="D723">
        <f>'0227'!D63</f>
        <v>6379.2</v>
      </c>
      <c r="E723">
        <f>'0227'!E63</f>
        <v>8168.5</v>
      </c>
      <c r="F723" s="16">
        <f t="shared" si="181"/>
        <v>10711.2</v>
      </c>
      <c r="G723" s="16">
        <f t="shared" si="182"/>
        <v>13348.8</v>
      </c>
      <c r="H723" s="17">
        <f t="shared" si="183"/>
        <v>-19.759079467817319</v>
      </c>
    </row>
    <row r="724" spans="1:9" x14ac:dyDescent="0.25">
      <c r="A724" s="78">
        <f t="shared" si="179"/>
        <v>43895</v>
      </c>
      <c r="B724">
        <f>'0305'!B63</f>
        <v>4127.6000000000004</v>
      </c>
      <c r="C724">
        <f>'0305'!C63</f>
        <v>4934.7</v>
      </c>
      <c r="D724">
        <f>'0305'!D63</f>
        <v>6747.4</v>
      </c>
      <c r="E724">
        <f>'0305'!E63</f>
        <v>8394.2000000000007</v>
      </c>
      <c r="F724" s="16">
        <f t="shared" si="181"/>
        <v>10875</v>
      </c>
      <c r="G724" s="16">
        <f t="shared" si="182"/>
        <v>13328.900000000001</v>
      </c>
      <c r="H724" s="17">
        <f t="shared" si="183"/>
        <v>-18.410371448506634</v>
      </c>
    </row>
    <row r="725" spans="1:9" x14ac:dyDescent="0.25">
      <c r="A725" s="78">
        <f t="shared" si="179"/>
        <v>43902</v>
      </c>
      <c r="B725">
        <f>'0312'!B63</f>
        <v>4078.2</v>
      </c>
      <c r="C725">
        <f>'0312'!C63</f>
        <v>4923.8</v>
      </c>
      <c r="D725">
        <f>'0312'!D63</f>
        <v>7038.1</v>
      </c>
      <c r="E725">
        <f>'0312'!E63</f>
        <v>8532.4</v>
      </c>
      <c r="F725" s="16">
        <f t="shared" si="181"/>
        <v>11116.3</v>
      </c>
      <c r="G725" s="16">
        <f t="shared" si="182"/>
        <v>13456.2</v>
      </c>
      <c r="H725" s="17">
        <f t="shared" si="183"/>
        <v>-17.38901027035865</v>
      </c>
    </row>
    <row r="726" spans="1:9" x14ac:dyDescent="0.25">
      <c r="A726" s="78">
        <f t="shared" si="179"/>
        <v>43909</v>
      </c>
      <c r="B726">
        <f>'0319'!B63</f>
        <v>4066</v>
      </c>
      <c r="C726">
        <f>'0319'!C63</f>
        <v>4880.7</v>
      </c>
      <c r="D726">
        <f>'0319'!D63</f>
        <v>7269.6</v>
      </c>
      <c r="E726">
        <f>'0319'!E63</f>
        <v>8767</v>
      </c>
      <c r="F726" s="16">
        <f t="shared" ref="F726:F769" si="184">+B726+D726</f>
        <v>11335.6</v>
      </c>
      <c r="G726" s="16">
        <f t="shared" ref="G726:G769" si="185">+C726+E726</f>
        <v>13647.7</v>
      </c>
      <c r="H726" s="17">
        <f t="shared" si="183"/>
        <v>-16.941316119199577</v>
      </c>
    </row>
    <row r="727" spans="1:9" x14ac:dyDescent="0.25">
      <c r="A727" s="78">
        <f t="shared" si="179"/>
        <v>43916</v>
      </c>
      <c r="B727">
        <f>'0326'!B63</f>
        <v>4081.3</v>
      </c>
      <c r="C727">
        <f>'0326'!C63</f>
        <v>4713.5</v>
      </c>
      <c r="D727">
        <f>'0326'!D63</f>
        <v>7568.8</v>
      </c>
      <c r="E727">
        <f>'0326'!E63</f>
        <v>9164</v>
      </c>
      <c r="F727" s="16">
        <f t="shared" si="184"/>
        <v>11650.1</v>
      </c>
      <c r="G727" s="16">
        <f t="shared" si="185"/>
        <v>13877.5</v>
      </c>
      <c r="H727" s="17">
        <f t="shared" si="183"/>
        <v>-16.050441361916768</v>
      </c>
    </row>
    <row r="728" spans="1:9" x14ac:dyDescent="0.25">
      <c r="A728" s="78">
        <f t="shared" si="179"/>
        <v>43923</v>
      </c>
      <c r="B728">
        <f>'0402'!B64</f>
        <v>3945.6</v>
      </c>
      <c r="C728">
        <f>'0402'!C64</f>
        <v>4526.2</v>
      </c>
      <c r="D728">
        <f>'0402'!D64</f>
        <v>7884</v>
      </c>
      <c r="E728">
        <f>'0402'!E64</f>
        <v>9428</v>
      </c>
      <c r="F728" s="16">
        <f t="shared" si="184"/>
        <v>11829.6</v>
      </c>
      <c r="G728" s="16">
        <f t="shared" si="185"/>
        <v>13954.2</v>
      </c>
      <c r="H728" s="17">
        <f t="shared" si="183"/>
        <v>-15.225523498301586</v>
      </c>
    </row>
    <row r="729" spans="1:9" x14ac:dyDescent="0.25">
      <c r="A729" s="78">
        <f t="shared" si="179"/>
        <v>43930</v>
      </c>
      <c r="B729">
        <f>'0409'!B64</f>
        <v>3803.3</v>
      </c>
      <c r="C729">
        <f>'0409'!C64</f>
        <v>4501.8999999999996</v>
      </c>
      <c r="D729">
        <f>'0409'!D64</f>
        <v>8232.7999999999993</v>
      </c>
      <c r="E729">
        <f>'0409'!E64</f>
        <v>9761.9</v>
      </c>
      <c r="F729" s="16">
        <f t="shared" si="184"/>
        <v>12036.099999999999</v>
      </c>
      <c r="G729" s="16">
        <f t="shared" si="185"/>
        <v>14263.8</v>
      </c>
      <c r="H729" s="17">
        <f t="shared" si="183"/>
        <v>-15.617857793855784</v>
      </c>
    </row>
    <row r="730" spans="1:9" x14ac:dyDescent="0.25">
      <c r="A730" s="78">
        <f t="shared" si="179"/>
        <v>43937</v>
      </c>
      <c r="B730">
        <f>'0416'!B65</f>
        <v>3739.3</v>
      </c>
      <c r="C730">
        <f>'0416'!C65</f>
        <v>4367.1000000000004</v>
      </c>
      <c r="D730">
        <f>'0416'!D65</f>
        <v>8517.7999999999993</v>
      </c>
      <c r="E730">
        <f>'0416'!E65</f>
        <v>10207.200000000001</v>
      </c>
      <c r="F730" s="16">
        <f t="shared" si="184"/>
        <v>12257.099999999999</v>
      </c>
      <c r="G730" s="16">
        <f t="shared" si="185"/>
        <v>14574.300000000001</v>
      </c>
      <c r="H730" s="17">
        <f t="shared" si="183"/>
        <v>-15.89921985961592</v>
      </c>
    </row>
    <row r="731" spans="1:9" x14ac:dyDescent="0.25">
      <c r="A731" s="78">
        <f t="shared" si="179"/>
        <v>43944</v>
      </c>
      <c r="B731">
        <f>'0423'!B68</f>
        <v>4093.9</v>
      </c>
      <c r="C731">
        <f>'0423'!C68</f>
        <v>4231.8</v>
      </c>
      <c r="D731">
        <f>'0423'!D68</f>
        <v>8708</v>
      </c>
      <c r="E731">
        <f>'0423'!E68</f>
        <v>10469.799999999999</v>
      </c>
      <c r="F731" s="16">
        <f t="shared" si="184"/>
        <v>12801.9</v>
      </c>
      <c r="G731" s="16">
        <f t="shared" si="185"/>
        <v>14701.599999999999</v>
      </c>
      <c r="H731" s="17">
        <f t="shared" si="183"/>
        <v>-12.921722805681013</v>
      </c>
    </row>
    <row r="732" spans="1:9" x14ac:dyDescent="0.25">
      <c r="A732" s="78">
        <f t="shared" si="179"/>
        <v>43951</v>
      </c>
      <c r="B732">
        <f>'0430'!B68</f>
        <v>3841.3</v>
      </c>
      <c r="C732">
        <f>'0430'!C68</f>
        <v>3772.4</v>
      </c>
      <c r="D732">
        <f>'0430'!D68</f>
        <v>9101.6</v>
      </c>
      <c r="E732">
        <f>'0430'!E68</f>
        <v>10936.8</v>
      </c>
      <c r="F732" s="16">
        <f t="shared" si="184"/>
        <v>12942.900000000001</v>
      </c>
      <c r="G732" s="16">
        <f t="shared" si="185"/>
        <v>14709.199999999999</v>
      </c>
      <c r="H732" s="17">
        <f t="shared" si="183"/>
        <v>-12.008130965654129</v>
      </c>
      <c r="I732">
        <f>'0430'!F68</f>
        <v>1543.7</v>
      </c>
    </row>
    <row r="733" spans="1:9" x14ac:dyDescent="0.25">
      <c r="A733" s="78">
        <f t="shared" si="179"/>
        <v>43958</v>
      </c>
      <c r="B733">
        <f>'0507'!B68</f>
        <v>3694</v>
      </c>
      <c r="C733">
        <f>'0507'!C68</f>
        <v>3614.4</v>
      </c>
      <c r="D733">
        <f>'0507'!D68</f>
        <v>9488.4</v>
      </c>
      <c r="E733">
        <f>'0507'!E68</f>
        <v>11216.2</v>
      </c>
      <c r="F733" s="16">
        <f t="shared" si="184"/>
        <v>13182.4</v>
      </c>
      <c r="G733" s="16">
        <f t="shared" si="185"/>
        <v>14830.6</v>
      </c>
      <c r="H733" s="17">
        <f t="shared" si="183"/>
        <v>-11.113508556632912</v>
      </c>
      <c r="I733">
        <f>'0507'!F68</f>
        <v>1737.6</v>
      </c>
    </row>
    <row r="734" spans="1:9" x14ac:dyDescent="0.25">
      <c r="A734" s="78">
        <f t="shared" si="179"/>
        <v>43965</v>
      </c>
      <c r="B734">
        <f>'0514'!B68</f>
        <v>3546.1</v>
      </c>
      <c r="C734">
        <f>'0514'!C68</f>
        <v>3355.1</v>
      </c>
      <c r="D734">
        <f>'0514'!D68</f>
        <v>9851.2999999999993</v>
      </c>
      <c r="E734">
        <f>'0514'!E68</f>
        <v>11488.5</v>
      </c>
      <c r="F734" s="16">
        <f t="shared" si="184"/>
        <v>13397.4</v>
      </c>
      <c r="G734" s="16">
        <f t="shared" si="185"/>
        <v>14843.6</v>
      </c>
      <c r="H734" s="17">
        <f t="shared" si="183"/>
        <v>-9.7429195073971293</v>
      </c>
      <c r="I734">
        <f>'0514'!F68</f>
        <v>1703.1</v>
      </c>
    </row>
    <row r="735" spans="1:9" x14ac:dyDescent="0.25">
      <c r="A735" s="78">
        <f t="shared" si="179"/>
        <v>43972</v>
      </c>
      <c r="B735">
        <f>'0521'!B69</f>
        <v>3305.4</v>
      </c>
      <c r="C735">
        <f>'0521'!C69</f>
        <v>3293.9</v>
      </c>
      <c r="D735">
        <f>'0521'!D69</f>
        <v>10172.5</v>
      </c>
      <c r="E735">
        <f>'0521'!E69</f>
        <v>11734.4</v>
      </c>
      <c r="F735" s="16">
        <f t="shared" si="184"/>
        <v>13477.9</v>
      </c>
      <c r="G735" s="16">
        <f t="shared" si="185"/>
        <v>15028.3</v>
      </c>
      <c r="H735" s="17">
        <f t="shared" si="183"/>
        <v>-10.316536135158326</v>
      </c>
      <c r="I735">
        <f>'0521'!F69</f>
        <v>1703.1</v>
      </c>
    </row>
    <row r="736" spans="1:9" x14ac:dyDescent="0.25">
      <c r="A736" s="78">
        <f t="shared" si="179"/>
        <v>43979</v>
      </c>
      <c r="B736">
        <f>'0528'!B69</f>
        <v>3148.7</v>
      </c>
      <c r="C736">
        <f>'0528'!C69</f>
        <v>2990.2</v>
      </c>
      <c r="D736">
        <f>'0528'!D69</f>
        <v>10405.799999999999</v>
      </c>
      <c r="E736">
        <f>'0528'!E69</f>
        <v>12058.7</v>
      </c>
      <c r="F736" s="16">
        <f t="shared" si="184"/>
        <v>13554.5</v>
      </c>
      <c r="G736" s="16">
        <f t="shared" si="185"/>
        <v>15048.900000000001</v>
      </c>
      <c r="H736" s="17">
        <f t="shared" si="183"/>
        <v>-9.9302939085248898</v>
      </c>
      <c r="I736">
        <f>'0528'!F69</f>
        <v>1703.1</v>
      </c>
    </row>
    <row r="737" spans="1:9" x14ac:dyDescent="0.25">
      <c r="A737" s="78">
        <f t="shared" si="179"/>
        <v>43986</v>
      </c>
      <c r="B737">
        <f>'0604'!B69</f>
        <v>2945.3</v>
      </c>
      <c r="C737">
        <f>'0604'!C69</f>
        <v>2730.9</v>
      </c>
      <c r="D737">
        <f>'0604'!D69</f>
        <v>10699.4</v>
      </c>
      <c r="E737">
        <f>'0604'!E69</f>
        <v>12312.1</v>
      </c>
      <c r="F737" s="16">
        <f t="shared" si="184"/>
        <v>13644.7</v>
      </c>
      <c r="G737" s="16">
        <f t="shared" si="185"/>
        <v>15043</v>
      </c>
      <c r="H737" s="17">
        <f t="shared" si="183"/>
        <v>-9.295353320481281</v>
      </c>
      <c r="I737">
        <f>'0604'!F69</f>
        <v>1688.5</v>
      </c>
    </row>
    <row r="738" spans="1:9" x14ac:dyDescent="0.25">
      <c r="A738" s="78">
        <f t="shared" si="179"/>
        <v>43993</v>
      </c>
      <c r="B738">
        <f>'0611'!B68</f>
        <v>2769.7</v>
      </c>
      <c r="C738">
        <f>'0611'!C68</f>
        <v>2441.3000000000002</v>
      </c>
      <c r="D738">
        <f>'0611'!D68</f>
        <v>10922.3</v>
      </c>
      <c r="E738">
        <f>'0611'!E68</f>
        <v>12578.9</v>
      </c>
      <c r="F738" s="16">
        <f t="shared" si="184"/>
        <v>13692</v>
      </c>
      <c r="G738" s="16">
        <f t="shared" si="185"/>
        <v>15020.2</v>
      </c>
      <c r="H738" s="17">
        <f t="shared" si="183"/>
        <v>-8.8427584186628767</v>
      </c>
      <c r="I738">
        <f>'0611'!F68</f>
        <v>1687.6</v>
      </c>
    </row>
    <row r="739" spans="1:9" x14ac:dyDescent="0.25">
      <c r="A739" s="78">
        <f t="shared" si="179"/>
        <v>44000</v>
      </c>
      <c r="B739">
        <f>'0618'!B68</f>
        <v>2668.1</v>
      </c>
      <c r="C739">
        <f>'0618'!C68</f>
        <v>2383</v>
      </c>
      <c r="D739">
        <f>'0618'!D68</f>
        <v>11319.7</v>
      </c>
      <c r="E739">
        <f>'0618'!E68</f>
        <v>12776.1</v>
      </c>
      <c r="F739" s="16">
        <f t="shared" si="184"/>
        <v>13987.800000000001</v>
      </c>
      <c r="G739" s="16">
        <f t="shared" si="185"/>
        <v>15159.1</v>
      </c>
      <c r="H739" s="17">
        <f t="shared" si="183"/>
        <v>-7.7267120079688052</v>
      </c>
      <c r="I739">
        <f>'0618'!F68</f>
        <v>1687.6</v>
      </c>
    </row>
    <row r="740" spans="1:9" x14ac:dyDescent="0.25">
      <c r="A740" s="78">
        <f t="shared" si="179"/>
        <v>44007</v>
      </c>
      <c r="B740">
        <f>'0625'!B68</f>
        <v>2553</v>
      </c>
      <c r="C740">
        <f>'0625'!C68</f>
        <v>2277.1</v>
      </c>
      <c r="D740">
        <f>'0625'!D68</f>
        <v>11603.1</v>
      </c>
      <c r="E740">
        <f>'0625'!E68</f>
        <v>12956.3</v>
      </c>
      <c r="F740" s="16">
        <f t="shared" si="184"/>
        <v>14156.1</v>
      </c>
      <c r="G740" s="16">
        <f t="shared" si="185"/>
        <v>15233.4</v>
      </c>
      <c r="H740" s="17">
        <f t="shared" si="183"/>
        <v>-7.0719602977667435</v>
      </c>
      <c r="I740">
        <f>'0625'!F68</f>
        <v>1710</v>
      </c>
    </row>
    <row r="741" spans="1:9" x14ac:dyDescent="0.25">
      <c r="A741" s="78">
        <f t="shared" si="179"/>
        <v>44014</v>
      </c>
      <c r="B741">
        <f>'0702'!B68</f>
        <v>2285.1</v>
      </c>
      <c r="C741">
        <f>'0702'!C68</f>
        <v>2086</v>
      </c>
      <c r="D741">
        <f>'0702'!D68</f>
        <v>11961.6</v>
      </c>
      <c r="E741">
        <f>'0702'!E68</f>
        <v>13180.7</v>
      </c>
      <c r="F741" s="16">
        <f t="shared" si="184"/>
        <v>14246.7</v>
      </c>
      <c r="G741" s="16">
        <f t="shared" si="185"/>
        <v>15266.7</v>
      </c>
      <c r="H741" s="17">
        <f t="shared" si="183"/>
        <v>-6.6812081196329309</v>
      </c>
      <c r="I741">
        <f>'0702'!F68</f>
        <v>1831.9</v>
      </c>
    </row>
    <row r="742" spans="1:9" x14ac:dyDescent="0.25">
      <c r="A742" s="78">
        <f t="shared" si="179"/>
        <v>44021</v>
      </c>
      <c r="B742">
        <f>'0709'!B68</f>
        <v>2056.6999999999998</v>
      </c>
      <c r="C742">
        <f>'0709'!C68</f>
        <v>1793.6</v>
      </c>
      <c r="D742">
        <f>'0709'!D68</f>
        <v>12237</v>
      </c>
      <c r="E742">
        <f>'0709'!E68</f>
        <v>13483.5</v>
      </c>
      <c r="F742" s="16">
        <f t="shared" si="184"/>
        <v>14293.7</v>
      </c>
      <c r="G742" s="16">
        <f t="shared" si="185"/>
        <v>15277.1</v>
      </c>
      <c r="H742" s="17">
        <f t="shared" si="183"/>
        <v>-6.437085572523582</v>
      </c>
      <c r="I742">
        <f>'0709'!F68</f>
        <v>1831.9</v>
      </c>
    </row>
    <row r="743" spans="1:9" x14ac:dyDescent="0.25">
      <c r="A743" s="78">
        <f t="shared" si="179"/>
        <v>44028</v>
      </c>
      <c r="B743">
        <f>'0716'!B68</f>
        <v>1895.1</v>
      </c>
      <c r="C743">
        <f>'0716'!C68</f>
        <v>1649.9</v>
      </c>
      <c r="D743">
        <f>'0716'!D68</f>
        <v>12473.2</v>
      </c>
      <c r="E743">
        <f>'0716'!E68</f>
        <v>13673.7</v>
      </c>
      <c r="F743" s="16">
        <f t="shared" si="184"/>
        <v>14368.300000000001</v>
      </c>
      <c r="G743" s="16">
        <f t="shared" si="185"/>
        <v>15323.6</v>
      </c>
      <c r="H743" s="17">
        <f t="shared" si="183"/>
        <v>-6.2341747370069704</v>
      </c>
      <c r="I743">
        <f>'0716'!F68</f>
        <v>2042.9</v>
      </c>
    </row>
    <row r="744" spans="1:9" x14ac:dyDescent="0.25">
      <c r="A744" s="78">
        <f t="shared" si="179"/>
        <v>44035</v>
      </c>
      <c r="B744">
        <f>'0723'!B68</f>
        <v>1490.1</v>
      </c>
      <c r="C744">
        <f>'0723'!C68</f>
        <v>1496.9</v>
      </c>
      <c r="D744">
        <f>'0723'!D68</f>
        <v>12834</v>
      </c>
      <c r="E744">
        <f>'0723'!E68</f>
        <v>13971.7</v>
      </c>
      <c r="F744" s="16">
        <f t="shared" si="184"/>
        <v>14324.1</v>
      </c>
      <c r="G744" s="16">
        <f t="shared" si="185"/>
        <v>15468.6</v>
      </c>
      <c r="H744" s="17">
        <f t="shared" si="183"/>
        <v>-7.3988596253054535</v>
      </c>
      <c r="I744">
        <f>'0723'!F68</f>
        <v>2154.9</v>
      </c>
    </row>
    <row r="745" spans="1:9" x14ac:dyDescent="0.25">
      <c r="A745" s="78">
        <f t="shared" si="179"/>
        <v>44042</v>
      </c>
      <c r="B745">
        <f>'0730'!B68</f>
        <v>1388.6</v>
      </c>
      <c r="C745">
        <f>'0730'!C68</f>
        <v>1286</v>
      </c>
      <c r="D745">
        <f>'0730'!D68</f>
        <v>13018.7</v>
      </c>
      <c r="E745">
        <f>'0730'!E68</f>
        <v>14225.5</v>
      </c>
      <c r="F745" s="16">
        <f t="shared" si="184"/>
        <v>14407.300000000001</v>
      </c>
      <c r="G745" s="16">
        <f t="shared" si="185"/>
        <v>15511.5</v>
      </c>
      <c r="H745" s="17">
        <f t="shared" si="183"/>
        <v>-7.1185894336459938</v>
      </c>
      <c r="I745">
        <f>'0730'!F68</f>
        <v>2407.4</v>
      </c>
    </row>
    <row r="746" spans="1:9" x14ac:dyDescent="0.25">
      <c r="A746" s="78">
        <f t="shared" si="179"/>
        <v>44049</v>
      </c>
      <c r="B746">
        <f>'0806'!B68</f>
        <v>1178.7</v>
      </c>
      <c r="C746">
        <f>'0806'!C68</f>
        <v>987.2</v>
      </c>
      <c r="D746">
        <f>'0806'!D68</f>
        <v>13244.5</v>
      </c>
      <c r="E746">
        <f>'0806'!E68</f>
        <v>14610.3</v>
      </c>
      <c r="F746" s="16">
        <f t="shared" si="184"/>
        <v>14423.2</v>
      </c>
      <c r="G746" s="16">
        <f t="shared" si="185"/>
        <v>15597.5</v>
      </c>
      <c r="H746" s="17">
        <f t="shared" si="183"/>
        <v>-7.5287706363199147</v>
      </c>
      <c r="I746">
        <f>'0806'!F68</f>
        <v>2572.6</v>
      </c>
    </row>
    <row r="747" spans="1:9" x14ac:dyDescent="0.25">
      <c r="A747" s="78">
        <f t="shared" si="179"/>
        <v>44056</v>
      </c>
      <c r="B747">
        <f>'0813'!B67</f>
        <v>891.4</v>
      </c>
      <c r="C747">
        <f>'0813'!C67</f>
        <v>761.1</v>
      </c>
      <c r="D747">
        <f>'0813'!D67</f>
        <v>13542.3</v>
      </c>
      <c r="E747">
        <f>'0813'!E67</f>
        <v>14933.3</v>
      </c>
      <c r="F747" s="16">
        <f t="shared" si="184"/>
        <v>14433.699999999999</v>
      </c>
      <c r="G747" s="16">
        <f t="shared" si="185"/>
        <v>15694.4</v>
      </c>
      <c r="H747" s="17">
        <f t="shared" si="183"/>
        <v>-8.0328015088184319</v>
      </c>
      <c r="I747">
        <f>'0813'!F67</f>
        <v>2667.4</v>
      </c>
    </row>
    <row r="748" spans="1:9" x14ac:dyDescent="0.25">
      <c r="A748" s="78">
        <f t="shared" si="179"/>
        <v>44063</v>
      </c>
      <c r="B748">
        <f>'0820'!B67</f>
        <v>698.4</v>
      </c>
      <c r="C748">
        <f>'0820'!C67</f>
        <v>572.9</v>
      </c>
      <c r="D748">
        <f>'0820'!D67</f>
        <v>13797.6</v>
      </c>
      <c r="E748">
        <f>'0820'!E67</f>
        <v>15135</v>
      </c>
      <c r="F748" s="16">
        <f t="shared" si="184"/>
        <v>14496</v>
      </c>
      <c r="G748" s="16">
        <f t="shared" si="185"/>
        <v>15707.9</v>
      </c>
      <c r="H748" s="17">
        <f t="shared" si="183"/>
        <v>-7.7152260964228114</v>
      </c>
      <c r="I748">
        <f>'0820'!F67</f>
        <v>2900.4</v>
      </c>
    </row>
    <row r="749" spans="1:9" x14ac:dyDescent="0.25">
      <c r="A749" s="78">
        <f t="shared" si="179"/>
        <v>44070</v>
      </c>
      <c r="B749">
        <f>'0827'!B67</f>
        <v>518.20000000000005</v>
      </c>
      <c r="C749">
        <f>'0827'!C67</f>
        <v>379.8</v>
      </c>
      <c r="D749">
        <f>'0827'!D67</f>
        <v>14021.9</v>
      </c>
      <c r="E749">
        <f>'0827'!E67</f>
        <v>15372.9</v>
      </c>
      <c r="F749" s="16">
        <f t="shared" si="184"/>
        <v>14540.1</v>
      </c>
      <c r="G749" s="16">
        <f t="shared" si="185"/>
        <v>15752.699999999999</v>
      </c>
      <c r="H749" s="17">
        <f t="shared" si="183"/>
        <v>-7.6977280085318567</v>
      </c>
      <c r="I749">
        <f>'0827'!F67</f>
        <v>2937.9</v>
      </c>
    </row>
    <row r="750" spans="1:9" x14ac:dyDescent="0.25">
      <c r="A750" s="78">
        <f t="shared" si="179"/>
        <v>44077</v>
      </c>
      <c r="B750">
        <f>'0903'!B40</f>
        <v>3453.1</v>
      </c>
      <c r="C750">
        <f>'0903'!C40</f>
        <v>3407.4</v>
      </c>
      <c r="D750">
        <f>'0903'!D40</f>
        <v>62.9</v>
      </c>
      <c r="E750">
        <f>'0903'!E40</f>
        <v>212</v>
      </c>
      <c r="F750" s="16">
        <f t="shared" si="184"/>
        <v>3516</v>
      </c>
      <c r="G750" s="16">
        <f t="shared" si="185"/>
        <v>3619.4</v>
      </c>
      <c r="H750" s="17">
        <f t="shared" si="183"/>
        <v>-2.8568270984141053</v>
      </c>
    </row>
    <row r="751" spans="1:9" x14ac:dyDescent="0.25">
      <c r="A751" s="78">
        <f t="shared" si="179"/>
        <v>44084</v>
      </c>
      <c r="B751">
        <f>'0910'!B43</f>
        <v>3346.9</v>
      </c>
      <c r="C751">
        <f>'0910'!C43</f>
        <v>4328.3999999999996</v>
      </c>
      <c r="D751">
        <f>'0910'!D43</f>
        <v>275.89999999999998</v>
      </c>
      <c r="E751">
        <f>'0910'!E43</f>
        <v>449.2</v>
      </c>
      <c r="F751" s="16">
        <f t="shared" si="184"/>
        <v>3622.8</v>
      </c>
      <c r="G751" s="16">
        <f t="shared" si="185"/>
        <v>4777.5999999999995</v>
      </c>
      <c r="H751" s="17">
        <f t="shared" si="183"/>
        <v>-24.17113194909577</v>
      </c>
    </row>
    <row r="752" spans="1:9" x14ac:dyDescent="0.25">
      <c r="A752" s="78">
        <f t="shared" si="179"/>
        <v>44091</v>
      </c>
      <c r="B752">
        <f>'0917'!B45</f>
        <v>3469.1</v>
      </c>
      <c r="C752">
        <f>'0917'!C45</f>
        <v>4355.6000000000004</v>
      </c>
      <c r="D752">
        <f>'0917'!D45</f>
        <v>435.6</v>
      </c>
      <c r="E752">
        <f>'0917'!E45</f>
        <v>618.9</v>
      </c>
      <c r="F752" s="16">
        <f t="shared" si="184"/>
        <v>3904.7</v>
      </c>
      <c r="G752" s="16">
        <f t="shared" si="185"/>
        <v>4974.5</v>
      </c>
      <c r="H752" s="17">
        <f t="shared" si="183"/>
        <v>-21.50567896270983</v>
      </c>
    </row>
    <row r="753" spans="1:8" x14ac:dyDescent="0.25">
      <c r="A753" s="78">
        <f t="shared" si="179"/>
        <v>44098</v>
      </c>
      <c r="B753">
        <f>'0924'!B46</f>
        <v>3680.2</v>
      </c>
      <c r="C753">
        <f>'0924'!C46</f>
        <v>4441.1000000000004</v>
      </c>
      <c r="D753">
        <f>'0924'!D46</f>
        <v>665.7</v>
      </c>
      <c r="E753">
        <f>'0924'!E46</f>
        <v>894.4</v>
      </c>
      <c r="F753" s="16">
        <f t="shared" si="184"/>
        <v>4345.8999999999996</v>
      </c>
      <c r="G753" s="16">
        <f t="shared" si="185"/>
        <v>5335.5</v>
      </c>
      <c r="H753" s="17">
        <f t="shared" si="183"/>
        <v>-18.547465092306258</v>
      </c>
    </row>
    <row r="754" spans="1:8" x14ac:dyDescent="0.25">
      <c r="A754" s="78">
        <f t="shared" si="179"/>
        <v>44105</v>
      </c>
      <c r="B754">
        <f>'1001'!B46</f>
        <v>3737.5</v>
      </c>
      <c r="C754">
        <f>'1001'!C46</f>
        <v>4263.8</v>
      </c>
      <c r="D754">
        <f>'1001'!D46</f>
        <v>941.1</v>
      </c>
      <c r="E754">
        <f>'1001'!E46</f>
        <v>1109.4000000000001</v>
      </c>
      <c r="F754" s="16">
        <f t="shared" si="184"/>
        <v>4678.6000000000004</v>
      </c>
      <c r="G754" s="16">
        <f t="shared" si="185"/>
        <v>5373.2000000000007</v>
      </c>
      <c r="H754" s="17">
        <f t="shared" si="183"/>
        <v>-12.927119779647144</v>
      </c>
    </row>
    <row r="755" spans="1:8" x14ac:dyDescent="0.25">
      <c r="A755" s="78">
        <f t="shared" si="179"/>
        <v>44112</v>
      </c>
      <c r="B755">
        <f>'1008'!B47</f>
        <v>3634.9</v>
      </c>
      <c r="C755">
        <f>'1008'!C47</f>
        <v>4099.8</v>
      </c>
      <c r="D755">
        <f>'1008'!D47</f>
        <v>1247.5999999999999</v>
      </c>
      <c r="E755">
        <f>'1008'!E47</f>
        <v>1364.9</v>
      </c>
      <c r="F755" s="16">
        <f t="shared" si="184"/>
        <v>4882.5</v>
      </c>
      <c r="G755" s="16">
        <f t="shared" si="185"/>
        <v>5464.7000000000007</v>
      </c>
      <c r="H755" s="17">
        <f t="shared" si="183"/>
        <v>-10.653832781305484</v>
      </c>
    </row>
    <row r="756" spans="1:8" x14ac:dyDescent="0.25">
      <c r="A756" s="78">
        <f t="shared" si="179"/>
        <v>44119</v>
      </c>
      <c r="B756">
        <f>'1015'!B47</f>
        <v>3843.9</v>
      </c>
      <c r="C756">
        <f>'1015'!C47</f>
        <v>4237.7</v>
      </c>
      <c r="D756">
        <f>'1015'!D47</f>
        <v>1415.8</v>
      </c>
      <c r="E756">
        <f>'1015'!E47</f>
        <v>1574.4</v>
      </c>
      <c r="F756" s="16">
        <f t="shared" si="184"/>
        <v>5259.7</v>
      </c>
      <c r="G756" s="16">
        <f t="shared" si="185"/>
        <v>5812.1</v>
      </c>
      <c r="H756" s="17">
        <f t="shared" si="183"/>
        <v>-9.5043099740197317</v>
      </c>
    </row>
    <row r="757" spans="1:8" x14ac:dyDescent="0.25">
      <c r="A757" s="78">
        <f t="shared" si="179"/>
        <v>44126</v>
      </c>
      <c r="B757">
        <f>'1022'!B51</f>
        <v>4087.6</v>
      </c>
      <c r="C757">
        <f>'1022'!C51</f>
        <v>4330.5</v>
      </c>
      <c r="D757">
        <f>'1022'!D51</f>
        <v>1669</v>
      </c>
      <c r="E757">
        <f>'1022'!E51</f>
        <v>1779</v>
      </c>
      <c r="F757" s="16">
        <f t="shared" si="184"/>
        <v>5756.6</v>
      </c>
      <c r="G757" s="16">
        <f t="shared" si="185"/>
        <v>6109.5</v>
      </c>
      <c r="H757" s="17">
        <f t="shared" si="183"/>
        <v>-5.7762501022996959</v>
      </c>
    </row>
    <row r="758" spans="1:8" x14ac:dyDescent="0.25">
      <c r="A758" s="78">
        <f t="shared" si="179"/>
        <v>44133</v>
      </c>
      <c r="B758">
        <f>'1029'!B53</f>
        <v>4941.6000000000004</v>
      </c>
      <c r="C758">
        <f>'1029'!C53</f>
        <v>4291.3</v>
      </c>
      <c r="D758">
        <f>'1029'!D53</f>
        <v>1877.6</v>
      </c>
      <c r="E758">
        <f>'1029'!E53</f>
        <v>2005.1</v>
      </c>
      <c r="F758" s="16">
        <f t="shared" si="184"/>
        <v>6819.2000000000007</v>
      </c>
      <c r="G758" s="16">
        <f t="shared" si="185"/>
        <v>6296.4</v>
      </c>
      <c r="H758" s="17">
        <f t="shared" si="183"/>
        <v>8.3031573597611477</v>
      </c>
    </row>
    <row r="759" spans="1:8" x14ac:dyDescent="0.25">
      <c r="A759" s="78">
        <f t="shared" si="179"/>
        <v>44140</v>
      </c>
      <c r="B759">
        <f>'1105'!B54</f>
        <v>4984.7</v>
      </c>
      <c r="C759">
        <f>'1105'!C54</f>
        <v>4034.1</v>
      </c>
      <c r="D759">
        <f>'1105'!D54</f>
        <v>2093.1</v>
      </c>
      <c r="E759">
        <f>'1105'!E54</f>
        <v>2309.5</v>
      </c>
      <c r="F759" s="16">
        <f t="shared" si="184"/>
        <v>7077.7999999999993</v>
      </c>
      <c r="G759" s="16">
        <f t="shared" si="185"/>
        <v>6343.6</v>
      </c>
      <c r="H759" s="17">
        <f t="shared" si="183"/>
        <v>11.573869726968899</v>
      </c>
    </row>
    <row r="760" spans="1:8" x14ac:dyDescent="0.25">
      <c r="A760" s="78">
        <f t="shared" si="179"/>
        <v>44147</v>
      </c>
      <c r="B760">
        <f>'1112'!B53</f>
        <v>5023.7</v>
      </c>
      <c r="C760">
        <f>'1112'!C53</f>
        <v>4045.6</v>
      </c>
      <c r="D760">
        <f>'1112'!D53</f>
        <v>2298.3000000000002</v>
      </c>
      <c r="E760">
        <f>'1112'!E53</f>
        <v>2684.5</v>
      </c>
      <c r="F760" s="16">
        <f t="shared" si="184"/>
        <v>7322</v>
      </c>
      <c r="G760" s="16">
        <f t="shared" si="185"/>
        <v>6730.1</v>
      </c>
      <c r="H760" s="17">
        <f t="shared" si="183"/>
        <v>8.7948173132642804</v>
      </c>
    </row>
    <row r="761" spans="1:8" x14ac:dyDescent="0.25">
      <c r="A761" s="78">
        <f t="shared" si="179"/>
        <v>44154</v>
      </c>
      <c r="B761">
        <f>'1119'!B53</f>
        <v>5239.5</v>
      </c>
      <c r="C761">
        <f>'1119'!C53</f>
        <v>3811.2</v>
      </c>
      <c r="D761">
        <f>'1119'!D53</f>
        <v>2637.6</v>
      </c>
      <c r="E761">
        <f>'1119'!E53</f>
        <v>3006.8</v>
      </c>
      <c r="F761" s="16">
        <f t="shared" si="184"/>
        <v>7877.1</v>
      </c>
      <c r="G761" s="16">
        <f t="shared" si="185"/>
        <v>6818</v>
      </c>
      <c r="H761" s="17">
        <f t="shared" si="183"/>
        <v>15.533880903490772</v>
      </c>
    </row>
    <row r="762" spans="1:8" x14ac:dyDescent="0.25">
      <c r="A762" s="78">
        <f t="shared" si="179"/>
        <v>44161</v>
      </c>
      <c r="B762">
        <f>'1126'!B54</f>
        <v>5584</v>
      </c>
      <c r="C762">
        <f>'1126'!C54</f>
        <v>3567.4</v>
      </c>
      <c r="D762">
        <f>'1126'!D54</f>
        <v>2949.9</v>
      </c>
      <c r="E762">
        <f>'1126'!E54</f>
        <v>3294.9</v>
      </c>
      <c r="F762" s="16">
        <f t="shared" si="184"/>
        <v>8533.9</v>
      </c>
      <c r="G762" s="16">
        <f t="shared" si="185"/>
        <v>6862.3</v>
      </c>
      <c r="H762" s="17">
        <f t="shared" si="183"/>
        <v>24.359179866808489</v>
      </c>
    </row>
    <row r="763" spans="1:8" x14ac:dyDescent="0.25">
      <c r="A763" s="78">
        <f t="shared" si="179"/>
        <v>44168</v>
      </c>
      <c r="B763">
        <f>'1203'!B54</f>
        <v>5731</v>
      </c>
      <c r="C763">
        <f>'1203'!C54</f>
        <v>3823.7</v>
      </c>
      <c r="D763">
        <f>'1203'!D54</f>
        <v>3211.1</v>
      </c>
      <c r="E763">
        <f>'1203'!E54</f>
        <v>3555.8</v>
      </c>
      <c r="F763" s="16">
        <f t="shared" si="184"/>
        <v>8942.1</v>
      </c>
      <c r="G763" s="16">
        <f t="shared" si="185"/>
        <v>7379.5</v>
      </c>
      <c r="H763" s="17">
        <f t="shared" si="183"/>
        <v>21.174876346635951</v>
      </c>
    </row>
    <row r="764" spans="1:8" x14ac:dyDescent="0.25">
      <c r="A764" s="78">
        <f t="shared" si="179"/>
        <v>44175</v>
      </c>
      <c r="B764">
        <f>'1210'!B55</f>
        <v>6148.6</v>
      </c>
      <c r="C764">
        <f>'1210'!C55</f>
        <v>4680.7</v>
      </c>
      <c r="D764">
        <f>'1210'!D55</f>
        <v>3508.4</v>
      </c>
      <c r="E764">
        <f>'1210'!E55</f>
        <v>3851.4</v>
      </c>
      <c r="F764" s="16">
        <f t="shared" si="184"/>
        <v>9657</v>
      </c>
      <c r="G764" s="16">
        <f t="shared" si="185"/>
        <v>8532.1</v>
      </c>
      <c r="H764" s="17">
        <f t="shared" si="183"/>
        <v>13.184327422322761</v>
      </c>
    </row>
    <row r="765" spans="1:8" x14ac:dyDescent="0.25">
      <c r="A765" s="78">
        <f t="shared" si="179"/>
        <v>44182</v>
      </c>
      <c r="B765">
        <f>'1217'!B57</f>
        <v>6002.6</v>
      </c>
      <c r="C765">
        <f>'1217'!C57</f>
        <v>4742.3999999999996</v>
      </c>
      <c r="D765">
        <f>'1217'!D57</f>
        <v>3686.9</v>
      </c>
      <c r="E765">
        <f>'1217'!E57</f>
        <v>4006</v>
      </c>
      <c r="F765" s="16">
        <f t="shared" si="184"/>
        <v>9689.5</v>
      </c>
      <c r="G765" s="16">
        <f t="shared" si="185"/>
        <v>8748.4</v>
      </c>
      <c r="H765" s="17">
        <f t="shared" si="183"/>
        <v>10.757395638059531</v>
      </c>
    </row>
    <row r="766" spans="1:8" x14ac:dyDescent="0.25">
      <c r="A766" s="78">
        <f t="shared" si="179"/>
        <v>44189</v>
      </c>
      <c r="B766">
        <f>'1224'!B58</f>
        <v>5807.6</v>
      </c>
      <c r="C766">
        <f>'1224'!C58</f>
        <v>4813.5</v>
      </c>
      <c r="D766">
        <f>'1224'!D58</f>
        <v>3913.7</v>
      </c>
      <c r="E766">
        <f>'1224'!E58</f>
        <v>4172.6000000000004</v>
      </c>
      <c r="F766" s="16">
        <f t="shared" si="184"/>
        <v>9721.2999999999993</v>
      </c>
      <c r="G766" s="16">
        <f t="shared" si="185"/>
        <v>8986.1</v>
      </c>
      <c r="H766" s="17">
        <f t="shared" si="183"/>
        <v>8.1815247994124096</v>
      </c>
    </row>
    <row r="767" spans="1:8" x14ac:dyDescent="0.25">
      <c r="A767" s="78">
        <f t="shared" si="179"/>
        <v>44196</v>
      </c>
      <c r="B767">
        <f>'1231'!B58</f>
        <v>5601.4</v>
      </c>
      <c r="C767">
        <f>'1231'!C58</f>
        <v>4506.6000000000004</v>
      </c>
      <c r="D767">
        <f>'1231'!D58</f>
        <v>4221.2</v>
      </c>
      <c r="E767">
        <f>'1231'!E58</f>
        <v>4438.1000000000004</v>
      </c>
      <c r="F767" s="16">
        <f t="shared" si="184"/>
        <v>9822.5999999999985</v>
      </c>
      <c r="G767" s="16">
        <f t="shared" si="185"/>
        <v>8944.7000000000007</v>
      </c>
      <c r="H767" s="17">
        <f t="shared" si="183"/>
        <v>9.814750634453894</v>
      </c>
    </row>
    <row r="768" spans="1:8" x14ac:dyDescent="0.25">
      <c r="A768" s="78">
        <f t="shared" si="179"/>
        <v>44203</v>
      </c>
      <c r="B768">
        <f>'0107'!B58</f>
        <v>5425.2</v>
      </c>
      <c r="C768">
        <f>'0107'!C58</f>
        <v>4430.8</v>
      </c>
      <c r="D768">
        <f>'0107'!D58</f>
        <v>4521.5</v>
      </c>
      <c r="E768">
        <f>'0107'!E58</f>
        <v>4630.2</v>
      </c>
      <c r="F768" s="16">
        <f t="shared" si="184"/>
        <v>9946.7000000000007</v>
      </c>
      <c r="G768" s="16">
        <f t="shared" si="185"/>
        <v>9061</v>
      </c>
      <c r="H768" s="17">
        <f t="shared" si="183"/>
        <v>9.7748592870544151</v>
      </c>
    </row>
    <row r="769" spans="1:9" x14ac:dyDescent="0.25">
      <c r="A769" s="78">
        <f t="shared" si="179"/>
        <v>44210</v>
      </c>
      <c r="B769">
        <f>'0114'!B58</f>
        <v>5815.5</v>
      </c>
      <c r="C769">
        <f>'0114'!C58</f>
        <v>4539.6000000000004</v>
      </c>
      <c r="D769">
        <f>'0114'!D58</f>
        <v>4719.5</v>
      </c>
      <c r="E769">
        <f>'0114'!E58</f>
        <v>4791.3999999999996</v>
      </c>
      <c r="F769" s="16">
        <f t="shared" si="184"/>
        <v>10535</v>
      </c>
      <c r="G769" s="16">
        <f t="shared" si="185"/>
        <v>9331</v>
      </c>
      <c r="H769" s="17">
        <f t="shared" si="183"/>
        <v>12.903225806451623</v>
      </c>
    </row>
    <row r="770" spans="1:9" x14ac:dyDescent="0.25">
      <c r="A770" s="78">
        <f t="shared" si="179"/>
        <v>44217</v>
      </c>
      <c r="B770">
        <f>'0121'!B60</f>
        <v>5727.4</v>
      </c>
      <c r="C770">
        <f>'0121'!C60</f>
        <v>4452.1000000000004</v>
      </c>
      <c r="D770">
        <f>'0121'!D60</f>
        <v>4953.2</v>
      </c>
      <c r="E770">
        <f>'0121'!E60</f>
        <v>5069</v>
      </c>
      <c r="F770" s="16">
        <f t="shared" ref="F770:F817" si="186">+B770+D770</f>
        <v>10680.599999999999</v>
      </c>
      <c r="G770" s="16">
        <f t="shared" ref="G770:G817" si="187">+C770+E770</f>
        <v>9521.1</v>
      </c>
      <c r="H770" s="17">
        <f t="shared" si="183"/>
        <v>12.178214702082713</v>
      </c>
    </row>
    <row r="771" spans="1:9" x14ac:dyDescent="0.25">
      <c r="A771" s="78">
        <f t="shared" si="179"/>
        <v>44224</v>
      </c>
      <c r="B771">
        <f>'0128'!B60</f>
        <v>5940.2</v>
      </c>
      <c r="C771">
        <f>'0128'!C60</f>
        <v>4613</v>
      </c>
      <c r="D771">
        <f>'0128'!D60</f>
        <v>5144.1000000000004</v>
      </c>
      <c r="E771">
        <f>'0128'!E60</f>
        <v>5347.5</v>
      </c>
      <c r="F771" s="16">
        <f t="shared" si="186"/>
        <v>11084.3</v>
      </c>
      <c r="G771" s="16">
        <f t="shared" si="187"/>
        <v>9960.5</v>
      </c>
      <c r="H771" s="17">
        <f t="shared" si="183"/>
        <v>11.282566136238126</v>
      </c>
    </row>
    <row r="772" spans="1:9" x14ac:dyDescent="0.25">
      <c r="A772" s="78">
        <f t="shared" ref="A772:A835" si="188">+A771+7</f>
        <v>44231</v>
      </c>
      <c r="B772">
        <f>'0204'!B61</f>
        <v>6108.6</v>
      </c>
      <c r="C772">
        <f>'0204'!C61</f>
        <v>4436.8999999999996</v>
      </c>
      <c r="D772">
        <f>'0204'!D61</f>
        <v>5432.1</v>
      </c>
      <c r="E772">
        <f>'0204'!E61</f>
        <v>5576.1</v>
      </c>
      <c r="F772" s="16">
        <f t="shared" si="186"/>
        <v>11540.7</v>
      </c>
      <c r="G772" s="16">
        <f t="shared" si="187"/>
        <v>10013</v>
      </c>
      <c r="H772" s="17">
        <f t="shared" si="183"/>
        <v>15.257165684610019</v>
      </c>
    </row>
    <row r="773" spans="1:9" x14ac:dyDescent="0.25">
      <c r="A773" s="78">
        <f t="shared" si="188"/>
        <v>44238</v>
      </c>
      <c r="B773">
        <f>'0211'!B60</f>
        <v>6088</v>
      </c>
      <c r="C773">
        <f>'0211'!C60</f>
        <v>4477.8999999999996</v>
      </c>
      <c r="D773">
        <f>'0211'!D60</f>
        <v>5679.2</v>
      </c>
      <c r="E773">
        <f>'0211'!E60</f>
        <v>5823</v>
      </c>
      <c r="F773" s="16">
        <f t="shared" si="186"/>
        <v>11767.2</v>
      </c>
      <c r="G773" s="16">
        <f t="shared" si="187"/>
        <v>10300.9</v>
      </c>
      <c r="H773" s="17">
        <f t="shared" si="183"/>
        <v>14.234678523235855</v>
      </c>
    </row>
    <row r="774" spans="1:9" x14ac:dyDescent="0.25">
      <c r="A774" s="78">
        <f t="shared" si="188"/>
        <v>44245</v>
      </c>
      <c r="B774">
        <f>'0218'!B60</f>
        <v>5852.6</v>
      </c>
      <c r="C774">
        <f>'0218'!C60</f>
        <v>4361.5</v>
      </c>
      <c r="D774">
        <f>'0218'!D60</f>
        <v>6000.3</v>
      </c>
      <c r="E774">
        <f>'0218'!E60</f>
        <v>6101.7</v>
      </c>
      <c r="F774" s="16">
        <f t="shared" si="186"/>
        <v>11852.900000000001</v>
      </c>
      <c r="G774" s="16">
        <f t="shared" si="187"/>
        <v>10463.200000000001</v>
      </c>
      <c r="H774" s="17">
        <f t="shared" si="183"/>
        <v>13.281787598440253</v>
      </c>
    </row>
    <row r="775" spans="1:9" x14ac:dyDescent="0.25">
      <c r="A775" s="78">
        <f t="shared" si="188"/>
        <v>44252</v>
      </c>
      <c r="B775">
        <f>'0225'!B61</f>
        <v>5773.5</v>
      </c>
      <c r="C775">
        <f>'0225'!C61</f>
        <v>4332</v>
      </c>
      <c r="D775">
        <f>'0225'!D61</f>
        <v>6261.4</v>
      </c>
      <c r="E775">
        <f>'0225'!E61</f>
        <v>6379.2</v>
      </c>
      <c r="F775" s="16">
        <f t="shared" si="186"/>
        <v>12034.9</v>
      </c>
      <c r="G775" s="16">
        <f t="shared" si="187"/>
        <v>10711.2</v>
      </c>
      <c r="H775" s="17">
        <f t="shared" si="183"/>
        <v>12.358092463962933</v>
      </c>
    </row>
    <row r="776" spans="1:9" x14ac:dyDescent="0.25">
      <c r="A776" s="78">
        <f t="shared" si="188"/>
        <v>44259</v>
      </c>
      <c r="B776">
        <f>'0304'!B62</f>
        <v>5679.3</v>
      </c>
      <c r="C776">
        <f>'0304'!C62</f>
        <v>4127.6000000000004</v>
      </c>
      <c r="D776">
        <f>'0304'!D62</f>
        <v>6463.5</v>
      </c>
      <c r="E776">
        <f>'0304'!E62</f>
        <v>6747.4</v>
      </c>
      <c r="F776" s="16">
        <f t="shared" si="186"/>
        <v>12142.8</v>
      </c>
      <c r="G776" s="16">
        <f t="shared" si="187"/>
        <v>10875</v>
      </c>
      <c r="H776" s="17">
        <f t="shared" si="183"/>
        <v>11.657931034482761</v>
      </c>
    </row>
    <row r="777" spans="1:9" x14ac:dyDescent="0.25">
      <c r="A777" s="78">
        <f t="shared" si="188"/>
        <v>44266</v>
      </c>
      <c r="B777">
        <f>'0311'!B62</f>
        <v>5574.7</v>
      </c>
      <c r="C777">
        <f>'0311'!C62</f>
        <v>4078.2</v>
      </c>
      <c r="D777">
        <f>'0311'!D62</f>
        <v>6853.6</v>
      </c>
      <c r="E777">
        <f>'0311'!E62</f>
        <v>7038.1</v>
      </c>
      <c r="F777" s="16">
        <f t="shared" si="186"/>
        <v>12428.3</v>
      </c>
      <c r="G777" s="16">
        <f t="shared" si="187"/>
        <v>11116.3</v>
      </c>
      <c r="H777" s="17">
        <f t="shared" si="183"/>
        <v>11.802488237992858</v>
      </c>
    </row>
    <row r="778" spans="1:9" x14ac:dyDescent="0.25">
      <c r="A778" s="78">
        <f t="shared" si="188"/>
        <v>44273</v>
      </c>
      <c r="B778">
        <f>'0318'!B62</f>
        <v>5300.6</v>
      </c>
      <c r="C778">
        <f>'0318'!C62</f>
        <v>4066</v>
      </c>
      <c r="D778">
        <f>'0318'!D62</f>
        <v>7323.7</v>
      </c>
      <c r="E778">
        <f>'0318'!E62</f>
        <v>7269.6</v>
      </c>
      <c r="F778" s="16">
        <f t="shared" si="186"/>
        <v>12624.3</v>
      </c>
      <c r="G778" s="16">
        <f t="shared" si="187"/>
        <v>11335.6</v>
      </c>
      <c r="H778" s="17">
        <f t="shared" si="183"/>
        <v>11.368608631214915</v>
      </c>
    </row>
    <row r="779" spans="1:9" x14ac:dyDescent="0.25">
      <c r="A779" s="78">
        <f t="shared" si="188"/>
        <v>44280</v>
      </c>
      <c r="B779">
        <f>'0325'!B62</f>
        <v>5086.3</v>
      </c>
      <c r="C779">
        <f>'0325'!C62</f>
        <v>4081.3</v>
      </c>
      <c r="D779">
        <f>'0325'!D62</f>
        <v>7621.8</v>
      </c>
      <c r="E779">
        <f>'0325'!E62</f>
        <v>7568.8</v>
      </c>
      <c r="F779" s="16">
        <f t="shared" si="186"/>
        <v>12708.1</v>
      </c>
      <c r="G779" s="16">
        <f t="shared" si="187"/>
        <v>11650.1</v>
      </c>
      <c r="H779" s="17">
        <f t="shared" si="183"/>
        <v>9.0814671118702783</v>
      </c>
    </row>
    <row r="780" spans="1:9" x14ac:dyDescent="0.25">
      <c r="A780" s="78">
        <f t="shared" si="188"/>
        <v>44287</v>
      </c>
      <c r="B780">
        <f>'0401'!B62</f>
        <v>4680.3999999999996</v>
      </c>
      <c r="C780">
        <f>'0401'!C62</f>
        <v>3945.6</v>
      </c>
      <c r="D780">
        <f>'0401'!D62</f>
        <v>8095.4</v>
      </c>
      <c r="E780">
        <f>'0401'!E62</f>
        <v>7884</v>
      </c>
      <c r="F780" s="16">
        <f t="shared" si="186"/>
        <v>12775.8</v>
      </c>
      <c r="G780" s="16">
        <f t="shared" si="187"/>
        <v>11829.6</v>
      </c>
      <c r="H780" s="17">
        <f t="shared" si="183"/>
        <v>7.9985798336376535</v>
      </c>
    </row>
    <row r="781" spans="1:9" x14ac:dyDescent="0.25">
      <c r="A781" s="78">
        <f t="shared" si="188"/>
        <v>44294</v>
      </c>
      <c r="B781">
        <f>'0408'!B62</f>
        <v>4369.2</v>
      </c>
      <c r="C781">
        <f>'0408'!C62</f>
        <v>3803.3</v>
      </c>
      <c r="D781">
        <f>'0408'!D62</f>
        <v>8545.5</v>
      </c>
      <c r="E781">
        <f>'0408'!E62</f>
        <v>8232.7999999999993</v>
      </c>
      <c r="F781" s="16">
        <f t="shared" si="186"/>
        <v>12914.7</v>
      </c>
      <c r="G781" s="16">
        <f t="shared" si="187"/>
        <v>12036.099999999999</v>
      </c>
      <c r="H781" s="17">
        <f t="shared" si="183"/>
        <v>7.299706715630494</v>
      </c>
    </row>
    <row r="782" spans="1:9" x14ac:dyDescent="0.25">
      <c r="A782" s="78">
        <f t="shared" si="188"/>
        <v>44301</v>
      </c>
      <c r="B782">
        <f>'0415'!B63</f>
        <v>4414.3999999999996</v>
      </c>
      <c r="C782">
        <f>'0415'!C63</f>
        <v>3739.3</v>
      </c>
      <c r="D782">
        <f>'0415'!D63</f>
        <v>8866.6</v>
      </c>
      <c r="E782">
        <f>'0415'!E63</f>
        <v>8517.7999999999993</v>
      </c>
      <c r="F782" s="16">
        <f t="shared" si="186"/>
        <v>13281</v>
      </c>
      <c r="G782" s="16">
        <f t="shared" si="187"/>
        <v>12257.099999999999</v>
      </c>
      <c r="H782" s="17">
        <f t="shared" si="183"/>
        <v>8.3535257116283734</v>
      </c>
      <c r="I782">
        <f>'0415'!F63</f>
        <v>1523.7</v>
      </c>
    </row>
    <row r="783" spans="1:9" x14ac:dyDescent="0.25">
      <c r="A783" s="78">
        <f t="shared" si="188"/>
        <v>44308</v>
      </c>
      <c r="B783">
        <f>'0422'!B63</f>
        <v>4423.8999999999996</v>
      </c>
      <c r="C783">
        <f>'0422'!C63</f>
        <v>4093.9</v>
      </c>
      <c r="D783">
        <f>'0422'!D63</f>
        <v>9154</v>
      </c>
      <c r="E783">
        <f>'0422'!E63</f>
        <v>8708</v>
      </c>
      <c r="F783" s="16">
        <f t="shared" si="186"/>
        <v>13577.9</v>
      </c>
      <c r="G783" s="16">
        <f t="shared" si="187"/>
        <v>12801.9</v>
      </c>
      <c r="H783" s="17">
        <f t="shared" si="183"/>
        <v>6.0616002312156692</v>
      </c>
      <c r="I783">
        <f>'0422'!F63</f>
        <v>1544</v>
      </c>
    </row>
    <row r="784" spans="1:9" x14ac:dyDescent="0.25">
      <c r="A784" s="78">
        <f t="shared" si="188"/>
        <v>44315</v>
      </c>
      <c r="B784">
        <f>'0429'!B63</f>
        <v>4272.5</v>
      </c>
      <c r="C784">
        <f>'0429'!C63</f>
        <v>3841.3</v>
      </c>
      <c r="D784">
        <f>'0429'!D63</f>
        <v>9447.1</v>
      </c>
      <c r="E784">
        <f>'0429'!E63</f>
        <v>9101.6</v>
      </c>
      <c r="F784" s="16">
        <f t="shared" si="186"/>
        <v>13719.6</v>
      </c>
      <c r="G784" s="16">
        <f t="shared" si="187"/>
        <v>12942.900000000001</v>
      </c>
      <c r="H784" s="17">
        <f t="shared" si="183"/>
        <v>6.0009735067102277</v>
      </c>
      <c r="I784">
        <f>'0429'!F63</f>
        <v>1566.9</v>
      </c>
    </row>
    <row r="785" spans="1:9" x14ac:dyDescent="0.25">
      <c r="A785" s="78">
        <f t="shared" si="188"/>
        <v>44322</v>
      </c>
      <c r="B785">
        <f>'0506'!B63</f>
        <v>4133.1000000000004</v>
      </c>
      <c r="C785">
        <f>'0506'!C63</f>
        <v>3694</v>
      </c>
      <c r="D785">
        <f>'0506'!D63</f>
        <v>9755.2000000000007</v>
      </c>
      <c r="E785">
        <f>'0506'!E63</f>
        <v>9488.4</v>
      </c>
      <c r="F785" s="16">
        <f t="shared" si="186"/>
        <v>13888.300000000001</v>
      </c>
      <c r="G785" s="16">
        <f t="shared" si="187"/>
        <v>13182.4</v>
      </c>
      <c r="H785" s="17">
        <f t="shared" si="183"/>
        <v>5.3548670955213096</v>
      </c>
      <c r="I785">
        <f>'0506'!F63</f>
        <v>1786.4</v>
      </c>
    </row>
    <row r="786" spans="1:9" x14ac:dyDescent="0.25">
      <c r="A786" s="78">
        <f t="shared" si="188"/>
        <v>44329</v>
      </c>
      <c r="B786">
        <f>'0513'!B63</f>
        <v>3960.1</v>
      </c>
      <c r="C786">
        <f>'0513'!C63</f>
        <v>3546.1</v>
      </c>
      <c r="D786">
        <f>'0513'!D63</f>
        <v>10222.299999999999</v>
      </c>
      <c r="E786">
        <f>'0513'!E63</f>
        <v>9851.2999999999993</v>
      </c>
      <c r="F786" s="16">
        <f t="shared" si="186"/>
        <v>14182.4</v>
      </c>
      <c r="G786" s="16">
        <f t="shared" si="187"/>
        <v>13397.4</v>
      </c>
      <c r="H786" s="17">
        <f t="shared" ref="H786:H817" si="189">+(F786/G786-1)*100</f>
        <v>5.8593458432233181</v>
      </c>
      <c r="I786">
        <f>'0513'!F63</f>
        <v>1986.2</v>
      </c>
    </row>
    <row r="787" spans="1:9" x14ac:dyDescent="0.25">
      <c r="A787" s="78">
        <f t="shared" si="188"/>
        <v>44336</v>
      </c>
      <c r="B787">
        <f>'0520'!B63</f>
        <v>3959.4</v>
      </c>
      <c r="C787">
        <f>'0520'!C63</f>
        <v>3305.4</v>
      </c>
      <c r="D787">
        <f>'0520'!D63</f>
        <v>10601.2</v>
      </c>
      <c r="E787">
        <f>'0520'!E63</f>
        <v>10172.5</v>
      </c>
      <c r="F787" s="16">
        <f t="shared" si="186"/>
        <v>14560.6</v>
      </c>
      <c r="G787" s="16">
        <f t="shared" si="187"/>
        <v>13477.9</v>
      </c>
      <c r="H787" s="17">
        <f t="shared" si="189"/>
        <v>8.0331505649990032</v>
      </c>
      <c r="I787">
        <f>'0520'!F63</f>
        <v>1808.2</v>
      </c>
    </row>
    <row r="788" spans="1:9" x14ac:dyDescent="0.25">
      <c r="A788" s="78">
        <f t="shared" si="188"/>
        <v>44343</v>
      </c>
      <c r="B788">
        <f>'0527'!B63</f>
        <v>3723.9</v>
      </c>
      <c r="C788">
        <f>'0527'!C63</f>
        <v>3148.7</v>
      </c>
      <c r="D788">
        <f>'0527'!D63</f>
        <v>10903.5</v>
      </c>
      <c r="E788">
        <f>'0527'!E63</f>
        <v>10405.799999999999</v>
      </c>
      <c r="F788" s="16">
        <f t="shared" si="186"/>
        <v>14627.4</v>
      </c>
      <c r="G788" s="16">
        <f t="shared" si="187"/>
        <v>13554.5</v>
      </c>
      <c r="H788" s="17">
        <f t="shared" si="189"/>
        <v>7.9154524327714082</v>
      </c>
      <c r="I788">
        <f>'0527'!F63</f>
        <v>1872.5</v>
      </c>
    </row>
    <row r="789" spans="1:9" x14ac:dyDescent="0.25">
      <c r="A789" s="78">
        <f t="shared" si="188"/>
        <v>44350</v>
      </c>
      <c r="B789">
        <f>'0603'!B63</f>
        <v>3376</v>
      </c>
      <c r="C789">
        <f>'0603'!C63</f>
        <v>2945.3</v>
      </c>
      <c r="D789">
        <f>'0603'!D63</f>
        <v>11271.5</v>
      </c>
      <c r="E789">
        <f>'0603'!E63</f>
        <v>10699.4</v>
      </c>
      <c r="F789" s="16">
        <f t="shared" si="186"/>
        <v>14647.5</v>
      </c>
      <c r="G789" s="16">
        <f t="shared" si="187"/>
        <v>13644.7</v>
      </c>
      <c r="H789" s="17">
        <f t="shared" si="189"/>
        <v>7.349373749514454</v>
      </c>
      <c r="I789">
        <f>'0603'!F63</f>
        <v>1872.5</v>
      </c>
    </row>
    <row r="790" spans="1:9" x14ac:dyDescent="0.25">
      <c r="A790" s="78">
        <f t="shared" si="188"/>
        <v>44357</v>
      </c>
      <c r="B790">
        <f>'0610'!B63</f>
        <v>3063.6</v>
      </c>
      <c r="C790">
        <f>'0610'!C63</f>
        <v>2769.7</v>
      </c>
      <c r="D790">
        <f>'0610'!D63</f>
        <v>11619.5</v>
      </c>
      <c r="E790">
        <f>'0610'!E63</f>
        <v>10922.3</v>
      </c>
      <c r="F790" s="16">
        <f t="shared" si="186"/>
        <v>14683.1</v>
      </c>
      <c r="G790" s="16">
        <f t="shared" si="187"/>
        <v>13692</v>
      </c>
      <c r="H790" s="17">
        <f t="shared" si="189"/>
        <v>7.238533450189899</v>
      </c>
      <c r="I790">
        <f>'0610'!F63</f>
        <v>1972.5</v>
      </c>
    </row>
    <row r="791" spans="1:9" x14ac:dyDescent="0.25">
      <c r="A791" s="78">
        <f t="shared" si="188"/>
        <v>44364</v>
      </c>
      <c r="B791">
        <f>'0617'!B63</f>
        <v>2833.6</v>
      </c>
      <c r="C791">
        <f>'0617'!C63</f>
        <v>2668.1</v>
      </c>
      <c r="D791">
        <f>'0617'!D63</f>
        <v>11952.1</v>
      </c>
      <c r="E791">
        <f>'0617'!E63</f>
        <v>11319.7</v>
      </c>
      <c r="F791" s="16">
        <f t="shared" si="186"/>
        <v>14785.7</v>
      </c>
      <c r="G791" s="16">
        <f t="shared" si="187"/>
        <v>13987.800000000001</v>
      </c>
      <c r="H791" s="17">
        <f t="shared" si="189"/>
        <v>5.7042565664364719</v>
      </c>
      <c r="I791">
        <f>'0617'!F63</f>
        <v>1942.5</v>
      </c>
    </row>
    <row r="792" spans="1:9" x14ac:dyDescent="0.25">
      <c r="A792" s="78">
        <f t="shared" si="188"/>
        <v>44371</v>
      </c>
      <c r="B792">
        <f>'0624'!B63</f>
        <v>2675.8</v>
      </c>
      <c r="C792">
        <f>'0624'!C63</f>
        <v>2553</v>
      </c>
      <c r="D792">
        <f>'0624'!D63</f>
        <v>12204.6</v>
      </c>
      <c r="E792">
        <f>'0624'!E63</f>
        <v>11603.1</v>
      </c>
      <c r="F792" s="16">
        <f t="shared" si="186"/>
        <v>14880.400000000001</v>
      </c>
      <c r="G792" s="16">
        <f t="shared" si="187"/>
        <v>14156.1</v>
      </c>
      <c r="H792" s="17">
        <f t="shared" si="189"/>
        <v>5.1165222059748272</v>
      </c>
      <c r="I792">
        <f>'0624'!F63</f>
        <v>1947</v>
      </c>
    </row>
    <row r="793" spans="1:9" x14ac:dyDescent="0.25">
      <c r="A793" s="78">
        <f t="shared" si="188"/>
        <v>44378</v>
      </c>
      <c r="B793">
        <f>'0701'!B64</f>
        <v>2482.5</v>
      </c>
      <c r="C793">
        <f>'0701'!C64</f>
        <v>2285.1</v>
      </c>
      <c r="D793">
        <f>'0701'!D64</f>
        <v>12534.5</v>
      </c>
      <c r="E793">
        <f>'0701'!E64</f>
        <v>11961.6</v>
      </c>
      <c r="F793" s="16">
        <f t="shared" si="186"/>
        <v>15017</v>
      </c>
      <c r="G793" s="16">
        <f t="shared" si="187"/>
        <v>14246.7</v>
      </c>
      <c r="H793" s="17">
        <f t="shared" si="189"/>
        <v>5.4068661514596217</v>
      </c>
      <c r="I793">
        <f>'0701'!F64</f>
        <v>2012.3</v>
      </c>
    </row>
    <row r="794" spans="1:9" x14ac:dyDescent="0.25">
      <c r="A794" s="78">
        <f t="shared" si="188"/>
        <v>44385</v>
      </c>
      <c r="B794">
        <f>'0708'!B64</f>
        <v>2306.5</v>
      </c>
      <c r="C794">
        <f>'0708'!C64</f>
        <v>2056.6999999999998</v>
      </c>
      <c r="D794">
        <f>'0708'!D64</f>
        <v>12788.2</v>
      </c>
      <c r="E794">
        <f>'0708'!E64</f>
        <v>12237</v>
      </c>
      <c r="F794" s="16">
        <f t="shared" si="186"/>
        <v>15094.7</v>
      </c>
      <c r="G794" s="16">
        <f t="shared" si="187"/>
        <v>14293.7</v>
      </c>
      <c r="H794" s="17">
        <f t="shared" si="189"/>
        <v>5.6038674381021059</v>
      </c>
      <c r="I794">
        <f>'0708'!F64</f>
        <v>2044.3</v>
      </c>
    </row>
    <row r="795" spans="1:9" x14ac:dyDescent="0.25">
      <c r="A795" s="78">
        <f t="shared" si="188"/>
        <v>44392</v>
      </c>
      <c r="B795">
        <f>'0715'!B63</f>
        <v>2061.8000000000002</v>
      </c>
      <c r="C795">
        <f>'0715'!C63</f>
        <v>1895.1</v>
      </c>
      <c r="D795">
        <f>'0715'!D63</f>
        <v>13024.1</v>
      </c>
      <c r="E795">
        <f>'0715'!E63</f>
        <v>12473.2</v>
      </c>
      <c r="F795" s="16">
        <f t="shared" si="186"/>
        <v>15085.900000000001</v>
      </c>
      <c r="G795" s="16">
        <f t="shared" si="187"/>
        <v>14368.300000000001</v>
      </c>
      <c r="H795" s="17">
        <f t="shared" si="189"/>
        <v>4.9943277910400097</v>
      </c>
      <c r="I795">
        <f>'0715'!F63</f>
        <v>2053.3000000000002</v>
      </c>
    </row>
    <row r="796" spans="1:9" x14ac:dyDescent="0.25">
      <c r="A796" s="78">
        <f t="shared" si="188"/>
        <v>44399</v>
      </c>
      <c r="B796">
        <f>'0722'!B63</f>
        <v>1798.8</v>
      </c>
      <c r="C796">
        <f>'0722'!C63</f>
        <v>1490.1</v>
      </c>
      <c r="D796">
        <f>'0722'!D63</f>
        <v>13281</v>
      </c>
      <c r="E796">
        <f>'0722'!E63</f>
        <v>12834</v>
      </c>
      <c r="F796" s="16">
        <f t="shared" si="186"/>
        <v>15079.8</v>
      </c>
      <c r="G796" s="16">
        <f t="shared" si="187"/>
        <v>14324.1</v>
      </c>
      <c r="H796" s="17">
        <f t="shared" si="189"/>
        <v>5.2757241292646473</v>
      </c>
      <c r="I796">
        <f>'0722'!F63</f>
        <v>2225.3000000000002</v>
      </c>
    </row>
    <row r="797" spans="1:9" x14ac:dyDescent="0.25">
      <c r="A797" s="78">
        <f t="shared" si="188"/>
        <v>44406</v>
      </c>
      <c r="B797">
        <f>'0729'!B63</f>
        <v>1738.1</v>
      </c>
      <c r="C797">
        <f>'0729'!C63</f>
        <v>1388.6</v>
      </c>
      <c r="D797">
        <f>'0729'!D63</f>
        <v>13547.1</v>
      </c>
      <c r="E797">
        <f>'0729'!E63</f>
        <v>13018.7</v>
      </c>
      <c r="F797" s="16">
        <f t="shared" si="186"/>
        <v>15285.2</v>
      </c>
      <c r="G797" s="16">
        <f t="shared" si="187"/>
        <v>14407.300000000001</v>
      </c>
      <c r="H797" s="17">
        <f t="shared" si="189"/>
        <v>6.0934387428595249</v>
      </c>
      <c r="I797">
        <f>'0729'!F63</f>
        <v>2464.1</v>
      </c>
    </row>
    <row r="798" spans="1:9" x14ac:dyDescent="0.25">
      <c r="A798" s="78">
        <f t="shared" si="188"/>
        <v>44413</v>
      </c>
      <c r="B798">
        <f>'0805'!B63</f>
        <v>1545.4</v>
      </c>
      <c r="C798">
        <f>'0805'!C63</f>
        <v>1178.7</v>
      </c>
      <c r="D798">
        <f>'0805'!D63</f>
        <v>13884.4</v>
      </c>
      <c r="E798">
        <f>'0805'!E63</f>
        <v>13244.5</v>
      </c>
      <c r="F798" s="16">
        <f t="shared" si="186"/>
        <v>15429.8</v>
      </c>
      <c r="G798" s="16">
        <f t="shared" si="187"/>
        <v>14423.2</v>
      </c>
      <c r="H798" s="17">
        <f t="shared" si="189"/>
        <v>6.9790337789117363</v>
      </c>
      <c r="I798">
        <f>'0805'!F63</f>
        <v>2516.3000000000002</v>
      </c>
    </row>
    <row r="799" spans="1:9" x14ac:dyDescent="0.25">
      <c r="A799" s="78">
        <f t="shared" si="188"/>
        <v>44420</v>
      </c>
      <c r="B799">
        <f>'0812'!B63</f>
        <v>1443</v>
      </c>
      <c r="C799">
        <f>'0812'!C63</f>
        <v>891.4</v>
      </c>
      <c r="D799">
        <f>'0812'!D63</f>
        <v>14176.8</v>
      </c>
      <c r="E799">
        <f>'0812'!E63</f>
        <v>13542.3</v>
      </c>
      <c r="F799" s="16">
        <f t="shared" si="186"/>
        <v>15619.8</v>
      </c>
      <c r="G799" s="16">
        <f t="shared" si="187"/>
        <v>14433.699999999999</v>
      </c>
      <c r="H799" s="17">
        <f t="shared" si="189"/>
        <v>8.2175741493865075</v>
      </c>
      <c r="I799">
        <f>'0812'!F63</f>
        <v>2823.8</v>
      </c>
    </row>
    <row r="800" spans="1:9" x14ac:dyDescent="0.25">
      <c r="A800" s="78">
        <f t="shared" si="188"/>
        <v>44427</v>
      </c>
      <c r="B800">
        <f>'0819'!B63</f>
        <v>1309.3</v>
      </c>
      <c r="C800">
        <f>'0819'!C63</f>
        <v>698.4</v>
      </c>
      <c r="D800">
        <f>'0819'!D63</f>
        <v>14442.6</v>
      </c>
      <c r="E800">
        <f>'0819'!E63</f>
        <v>13797.6</v>
      </c>
      <c r="F800" s="16">
        <f t="shared" si="186"/>
        <v>15751.9</v>
      </c>
      <c r="G800" s="16">
        <f t="shared" si="187"/>
        <v>14496</v>
      </c>
      <c r="H800" s="17">
        <f t="shared" si="189"/>
        <v>8.6637693156732976</v>
      </c>
      <c r="I800">
        <f>'0819'!F63</f>
        <v>3315.8</v>
      </c>
    </row>
    <row r="801" spans="1:9" x14ac:dyDescent="0.25">
      <c r="A801" s="78">
        <f t="shared" si="188"/>
        <v>44434</v>
      </c>
      <c r="B801">
        <f>'0826'!B63</f>
        <v>1083.5999999999999</v>
      </c>
      <c r="C801">
        <f>'0826'!C63</f>
        <v>518.20000000000005</v>
      </c>
      <c r="D801">
        <f>'0826'!D63</f>
        <v>14701.2</v>
      </c>
      <c r="E801">
        <f>'0826'!E63</f>
        <v>14021.9</v>
      </c>
      <c r="F801" s="16">
        <f t="shared" si="186"/>
        <v>15784.800000000001</v>
      </c>
      <c r="G801" s="16">
        <f t="shared" si="187"/>
        <v>14540.1</v>
      </c>
      <c r="H801" s="17">
        <f t="shared" si="189"/>
        <v>8.5604638207440242</v>
      </c>
      <c r="I801">
        <f>'0826'!F63</f>
        <v>3780.3</v>
      </c>
    </row>
    <row r="802" spans="1:9" x14ac:dyDescent="0.25">
      <c r="A802" s="78">
        <f t="shared" si="188"/>
        <v>44441</v>
      </c>
      <c r="B802">
        <f>'0902'!B38</f>
        <v>4952.3999999999996</v>
      </c>
      <c r="C802">
        <f>'0902'!C38</f>
        <v>3453.1</v>
      </c>
      <c r="D802">
        <f>'0902'!D38</f>
        <v>140.1</v>
      </c>
      <c r="E802">
        <f>'0902'!E38</f>
        <v>62.9</v>
      </c>
      <c r="F802" s="16">
        <f t="shared" si="186"/>
        <v>5092.5</v>
      </c>
      <c r="G802" s="16">
        <f t="shared" si="187"/>
        <v>3516</v>
      </c>
      <c r="H802" s="17">
        <f t="shared" si="189"/>
        <v>44.837883959044376</v>
      </c>
    </row>
    <row r="803" spans="1:9" x14ac:dyDescent="0.25">
      <c r="A803" s="78">
        <f t="shared" si="188"/>
        <v>44448</v>
      </c>
      <c r="B803">
        <f>'0909'!B38</f>
        <v>4929.2</v>
      </c>
      <c r="C803">
        <f>'0909'!C38</f>
        <v>3346.9</v>
      </c>
      <c r="D803">
        <f>'0909'!D38</f>
        <v>317.60000000000002</v>
      </c>
      <c r="E803">
        <f>'0909'!E38</f>
        <v>275.89999999999998</v>
      </c>
      <c r="F803" s="16">
        <f t="shared" si="186"/>
        <v>5246.8</v>
      </c>
      <c r="G803" s="16">
        <f t="shared" si="187"/>
        <v>3622.8</v>
      </c>
      <c r="H803" s="17">
        <f t="shared" si="189"/>
        <v>44.827205476427068</v>
      </c>
    </row>
    <row r="804" spans="1:9" x14ac:dyDescent="0.25">
      <c r="A804" s="78">
        <f t="shared" si="188"/>
        <v>44455</v>
      </c>
      <c r="B804">
        <f>'0916'!B40</f>
        <v>4809.3</v>
      </c>
      <c r="C804">
        <f>'0916'!C40</f>
        <v>3469.1</v>
      </c>
      <c r="D804">
        <f>'0916'!D40</f>
        <v>572.1</v>
      </c>
      <c r="E804">
        <f>'0916'!E40</f>
        <v>435.6</v>
      </c>
      <c r="F804" s="16">
        <f t="shared" si="186"/>
        <v>5381.4000000000005</v>
      </c>
      <c r="G804" s="16">
        <f t="shared" si="187"/>
        <v>3904.7</v>
      </c>
      <c r="H804" s="17">
        <f t="shared" si="189"/>
        <v>37.81852639127208</v>
      </c>
    </row>
    <row r="805" spans="1:9" x14ac:dyDescent="0.25">
      <c r="A805" s="78">
        <f t="shared" si="188"/>
        <v>44462</v>
      </c>
      <c r="B805">
        <f>'0923'!B41</f>
        <v>4649.6000000000004</v>
      </c>
      <c r="C805">
        <f>'0923'!C41</f>
        <v>3680.2</v>
      </c>
      <c r="D805">
        <f>'0923'!D41</f>
        <v>834.4</v>
      </c>
      <c r="E805">
        <f>'0923'!E41</f>
        <v>665.7</v>
      </c>
      <c r="F805" s="16">
        <f t="shared" si="186"/>
        <v>5484</v>
      </c>
      <c r="G805" s="16">
        <f t="shared" si="187"/>
        <v>4345.8999999999996</v>
      </c>
      <c r="H805" s="17">
        <f t="shared" si="189"/>
        <v>26.187901240249435</v>
      </c>
    </row>
    <row r="806" spans="1:9" x14ac:dyDescent="0.25">
      <c r="A806" s="78">
        <f t="shared" si="188"/>
        <v>44469</v>
      </c>
      <c r="B806">
        <f>'0930'!B41</f>
        <v>5101.8999999999996</v>
      </c>
      <c r="C806">
        <f>'0930'!C41</f>
        <v>3737.5</v>
      </c>
      <c r="D806">
        <f>'0930'!D41</f>
        <v>1183.5</v>
      </c>
      <c r="E806">
        <f>'0930'!E41</f>
        <v>941.1</v>
      </c>
      <c r="F806" s="16">
        <f t="shared" si="186"/>
        <v>6285.4</v>
      </c>
      <c r="G806" s="16">
        <f t="shared" si="187"/>
        <v>4678.6000000000004</v>
      </c>
      <c r="H806" s="17">
        <f t="shared" si="189"/>
        <v>34.343607061941597</v>
      </c>
    </row>
    <row r="807" spans="1:9" x14ac:dyDescent="0.25">
      <c r="A807" s="78">
        <f t="shared" si="188"/>
        <v>44476</v>
      </c>
      <c r="B807">
        <f>'1007'!B41</f>
        <v>5526.3</v>
      </c>
      <c r="C807">
        <f>'1007'!C41</f>
        <v>3634.9</v>
      </c>
      <c r="D807">
        <f>'1007'!D41</f>
        <v>1549.3</v>
      </c>
      <c r="E807">
        <f>'1007'!E41</f>
        <v>1247.5999999999999</v>
      </c>
      <c r="F807" s="16">
        <f t="shared" si="186"/>
        <v>7075.6</v>
      </c>
      <c r="G807" s="16">
        <f t="shared" si="187"/>
        <v>4882.5</v>
      </c>
      <c r="H807" s="17">
        <f t="shared" si="189"/>
        <v>44.917562724014346</v>
      </c>
    </row>
    <row r="808" spans="1:9" x14ac:dyDescent="0.25">
      <c r="A808" s="78">
        <f t="shared" si="188"/>
        <v>44483</v>
      </c>
      <c r="B808">
        <f>'1014'!B42</f>
        <v>5455.8</v>
      </c>
      <c r="C808">
        <f>'1014'!C42</f>
        <v>3843.9</v>
      </c>
      <c r="D808">
        <f>'1014'!D42</f>
        <v>1996.9</v>
      </c>
      <c r="E808">
        <f>'1014'!E42</f>
        <v>1415.8</v>
      </c>
      <c r="F808" s="16">
        <f t="shared" si="186"/>
        <v>7452.7000000000007</v>
      </c>
      <c r="G808" s="16">
        <f t="shared" si="187"/>
        <v>5259.7</v>
      </c>
      <c r="H808" s="17">
        <f t="shared" si="189"/>
        <v>41.694393216343158</v>
      </c>
    </row>
    <row r="809" spans="1:9" x14ac:dyDescent="0.25">
      <c r="A809" s="78">
        <f t="shared" si="188"/>
        <v>44490</v>
      </c>
      <c r="B809">
        <f>'1021'!B46</f>
        <v>5673.3</v>
      </c>
      <c r="C809">
        <f>'1021'!C46</f>
        <v>4087.6</v>
      </c>
      <c r="D809">
        <f>'1021'!D46</f>
        <v>2272.3000000000002</v>
      </c>
      <c r="E809">
        <f>'1021'!E46</f>
        <v>1669</v>
      </c>
      <c r="F809" s="16">
        <f t="shared" si="186"/>
        <v>7945.6</v>
      </c>
      <c r="G809" s="16">
        <f t="shared" si="187"/>
        <v>5756.6</v>
      </c>
      <c r="H809" s="17">
        <f t="shared" si="189"/>
        <v>38.025918076642462</v>
      </c>
    </row>
    <row r="810" spans="1:9" x14ac:dyDescent="0.25">
      <c r="A810" s="78">
        <f t="shared" si="188"/>
        <v>44497</v>
      </c>
      <c r="B810">
        <f>'1028'!B48</f>
        <v>6022.3</v>
      </c>
      <c r="C810">
        <f>'1028'!C48</f>
        <v>4941.6000000000004</v>
      </c>
      <c r="D810">
        <f>'1028'!D48</f>
        <v>2589.6</v>
      </c>
      <c r="E810">
        <f>'1028'!E48</f>
        <v>1877.6</v>
      </c>
      <c r="F810" s="16">
        <f t="shared" si="186"/>
        <v>8611.9</v>
      </c>
      <c r="G810" s="16">
        <f t="shared" si="187"/>
        <v>6819.2000000000007</v>
      </c>
      <c r="H810" s="17">
        <f t="shared" si="189"/>
        <v>26.28900750821208</v>
      </c>
    </row>
    <row r="811" spans="1:9" x14ac:dyDescent="0.25">
      <c r="A811" s="78">
        <f t="shared" si="188"/>
        <v>44504</v>
      </c>
      <c r="B811">
        <v>5980.8</v>
      </c>
      <c r="C811">
        <v>4984.7</v>
      </c>
      <c r="D811">
        <v>2903.3</v>
      </c>
      <c r="E811">
        <v>2093.1</v>
      </c>
      <c r="F811" s="16">
        <f t="shared" si="186"/>
        <v>8884.1</v>
      </c>
      <c r="G811" s="16">
        <f t="shared" si="187"/>
        <v>7077.7999999999993</v>
      </c>
      <c r="H811" s="17">
        <f t="shared" si="189"/>
        <v>25.520642007403449</v>
      </c>
    </row>
    <row r="812" spans="1:9" x14ac:dyDescent="0.25">
      <c r="A812" s="78">
        <f t="shared" si="188"/>
        <v>44511</v>
      </c>
      <c r="B812">
        <f>'1111'!B48</f>
        <v>5786.9</v>
      </c>
      <c r="C812">
        <f>'1111'!C48</f>
        <v>5023.7</v>
      </c>
      <c r="D812">
        <f>'1111'!D48</f>
        <v>3307.6</v>
      </c>
      <c r="E812">
        <f>'1111'!E48</f>
        <v>2298.3000000000002</v>
      </c>
      <c r="F812" s="16">
        <f t="shared" si="186"/>
        <v>9094.5</v>
      </c>
      <c r="G812" s="16">
        <f t="shared" si="187"/>
        <v>7322</v>
      </c>
      <c r="H812" s="17">
        <f t="shared" si="189"/>
        <v>24.207866703086587</v>
      </c>
    </row>
    <row r="813" spans="1:9" x14ac:dyDescent="0.25">
      <c r="A813" s="78">
        <f t="shared" si="188"/>
        <v>44518</v>
      </c>
      <c r="B813">
        <f>'1118'!B49</f>
        <v>6131.1</v>
      </c>
      <c r="C813">
        <f>'1118'!C49</f>
        <v>5239.5</v>
      </c>
      <c r="D813">
        <f>'1118'!D49</f>
        <v>3593</v>
      </c>
      <c r="E813">
        <f>'1118'!E49</f>
        <v>2637.6</v>
      </c>
      <c r="F813" s="16">
        <f t="shared" si="186"/>
        <v>9724.1</v>
      </c>
      <c r="G813" s="16">
        <f t="shared" si="187"/>
        <v>7877.1</v>
      </c>
      <c r="H813" s="17">
        <f t="shared" si="189"/>
        <v>23.447715529826962</v>
      </c>
    </row>
    <row r="814" spans="1:9" x14ac:dyDescent="0.25">
      <c r="A814" s="78">
        <f t="shared" si="188"/>
        <v>44525</v>
      </c>
      <c r="B814">
        <f>'1125'!B51</f>
        <v>6172.6</v>
      </c>
      <c r="C814">
        <f>'1125'!C51</f>
        <v>5584</v>
      </c>
      <c r="D814">
        <f>'1125'!D51</f>
        <v>3975.4</v>
      </c>
      <c r="E814">
        <f>'1125'!E51</f>
        <v>2949.9</v>
      </c>
      <c r="F814" s="16">
        <f t="shared" si="186"/>
        <v>10148</v>
      </c>
      <c r="G814" s="16">
        <f t="shared" si="187"/>
        <v>8533.9</v>
      </c>
      <c r="H814" s="17">
        <f t="shared" si="189"/>
        <v>18.913978368623962</v>
      </c>
    </row>
    <row r="815" spans="1:9" x14ac:dyDescent="0.25">
      <c r="A815" s="78">
        <f t="shared" si="188"/>
        <v>44532</v>
      </c>
      <c r="B815">
        <f>'1202'!B53</f>
        <v>5849.3</v>
      </c>
      <c r="C815">
        <f>'1202'!C53</f>
        <v>5731</v>
      </c>
      <c r="D815">
        <f>'1202'!D53</f>
        <v>4364.3</v>
      </c>
      <c r="E815">
        <f>'1202'!E53</f>
        <v>3211.1</v>
      </c>
      <c r="F815" s="16">
        <f t="shared" si="186"/>
        <v>10213.6</v>
      </c>
      <c r="G815" s="16">
        <f t="shared" si="187"/>
        <v>8942.1</v>
      </c>
      <c r="H815" s="17">
        <f t="shared" si="189"/>
        <v>14.219254984846952</v>
      </c>
    </row>
    <row r="816" spans="1:9" x14ac:dyDescent="0.25">
      <c r="A816" s="78">
        <f t="shared" si="188"/>
        <v>44539</v>
      </c>
      <c r="B816">
        <f>'1209'!B54</f>
        <v>6821.4</v>
      </c>
      <c r="C816">
        <f>'1209'!C54</f>
        <v>6148.6</v>
      </c>
      <c r="D816">
        <f>'1209'!D54</f>
        <v>4681.3</v>
      </c>
      <c r="E816">
        <f>'1209'!E54</f>
        <v>3508.4</v>
      </c>
      <c r="F816" s="16">
        <f t="shared" si="186"/>
        <v>11502.7</v>
      </c>
      <c r="G816" s="16">
        <f t="shared" si="187"/>
        <v>9657</v>
      </c>
      <c r="H816" s="17">
        <f t="shared" si="189"/>
        <v>19.112560836698766</v>
      </c>
    </row>
    <row r="817" spans="1:8" x14ac:dyDescent="0.25">
      <c r="A817" s="78">
        <f t="shared" si="188"/>
        <v>44546</v>
      </c>
      <c r="B817">
        <f>'1216'!B54</f>
        <v>6729.6</v>
      </c>
      <c r="C817">
        <f>'1216'!C54</f>
        <v>6002.6</v>
      </c>
      <c r="D817">
        <f>'1216'!D54</f>
        <v>5031.2</v>
      </c>
      <c r="E817">
        <f>'1216'!E54</f>
        <v>3686.9</v>
      </c>
      <c r="F817" s="16">
        <f t="shared" si="186"/>
        <v>11760.8</v>
      </c>
      <c r="G817" s="16">
        <f t="shared" si="187"/>
        <v>9689.5</v>
      </c>
      <c r="H817" s="17">
        <f t="shared" si="189"/>
        <v>21.376748026213942</v>
      </c>
    </row>
    <row r="818" spans="1:8" x14ac:dyDescent="0.25">
      <c r="A818" s="78">
        <f t="shared" si="188"/>
        <v>44553</v>
      </c>
      <c r="B818">
        <f>'1223'!B56</f>
        <v>6600.4</v>
      </c>
      <c r="C818">
        <f>'1223'!C56</f>
        <v>5807.6</v>
      </c>
      <c r="D818">
        <f>'1223'!D56</f>
        <v>5309.4</v>
      </c>
      <c r="E818">
        <f>'1223'!E56</f>
        <v>3913.7</v>
      </c>
      <c r="F818" s="16">
        <f t="shared" ref="F818:F834" si="190">+B818+D818</f>
        <v>11909.8</v>
      </c>
      <c r="G818" s="16">
        <f t="shared" ref="G818:G834" si="191">+C818+E818</f>
        <v>9721.2999999999993</v>
      </c>
      <c r="H818" s="17">
        <f t="shared" ref="H818:H834" si="192">+(F818/G818-1)*100</f>
        <v>22.512421178237485</v>
      </c>
    </row>
    <row r="819" spans="1:8" x14ac:dyDescent="0.25">
      <c r="A819" s="78">
        <f t="shared" si="188"/>
        <v>44560</v>
      </c>
      <c r="B819">
        <f>'1230'!B56</f>
        <v>6505</v>
      </c>
      <c r="C819">
        <f>'1230'!C56</f>
        <v>5601.4</v>
      </c>
      <c r="D819">
        <f>'1230'!D56</f>
        <v>5520</v>
      </c>
      <c r="E819">
        <f>'1230'!E56</f>
        <v>4221.2</v>
      </c>
      <c r="F819" s="16">
        <f t="shared" si="190"/>
        <v>12025</v>
      </c>
      <c r="G819" s="16">
        <f t="shared" si="191"/>
        <v>9822.5999999999985</v>
      </c>
      <c r="H819" s="17">
        <f t="shared" si="192"/>
        <v>22.421762058925342</v>
      </c>
    </row>
    <row r="820" spans="1:8" x14ac:dyDescent="0.25">
      <c r="A820" s="78">
        <f t="shared" si="188"/>
        <v>44567</v>
      </c>
      <c r="B820">
        <f>'0106'!B57</f>
        <v>6436</v>
      </c>
      <c r="C820">
        <f>'0106'!C57</f>
        <v>5425.2</v>
      </c>
      <c r="D820">
        <f>'0106'!D57</f>
        <v>5867.8</v>
      </c>
      <c r="E820">
        <f>'0106'!E57</f>
        <v>4521.5</v>
      </c>
      <c r="F820" s="16">
        <f t="shared" si="190"/>
        <v>12303.8</v>
      </c>
      <c r="G820" s="16">
        <f t="shared" si="191"/>
        <v>9946.7000000000007</v>
      </c>
      <c r="H820" s="17">
        <f t="shared" si="192"/>
        <v>23.697306644414716</v>
      </c>
    </row>
    <row r="821" spans="1:8" x14ac:dyDescent="0.25">
      <c r="A821" s="78">
        <f t="shared" si="188"/>
        <v>44574</v>
      </c>
      <c r="B821">
        <f>'0113'!B57</f>
        <v>6360.2</v>
      </c>
      <c r="C821">
        <f>'0113'!C57</f>
        <v>5815.5</v>
      </c>
      <c r="D821">
        <f>'0113'!D57</f>
        <v>6189.7</v>
      </c>
      <c r="E821">
        <f>'0113'!E57</f>
        <v>4719.5</v>
      </c>
      <c r="F821" s="16">
        <f t="shared" si="190"/>
        <v>12549.9</v>
      </c>
      <c r="G821" s="16">
        <f t="shared" si="191"/>
        <v>10535</v>
      </c>
      <c r="H821" s="17">
        <f t="shared" si="192"/>
        <v>19.125771238728049</v>
      </c>
    </row>
    <row r="822" spans="1:8" x14ac:dyDescent="0.25">
      <c r="A822" s="78">
        <f t="shared" si="188"/>
        <v>44581</v>
      </c>
      <c r="B822">
        <f>'0120'!B59</f>
        <v>6255.2</v>
      </c>
      <c r="C822">
        <f>'0120'!C59</f>
        <v>5727.4</v>
      </c>
      <c r="D822">
        <f>'0120'!D59</f>
        <v>6560.7</v>
      </c>
      <c r="E822">
        <f>'0120'!E59</f>
        <v>4953.2</v>
      </c>
      <c r="F822" s="16">
        <f t="shared" si="190"/>
        <v>12815.9</v>
      </c>
      <c r="G822" s="16">
        <f t="shared" si="191"/>
        <v>10680.599999999999</v>
      </c>
      <c r="H822" s="17">
        <f t="shared" si="192"/>
        <v>19.992322528696892</v>
      </c>
    </row>
    <row r="823" spans="1:8" x14ac:dyDescent="0.25">
      <c r="A823" s="78">
        <f t="shared" si="188"/>
        <v>44588</v>
      </c>
      <c r="B823">
        <f>'0127'!B59</f>
        <v>6119</v>
      </c>
      <c r="C823">
        <f>'0127'!C59</f>
        <v>5940.2</v>
      </c>
      <c r="D823">
        <f>'0127'!D59</f>
        <v>6906.9</v>
      </c>
      <c r="E823">
        <f>'0127'!E59</f>
        <v>5144.1000000000004</v>
      </c>
      <c r="F823" s="16">
        <f t="shared" si="190"/>
        <v>13025.9</v>
      </c>
      <c r="G823" s="16">
        <f t="shared" si="191"/>
        <v>11084.3</v>
      </c>
      <c r="H823" s="17">
        <f t="shared" si="192"/>
        <v>17.51666771920646</v>
      </c>
    </row>
    <row r="824" spans="1:8" x14ac:dyDescent="0.25">
      <c r="A824" s="78">
        <f t="shared" si="188"/>
        <v>44595</v>
      </c>
      <c r="B824">
        <f>'0203'!B59</f>
        <v>6324.5</v>
      </c>
      <c r="C824">
        <f>'0203'!C59</f>
        <v>6108.6</v>
      </c>
      <c r="D824">
        <f>'0203'!D59</f>
        <v>7072</v>
      </c>
      <c r="E824">
        <f>'0203'!E59</f>
        <v>5432.1</v>
      </c>
      <c r="F824" s="16">
        <f t="shared" si="190"/>
        <v>13396.5</v>
      </c>
      <c r="G824" s="16">
        <f t="shared" si="191"/>
        <v>11540.7</v>
      </c>
      <c r="H824" s="17">
        <f t="shared" si="192"/>
        <v>16.080480386804965</v>
      </c>
    </row>
    <row r="825" spans="1:8" x14ac:dyDescent="0.25">
      <c r="A825" s="78">
        <f t="shared" si="188"/>
        <v>44602</v>
      </c>
      <c r="B825">
        <f>'0210'!B60</f>
        <v>5950.4</v>
      </c>
      <c r="C825">
        <f>'0210'!C60</f>
        <v>6088</v>
      </c>
      <c r="D825">
        <f>'0210'!D60</f>
        <v>7549.4</v>
      </c>
      <c r="E825">
        <f>'0210'!E60</f>
        <v>5679.2</v>
      </c>
      <c r="F825" s="16">
        <f t="shared" si="190"/>
        <v>13499.8</v>
      </c>
      <c r="G825" s="16">
        <f t="shared" si="191"/>
        <v>11767.2</v>
      </c>
      <c r="H825" s="17">
        <f t="shared" si="192"/>
        <v>14.723978516554471</v>
      </c>
    </row>
    <row r="826" spans="1:8" x14ac:dyDescent="0.25">
      <c r="A826" s="78">
        <f t="shared" si="188"/>
        <v>44609</v>
      </c>
      <c r="B826">
        <f>'0217'!B60</f>
        <v>5777.1</v>
      </c>
      <c r="C826">
        <f>'0217'!C60</f>
        <v>5852.6</v>
      </c>
      <c r="D826">
        <f>'0217'!D60</f>
        <v>7901.1</v>
      </c>
      <c r="E826">
        <f>'0217'!E60</f>
        <v>6000.3</v>
      </c>
      <c r="F826" s="16">
        <f t="shared" si="190"/>
        <v>13678.2</v>
      </c>
      <c r="G826" s="16">
        <f t="shared" si="191"/>
        <v>11852.900000000001</v>
      </c>
      <c r="H826" s="17">
        <f t="shared" si="192"/>
        <v>15.399606847269443</v>
      </c>
    </row>
    <row r="827" spans="1:8" x14ac:dyDescent="0.25">
      <c r="A827" s="78">
        <f t="shared" si="188"/>
        <v>44616</v>
      </c>
      <c r="B827">
        <f>'0224'!B61</f>
        <v>5627.3</v>
      </c>
      <c r="C827">
        <f>'0224'!C61</f>
        <v>5773.5</v>
      </c>
      <c r="D827">
        <f>'0224'!D61</f>
        <v>8231.1</v>
      </c>
      <c r="E827">
        <f>'0224'!E61</f>
        <v>6261.4</v>
      </c>
      <c r="F827" s="16">
        <f t="shared" si="190"/>
        <v>13858.400000000001</v>
      </c>
      <c r="G827" s="16">
        <f t="shared" si="191"/>
        <v>12034.9</v>
      </c>
      <c r="H827" s="17">
        <f t="shared" si="192"/>
        <v>15.151766944469847</v>
      </c>
    </row>
    <row r="828" spans="1:8" x14ac:dyDescent="0.25">
      <c r="A828" s="78">
        <f t="shared" si="188"/>
        <v>44623</v>
      </c>
      <c r="B828">
        <f>'0303'!B63</f>
        <v>5545.8</v>
      </c>
      <c r="C828">
        <f>'0303'!C63</f>
        <v>5679.3</v>
      </c>
      <c r="D828">
        <f>'0303'!D63</f>
        <v>8602.7999999999993</v>
      </c>
      <c r="E828">
        <f>'0303'!E63</f>
        <v>6463.5</v>
      </c>
      <c r="F828" s="16">
        <f t="shared" si="190"/>
        <v>14148.599999999999</v>
      </c>
      <c r="G828" s="16">
        <f t="shared" si="191"/>
        <v>12142.8</v>
      </c>
      <c r="H828" s="17">
        <f t="shared" si="192"/>
        <v>16.518430674967878</v>
      </c>
    </row>
    <row r="829" spans="1:8" x14ac:dyDescent="0.25">
      <c r="A829" s="78">
        <f t="shared" si="188"/>
        <v>44630</v>
      </c>
      <c r="B829">
        <f>'0310'!B65</f>
        <v>5501.5</v>
      </c>
      <c r="C829">
        <f>'0310'!C65</f>
        <v>5574.7</v>
      </c>
      <c r="D829">
        <f>'0310'!D65</f>
        <v>8882.2999999999993</v>
      </c>
      <c r="E829">
        <f>'0310'!E65</f>
        <v>6853.6</v>
      </c>
      <c r="F829" s="16">
        <f t="shared" si="190"/>
        <v>14383.8</v>
      </c>
      <c r="G829" s="16">
        <f t="shared" si="191"/>
        <v>12428.3</v>
      </c>
      <c r="H829" s="17">
        <f t="shared" si="192"/>
        <v>15.734251667565147</v>
      </c>
    </row>
    <row r="830" spans="1:8" x14ac:dyDescent="0.25">
      <c r="A830" s="78">
        <f t="shared" si="188"/>
        <v>44637</v>
      </c>
      <c r="B830">
        <f>'0317'!B65</f>
        <v>5506</v>
      </c>
      <c r="C830">
        <f>'0317'!C65</f>
        <v>5300.6</v>
      </c>
      <c r="D830">
        <f>'0317'!D65</f>
        <v>9143</v>
      </c>
      <c r="E830">
        <f>'0317'!E65</f>
        <v>7323.7</v>
      </c>
      <c r="F830" s="16">
        <f t="shared" si="190"/>
        <v>14649</v>
      </c>
      <c r="G830" s="16">
        <f t="shared" si="191"/>
        <v>12624.3</v>
      </c>
      <c r="H830" s="17">
        <f t="shared" si="192"/>
        <v>16.038116964901029</v>
      </c>
    </row>
    <row r="831" spans="1:8" x14ac:dyDescent="0.25">
      <c r="A831" s="78">
        <f t="shared" si="188"/>
        <v>44644</v>
      </c>
      <c r="B831">
        <f>'0324'!B64</f>
        <v>5257.5</v>
      </c>
      <c r="C831">
        <f>'0324'!C64</f>
        <v>5086.3</v>
      </c>
      <c r="D831">
        <f>'0324'!D64</f>
        <v>9477.4</v>
      </c>
      <c r="E831">
        <f>'0324'!E64</f>
        <v>7621.8</v>
      </c>
      <c r="F831" s="16">
        <f t="shared" si="190"/>
        <v>14734.9</v>
      </c>
      <c r="G831" s="16">
        <f t="shared" si="191"/>
        <v>12708.1</v>
      </c>
      <c r="H831" s="17">
        <f t="shared" si="192"/>
        <v>15.948882995884507</v>
      </c>
    </row>
    <row r="832" spans="1:8" x14ac:dyDescent="0.25">
      <c r="A832" s="78">
        <f t="shared" si="188"/>
        <v>44651</v>
      </c>
      <c r="B832">
        <f>'0331'!B65</f>
        <v>5190.3999999999996</v>
      </c>
      <c r="C832">
        <f>'0331'!C65</f>
        <v>4680.3999999999996</v>
      </c>
      <c r="D832">
        <f>'0331'!D65</f>
        <v>9805.6</v>
      </c>
      <c r="E832">
        <f>'0331'!E65</f>
        <v>8095.4</v>
      </c>
      <c r="F832" s="16">
        <f t="shared" si="190"/>
        <v>14996</v>
      </c>
      <c r="G832" s="16">
        <f t="shared" si="191"/>
        <v>12775.8</v>
      </c>
      <c r="H832" s="17">
        <f t="shared" si="192"/>
        <v>17.378168099062297</v>
      </c>
    </row>
    <row r="833" spans="1:9" x14ac:dyDescent="0.25">
      <c r="A833" s="78">
        <f t="shared" si="188"/>
        <v>44658</v>
      </c>
      <c r="B833">
        <f>'0407'!B66</f>
        <v>5210.2</v>
      </c>
      <c r="C833">
        <f>'0407'!C66</f>
        <v>4369.2</v>
      </c>
      <c r="D833">
        <f>'0407'!D66</f>
        <v>10204.6</v>
      </c>
      <c r="E833">
        <f>'0407'!E66</f>
        <v>8545.5</v>
      </c>
      <c r="F833" s="16">
        <f t="shared" si="190"/>
        <v>15414.8</v>
      </c>
      <c r="G833" s="16">
        <f t="shared" si="191"/>
        <v>12914.7</v>
      </c>
      <c r="H833" s="17">
        <f t="shared" si="192"/>
        <v>19.358560400164148</v>
      </c>
      <c r="I833">
        <f>'0407'!F66</f>
        <v>1524.3</v>
      </c>
    </row>
    <row r="834" spans="1:9" x14ac:dyDescent="0.25">
      <c r="A834" s="78">
        <f t="shared" si="188"/>
        <v>44665</v>
      </c>
      <c r="B834">
        <f>'0414'!B66</f>
        <v>5009.8</v>
      </c>
      <c r="C834">
        <f>'0414'!C66</f>
        <v>4414.3999999999996</v>
      </c>
      <c r="D834">
        <f>'0414'!D66</f>
        <v>10480.5</v>
      </c>
      <c r="E834">
        <f>'0414'!E66</f>
        <v>8866.6</v>
      </c>
      <c r="F834" s="16">
        <f t="shared" si="190"/>
        <v>15490.3</v>
      </c>
      <c r="G834" s="16">
        <f t="shared" si="191"/>
        <v>13281</v>
      </c>
      <c r="H834" s="17">
        <f t="shared" si="192"/>
        <v>16.635042541977253</v>
      </c>
      <c r="I834">
        <f>'0414'!F66</f>
        <v>1529.4</v>
      </c>
    </row>
    <row r="835" spans="1:9" x14ac:dyDescent="0.25">
      <c r="A835" s="78">
        <f t="shared" si="188"/>
        <v>44672</v>
      </c>
      <c r="B835">
        <f>'0421'!B66</f>
        <v>4816.8999999999996</v>
      </c>
      <c r="C835">
        <f>'0421'!C66</f>
        <v>4423.8999999999996</v>
      </c>
      <c r="D835">
        <f>'0421'!D66</f>
        <v>10818.3</v>
      </c>
      <c r="E835">
        <f>'0421'!E66</f>
        <v>9154</v>
      </c>
      <c r="F835" s="16">
        <f t="shared" ref="F835:F839" si="193">+B835+D835</f>
        <v>15635.199999999999</v>
      </c>
      <c r="G835" s="16">
        <f t="shared" ref="G835:G839" si="194">+C835+E835</f>
        <v>13577.9</v>
      </c>
      <c r="H835" s="17">
        <f t="shared" ref="H835:H839" si="195">+(F835/G835-1)*100</f>
        <v>15.151827602206524</v>
      </c>
      <c r="I835">
        <f>'0421'!F66</f>
        <v>1720.2</v>
      </c>
    </row>
    <row r="836" spans="1:9" x14ac:dyDescent="0.25">
      <c r="A836" s="78">
        <f t="shared" ref="A836:A920" si="196">+A835+7</f>
        <v>44679</v>
      </c>
      <c r="B836">
        <f>'0428'!B66</f>
        <v>4571.3</v>
      </c>
      <c r="C836">
        <f>'0428'!C66</f>
        <v>4272.5</v>
      </c>
      <c r="D836">
        <f>'0428'!D66</f>
        <v>11098.1</v>
      </c>
      <c r="E836">
        <f>'0428'!E66</f>
        <v>9447.1</v>
      </c>
      <c r="F836" s="16">
        <f t="shared" si="193"/>
        <v>15669.400000000001</v>
      </c>
      <c r="G836" s="16">
        <f t="shared" si="194"/>
        <v>13719.6</v>
      </c>
      <c r="H836" s="17">
        <f t="shared" si="195"/>
        <v>14.211784600134125</v>
      </c>
      <c r="I836">
        <f>'0428'!F66</f>
        <v>1720.2</v>
      </c>
    </row>
    <row r="837" spans="1:9" x14ac:dyDescent="0.25">
      <c r="A837" s="78">
        <f t="shared" si="196"/>
        <v>44686</v>
      </c>
      <c r="B837">
        <f>'0505'!B66</f>
        <v>4251.8</v>
      </c>
      <c r="C837">
        <f>'0505'!C66</f>
        <v>4133.1000000000004</v>
      </c>
      <c r="D837">
        <f>'0505'!D66</f>
        <v>11447.1</v>
      </c>
      <c r="E837">
        <f>'0505'!E66</f>
        <v>9755.2000000000007</v>
      </c>
      <c r="F837" s="16">
        <f t="shared" si="193"/>
        <v>15698.900000000001</v>
      </c>
      <c r="G837" s="16">
        <f t="shared" si="194"/>
        <v>13888.300000000001</v>
      </c>
      <c r="H837" s="17">
        <f t="shared" si="195"/>
        <v>13.036872763405171</v>
      </c>
      <c r="I837">
        <f>'0505'!F66</f>
        <v>1742.6</v>
      </c>
    </row>
    <row r="838" spans="1:9" x14ac:dyDescent="0.25">
      <c r="A838" s="78">
        <f t="shared" si="196"/>
        <v>44693</v>
      </c>
      <c r="B838">
        <f>'0512'!B66</f>
        <v>3921.9</v>
      </c>
      <c r="C838">
        <f>'0512'!C66</f>
        <v>3960.1</v>
      </c>
      <c r="D838">
        <f>'0512'!D66</f>
        <v>11813.2</v>
      </c>
      <c r="E838">
        <f>'0512'!E66</f>
        <v>10222.299999999999</v>
      </c>
      <c r="F838" s="16">
        <f t="shared" si="193"/>
        <v>15735.1</v>
      </c>
      <c r="G838" s="16">
        <f t="shared" si="194"/>
        <v>14182.4</v>
      </c>
      <c r="H838" s="17">
        <f t="shared" si="195"/>
        <v>10.94807648916969</v>
      </c>
      <c r="I838">
        <f>'0512'!F66</f>
        <v>1795.1</v>
      </c>
    </row>
    <row r="839" spans="1:9" x14ac:dyDescent="0.25">
      <c r="A839" s="78">
        <f t="shared" si="196"/>
        <v>44700</v>
      </c>
      <c r="B839">
        <f>'0519'!B66</f>
        <v>3630.6</v>
      </c>
      <c r="C839">
        <f>'0519'!C66</f>
        <v>3959.4</v>
      </c>
      <c r="D839">
        <f>'0519'!D66</f>
        <v>12121.7</v>
      </c>
      <c r="E839">
        <f>'0519'!E66</f>
        <v>10601.2</v>
      </c>
      <c r="F839" s="16">
        <f t="shared" si="193"/>
        <v>15752.300000000001</v>
      </c>
      <c r="G839" s="16">
        <f t="shared" si="194"/>
        <v>14560.6</v>
      </c>
      <c r="H839" s="17">
        <f t="shared" si="195"/>
        <v>8.184415477384178</v>
      </c>
      <c r="I839">
        <f>'0519'!F66</f>
        <v>1783.9</v>
      </c>
    </row>
    <row r="840" spans="1:9" x14ac:dyDescent="0.25">
      <c r="A840" s="78">
        <f t="shared" si="196"/>
        <v>44707</v>
      </c>
      <c r="B840">
        <f>'0526'!B66</f>
        <v>3401.4</v>
      </c>
      <c r="C840">
        <f>'0526'!C66</f>
        <v>3723.9</v>
      </c>
      <c r="D840">
        <f>'0526'!D66</f>
        <v>12410.3</v>
      </c>
      <c r="E840">
        <f>'0526'!E66</f>
        <v>10903.5</v>
      </c>
      <c r="F840" s="16">
        <f t="shared" ref="F840:F844" si="197">+B840+D840</f>
        <v>15811.699999999999</v>
      </c>
      <c r="G840" s="16">
        <f t="shared" ref="G840:G844" si="198">+C840+E840</f>
        <v>14627.4</v>
      </c>
      <c r="H840" s="17">
        <f t="shared" ref="H840:H849" si="199">+(F840/G840-1)*100</f>
        <v>8.0964491297154559</v>
      </c>
      <c r="I840">
        <f>'0526'!F66</f>
        <v>1783.9</v>
      </c>
    </row>
    <row r="841" spans="1:9" x14ac:dyDescent="0.25">
      <c r="A841" s="78">
        <f t="shared" si="196"/>
        <v>44714</v>
      </c>
      <c r="B841">
        <f>'0602'!B66</f>
        <v>3146</v>
      </c>
      <c r="C841">
        <f>'0602'!C66</f>
        <v>3376</v>
      </c>
      <c r="D841">
        <f>'0602'!D66</f>
        <v>12755.2</v>
      </c>
      <c r="E841">
        <f>'0602'!E66</f>
        <v>11271.5</v>
      </c>
      <c r="F841" s="16">
        <f t="shared" si="197"/>
        <v>15901.2</v>
      </c>
      <c r="G841" s="16">
        <f t="shared" si="198"/>
        <v>14647.5</v>
      </c>
      <c r="H841" s="17">
        <f t="shared" si="199"/>
        <v>8.5591397849462467</v>
      </c>
      <c r="I841">
        <f>'0602'!F66</f>
        <v>1803.9</v>
      </c>
    </row>
    <row r="842" spans="1:9" x14ac:dyDescent="0.25">
      <c r="A842" s="78">
        <f t="shared" si="196"/>
        <v>44721</v>
      </c>
      <c r="B842">
        <f>'0609'!B66</f>
        <v>2810.8</v>
      </c>
      <c r="C842">
        <f>'0609'!C66</f>
        <v>3063.6</v>
      </c>
      <c r="D842">
        <f>'0609'!D66</f>
        <v>13214.9</v>
      </c>
      <c r="E842">
        <f>'0609'!E66</f>
        <v>11619.5</v>
      </c>
      <c r="F842" s="16">
        <f t="shared" si="197"/>
        <v>16025.7</v>
      </c>
      <c r="G842" s="16">
        <f t="shared" si="198"/>
        <v>14683.1</v>
      </c>
      <c r="H842" s="17">
        <f t="shared" si="199"/>
        <v>9.1438456456742756</v>
      </c>
      <c r="I842">
        <f>'0609'!F66</f>
        <v>1880.9</v>
      </c>
    </row>
    <row r="843" spans="1:9" x14ac:dyDescent="0.25">
      <c r="A843" s="78">
        <f t="shared" si="196"/>
        <v>44728</v>
      </c>
      <c r="B843">
        <f>'0616'!B66</f>
        <v>3027</v>
      </c>
      <c r="C843">
        <f>'0616'!C66</f>
        <v>2833.6</v>
      </c>
      <c r="D843">
        <f>'0616'!D66</f>
        <v>13473.7</v>
      </c>
      <c r="E843">
        <f>'0616'!E66</f>
        <v>11952.1</v>
      </c>
      <c r="F843" s="16">
        <f t="shared" si="197"/>
        <v>16500.7</v>
      </c>
      <c r="G843" s="16">
        <f t="shared" si="198"/>
        <v>14785.7</v>
      </c>
      <c r="H843" s="17">
        <f t="shared" si="199"/>
        <v>11.599045023231902</v>
      </c>
      <c r="I843">
        <f>'0616'!F66</f>
        <v>2018.4</v>
      </c>
    </row>
    <row r="844" spans="1:9" x14ac:dyDescent="0.25">
      <c r="A844" s="78">
        <f t="shared" si="196"/>
        <v>44735</v>
      </c>
      <c r="B844">
        <f>'0623'!B67</f>
        <v>2697.5</v>
      </c>
      <c r="C844">
        <f>'0623'!C67</f>
        <v>2675.8</v>
      </c>
      <c r="D844">
        <f>'0623'!D67</f>
        <v>13770</v>
      </c>
      <c r="E844">
        <f>'0623'!E67</f>
        <v>12204.6</v>
      </c>
      <c r="F844" s="16">
        <f t="shared" si="197"/>
        <v>16467.5</v>
      </c>
      <c r="G844" s="16">
        <f t="shared" si="198"/>
        <v>14880.400000000001</v>
      </c>
      <c r="H844" s="17">
        <f t="shared" si="199"/>
        <v>10.665707911077638</v>
      </c>
      <c r="I844">
        <f>'0623'!F67</f>
        <v>2075.4</v>
      </c>
    </row>
    <row r="845" spans="1:9" x14ac:dyDescent="0.25">
      <c r="A845" s="78">
        <f t="shared" si="196"/>
        <v>44742</v>
      </c>
      <c r="B845">
        <f>'0630'!B66</f>
        <v>2463</v>
      </c>
      <c r="C845">
        <f>'0630'!C66</f>
        <v>2482.5</v>
      </c>
      <c r="D845">
        <f>'0630'!D66</f>
        <v>14072</v>
      </c>
      <c r="E845">
        <f>'0630'!E66</f>
        <v>12534.5</v>
      </c>
      <c r="F845" s="16">
        <f t="shared" ref="F845:F849" si="200">+B845+D845</f>
        <v>16535</v>
      </c>
      <c r="G845" s="16">
        <f t="shared" ref="G845:G849" si="201">+C845+E845</f>
        <v>15017</v>
      </c>
      <c r="H845" s="17">
        <f t="shared" si="199"/>
        <v>10.1085436505294</v>
      </c>
      <c r="I845">
        <f>'0630'!F66</f>
        <v>2045.4</v>
      </c>
    </row>
    <row r="846" spans="1:9" x14ac:dyDescent="0.25">
      <c r="A846" s="78">
        <f t="shared" si="196"/>
        <v>44749</v>
      </c>
      <c r="B846">
        <f>'0707'!B66</f>
        <v>2292.8000000000002</v>
      </c>
      <c r="C846">
        <f>'0707'!C66</f>
        <v>2306.5</v>
      </c>
      <c r="D846">
        <f>'0707'!D66</f>
        <v>14299.1</v>
      </c>
      <c r="E846">
        <f>'0707'!E66</f>
        <v>12788.2</v>
      </c>
      <c r="F846" s="16">
        <f t="shared" si="200"/>
        <v>16591.900000000001</v>
      </c>
      <c r="G846" s="16">
        <f t="shared" si="201"/>
        <v>15094.7</v>
      </c>
      <c r="H846" s="17">
        <f t="shared" si="199"/>
        <v>9.9187131907225723</v>
      </c>
      <c r="I846">
        <f>'0707'!F66</f>
        <v>2081.9</v>
      </c>
    </row>
    <row r="847" spans="1:9" x14ac:dyDescent="0.25">
      <c r="A847" s="78">
        <f t="shared" si="196"/>
        <v>44756</v>
      </c>
      <c r="B847">
        <f>'0714'!B65</f>
        <v>2024.5</v>
      </c>
      <c r="C847">
        <f>'0714'!C65</f>
        <v>2061.8000000000002</v>
      </c>
      <c r="D847">
        <f>'0714'!D65</f>
        <v>14606.2</v>
      </c>
      <c r="E847">
        <f>'0714'!E65</f>
        <v>13024.1</v>
      </c>
      <c r="F847" s="16">
        <f t="shared" si="200"/>
        <v>16630.7</v>
      </c>
      <c r="G847" s="16">
        <f t="shared" si="201"/>
        <v>15085.900000000001</v>
      </c>
      <c r="H847" s="17">
        <f t="shared" si="199"/>
        <v>10.240025454232082</v>
      </c>
      <c r="I847">
        <f>'0714'!F65</f>
        <v>2240.5</v>
      </c>
    </row>
    <row r="848" spans="1:9" x14ac:dyDescent="0.25">
      <c r="A848" s="78">
        <f t="shared" si="196"/>
        <v>44763</v>
      </c>
      <c r="B848">
        <f>'0721'!B65</f>
        <v>1698.5</v>
      </c>
      <c r="C848">
        <f>'0721'!C65</f>
        <v>1798.8</v>
      </c>
      <c r="D848">
        <f>'0721'!D65</f>
        <v>15002.2</v>
      </c>
      <c r="E848">
        <f>'0721'!E65</f>
        <v>13281</v>
      </c>
      <c r="F848" s="16">
        <f t="shared" si="200"/>
        <v>16700.7</v>
      </c>
      <c r="G848" s="16">
        <f t="shared" si="201"/>
        <v>15079.8</v>
      </c>
      <c r="H848" s="17">
        <f t="shared" si="199"/>
        <v>10.748816297298379</v>
      </c>
      <c r="I848">
        <f>'0721'!F65</f>
        <v>2347.8000000000002</v>
      </c>
    </row>
    <row r="849" spans="1:9" x14ac:dyDescent="0.25">
      <c r="A849" s="78">
        <f t="shared" si="196"/>
        <v>44770</v>
      </c>
      <c r="B849">
        <f>'0728'!B66</f>
        <v>1406.7</v>
      </c>
      <c r="C849">
        <f>'0728'!C66</f>
        <v>1738.1</v>
      </c>
      <c r="D849">
        <f>'0728'!D66</f>
        <v>15330.2</v>
      </c>
      <c r="E849">
        <f>'0728'!E66</f>
        <v>13547.1</v>
      </c>
      <c r="F849" s="16">
        <f t="shared" si="200"/>
        <v>16736.900000000001</v>
      </c>
      <c r="G849" s="16">
        <f t="shared" si="201"/>
        <v>15285.2</v>
      </c>
      <c r="H849" s="17">
        <f t="shared" si="199"/>
        <v>9.4974223431816505</v>
      </c>
      <c r="I849">
        <f>'0728'!F66</f>
        <v>2560.9</v>
      </c>
    </row>
    <row r="850" spans="1:9" x14ac:dyDescent="0.25">
      <c r="A850" s="78">
        <f t="shared" si="196"/>
        <v>44777</v>
      </c>
      <c r="B850">
        <f>'0804'!B66</f>
        <v>1316.5</v>
      </c>
      <c r="C850">
        <f>'0804'!C66</f>
        <v>1545.4</v>
      </c>
      <c r="D850">
        <f>'0804'!D66</f>
        <v>15555.5</v>
      </c>
      <c r="E850">
        <f>'0804'!E66</f>
        <v>13884.4</v>
      </c>
      <c r="F850" s="16">
        <f t="shared" ref="F850:F855" si="202">+B850+D850</f>
        <v>16872</v>
      </c>
      <c r="G850" s="16">
        <f t="shared" ref="G850:G854" si="203">+C850+E850</f>
        <v>15429.8</v>
      </c>
      <c r="H850" s="17">
        <f t="shared" ref="H850:H855" si="204">+(F850/G850-1)*100</f>
        <v>9.3468483065237464</v>
      </c>
      <c r="I850">
        <f>'0804'!F66</f>
        <v>2566.8000000000002</v>
      </c>
    </row>
    <row r="851" spans="1:9" x14ac:dyDescent="0.25">
      <c r="A851" s="78">
        <f t="shared" si="196"/>
        <v>44784</v>
      </c>
      <c r="B851">
        <f>'0811'!B66</f>
        <v>1052.2</v>
      </c>
      <c r="C851">
        <f>'0811'!C66</f>
        <v>1443</v>
      </c>
      <c r="D851">
        <f>'0811'!D66</f>
        <v>15826.8</v>
      </c>
      <c r="E851">
        <f>'0811'!E66</f>
        <v>14176.8</v>
      </c>
      <c r="F851" s="16">
        <f t="shared" si="202"/>
        <v>16879</v>
      </c>
      <c r="G851" s="16">
        <f t="shared" si="203"/>
        <v>15619.8</v>
      </c>
      <c r="H851" s="17">
        <f t="shared" si="204"/>
        <v>8.0615628881291812</v>
      </c>
      <c r="I851">
        <f>'0811'!F66</f>
        <v>2783.3</v>
      </c>
    </row>
    <row r="852" spans="1:9" x14ac:dyDescent="0.25">
      <c r="A852" s="78">
        <f t="shared" si="196"/>
        <v>44791</v>
      </c>
      <c r="C852">
        <v>1309.3</v>
      </c>
      <c r="E852">
        <v>1442.6</v>
      </c>
      <c r="F852" s="16">
        <f t="shared" si="202"/>
        <v>0</v>
      </c>
      <c r="G852" s="16">
        <f t="shared" si="203"/>
        <v>2751.8999999999996</v>
      </c>
      <c r="H852" s="17">
        <f t="shared" si="204"/>
        <v>-100</v>
      </c>
    </row>
    <row r="853" spans="1:9" x14ac:dyDescent="0.25">
      <c r="A853" s="78">
        <f t="shared" si="196"/>
        <v>44798</v>
      </c>
      <c r="B853">
        <f>'0825'!B66</f>
        <v>716.4</v>
      </c>
      <c r="C853">
        <f>'0825'!C66</f>
        <v>1083.5999999999999</v>
      </c>
      <c r="D853">
        <f>'0825'!D66</f>
        <v>16367.4</v>
      </c>
      <c r="E853">
        <f>'0825'!E66</f>
        <v>14701.2</v>
      </c>
      <c r="F853" s="16">
        <f t="shared" si="202"/>
        <v>17083.8</v>
      </c>
      <c r="G853" s="16">
        <f t="shared" si="203"/>
        <v>15784.800000000001</v>
      </c>
      <c r="H853" s="17">
        <f t="shared" si="204"/>
        <v>8.2294359130302475</v>
      </c>
      <c r="I853">
        <f>'0825'!F66</f>
        <v>3531.3</v>
      </c>
    </row>
    <row r="854" spans="1:9" x14ac:dyDescent="0.25">
      <c r="A854" s="78">
        <f t="shared" si="196"/>
        <v>44805</v>
      </c>
      <c r="B854">
        <f>'0901'!B42</f>
        <v>4593.3</v>
      </c>
      <c r="C854">
        <f>'0901'!C42</f>
        <v>4952.3999999999996</v>
      </c>
      <c r="D854">
        <f>'0901'!D42</f>
        <v>36.799999999999997</v>
      </c>
      <c r="E854">
        <f>'0901'!E42</f>
        <v>140.1</v>
      </c>
      <c r="F854" s="16">
        <f t="shared" si="202"/>
        <v>4630.1000000000004</v>
      </c>
      <c r="G854" s="16">
        <f t="shared" si="203"/>
        <v>5092.5</v>
      </c>
      <c r="H854" s="17">
        <f t="shared" si="204"/>
        <v>-9.0800196367206603</v>
      </c>
    </row>
    <row r="855" spans="1:9" x14ac:dyDescent="0.25">
      <c r="A855" s="78">
        <f t="shared" si="196"/>
        <v>44812</v>
      </c>
      <c r="B855">
        <f>'0908'!B41</f>
        <v>4723.2</v>
      </c>
      <c r="C855">
        <f>'0908'!C41</f>
        <v>4929.2</v>
      </c>
      <c r="D855">
        <f>'0908'!D41</f>
        <v>190.8</v>
      </c>
      <c r="E855">
        <f>'0908'!E41</f>
        <v>317.60000000000002</v>
      </c>
      <c r="F855" s="16">
        <f t="shared" si="202"/>
        <v>4914</v>
      </c>
      <c r="G855" s="16">
        <f>+C855+E855</f>
        <v>5246.8</v>
      </c>
      <c r="H855" s="17">
        <f t="shared" si="204"/>
        <v>-6.3429137760158572</v>
      </c>
    </row>
    <row r="856" spans="1:9" x14ac:dyDescent="0.25">
      <c r="A856" s="78">
        <f t="shared" si="196"/>
        <v>44819</v>
      </c>
      <c r="B856">
        <f>'0915'!B45</f>
        <v>4472.8999999999996</v>
      </c>
      <c r="C856">
        <f>'0915'!C45</f>
        <v>4809.3</v>
      </c>
      <c r="D856">
        <f>'0915'!D45</f>
        <v>449.7</v>
      </c>
      <c r="E856">
        <f>'0915'!E45</f>
        <v>572.1</v>
      </c>
      <c r="F856" s="16">
        <f t="shared" ref="F856:F863" si="205">+B856+D856</f>
        <v>4922.5999999999995</v>
      </c>
      <c r="G856" s="16">
        <f t="shared" ref="G856:G863" si="206">+C856+E856</f>
        <v>5381.4000000000005</v>
      </c>
      <c r="H856" s="17">
        <f t="shared" ref="H856:H863" si="207">+(F856/G856-1)*100</f>
        <v>-8.525662467016037</v>
      </c>
    </row>
    <row r="857" spans="1:9" x14ac:dyDescent="0.25">
      <c r="A857" s="78">
        <f t="shared" si="196"/>
        <v>44826</v>
      </c>
      <c r="B857">
        <f>'0922'!B43</f>
        <v>4555.3999999999996</v>
      </c>
      <c r="C857">
        <f>'0922'!C43</f>
        <v>4649.6000000000004</v>
      </c>
      <c r="D857">
        <f>'0922'!D43</f>
        <v>688.9</v>
      </c>
      <c r="E857">
        <f>'0922'!E43</f>
        <v>834.4</v>
      </c>
      <c r="F857" s="16">
        <f t="shared" si="205"/>
        <v>5244.2999999999993</v>
      </c>
      <c r="G857" s="16">
        <f t="shared" si="206"/>
        <v>5484</v>
      </c>
      <c r="H857" s="17">
        <f t="shared" si="207"/>
        <v>-4.3708971553610638</v>
      </c>
    </row>
    <row r="858" spans="1:9" x14ac:dyDescent="0.25">
      <c r="A858" s="78">
        <f t="shared" si="196"/>
        <v>44833</v>
      </c>
      <c r="B858">
        <f>'0929'!B43</f>
        <v>4519.8999999999996</v>
      </c>
      <c r="C858">
        <f>'0929'!C43</f>
        <v>5101.8999999999996</v>
      </c>
      <c r="D858">
        <f>'0929'!D43</f>
        <v>871.7</v>
      </c>
      <c r="E858">
        <f>'0929'!E43</f>
        <v>1183.5</v>
      </c>
      <c r="F858" s="16">
        <f t="shared" si="205"/>
        <v>5391.5999999999995</v>
      </c>
      <c r="G858" s="16">
        <f t="shared" si="206"/>
        <v>6285.4</v>
      </c>
      <c r="H858" s="17">
        <f t="shared" si="207"/>
        <v>-14.220256467368831</v>
      </c>
    </row>
    <row r="859" spans="1:9" x14ac:dyDescent="0.25">
      <c r="A859" s="78">
        <f t="shared" si="196"/>
        <v>44840</v>
      </c>
      <c r="B859">
        <f>'1006'!B43</f>
        <v>4349.3</v>
      </c>
      <c r="C859">
        <f>'1006'!C43</f>
        <v>5526.3</v>
      </c>
      <c r="D859">
        <f>'1006'!D43</f>
        <v>1061.4000000000001</v>
      </c>
      <c r="E859">
        <f>'1006'!E43</f>
        <v>1549.3</v>
      </c>
      <c r="F859" s="16">
        <f t="shared" si="205"/>
        <v>5410.7000000000007</v>
      </c>
      <c r="G859" s="16">
        <f t="shared" si="206"/>
        <v>7075.6</v>
      </c>
      <c r="H859" s="17">
        <f t="shared" si="207"/>
        <v>-23.530159986432242</v>
      </c>
    </row>
    <row r="860" spans="1:9" x14ac:dyDescent="0.25">
      <c r="A860" s="78">
        <f t="shared" si="196"/>
        <v>44847</v>
      </c>
      <c r="B860">
        <f>'1013'!B43</f>
        <v>4369.7</v>
      </c>
      <c r="C860">
        <f>'1013'!C43</f>
        <v>5455.8</v>
      </c>
      <c r="D860">
        <f>'1013'!D43</f>
        <v>1224.7</v>
      </c>
      <c r="E860">
        <f>'1013'!E43</f>
        <v>1996.9</v>
      </c>
      <c r="F860" s="16">
        <f t="shared" si="205"/>
        <v>5594.4</v>
      </c>
      <c r="G860" s="16">
        <f t="shared" si="206"/>
        <v>7452.7000000000007</v>
      </c>
      <c r="H860" s="17">
        <f t="shared" si="207"/>
        <v>-24.934587464945601</v>
      </c>
    </row>
    <row r="861" spans="1:9" x14ac:dyDescent="0.25">
      <c r="A861" s="78">
        <f t="shared" si="196"/>
        <v>44854</v>
      </c>
      <c r="B861">
        <f>'1020'!B43</f>
        <v>4163</v>
      </c>
      <c r="C861">
        <f>'1020'!C43</f>
        <v>5673.3</v>
      </c>
      <c r="D861">
        <f>'1020'!D43</f>
        <v>1541.1</v>
      </c>
      <c r="E861">
        <f>'1020'!E43</f>
        <v>2272.3000000000002</v>
      </c>
      <c r="F861" s="16">
        <f t="shared" si="205"/>
        <v>5704.1</v>
      </c>
      <c r="G861" s="16">
        <f t="shared" si="206"/>
        <v>7945.6</v>
      </c>
      <c r="H861" s="17">
        <f t="shared" si="207"/>
        <v>-28.210581957309699</v>
      </c>
    </row>
    <row r="862" spans="1:9" x14ac:dyDescent="0.25">
      <c r="A862" s="78">
        <f t="shared" si="196"/>
        <v>44861</v>
      </c>
      <c r="B862">
        <f>'1027'!B43</f>
        <v>4211.8</v>
      </c>
      <c r="C862">
        <f>'1027'!C43</f>
        <v>6022.3</v>
      </c>
      <c r="D862">
        <f>'1027'!D43</f>
        <v>1685.3</v>
      </c>
      <c r="E862">
        <f>'1027'!E43</f>
        <v>2589.6</v>
      </c>
      <c r="F862" s="16">
        <f t="shared" si="205"/>
        <v>5897.1</v>
      </c>
      <c r="G862" s="16">
        <f t="shared" si="206"/>
        <v>8611.9</v>
      </c>
      <c r="H862" s="17">
        <f t="shared" si="207"/>
        <v>-31.523821688593678</v>
      </c>
    </row>
    <row r="863" spans="1:9" x14ac:dyDescent="0.25">
      <c r="A863" s="78">
        <f t="shared" si="196"/>
        <v>44868</v>
      </c>
      <c r="B863">
        <f>'1103'!B43</f>
        <v>4154.8</v>
      </c>
      <c r="C863">
        <f>'1103'!C43</f>
        <v>5980.8</v>
      </c>
      <c r="D863">
        <f>'1103'!D43</f>
        <v>1899.9</v>
      </c>
      <c r="E863">
        <f>'1103'!E43</f>
        <v>2903.3</v>
      </c>
      <c r="F863" s="16">
        <f t="shared" si="205"/>
        <v>6054.7000000000007</v>
      </c>
      <c r="G863" s="16">
        <f t="shared" si="206"/>
        <v>8884.1</v>
      </c>
      <c r="H863" s="17">
        <f t="shared" si="207"/>
        <v>-31.847908060467567</v>
      </c>
    </row>
    <row r="864" spans="1:9" x14ac:dyDescent="0.25">
      <c r="A864" s="78">
        <f t="shared" si="196"/>
        <v>44875</v>
      </c>
      <c r="B864">
        <f>'1110'!B47</f>
        <v>4809.3</v>
      </c>
      <c r="C864">
        <f>'1110'!C47</f>
        <v>5786.9</v>
      </c>
      <c r="D864">
        <f>'1110'!D47</f>
        <v>2165.1</v>
      </c>
      <c r="E864">
        <f>'1110'!E47</f>
        <v>3307.6</v>
      </c>
      <c r="F864" s="16">
        <f t="shared" ref="F864:F869" si="208">+B864+D864</f>
        <v>6974.4</v>
      </c>
      <c r="G864" s="16">
        <f t="shared" ref="G864:G869" si="209">+C864+E864</f>
        <v>9094.5</v>
      </c>
      <c r="H864" s="17">
        <f t="shared" ref="H864:H869" si="210">+(F864/G864-1)*100</f>
        <v>-23.311891802737929</v>
      </c>
    </row>
    <row r="865" spans="1:8" x14ac:dyDescent="0.25">
      <c r="A865" s="78">
        <f t="shared" si="196"/>
        <v>44882</v>
      </c>
      <c r="B865">
        <f>'1117'!B47</f>
        <v>6284.4</v>
      </c>
      <c r="C865">
        <f>'1117'!C47</f>
        <v>6131.1</v>
      </c>
      <c r="D865">
        <f>'1117'!D47</f>
        <v>2394.8000000000002</v>
      </c>
      <c r="E865">
        <f>'1117'!E47</f>
        <v>3593</v>
      </c>
      <c r="F865" s="16">
        <f t="shared" si="208"/>
        <v>8679.2000000000007</v>
      </c>
      <c r="G865" s="16">
        <f t="shared" si="209"/>
        <v>9724.1</v>
      </c>
      <c r="H865" s="17">
        <f t="shared" si="210"/>
        <v>-10.745467446858836</v>
      </c>
    </row>
    <row r="866" spans="1:8" x14ac:dyDescent="0.25">
      <c r="A866" s="78">
        <f t="shared" si="196"/>
        <v>44889</v>
      </c>
      <c r="B866">
        <f>'1124'!B49</f>
        <v>6478.4</v>
      </c>
      <c r="C866">
        <f>'1124'!C49</f>
        <v>6172.6</v>
      </c>
      <c r="D866">
        <f>'1124'!D49</f>
        <v>2587.9</v>
      </c>
      <c r="E866">
        <f>'1124'!E49</f>
        <v>3975.4</v>
      </c>
      <c r="F866" s="16">
        <f t="shared" si="208"/>
        <v>9066.2999999999993</v>
      </c>
      <c r="G866" s="16">
        <f t="shared" si="209"/>
        <v>10148</v>
      </c>
      <c r="H866" s="17">
        <f t="shared" si="210"/>
        <v>-10.659243200630675</v>
      </c>
    </row>
    <row r="867" spans="1:8" x14ac:dyDescent="0.25">
      <c r="A867" s="78">
        <f t="shared" si="196"/>
        <v>44896</v>
      </c>
      <c r="B867">
        <f>'1201'!B51</f>
        <v>6467.3</v>
      </c>
      <c r="C867">
        <f>'1201'!C51</f>
        <v>5849.3</v>
      </c>
      <c r="D867">
        <f>'1201'!D51</f>
        <v>2932.1</v>
      </c>
      <c r="E867">
        <f>'1201'!E51</f>
        <v>4364.3</v>
      </c>
      <c r="F867" s="16">
        <f t="shared" si="208"/>
        <v>9399.4</v>
      </c>
      <c r="G867" s="16">
        <f t="shared" si="209"/>
        <v>10213.6</v>
      </c>
      <c r="H867" s="17">
        <f t="shared" si="210"/>
        <v>-7.9717239758753111</v>
      </c>
    </row>
    <row r="868" spans="1:8" x14ac:dyDescent="0.25">
      <c r="A868" s="78">
        <f t="shared" si="196"/>
        <v>44903</v>
      </c>
      <c r="B868">
        <f>'1208'!B50</f>
        <v>6482.7</v>
      </c>
      <c r="C868">
        <f>'1208'!C50</f>
        <v>6821.4</v>
      </c>
      <c r="D868">
        <f>'1208'!D50</f>
        <v>3087.5</v>
      </c>
      <c r="E868">
        <f>'1208'!E50</f>
        <v>4681.3</v>
      </c>
      <c r="F868" s="16">
        <f t="shared" si="208"/>
        <v>9570.2000000000007</v>
      </c>
      <c r="G868" s="16">
        <f t="shared" si="209"/>
        <v>11502.7</v>
      </c>
      <c r="H868" s="17">
        <f t="shared" si="210"/>
        <v>-16.80040338355343</v>
      </c>
    </row>
    <row r="869" spans="1:8" x14ac:dyDescent="0.25">
      <c r="A869" s="78">
        <f t="shared" si="196"/>
        <v>44910</v>
      </c>
      <c r="B869">
        <f>'1215'!B50</f>
        <v>6607.2</v>
      </c>
      <c r="C869">
        <f>'1215'!C50</f>
        <v>6729.6</v>
      </c>
      <c r="D869">
        <f>'1215'!D50</f>
        <v>3447.2</v>
      </c>
      <c r="E869">
        <f>'1215'!E50</f>
        <v>5031.2</v>
      </c>
      <c r="F869" s="16">
        <f t="shared" si="208"/>
        <v>10054.4</v>
      </c>
      <c r="G869" s="16">
        <f t="shared" si="209"/>
        <v>11760.8</v>
      </c>
      <c r="H869" s="17">
        <f t="shared" si="210"/>
        <v>-14.509217060063939</v>
      </c>
    </row>
    <row r="870" spans="1:8" x14ac:dyDescent="0.25">
      <c r="A870" s="78">
        <f t="shared" si="196"/>
        <v>44917</v>
      </c>
      <c r="B870">
        <f>'1222'!B50</f>
        <v>6629.3</v>
      </c>
      <c r="C870">
        <f>'1222'!C50</f>
        <v>6600.4</v>
      </c>
      <c r="D870">
        <f>'1222'!D50</f>
        <v>3888.8</v>
      </c>
      <c r="E870">
        <f>'1222'!E50</f>
        <v>5309.4</v>
      </c>
      <c r="F870" s="16">
        <f t="shared" ref="F870:F873" si="211">+B870+D870</f>
        <v>10518.1</v>
      </c>
      <c r="G870" s="16">
        <f t="shared" ref="G870:G873" si="212">+C870+E870</f>
        <v>11909.8</v>
      </c>
      <c r="H870" s="17">
        <f t="shared" ref="H870:H873" si="213">+(F870/G870-1)*100</f>
        <v>-11.685334766326882</v>
      </c>
    </row>
    <row r="871" spans="1:8" x14ac:dyDescent="0.25">
      <c r="A871" s="78">
        <f t="shared" si="196"/>
        <v>44924</v>
      </c>
      <c r="B871">
        <f>'1229'!B50</f>
        <v>6547.6</v>
      </c>
      <c r="C871">
        <f>'1229'!C50</f>
        <v>6505</v>
      </c>
      <c r="D871">
        <f>'1229'!D50</f>
        <v>4115.6000000000004</v>
      </c>
      <c r="E871">
        <f>'1229'!E50</f>
        <v>5520</v>
      </c>
      <c r="F871" s="16">
        <f t="shared" si="211"/>
        <v>10663.2</v>
      </c>
      <c r="G871" s="16">
        <f t="shared" si="212"/>
        <v>12025</v>
      </c>
      <c r="H871" s="17">
        <f t="shared" si="213"/>
        <v>-11.324740124740117</v>
      </c>
    </row>
    <row r="872" spans="1:8" x14ac:dyDescent="0.25">
      <c r="A872" s="78">
        <f t="shared" si="196"/>
        <v>44931</v>
      </c>
      <c r="B872">
        <f>'0105'!B50</f>
        <v>6557.4</v>
      </c>
      <c r="C872">
        <f>'0105'!C50</f>
        <v>6436</v>
      </c>
      <c r="D872">
        <f>'0105'!D50</f>
        <v>4329.2</v>
      </c>
      <c r="E872">
        <f>'0105'!E50</f>
        <v>5867.8</v>
      </c>
      <c r="F872" s="16">
        <f t="shared" si="211"/>
        <v>10886.599999999999</v>
      </c>
      <c r="G872" s="16">
        <f t="shared" si="212"/>
        <v>12303.8</v>
      </c>
      <c r="H872" s="17">
        <f t="shared" si="213"/>
        <v>-11.518392691688749</v>
      </c>
    </row>
    <row r="873" spans="1:8" x14ac:dyDescent="0.25">
      <c r="A873" s="78">
        <f t="shared" si="196"/>
        <v>44938</v>
      </c>
      <c r="B873">
        <f>'0112'!B50</f>
        <v>6537.9</v>
      </c>
      <c r="C873">
        <f>'0112'!C50</f>
        <v>6360.2</v>
      </c>
      <c r="D873">
        <f>'0112'!D50</f>
        <v>4619.7</v>
      </c>
      <c r="E873">
        <f>'0112'!E50</f>
        <v>6189.7</v>
      </c>
      <c r="F873" s="16">
        <f t="shared" si="211"/>
        <v>11157.599999999999</v>
      </c>
      <c r="G873" s="16">
        <f t="shared" si="212"/>
        <v>12549.9</v>
      </c>
      <c r="H873" s="17">
        <f t="shared" si="213"/>
        <v>-11.094112303683701</v>
      </c>
    </row>
    <row r="874" spans="1:8" x14ac:dyDescent="0.25">
      <c r="A874" s="78">
        <f t="shared" si="196"/>
        <v>44945</v>
      </c>
      <c r="B874">
        <f>'0119'!B52</f>
        <v>6551.1</v>
      </c>
      <c r="C874">
        <f>'0119'!C52</f>
        <v>6255.2</v>
      </c>
      <c r="D874">
        <f>'0119'!D52</f>
        <v>5013.5</v>
      </c>
      <c r="E874">
        <f>'0119'!E52</f>
        <v>6560.7</v>
      </c>
      <c r="F874" s="16">
        <f t="shared" ref="F874:F875" si="214">+B874+D874</f>
        <v>11564.6</v>
      </c>
      <c r="G874" s="16">
        <f t="shared" ref="G874:G875" si="215">+C874+E874</f>
        <v>12815.9</v>
      </c>
      <c r="H874" s="17">
        <f t="shared" ref="H874:H875" si="216">+(F874/G874-1)*100</f>
        <v>-9.7636529623358452</v>
      </c>
    </row>
    <row r="875" spans="1:8" x14ac:dyDescent="0.25">
      <c r="A875" s="78">
        <f t="shared" si="196"/>
        <v>44952</v>
      </c>
      <c r="B875">
        <f>'0126'!B52</f>
        <v>6646.8</v>
      </c>
      <c r="C875">
        <f>'0126'!C52</f>
        <v>6119</v>
      </c>
      <c r="D875">
        <f>'0126'!D52</f>
        <v>5241.3999999999996</v>
      </c>
      <c r="E875">
        <f>'0126'!E52</f>
        <v>6906.9</v>
      </c>
      <c r="F875" s="16">
        <f t="shared" si="214"/>
        <v>11888.2</v>
      </c>
      <c r="G875" s="16">
        <f t="shared" si="215"/>
        <v>13025.9</v>
      </c>
      <c r="H875" s="17">
        <f t="shared" si="216"/>
        <v>-8.7341373724656215</v>
      </c>
    </row>
    <row r="876" spans="1:8" x14ac:dyDescent="0.25">
      <c r="A876" s="78">
        <f t="shared" si="196"/>
        <v>44959</v>
      </c>
      <c r="B876">
        <f>'0202'!B52</f>
        <v>6469.9</v>
      </c>
      <c r="C876">
        <f>'0202'!C52</f>
        <v>6324.5</v>
      </c>
      <c r="D876">
        <f>'0202'!D52</f>
        <v>5525.3</v>
      </c>
      <c r="E876">
        <f>'0202'!E52</f>
        <v>7072</v>
      </c>
      <c r="F876" s="16">
        <f t="shared" ref="F876:F881" si="217">+B876+D876</f>
        <v>11995.2</v>
      </c>
      <c r="G876" s="16">
        <f t="shared" ref="G876:G881" si="218">+C876+E876</f>
        <v>13396.5</v>
      </c>
      <c r="H876" s="17">
        <f t="shared" ref="H876:H881" si="219">+(F876/G876-1)*100</f>
        <v>-10.460194827007053</v>
      </c>
    </row>
    <row r="877" spans="1:8" x14ac:dyDescent="0.25">
      <c r="A877" s="78">
        <f t="shared" si="196"/>
        <v>44966</v>
      </c>
      <c r="B877">
        <f>'0209'!B52</f>
        <v>6352.9</v>
      </c>
      <c r="C877">
        <f>'0209'!C52</f>
        <v>5950.4</v>
      </c>
      <c r="D877">
        <f>'0209'!D52</f>
        <v>5911.3</v>
      </c>
      <c r="E877">
        <f>'0209'!E52</f>
        <v>7549.4</v>
      </c>
      <c r="F877" s="16">
        <f t="shared" si="217"/>
        <v>12264.2</v>
      </c>
      <c r="G877" s="16">
        <f t="shared" si="218"/>
        <v>13499.8</v>
      </c>
      <c r="H877" s="17">
        <f t="shared" si="219"/>
        <v>-9.1527281885657512</v>
      </c>
    </row>
    <row r="878" spans="1:8" x14ac:dyDescent="0.25">
      <c r="A878" s="78">
        <f t="shared" si="196"/>
        <v>44973</v>
      </c>
      <c r="B878">
        <f>'0216'!B52</f>
        <v>6370.3</v>
      </c>
      <c r="C878">
        <f>'0216'!C52</f>
        <v>5777.1</v>
      </c>
      <c r="D878">
        <f>'0216'!D52</f>
        <v>6183.6</v>
      </c>
      <c r="E878">
        <f>'0216'!E52</f>
        <v>7901.1</v>
      </c>
      <c r="F878" s="16">
        <f t="shared" si="217"/>
        <v>12553.900000000001</v>
      </c>
      <c r="G878" s="16">
        <f t="shared" si="218"/>
        <v>13678.2</v>
      </c>
      <c r="H878" s="17">
        <f t="shared" si="219"/>
        <v>-8.2196487841967425</v>
      </c>
    </row>
    <row r="879" spans="1:8" x14ac:dyDescent="0.25">
      <c r="A879" s="78">
        <f t="shared" si="196"/>
        <v>44980</v>
      </c>
      <c r="B879">
        <f>'0223'!B52</f>
        <v>6238.9</v>
      </c>
      <c r="C879">
        <f>'0223'!C52</f>
        <v>5627.3</v>
      </c>
      <c r="D879">
        <f>'0223'!D52</f>
        <v>6522.3</v>
      </c>
      <c r="E879">
        <f>'0223'!E52</f>
        <v>8231.1</v>
      </c>
      <c r="F879" s="16">
        <f t="shared" si="217"/>
        <v>12761.2</v>
      </c>
      <c r="G879" s="16">
        <f t="shared" si="218"/>
        <v>13858.400000000001</v>
      </c>
      <c r="H879" s="17">
        <f t="shared" si="219"/>
        <v>-7.9172198810829597</v>
      </c>
    </row>
    <row r="880" spans="1:8" x14ac:dyDescent="0.25">
      <c r="A880" s="78">
        <f t="shared" si="196"/>
        <v>44987</v>
      </c>
      <c r="B880">
        <f>'0302'!B52</f>
        <v>5906.9</v>
      </c>
      <c r="C880">
        <f>'0302'!C52</f>
        <v>5545.8</v>
      </c>
      <c r="D880">
        <f>'0302'!D52</f>
        <v>6985.2</v>
      </c>
      <c r="E880">
        <f>'0302'!E52</f>
        <v>8602.7999999999993</v>
      </c>
      <c r="F880" s="16">
        <f t="shared" si="217"/>
        <v>12892.099999999999</v>
      </c>
      <c r="G880" s="16">
        <f t="shared" si="218"/>
        <v>14148.599999999999</v>
      </c>
      <c r="H880" s="17">
        <f t="shared" si="219"/>
        <v>-8.8807373167663286</v>
      </c>
    </row>
    <row r="881" spans="1:9" x14ac:dyDescent="0.25">
      <c r="A881" s="78">
        <f t="shared" si="196"/>
        <v>44994</v>
      </c>
      <c r="B881">
        <f>'0309'!B55</f>
        <v>5845.5</v>
      </c>
      <c r="C881">
        <f>'0309'!C55</f>
        <v>5501.5</v>
      </c>
      <c r="D881">
        <f>'0309'!D55</f>
        <v>7245.8</v>
      </c>
      <c r="E881">
        <f>'0309'!E55</f>
        <v>8882.2999999999993</v>
      </c>
      <c r="F881" s="16">
        <f t="shared" si="217"/>
        <v>13091.3</v>
      </c>
      <c r="G881" s="16">
        <f t="shared" si="218"/>
        <v>14383.8</v>
      </c>
      <c r="H881" s="17">
        <f t="shared" si="219"/>
        <v>-8.9858034733519609</v>
      </c>
    </row>
    <row r="882" spans="1:9" x14ac:dyDescent="0.25">
      <c r="A882" s="78">
        <f t="shared" si="196"/>
        <v>45001</v>
      </c>
      <c r="B882">
        <f>'0316'!B59</f>
        <v>5674.8</v>
      </c>
      <c r="C882">
        <f>'0316'!C59</f>
        <v>5506</v>
      </c>
      <c r="D882">
        <f>'0316'!D59</f>
        <v>7641.4</v>
      </c>
      <c r="E882">
        <f>'0316'!E59</f>
        <v>9142.2999999999993</v>
      </c>
      <c r="F882" s="16">
        <f t="shared" ref="F882:F885" si="220">+B882+D882</f>
        <v>13316.2</v>
      </c>
      <c r="G882" s="16">
        <f t="shared" ref="G882:G885" si="221">+C882+E882</f>
        <v>14648.3</v>
      </c>
      <c r="H882" s="17">
        <f t="shared" ref="H882:H885" si="222">+(F882/G882-1)*100</f>
        <v>-9.0938880279622829</v>
      </c>
    </row>
    <row r="883" spans="1:9" x14ac:dyDescent="0.25">
      <c r="A883" s="78">
        <f t="shared" si="196"/>
        <v>45008</v>
      </c>
      <c r="B883">
        <f>'0323'!B60</f>
        <v>5488.9</v>
      </c>
      <c r="C883">
        <f>'0323'!C60</f>
        <v>5257.5</v>
      </c>
      <c r="D883">
        <f>'0323'!D60</f>
        <v>7919.1</v>
      </c>
      <c r="E883">
        <f>'0323'!E60</f>
        <v>9477.4</v>
      </c>
      <c r="F883" s="16">
        <f t="shared" si="220"/>
        <v>13408</v>
      </c>
      <c r="G883" s="16">
        <f t="shared" si="221"/>
        <v>14734.9</v>
      </c>
      <c r="H883" s="17">
        <f t="shared" si="222"/>
        <v>-9.0051510359758105</v>
      </c>
    </row>
    <row r="884" spans="1:9" x14ac:dyDescent="0.25">
      <c r="A884" s="78">
        <f t="shared" si="196"/>
        <v>45015</v>
      </c>
      <c r="B884">
        <f>'0330'!B60</f>
        <v>5170.5</v>
      </c>
      <c r="C884">
        <f>'0330'!C60</f>
        <v>5190.3999999999996</v>
      </c>
      <c r="D884">
        <f>'0330'!D60</f>
        <v>8381</v>
      </c>
      <c r="E884">
        <f>'0330'!E60</f>
        <v>9805.6</v>
      </c>
      <c r="F884" s="16">
        <f t="shared" si="220"/>
        <v>13551.5</v>
      </c>
      <c r="G884" s="16">
        <f t="shared" si="221"/>
        <v>14996</v>
      </c>
      <c r="H884" s="17">
        <f t="shared" si="222"/>
        <v>-9.6325686849826671</v>
      </c>
      <c r="I884">
        <f>(G880-F880)/F880</f>
        <v>9.7462787288339375E-2</v>
      </c>
    </row>
    <row r="885" spans="1:9" x14ac:dyDescent="0.25">
      <c r="A885" s="78">
        <f t="shared" si="196"/>
        <v>45022</v>
      </c>
      <c r="B885">
        <f>'0406'!B60</f>
        <v>5181.8</v>
      </c>
      <c r="C885">
        <f>'0406'!C60</f>
        <v>5210.2</v>
      </c>
      <c r="D885">
        <f>'0406'!D60</f>
        <v>8660.7000000000007</v>
      </c>
      <c r="E885">
        <f>'0406'!E60</f>
        <v>10204.6</v>
      </c>
      <c r="F885" s="16">
        <f t="shared" si="220"/>
        <v>13842.5</v>
      </c>
      <c r="G885" s="16">
        <f t="shared" si="221"/>
        <v>15414.8</v>
      </c>
      <c r="H885" s="17">
        <f t="shared" si="222"/>
        <v>-10.199937722189055</v>
      </c>
    </row>
    <row r="886" spans="1:9" x14ac:dyDescent="0.25">
      <c r="A886" s="78">
        <f t="shared" si="196"/>
        <v>45029</v>
      </c>
      <c r="B886">
        <f>'0413'!B63</f>
        <v>4649.8</v>
      </c>
      <c r="C886">
        <f>'0413'!C63</f>
        <v>5009.8</v>
      </c>
      <c r="D886">
        <f>'0413'!D63</f>
        <v>9071.5</v>
      </c>
      <c r="E886">
        <f>'0413'!E63</f>
        <v>10480.5</v>
      </c>
      <c r="F886" s="16">
        <f t="shared" ref="F886:F891" si="223">+B886+D886</f>
        <v>13721.3</v>
      </c>
      <c r="G886" s="16">
        <f t="shared" ref="G886:G891" si="224">+C886+E886</f>
        <v>15490.3</v>
      </c>
      <c r="H886" s="17">
        <f t="shared" ref="H886:H891" si="225">+(F886/G886-1)*100</f>
        <v>-11.420049966753387</v>
      </c>
    </row>
    <row r="887" spans="1:9" x14ac:dyDescent="0.25">
      <c r="A887" s="78">
        <f t="shared" si="196"/>
        <v>45036</v>
      </c>
      <c r="B887">
        <f>'0420'!B63</f>
        <v>4534.1000000000004</v>
      </c>
      <c r="C887">
        <f>'0420'!C63</f>
        <v>4816.8999999999996</v>
      </c>
      <c r="D887">
        <f>'0420'!D63</f>
        <v>9328.4</v>
      </c>
      <c r="E887">
        <f>'0420'!E63</f>
        <v>10818.3</v>
      </c>
      <c r="F887" s="16">
        <f t="shared" si="223"/>
        <v>13862.5</v>
      </c>
      <c r="G887" s="16">
        <f t="shared" si="224"/>
        <v>15635.199999999999</v>
      </c>
      <c r="H887" s="17">
        <f t="shared" si="225"/>
        <v>-11.337878632828479</v>
      </c>
    </row>
    <row r="888" spans="1:9" x14ac:dyDescent="0.25">
      <c r="A888" s="78">
        <f t="shared" si="196"/>
        <v>45043</v>
      </c>
      <c r="B888">
        <f>'0427'!B63</f>
        <v>4161.3</v>
      </c>
      <c r="C888">
        <f>'0427'!C63</f>
        <v>4571.3</v>
      </c>
      <c r="D888">
        <f>'0427'!D63</f>
        <v>9729.9</v>
      </c>
      <c r="E888">
        <f>'0427'!E63</f>
        <v>11098.1</v>
      </c>
      <c r="F888" s="16">
        <f t="shared" si="223"/>
        <v>13891.2</v>
      </c>
      <c r="G888" s="16">
        <f t="shared" si="224"/>
        <v>15669.400000000001</v>
      </c>
      <c r="H888" s="17">
        <f t="shared" si="225"/>
        <v>-11.348232861500762</v>
      </c>
      <c r="I888">
        <f>'0427'!F63</f>
        <v>1745.9</v>
      </c>
    </row>
    <row r="889" spans="1:9" x14ac:dyDescent="0.25">
      <c r="A889" s="78">
        <f t="shared" si="196"/>
        <v>45050</v>
      </c>
      <c r="B889">
        <f>'0504'!B63</f>
        <v>3846.7</v>
      </c>
      <c r="C889">
        <f>'0504'!C63</f>
        <v>4251.8</v>
      </c>
      <c r="D889">
        <f>'0504'!D63</f>
        <v>10119.299999999999</v>
      </c>
      <c r="E889">
        <f>'0504'!E63</f>
        <v>11447.1</v>
      </c>
      <c r="F889" s="16">
        <f t="shared" si="223"/>
        <v>13966</v>
      </c>
      <c r="G889" s="16">
        <f t="shared" si="224"/>
        <v>15698.900000000001</v>
      </c>
      <c r="H889" s="17">
        <f t="shared" si="225"/>
        <v>-11.038353005624602</v>
      </c>
      <c r="I889">
        <f>'0504'!F63</f>
        <v>1828.9</v>
      </c>
    </row>
    <row r="890" spans="1:9" x14ac:dyDescent="0.25">
      <c r="A890" s="78">
        <f t="shared" si="196"/>
        <v>45057</v>
      </c>
      <c r="B890">
        <f>'0511'!B64</f>
        <v>3401.8</v>
      </c>
      <c r="C890">
        <f>'0511'!C64</f>
        <v>3921.9</v>
      </c>
      <c r="D890">
        <f>'0511'!D64</f>
        <v>10533.3</v>
      </c>
      <c r="E890">
        <f>'0511'!E64</f>
        <v>11813.2</v>
      </c>
      <c r="F890" s="16">
        <f t="shared" si="223"/>
        <v>13935.099999999999</v>
      </c>
      <c r="G890" s="16">
        <f t="shared" si="224"/>
        <v>15735.1</v>
      </c>
      <c r="H890" s="17">
        <f t="shared" si="225"/>
        <v>-11.439393457937996</v>
      </c>
      <c r="I890">
        <f>'0511'!F64</f>
        <v>1889.9</v>
      </c>
    </row>
    <row r="891" spans="1:9" x14ac:dyDescent="0.25">
      <c r="A891" s="78">
        <f t="shared" si="196"/>
        <v>45064</v>
      </c>
      <c r="B891">
        <f>'0518'!B64</f>
        <v>3354.6</v>
      </c>
      <c r="C891">
        <f>'0518'!C64</f>
        <v>3630.6</v>
      </c>
      <c r="D891">
        <f>'0518'!D64</f>
        <v>10796.7</v>
      </c>
      <c r="E891">
        <f>'0518'!E64</f>
        <v>12121.7</v>
      </c>
      <c r="F891" s="16">
        <f t="shared" si="223"/>
        <v>14151.300000000001</v>
      </c>
      <c r="G891" s="16">
        <f t="shared" si="224"/>
        <v>15752.300000000001</v>
      </c>
      <c r="H891" s="17">
        <f t="shared" si="225"/>
        <v>-10.163595157532546</v>
      </c>
      <c r="I891">
        <f>'0518'!F64</f>
        <v>1889.9</v>
      </c>
    </row>
    <row r="892" spans="1:9" x14ac:dyDescent="0.25">
      <c r="A892" s="78">
        <f t="shared" si="196"/>
        <v>45071</v>
      </c>
      <c r="B892">
        <f>'0525'!B64</f>
        <v>3246</v>
      </c>
      <c r="C892">
        <f>'0525'!C64</f>
        <v>3401.4</v>
      </c>
      <c r="D892">
        <f>'0525'!D64</f>
        <v>11077.6</v>
      </c>
      <c r="E892">
        <f>'0525'!E64</f>
        <v>12410.3</v>
      </c>
      <c r="F892" s="16">
        <f t="shared" ref="F892" si="226">+B892+D892</f>
        <v>14323.6</v>
      </c>
      <c r="G892" s="16">
        <f t="shared" ref="G892" si="227">+C892+E892</f>
        <v>15811.699999999999</v>
      </c>
      <c r="H892" s="17">
        <f t="shared" ref="H892" si="228">+(F892/G892-1)*100</f>
        <v>-9.4113852400437565</v>
      </c>
      <c r="I892">
        <f>'0525'!F64</f>
        <v>2096.9</v>
      </c>
    </row>
    <row r="893" spans="1:9" x14ac:dyDescent="0.25">
      <c r="A893" s="78">
        <f t="shared" si="196"/>
        <v>45078</v>
      </c>
      <c r="B893">
        <f>'0601'!B64</f>
        <v>3013.8</v>
      </c>
      <c r="C893">
        <f>'0601'!C64</f>
        <v>3146</v>
      </c>
      <c r="D893">
        <f>'0601'!D64</f>
        <v>11354.5</v>
      </c>
      <c r="E893">
        <f>'0601'!E64</f>
        <v>12755.2</v>
      </c>
      <c r="F893" s="16">
        <f t="shared" ref="F893" si="229">+B893+D893</f>
        <v>14368.3</v>
      </c>
      <c r="G893" s="16">
        <f t="shared" ref="G893" si="230">+C893+E893</f>
        <v>15901.2</v>
      </c>
      <c r="H893" s="17">
        <f t="shared" ref="H893" si="231">+(F893/G893-1)*100</f>
        <v>-9.640152944431879</v>
      </c>
      <c r="I893">
        <f>'0601'!F64</f>
        <v>1977</v>
      </c>
    </row>
    <row r="894" spans="1:9" x14ac:dyDescent="0.25">
      <c r="A894" s="78">
        <f t="shared" si="196"/>
        <v>45085</v>
      </c>
      <c r="B894">
        <f>'0608'!B64</f>
        <v>2804.5</v>
      </c>
      <c r="C894">
        <f>'0608'!C64</f>
        <v>2810.8</v>
      </c>
      <c r="D894">
        <f>'0608'!D64</f>
        <v>11721.5</v>
      </c>
      <c r="E894">
        <f>'0608'!E64</f>
        <v>13214.9</v>
      </c>
      <c r="F894" s="16">
        <f t="shared" ref="F894" si="232">+B894+D894</f>
        <v>14526</v>
      </c>
      <c r="G894" s="16">
        <f t="shared" ref="G894" si="233">+C894+E894</f>
        <v>16025.7</v>
      </c>
      <c r="H894" s="17">
        <f t="shared" ref="H894" si="234">+(F894/G894-1)*100</f>
        <v>-9.3580935622156964</v>
      </c>
      <c r="I894">
        <f>'0608'!F64</f>
        <v>1977</v>
      </c>
    </row>
    <row r="895" spans="1:9" x14ac:dyDescent="0.25">
      <c r="A895" s="78">
        <f t="shared" si="196"/>
        <v>45092</v>
      </c>
      <c r="B895">
        <f>'0615'!B64</f>
        <v>2584.3000000000002</v>
      </c>
      <c r="C895">
        <f>'0615'!C64</f>
        <v>3027</v>
      </c>
      <c r="D895">
        <f>'0615'!D64</f>
        <v>12005</v>
      </c>
      <c r="E895">
        <f>'0615'!E64</f>
        <v>13473.7</v>
      </c>
      <c r="F895" s="16">
        <f t="shared" ref="F895" si="235">+B895+D895</f>
        <v>14589.3</v>
      </c>
      <c r="G895" s="16">
        <f t="shared" ref="G895" si="236">+C895+E895</f>
        <v>16500.7</v>
      </c>
      <c r="H895" s="17">
        <f t="shared" ref="H895" si="237">+(F895/G895-1)*100</f>
        <v>-11.583750992382146</v>
      </c>
      <c r="I895">
        <f>'0615'!F64</f>
        <v>1982.7</v>
      </c>
    </row>
    <row r="896" spans="1:9" x14ac:dyDescent="0.25">
      <c r="A896" s="78">
        <f t="shared" si="196"/>
        <v>45099</v>
      </c>
      <c r="B896">
        <f>'0622'!B64</f>
        <v>2361.4</v>
      </c>
      <c r="C896">
        <f>'0622'!C64</f>
        <v>2697.5</v>
      </c>
      <c r="D896">
        <f>'0622'!D64</f>
        <v>12320.7</v>
      </c>
      <c r="E896">
        <f>'0622'!E64</f>
        <v>13770</v>
      </c>
      <c r="F896" s="16">
        <f t="shared" ref="F896" si="238">+B896+D896</f>
        <v>14682.1</v>
      </c>
      <c r="G896" s="16">
        <f t="shared" ref="G896" si="239">+C896+E896</f>
        <v>16467.5</v>
      </c>
      <c r="H896" s="17">
        <f t="shared" ref="H896" si="240">+(F896/G896-1)*100</f>
        <v>-10.841961439198421</v>
      </c>
      <c r="I896">
        <f>'0622'!F64</f>
        <v>2062.1999999999998</v>
      </c>
    </row>
    <row r="897" spans="1:10" x14ac:dyDescent="0.25">
      <c r="A897" s="78">
        <f t="shared" si="196"/>
        <v>45106</v>
      </c>
      <c r="B897">
        <f>'0629'!B61</f>
        <v>2292.6</v>
      </c>
      <c r="C897">
        <f>'0629'!C61</f>
        <v>2463</v>
      </c>
      <c r="D897">
        <f>'0629'!D61</f>
        <v>12538.3</v>
      </c>
      <c r="E897">
        <f>'0629'!E61</f>
        <v>14072</v>
      </c>
      <c r="F897" s="16">
        <f t="shared" ref="F897" si="241">+B897+D897</f>
        <v>14830.9</v>
      </c>
      <c r="G897" s="16">
        <f t="shared" ref="G897" si="242">+C897+E897</f>
        <v>16535</v>
      </c>
      <c r="H897" s="17">
        <f t="shared" ref="H897" si="243">+(F897/G897-1)*100</f>
        <v>-10.306017538554579</v>
      </c>
      <c r="I897">
        <f>'0629'!F61</f>
        <v>2166.3000000000002</v>
      </c>
    </row>
    <row r="898" spans="1:10" x14ac:dyDescent="0.25">
      <c r="A898" s="78">
        <f t="shared" si="196"/>
        <v>45113</v>
      </c>
      <c r="B898">
        <f>'0706'!B64</f>
        <v>2258.1</v>
      </c>
      <c r="C898">
        <f>'0706'!C64</f>
        <v>2292.8000000000002</v>
      </c>
      <c r="D898">
        <f>'0706'!D64</f>
        <v>12810.1</v>
      </c>
      <c r="E898">
        <f>'0706'!E64</f>
        <v>14299.1</v>
      </c>
      <c r="F898" s="16">
        <f t="shared" ref="F898" si="244">+B898+D898</f>
        <v>15068.2</v>
      </c>
      <c r="G898" s="16">
        <f t="shared" ref="G898" si="245">+C898+E898</f>
        <v>16591.900000000001</v>
      </c>
      <c r="H898" s="17">
        <f t="shared" ref="H898" si="246">+(F898/G898-1)*100</f>
        <v>-9.183396717675496</v>
      </c>
      <c r="I898">
        <f>'0706'!F64</f>
        <v>2433.4</v>
      </c>
    </row>
    <row r="899" spans="1:10" x14ac:dyDescent="0.25">
      <c r="A899" s="78">
        <f t="shared" si="196"/>
        <v>45120</v>
      </c>
      <c r="B899">
        <f>'0713'!B65</f>
        <v>2032.7</v>
      </c>
      <c r="C899">
        <f>'0713'!C65</f>
        <v>2024.5</v>
      </c>
      <c r="D899">
        <f>'0713'!D65</f>
        <v>13020.2</v>
      </c>
      <c r="E899">
        <f>'0713'!E65</f>
        <v>14606.2</v>
      </c>
      <c r="F899" s="16">
        <f t="shared" ref="F899" si="247">+B899+D899</f>
        <v>15052.900000000001</v>
      </c>
      <c r="G899" s="16">
        <f t="shared" ref="G899" si="248">+C899+E899</f>
        <v>16630.7</v>
      </c>
      <c r="H899" s="17">
        <f t="shared" ref="H899" si="249">+(F899/G899-1)*100</f>
        <v>-9.4872735362913083</v>
      </c>
      <c r="I899">
        <f>'0713'!F65</f>
        <v>2819.9</v>
      </c>
    </row>
    <row r="900" spans="1:10" x14ac:dyDescent="0.25">
      <c r="A900" s="78">
        <f t="shared" si="196"/>
        <v>45127</v>
      </c>
      <c r="B900">
        <f>'0720'!B65</f>
        <v>2017.9</v>
      </c>
      <c r="C900">
        <f>'0720'!C65</f>
        <v>1698.5</v>
      </c>
      <c r="D900">
        <f>'0720'!D65</f>
        <v>13196.1</v>
      </c>
      <c r="E900">
        <f>'0720'!E65</f>
        <v>15002.2</v>
      </c>
      <c r="F900" s="16">
        <f t="shared" ref="F900" si="250">+B900+D900</f>
        <v>15214</v>
      </c>
      <c r="G900" s="16">
        <f t="shared" ref="G900" si="251">+C900+E900</f>
        <v>16700.7</v>
      </c>
      <c r="H900" s="17">
        <f t="shared" ref="H900" si="252">+(F900/G900-1)*100</f>
        <v>-8.9020220709311602</v>
      </c>
      <c r="I900">
        <f>'0720'!F65</f>
        <v>2961.1</v>
      </c>
    </row>
    <row r="901" spans="1:10" x14ac:dyDescent="0.25">
      <c r="A901" s="78">
        <f t="shared" si="196"/>
        <v>45134</v>
      </c>
      <c r="B901">
        <f>'0727'!B65</f>
        <v>1664.2</v>
      </c>
      <c r="C901">
        <f>'0727'!C65</f>
        <v>1406.7</v>
      </c>
      <c r="D901">
        <f>'0727'!D65</f>
        <v>13567.4</v>
      </c>
      <c r="E901">
        <f>'0727'!E65</f>
        <v>15330.2</v>
      </c>
      <c r="F901" s="16">
        <f t="shared" ref="F901" si="253">+B901+D901</f>
        <v>15231.6</v>
      </c>
      <c r="G901" s="16">
        <f t="shared" ref="G901" si="254">+C901+E901</f>
        <v>16736.900000000001</v>
      </c>
      <c r="H901" s="17">
        <f t="shared" ref="H901" si="255">+(F901/G901-1)*100</f>
        <v>-8.9938997066362436</v>
      </c>
      <c r="I901">
        <f>'0727'!F65</f>
        <v>3028.5</v>
      </c>
    </row>
    <row r="902" spans="1:10" x14ac:dyDescent="0.25">
      <c r="A902" s="78">
        <f t="shared" si="196"/>
        <v>45141</v>
      </c>
      <c r="B902">
        <f>'0803'!B64</f>
        <v>1429.1</v>
      </c>
      <c r="C902">
        <f>'0803'!C64</f>
        <v>1316.5</v>
      </c>
      <c r="D902">
        <f>'0803'!D64</f>
        <v>13849.4</v>
      </c>
      <c r="E902">
        <f>'0803'!E64</f>
        <v>15555.5</v>
      </c>
      <c r="F902" s="16">
        <f t="shared" ref="F902" si="256">+B902+D902</f>
        <v>15278.5</v>
      </c>
      <c r="G902" s="16">
        <f t="shared" ref="G902" si="257">+C902+E902</f>
        <v>16872</v>
      </c>
      <c r="H902" s="17">
        <f t="shared" ref="H902" si="258">+(F902/G902-1)*100</f>
        <v>-9.4446420104314814</v>
      </c>
      <c r="I902">
        <f>'0803'!F64</f>
        <v>3448.6</v>
      </c>
    </row>
    <row r="903" spans="1:10" x14ac:dyDescent="0.25">
      <c r="A903" s="78">
        <f t="shared" si="196"/>
        <v>45148</v>
      </c>
      <c r="B903">
        <f>'0810'!B64</f>
        <v>1276.0999999999999</v>
      </c>
      <c r="C903">
        <f>'0810'!C64</f>
        <v>1052.2</v>
      </c>
      <c r="D903">
        <f>'0810'!D64</f>
        <v>14083.9</v>
      </c>
      <c r="E903">
        <f>'0810'!E64</f>
        <v>15826.8</v>
      </c>
      <c r="F903" s="16">
        <f t="shared" ref="F903" si="259">+B903+D903</f>
        <v>15360</v>
      </c>
      <c r="G903" s="16">
        <f t="shared" ref="G903" si="260">+C903+E903</f>
        <v>16879</v>
      </c>
      <c r="H903" s="17">
        <f t="shared" ref="H903" si="261">+(F903/G903-1)*100</f>
        <v>-8.9993483026245649</v>
      </c>
      <c r="I903">
        <f>'0810'!F64</f>
        <v>3830.4</v>
      </c>
    </row>
    <row r="904" spans="1:10" x14ac:dyDescent="0.25">
      <c r="A904" s="78">
        <f t="shared" si="196"/>
        <v>45155</v>
      </c>
      <c r="B904">
        <f>'0817'!B64</f>
        <v>1046.9000000000001</v>
      </c>
      <c r="C904">
        <f>'0817'!C64</f>
        <v>1052.2</v>
      </c>
      <c r="D904">
        <f>'0817'!D64</f>
        <v>14327.9</v>
      </c>
      <c r="E904">
        <f>'0817'!E64</f>
        <v>15826.8</v>
      </c>
      <c r="F904" s="16">
        <f t="shared" ref="F904" si="262">+B904+D904</f>
        <v>15374.8</v>
      </c>
      <c r="G904" s="16">
        <f t="shared" ref="G904" si="263">+C904+E904</f>
        <v>16879</v>
      </c>
      <c r="H904" s="17">
        <f t="shared" ref="H904" si="264">+(F904/G904-1)*100</f>
        <v>-8.9116653830203276</v>
      </c>
      <c r="I904">
        <f>'0817'!F64</f>
        <v>4181.8</v>
      </c>
    </row>
    <row r="905" spans="1:10" x14ac:dyDescent="0.25">
      <c r="A905" s="78">
        <f t="shared" si="196"/>
        <v>45162</v>
      </c>
      <c r="B905">
        <f>'0824'!B64</f>
        <v>803</v>
      </c>
      <c r="C905">
        <f>'0824'!C64</f>
        <v>717</v>
      </c>
      <c r="D905">
        <f>'0824'!D64</f>
        <v>14546.8</v>
      </c>
      <c r="E905">
        <f>'0824'!E64</f>
        <v>16367.4</v>
      </c>
      <c r="F905" s="16">
        <f t="shared" ref="F905" si="265">+B905+D905</f>
        <v>15349.8</v>
      </c>
      <c r="G905" s="16">
        <f t="shared" ref="G905" si="266">+C905+E905</f>
        <v>17084.400000000001</v>
      </c>
      <c r="H905" s="17">
        <f t="shared" ref="H905" si="267">+(F905/G905-1)*100</f>
        <v>-10.153122146519644</v>
      </c>
      <c r="I905">
        <f>'0824'!F64</f>
        <v>4825.8</v>
      </c>
    </row>
    <row r="906" spans="1:10" x14ac:dyDescent="0.25">
      <c r="A906" s="78">
        <f t="shared" si="196"/>
        <v>45169</v>
      </c>
      <c r="B906">
        <f>'0831'!B65</f>
        <v>597.29999999999995</v>
      </c>
      <c r="C906">
        <f>'0831'!C65</f>
        <v>439.4</v>
      </c>
      <c r="D906">
        <f>'0831'!D65</f>
        <v>14826.1</v>
      </c>
      <c r="E906">
        <f>'0831'!E65</f>
        <v>16689.5</v>
      </c>
      <c r="F906" s="16">
        <f t="shared" ref="F906" si="268">+B906+D906</f>
        <v>15423.4</v>
      </c>
      <c r="G906" s="16">
        <f t="shared" ref="G906" si="269">+C906+E906</f>
        <v>17128.900000000001</v>
      </c>
      <c r="H906" s="17">
        <f t="shared" ref="H906" si="270">+(F906/G906-1)*100</f>
        <v>-9.9568565407002314</v>
      </c>
      <c r="I906">
        <f>'0831'!F65</f>
        <v>5849.8</v>
      </c>
      <c r="J906" s="4"/>
    </row>
    <row r="907" spans="1:10" x14ac:dyDescent="0.25">
      <c r="A907" s="78">
        <f t="shared" si="196"/>
        <v>45176</v>
      </c>
      <c r="B907">
        <f>'0907'!B48</f>
        <v>5733.2</v>
      </c>
      <c r="C907">
        <f>'0907'!C48</f>
        <v>4723.2</v>
      </c>
      <c r="D907">
        <f>'0907'!D48</f>
        <v>245.8</v>
      </c>
      <c r="E907">
        <f>'0907'!E48</f>
        <v>190.8</v>
      </c>
      <c r="F907" s="16">
        <f t="shared" ref="F907" si="271">+B907+D907</f>
        <v>5979</v>
      </c>
      <c r="G907" s="16">
        <f t="shared" ref="G907" si="272">+C907+E907</f>
        <v>4914</v>
      </c>
      <c r="H907" s="17">
        <f t="shared" ref="H907" si="273">+(F907/G907-1)*100</f>
        <v>21.672771672771663</v>
      </c>
    </row>
    <row r="908" spans="1:10" x14ac:dyDescent="0.25">
      <c r="A908" s="78">
        <f t="shared" si="196"/>
        <v>45183</v>
      </c>
      <c r="B908">
        <f>'0914'!B48</f>
        <v>5535.6</v>
      </c>
      <c r="C908">
        <f>'0914'!C48</f>
        <v>4472.8999999999996</v>
      </c>
      <c r="D908">
        <f>'0914'!D48</f>
        <v>575</v>
      </c>
      <c r="E908">
        <f>'0914'!E48</f>
        <v>449.7</v>
      </c>
      <c r="F908" s="16">
        <f t="shared" ref="F908" si="274">+B908+D908</f>
        <v>6110.6</v>
      </c>
      <c r="G908" s="16">
        <f t="shared" ref="G908" si="275">+C908+E908</f>
        <v>4922.5999999999995</v>
      </c>
      <c r="H908" s="17">
        <f t="shared" ref="H908" si="276">+(F908/G908-1)*100</f>
        <v>24.133587941331847</v>
      </c>
    </row>
    <row r="909" spans="1:10" x14ac:dyDescent="0.25">
      <c r="A909" s="78">
        <f t="shared" si="196"/>
        <v>45190</v>
      </c>
      <c r="B909">
        <f>'0921'!B48</f>
        <v>5470.3</v>
      </c>
      <c r="C909">
        <f>'0921'!C48</f>
        <v>4555.3999999999996</v>
      </c>
      <c r="D909">
        <f>'0921'!D48</f>
        <v>901.8</v>
      </c>
      <c r="E909">
        <f>'0921'!E48</f>
        <v>688.9</v>
      </c>
      <c r="F909" s="16">
        <f t="shared" ref="F909" si="277">+B909+D909</f>
        <v>6372.1</v>
      </c>
      <c r="G909" s="16">
        <f t="shared" ref="G909" si="278">+C909+E909</f>
        <v>5244.2999999999993</v>
      </c>
      <c r="H909" s="17">
        <f t="shared" ref="H909" si="279">+(F909/G909-1)*100</f>
        <v>21.505253322655093</v>
      </c>
    </row>
    <row r="910" spans="1:10" x14ac:dyDescent="0.25">
      <c r="A910" s="78">
        <f t="shared" si="196"/>
        <v>45197</v>
      </c>
      <c r="B910">
        <f>'0928'!B49</f>
        <v>6388.4</v>
      </c>
      <c r="C910">
        <f>'0928'!C49</f>
        <v>4519.8999999999996</v>
      </c>
      <c r="D910">
        <f>'0928'!D49</f>
        <v>1131.5</v>
      </c>
      <c r="E910">
        <f>'0928'!E49</f>
        <v>871.7</v>
      </c>
      <c r="F910" s="16">
        <f t="shared" ref="F910:G912" si="280">+B910+D910</f>
        <v>7519.9</v>
      </c>
      <c r="G910" s="16">
        <f t="shared" si="280"/>
        <v>5391.5999999999995</v>
      </c>
      <c r="H910" s="17">
        <f t="shared" ref="H910" si="281">+(F910/G910-1)*100</f>
        <v>39.474367534683587</v>
      </c>
    </row>
    <row r="911" spans="1:10" x14ac:dyDescent="0.25">
      <c r="A911" s="78">
        <f t="shared" si="196"/>
        <v>45204</v>
      </c>
      <c r="B911">
        <f>'1005'!B49</f>
        <v>6542.3</v>
      </c>
      <c r="C911">
        <f>'1005'!C49</f>
        <v>4349.3</v>
      </c>
      <c r="D911">
        <f>'1005'!D49</f>
        <v>1516</v>
      </c>
      <c r="E911">
        <f>'1005'!E49</f>
        <v>1061.4000000000001</v>
      </c>
      <c r="F911" s="16">
        <f t="shared" si="280"/>
        <v>8058.3</v>
      </c>
      <c r="G911" s="16">
        <f t="shared" si="280"/>
        <v>5410.7000000000007</v>
      </c>
      <c r="H911" s="17">
        <f t="shared" ref="H911" si="282">+(F911/G911-1)*100</f>
        <v>48.932670449294903</v>
      </c>
    </row>
    <row r="912" spans="1:10" x14ac:dyDescent="0.25">
      <c r="A912" s="78">
        <f t="shared" si="196"/>
        <v>45211</v>
      </c>
      <c r="B912">
        <f>'1012'!B49</f>
        <v>6522.3</v>
      </c>
      <c r="C912">
        <f>'1012'!C49</f>
        <v>4369.7</v>
      </c>
      <c r="D912">
        <f>'1012'!D49</f>
        <v>1796.3</v>
      </c>
      <c r="E912">
        <f>'1012'!E49</f>
        <v>1224.7</v>
      </c>
      <c r="F912" s="16">
        <f t="shared" si="280"/>
        <v>8318.6</v>
      </c>
      <c r="G912" s="16">
        <f t="shared" si="280"/>
        <v>5594.4</v>
      </c>
      <c r="H912" s="17">
        <f t="shared" ref="H912" si="283">+(F912/G912-1)*100</f>
        <v>48.695123695123719</v>
      </c>
    </row>
    <row r="913" spans="1:8" x14ac:dyDescent="0.25">
      <c r="A913" s="78">
        <f t="shared" si="196"/>
        <v>45218</v>
      </c>
      <c r="B913" s="363">
        <f>'1019'!B50</f>
        <v>6934.8</v>
      </c>
      <c r="C913" s="363">
        <f>'1019'!C50</f>
        <v>4163</v>
      </c>
      <c r="D913" s="363">
        <f>'1019'!D50</f>
        <v>2146.1</v>
      </c>
      <c r="E913" s="363">
        <f>'1019'!E50</f>
        <v>1541.1</v>
      </c>
      <c r="F913" s="16">
        <f t="shared" ref="F913" si="284">+B913+D913</f>
        <v>9080.9</v>
      </c>
      <c r="G913" s="16">
        <f t="shared" ref="G913" si="285">+C913+E913</f>
        <v>5704.1</v>
      </c>
      <c r="H913" s="17">
        <f t="shared" ref="H913" si="286">+(F913/G913-1)*100</f>
        <v>59.19952315001489</v>
      </c>
    </row>
    <row r="914" spans="1:8" x14ac:dyDescent="0.25">
      <c r="A914" s="78">
        <f t="shared" si="196"/>
        <v>45225</v>
      </c>
      <c r="B914">
        <f>'1026'!B50</f>
        <v>7058.8</v>
      </c>
      <c r="C914">
        <f>'1026'!C50</f>
        <v>4211.8</v>
      </c>
      <c r="D914">
        <f>'1026'!D50</f>
        <v>2456.5</v>
      </c>
      <c r="E914">
        <f>'1026'!E50</f>
        <v>1685.3</v>
      </c>
      <c r="F914" s="16">
        <f t="shared" ref="F914" si="287">+B914+D914</f>
        <v>9515.2999999999993</v>
      </c>
      <c r="G914" s="16">
        <f t="shared" ref="G914" si="288">+C914+E914</f>
        <v>5897.1</v>
      </c>
      <c r="H914" s="17">
        <f t="shared" ref="H914" si="289">+(F914/G914-1)*100</f>
        <v>61.355581557036487</v>
      </c>
    </row>
    <row r="915" spans="1:8" x14ac:dyDescent="0.25">
      <c r="A915" s="78">
        <f t="shared" si="196"/>
        <v>45232</v>
      </c>
      <c r="B915">
        <f>'1102'!B50</f>
        <v>6917.3</v>
      </c>
      <c r="C915">
        <f>'1102'!C50</f>
        <v>4154.8</v>
      </c>
      <c r="D915">
        <f>'1102'!D50</f>
        <v>2982.8</v>
      </c>
      <c r="E915">
        <f>'1102'!E50</f>
        <v>1899.9</v>
      </c>
      <c r="F915" s="16">
        <f t="shared" ref="F915" si="290">+B915+D915</f>
        <v>9900.1</v>
      </c>
      <c r="G915" s="16">
        <f t="shared" ref="G915" si="291">+C915+E915</f>
        <v>6054.7000000000007</v>
      </c>
      <c r="H915" s="17">
        <f t="shared" ref="H915" si="292">+(F915/G915-1)*100</f>
        <v>63.510991461178911</v>
      </c>
    </row>
    <row r="916" spans="1:8" x14ac:dyDescent="0.25">
      <c r="A916" s="78">
        <f t="shared" si="196"/>
        <v>45239</v>
      </c>
      <c r="B916">
        <f>'1109'!B50</f>
        <v>7516.7</v>
      </c>
      <c r="C916">
        <f>'1109'!C50</f>
        <v>4809.3</v>
      </c>
      <c r="D916">
        <f>'1109'!D50</f>
        <v>3444.5</v>
      </c>
      <c r="E916">
        <f>'1109'!E50</f>
        <v>2165.1</v>
      </c>
      <c r="F916" s="16">
        <f t="shared" ref="F916" si="293">+B916+D916</f>
        <v>10961.2</v>
      </c>
      <c r="G916" s="16">
        <f t="shared" ref="G916" si="294">+C916+E916</f>
        <v>6974.4</v>
      </c>
      <c r="H916" s="17">
        <f t="shared" ref="H916" si="295">+(F916/G916-1)*100</f>
        <v>57.163340215645817</v>
      </c>
    </row>
    <row r="917" spans="1:8" x14ac:dyDescent="0.25">
      <c r="A917" s="78">
        <f t="shared" si="196"/>
        <v>45246</v>
      </c>
      <c r="B917">
        <f>'1116'!B51</f>
        <v>7892.6</v>
      </c>
      <c r="C917">
        <f>'1116'!C51</f>
        <v>6284.4</v>
      </c>
      <c r="D917">
        <f>'1116'!D51</f>
        <v>3814.8</v>
      </c>
      <c r="E917">
        <f>'1116'!E51</f>
        <v>2394.8000000000002</v>
      </c>
      <c r="F917" s="16">
        <f t="shared" ref="F917" si="296">+B917+D917</f>
        <v>11707.400000000001</v>
      </c>
      <c r="G917" s="16">
        <f t="shared" ref="G917" si="297">+C917+E917</f>
        <v>8679.2000000000007</v>
      </c>
      <c r="H917" s="17">
        <f t="shared" ref="H917" si="298">+(F917/G917-1)*100</f>
        <v>34.890312471195514</v>
      </c>
    </row>
    <row r="918" spans="1:8" x14ac:dyDescent="0.25">
      <c r="A918" s="78">
        <f t="shared" si="196"/>
        <v>45253</v>
      </c>
      <c r="B918">
        <f>'1123'!B51</f>
        <v>7802</v>
      </c>
      <c r="C918">
        <f>'1123'!C51</f>
        <v>6478.4</v>
      </c>
      <c r="D918">
        <f>'1123'!D51</f>
        <v>4200</v>
      </c>
      <c r="E918">
        <f>'1123'!E51</f>
        <v>2587.9</v>
      </c>
      <c r="F918" s="16">
        <f t="shared" ref="F918" si="299">+B918+D918</f>
        <v>12002</v>
      </c>
      <c r="G918" s="16">
        <f t="shared" ref="G918" si="300">+C918+E918</f>
        <v>9066.2999999999993</v>
      </c>
      <c r="H918" s="17">
        <f t="shared" ref="H918" si="301">+(F918/G918-1)*100</f>
        <v>32.380353617241873</v>
      </c>
    </row>
    <row r="919" spans="1:8" x14ac:dyDescent="0.25">
      <c r="A919" s="78">
        <f t="shared" si="196"/>
        <v>45260</v>
      </c>
      <c r="B919">
        <f>'1130'!B51</f>
        <v>7724.2</v>
      </c>
      <c r="C919">
        <f>'1130'!C51</f>
        <v>6467.3</v>
      </c>
      <c r="D919">
        <f>'1130'!D51</f>
        <v>4507.8</v>
      </c>
      <c r="E919">
        <f>'1130'!E51</f>
        <v>2932.1</v>
      </c>
      <c r="F919" s="16">
        <f t="shared" ref="F919" si="302">+B919+D919</f>
        <v>12232</v>
      </c>
      <c r="G919" s="16">
        <f t="shared" ref="G919" si="303">+C919+E919</f>
        <v>9399.4</v>
      </c>
      <c r="H919" s="17">
        <f t="shared" ref="H919" si="304">+(F919/G919-1)*100</f>
        <v>30.135966125497383</v>
      </c>
    </row>
    <row r="920" spans="1:8" x14ac:dyDescent="0.25">
      <c r="A920" s="78">
        <f t="shared" si="196"/>
        <v>45267</v>
      </c>
      <c r="B920">
        <f>'1207'!B51</f>
        <v>8019.4</v>
      </c>
      <c r="C920">
        <f>'1207'!C51</f>
        <v>6482.7</v>
      </c>
      <c r="D920">
        <f>'1207'!D51</f>
        <v>4882.3999999999996</v>
      </c>
      <c r="E920">
        <f>'1207'!E51</f>
        <v>3087.5</v>
      </c>
      <c r="F920" s="16">
        <f t="shared" ref="F920" si="305">+B920+D920</f>
        <v>12901.8</v>
      </c>
      <c r="G920" s="16">
        <f t="shared" ref="G920" si="306">+C920+E920</f>
        <v>9570.2000000000007</v>
      </c>
      <c r="H920" s="17">
        <f t="shared" ref="H920" si="307">+(F920/G920-1)*100</f>
        <v>34.812229629474814</v>
      </c>
    </row>
    <row r="921" spans="1:8" x14ac:dyDescent="0.25">
      <c r="A921" s="78">
        <f t="shared" ref="A921:A944" si="308">+A920+7</f>
        <v>45274</v>
      </c>
      <c r="B921">
        <f>'1214'!B52</f>
        <v>8010.9</v>
      </c>
      <c r="C921">
        <f>'1214'!C52</f>
        <v>6607.2</v>
      </c>
      <c r="D921">
        <f>'1214'!D52</f>
        <v>5237.3999999999996</v>
      </c>
      <c r="E921">
        <f>'1214'!E52</f>
        <v>3447.2</v>
      </c>
      <c r="F921" s="16">
        <f t="shared" ref="F921" si="309">+B921+D921</f>
        <v>13248.3</v>
      </c>
      <c r="G921" s="16">
        <f t="shared" ref="G921" si="310">+C921+E921</f>
        <v>10054.4</v>
      </c>
      <c r="H921" s="17">
        <f t="shared" ref="H921" si="311">+(F921/G921-1)*100</f>
        <v>31.766191915977071</v>
      </c>
    </row>
    <row r="922" spans="1:8" x14ac:dyDescent="0.25">
      <c r="A922" s="78">
        <f t="shared" si="308"/>
        <v>45281</v>
      </c>
      <c r="B922">
        <f>'1221'!B52</f>
        <v>8176.7</v>
      </c>
      <c r="C922">
        <f>'1221'!C52</f>
        <v>6629.3</v>
      </c>
      <c r="D922">
        <f>'1221'!D52</f>
        <v>5617.9</v>
      </c>
      <c r="E922">
        <f>'1221'!E52</f>
        <v>3888.8</v>
      </c>
      <c r="F922" s="16">
        <f t="shared" ref="F922" si="312">+B922+D922</f>
        <v>13794.599999999999</v>
      </c>
      <c r="G922" s="16">
        <f t="shared" ref="G922" si="313">+C922+E922</f>
        <v>10518.1</v>
      </c>
      <c r="H922" s="17">
        <f t="shared" ref="H922" si="314">+(F922/G922-1)*100</f>
        <v>31.151063404987568</v>
      </c>
    </row>
    <row r="923" spans="1:8" x14ac:dyDescent="0.25">
      <c r="A923" s="78">
        <f t="shared" si="308"/>
        <v>45288</v>
      </c>
      <c r="B923">
        <f>'1228'!B52</f>
        <v>8084.4</v>
      </c>
      <c r="C923">
        <f>'1228'!C52</f>
        <v>6547.6</v>
      </c>
      <c r="D923">
        <f>'1228'!D52</f>
        <v>5881.4</v>
      </c>
      <c r="E923">
        <f>'1228'!E52</f>
        <v>4115.6000000000004</v>
      </c>
      <c r="F923" s="16">
        <f t="shared" ref="F923" si="315">+B923+D923</f>
        <v>13965.8</v>
      </c>
      <c r="G923" s="16">
        <f t="shared" ref="G923" si="316">+C923+E923</f>
        <v>10663.2</v>
      </c>
      <c r="H923" s="17">
        <f t="shared" ref="H923" si="317">+(F923/G923-1)*100</f>
        <v>30.971940880786232</v>
      </c>
    </row>
    <row r="924" spans="1:8" x14ac:dyDescent="0.25">
      <c r="A924" s="78">
        <f t="shared" si="308"/>
        <v>45295</v>
      </c>
      <c r="B924">
        <f>'0104'!B52</f>
        <v>7804</v>
      </c>
      <c r="C924">
        <f>'0104'!C52</f>
        <v>6557.4</v>
      </c>
      <c r="D924">
        <f>'0104'!D52</f>
        <v>6282.8</v>
      </c>
      <c r="E924">
        <f>'0104'!E52</f>
        <v>4329.2</v>
      </c>
      <c r="F924" s="16">
        <f t="shared" ref="F924" si="318">+B924+D924</f>
        <v>14086.8</v>
      </c>
      <c r="G924" s="16">
        <f t="shared" ref="G924" si="319">+C924+E924</f>
        <v>10886.599999999999</v>
      </c>
      <c r="H924" s="17">
        <f t="shared" ref="H924" si="320">+(F924/G924-1)*100</f>
        <v>29.395770947770661</v>
      </c>
    </row>
    <row r="925" spans="1:8" x14ac:dyDescent="0.25">
      <c r="A925" s="78">
        <f t="shared" si="308"/>
        <v>45302</v>
      </c>
      <c r="B925">
        <f>'0111'!B51</f>
        <v>8059</v>
      </c>
      <c r="C925">
        <f>'0111'!C51</f>
        <v>6537.9</v>
      </c>
      <c r="D925">
        <f>'0111'!D51</f>
        <v>6664.8</v>
      </c>
      <c r="E925">
        <f>'0111'!E51</f>
        <v>4619.7</v>
      </c>
      <c r="F925" s="16">
        <f t="shared" ref="F925" si="321">+B925+D925</f>
        <v>14723.8</v>
      </c>
      <c r="G925" s="16">
        <f t="shared" ref="G925" si="322">+C925+E925</f>
        <v>11157.599999999999</v>
      </c>
      <c r="H925" s="17">
        <f t="shared" ref="H925" si="323">+(F925/G925-1)*100</f>
        <v>31.962070696207089</v>
      </c>
    </row>
    <row r="926" spans="1:8" x14ac:dyDescent="0.25">
      <c r="A926" s="78">
        <f t="shared" si="308"/>
        <v>45309</v>
      </c>
      <c r="B926">
        <f>'0118'!B52</f>
        <v>8056.1</v>
      </c>
      <c r="C926">
        <f>'0118'!C52</f>
        <v>6551.1</v>
      </c>
      <c r="D926">
        <f>'0118'!D52</f>
        <v>7231.3</v>
      </c>
      <c r="E926">
        <f>'0118'!E52</f>
        <v>5013.5</v>
      </c>
      <c r="F926" s="16">
        <f t="shared" ref="F926" si="324">+B926+D926</f>
        <v>15287.400000000001</v>
      </c>
      <c r="G926" s="16">
        <f t="shared" ref="G926" si="325">+C926+E926</f>
        <v>11564.6</v>
      </c>
      <c r="H926" s="17">
        <f t="shared" ref="H926" si="326">+(F926/G926-1)*100</f>
        <v>32.19134254535394</v>
      </c>
    </row>
    <row r="927" spans="1:8" x14ac:dyDescent="0.25">
      <c r="A927" s="78">
        <f t="shared" si="308"/>
        <v>45316</v>
      </c>
      <c r="B927">
        <f>'0125'!B52</f>
        <v>8060.6</v>
      </c>
      <c r="C927">
        <f>'0125'!C52</f>
        <v>6646.8</v>
      </c>
      <c r="D927">
        <f>'0125'!D52</f>
        <v>7599.2</v>
      </c>
      <c r="E927">
        <f>'0125'!E52</f>
        <v>5241.3999999999996</v>
      </c>
      <c r="F927" s="16">
        <f t="shared" ref="F927" si="327">+B927+D927</f>
        <v>15659.8</v>
      </c>
      <c r="G927" s="16">
        <f t="shared" ref="G927" si="328">+C927+E927</f>
        <v>11888.2</v>
      </c>
      <c r="H927" s="17">
        <f t="shared" ref="H927" si="329">+(F927/G927-1)*100</f>
        <v>31.725576622196794</v>
      </c>
    </row>
    <row r="928" spans="1:8" x14ac:dyDescent="0.25">
      <c r="A928" s="78">
        <f t="shared" si="308"/>
        <v>45323</v>
      </c>
      <c r="B928">
        <f>'0201'!B52</f>
        <v>7838.9</v>
      </c>
      <c r="C928">
        <f>'0201'!C52</f>
        <v>6469.9</v>
      </c>
      <c r="D928">
        <f>'0201'!D52</f>
        <v>7984</v>
      </c>
      <c r="E928">
        <f>'0201'!E52</f>
        <v>5525.3</v>
      </c>
      <c r="F928" s="16">
        <f t="shared" ref="F928" si="330">+B928+D928</f>
        <v>15822.9</v>
      </c>
      <c r="G928" s="16">
        <f t="shared" ref="G928" si="331">+C928+E928</f>
        <v>11995.2</v>
      </c>
      <c r="H928" s="17">
        <f t="shared" ref="H928" si="332">+(F928/G928-1)*100</f>
        <v>31.910264105642238</v>
      </c>
    </row>
    <row r="929" spans="1:9" x14ac:dyDescent="0.25">
      <c r="A929" s="78">
        <f t="shared" si="308"/>
        <v>45330</v>
      </c>
      <c r="B929">
        <f>'0208'!B52</f>
        <v>7834.3</v>
      </c>
      <c r="C929">
        <f>'0208'!C52</f>
        <v>6352.9</v>
      </c>
      <c r="D929">
        <f>'0208'!D52</f>
        <v>8409.7000000000007</v>
      </c>
      <c r="E929">
        <f>'0208'!E52</f>
        <v>5911.3</v>
      </c>
      <c r="F929" s="16">
        <f t="shared" ref="F929" si="333">+B929+D929</f>
        <v>16244</v>
      </c>
      <c r="G929" s="16">
        <f t="shared" ref="G929" si="334">+C929+E929</f>
        <v>12264.2</v>
      </c>
      <c r="H929" s="17">
        <f t="shared" ref="H929" si="335">+(F929/G929-1)*100</f>
        <v>32.450547120888437</v>
      </c>
    </row>
    <row r="930" spans="1:9" x14ac:dyDescent="0.25">
      <c r="A930" s="78">
        <f t="shared" si="308"/>
        <v>45337</v>
      </c>
      <c r="B930">
        <f>'0215'!B52</f>
        <v>7806.8</v>
      </c>
      <c r="C930">
        <f>'0215'!C52</f>
        <v>6370.3</v>
      </c>
      <c r="D930">
        <f>'0215'!D52</f>
        <v>8778.2999999999993</v>
      </c>
      <c r="E930">
        <f>'0215'!E52</f>
        <v>6183.6</v>
      </c>
      <c r="F930" s="16">
        <f t="shared" ref="F930" si="336">+B930+D930</f>
        <v>16585.099999999999</v>
      </c>
      <c r="G930" s="16">
        <f t="shared" ref="G930" si="337">+C930+E930</f>
        <v>12553.900000000001</v>
      </c>
      <c r="H930" s="17">
        <f t="shared" ref="H930" si="338">+(F930/G930-1)*100</f>
        <v>32.111136778212312</v>
      </c>
    </row>
    <row r="931" spans="1:9" x14ac:dyDescent="0.25">
      <c r="A931" s="78">
        <f t="shared" si="308"/>
        <v>45344</v>
      </c>
      <c r="B931">
        <f>'0222'!B52</f>
        <v>7753.1</v>
      </c>
      <c r="C931">
        <f>'0222'!C52</f>
        <v>6238.9</v>
      </c>
      <c r="D931">
        <f>'0222'!D52</f>
        <v>9255.7000000000007</v>
      </c>
      <c r="E931">
        <f>'0222'!E52</f>
        <v>6522.3</v>
      </c>
      <c r="F931" s="16">
        <f t="shared" ref="F931" si="339">+B931+D931</f>
        <v>17008.800000000003</v>
      </c>
      <c r="G931" s="16">
        <f t="shared" ref="G931" si="340">+C931+E931</f>
        <v>12761.2</v>
      </c>
      <c r="H931" s="17">
        <f t="shared" ref="H931" si="341">+(F931/G931-1)*100</f>
        <v>33.285270977651017</v>
      </c>
    </row>
    <row r="932" spans="1:9" x14ac:dyDescent="0.25">
      <c r="A932" s="78">
        <f t="shared" si="308"/>
        <v>45351</v>
      </c>
      <c r="B932">
        <f>'0229'!B52</f>
        <v>7558.3</v>
      </c>
      <c r="C932">
        <f>'0229'!C52</f>
        <v>5906.9</v>
      </c>
      <c r="D932">
        <f>'0229'!D52</f>
        <v>9732.2000000000007</v>
      </c>
      <c r="E932">
        <f>'0229'!E52</f>
        <v>6985.2</v>
      </c>
      <c r="F932" s="16">
        <f t="shared" ref="F932" si="342">+B932+D932</f>
        <v>17290.5</v>
      </c>
      <c r="G932" s="16">
        <f t="shared" ref="G932" si="343">+C932+E932</f>
        <v>12892.099999999999</v>
      </c>
      <c r="H932" s="17">
        <f t="shared" ref="H932" si="344">+(F932/G932-1)*100</f>
        <v>34.117017398251662</v>
      </c>
    </row>
    <row r="933" spans="1:9" x14ac:dyDescent="0.25">
      <c r="A933" s="78">
        <f t="shared" si="308"/>
        <v>45358</v>
      </c>
      <c r="B933">
        <f>'0307'!B53</f>
        <v>7314.3</v>
      </c>
      <c r="C933">
        <f>'0307'!C53</f>
        <v>5845.5</v>
      </c>
      <c r="D933">
        <f>'0307'!D53</f>
        <v>10199.1</v>
      </c>
      <c r="E933">
        <f>'0307'!E53</f>
        <v>7234.5</v>
      </c>
      <c r="F933" s="16">
        <f t="shared" ref="F933" si="345">+B933+D933</f>
        <v>17513.400000000001</v>
      </c>
      <c r="G933" s="16">
        <f t="shared" ref="G933" si="346">+C933+E933</f>
        <v>13080</v>
      </c>
      <c r="H933" s="17">
        <f t="shared" ref="H933" si="347">+(F933/G933-1)*100</f>
        <v>33.894495412844037</v>
      </c>
    </row>
    <row r="934" spans="1:9" x14ac:dyDescent="0.25">
      <c r="A934" s="78">
        <f t="shared" si="308"/>
        <v>45365</v>
      </c>
      <c r="B934">
        <f>'0314'!B54</f>
        <v>6798.5</v>
      </c>
      <c r="C934">
        <f>'0314'!C54</f>
        <v>5674.8</v>
      </c>
      <c r="D934">
        <f>'0314'!D54</f>
        <v>10961</v>
      </c>
      <c r="E934">
        <f>'0314'!E54</f>
        <v>7630.1</v>
      </c>
      <c r="F934" s="16">
        <f t="shared" ref="F934" si="348">+B934+D934</f>
        <v>17759.5</v>
      </c>
      <c r="G934" s="16">
        <f t="shared" ref="G934" si="349">+C934+E934</f>
        <v>13304.900000000001</v>
      </c>
      <c r="H934" s="17">
        <f t="shared" ref="H934" si="350">+(F934/G934-1)*100</f>
        <v>33.480898015017011</v>
      </c>
    </row>
    <row r="935" spans="1:9" x14ac:dyDescent="0.25">
      <c r="A935" s="78">
        <f t="shared" si="308"/>
        <v>45372</v>
      </c>
      <c r="B935">
        <f>'0321'!B55</f>
        <v>6863.7</v>
      </c>
      <c r="C935">
        <f>'0321'!C55</f>
        <v>5488.9</v>
      </c>
      <c r="D935">
        <f>'0321'!D55</f>
        <v>11387.8</v>
      </c>
      <c r="E935">
        <f>'0321'!E55</f>
        <v>7919.1</v>
      </c>
      <c r="F935" s="16">
        <f t="shared" ref="F935" si="351">+B935+D935</f>
        <v>18251.5</v>
      </c>
      <c r="G935" s="16">
        <f t="shared" ref="G935" si="352">+C935+E935</f>
        <v>13408</v>
      </c>
      <c r="H935" s="17">
        <f t="shared" ref="H935" si="353">+(F935/G935-1)*100</f>
        <v>36.12395584725536</v>
      </c>
    </row>
    <row r="936" spans="1:9" x14ac:dyDescent="0.25">
      <c r="A936" s="78">
        <f t="shared" si="308"/>
        <v>45379</v>
      </c>
      <c r="B936">
        <f>'0328'!B55</f>
        <v>6630</v>
      </c>
      <c r="C936">
        <f>'0328'!C55</f>
        <v>5170.5</v>
      </c>
      <c r="D936">
        <f>'0328'!D55</f>
        <v>11838</v>
      </c>
      <c r="E936">
        <f>'0328'!E55</f>
        <v>8381</v>
      </c>
      <c r="F936" s="16">
        <f t="shared" ref="F936" si="354">+B936+D936</f>
        <v>18468</v>
      </c>
      <c r="G936" s="16">
        <f t="shared" ref="G936" si="355">+C936+E936</f>
        <v>13551.5</v>
      </c>
      <c r="H936" s="17">
        <f t="shared" ref="H936" si="356">+(F936/G936-1)*100</f>
        <v>36.280116592259162</v>
      </c>
    </row>
    <row r="937" spans="1:9" x14ac:dyDescent="0.25">
      <c r="A937" s="78">
        <f t="shared" si="308"/>
        <v>45386</v>
      </c>
      <c r="B937">
        <f>'0404'!B55</f>
        <v>6148.9</v>
      </c>
      <c r="C937">
        <f>'0404'!C55</f>
        <v>5181.8</v>
      </c>
      <c r="D937">
        <f>'0404'!D55</f>
        <v>12510.4</v>
      </c>
      <c r="E937">
        <f>'0404'!E55</f>
        <v>8660.7000000000007</v>
      </c>
      <c r="F937" s="16">
        <f t="shared" ref="F937" si="357">+B937+D937</f>
        <v>18659.3</v>
      </c>
      <c r="G937" s="16">
        <f t="shared" ref="G937" si="358">+C937+E937</f>
        <v>13842.5</v>
      </c>
      <c r="H937" s="17">
        <f t="shared" ref="H937" si="359">+(F937/G937-1)*100</f>
        <v>34.797182589850095</v>
      </c>
    </row>
    <row r="938" spans="1:9" x14ac:dyDescent="0.25">
      <c r="A938" s="78">
        <f t="shared" si="308"/>
        <v>45393</v>
      </c>
      <c r="B938">
        <f>'0411'!B56</f>
        <v>5721.2</v>
      </c>
      <c r="C938">
        <f>'0411'!C56</f>
        <v>4649.8</v>
      </c>
      <c r="D938">
        <f>'0411'!D56</f>
        <v>13025.9</v>
      </c>
      <c r="E938">
        <f>'0411'!E56</f>
        <v>9071.5</v>
      </c>
      <c r="F938" s="16">
        <f t="shared" ref="F938" si="360">+B938+D938</f>
        <v>18747.099999999999</v>
      </c>
      <c r="G938" s="16">
        <f t="shared" ref="G938" si="361">+C938+E938</f>
        <v>13721.3</v>
      </c>
      <c r="H938" s="17">
        <f t="shared" ref="H938" si="362">+(F938/G938-1)*100</f>
        <v>36.627724778264437</v>
      </c>
    </row>
    <row r="939" spans="1:9" x14ac:dyDescent="0.25">
      <c r="A939" s="78">
        <f t="shared" si="308"/>
        <v>45400</v>
      </c>
      <c r="B939" s="48">
        <f>'0418'!B56</f>
        <v>5514.9</v>
      </c>
      <c r="C939" s="48">
        <f>'0418'!C56</f>
        <v>4534.1000000000004</v>
      </c>
      <c r="D939" s="48">
        <f>'0418'!D56</f>
        <v>13622.7</v>
      </c>
      <c r="E939" s="48">
        <f>'0418'!E56</f>
        <v>9328.4</v>
      </c>
      <c r="F939" s="16">
        <f t="shared" ref="F939" si="363">+B939+D939</f>
        <v>19137.599999999999</v>
      </c>
      <c r="G939" s="16">
        <f t="shared" ref="G939" si="364">+C939+E939</f>
        <v>13862.5</v>
      </c>
      <c r="H939" s="17">
        <f t="shared" ref="H939" si="365">+(F939/G939-1)*100</f>
        <v>38.053020739404865</v>
      </c>
    </row>
    <row r="940" spans="1:9" x14ac:dyDescent="0.25">
      <c r="A940" s="78">
        <f t="shared" si="308"/>
        <v>45407</v>
      </c>
      <c r="B940">
        <f>'0425'!B56</f>
        <v>5241.8</v>
      </c>
      <c r="C940">
        <f>'0425'!C56</f>
        <v>4161.3</v>
      </c>
      <c r="D940">
        <f>'0425'!D56</f>
        <v>14086.6</v>
      </c>
      <c r="E940">
        <f>'0425'!E56</f>
        <v>9729.9</v>
      </c>
      <c r="F940" s="16">
        <f t="shared" ref="F940" si="366">+B940+D940</f>
        <v>19328.400000000001</v>
      </c>
      <c r="G940" s="16">
        <f t="shared" ref="G940" si="367">+C940+E940</f>
        <v>13891.2</v>
      </c>
      <c r="H940" s="17">
        <f t="shared" ref="H940" si="368">+(F940/G940-1)*100</f>
        <v>39.141326883206638</v>
      </c>
      <c r="I940">
        <f>'0425'!F56</f>
        <v>1500.4</v>
      </c>
    </row>
    <row r="941" spans="1:9" x14ac:dyDescent="0.25">
      <c r="A941" s="78">
        <f t="shared" si="308"/>
        <v>45414</v>
      </c>
      <c r="B941">
        <f>'0502'!B56</f>
        <v>5019.6000000000004</v>
      </c>
      <c r="C941">
        <f>'0502'!C56</f>
        <v>3846.7</v>
      </c>
      <c r="D941">
        <f>'0502'!D56</f>
        <v>14502.2</v>
      </c>
      <c r="E941">
        <f>'0502'!E56</f>
        <v>10119.299999999999</v>
      </c>
      <c r="F941" s="16">
        <f t="shared" ref="F941" si="369">+B941+D941</f>
        <v>19521.800000000003</v>
      </c>
      <c r="G941" s="16">
        <f t="shared" ref="G941" si="370">+C941+E941</f>
        <v>13966</v>
      </c>
      <c r="H941" s="17">
        <f t="shared" ref="H941" si="371">+(F941/G941-1)*100</f>
        <v>39.780896462838335</v>
      </c>
      <c r="I941">
        <f>'0502'!F56</f>
        <v>1542.6</v>
      </c>
    </row>
    <row r="942" spans="1:9" x14ac:dyDescent="0.25">
      <c r="A942" s="78">
        <f t="shared" si="308"/>
        <v>45421</v>
      </c>
      <c r="B942" s="48">
        <f>'0509'!B56</f>
        <v>4839.6000000000004</v>
      </c>
      <c r="C942" s="48">
        <f>'0509'!C56</f>
        <v>3401.8</v>
      </c>
      <c r="D942" s="48">
        <f>'0509'!D56</f>
        <v>14926.7</v>
      </c>
      <c r="E942" s="48">
        <f>'0509'!E56</f>
        <v>10533.3</v>
      </c>
      <c r="F942" s="16">
        <f t="shared" ref="F942" si="372">+B942+D942</f>
        <v>19766.300000000003</v>
      </c>
      <c r="G942" s="16">
        <f t="shared" ref="G942" si="373">+C942+E942</f>
        <v>13935.099999999999</v>
      </c>
      <c r="H942" s="17">
        <f t="shared" ref="H942" si="374">+(F942/G942-1)*100</f>
        <v>41.845411945375389</v>
      </c>
      <c r="I942">
        <f>'0509'!F56</f>
        <v>1670.8</v>
      </c>
    </row>
    <row r="943" spans="1:9" x14ac:dyDescent="0.25">
      <c r="A943" s="78">
        <f t="shared" si="308"/>
        <v>45428</v>
      </c>
      <c r="B943">
        <f>'0516'!B56</f>
        <v>4793.7</v>
      </c>
      <c r="C943">
        <f>'0516'!C56</f>
        <v>3354.6</v>
      </c>
      <c r="D943">
        <f>'0516'!D56</f>
        <v>15322.9</v>
      </c>
      <c r="E943">
        <f>'0516'!E56</f>
        <v>10796.7</v>
      </c>
      <c r="F943" s="16">
        <f t="shared" ref="F943" si="375">+B943+D943</f>
        <v>20116.599999999999</v>
      </c>
      <c r="G943" s="16">
        <f t="shared" ref="G943" si="376">+C943+E943</f>
        <v>14151.300000000001</v>
      </c>
      <c r="H943" s="17">
        <f t="shared" ref="H943" si="377">+(F943/G943-1)*100</f>
        <v>42.153724392811952</v>
      </c>
      <c r="I943">
        <f>'0516'!F56</f>
        <v>1956.8</v>
      </c>
    </row>
    <row r="944" spans="1:9" x14ac:dyDescent="0.25">
      <c r="A944" s="78">
        <f t="shared" si="308"/>
        <v>45435</v>
      </c>
      <c r="B944">
        <f>'0523'!B57</f>
        <v>4801.6000000000004</v>
      </c>
      <c r="C944">
        <f>'0523'!C57</f>
        <v>3246</v>
      </c>
      <c r="D944">
        <f>'0523'!D57</f>
        <v>15697.4</v>
      </c>
      <c r="E944">
        <f>'0523'!E57</f>
        <v>11077.6</v>
      </c>
      <c r="F944" s="16">
        <f t="shared" ref="F944" si="378">+B944+D944</f>
        <v>20499</v>
      </c>
      <c r="G944" s="16">
        <f t="shared" ref="G944" si="379">+C944+E944</f>
        <v>14323.6</v>
      </c>
      <c r="H944" s="17">
        <f t="shared" ref="H944" si="380">+(F944/G944-1)*100</f>
        <v>43.11346309586974</v>
      </c>
      <c r="I944">
        <f>'0523'!F57</f>
        <v>2142</v>
      </c>
    </row>
    <row r="65510" spans="6:8" x14ac:dyDescent="0.25">
      <c r="F65510" s="16"/>
      <c r="G65510" s="16"/>
      <c r="H65510" s="17"/>
    </row>
  </sheetData>
  <mergeCells count="2">
    <mergeCell ref="D2:E2"/>
    <mergeCell ref="F2:G2"/>
  </mergeCells>
  <phoneticPr fontId="2" type="noConversion"/>
  <pageMargins left="0.75" right="0.75" top="1" bottom="1" header="0.5" footer="0.5"/>
  <headerFooter alignWithMargins="0"/>
  <ignoredErrors>
    <ignoredError sqref="H578:H587 H588:H593 H595:H608 H617:H623 H626:H639 H644:H650 H658:H666 H667:H674 H678:H697 H675:H677 H698:H701 H705:H721" evalError="1"/>
  </ignoredError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M641"/>
  <sheetViews>
    <sheetView zoomScale="125" zoomScaleNormal="125" workbookViewId="0">
      <pane xSplit="1" ySplit="3" topLeftCell="B627" activePane="bottomRight" state="frozen"/>
      <selection pane="topRight" activeCell="B1" sqref="B1"/>
      <selection pane="bottomLeft" activeCell="A4" sqref="A4"/>
      <selection pane="bottomRight" activeCell="I642" sqref="I642"/>
    </sheetView>
  </sheetViews>
  <sheetFormatPr defaultRowHeight="13.2" x14ac:dyDescent="0.25"/>
  <cols>
    <col min="1" max="1" width="20.88671875" customWidth="1"/>
    <col min="3" max="3" width="11.88671875" customWidth="1"/>
    <col min="4" max="4" width="14.5546875" customWidth="1"/>
    <col min="5" max="5" width="12.44140625" customWidth="1"/>
    <col min="8" max="8" width="9.44140625" bestFit="1" customWidth="1"/>
    <col min="10" max="10" width="13.44140625" customWidth="1"/>
    <col min="11" max="11" width="11" customWidth="1"/>
    <col min="12" max="12" width="12.33203125" customWidth="1"/>
  </cols>
  <sheetData>
    <row r="1" spans="1:9" ht="14.4" thickBot="1" x14ac:dyDescent="0.3">
      <c r="A1" s="188" t="s">
        <v>36</v>
      </c>
      <c r="B1" s="193"/>
      <c r="C1" s="193"/>
      <c r="D1" s="188"/>
      <c r="E1" s="194"/>
      <c r="F1" s="193"/>
      <c r="G1" s="193"/>
      <c r="H1" s="193"/>
      <c r="I1" s="193"/>
    </row>
    <row r="2" spans="1:9" ht="13.8" x14ac:dyDescent="0.25">
      <c r="A2" s="188" t="s">
        <v>395</v>
      </c>
      <c r="B2" s="188" t="s">
        <v>5</v>
      </c>
      <c r="C2" s="188"/>
      <c r="D2" s="388" t="s">
        <v>1</v>
      </c>
      <c r="E2" s="389"/>
      <c r="F2" s="388" t="s">
        <v>2</v>
      </c>
      <c r="G2" s="389"/>
      <c r="H2" s="189" t="s">
        <v>9</v>
      </c>
      <c r="I2" s="188" t="s">
        <v>12</v>
      </c>
    </row>
    <row r="3" spans="1:9" ht="13.8" x14ac:dyDescent="0.25">
      <c r="A3" s="188" t="s">
        <v>378</v>
      </c>
      <c r="B3" s="190" t="s">
        <v>18</v>
      </c>
      <c r="C3" s="190" t="s">
        <v>19</v>
      </c>
      <c r="D3" s="190" t="s">
        <v>18</v>
      </c>
      <c r="E3" s="190" t="s">
        <v>19</v>
      </c>
      <c r="F3" s="190" t="s">
        <v>18</v>
      </c>
      <c r="G3" s="190" t="s">
        <v>19</v>
      </c>
      <c r="H3" s="191" t="s">
        <v>4</v>
      </c>
      <c r="I3" s="192" t="s">
        <v>13</v>
      </c>
    </row>
    <row r="4" spans="1:9" x14ac:dyDescent="0.25">
      <c r="A4" s="195">
        <v>40976</v>
      </c>
      <c r="B4">
        <v>1029.2</v>
      </c>
      <c r="C4">
        <v>0</v>
      </c>
      <c r="D4">
        <v>2764.9</v>
      </c>
      <c r="E4">
        <v>313.7</v>
      </c>
      <c r="F4" s="2">
        <f t="shared" ref="F4:F9" si="0">+B4+D4</f>
        <v>3794.1000000000004</v>
      </c>
      <c r="G4" s="2">
        <f t="shared" ref="G4:G35" si="1">+C4+E4</f>
        <v>313.7</v>
      </c>
      <c r="H4" s="12">
        <f t="shared" ref="H4:H35" si="2">+(F4/G4-1)*100</f>
        <v>1109.467644246095</v>
      </c>
    </row>
    <row r="5" spans="1:9" x14ac:dyDescent="0.25">
      <c r="A5" s="195">
        <f t="shared" ref="A5:A10" si="3">+A4+7</f>
        <v>40983</v>
      </c>
      <c r="B5">
        <v>1032.7</v>
      </c>
      <c r="C5">
        <v>0</v>
      </c>
      <c r="D5">
        <v>2764.9</v>
      </c>
      <c r="E5">
        <v>313.7</v>
      </c>
      <c r="F5" s="2">
        <f t="shared" si="0"/>
        <v>3797.6000000000004</v>
      </c>
      <c r="G5" s="2">
        <f t="shared" si="1"/>
        <v>313.7</v>
      </c>
      <c r="H5" s="12">
        <f t="shared" si="2"/>
        <v>1110.5833598979918</v>
      </c>
    </row>
    <row r="6" spans="1:9" x14ac:dyDescent="0.25">
      <c r="A6" s="195">
        <f t="shared" si="3"/>
        <v>40990</v>
      </c>
      <c r="B6">
        <v>1037.2</v>
      </c>
      <c r="C6">
        <v>0</v>
      </c>
      <c r="D6">
        <v>2765.4</v>
      </c>
      <c r="E6">
        <v>313.7</v>
      </c>
      <c r="F6" s="2">
        <f t="shared" si="0"/>
        <v>3802.6000000000004</v>
      </c>
      <c r="G6" s="2">
        <f t="shared" si="1"/>
        <v>313.7</v>
      </c>
      <c r="H6" s="12">
        <f t="shared" si="2"/>
        <v>1112.1772394007016</v>
      </c>
    </row>
    <row r="7" spans="1:9" x14ac:dyDescent="0.25">
      <c r="A7" s="195">
        <f t="shared" si="3"/>
        <v>40997</v>
      </c>
      <c r="B7">
        <v>1426.5</v>
      </c>
      <c r="C7">
        <v>0</v>
      </c>
      <c r="D7">
        <v>2770.2</v>
      </c>
      <c r="E7">
        <v>313.7</v>
      </c>
      <c r="F7" s="2">
        <f t="shared" si="0"/>
        <v>4196.7</v>
      </c>
      <c r="G7" s="2">
        <f t="shared" si="1"/>
        <v>313.7</v>
      </c>
      <c r="H7" s="12">
        <f t="shared" si="2"/>
        <v>1237.8068218042715</v>
      </c>
    </row>
    <row r="8" spans="1:9" x14ac:dyDescent="0.25">
      <c r="A8" s="195">
        <f t="shared" si="3"/>
        <v>41004</v>
      </c>
      <c r="B8">
        <v>1486.5</v>
      </c>
      <c r="C8">
        <v>0</v>
      </c>
      <c r="D8">
        <v>2770.2</v>
      </c>
      <c r="E8">
        <v>313.7</v>
      </c>
      <c r="F8" s="2">
        <f t="shared" si="0"/>
        <v>4256.7</v>
      </c>
      <c r="G8" s="2">
        <f t="shared" si="1"/>
        <v>313.7</v>
      </c>
      <c r="H8" s="12">
        <f t="shared" si="2"/>
        <v>1256.9333758367866</v>
      </c>
    </row>
    <row r="9" spans="1:9" x14ac:dyDescent="0.25">
      <c r="A9" s="195">
        <f t="shared" si="3"/>
        <v>41011</v>
      </c>
      <c r="B9">
        <v>1501.5</v>
      </c>
      <c r="C9">
        <v>0.5</v>
      </c>
      <c r="D9">
        <v>2770.2</v>
      </c>
      <c r="E9">
        <v>313.7</v>
      </c>
      <c r="F9" s="2">
        <f t="shared" si="0"/>
        <v>4271.7</v>
      </c>
      <c r="G9" s="2">
        <f t="shared" si="1"/>
        <v>314.2</v>
      </c>
      <c r="H9" s="12">
        <f t="shared" si="2"/>
        <v>1259.5480585614257</v>
      </c>
    </row>
    <row r="10" spans="1:9" x14ac:dyDescent="0.25">
      <c r="A10" s="195">
        <f t="shared" si="3"/>
        <v>41018</v>
      </c>
      <c r="B10">
        <v>1472</v>
      </c>
      <c r="D10">
        <v>2837</v>
      </c>
      <c r="E10">
        <v>314.10000000000002</v>
      </c>
      <c r="F10" s="2">
        <f t="shared" ref="F10:F41" si="4">+B10+D10</f>
        <v>4309</v>
      </c>
      <c r="G10" s="2">
        <f t="shared" si="1"/>
        <v>314.10000000000002</v>
      </c>
      <c r="H10" s="12">
        <f t="shared" si="2"/>
        <v>1271.8560967844635</v>
      </c>
    </row>
    <row r="11" spans="1:9" x14ac:dyDescent="0.25">
      <c r="A11" s="195">
        <f t="shared" ref="A11:A74" si="5">+A10+7</f>
        <v>41025</v>
      </c>
      <c r="B11">
        <v>1686</v>
      </c>
      <c r="D11">
        <v>2837</v>
      </c>
      <c r="E11">
        <v>314.10000000000002</v>
      </c>
      <c r="F11" s="2">
        <f t="shared" si="4"/>
        <v>4523</v>
      </c>
      <c r="G11" s="2">
        <f t="shared" si="1"/>
        <v>314.10000000000002</v>
      </c>
      <c r="H11" s="12">
        <f t="shared" si="2"/>
        <v>1339.9872652021647</v>
      </c>
    </row>
    <row r="12" spans="1:9" x14ac:dyDescent="0.25">
      <c r="A12" s="195">
        <f t="shared" si="5"/>
        <v>41032</v>
      </c>
      <c r="B12">
        <v>1626</v>
      </c>
      <c r="D12">
        <v>2837</v>
      </c>
      <c r="E12">
        <v>314.10000000000002</v>
      </c>
      <c r="F12" s="2">
        <f t="shared" si="4"/>
        <v>4463</v>
      </c>
      <c r="G12" s="2">
        <f t="shared" si="1"/>
        <v>314.10000000000002</v>
      </c>
      <c r="H12" s="12">
        <f t="shared" si="2"/>
        <v>1320.8850684495383</v>
      </c>
      <c r="I12">
        <v>172.5</v>
      </c>
    </row>
    <row r="13" spans="1:9" x14ac:dyDescent="0.25">
      <c r="A13" s="195">
        <f t="shared" si="5"/>
        <v>41039</v>
      </c>
      <c r="B13">
        <v>1633.2</v>
      </c>
      <c r="D13">
        <v>2902.5</v>
      </c>
      <c r="E13">
        <v>314.10000000000002</v>
      </c>
      <c r="F13" s="2">
        <f t="shared" si="4"/>
        <v>4535.7</v>
      </c>
      <c r="G13" s="2">
        <f t="shared" si="1"/>
        <v>314.10000000000002</v>
      </c>
      <c r="H13" s="12">
        <f t="shared" si="2"/>
        <v>1344.030563514804</v>
      </c>
      <c r="I13">
        <v>284.2</v>
      </c>
    </row>
    <row r="14" spans="1:9" x14ac:dyDescent="0.25">
      <c r="A14" s="195">
        <f t="shared" si="5"/>
        <v>41046</v>
      </c>
      <c r="B14">
        <v>1820.1</v>
      </c>
      <c r="D14">
        <v>2970.6</v>
      </c>
      <c r="E14">
        <v>430.9</v>
      </c>
      <c r="F14" s="2">
        <f t="shared" si="4"/>
        <v>4790.7</v>
      </c>
      <c r="G14" s="2">
        <f t="shared" si="1"/>
        <v>430.9</v>
      </c>
      <c r="H14" s="12">
        <f t="shared" si="2"/>
        <v>1011.7892782548156</v>
      </c>
      <c r="I14">
        <v>987.8</v>
      </c>
    </row>
    <row r="15" spans="1:9" x14ac:dyDescent="0.25">
      <c r="A15" s="195">
        <f t="shared" si="5"/>
        <v>41053</v>
      </c>
      <c r="B15">
        <v>1644.9</v>
      </c>
      <c r="C15">
        <v>2</v>
      </c>
      <c r="D15">
        <v>3287.7</v>
      </c>
      <c r="E15">
        <v>430.9</v>
      </c>
      <c r="F15" s="2">
        <f t="shared" si="4"/>
        <v>4932.6000000000004</v>
      </c>
      <c r="G15" s="2">
        <f t="shared" si="1"/>
        <v>432.9</v>
      </c>
      <c r="H15" s="12">
        <f t="shared" si="2"/>
        <v>1039.4317394317395</v>
      </c>
      <c r="I15">
        <v>1042.8</v>
      </c>
    </row>
    <row r="16" spans="1:9" x14ac:dyDescent="0.25">
      <c r="A16" s="195">
        <f t="shared" si="5"/>
        <v>41060</v>
      </c>
      <c r="B16">
        <v>1452.5</v>
      </c>
      <c r="C16">
        <v>0</v>
      </c>
      <c r="D16">
        <v>3498.7</v>
      </c>
      <c r="E16">
        <v>489.8</v>
      </c>
      <c r="F16" s="2">
        <f t="shared" si="4"/>
        <v>4951.2</v>
      </c>
      <c r="G16" s="2">
        <f t="shared" si="1"/>
        <v>489.8</v>
      </c>
      <c r="H16" s="12">
        <f t="shared" si="2"/>
        <v>910.86157615353204</v>
      </c>
      <c r="I16">
        <v>1027.8</v>
      </c>
    </row>
    <row r="17" spans="1:9" x14ac:dyDescent="0.25">
      <c r="A17" s="195">
        <f t="shared" si="5"/>
        <v>41067</v>
      </c>
      <c r="B17">
        <v>1446</v>
      </c>
      <c r="C17">
        <v>0</v>
      </c>
      <c r="D17">
        <v>3569.9</v>
      </c>
      <c r="E17">
        <v>555.5</v>
      </c>
      <c r="F17" s="2">
        <f t="shared" si="4"/>
        <v>5015.8999999999996</v>
      </c>
      <c r="G17" s="2">
        <f t="shared" si="1"/>
        <v>555.5</v>
      </c>
      <c r="H17" s="12">
        <f t="shared" si="2"/>
        <v>802.95229522952297</v>
      </c>
      <c r="I17">
        <v>1041.3</v>
      </c>
    </row>
    <row r="18" spans="1:9" x14ac:dyDescent="0.25">
      <c r="A18" s="195">
        <f t="shared" si="5"/>
        <v>41074</v>
      </c>
      <c r="B18">
        <v>1258.2</v>
      </c>
      <c r="C18">
        <v>0</v>
      </c>
      <c r="D18">
        <v>3777.6</v>
      </c>
      <c r="E18">
        <v>555.5</v>
      </c>
      <c r="F18" s="2">
        <f t="shared" si="4"/>
        <v>5035.8</v>
      </c>
      <c r="G18" s="2">
        <f t="shared" si="1"/>
        <v>555.5</v>
      </c>
      <c r="H18" s="12">
        <f t="shared" si="2"/>
        <v>806.53465346534665</v>
      </c>
      <c r="I18">
        <v>1041.3</v>
      </c>
    </row>
    <row r="19" spans="1:9" x14ac:dyDescent="0.25">
      <c r="A19" s="195">
        <f t="shared" si="5"/>
        <v>41081</v>
      </c>
      <c r="B19">
        <v>1130</v>
      </c>
      <c r="C19">
        <v>0</v>
      </c>
      <c r="D19">
        <v>3912.3</v>
      </c>
      <c r="E19">
        <v>555.5</v>
      </c>
      <c r="F19" s="2">
        <f t="shared" si="4"/>
        <v>5042.3</v>
      </c>
      <c r="G19" s="2">
        <f t="shared" si="1"/>
        <v>555.5</v>
      </c>
      <c r="H19" s="12">
        <f t="shared" si="2"/>
        <v>807.70477047704765</v>
      </c>
      <c r="I19">
        <v>1101.3</v>
      </c>
    </row>
    <row r="20" spans="1:9" x14ac:dyDescent="0.25">
      <c r="A20" s="195">
        <f t="shared" si="5"/>
        <v>41088</v>
      </c>
      <c r="B20">
        <v>1058.5999999999999</v>
      </c>
      <c r="C20">
        <v>0</v>
      </c>
      <c r="D20">
        <v>4107.6000000000004</v>
      </c>
      <c r="E20">
        <v>555.5</v>
      </c>
      <c r="F20" s="2">
        <f t="shared" si="4"/>
        <v>5166.2000000000007</v>
      </c>
      <c r="G20" s="2">
        <f t="shared" si="1"/>
        <v>555.5</v>
      </c>
      <c r="H20" s="12">
        <f t="shared" si="2"/>
        <v>830.0090009000902</v>
      </c>
      <c r="I20">
        <v>1101.3</v>
      </c>
    </row>
    <row r="21" spans="1:9" x14ac:dyDescent="0.25">
      <c r="A21" s="195">
        <f t="shared" si="5"/>
        <v>41095</v>
      </c>
      <c r="B21">
        <v>1051.0999999999999</v>
      </c>
      <c r="C21">
        <v>15</v>
      </c>
      <c r="D21">
        <v>4115.1000000000004</v>
      </c>
      <c r="E21">
        <v>615.1</v>
      </c>
      <c r="F21" s="2">
        <f t="shared" si="4"/>
        <v>5166.2000000000007</v>
      </c>
      <c r="G21" s="2">
        <f t="shared" si="1"/>
        <v>630.1</v>
      </c>
      <c r="H21" s="12">
        <f t="shared" si="2"/>
        <v>719.90160292017151</v>
      </c>
      <c r="I21">
        <v>1101.3</v>
      </c>
    </row>
    <row r="22" spans="1:9" x14ac:dyDescent="0.25">
      <c r="A22" s="195">
        <f t="shared" si="5"/>
        <v>41102</v>
      </c>
      <c r="B22">
        <v>951</v>
      </c>
      <c r="C22">
        <v>15</v>
      </c>
      <c r="D22">
        <v>4240</v>
      </c>
      <c r="E22">
        <v>615.1</v>
      </c>
      <c r="F22" s="2">
        <f t="shared" si="4"/>
        <v>5191</v>
      </c>
      <c r="G22" s="2">
        <f t="shared" si="1"/>
        <v>630.1</v>
      </c>
      <c r="H22" s="12">
        <f t="shared" si="2"/>
        <v>723.83748611331521</v>
      </c>
      <c r="I22">
        <v>1101.3</v>
      </c>
    </row>
    <row r="23" spans="1:9" x14ac:dyDescent="0.25">
      <c r="A23" s="195">
        <f t="shared" si="5"/>
        <v>41109</v>
      </c>
      <c r="B23">
        <v>884.1</v>
      </c>
      <c r="C23">
        <v>15</v>
      </c>
      <c r="D23">
        <v>4317.7</v>
      </c>
      <c r="E23">
        <v>671.3</v>
      </c>
      <c r="F23" s="2">
        <f t="shared" si="4"/>
        <v>5201.8</v>
      </c>
      <c r="G23" s="2">
        <f t="shared" si="1"/>
        <v>686.3</v>
      </c>
      <c r="H23" s="12">
        <f t="shared" si="2"/>
        <v>657.94841905872067</v>
      </c>
      <c r="I23">
        <v>861.3</v>
      </c>
    </row>
    <row r="24" spans="1:9" x14ac:dyDescent="0.25">
      <c r="A24" s="195">
        <f t="shared" si="5"/>
        <v>41116</v>
      </c>
      <c r="B24">
        <v>745.5</v>
      </c>
      <c r="C24">
        <v>11.6</v>
      </c>
      <c r="D24">
        <v>4503.8</v>
      </c>
      <c r="E24">
        <v>731.4</v>
      </c>
      <c r="F24" s="2">
        <f t="shared" si="4"/>
        <v>5249.3</v>
      </c>
      <c r="G24" s="2">
        <f t="shared" si="1"/>
        <v>743</v>
      </c>
      <c r="H24" s="12">
        <f t="shared" si="2"/>
        <v>606.50067294751011</v>
      </c>
      <c r="I24">
        <v>861.3</v>
      </c>
    </row>
    <row r="25" spans="1:9" x14ac:dyDescent="0.25">
      <c r="A25" s="195">
        <f t="shared" si="5"/>
        <v>41123</v>
      </c>
      <c r="B25">
        <v>566.6</v>
      </c>
      <c r="C25">
        <v>11.6</v>
      </c>
      <c r="D25">
        <v>4688</v>
      </c>
      <c r="E25">
        <v>792</v>
      </c>
      <c r="F25" s="2">
        <f t="shared" si="4"/>
        <v>5254.6</v>
      </c>
      <c r="G25" s="2">
        <f t="shared" si="1"/>
        <v>803.6</v>
      </c>
      <c r="H25" s="12">
        <f t="shared" si="2"/>
        <v>553.88252862120464</v>
      </c>
      <c r="I25">
        <v>800.3</v>
      </c>
    </row>
    <row r="26" spans="1:9" x14ac:dyDescent="0.25">
      <c r="A26" s="195">
        <f t="shared" si="5"/>
        <v>41130</v>
      </c>
      <c r="B26">
        <v>364.7</v>
      </c>
      <c r="C26">
        <v>5.0999999999999996</v>
      </c>
      <c r="D26">
        <v>4949.1000000000004</v>
      </c>
      <c r="E26">
        <v>798.4</v>
      </c>
      <c r="F26" s="2">
        <f t="shared" si="4"/>
        <v>5313.8</v>
      </c>
      <c r="G26" s="2">
        <f t="shared" si="1"/>
        <v>803.5</v>
      </c>
      <c r="H26" s="12">
        <f t="shared" si="2"/>
        <v>561.33167392657128</v>
      </c>
      <c r="I26">
        <v>800.3</v>
      </c>
    </row>
    <row r="27" spans="1:9" x14ac:dyDescent="0.25">
      <c r="A27" s="195">
        <f t="shared" si="5"/>
        <v>41137</v>
      </c>
      <c r="B27">
        <v>305.7</v>
      </c>
      <c r="C27">
        <v>5.0999999999999996</v>
      </c>
      <c r="D27">
        <v>5057.7</v>
      </c>
      <c r="E27">
        <v>857</v>
      </c>
      <c r="F27" s="2">
        <f t="shared" si="4"/>
        <v>5363.4</v>
      </c>
      <c r="G27" s="2">
        <f t="shared" si="1"/>
        <v>862.1</v>
      </c>
      <c r="H27" s="12">
        <f t="shared" si="2"/>
        <v>522.13200324788295</v>
      </c>
      <c r="I27">
        <v>800.3</v>
      </c>
    </row>
    <row r="28" spans="1:9" x14ac:dyDescent="0.25">
      <c r="A28" s="195">
        <f t="shared" si="5"/>
        <v>41144</v>
      </c>
      <c r="B28">
        <v>301</v>
      </c>
      <c r="C28">
        <v>0.9</v>
      </c>
      <c r="D28">
        <v>5119.3</v>
      </c>
      <c r="E28">
        <v>977.2</v>
      </c>
      <c r="F28" s="2">
        <f t="shared" si="4"/>
        <v>5420.3</v>
      </c>
      <c r="G28" s="2">
        <f t="shared" si="1"/>
        <v>978.1</v>
      </c>
      <c r="H28" s="12">
        <f t="shared" si="2"/>
        <v>454.16624067068813</v>
      </c>
      <c r="I28">
        <v>801.3</v>
      </c>
    </row>
    <row r="29" spans="1:9" x14ac:dyDescent="0.25">
      <c r="A29" s="195">
        <f t="shared" si="5"/>
        <v>41151</v>
      </c>
      <c r="B29">
        <v>239.8</v>
      </c>
      <c r="C29">
        <v>540.9</v>
      </c>
      <c r="D29">
        <v>5174.1000000000004</v>
      </c>
      <c r="E29">
        <v>0</v>
      </c>
      <c r="F29" s="2">
        <f t="shared" si="4"/>
        <v>5413.9000000000005</v>
      </c>
      <c r="G29" s="2">
        <f t="shared" si="1"/>
        <v>540.9</v>
      </c>
      <c r="H29" s="12">
        <f t="shared" si="2"/>
        <v>900.90589757811074</v>
      </c>
      <c r="I29">
        <v>801.3</v>
      </c>
    </row>
    <row r="30" spans="1:9" x14ac:dyDescent="0.25">
      <c r="A30" s="195">
        <f t="shared" si="5"/>
        <v>41158</v>
      </c>
      <c r="B30">
        <v>980.8</v>
      </c>
      <c r="C30">
        <v>540.9</v>
      </c>
      <c r="D30">
        <v>54.6</v>
      </c>
      <c r="E30">
        <v>0</v>
      </c>
      <c r="F30" s="2">
        <f t="shared" si="4"/>
        <v>1035.3999999999999</v>
      </c>
      <c r="G30" s="2">
        <f t="shared" si="1"/>
        <v>540.9</v>
      </c>
      <c r="H30" s="12">
        <f t="shared" si="2"/>
        <v>91.421704566463276</v>
      </c>
    </row>
    <row r="31" spans="1:9" x14ac:dyDescent="0.25">
      <c r="A31" s="195">
        <f t="shared" si="5"/>
        <v>41165</v>
      </c>
      <c r="B31">
        <v>785.6</v>
      </c>
      <c r="C31">
        <v>540.20000000000005</v>
      </c>
      <c r="D31">
        <v>275.10000000000002</v>
      </c>
      <c r="E31">
        <v>123.6</v>
      </c>
      <c r="F31" s="2">
        <f t="shared" si="4"/>
        <v>1060.7</v>
      </c>
      <c r="G31" s="2">
        <f t="shared" si="1"/>
        <v>663.80000000000007</v>
      </c>
      <c r="H31" s="12">
        <f t="shared" si="2"/>
        <v>59.792106056040971</v>
      </c>
    </row>
    <row r="32" spans="1:9" x14ac:dyDescent="0.25">
      <c r="A32" s="195">
        <f t="shared" si="5"/>
        <v>41172</v>
      </c>
      <c r="B32">
        <v>613.1</v>
      </c>
      <c r="C32">
        <v>540.20000000000005</v>
      </c>
      <c r="D32">
        <v>440.3</v>
      </c>
      <c r="E32">
        <v>305.7</v>
      </c>
      <c r="F32" s="2">
        <f t="shared" si="4"/>
        <v>1053.4000000000001</v>
      </c>
      <c r="G32" s="2">
        <f t="shared" si="1"/>
        <v>845.90000000000009</v>
      </c>
      <c r="H32" s="12">
        <f t="shared" si="2"/>
        <v>24.530086298616858</v>
      </c>
    </row>
    <row r="33" spans="1:8" x14ac:dyDescent="0.25">
      <c r="A33" s="195">
        <f t="shared" si="5"/>
        <v>41179</v>
      </c>
      <c r="B33">
        <v>493.1</v>
      </c>
      <c r="C33">
        <v>540</v>
      </c>
      <c r="D33">
        <v>548.4</v>
      </c>
      <c r="E33">
        <v>363.7</v>
      </c>
      <c r="F33" s="2">
        <f t="shared" si="4"/>
        <v>1041.5</v>
      </c>
      <c r="G33" s="2">
        <f t="shared" si="1"/>
        <v>903.7</v>
      </c>
      <c r="H33" s="12">
        <f t="shared" si="2"/>
        <v>15.248423149275192</v>
      </c>
    </row>
    <row r="34" spans="1:8" x14ac:dyDescent="0.25">
      <c r="A34" s="195">
        <f t="shared" si="5"/>
        <v>41186</v>
      </c>
      <c r="B34">
        <v>433.1</v>
      </c>
      <c r="C34">
        <v>540</v>
      </c>
      <c r="D34">
        <v>665.7</v>
      </c>
      <c r="E34">
        <v>483</v>
      </c>
      <c r="F34" s="2">
        <f t="shared" si="4"/>
        <v>1098.8000000000002</v>
      </c>
      <c r="G34" s="2">
        <f t="shared" si="1"/>
        <v>1023</v>
      </c>
      <c r="H34" s="12">
        <f t="shared" si="2"/>
        <v>7.409579667644195</v>
      </c>
    </row>
    <row r="35" spans="1:8" x14ac:dyDescent="0.25">
      <c r="A35" s="195">
        <f t="shared" si="5"/>
        <v>41193</v>
      </c>
      <c r="B35">
        <v>433.1</v>
      </c>
      <c r="C35">
        <v>1440.1</v>
      </c>
      <c r="D35">
        <v>665.7</v>
      </c>
      <c r="E35">
        <v>483</v>
      </c>
      <c r="F35" s="2">
        <f t="shared" si="4"/>
        <v>1098.8000000000002</v>
      </c>
      <c r="G35" s="2">
        <f t="shared" si="1"/>
        <v>1923.1</v>
      </c>
      <c r="H35" s="12">
        <f t="shared" si="2"/>
        <v>-42.86308564297228</v>
      </c>
    </row>
    <row r="36" spans="1:8" x14ac:dyDescent="0.25">
      <c r="A36" s="195">
        <f t="shared" si="5"/>
        <v>41200</v>
      </c>
      <c r="B36">
        <v>311.60000000000002</v>
      </c>
      <c r="C36">
        <v>1500</v>
      </c>
      <c r="D36">
        <v>666.9</v>
      </c>
      <c r="E36">
        <v>483.1</v>
      </c>
      <c r="F36" s="2">
        <f t="shared" si="4"/>
        <v>978.5</v>
      </c>
      <c r="G36" s="2">
        <f t="shared" ref="G36:G63" si="6">+C36+E36</f>
        <v>1983.1</v>
      </c>
      <c r="H36" s="12">
        <f t="shared" ref="H36:H63" si="7">+(F36/G36-1)*100</f>
        <v>-50.658060612172861</v>
      </c>
    </row>
    <row r="37" spans="1:8" x14ac:dyDescent="0.25">
      <c r="A37" s="195">
        <f t="shared" si="5"/>
        <v>41207</v>
      </c>
      <c r="B37">
        <v>189.8</v>
      </c>
      <c r="C37">
        <v>1560</v>
      </c>
      <c r="D37">
        <v>727.8</v>
      </c>
      <c r="E37">
        <v>483.1</v>
      </c>
      <c r="F37" s="2">
        <f t="shared" si="4"/>
        <v>917.59999999999991</v>
      </c>
      <c r="G37" s="2">
        <f t="shared" si="6"/>
        <v>2043.1</v>
      </c>
      <c r="H37" s="12">
        <f t="shared" si="7"/>
        <v>-55.087856688365719</v>
      </c>
    </row>
    <row r="38" spans="1:8" x14ac:dyDescent="0.25">
      <c r="A38" s="195">
        <f t="shared" si="5"/>
        <v>41214</v>
      </c>
      <c r="B38">
        <v>189.8</v>
      </c>
      <c r="C38">
        <v>1554.8</v>
      </c>
      <c r="D38">
        <v>782.3</v>
      </c>
      <c r="E38">
        <v>607.9</v>
      </c>
      <c r="F38" s="2">
        <f t="shared" si="4"/>
        <v>972.09999999999991</v>
      </c>
      <c r="G38" s="2">
        <f t="shared" si="6"/>
        <v>2162.6999999999998</v>
      </c>
      <c r="H38" s="12">
        <f t="shared" si="7"/>
        <v>-55.051555925463532</v>
      </c>
    </row>
    <row r="39" spans="1:8" x14ac:dyDescent="0.25">
      <c r="A39" s="195">
        <f t="shared" si="5"/>
        <v>41221</v>
      </c>
      <c r="B39">
        <v>183.8</v>
      </c>
      <c r="C39">
        <v>1551.4</v>
      </c>
      <c r="D39">
        <v>836.8</v>
      </c>
      <c r="E39">
        <v>671.3</v>
      </c>
      <c r="F39" s="2">
        <f t="shared" si="4"/>
        <v>1020.5999999999999</v>
      </c>
      <c r="G39" s="2">
        <f t="shared" si="6"/>
        <v>2222.6999999999998</v>
      </c>
      <c r="H39" s="12">
        <f t="shared" si="7"/>
        <v>-54.08287218248077</v>
      </c>
    </row>
    <row r="40" spans="1:8" x14ac:dyDescent="0.25">
      <c r="A40" s="195">
        <f t="shared" si="5"/>
        <v>41228</v>
      </c>
      <c r="B40">
        <v>183.8</v>
      </c>
      <c r="C40">
        <v>1500</v>
      </c>
      <c r="D40">
        <v>836.8</v>
      </c>
      <c r="E40">
        <v>916.4</v>
      </c>
      <c r="F40" s="2">
        <f t="shared" si="4"/>
        <v>1020.5999999999999</v>
      </c>
      <c r="G40" s="2">
        <f t="shared" si="6"/>
        <v>2416.4</v>
      </c>
      <c r="H40" s="12">
        <f t="shared" si="7"/>
        <v>-57.763615295480889</v>
      </c>
    </row>
    <row r="41" spans="1:8" x14ac:dyDescent="0.25">
      <c r="A41" s="195">
        <f t="shared" si="5"/>
        <v>41235</v>
      </c>
      <c r="B41">
        <v>183.8</v>
      </c>
      <c r="C41">
        <v>1440.5</v>
      </c>
      <c r="D41">
        <v>894.8</v>
      </c>
      <c r="E41">
        <v>976.6</v>
      </c>
      <c r="F41" s="2">
        <f t="shared" si="4"/>
        <v>1078.5999999999999</v>
      </c>
      <c r="G41" s="2">
        <f t="shared" si="6"/>
        <v>2417.1</v>
      </c>
      <c r="H41" s="12">
        <f t="shared" si="7"/>
        <v>-55.376277357163552</v>
      </c>
    </row>
    <row r="42" spans="1:8" x14ac:dyDescent="0.25">
      <c r="A42" s="195">
        <f t="shared" si="5"/>
        <v>41242</v>
      </c>
      <c r="B42">
        <v>183.8</v>
      </c>
      <c r="C42">
        <v>1383.3</v>
      </c>
      <c r="D42">
        <v>1003.8</v>
      </c>
      <c r="E42">
        <v>1271.8</v>
      </c>
      <c r="F42" s="2">
        <f t="shared" ref="F42:F63" si="8">+B42+D42</f>
        <v>1187.5999999999999</v>
      </c>
      <c r="G42" s="2">
        <f t="shared" si="6"/>
        <v>2655.1</v>
      </c>
      <c r="H42" s="12">
        <f t="shared" si="7"/>
        <v>-55.270987910059887</v>
      </c>
    </row>
    <row r="43" spans="1:8" x14ac:dyDescent="0.25">
      <c r="A43" s="195">
        <f t="shared" si="5"/>
        <v>41249</v>
      </c>
      <c r="B43">
        <v>183.8</v>
      </c>
      <c r="C43">
        <v>1383.3</v>
      </c>
      <c r="D43">
        <v>1003.8</v>
      </c>
      <c r="E43">
        <v>1395.5</v>
      </c>
      <c r="F43" s="2">
        <f t="shared" si="8"/>
        <v>1187.5999999999999</v>
      </c>
      <c r="G43" s="2">
        <f t="shared" si="6"/>
        <v>2778.8</v>
      </c>
      <c r="H43" s="12">
        <f t="shared" si="7"/>
        <v>-57.262127537066362</v>
      </c>
    </row>
    <row r="44" spans="1:8" x14ac:dyDescent="0.25">
      <c r="A44" s="195">
        <f t="shared" si="5"/>
        <v>41256</v>
      </c>
      <c r="B44">
        <v>183.8</v>
      </c>
      <c r="C44">
        <v>1259.5</v>
      </c>
      <c r="D44">
        <v>1175.5</v>
      </c>
      <c r="E44">
        <v>1577.7</v>
      </c>
      <c r="F44" s="2">
        <f t="shared" si="8"/>
        <v>1359.3</v>
      </c>
      <c r="G44" s="2">
        <f t="shared" si="6"/>
        <v>2837.2</v>
      </c>
      <c r="H44" s="12">
        <f t="shared" si="7"/>
        <v>-52.090088819963341</v>
      </c>
    </row>
    <row r="45" spans="1:8" x14ac:dyDescent="0.25">
      <c r="A45" s="195">
        <f t="shared" si="5"/>
        <v>41263</v>
      </c>
      <c r="B45">
        <v>183.8</v>
      </c>
      <c r="C45">
        <v>1194.3</v>
      </c>
      <c r="D45">
        <v>1175.5</v>
      </c>
      <c r="E45">
        <v>1830.9</v>
      </c>
      <c r="F45" s="2">
        <f t="shared" si="8"/>
        <v>1359.3</v>
      </c>
      <c r="G45" s="2">
        <f t="shared" si="6"/>
        <v>3025.2</v>
      </c>
      <c r="H45" s="12">
        <f t="shared" si="7"/>
        <v>-55.067433558111858</v>
      </c>
    </row>
    <row r="46" spans="1:8" x14ac:dyDescent="0.25">
      <c r="A46" s="195">
        <f t="shared" si="5"/>
        <v>41270</v>
      </c>
      <c r="B46">
        <v>183.8</v>
      </c>
      <c r="C46">
        <v>1195.8</v>
      </c>
      <c r="D46">
        <v>1175.5</v>
      </c>
      <c r="E46">
        <v>2013.7</v>
      </c>
      <c r="F46" s="2">
        <f t="shared" si="8"/>
        <v>1359.3</v>
      </c>
      <c r="G46" s="2">
        <f t="shared" si="6"/>
        <v>3209.5</v>
      </c>
      <c r="H46" s="12">
        <f t="shared" si="7"/>
        <v>-57.647608661785334</v>
      </c>
    </row>
    <row r="47" spans="1:8" x14ac:dyDescent="0.25">
      <c r="A47" s="195">
        <f t="shared" si="5"/>
        <v>41277</v>
      </c>
      <c r="B47">
        <v>183.8</v>
      </c>
      <c r="C47">
        <v>1198.9000000000001</v>
      </c>
      <c r="D47">
        <v>1175.5</v>
      </c>
      <c r="E47">
        <v>2130.3000000000002</v>
      </c>
      <c r="F47" s="2">
        <f t="shared" si="8"/>
        <v>1359.3</v>
      </c>
      <c r="G47" s="2">
        <f t="shared" si="6"/>
        <v>3329.2000000000003</v>
      </c>
      <c r="H47" s="12">
        <f t="shared" si="7"/>
        <v>-59.170371260362856</v>
      </c>
    </row>
    <row r="48" spans="1:8" x14ac:dyDescent="0.25">
      <c r="A48" s="195">
        <f t="shared" si="5"/>
        <v>41284</v>
      </c>
      <c r="B48">
        <v>183.8</v>
      </c>
      <c r="C48">
        <v>1193.5</v>
      </c>
      <c r="D48">
        <v>1238.0999999999999</v>
      </c>
      <c r="E48">
        <v>2268</v>
      </c>
      <c r="F48" s="2">
        <f t="shared" si="8"/>
        <v>1421.8999999999999</v>
      </c>
      <c r="G48" s="2">
        <f t="shared" si="6"/>
        <v>3461.5</v>
      </c>
      <c r="H48" s="12">
        <f t="shared" si="7"/>
        <v>-58.922432471471907</v>
      </c>
    </row>
    <row r="49" spans="1:9" x14ac:dyDescent="0.25">
      <c r="A49" s="195">
        <f t="shared" si="5"/>
        <v>41291</v>
      </c>
      <c r="B49">
        <v>183.8</v>
      </c>
      <c r="C49">
        <v>1146</v>
      </c>
      <c r="D49">
        <v>1401.6</v>
      </c>
      <c r="E49">
        <v>2388.1999999999998</v>
      </c>
      <c r="F49" s="2">
        <f t="shared" si="8"/>
        <v>1585.3999999999999</v>
      </c>
      <c r="G49" s="2">
        <f t="shared" si="6"/>
        <v>3534.2</v>
      </c>
      <c r="H49" s="12">
        <f t="shared" si="7"/>
        <v>-55.141191783147534</v>
      </c>
    </row>
    <row r="50" spans="1:9" x14ac:dyDescent="0.25">
      <c r="A50" s="195">
        <f t="shared" si="5"/>
        <v>41298</v>
      </c>
      <c r="B50">
        <v>123.8</v>
      </c>
      <c r="C50">
        <v>1146</v>
      </c>
      <c r="D50">
        <v>1569</v>
      </c>
      <c r="E50">
        <v>2388.1999999999998</v>
      </c>
      <c r="F50" s="2">
        <f t="shared" si="8"/>
        <v>1692.8</v>
      </c>
      <c r="G50" s="2">
        <f t="shared" si="6"/>
        <v>3534.2</v>
      </c>
      <c r="H50" s="12">
        <f t="shared" si="7"/>
        <v>-52.102314526625548</v>
      </c>
    </row>
    <row r="51" spans="1:9" x14ac:dyDescent="0.25">
      <c r="A51" s="195">
        <f t="shared" si="5"/>
        <v>41305</v>
      </c>
      <c r="B51">
        <v>123.8</v>
      </c>
      <c r="C51">
        <v>1146</v>
      </c>
      <c r="D51">
        <v>1678</v>
      </c>
      <c r="E51">
        <v>2507.1</v>
      </c>
      <c r="F51" s="2">
        <f t="shared" si="8"/>
        <v>1801.8</v>
      </c>
      <c r="G51" s="2">
        <f t="shared" si="6"/>
        <v>3653.1</v>
      </c>
      <c r="H51" s="12">
        <f t="shared" si="7"/>
        <v>-50.677506775067748</v>
      </c>
    </row>
    <row r="52" spans="1:9" x14ac:dyDescent="0.25">
      <c r="A52" s="195">
        <f t="shared" si="5"/>
        <v>41312</v>
      </c>
      <c r="B52">
        <v>63.8</v>
      </c>
      <c r="C52">
        <v>1080</v>
      </c>
      <c r="D52">
        <v>1840.6</v>
      </c>
      <c r="E52">
        <v>2572.1</v>
      </c>
      <c r="F52" s="2">
        <f t="shared" si="8"/>
        <v>1904.3999999999999</v>
      </c>
      <c r="G52" s="2">
        <f t="shared" si="6"/>
        <v>3652.1</v>
      </c>
      <c r="H52" s="12">
        <f t="shared" si="7"/>
        <v>-47.854658963336163</v>
      </c>
      <c r="I52">
        <v>10.199999999999999</v>
      </c>
    </row>
    <row r="53" spans="1:9" x14ac:dyDescent="0.25">
      <c r="A53" s="195">
        <f t="shared" si="5"/>
        <v>41319</v>
      </c>
      <c r="B53">
        <v>63.8</v>
      </c>
      <c r="C53">
        <v>1017.7</v>
      </c>
      <c r="D53">
        <v>1895.1</v>
      </c>
      <c r="E53">
        <v>2636.4</v>
      </c>
      <c r="F53" s="2">
        <f t="shared" si="8"/>
        <v>1958.8999999999999</v>
      </c>
      <c r="G53" s="2">
        <f t="shared" si="6"/>
        <v>3654.1000000000004</v>
      </c>
      <c r="H53" s="12">
        <f t="shared" si="7"/>
        <v>-46.391724364412589</v>
      </c>
      <c r="I53">
        <v>693.3</v>
      </c>
    </row>
    <row r="54" spans="1:9" x14ac:dyDescent="0.25">
      <c r="A54" s="195">
        <f t="shared" si="5"/>
        <v>41326</v>
      </c>
      <c r="B54">
        <v>75.8</v>
      </c>
      <c r="C54">
        <v>1139.7</v>
      </c>
      <c r="D54">
        <v>1895.1</v>
      </c>
      <c r="E54">
        <v>2636.4</v>
      </c>
      <c r="F54" s="2">
        <f t="shared" si="8"/>
        <v>1970.8999999999999</v>
      </c>
      <c r="G54" s="2">
        <f t="shared" si="6"/>
        <v>3776.1000000000004</v>
      </c>
      <c r="H54" s="12">
        <f t="shared" si="7"/>
        <v>-47.805937342761062</v>
      </c>
      <c r="I54">
        <v>97.5</v>
      </c>
    </row>
    <row r="55" spans="1:9" x14ac:dyDescent="0.25">
      <c r="A55" s="195">
        <f t="shared" si="5"/>
        <v>41333</v>
      </c>
      <c r="B55">
        <v>78.8</v>
      </c>
      <c r="C55">
        <v>1079.8</v>
      </c>
      <c r="D55">
        <v>1949.6</v>
      </c>
      <c r="E55">
        <v>2700.8</v>
      </c>
      <c r="F55" s="2">
        <f t="shared" si="8"/>
        <v>2028.3999999999999</v>
      </c>
      <c r="G55" s="2">
        <f t="shared" si="6"/>
        <v>3780.6000000000004</v>
      </c>
      <c r="H55" s="12">
        <f t="shared" si="7"/>
        <v>-46.347140665502842</v>
      </c>
      <c r="I55">
        <v>107.6</v>
      </c>
    </row>
    <row r="56" spans="1:9" x14ac:dyDescent="0.25">
      <c r="A56" s="195">
        <f t="shared" si="5"/>
        <v>41340</v>
      </c>
      <c r="B56">
        <v>80.8</v>
      </c>
      <c r="C56">
        <v>1029.2</v>
      </c>
      <c r="D56">
        <v>2058.6</v>
      </c>
      <c r="E56">
        <v>2764.9</v>
      </c>
      <c r="F56" s="2">
        <f t="shared" si="8"/>
        <v>2139.4</v>
      </c>
      <c r="G56" s="2">
        <f t="shared" si="6"/>
        <v>3794.1000000000004</v>
      </c>
      <c r="H56" s="12">
        <f t="shared" si="7"/>
        <v>-43.612450910624389</v>
      </c>
      <c r="I56">
        <v>298.7</v>
      </c>
    </row>
    <row r="57" spans="1:9" x14ac:dyDescent="0.25">
      <c r="A57" s="195">
        <f t="shared" si="5"/>
        <v>41347</v>
      </c>
      <c r="B57">
        <v>81.8</v>
      </c>
      <c r="C57">
        <v>1032.7</v>
      </c>
      <c r="D57">
        <v>2167.6</v>
      </c>
      <c r="E57">
        <v>2764.9</v>
      </c>
      <c r="F57" s="2">
        <f t="shared" si="8"/>
        <v>2249.4</v>
      </c>
      <c r="G57" s="2">
        <f t="shared" si="6"/>
        <v>3797.6000000000004</v>
      </c>
      <c r="H57" s="12">
        <f t="shared" si="7"/>
        <v>-40.767853381082794</v>
      </c>
      <c r="I57">
        <v>365.7</v>
      </c>
    </row>
    <row r="58" spans="1:9" x14ac:dyDescent="0.25">
      <c r="A58" s="195">
        <f t="shared" si="5"/>
        <v>41354</v>
      </c>
      <c r="B58">
        <v>77.2</v>
      </c>
      <c r="C58">
        <v>1037.2</v>
      </c>
      <c r="D58">
        <v>2286.3000000000002</v>
      </c>
      <c r="E58">
        <v>2765.4</v>
      </c>
      <c r="F58" s="2">
        <f t="shared" si="8"/>
        <v>2363.5</v>
      </c>
      <c r="G58" s="2">
        <f t="shared" si="6"/>
        <v>3802.6000000000004</v>
      </c>
      <c r="H58" s="12">
        <f t="shared" si="7"/>
        <v>-37.845158575711359</v>
      </c>
      <c r="I58">
        <v>365.7</v>
      </c>
    </row>
    <row r="59" spans="1:9" x14ac:dyDescent="0.25">
      <c r="A59" s="195">
        <f t="shared" si="5"/>
        <v>41361</v>
      </c>
      <c r="B59">
        <v>77.2</v>
      </c>
      <c r="C59">
        <v>1426.5</v>
      </c>
      <c r="D59">
        <v>2395.3000000000002</v>
      </c>
      <c r="E59">
        <v>2770.2</v>
      </c>
      <c r="F59" s="2">
        <f t="shared" si="8"/>
        <v>2472.5</v>
      </c>
      <c r="G59" s="2">
        <f t="shared" si="6"/>
        <v>4196.7</v>
      </c>
      <c r="H59" s="12">
        <f t="shared" si="7"/>
        <v>-41.084661758047993</v>
      </c>
      <c r="I59">
        <v>365.7</v>
      </c>
    </row>
    <row r="60" spans="1:9" x14ac:dyDescent="0.25">
      <c r="A60" s="195">
        <f t="shared" si="5"/>
        <v>41368</v>
      </c>
      <c r="B60">
        <v>24.2</v>
      </c>
      <c r="C60">
        <v>1486.5</v>
      </c>
      <c r="D60">
        <v>2449.5</v>
      </c>
      <c r="E60">
        <v>2770.2</v>
      </c>
      <c r="F60" s="2">
        <f t="shared" si="8"/>
        <v>2473.6999999999998</v>
      </c>
      <c r="G60" s="2">
        <f t="shared" si="6"/>
        <v>4256.7</v>
      </c>
      <c r="H60" s="12">
        <f t="shared" si="7"/>
        <v>-41.886907698451857</v>
      </c>
      <c r="I60">
        <v>420.7</v>
      </c>
    </row>
    <row r="61" spans="1:9" x14ac:dyDescent="0.25">
      <c r="A61" s="195">
        <f t="shared" si="5"/>
        <v>41375</v>
      </c>
      <c r="B61">
        <v>24.2</v>
      </c>
      <c r="C61">
        <v>1501.5</v>
      </c>
      <c r="D61">
        <v>2449.5</v>
      </c>
      <c r="E61">
        <v>2770.2</v>
      </c>
      <c r="F61" s="2">
        <f t="shared" si="8"/>
        <v>2473.6999999999998</v>
      </c>
      <c r="G61" s="2">
        <f t="shared" si="6"/>
        <v>4271.7</v>
      </c>
      <c r="H61" s="12">
        <f t="shared" si="7"/>
        <v>-42.090970807875081</v>
      </c>
      <c r="I61">
        <v>420.7</v>
      </c>
    </row>
    <row r="62" spans="1:9" x14ac:dyDescent="0.25">
      <c r="A62" s="195">
        <f t="shared" si="5"/>
        <v>41382</v>
      </c>
      <c r="B62">
        <v>24.2</v>
      </c>
      <c r="C62">
        <v>1472</v>
      </c>
      <c r="D62">
        <v>2449.5</v>
      </c>
      <c r="E62">
        <v>2837</v>
      </c>
      <c r="F62" s="2">
        <f t="shared" si="8"/>
        <v>2473.6999999999998</v>
      </c>
      <c r="G62" s="2">
        <f t="shared" si="6"/>
        <v>4309</v>
      </c>
      <c r="H62" s="12">
        <f t="shared" si="7"/>
        <v>-42.592248781619865</v>
      </c>
      <c r="I62">
        <v>425.2</v>
      </c>
    </row>
    <row r="63" spans="1:9" x14ac:dyDescent="0.25">
      <c r="A63" s="195">
        <f t="shared" si="5"/>
        <v>41389</v>
      </c>
      <c r="B63">
        <v>24.2</v>
      </c>
      <c r="C63">
        <v>1686</v>
      </c>
      <c r="D63">
        <v>2449.5</v>
      </c>
      <c r="E63">
        <v>2837</v>
      </c>
      <c r="F63" s="2">
        <f t="shared" si="8"/>
        <v>2473.6999999999998</v>
      </c>
      <c r="G63" s="2">
        <f t="shared" si="6"/>
        <v>4523</v>
      </c>
      <c r="H63" s="12">
        <f t="shared" si="7"/>
        <v>-45.308423612646479</v>
      </c>
      <c r="I63">
        <v>725.2</v>
      </c>
    </row>
    <row r="64" spans="1:9" x14ac:dyDescent="0.25">
      <c r="A64" s="195">
        <f t="shared" si="5"/>
        <v>41396</v>
      </c>
      <c r="B64">
        <v>24.2</v>
      </c>
      <c r="C64">
        <v>1626</v>
      </c>
      <c r="D64">
        <v>2449.5</v>
      </c>
      <c r="E64">
        <v>2837</v>
      </c>
      <c r="F64" s="2">
        <f t="shared" ref="F64:F86" si="9">+B64+D64</f>
        <v>2473.6999999999998</v>
      </c>
      <c r="G64" s="2">
        <f t="shared" ref="G64:G86" si="10">+C64+E64</f>
        <v>4463</v>
      </c>
      <c r="H64" s="12">
        <f t="shared" ref="H64:H86" si="11">+(F64/G64-1)*100</f>
        <v>-44.573157069235947</v>
      </c>
      <c r="I64">
        <v>800.2</v>
      </c>
    </row>
    <row r="65" spans="1:9" x14ac:dyDescent="0.25">
      <c r="A65" s="195">
        <f t="shared" si="5"/>
        <v>41403</v>
      </c>
      <c r="B65">
        <v>24.2</v>
      </c>
      <c r="C65">
        <v>1633.2</v>
      </c>
      <c r="D65">
        <v>2449.5</v>
      </c>
      <c r="E65">
        <v>2902.5</v>
      </c>
      <c r="F65" s="2">
        <f t="shared" si="9"/>
        <v>2473.6999999999998</v>
      </c>
      <c r="G65" s="2">
        <f t="shared" si="10"/>
        <v>4535.7</v>
      </c>
      <c r="H65" s="12">
        <f t="shared" si="11"/>
        <v>-45.461560508851996</v>
      </c>
      <c r="I65">
        <v>800.2</v>
      </c>
    </row>
    <row r="66" spans="1:9" x14ac:dyDescent="0.25">
      <c r="A66" s="195">
        <f t="shared" si="5"/>
        <v>41410</v>
      </c>
      <c r="B66">
        <v>24.2</v>
      </c>
      <c r="C66">
        <v>1820.1</v>
      </c>
      <c r="D66">
        <v>2449.5</v>
      </c>
      <c r="E66">
        <v>2970.6</v>
      </c>
      <c r="F66" s="2">
        <f t="shared" si="9"/>
        <v>2473.6999999999998</v>
      </c>
      <c r="G66" s="2">
        <f t="shared" si="10"/>
        <v>4790.7</v>
      </c>
      <c r="H66" s="12">
        <f t="shared" si="11"/>
        <v>-48.364539628864257</v>
      </c>
      <c r="I66">
        <v>860.2</v>
      </c>
    </row>
    <row r="67" spans="1:9" x14ac:dyDescent="0.25">
      <c r="A67" s="195">
        <f t="shared" si="5"/>
        <v>41417</v>
      </c>
      <c r="B67">
        <v>24.2</v>
      </c>
      <c r="C67">
        <v>1644.9</v>
      </c>
      <c r="D67">
        <v>2449.5</v>
      </c>
      <c r="E67">
        <v>3287.7</v>
      </c>
      <c r="F67" s="2">
        <f t="shared" si="9"/>
        <v>2473.6999999999998</v>
      </c>
      <c r="G67" s="2">
        <f t="shared" si="10"/>
        <v>4932.6000000000004</v>
      </c>
      <c r="H67" s="12">
        <f t="shared" si="11"/>
        <v>-49.849977699387757</v>
      </c>
      <c r="I67">
        <v>1343.2</v>
      </c>
    </row>
    <row r="68" spans="1:9" x14ac:dyDescent="0.25">
      <c r="A68" s="195">
        <f t="shared" si="5"/>
        <v>41424</v>
      </c>
      <c r="B68">
        <v>24.2</v>
      </c>
      <c r="C68">
        <v>1452.5</v>
      </c>
      <c r="D68">
        <v>2449.5</v>
      </c>
      <c r="E68">
        <v>3498.7</v>
      </c>
      <c r="F68" s="2">
        <f t="shared" si="9"/>
        <v>2473.6999999999998</v>
      </c>
      <c r="G68" s="2">
        <f t="shared" si="10"/>
        <v>4951.2</v>
      </c>
      <c r="H68" s="12">
        <f t="shared" si="11"/>
        <v>-50.038374535466154</v>
      </c>
      <c r="I68">
        <v>1343.2</v>
      </c>
    </row>
    <row r="69" spans="1:9" x14ac:dyDescent="0.25">
      <c r="A69" s="195">
        <f t="shared" si="5"/>
        <v>41431</v>
      </c>
      <c r="B69">
        <v>24.2</v>
      </c>
      <c r="C69">
        <v>1446</v>
      </c>
      <c r="D69">
        <v>2449.5</v>
      </c>
      <c r="E69">
        <v>3569.9</v>
      </c>
      <c r="F69" s="2">
        <f t="shared" si="9"/>
        <v>2473.6999999999998</v>
      </c>
      <c r="G69" s="2">
        <f t="shared" si="10"/>
        <v>5015.8999999999996</v>
      </c>
      <c r="H69" s="12">
        <f t="shared" si="11"/>
        <v>-50.682828605035994</v>
      </c>
      <c r="I69">
        <v>1351</v>
      </c>
    </row>
    <row r="70" spans="1:9" x14ac:dyDescent="0.25">
      <c r="A70" s="195">
        <f t="shared" si="5"/>
        <v>41438</v>
      </c>
      <c r="B70">
        <v>24.2</v>
      </c>
      <c r="C70">
        <v>1258.2</v>
      </c>
      <c r="D70">
        <v>2449.5</v>
      </c>
      <c r="E70">
        <v>3777.6</v>
      </c>
      <c r="F70" s="2">
        <f t="shared" si="9"/>
        <v>2473.6999999999998</v>
      </c>
      <c r="G70" s="2">
        <f t="shared" si="10"/>
        <v>5035.8</v>
      </c>
      <c r="H70" s="12">
        <f t="shared" si="11"/>
        <v>-50.877715556614646</v>
      </c>
      <c r="I70">
        <v>1355.1</v>
      </c>
    </row>
    <row r="71" spans="1:9" x14ac:dyDescent="0.25">
      <c r="A71" s="195">
        <f t="shared" si="5"/>
        <v>41445</v>
      </c>
      <c r="B71">
        <v>24.2</v>
      </c>
      <c r="C71">
        <v>1130</v>
      </c>
      <c r="D71">
        <v>2449.5</v>
      </c>
      <c r="E71">
        <v>3912.3</v>
      </c>
      <c r="F71" s="2">
        <f t="shared" si="9"/>
        <v>2473.6999999999998</v>
      </c>
      <c r="G71" s="2">
        <f t="shared" si="10"/>
        <v>5042.3</v>
      </c>
      <c r="H71" s="12">
        <f t="shared" si="11"/>
        <v>-50.941038811653414</v>
      </c>
      <c r="I71">
        <v>1360.1</v>
      </c>
    </row>
    <row r="72" spans="1:9" x14ac:dyDescent="0.25">
      <c r="A72" s="195">
        <f t="shared" si="5"/>
        <v>41452</v>
      </c>
      <c r="B72">
        <v>24.2</v>
      </c>
      <c r="C72">
        <v>1058.5999999999999</v>
      </c>
      <c r="D72">
        <v>2449.5</v>
      </c>
      <c r="E72">
        <v>4107.6000000000004</v>
      </c>
      <c r="F72" s="2">
        <f t="shared" si="9"/>
        <v>2473.6999999999998</v>
      </c>
      <c r="G72" s="2">
        <f t="shared" si="10"/>
        <v>5166.2000000000007</v>
      </c>
      <c r="H72" s="12">
        <f t="shared" si="11"/>
        <v>-52.117610622894986</v>
      </c>
      <c r="I72">
        <v>1363.1</v>
      </c>
    </row>
    <row r="73" spans="1:9" x14ac:dyDescent="0.25">
      <c r="A73" s="195">
        <f t="shared" si="5"/>
        <v>41459</v>
      </c>
      <c r="B73">
        <v>29.7</v>
      </c>
      <c r="C73">
        <v>1051.0999999999999</v>
      </c>
      <c r="D73">
        <v>2449.5</v>
      </c>
      <c r="E73">
        <v>4115.1000000000004</v>
      </c>
      <c r="F73" s="2">
        <f t="shared" si="9"/>
        <v>2479.1999999999998</v>
      </c>
      <c r="G73" s="2">
        <f t="shared" si="10"/>
        <v>5166.2000000000007</v>
      </c>
      <c r="H73" s="12">
        <f t="shared" si="11"/>
        <v>-52.011149394138833</v>
      </c>
      <c r="I73">
        <v>1485.6</v>
      </c>
    </row>
    <row r="74" spans="1:9" x14ac:dyDescent="0.25">
      <c r="A74" s="195">
        <f t="shared" si="5"/>
        <v>41466</v>
      </c>
      <c r="B74">
        <v>30.5</v>
      </c>
      <c r="C74">
        <v>951</v>
      </c>
      <c r="D74">
        <v>2449.6999999999998</v>
      </c>
      <c r="E74">
        <v>4240</v>
      </c>
      <c r="F74" s="2">
        <f t="shared" si="9"/>
        <v>2480.1999999999998</v>
      </c>
      <c r="G74" s="2">
        <f t="shared" si="10"/>
        <v>5191</v>
      </c>
      <c r="H74" s="12">
        <f t="shared" si="11"/>
        <v>-52.221151993835491</v>
      </c>
      <c r="I74">
        <v>2748.6</v>
      </c>
    </row>
    <row r="75" spans="1:9" x14ac:dyDescent="0.25">
      <c r="A75" s="195">
        <f t="shared" ref="A75:A80" si="12">+A74+7</f>
        <v>41473</v>
      </c>
      <c r="B75">
        <v>30.5</v>
      </c>
      <c r="C75">
        <v>884.1</v>
      </c>
      <c r="D75">
        <v>2449.6999999999998</v>
      </c>
      <c r="E75">
        <v>4317.7</v>
      </c>
      <c r="F75" s="2">
        <f t="shared" si="9"/>
        <v>2480.1999999999998</v>
      </c>
      <c r="G75" s="2">
        <f t="shared" si="10"/>
        <v>5201.8</v>
      </c>
      <c r="H75" s="12">
        <f t="shared" si="11"/>
        <v>-52.320350647852678</v>
      </c>
      <c r="I75">
        <v>2749.6</v>
      </c>
    </row>
    <row r="76" spans="1:9" x14ac:dyDescent="0.25">
      <c r="A76" s="195">
        <f t="shared" si="12"/>
        <v>41480</v>
      </c>
      <c r="B76">
        <v>55.5</v>
      </c>
      <c r="C76">
        <v>745.5</v>
      </c>
      <c r="D76">
        <v>2449.6999999999998</v>
      </c>
      <c r="E76">
        <v>4503.8</v>
      </c>
      <c r="F76" s="2">
        <f t="shared" si="9"/>
        <v>2505.1999999999998</v>
      </c>
      <c r="G76" s="2">
        <f t="shared" si="10"/>
        <v>5249.3</v>
      </c>
      <c r="H76" s="12">
        <f t="shared" si="11"/>
        <v>-52.275541500771538</v>
      </c>
      <c r="I76">
        <v>2958.2</v>
      </c>
    </row>
    <row r="77" spans="1:9" x14ac:dyDescent="0.25">
      <c r="A77" s="195">
        <f t="shared" si="12"/>
        <v>41487</v>
      </c>
      <c r="B77">
        <v>55.5</v>
      </c>
      <c r="C77">
        <v>566.6</v>
      </c>
      <c r="D77">
        <v>2449.6999999999998</v>
      </c>
      <c r="E77">
        <v>4688</v>
      </c>
      <c r="F77" s="2">
        <f t="shared" si="9"/>
        <v>2505.1999999999998</v>
      </c>
      <c r="G77" s="2">
        <f t="shared" si="10"/>
        <v>5254.6</v>
      </c>
      <c r="H77" s="12">
        <f t="shared" si="11"/>
        <v>-52.323678300917301</v>
      </c>
      <c r="I77">
        <v>2958.2</v>
      </c>
    </row>
    <row r="78" spans="1:9" x14ac:dyDescent="0.25">
      <c r="A78" s="195">
        <f t="shared" si="12"/>
        <v>41494</v>
      </c>
      <c r="B78">
        <v>118</v>
      </c>
      <c r="C78">
        <v>364.7</v>
      </c>
      <c r="D78">
        <v>2449.6999999999998</v>
      </c>
      <c r="E78">
        <v>4949.1000000000004</v>
      </c>
      <c r="F78" s="2">
        <f t="shared" si="9"/>
        <v>2567.6999999999998</v>
      </c>
      <c r="G78" s="2">
        <f t="shared" si="10"/>
        <v>5313.8</v>
      </c>
      <c r="H78" s="12">
        <f t="shared" si="11"/>
        <v>-51.678648048477548</v>
      </c>
      <c r="I78">
        <v>2968.2</v>
      </c>
    </row>
    <row r="79" spans="1:9" x14ac:dyDescent="0.25">
      <c r="A79" s="195">
        <f t="shared" si="12"/>
        <v>41501</v>
      </c>
      <c r="B79">
        <v>123</v>
      </c>
      <c r="C79">
        <v>305.7</v>
      </c>
      <c r="D79">
        <v>2449.6999999999998</v>
      </c>
      <c r="E79">
        <v>5057.7</v>
      </c>
      <c r="F79" s="2">
        <f t="shared" si="9"/>
        <v>2572.6999999999998</v>
      </c>
      <c r="G79" s="2">
        <f t="shared" si="10"/>
        <v>5363.4</v>
      </c>
      <c r="H79" s="12">
        <f t="shared" si="11"/>
        <v>-52.032292948502821</v>
      </c>
      <c r="I79">
        <v>2984.2</v>
      </c>
    </row>
    <row r="80" spans="1:9" x14ac:dyDescent="0.25">
      <c r="A80" s="195">
        <f t="shared" si="12"/>
        <v>41508</v>
      </c>
      <c r="B80">
        <v>123</v>
      </c>
      <c r="C80">
        <v>301</v>
      </c>
      <c r="D80">
        <v>2449.6999999999998</v>
      </c>
      <c r="E80">
        <v>5119.3</v>
      </c>
      <c r="F80" s="2">
        <f t="shared" si="9"/>
        <v>2572.6999999999998</v>
      </c>
      <c r="G80" s="2">
        <f t="shared" si="10"/>
        <v>5420.3</v>
      </c>
      <c r="H80" s="12">
        <f t="shared" si="11"/>
        <v>-52.535837499769386</v>
      </c>
      <c r="I80">
        <v>2991.2</v>
      </c>
    </row>
    <row r="81" spans="1:12" x14ac:dyDescent="0.25">
      <c r="A81" s="195">
        <f t="shared" ref="A81:A144" si="13">+A80+7</f>
        <v>41515</v>
      </c>
      <c r="B81">
        <v>123</v>
      </c>
      <c r="C81">
        <v>239.8</v>
      </c>
      <c r="D81">
        <v>2449.6999999999998</v>
      </c>
      <c r="E81">
        <v>5174.1000000000004</v>
      </c>
      <c r="F81" s="2">
        <f t="shared" si="9"/>
        <v>2572.6999999999998</v>
      </c>
      <c r="G81" s="2">
        <f t="shared" si="10"/>
        <v>5413.9000000000005</v>
      </c>
      <c r="H81" s="12">
        <f t="shared" si="11"/>
        <v>-52.479728107279414</v>
      </c>
      <c r="I81">
        <v>2994.2</v>
      </c>
    </row>
    <row r="82" spans="1:12" x14ac:dyDescent="0.25">
      <c r="A82" s="195">
        <f t="shared" si="13"/>
        <v>41522</v>
      </c>
      <c r="B82">
        <v>3123.2</v>
      </c>
      <c r="C82">
        <v>980.8</v>
      </c>
      <c r="D82">
        <v>0</v>
      </c>
      <c r="E82">
        <v>54.6</v>
      </c>
      <c r="F82" s="2">
        <f t="shared" si="9"/>
        <v>3123.2</v>
      </c>
      <c r="G82" s="2">
        <f t="shared" si="10"/>
        <v>1035.3999999999999</v>
      </c>
      <c r="H82" s="12">
        <f t="shared" si="11"/>
        <v>201.64187753525212</v>
      </c>
    </row>
    <row r="83" spans="1:12" x14ac:dyDescent="0.25">
      <c r="A83" s="195">
        <f t="shared" si="13"/>
        <v>41529</v>
      </c>
      <c r="B83">
        <v>3127.7</v>
      </c>
      <c r="C83">
        <v>785.6</v>
      </c>
      <c r="D83">
        <v>60</v>
      </c>
      <c r="E83">
        <v>275.10000000000002</v>
      </c>
      <c r="F83" s="2">
        <f t="shared" si="9"/>
        <v>3187.7</v>
      </c>
      <c r="G83" s="2">
        <f t="shared" si="10"/>
        <v>1060.7</v>
      </c>
      <c r="H83" s="12">
        <f t="shared" si="11"/>
        <v>200.52795323842741</v>
      </c>
    </row>
    <row r="84" spans="1:12" x14ac:dyDescent="0.25">
      <c r="A84" s="195">
        <f t="shared" si="13"/>
        <v>41536</v>
      </c>
      <c r="B84">
        <v>3139.6</v>
      </c>
      <c r="C84">
        <v>613.1</v>
      </c>
      <c r="D84">
        <v>178.6</v>
      </c>
      <c r="E84">
        <v>440.3</v>
      </c>
      <c r="F84" s="2">
        <f t="shared" si="9"/>
        <v>3318.2</v>
      </c>
      <c r="G84" s="2">
        <f t="shared" si="10"/>
        <v>1053.4000000000001</v>
      </c>
      <c r="H84" s="12">
        <f t="shared" si="11"/>
        <v>214.99905069299405</v>
      </c>
    </row>
    <row r="85" spans="1:12" x14ac:dyDescent="0.25">
      <c r="A85" s="195">
        <f t="shared" si="13"/>
        <v>41543</v>
      </c>
      <c r="B85">
        <v>3139.6</v>
      </c>
      <c r="C85">
        <v>493.1</v>
      </c>
      <c r="D85">
        <v>293.7</v>
      </c>
      <c r="E85">
        <v>548.4</v>
      </c>
      <c r="F85" s="2">
        <f t="shared" si="9"/>
        <v>3433.2999999999997</v>
      </c>
      <c r="G85" s="2">
        <f t="shared" si="10"/>
        <v>1041.5</v>
      </c>
      <c r="H85" s="12">
        <f t="shared" si="11"/>
        <v>229.6495439270283</v>
      </c>
    </row>
    <row r="86" spans="1:12" x14ac:dyDescent="0.25">
      <c r="A86" s="195">
        <f t="shared" si="13"/>
        <v>41550</v>
      </c>
      <c r="B86">
        <v>3185.6</v>
      </c>
      <c r="C86">
        <v>433.1</v>
      </c>
      <c r="D86">
        <v>478.4</v>
      </c>
      <c r="E86">
        <v>665.7</v>
      </c>
      <c r="F86" s="2">
        <f t="shared" si="9"/>
        <v>3664</v>
      </c>
      <c r="G86" s="2">
        <f t="shared" si="10"/>
        <v>1098.8000000000002</v>
      </c>
      <c r="H86" s="12">
        <f t="shared" si="11"/>
        <v>233.45467783036034</v>
      </c>
    </row>
    <row r="87" spans="1:12" x14ac:dyDescent="0.25">
      <c r="A87" s="195">
        <f t="shared" si="13"/>
        <v>41557</v>
      </c>
    </row>
    <row r="88" spans="1:12" ht="15" x14ac:dyDescent="0.25">
      <c r="A88" s="195">
        <f t="shared" si="13"/>
        <v>41564</v>
      </c>
      <c r="K88" s="53"/>
    </row>
    <row r="89" spans="1:12" x14ac:dyDescent="0.25">
      <c r="A89" s="195">
        <f t="shared" si="13"/>
        <v>41571</v>
      </c>
      <c r="B89">
        <v>3285.4</v>
      </c>
      <c r="C89">
        <v>189.8</v>
      </c>
      <c r="D89">
        <v>1156.2</v>
      </c>
      <c r="E89">
        <v>727.8</v>
      </c>
      <c r="F89" s="2">
        <f t="shared" ref="F89:G91" si="14">+B89+D89</f>
        <v>4441.6000000000004</v>
      </c>
      <c r="G89" s="2">
        <f t="shared" si="14"/>
        <v>917.59999999999991</v>
      </c>
      <c r="H89" s="12">
        <f t="shared" ref="H89:H99" si="15">+(F89/G89-1)*100</f>
        <v>384.04533565823897</v>
      </c>
    </row>
    <row r="90" spans="1:12" ht="15" x14ac:dyDescent="0.25">
      <c r="A90" s="195">
        <f t="shared" si="13"/>
        <v>41578</v>
      </c>
      <c r="B90">
        <v>3308.7</v>
      </c>
      <c r="C90">
        <v>189.8</v>
      </c>
      <c r="D90">
        <v>1350.3</v>
      </c>
      <c r="E90">
        <v>782.3</v>
      </c>
      <c r="F90" s="2">
        <f t="shared" si="14"/>
        <v>4659</v>
      </c>
      <c r="G90" s="2">
        <f t="shared" si="14"/>
        <v>972.09999999999991</v>
      </c>
      <c r="H90" s="12">
        <f t="shared" si="15"/>
        <v>379.27167986832632</v>
      </c>
      <c r="L90" s="53"/>
    </row>
    <row r="91" spans="1:12" x14ac:dyDescent="0.25">
      <c r="A91" s="195">
        <f t="shared" si="13"/>
        <v>41585</v>
      </c>
      <c r="B91">
        <v>3375.4</v>
      </c>
      <c r="C91">
        <v>183.8</v>
      </c>
      <c r="D91">
        <v>1471.3</v>
      </c>
      <c r="E91">
        <v>836.8</v>
      </c>
      <c r="F91" s="2">
        <f t="shared" si="14"/>
        <v>4846.7</v>
      </c>
      <c r="G91" s="2">
        <f t="shared" si="14"/>
        <v>1020.5999999999999</v>
      </c>
      <c r="H91" s="12">
        <f t="shared" si="15"/>
        <v>374.88732118361747</v>
      </c>
    </row>
    <row r="92" spans="1:12" x14ac:dyDescent="0.25">
      <c r="A92" s="195">
        <f t="shared" si="13"/>
        <v>41592</v>
      </c>
      <c r="B92">
        <v>3357.3</v>
      </c>
      <c r="C92">
        <v>183.8</v>
      </c>
      <c r="D92">
        <v>1811</v>
      </c>
      <c r="E92">
        <v>836.8</v>
      </c>
      <c r="F92" s="2">
        <f t="shared" ref="F92:G112" si="16">+B92+D92</f>
        <v>5168.3</v>
      </c>
      <c r="G92" s="2">
        <f t="shared" si="16"/>
        <v>1020.5999999999999</v>
      </c>
      <c r="H92" s="12">
        <f t="shared" si="15"/>
        <v>406.39819713893797</v>
      </c>
    </row>
    <row r="93" spans="1:12" x14ac:dyDescent="0.25">
      <c r="A93" s="195">
        <f t="shared" si="13"/>
        <v>41599</v>
      </c>
      <c r="B93">
        <v>3216.1</v>
      </c>
      <c r="C93">
        <v>183.8</v>
      </c>
      <c r="D93">
        <v>2083.6</v>
      </c>
      <c r="E93">
        <v>894.8</v>
      </c>
      <c r="F93" s="2">
        <f t="shared" si="16"/>
        <v>5299.7</v>
      </c>
      <c r="G93" s="2">
        <f t="shared" si="16"/>
        <v>1078.5999999999999</v>
      </c>
      <c r="H93" s="12">
        <f t="shared" si="15"/>
        <v>391.34989801594662</v>
      </c>
    </row>
    <row r="94" spans="1:12" x14ac:dyDescent="0.25">
      <c r="A94" s="195">
        <f t="shared" si="13"/>
        <v>41606</v>
      </c>
      <c r="B94">
        <v>2990.8</v>
      </c>
      <c r="C94">
        <v>183.8</v>
      </c>
      <c r="D94">
        <v>2671.8</v>
      </c>
      <c r="E94">
        <v>1003.8</v>
      </c>
      <c r="F94" s="2">
        <f t="shared" si="16"/>
        <v>5662.6</v>
      </c>
      <c r="G94" s="2">
        <f t="shared" si="16"/>
        <v>1187.5999999999999</v>
      </c>
      <c r="H94" s="12">
        <f t="shared" si="15"/>
        <v>376.81037386325363</v>
      </c>
    </row>
    <row r="95" spans="1:12" x14ac:dyDescent="0.25">
      <c r="A95" s="195">
        <f t="shared" si="13"/>
        <v>41613</v>
      </c>
      <c r="B95">
        <v>2731.9</v>
      </c>
      <c r="C95">
        <v>183.6</v>
      </c>
      <c r="D95">
        <v>3042.2</v>
      </c>
      <c r="E95">
        <v>1003.8</v>
      </c>
      <c r="F95" s="2">
        <f t="shared" si="16"/>
        <v>5774.1</v>
      </c>
      <c r="G95" s="2">
        <f t="shared" si="16"/>
        <v>1187.3999999999999</v>
      </c>
      <c r="H95" s="12">
        <f t="shared" si="15"/>
        <v>386.28094997473477</v>
      </c>
    </row>
    <row r="96" spans="1:12" x14ac:dyDescent="0.25">
      <c r="A96" s="195">
        <f t="shared" si="13"/>
        <v>41620</v>
      </c>
      <c r="B96">
        <v>2610.4</v>
      </c>
      <c r="C96">
        <v>183.8</v>
      </c>
      <c r="D96">
        <v>3287.7</v>
      </c>
      <c r="E96">
        <v>1175.5</v>
      </c>
      <c r="F96" s="2">
        <f t="shared" si="16"/>
        <v>5898.1</v>
      </c>
      <c r="G96" s="2">
        <f t="shared" si="16"/>
        <v>1359.3</v>
      </c>
      <c r="H96" s="12">
        <f t="shared" si="15"/>
        <v>333.90715809607894</v>
      </c>
    </row>
    <row r="97" spans="1:13" x14ac:dyDescent="0.25">
      <c r="A97" s="195">
        <f t="shared" si="13"/>
        <v>41627</v>
      </c>
      <c r="B97">
        <v>2424.8000000000002</v>
      </c>
      <c r="C97">
        <v>183.8</v>
      </c>
      <c r="D97">
        <v>3073.4</v>
      </c>
      <c r="E97">
        <v>1175.5</v>
      </c>
      <c r="F97" s="2">
        <f t="shared" si="16"/>
        <v>5498.2000000000007</v>
      </c>
      <c r="G97" s="2">
        <f t="shared" si="16"/>
        <v>1359.3</v>
      </c>
      <c r="H97" s="12">
        <f t="shared" si="15"/>
        <v>304.4876039137792</v>
      </c>
    </row>
    <row r="98" spans="1:13" x14ac:dyDescent="0.25">
      <c r="A98" s="195">
        <f t="shared" si="13"/>
        <v>41634</v>
      </c>
      <c r="B98">
        <v>2153.9</v>
      </c>
      <c r="C98">
        <v>183.8</v>
      </c>
      <c r="D98">
        <v>3030.3</v>
      </c>
      <c r="E98">
        <v>1175.5</v>
      </c>
      <c r="F98" s="2">
        <f t="shared" si="16"/>
        <v>5184.2000000000007</v>
      </c>
      <c r="G98" s="2">
        <f t="shared" si="16"/>
        <v>1359.3</v>
      </c>
      <c r="H98" s="12">
        <f t="shared" si="15"/>
        <v>281.38747884940784</v>
      </c>
    </row>
    <row r="99" spans="1:13" x14ac:dyDescent="0.25">
      <c r="A99" s="195">
        <f t="shared" si="13"/>
        <v>41641</v>
      </c>
      <c r="B99">
        <v>2004.4</v>
      </c>
      <c r="C99">
        <v>183.8</v>
      </c>
      <c r="D99">
        <v>3134.5</v>
      </c>
      <c r="E99">
        <v>1175.5</v>
      </c>
      <c r="F99" s="2">
        <f t="shared" si="16"/>
        <v>5138.8999999999996</v>
      </c>
      <c r="G99" s="2">
        <f t="shared" si="16"/>
        <v>1359.3</v>
      </c>
      <c r="H99" s="12">
        <f t="shared" si="15"/>
        <v>278.05488118884722</v>
      </c>
    </row>
    <row r="100" spans="1:13" x14ac:dyDescent="0.25">
      <c r="A100" s="195">
        <f t="shared" si="13"/>
        <v>41648</v>
      </c>
      <c r="B100">
        <v>1808.6</v>
      </c>
      <c r="C100">
        <v>183.8</v>
      </c>
      <c r="D100">
        <v>3101.6</v>
      </c>
      <c r="E100">
        <v>1238.0999999999999</v>
      </c>
      <c r="F100" s="2">
        <f t="shared" si="16"/>
        <v>4910.2</v>
      </c>
      <c r="G100" s="2">
        <f t="shared" ref="G100:G105" si="17">+C100+E100</f>
        <v>1421.8999999999999</v>
      </c>
      <c r="H100" s="12">
        <f t="shared" ref="H100:H105" si="18">+(F100/G100-1)*100</f>
        <v>245.32667557493494</v>
      </c>
    </row>
    <row r="101" spans="1:13" ht="15" x14ac:dyDescent="0.25">
      <c r="A101" s="195">
        <f t="shared" si="13"/>
        <v>41655</v>
      </c>
      <c r="B101">
        <v>1870.8</v>
      </c>
      <c r="C101">
        <v>183.8</v>
      </c>
      <c r="D101">
        <v>3051.6</v>
      </c>
      <c r="E101">
        <v>1401.6</v>
      </c>
      <c r="F101" s="2">
        <f t="shared" si="16"/>
        <v>4922.3999999999996</v>
      </c>
      <c r="G101" s="2">
        <f t="shared" si="17"/>
        <v>1585.3999999999999</v>
      </c>
      <c r="H101" s="12">
        <f t="shared" si="18"/>
        <v>210.4831588242715</v>
      </c>
      <c r="K101" s="53"/>
    </row>
    <row r="102" spans="1:13" ht="15" x14ac:dyDescent="0.25">
      <c r="A102" s="195">
        <f t="shared" si="13"/>
        <v>41662</v>
      </c>
      <c r="B102">
        <v>1856.4</v>
      </c>
      <c r="C102">
        <v>123.8</v>
      </c>
      <c r="D102">
        <v>3005.9</v>
      </c>
      <c r="E102" s="67">
        <v>1569</v>
      </c>
      <c r="F102" s="2">
        <f t="shared" si="16"/>
        <v>4862.3</v>
      </c>
      <c r="G102" s="2">
        <f t="shared" si="17"/>
        <v>1692.8</v>
      </c>
      <c r="H102" s="12">
        <f t="shared" si="18"/>
        <v>187.23416824196599</v>
      </c>
      <c r="J102" s="53"/>
      <c r="M102" s="53"/>
    </row>
    <row r="103" spans="1:13" x14ac:dyDescent="0.25">
      <c r="A103" s="195">
        <f t="shared" si="13"/>
        <v>41669</v>
      </c>
      <c r="B103">
        <v>1778.1</v>
      </c>
      <c r="C103">
        <v>123.8</v>
      </c>
      <c r="D103">
        <v>2948.7</v>
      </c>
      <c r="E103" s="67">
        <v>1678</v>
      </c>
      <c r="F103" s="2">
        <f t="shared" si="16"/>
        <v>4726.7999999999993</v>
      </c>
      <c r="G103" s="2">
        <f t="shared" si="17"/>
        <v>1801.8</v>
      </c>
      <c r="H103" s="12">
        <f t="shared" si="18"/>
        <v>162.33766233766232</v>
      </c>
    </row>
    <row r="104" spans="1:13" ht="15" x14ac:dyDescent="0.25">
      <c r="A104" s="195">
        <f t="shared" si="13"/>
        <v>41676</v>
      </c>
      <c r="B104">
        <v>1544.4</v>
      </c>
      <c r="C104">
        <v>63.8</v>
      </c>
      <c r="D104">
        <v>2777.9</v>
      </c>
      <c r="E104">
        <v>1840.6</v>
      </c>
      <c r="F104" s="2">
        <f t="shared" si="16"/>
        <v>4322.3</v>
      </c>
      <c r="G104" s="2">
        <f t="shared" si="17"/>
        <v>1904.3999999999999</v>
      </c>
      <c r="H104" s="12">
        <f t="shared" si="18"/>
        <v>126.96387313589584</v>
      </c>
      <c r="J104" s="53"/>
      <c r="L104" s="53"/>
    </row>
    <row r="105" spans="1:13" x14ac:dyDescent="0.25">
      <c r="A105" s="195">
        <f t="shared" si="13"/>
        <v>41683</v>
      </c>
      <c r="B105">
        <v>1525.4</v>
      </c>
      <c r="C105">
        <v>63.8</v>
      </c>
      <c r="D105">
        <v>2778.1</v>
      </c>
      <c r="E105">
        <v>1895.1</v>
      </c>
      <c r="F105" s="2">
        <f t="shared" si="16"/>
        <v>4303.5</v>
      </c>
      <c r="G105" s="2">
        <f t="shared" si="17"/>
        <v>1958.8999999999999</v>
      </c>
      <c r="H105" s="12">
        <f t="shared" si="18"/>
        <v>119.68962172647917</v>
      </c>
    </row>
    <row r="106" spans="1:13" x14ac:dyDescent="0.25">
      <c r="A106" s="195">
        <f t="shared" si="13"/>
        <v>41690</v>
      </c>
      <c r="B106">
        <v>1511.5</v>
      </c>
      <c r="C106">
        <v>75.8</v>
      </c>
      <c r="D106">
        <v>2789.1</v>
      </c>
      <c r="E106">
        <v>1895.1</v>
      </c>
      <c r="F106" s="2">
        <f t="shared" si="16"/>
        <v>4300.6000000000004</v>
      </c>
      <c r="G106" s="2">
        <f t="shared" ref="G106:G111" si="19">+C106+E106</f>
        <v>1970.8999999999999</v>
      </c>
      <c r="H106" s="12">
        <f t="shared" ref="H106:H111" si="20">+(F106/G106-1)*100</f>
        <v>118.20488101882391</v>
      </c>
    </row>
    <row r="107" spans="1:13" x14ac:dyDescent="0.25">
      <c r="A107" s="195">
        <f t="shared" si="13"/>
        <v>41697</v>
      </c>
      <c r="B107">
        <v>1439.4</v>
      </c>
      <c r="C107">
        <v>78.8</v>
      </c>
      <c r="D107">
        <v>2726.7</v>
      </c>
      <c r="E107">
        <v>1949.6</v>
      </c>
      <c r="F107" s="2">
        <f t="shared" si="16"/>
        <v>4166.1000000000004</v>
      </c>
      <c r="G107" s="2">
        <f t="shared" si="19"/>
        <v>2028.3999999999999</v>
      </c>
      <c r="H107" s="12">
        <f t="shared" si="20"/>
        <v>105.38848353381978</v>
      </c>
    </row>
    <row r="108" spans="1:13" ht="15" x14ac:dyDescent="0.25">
      <c r="A108" s="195">
        <f t="shared" si="13"/>
        <v>41704</v>
      </c>
      <c r="B108">
        <v>1322.9</v>
      </c>
      <c r="C108">
        <v>80.8</v>
      </c>
      <c r="D108">
        <v>2669.7</v>
      </c>
      <c r="E108">
        <v>2058.6</v>
      </c>
      <c r="F108" s="2">
        <f t="shared" si="16"/>
        <v>3992.6</v>
      </c>
      <c r="G108" s="2">
        <f t="shared" si="19"/>
        <v>2139.4</v>
      </c>
      <c r="H108" s="12">
        <f t="shared" si="20"/>
        <v>86.622417500233695</v>
      </c>
      <c r="K108" s="53"/>
      <c r="L108" s="53"/>
    </row>
    <row r="109" spans="1:13" x14ac:dyDescent="0.25">
      <c r="A109" s="195">
        <f t="shared" si="13"/>
        <v>41711</v>
      </c>
      <c r="B109">
        <v>1392.2</v>
      </c>
      <c r="C109">
        <v>81.8</v>
      </c>
      <c r="D109" s="67">
        <v>2670</v>
      </c>
      <c r="E109">
        <v>2167.6</v>
      </c>
      <c r="F109" s="2">
        <f t="shared" si="16"/>
        <v>4062.2</v>
      </c>
      <c r="G109" s="2">
        <f t="shared" si="19"/>
        <v>2249.4</v>
      </c>
      <c r="H109" s="12">
        <f t="shared" si="20"/>
        <v>80.590379656797367</v>
      </c>
    </row>
    <row r="110" spans="1:13" x14ac:dyDescent="0.25">
      <c r="A110" s="195">
        <f t="shared" si="13"/>
        <v>41718</v>
      </c>
      <c r="B110">
        <v>1382.7</v>
      </c>
      <c r="C110">
        <v>77.2</v>
      </c>
      <c r="D110" s="67">
        <v>2670</v>
      </c>
      <c r="E110">
        <v>2286.3000000000002</v>
      </c>
      <c r="F110" s="2">
        <f t="shared" si="16"/>
        <v>4052.7</v>
      </c>
      <c r="G110" s="2">
        <f t="shared" si="19"/>
        <v>2363.5</v>
      </c>
      <c r="H110" s="12">
        <f t="shared" si="20"/>
        <v>71.470277131372953</v>
      </c>
    </row>
    <row r="111" spans="1:13" x14ac:dyDescent="0.25">
      <c r="A111" s="195">
        <f t="shared" si="13"/>
        <v>41725</v>
      </c>
      <c r="B111">
        <v>1160.3</v>
      </c>
      <c r="C111">
        <v>77.2</v>
      </c>
      <c r="D111" s="67">
        <v>2671</v>
      </c>
      <c r="E111">
        <v>2395.3000000000002</v>
      </c>
      <c r="F111" s="2">
        <f t="shared" si="16"/>
        <v>3831.3</v>
      </c>
      <c r="G111" s="2">
        <f t="shared" si="19"/>
        <v>2472.5</v>
      </c>
      <c r="H111" s="12">
        <f t="shared" si="20"/>
        <v>54.956521739130437</v>
      </c>
    </row>
    <row r="112" spans="1:13" x14ac:dyDescent="0.25">
      <c r="A112" s="195">
        <f t="shared" si="13"/>
        <v>41732</v>
      </c>
      <c r="B112">
        <v>1102.0999999999999</v>
      </c>
      <c r="C112">
        <v>24.2</v>
      </c>
      <c r="D112">
        <v>2671.2</v>
      </c>
      <c r="E112">
        <v>2449.5</v>
      </c>
      <c r="F112" s="2">
        <f t="shared" si="16"/>
        <v>3773.2999999999997</v>
      </c>
      <c r="G112" s="2">
        <f t="shared" ref="G112:G117" si="21">+C112+E112</f>
        <v>2473.6999999999998</v>
      </c>
      <c r="H112" s="12">
        <f t="shared" ref="H112:H117" si="22">+(F112/G112-1)*100</f>
        <v>52.536685936047213</v>
      </c>
    </row>
    <row r="113" spans="1:9" x14ac:dyDescent="0.25">
      <c r="A113" s="195">
        <f t="shared" si="13"/>
        <v>41739</v>
      </c>
      <c r="B113">
        <v>934.1</v>
      </c>
      <c r="C113">
        <v>24.2</v>
      </c>
      <c r="D113">
        <v>2671.2</v>
      </c>
      <c r="E113">
        <v>2449.5</v>
      </c>
      <c r="F113" s="2">
        <f t="shared" ref="F113:F118" si="23">+B113+D113</f>
        <v>3605.2999999999997</v>
      </c>
      <c r="G113" s="2">
        <f t="shared" si="21"/>
        <v>2473.6999999999998</v>
      </c>
      <c r="H113" s="12">
        <f t="shared" si="22"/>
        <v>45.745239924000479</v>
      </c>
    </row>
    <row r="114" spans="1:9" x14ac:dyDescent="0.25">
      <c r="A114" s="195">
        <f t="shared" si="13"/>
        <v>41746</v>
      </c>
      <c r="B114">
        <v>879.8</v>
      </c>
      <c r="C114">
        <v>24.2</v>
      </c>
      <c r="D114" s="67">
        <v>2671.4</v>
      </c>
      <c r="E114">
        <v>2449.5</v>
      </c>
      <c r="F114" s="2">
        <f t="shared" si="23"/>
        <v>3551.2</v>
      </c>
      <c r="G114" s="2">
        <f t="shared" si="21"/>
        <v>2473.6999999999998</v>
      </c>
      <c r="H114" s="12">
        <f t="shared" si="22"/>
        <v>43.558232607025914</v>
      </c>
    </row>
    <row r="115" spans="1:9" x14ac:dyDescent="0.25">
      <c r="A115" s="195">
        <f t="shared" si="13"/>
        <v>41753</v>
      </c>
      <c r="B115">
        <v>799.6</v>
      </c>
      <c r="C115">
        <v>24.2</v>
      </c>
      <c r="D115" s="67">
        <v>2728.8</v>
      </c>
      <c r="E115">
        <v>2449.5</v>
      </c>
      <c r="F115" s="2">
        <f t="shared" si="23"/>
        <v>3528.4</v>
      </c>
      <c r="G115" s="2">
        <f t="shared" si="21"/>
        <v>2473.6999999999998</v>
      </c>
      <c r="H115" s="12">
        <f t="shared" si="22"/>
        <v>42.63653636253386</v>
      </c>
    </row>
    <row r="116" spans="1:9" x14ac:dyDescent="0.25">
      <c r="A116" s="195">
        <f t="shared" si="13"/>
        <v>41760</v>
      </c>
      <c r="B116">
        <v>588.79999999999995</v>
      </c>
      <c r="C116">
        <v>24.2</v>
      </c>
      <c r="D116">
        <v>2680.4</v>
      </c>
      <c r="E116">
        <v>2449.5</v>
      </c>
      <c r="F116" s="2">
        <f t="shared" si="23"/>
        <v>3269.2</v>
      </c>
      <c r="G116" s="2">
        <f t="shared" si="21"/>
        <v>2473.6999999999998</v>
      </c>
      <c r="H116" s="12">
        <f t="shared" si="22"/>
        <v>32.158305372518889</v>
      </c>
      <c r="I116">
        <v>2.5</v>
      </c>
    </row>
    <row r="117" spans="1:9" x14ac:dyDescent="0.25">
      <c r="A117" s="195">
        <f t="shared" si="13"/>
        <v>41767</v>
      </c>
      <c r="B117">
        <v>586.79999999999995</v>
      </c>
      <c r="C117">
        <v>24.2</v>
      </c>
      <c r="D117">
        <v>2729.6</v>
      </c>
      <c r="E117">
        <v>2449.5</v>
      </c>
      <c r="F117" s="2">
        <f t="shared" si="23"/>
        <v>3316.3999999999996</v>
      </c>
      <c r="G117" s="2">
        <f t="shared" si="21"/>
        <v>2473.6999999999998</v>
      </c>
      <c r="H117" s="12">
        <f t="shared" si="22"/>
        <v>34.066378299712973</v>
      </c>
      <c r="I117">
        <v>2.5</v>
      </c>
    </row>
    <row r="118" spans="1:9" x14ac:dyDescent="0.25">
      <c r="A118" s="195">
        <f t="shared" si="13"/>
        <v>41774</v>
      </c>
      <c r="B118">
        <v>525.29999999999995</v>
      </c>
      <c r="C118">
        <v>24.2</v>
      </c>
      <c r="D118">
        <v>2731</v>
      </c>
      <c r="E118">
        <v>2449.5</v>
      </c>
      <c r="F118" s="2">
        <f t="shared" si="23"/>
        <v>3256.3</v>
      </c>
      <c r="G118" s="2">
        <f t="shared" ref="G118:G149" si="24">+C118+E118</f>
        <v>2473.6999999999998</v>
      </c>
      <c r="H118" s="12">
        <f t="shared" ref="H118:H149" si="25">+(F118/G118-1)*100</f>
        <v>31.636819339451037</v>
      </c>
      <c r="I118">
        <v>2.5</v>
      </c>
    </row>
    <row r="119" spans="1:9" x14ac:dyDescent="0.25">
      <c r="A119" s="195">
        <f t="shared" si="13"/>
        <v>41781</v>
      </c>
      <c r="B119">
        <v>409</v>
      </c>
      <c r="C119">
        <v>24.2</v>
      </c>
      <c r="D119">
        <v>2732.3</v>
      </c>
      <c r="E119">
        <v>2449.5</v>
      </c>
      <c r="F119" s="2">
        <f t="shared" ref="F119:F150" si="26">+B119+D119</f>
        <v>3141.3</v>
      </c>
      <c r="G119" s="2">
        <f t="shared" si="24"/>
        <v>2473.6999999999998</v>
      </c>
      <c r="H119" s="12">
        <f t="shared" si="25"/>
        <v>26.98791284310953</v>
      </c>
      <c r="I119">
        <v>2.5</v>
      </c>
    </row>
    <row r="120" spans="1:9" x14ac:dyDescent="0.25">
      <c r="A120" s="195">
        <f t="shared" si="13"/>
        <v>41788</v>
      </c>
      <c r="B120">
        <v>317</v>
      </c>
      <c r="C120">
        <v>24.2</v>
      </c>
      <c r="D120">
        <v>2732.3</v>
      </c>
      <c r="E120">
        <v>2449.5</v>
      </c>
      <c r="F120" s="2">
        <f t="shared" si="26"/>
        <v>3049.3</v>
      </c>
      <c r="G120" s="2">
        <f t="shared" si="24"/>
        <v>2473.6999999999998</v>
      </c>
      <c r="H120" s="12">
        <f t="shared" si="25"/>
        <v>23.268787646036326</v>
      </c>
      <c r="I120">
        <v>4.5</v>
      </c>
    </row>
    <row r="121" spans="1:9" x14ac:dyDescent="0.25">
      <c r="A121" s="195">
        <f t="shared" si="13"/>
        <v>41795</v>
      </c>
      <c r="B121">
        <v>317</v>
      </c>
      <c r="C121">
        <v>24.2</v>
      </c>
      <c r="D121">
        <v>2732.3</v>
      </c>
      <c r="E121">
        <v>2449.5</v>
      </c>
      <c r="F121" s="2">
        <f t="shared" si="26"/>
        <v>3049.3</v>
      </c>
      <c r="G121" s="2">
        <f t="shared" si="24"/>
        <v>2473.6999999999998</v>
      </c>
      <c r="H121" s="12">
        <f t="shared" si="25"/>
        <v>23.268787646036326</v>
      </c>
      <c r="I121">
        <v>4.5</v>
      </c>
    </row>
    <row r="122" spans="1:9" x14ac:dyDescent="0.25">
      <c r="A122" s="195">
        <f t="shared" si="13"/>
        <v>41802</v>
      </c>
      <c r="B122">
        <v>316.8</v>
      </c>
      <c r="C122">
        <v>24.2</v>
      </c>
      <c r="D122">
        <v>2732.5</v>
      </c>
      <c r="E122">
        <v>2449.5</v>
      </c>
      <c r="F122" s="2">
        <f t="shared" si="26"/>
        <v>3049.3</v>
      </c>
      <c r="G122" s="2">
        <f t="shared" si="24"/>
        <v>2473.6999999999998</v>
      </c>
      <c r="H122" s="12">
        <f t="shared" si="25"/>
        <v>23.268787646036326</v>
      </c>
      <c r="I122">
        <v>4.5</v>
      </c>
    </row>
    <row r="123" spans="1:9" x14ac:dyDescent="0.25">
      <c r="A123" s="195">
        <f t="shared" si="13"/>
        <v>41809</v>
      </c>
      <c r="B123">
        <v>254.2</v>
      </c>
      <c r="C123">
        <v>24.2</v>
      </c>
      <c r="D123">
        <v>2735.1</v>
      </c>
      <c r="E123">
        <v>2449.5</v>
      </c>
      <c r="F123" s="2">
        <f t="shared" si="26"/>
        <v>2989.2999999999997</v>
      </c>
      <c r="G123" s="2">
        <f t="shared" si="24"/>
        <v>2473.6999999999998</v>
      </c>
      <c r="H123" s="12">
        <f t="shared" si="25"/>
        <v>20.843271213162474</v>
      </c>
      <c r="I123">
        <v>4.5</v>
      </c>
    </row>
    <row r="124" spans="1:9" x14ac:dyDescent="0.25">
      <c r="A124" s="195">
        <f t="shared" si="13"/>
        <v>41816</v>
      </c>
      <c r="B124">
        <v>256.39999999999998</v>
      </c>
      <c r="C124">
        <v>24.2</v>
      </c>
      <c r="D124">
        <v>2735.1</v>
      </c>
      <c r="E124">
        <v>2449.5</v>
      </c>
      <c r="F124" s="2">
        <f t="shared" si="26"/>
        <v>2991.5</v>
      </c>
      <c r="G124" s="2">
        <f t="shared" si="24"/>
        <v>2473.6999999999998</v>
      </c>
      <c r="H124" s="12">
        <f t="shared" si="25"/>
        <v>20.932206815701182</v>
      </c>
      <c r="I124">
        <v>4.5</v>
      </c>
    </row>
    <row r="125" spans="1:9" x14ac:dyDescent="0.25">
      <c r="A125" s="195">
        <f t="shared" si="13"/>
        <v>41823</v>
      </c>
      <c r="B125">
        <v>194.9</v>
      </c>
      <c r="C125">
        <v>29.7</v>
      </c>
      <c r="D125">
        <v>2736.1</v>
      </c>
      <c r="E125">
        <v>2449.5</v>
      </c>
      <c r="F125" s="2">
        <f t="shared" si="26"/>
        <v>2931</v>
      </c>
      <c r="G125" s="2">
        <f t="shared" si="24"/>
        <v>2479.1999999999998</v>
      </c>
      <c r="H125" s="12">
        <f t="shared" si="25"/>
        <v>18.223620522749286</v>
      </c>
      <c r="I125">
        <v>4.5</v>
      </c>
    </row>
    <row r="126" spans="1:9" x14ac:dyDescent="0.25">
      <c r="A126" s="195">
        <f t="shared" si="13"/>
        <v>41830</v>
      </c>
      <c r="B126">
        <v>196.9</v>
      </c>
      <c r="C126">
        <v>30.5</v>
      </c>
      <c r="D126">
        <v>2736.1</v>
      </c>
      <c r="E126">
        <v>2449.6999999999998</v>
      </c>
      <c r="F126" s="2">
        <f t="shared" si="26"/>
        <v>2933</v>
      </c>
      <c r="G126" s="2">
        <f t="shared" si="24"/>
        <v>2480.1999999999998</v>
      </c>
      <c r="H126" s="12">
        <f t="shared" si="25"/>
        <v>18.256592210305623</v>
      </c>
      <c r="I126">
        <v>4.5</v>
      </c>
    </row>
    <row r="127" spans="1:9" x14ac:dyDescent="0.25">
      <c r="A127" s="195">
        <f t="shared" si="13"/>
        <v>41837</v>
      </c>
      <c r="B127">
        <v>143.9</v>
      </c>
      <c r="C127">
        <v>30.5</v>
      </c>
      <c r="D127">
        <v>2739.1</v>
      </c>
      <c r="E127">
        <v>2449.6999999999998</v>
      </c>
      <c r="F127" s="2">
        <f t="shared" si="26"/>
        <v>2883</v>
      </c>
      <c r="G127" s="2">
        <f t="shared" si="24"/>
        <v>2480.1999999999998</v>
      </c>
      <c r="H127" s="12">
        <f t="shared" si="25"/>
        <v>16.240625755987438</v>
      </c>
      <c r="I127">
        <v>4.5</v>
      </c>
    </row>
    <row r="128" spans="1:9" x14ac:dyDescent="0.25">
      <c r="A128" s="195">
        <f t="shared" si="13"/>
        <v>41844</v>
      </c>
      <c r="B128">
        <v>79</v>
      </c>
      <c r="C128">
        <v>55.5</v>
      </c>
      <c r="D128">
        <v>2741.4</v>
      </c>
      <c r="E128">
        <v>2449.6999999999998</v>
      </c>
      <c r="F128" s="2">
        <f t="shared" si="26"/>
        <v>2820.4</v>
      </c>
      <c r="G128" s="2">
        <f t="shared" si="24"/>
        <v>2505.1999999999998</v>
      </c>
      <c r="H128" s="12">
        <f t="shared" si="25"/>
        <v>12.581829794028444</v>
      </c>
      <c r="I128">
        <v>4.5</v>
      </c>
    </row>
    <row r="129" spans="1:9" x14ac:dyDescent="0.25">
      <c r="A129" s="195">
        <f t="shared" si="13"/>
        <v>41851</v>
      </c>
      <c r="B129">
        <v>95.8</v>
      </c>
      <c r="C129">
        <v>55.5</v>
      </c>
      <c r="D129">
        <v>2741.4</v>
      </c>
      <c r="E129">
        <v>2449.6999999999998</v>
      </c>
      <c r="F129" s="2">
        <f t="shared" si="26"/>
        <v>2837.2000000000003</v>
      </c>
      <c r="G129" s="2">
        <f t="shared" si="24"/>
        <v>2505.1999999999998</v>
      </c>
      <c r="H129" s="12">
        <f t="shared" si="25"/>
        <v>13.252434935334524</v>
      </c>
      <c r="I129">
        <v>4.5</v>
      </c>
    </row>
    <row r="130" spans="1:9" x14ac:dyDescent="0.25">
      <c r="A130" s="195">
        <f t="shared" si="13"/>
        <v>41858</v>
      </c>
      <c r="B130">
        <v>92.1</v>
      </c>
      <c r="C130">
        <v>118</v>
      </c>
      <c r="D130">
        <v>2745.2</v>
      </c>
      <c r="E130">
        <v>2449.6999999999998</v>
      </c>
      <c r="F130" s="2">
        <f t="shared" si="26"/>
        <v>2837.2999999999997</v>
      </c>
      <c r="G130" s="2">
        <f t="shared" si="24"/>
        <v>2567.6999999999998</v>
      </c>
      <c r="H130" s="12">
        <f t="shared" si="25"/>
        <v>10.499668964442876</v>
      </c>
      <c r="I130">
        <v>4.5</v>
      </c>
    </row>
    <row r="131" spans="1:9" x14ac:dyDescent="0.25">
      <c r="A131" s="195">
        <f t="shared" si="13"/>
        <v>41865</v>
      </c>
      <c r="B131">
        <v>21</v>
      </c>
      <c r="C131">
        <v>123</v>
      </c>
      <c r="D131">
        <v>2751.8</v>
      </c>
      <c r="E131">
        <v>2449.6999999999998</v>
      </c>
      <c r="F131" s="2">
        <f t="shared" si="26"/>
        <v>2772.8</v>
      </c>
      <c r="G131" s="2">
        <f t="shared" si="24"/>
        <v>2572.6999999999998</v>
      </c>
      <c r="H131" s="12">
        <f t="shared" si="25"/>
        <v>7.7778209663000197</v>
      </c>
      <c r="I131">
        <v>14</v>
      </c>
    </row>
    <row r="132" spans="1:9" x14ac:dyDescent="0.25">
      <c r="A132" s="195">
        <f t="shared" si="13"/>
        <v>41872</v>
      </c>
      <c r="B132">
        <v>18.600000000000001</v>
      </c>
      <c r="C132">
        <v>123</v>
      </c>
      <c r="D132">
        <v>2754.2</v>
      </c>
      <c r="E132">
        <v>2449.6999999999998</v>
      </c>
      <c r="F132" s="2">
        <f t="shared" si="26"/>
        <v>2772.7999999999997</v>
      </c>
      <c r="G132" s="2">
        <f t="shared" si="24"/>
        <v>2572.6999999999998</v>
      </c>
      <c r="H132" s="12">
        <f t="shared" si="25"/>
        <v>7.7778209662999975</v>
      </c>
      <c r="I132">
        <v>15.1</v>
      </c>
    </row>
    <row r="133" spans="1:9" x14ac:dyDescent="0.25">
      <c r="A133" s="195">
        <f t="shared" si="13"/>
        <v>41879</v>
      </c>
      <c r="B133">
        <v>15.6</v>
      </c>
      <c r="C133">
        <v>123</v>
      </c>
      <c r="D133">
        <v>2757.3</v>
      </c>
      <c r="E133">
        <v>2449.6999999999998</v>
      </c>
      <c r="F133" s="279">
        <f t="shared" si="26"/>
        <v>2772.9</v>
      </c>
      <c r="G133" s="2">
        <f t="shared" si="24"/>
        <v>2572.6999999999998</v>
      </c>
      <c r="H133" s="12">
        <f t="shared" si="25"/>
        <v>7.7817079332996641</v>
      </c>
      <c r="I133">
        <v>15.1</v>
      </c>
    </row>
    <row r="134" spans="1:9" x14ac:dyDescent="0.25">
      <c r="A134" s="195">
        <f t="shared" si="13"/>
        <v>41886</v>
      </c>
      <c r="B134">
        <v>27.7</v>
      </c>
      <c r="C134">
        <v>3123.2</v>
      </c>
      <c r="D134">
        <v>1</v>
      </c>
      <c r="E134">
        <v>0</v>
      </c>
      <c r="F134" s="2">
        <f t="shared" si="26"/>
        <v>28.7</v>
      </c>
      <c r="G134" s="2">
        <f t="shared" si="24"/>
        <v>3123.2</v>
      </c>
      <c r="H134" s="12">
        <f t="shared" si="25"/>
        <v>-99.081070696721312</v>
      </c>
    </row>
    <row r="135" spans="1:9" x14ac:dyDescent="0.25">
      <c r="A135" s="195">
        <f t="shared" si="13"/>
        <v>41893</v>
      </c>
      <c r="B135">
        <v>27.6</v>
      </c>
      <c r="C135">
        <v>3127.7</v>
      </c>
      <c r="D135">
        <v>6</v>
      </c>
      <c r="E135">
        <v>60</v>
      </c>
      <c r="F135" s="2">
        <f t="shared" si="26"/>
        <v>33.6</v>
      </c>
      <c r="G135" s="2">
        <f t="shared" si="24"/>
        <v>3187.7</v>
      </c>
      <c r="H135" s="12">
        <f t="shared" si="25"/>
        <v>-98.945948489506534</v>
      </c>
    </row>
    <row r="136" spans="1:9" x14ac:dyDescent="0.25">
      <c r="A136" s="195">
        <f t="shared" si="13"/>
        <v>41900</v>
      </c>
      <c r="B136">
        <v>26.6</v>
      </c>
      <c r="C136">
        <v>3139.6</v>
      </c>
      <c r="D136">
        <v>7.3</v>
      </c>
      <c r="E136">
        <v>178.6</v>
      </c>
      <c r="F136" s="2">
        <f t="shared" si="26"/>
        <v>33.9</v>
      </c>
      <c r="G136" s="2">
        <f t="shared" si="24"/>
        <v>3318.2</v>
      </c>
      <c r="H136" s="12">
        <f t="shared" si="25"/>
        <v>-98.978361762401306</v>
      </c>
    </row>
    <row r="137" spans="1:9" x14ac:dyDescent="0.25">
      <c r="A137" s="195">
        <f t="shared" si="13"/>
        <v>41907</v>
      </c>
      <c r="B137">
        <v>63.3</v>
      </c>
      <c r="C137">
        <v>3139.6</v>
      </c>
      <c r="D137">
        <v>8.8000000000000007</v>
      </c>
      <c r="E137">
        <v>293.7</v>
      </c>
      <c r="F137" s="2">
        <f t="shared" si="26"/>
        <v>72.099999999999994</v>
      </c>
      <c r="G137" s="2">
        <f t="shared" si="24"/>
        <v>3433.2999999999997</v>
      </c>
      <c r="H137" s="12">
        <f t="shared" si="25"/>
        <v>-97.899979611452537</v>
      </c>
    </row>
    <row r="138" spans="1:9" x14ac:dyDescent="0.25">
      <c r="A138" s="195">
        <f t="shared" si="13"/>
        <v>41914</v>
      </c>
      <c r="B138">
        <v>62.1</v>
      </c>
      <c r="C138">
        <v>3185.6</v>
      </c>
      <c r="D138">
        <v>10.9</v>
      </c>
      <c r="E138">
        <v>478.4</v>
      </c>
      <c r="F138" s="2">
        <f t="shared" si="26"/>
        <v>73</v>
      </c>
      <c r="G138" s="2">
        <f t="shared" si="24"/>
        <v>3664</v>
      </c>
      <c r="H138" s="12">
        <f t="shared" si="25"/>
        <v>-98.007641921397379</v>
      </c>
    </row>
    <row r="139" spans="1:9" x14ac:dyDescent="0.25">
      <c r="A139" s="195">
        <f t="shared" si="13"/>
        <v>41921</v>
      </c>
      <c r="B139">
        <v>61.4</v>
      </c>
      <c r="C139">
        <v>3185.6</v>
      </c>
      <c r="D139">
        <v>11.6</v>
      </c>
      <c r="E139">
        <v>478.4</v>
      </c>
      <c r="F139" s="2">
        <f t="shared" si="26"/>
        <v>73</v>
      </c>
      <c r="G139" s="2">
        <f t="shared" si="24"/>
        <v>3664</v>
      </c>
      <c r="H139" s="12">
        <f t="shared" si="25"/>
        <v>-98.007641921397379</v>
      </c>
    </row>
    <row r="140" spans="1:9" x14ac:dyDescent="0.25">
      <c r="A140" s="195">
        <f t="shared" si="13"/>
        <v>41928</v>
      </c>
      <c r="B140">
        <v>55.7</v>
      </c>
      <c r="C140">
        <v>3185.6</v>
      </c>
      <c r="D140">
        <v>17.100000000000001</v>
      </c>
      <c r="E140">
        <v>478.4</v>
      </c>
      <c r="F140" s="2">
        <f t="shared" si="26"/>
        <v>72.800000000000011</v>
      </c>
      <c r="G140" s="2">
        <f t="shared" si="24"/>
        <v>3664</v>
      </c>
      <c r="H140" s="12">
        <f t="shared" si="25"/>
        <v>-98.013100436681228</v>
      </c>
    </row>
    <row r="141" spans="1:9" x14ac:dyDescent="0.25">
      <c r="A141" s="195">
        <f t="shared" si="13"/>
        <v>41935</v>
      </c>
      <c r="B141">
        <v>46.3</v>
      </c>
      <c r="C141">
        <v>3285.4</v>
      </c>
      <c r="D141">
        <v>27.5</v>
      </c>
      <c r="E141">
        <v>976.9</v>
      </c>
      <c r="F141" s="2">
        <f t="shared" si="26"/>
        <v>73.8</v>
      </c>
      <c r="G141" s="2">
        <f t="shared" si="24"/>
        <v>4262.3</v>
      </c>
      <c r="H141" s="12">
        <f t="shared" si="25"/>
        <v>-98.268540459376396</v>
      </c>
    </row>
    <row r="142" spans="1:9" x14ac:dyDescent="0.25">
      <c r="A142" s="195">
        <f t="shared" si="13"/>
        <v>41942</v>
      </c>
      <c r="B142">
        <v>43.9</v>
      </c>
      <c r="C142">
        <v>3380.7</v>
      </c>
      <c r="D142">
        <v>29.9</v>
      </c>
      <c r="E142">
        <v>1053.3</v>
      </c>
      <c r="F142" s="2">
        <f t="shared" si="26"/>
        <v>73.8</v>
      </c>
      <c r="G142" s="2">
        <f t="shared" si="24"/>
        <v>4434</v>
      </c>
      <c r="H142" s="12">
        <f t="shared" si="25"/>
        <v>-98.335588633288225</v>
      </c>
    </row>
    <row r="143" spans="1:9" x14ac:dyDescent="0.25">
      <c r="A143" s="195">
        <f t="shared" si="13"/>
        <v>41949</v>
      </c>
      <c r="B143">
        <v>40.9</v>
      </c>
      <c r="C143">
        <v>3375.4</v>
      </c>
      <c r="D143">
        <v>29.9</v>
      </c>
      <c r="E143">
        <v>1174.3</v>
      </c>
      <c r="F143" s="2">
        <f t="shared" si="26"/>
        <v>70.8</v>
      </c>
      <c r="G143" s="2">
        <f t="shared" si="24"/>
        <v>4549.7</v>
      </c>
      <c r="H143" s="12">
        <f t="shared" si="25"/>
        <v>-98.443853440886215</v>
      </c>
    </row>
    <row r="144" spans="1:9" x14ac:dyDescent="0.25">
      <c r="A144" s="195">
        <f t="shared" si="13"/>
        <v>41956</v>
      </c>
      <c r="B144">
        <v>58.2</v>
      </c>
      <c r="C144">
        <v>3357.3</v>
      </c>
      <c r="D144">
        <v>33.799999999999997</v>
      </c>
      <c r="E144">
        <v>1337.2</v>
      </c>
      <c r="F144" s="2">
        <f t="shared" si="26"/>
        <v>92</v>
      </c>
      <c r="G144" s="2">
        <f t="shared" si="24"/>
        <v>4694.5</v>
      </c>
      <c r="H144" s="12">
        <f t="shared" si="25"/>
        <v>-98.04025987858131</v>
      </c>
    </row>
    <row r="145" spans="1:8" x14ac:dyDescent="0.25">
      <c r="A145" s="195">
        <f t="shared" ref="A145:A208" si="27">+A144+7</f>
        <v>41963</v>
      </c>
      <c r="B145">
        <v>41.8</v>
      </c>
      <c r="C145">
        <v>3216.1</v>
      </c>
      <c r="D145">
        <v>50.4</v>
      </c>
      <c r="E145">
        <v>1545.9</v>
      </c>
      <c r="F145" s="2">
        <f t="shared" si="26"/>
        <v>92.199999999999989</v>
      </c>
      <c r="G145" s="2">
        <f t="shared" si="24"/>
        <v>4762</v>
      </c>
      <c r="H145" s="12">
        <f t="shared" si="25"/>
        <v>-98.063838723225544</v>
      </c>
    </row>
    <row r="146" spans="1:8" x14ac:dyDescent="0.25">
      <c r="A146" s="195">
        <f t="shared" si="27"/>
        <v>41970</v>
      </c>
      <c r="B146">
        <v>36.9</v>
      </c>
      <c r="C146">
        <v>2990.8</v>
      </c>
      <c r="D146">
        <v>55.3</v>
      </c>
      <c r="E146">
        <v>1821.7</v>
      </c>
      <c r="F146" s="2">
        <f t="shared" si="26"/>
        <v>92.199999999999989</v>
      </c>
      <c r="G146" s="2">
        <f t="shared" si="24"/>
        <v>4812.5</v>
      </c>
      <c r="H146" s="12">
        <f t="shared" si="25"/>
        <v>-98.084155844155845</v>
      </c>
    </row>
    <row r="147" spans="1:8" x14ac:dyDescent="0.25">
      <c r="A147" s="195">
        <f t="shared" si="27"/>
        <v>41977</v>
      </c>
      <c r="B147">
        <v>35.9</v>
      </c>
      <c r="C147">
        <v>2731.9</v>
      </c>
      <c r="D147">
        <v>57.3</v>
      </c>
      <c r="E147">
        <v>1956.3</v>
      </c>
      <c r="F147" s="2">
        <f t="shared" si="26"/>
        <v>93.199999999999989</v>
      </c>
      <c r="G147" s="2">
        <f t="shared" si="24"/>
        <v>4688.2</v>
      </c>
      <c r="H147" s="12">
        <f t="shared" si="25"/>
        <v>-98.012030203489616</v>
      </c>
    </row>
    <row r="148" spans="1:8" x14ac:dyDescent="0.25">
      <c r="A148" s="195">
        <f t="shared" si="27"/>
        <v>41984</v>
      </c>
      <c r="B148">
        <v>34.299999999999997</v>
      </c>
      <c r="C148">
        <v>2610.4</v>
      </c>
      <c r="D148">
        <v>58.8</v>
      </c>
      <c r="E148">
        <v>2200.5</v>
      </c>
      <c r="F148" s="2">
        <f t="shared" si="26"/>
        <v>93.1</v>
      </c>
      <c r="G148" s="2">
        <f t="shared" si="24"/>
        <v>4810.8999999999996</v>
      </c>
      <c r="H148" s="12">
        <f t="shared" si="25"/>
        <v>-98.064811157995393</v>
      </c>
    </row>
    <row r="149" spans="1:8" x14ac:dyDescent="0.25">
      <c r="A149" s="195">
        <f t="shared" si="27"/>
        <v>41991</v>
      </c>
      <c r="B149">
        <v>33.6</v>
      </c>
      <c r="C149">
        <v>2424.8000000000002</v>
      </c>
      <c r="D149">
        <v>59.4</v>
      </c>
      <c r="E149">
        <v>2340.9</v>
      </c>
      <c r="F149" s="2">
        <f t="shared" si="26"/>
        <v>93</v>
      </c>
      <c r="G149" s="2">
        <f t="shared" si="24"/>
        <v>4765.7000000000007</v>
      </c>
      <c r="H149" s="12">
        <f t="shared" si="25"/>
        <v>-98.04855530142477</v>
      </c>
    </row>
    <row r="150" spans="1:8" x14ac:dyDescent="0.25">
      <c r="A150" s="195">
        <f t="shared" si="27"/>
        <v>41998</v>
      </c>
      <c r="B150">
        <v>28.8</v>
      </c>
      <c r="C150">
        <v>2153.9</v>
      </c>
      <c r="D150">
        <v>64.2</v>
      </c>
      <c r="E150">
        <v>2495.6999999999998</v>
      </c>
      <c r="F150" s="2">
        <f t="shared" si="26"/>
        <v>93</v>
      </c>
      <c r="G150" s="2">
        <f t="shared" ref="G150:G175" si="28">+C150+E150</f>
        <v>4649.6000000000004</v>
      </c>
      <c r="H150" s="12">
        <f t="shared" ref="H150:H175" si="29">+(F150/G150-1)*100</f>
        <v>-97.999827942188574</v>
      </c>
    </row>
    <row r="151" spans="1:8" x14ac:dyDescent="0.25">
      <c r="A151" s="195">
        <f t="shared" si="27"/>
        <v>42005</v>
      </c>
      <c r="B151">
        <v>28.2</v>
      </c>
      <c r="C151">
        <v>2004.4</v>
      </c>
      <c r="D151">
        <v>64.900000000000006</v>
      </c>
      <c r="E151">
        <v>2588.3000000000002</v>
      </c>
      <c r="F151" s="2">
        <f t="shared" ref="F151:F176" si="30">+B151+D151</f>
        <v>93.100000000000009</v>
      </c>
      <c r="G151" s="2">
        <f t="shared" si="28"/>
        <v>4592.7000000000007</v>
      </c>
      <c r="H151" s="12">
        <f t="shared" si="29"/>
        <v>-97.972869989330889</v>
      </c>
    </row>
    <row r="152" spans="1:8" x14ac:dyDescent="0.25">
      <c r="A152" s="195">
        <f t="shared" si="27"/>
        <v>42012</v>
      </c>
      <c r="B152">
        <v>23.5</v>
      </c>
      <c r="C152">
        <v>1808.6</v>
      </c>
      <c r="D152">
        <v>69.599999999999994</v>
      </c>
      <c r="E152">
        <v>2614.4</v>
      </c>
      <c r="F152" s="2">
        <f t="shared" si="30"/>
        <v>93.1</v>
      </c>
      <c r="G152" s="2">
        <f t="shared" si="28"/>
        <v>4423</v>
      </c>
      <c r="H152" s="12">
        <f t="shared" si="29"/>
        <v>-97.895093827718739</v>
      </c>
    </row>
    <row r="153" spans="1:8" x14ac:dyDescent="0.25">
      <c r="A153" s="195">
        <f t="shared" si="27"/>
        <v>42019</v>
      </c>
      <c r="B153">
        <v>17.600000000000001</v>
      </c>
      <c r="C153">
        <v>1870.8</v>
      </c>
      <c r="D153">
        <v>75.5</v>
      </c>
      <c r="E153">
        <v>2628.2</v>
      </c>
      <c r="F153" s="2">
        <f t="shared" si="30"/>
        <v>93.1</v>
      </c>
      <c r="G153" s="2">
        <f t="shared" si="28"/>
        <v>4499</v>
      </c>
      <c r="H153" s="12">
        <f t="shared" si="29"/>
        <v>-97.930651255834633</v>
      </c>
    </row>
    <row r="154" spans="1:8" x14ac:dyDescent="0.25">
      <c r="A154" s="195">
        <f t="shared" si="27"/>
        <v>42026</v>
      </c>
      <c r="B154">
        <v>15.9</v>
      </c>
      <c r="C154">
        <v>1856.4</v>
      </c>
      <c r="D154">
        <v>77.2</v>
      </c>
      <c r="E154">
        <v>2642.5</v>
      </c>
      <c r="F154" s="2">
        <f t="shared" si="30"/>
        <v>93.100000000000009</v>
      </c>
      <c r="G154" s="2">
        <f t="shared" si="28"/>
        <v>4498.8999999999996</v>
      </c>
      <c r="H154" s="12">
        <f t="shared" si="29"/>
        <v>-97.930605259063327</v>
      </c>
    </row>
    <row r="155" spans="1:8" x14ac:dyDescent="0.25">
      <c r="A155" s="195">
        <f t="shared" si="27"/>
        <v>42033</v>
      </c>
      <c r="B155">
        <v>8.6</v>
      </c>
      <c r="C155">
        <v>1778.1</v>
      </c>
      <c r="D155">
        <v>82.5</v>
      </c>
      <c r="E155">
        <v>2648.4</v>
      </c>
      <c r="F155" s="2">
        <f t="shared" si="30"/>
        <v>91.1</v>
      </c>
      <c r="G155" s="2">
        <f t="shared" si="28"/>
        <v>4426.5</v>
      </c>
      <c r="H155" s="12">
        <f t="shared" si="29"/>
        <v>-97.941940585112391</v>
      </c>
    </row>
    <row r="156" spans="1:8" x14ac:dyDescent="0.25">
      <c r="A156" s="195">
        <f t="shared" si="27"/>
        <v>42040</v>
      </c>
      <c r="B156">
        <v>8.1999999999999993</v>
      </c>
      <c r="C156" s="24">
        <v>1544.4</v>
      </c>
      <c r="D156">
        <v>82.5</v>
      </c>
      <c r="E156">
        <v>2654</v>
      </c>
      <c r="F156" s="2">
        <f t="shared" si="30"/>
        <v>90.7</v>
      </c>
      <c r="G156" s="2">
        <f t="shared" si="28"/>
        <v>4198.3999999999996</v>
      </c>
      <c r="H156" s="12">
        <f t="shared" si="29"/>
        <v>-97.839653201219505</v>
      </c>
    </row>
    <row r="157" spans="1:8" x14ac:dyDescent="0.25">
      <c r="A157" s="195">
        <f t="shared" si="27"/>
        <v>42047</v>
      </c>
      <c r="B157">
        <v>8.1999999999999993</v>
      </c>
      <c r="C157" s="24">
        <v>1525.4</v>
      </c>
      <c r="D157">
        <v>82.5</v>
      </c>
      <c r="E157">
        <v>2654.2</v>
      </c>
      <c r="F157" s="2">
        <f t="shared" si="30"/>
        <v>90.7</v>
      </c>
      <c r="G157" s="2">
        <f t="shared" si="28"/>
        <v>4179.6000000000004</v>
      </c>
      <c r="H157" s="12">
        <f t="shared" si="29"/>
        <v>-97.829935879031481</v>
      </c>
    </row>
    <row r="158" spans="1:8" x14ac:dyDescent="0.25">
      <c r="A158" s="195">
        <f t="shared" si="27"/>
        <v>42054</v>
      </c>
      <c r="B158">
        <v>8.6999999999999993</v>
      </c>
      <c r="C158" s="24">
        <v>1511.5</v>
      </c>
      <c r="D158">
        <v>82.5</v>
      </c>
      <c r="E158">
        <v>2665.2</v>
      </c>
      <c r="F158" s="2">
        <f t="shared" si="30"/>
        <v>91.2</v>
      </c>
      <c r="G158" s="2">
        <f t="shared" si="28"/>
        <v>4176.7</v>
      </c>
      <c r="H158" s="12">
        <f t="shared" si="29"/>
        <v>-97.816457969210148</v>
      </c>
    </row>
    <row r="159" spans="1:8" x14ac:dyDescent="0.25">
      <c r="A159" s="195">
        <f t="shared" si="27"/>
        <v>42061</v>
      </c>
      <c r="B159">
        <v>8.8000000000000007</v>
      </c>
      <c r="C159" s="24">
        <v>1439.4</v>
      </c>
      <c r="D159">
        <v>82.5</v>
      </c>
      <c r="E159">
        <v>2665.8</v>
      </c>
      <c r="F159" s="2">
        <f t="shared" si="30"/>
        <v>91.3</v>
      </c>
      <c r="G159" s="2">
        <f t="shared" si="28"/>
        <v>4105.2000000000007</v>
      </c>
      <c r="H159" s="12">
        <f t="shared" si="29"/>
        <v>-97.775991425509119</v>
      </c>
    </row>
    <row r="160" spans="1:8" x14ac:dyDescent="0.25">
      <c r="A160" s="195">
        <f t="shared" si="27"/>
        <v>42068</v>
      </c>
      <c r="B160">
        <v>9.1</v>
      </c>
      <c r="C160" s="24">
        <v>1322.9</v>
      </c>
      <c r="D160">
        <v>82.5</v>
      </c>
      <c r="E160">
        <v>2665.8</v>
      </c>
      <c r="F160" s="2">
        <f t="shared" si="30"/>
        <v>91.6</v>
      </c>
      <c r="G160" s="2">
        <f t="shared" si="28"/>
        <v>3988.7000000000003</v>
      </c>
      <c r="H160" s="12">
        <f t="shared" si="29"/>
        <v>-97.703512422593832</v>
      </c>
    </row>
    <row r="161" spans="1:8" x14ac:dyDescent="0.25">
      <c r="A161" s="195">
        <f t="shared" si="27"/>
        <v>42075</v>
      </c>
      <c r="B161">
        <v>18.600000000000001</v>
      </c>
      <c r="C161" s="24">
        <v>1392.2</v>
      </c>
      <c r="D161">
        <v>82.5</v>
      </c>
      <c r="E161">
        <v>2666</v>
      </c>
      <c r="F161" s="2">
        <f t="shared" si="30"/>
        <v>101.1</v>
      </c>
      <c r="G161" s="2">
        <f t="shared" si="28"/>
        <v>4058.2</v>
      </c>
      <c r="H161" s="12">
        <f t="shared" si="29"/>
        <v>-97.508747720664331</v>
      </c>
    </row>
    <row r="162" spans="1:8" x14ac:dyDescent="0.25">
      <c r="A162" s="195">
        <f t="shared" si="27"/>
        <v>42082</v>
      </c>
      <c r="B162">
        <v>79.5</v>
      </c>
      <c r="C162" s="24">
        <v>1382.7</v>
      </c>
      <c r="D162">
        <v>82.5</v>
      </c>
      <c r="E162">
        <v>2666</v>
      </c>
      <c r="F162" s="2">
        <f t="shared" si="30"/>
        <v>162</v>
      </c>
      <c r="G162" s="2">
        <f t="shared" si="28"/>
        <v>4048.7</v>
      </c>
      <c r="H162" s="12">
        <f t="shared" si="29"/>
        <v>-95.998715637118082</v>
      </c>
    </row>
    <row r="163" spans="1:8" x14ac:dyDescent="0.25">
      <c r="A163" s="195">
        <f t="shared" si="27"/>
        <v>42089</v>
      </c>
      <c r="B163">
        <v>97.3</v>
      </c>
      <c r="C163">
        <v>1160.3</v>
      </c>
      <c r="D163">
        <v>82.6</v>
      </c>
      <c r="E163">
        <v>2667</v>
      </c>
      <c r="F163" s="2">
        <f t="shared" si="30"/>
        <v>179.89999999999998</v>
      </c>
      <c r="G163" s="2">
        <f t="shared" si="28"/>
        <v>3827.3</v>
      </c>
      <c r="H163" s="12">
        <f t="shared" si="29"/>
        <v>-95.299558435450578</v>
      </c>
    </row>
    <row r="164" spans="1:8" x14ac:dyDescent="0.25">
      <c r="A164" s="195">
        <f t="shared" si="27"/>
        <v>42096</v>
      </c>
      <c r="B164">
        <v>97.3</v>
      </c>
      <c r="C164">
        <v>1102.0999999999999</v>
      </c>
      <c r="D164">
        <v>82.6</v>
      </c>
      <c r="E164">
        <v>2667.2</v>
      </c>
      <c r="F164" s="2">
        <f t="shared" si="30"/>
        <v>179.89999999999998</v>
      </c>
      <c r="G164" s="2">
        <f t="shared" si="28"/>
        <v>3769.2999999999997</v>
      </c>
      <c r="H164" s="12">
        <f t="shared" si="29"/>
        <v>-95.227230520255745</v>
      </c>
    </row>
    <row r="165" spans="1:8" x14ac:dyDescent="0.25">
      <c r="A165" s="195">
        <f t="shared" si="27"/>
        <v>42103</v>
      </c>
      <c r="B165">
        <v>162.5</v>
      </c>
      <c r="C165">
        <v>934.1</v>
      </c>
      <c r="D165">
        <v>82.6</v>
      </c>
      <c r="E165">
        <v>2667.2</v>
      </c>
      <c r="F165" s="2">
        <f t="shared" si="30"/>
        <v>245.1</v>
      </c>
      <c r="G165" s="2">
        <f t="shared" si="28"/>
        <v>3601.2999999999997</v>
      </c>
      <c r="H165" s="12">
        <f t="shared" si="29"/>
        <v>-93.1941243439869</v>
      </c>
    </row>
    <row r="166" spans="1:8" x14ac:dyDescent="0.25">
      <c r="A166" s="195">
        <f t="shared" si="27"/>
        <v>42110</v>
      </c>
      <c r="B166">
        <v>162.5</v>
      </c>
      <c r="C166">
        <v>879.8</v>
      </c>
      <c r="D166">
        <v>82.6</v>
      </c>
      <c r="E166">
        <v>2667.4</v>
      </c>
      <c r="F166" s="2">
        <f t="shared" si="30"/>
        <v>245.1</v>
      </c>
      <c r="G166" s="2">
        <f t="shared" si="28"/>
        <v>3547.2</v>
      </c>
      <c r="H166" s="12">
        <f t="shared" si="29"/>
        <v>-93.090324763193493</v>
      </c>
    </row>
    <row r="167" spans="1:8" x14ac:dyDescent="0.25">
      <c r="A167" s="195">
        <f t="shared" si="27"/>
        <v>42117</v>
      </c>
      <c r="B167">
        <v>184.2</v>
      </c>
      <c r="C167">
        <v>799.6</v>
      </c>
      <c r="D167">
        <v>82.7</v>
      </c>
      <c r="E167">
        <v>2728.8</v>
      </c>
      <c r="F167" s="2">
        <f t="shared" si="30"/>
        <v>266.89999999999998</v>
      </c>
      <c r="G167" s="2">
        <f t="shared" si="28"/>
        <v>3528.4</v>
      </c>
      <c r="H167" s="12">
        <f t="shared" si="29"/>
        <v>-92.43566489060197</v>
      </c>
    </row>
    <row r="168" spans="1:8" x14ac:dyDescent="0.25">
      <c r="A168" s="195">
        <f t="shared" si="27"/>
        <v>42124</v>
      </c>
      <c r="B168">
        <v>96.1</v>
      </c>
      <c r="C168">
        <v>588.79999999999995</v>
      </c>
      <c r="D168">
        <v>87.9</v>
      </c>
      <c r="E168">
        <v>2729.6</v>
      </c>
      <c r="F168" s="2">
        <f t="shared" si="30"/>
        <v>184</v>
      </c>
      <c r="G168" s="2">
        <f t="shared" si="28"/>
        <v>3318.3999999999996</v>
      </c>
      <c r="H168" s="12">
        <f t="shared" si="29"/>
        <v>-94.455159112825456</v>
      </c>
    </row>
    <row r="169" spans="1:8" x14ac:dyDescent="0.25">
      <c r="A169" s="195">
        <f t="shared" si="27"/>
        <v>42131</v>
      </c>
      <c r="B169">
        <v>93.4</v>
      </c>
      <c r="C169">
        <v>586.79999999999995</v>
      </c>
      <c r="D169">
        <v>90.8</v>
      </c>
      <c r="E169">
        <v>2729.6</v>
      </c>
      <c r="F169" s="2">
        <f t="shared" si="30"/>
        <v>184.2</v>
      </c>
      <c r="G169" s="2">
        <f t="shared" si="28"/>
        <v>3316.3999999999996</v>
      </c>
      <c r="H169" s="12">
        <f t="shared" si="29"/>
        <v>-94.445784585695336</v>
      </c>
    </row>
    <row r="170" spans="1:8" x14ac:dyDescent="0.25">
      <c r="A170" s="195">
        <f t="shared" si="27"/>
        <v>42138</v>
      </c>
      <c r="B170">
        <v>90</v>
      </c>
      <c r="C170">
        <v>525.29999999999995</v>
      </c>
      <c r="D170">
        <v>93.3</v>
      </c>
      <c r="E170">
        <v>2731</v>
      </c>
      <c r="F170" s="2">
        <f t="shared" si="30"/>
        <v>183.3</v>
      </c>
      <c r="G170" s="2">
        <f t="shared" si="28"/>
        <v>3256.3</v>
      </c>
      <c r="H170" s="12">
        <f t="shared" si="29"/>
        <v>-94.37091177102846</v>
      </c>
    </row>
    <row r="171" spans="1:8" x14ac:dyDescent="0.25">
      <c r="A171" s="195">
        <f t="shared" si="27"/>
        <v>42145</v>
      </c>
      <c r="B171">
        <v>135</v>
      </c>
      <c r="C171">
        <v>409</v>
      </c>
      <c r="D171">
        <v>94.4</v>
      </c>
      <c r="E171">
        <v>2732.3</v>
      </c>
      <c r="F171" s="2">
        <f t="shared" si="30"/>
        <v>229.4</v>
      </c>
      <c r="G171" s="2">
        <f t="shared" si="28"/>
        <v>3141.3</v>
      </c>
      <c r="H171" s="12">
        <f t="shared" si="29"/>
        <v>-92.697290930506483</v>
      </c>
    </row>
    <row r="172" spans="1:8" x14ac:dyDescent="0.25">
      <c r="A172" s="195">
        <f t="shared" si="27"/>
        <v>42152</v>
      </c>
      <c r="B172">
        <v>131.5</v>
      </c>
      <c r="C172">
        <v>317</v>
      </c>
      <c r="D172">
        <v>152.9</v>
      </c>
      <c r="E172">
        <v>2732.3</v>
      </c>
      <c r="F172" s="2">
        <f t="shared" si="30"/>
        <v>284.39999999999998</v>
      </c>
      <c r="G172" s="2">
        <f t="shared" si="28"/>
        <v>3049.3</v>
      </c>
      <c r="H172" s="12">
        <f t="shared" si="29"/>
        <v>-90.673269274915555</v>
      </c>
    </row>
    <row r="173" spans="1:8" x14ac:dyDescent="0.25">
      <c r="A173" s="195">
        <f t="shared" si="27"/>
        <v>42159</v>
      </c>
      <c r="B173">
        <v>125</v>
      </c>
      <c r="C173">
        <v>317</v>
      </c>
      <c r="D173">
        <v>159.30000000000001</v>
      </c>
      <c r="E173">
        <v>2732.3</v>
      </c>
      <c r="F173" s="2">
        <f t="shared" si="30"/>
        <v>284.3</v>
      </c>
      <c r="G173" s="2">
        <f t="shared" si="28"/>
        <v>3049.3</v>
      </c>
      <c r="H173" s="12">
        <f t="shared" si="29"/>
        <v>-90.676548716098779</v>
      </c>
    </row>
    <row r="174" spans="1:8" x14ac:dyDescent="0.25">
      <c r="A174" s="195">
        <f t="shared" si="27"/>
        <v>42166</v>
      </c>
      <c r="B174">
        <v>121.7</v>
      </c>
      <c r="C174">
        <v>316.8</v>
      </c>
      <c r="D174">
        <v>162.5</v>
      </c>
      <c r="E174">
        <v>2732.5</v>
      </c>
      <c r="F174" s="2">
        <f t="shared" si="30"/>
        <v>284.2</v>
      </c>
      <c r="G174" s="2">
        <f t="shared" si="28"/>
        <v>3049.3</v>
      </c>
      <c r="H174" s="12">
        <f t="shared" si="29"/>
        <v>-90.679828157281989</v>
      </c>
    </row>
    <row r="175" spans="1:8" x14ac:dyDescent="0.25">
      <c r="A175" s="195">
        <f t="shared" si="27"/>
        <v>42173</v>
      </c>
      <c r="B175">
        <v>121.2</v>
      </c>
      <c r="C175">
        <v>254.2</v>
      </c>
      <c r="D175">
        <v>223.6</v>
      </c>
      <c r="E175">
        <v>2735.1</v>
      </c>
      <c r="F175" s="2">
        <f t="shared" si="30"/>
        <v>344.8</v>
      </c>
      <c r="G175" s="2">
        <f t="shared" si="28"/>
        <v>2989.2999999999997</v>
      </c>
      <c r="H175" s="12">
        <f t="shared" si="29"/>
        <v>-88.465527046465724</v>
      </c>
    </row>
    <row r="176" spans="1:8" x14ac:dyDescent="0.25">
      <c r="A176" s="195">
        <f t="shared" si="27"/>
        <v>42180</v>
      </c>
      <c r="B176" s="67">
        <v>63</v>
      </c>
      <c r="C176">
        <v>256.39999999999998</v>
      </c>
      <c r="D176">
        <v>283.7</v>
      </c>
      <c r="E176">
        <v>2735.1</v>
      </c>
      <c r="F176" s="2">
        <f t="shared" si="30"/>
        <v>346.7</v>
      </c>
      <c r="G176" s="2">
        <f t="shared" ref="G176:G186" si="31">+C176+E176</f>
        <v>2991.5</v>
      </c>
      <c r="H176" s="12">
        <f t="shared" ref="H176:H186" si="32">+(F176/G176-1)*100</f>
        <v>-88.410496406485038</v>
      </c>
    </row>
    <row r="177" spans="1:8" x14ac:dyDescent="0.25">
      <c r="A177" s="195">
        <f t="shared" si="27"/>
        <v>42187</v>
      </c>
      <c r="B177">
        <v>63.1</v>
      </c>
      <c r="C177">
        <v>194.9</v>
      </c>
      <c r="D177">
        <v>347.5</v>
      </c>
      <c r="E177">
        <v>2736.1</v>
      </c>
      <c r="F177" s="2">
        <f t="shared" ref="F177:F186" si="33">+B177+D177</f>
        <v>410.6</v>
      </c>
      <c r="G177" s="2">
        <f t="shared" si="31"/>
        <v>2931</v>
      </c>
      <c r="H177" s="12">
        <f t="shared" si="32"/>
        <v>-85.991129307403611</v>
      </c>
    </row>
    <row r="178" spans="1:8" x14ac:dyDescent="0.25">
      <c r="A178" s="195">
        <f t="shared" si="27"/>
        <v>42194</v>
      </c>
      <c r="B178">
        <v>60.9</v>
      </c>
      <c r="C178">
        <v>196.9</v>
      </c>
      <c r="D178">
        <v>409.6</v>
      </c>
      <c r="E178">
        <v>2736.1</v>
      </c>
      <c r="F178" s="2">
        <f t="shared" si="33"/>
        <v>470.5</v>
      </c>
      <c r="G178" s="2">
        <f t="shared" si="31"/>
        <v>2933</v>
      </c>
      <c r="H178" s="12">
        <f t="shared" si="32"/>
        <v>-83.958404364132292</v>
      </c>
    </row>
    <row r="179" spans="1:8" x14ac:dyDescent="0.25">
      <c r="A179" s="195">
        <f t="shared" si="27"/>
        <v>42201</v>
      </c>
      <c r="B179">
        <v>0.3</v>
      </c>
      <c r="C179">
        <v>143.9</v>
      </c>
      <c r="D179">
        <v>473.3</v>
      </c>
      <c r="E179">
        <v>2739.1</v>
      </c>
      <c r="F179" s="2">
        <f t="shared" si="33"/>
        <v>473.6</v>
      </c>
      <c r="G179" s="2">
        <f t="shared" si="31"/>
        <v>2883</v>
      </c>
      <c r="H179" s="12">
        <f t="shared" si="32"/>
        <v>-83.572667360388493</v>
      </c>
    </row>
    <row r="180" spans="1:8" x14ac:dyDescent="0.25">
      <c r="A180" s="195">
        <f t="shared" si="27"/>
        <v>42208</v>
      </c>
      <c r="B180">
        <v>0.3</v>
      </c>
      <c r="C180" s="67">
        <v>79</v>
      </c>
      <c r="D180">
        <v>473.3</v>
      </c>
      <c r="E180">
        <v>2741.4</v>
      </c>
      <c r="F180" s="2">
        <f t="shared" si="33"/>
        <v>473.6</v>
      </c>
      <c r="G180" s="2">
        <f t="shared" si="31"/>
        <v>2820.4</v>
      </c>
      <c r="H180" s="12">
        <f t="shared" si="32"/>
        <v>-83.208055594951063</v>
      </c>
    </row>
    <row r="181" spans="1:8" x14ac:dyDescent="0.25">
      <c r="A181" s="195">
        <f t="shared" si="27"/>
        <v>42215</v>
      </c>
      <c r="B181">
        <v>0.3</v>
      </c>
      <c r="C181">
        <v>95.8</v>
      </c>
      <c r="D181">
        <v>473.3</v>
      </c>
      <c r="E181">
        <v>2741.4</v>
      </c>
      <c r="F181" s="2">
        <f t="shared" si="33"/>
        <v>473.6</v>
      </c>
      <c r="G181" s="2">
        <f t="shared" si="31"/>
        <v>2837.2000000000003</v>
      </c>
      <c r="H181" s="12">
        <f t="shared" si="32"/>
        <v>-83.307486254053288</v>
      </c>
    </row>
    <row r="182" spans="1:8" x14ac:dyDescent="0.25">
      <c r="A182" s="195">
        <f t="shared" si="27"/>
        <v>42222</v>
      </c>
      <c r="B182">
        <v>0.4</v>
      </c>
      <c r="C182">
        <v>92.1</v>
      </c>
      <c r="D182">
        <v>473.3</v>
      </c>
      <c r="E182">
        <v>2745.2</v>
      </c>
      <c r="F182" s="2">
        <f t="shared" si="33"/>
        <v>473.7</v>
      </c>
      <c r="G182" s="2">
        <f t="shared" si="31"/>
        <v>2837.2999999999997</v>
      </c>
      <c r="H182" s="12">
        <f t="shared" si="32"/>
        <v>-83.304550100447599</v>
      </c>
    </row>
    <row r="183" spans="1:8" x14ac:dyDescent="0.25">
      <c r="A183" s="195">
        <f t="shared" si="27"/>
        <v>42229</v>
      </c>
      <c r="B183">
        <v>0.4</v>
      </c>
      <c r="C183">
        <v>21</v>
      </c>
      <c r="D183">
        <v>473.3</v>
      </c>
      <c r="E183">
        <v>2751.8</v>
      </c>
      <c r="F183" s="2">
        <f t="shared" si="33"/>
        <v>473.7</v>
      </c>
      <c r="G183" s="2">
        <f t="shared" si="31"/>
        <v>2772.8</v>
      </c>
      <c r="H183" s="12">
        <f t="shared" si="32"/>
        <v>-82.916185804962495</v>
      </c>
    </row>
    <row r="184" spans="1:8" x14ac:dyDescent="0.25">
      <c r="A184" s="195">
        <f t="shared" si="27"/>
        <v>42236</v>
      </c>
      <c r="B184">
        <v>0.2</v>
      </c>
      <c r="C184">
        <v>18.600000000000001</v>
      </c>
      <c r="D184">
        <v>473.5</v>
      </c>
      <c r="E184">
        <v>2754.2</v>
      </c>
      <c r="F184" s="2">
        <f t="shared" si="33"/>
        <v>473.7</v>
      </c>
      <c r="G184" s="2">
        <f t="shared" si="31"/>
        <v>2772.7999999999997</v>
      </c>
      <c r="H184" s="12">
        <f t="shared" si="32"/>
        <v>-82.916185804962495</v>
      </c>
    </row>
    <row r="185" spans="1:8" x14ac:dyDescent="0.25">
      <c r="A185" s="195">
        <f t="shared" si="27"/>
        <v>42243</v>
      </c>
      <c r="B185">
        <v>0.2</v>
      </c>
      <c r="C185">
        <v>15.6</v>
      </c>
      <c r="D185">
        <v>473.5</v>
      </c>
      <c r="E185">
        <v>2757.3</v>
      </c>
      <c r="F185" s="279">
        <f t="shared" si="33"/>
        <v>473.7</v>
      </c>
      <c r="G185" s="2">
        <f t="shared" si="31"/>
        <v>2772.9</v>
      </c>
      <c r="H185" s="12">
        <f t="shared" si="32"/>
        <v>-82.916801904143682</v>
      </c>
    </row>
    <row r="186" spans="1:8" x14ac:dyDescent="0.25">
      <c r="A186" s="195">
        <f t="shared" si="27"/>
        <v>42250</v>
      </c>
      <c r="B186">
        <v>0.1</v>
      </c>
      <c r="C186">
        <v>27.7</v>
      </c>
      <c r="D186">
        <v>0.1</v>
      </c>
      <c r="E186">
        <v>6</v>
      </c>
      <c r="F186" s="2">
        <f t="shared" si="33"/>
        <v>0.2</v>
      </c>
      <c r="G186" s="2">
        <f t="shared" si="31"/>
        <v>33.700000000000003</v>
      </c>
      <c r="H186" s="12">
        <f t="shared" si="32"/>
        <v>-99.406528189910986</v>
      </c>
    </row>
    <row r="187" spans="1:8" x14ac:dyDescent="0.25">
      <c r="A187" s="195">
        <f t="shared" si="27"/>
        <v>42257</v>
      </c>
      <c r="B187">
        <v>0.1</v>
      </c>
      <c r="C187">
        <v>26.6</v>
      </c>
      <c r="D187">
        <v>0.1</v>
      </c>
      <c r="E187">
        <v>7.3</v>
      </c>
      <c r="F187" s="2">
        <f t="shared" ref="F187:G194" si="34">+B187+D187</f>
        <v>0.2</v>
      </c>
      <c r="G187" s="2">
        <f t="shared" si="34"/>
        <v>33.9</v>
      </c>
      <c r="H187" s="12">
        <f t="shared" ref="H187:H194" si="35">+(F187/G187-1)*100</f>
        <v>-99.410029498525077</v>
      </c>
    </row>
    <row r="188" spans="1:8" x14ac:dyDescent="0.25">
      <c r="A188" s="195">
        <f t="shared" si="27"/>
        <v>42264</v>
      </c>
      <c r="B188">
        <v>0.1</v>
      </c>
      <c r="C188">
        <v>63.3</v>
      </c>
      <c r="D188">
        <v>0.1</v>
      </c>
      <c r="E188">
        <v>8.8000000000000007</v>
      </c>
      <c r="F188" s="2">
        <f t="shared" si="34"/>
        <v>0.2</v>
      </c>
      <c r="G188" s="2">
        <f t="shared" si="34"/>
        <v>72.099999999999994</v>
      </c>
      <c r="H188" s="12">
        <f t="shared" si="35"/>
        <v>-99.722607489597777</v>
      </c>
    </row>
    <row r="189" spans="1:8" x14ac:dyDescent="0.25">
      <c r="A189" s="195">
        <f t="shared" si="27"/>
        <v>42271</v>
      </c>
      <c r="B189">
        <v>0.1</v>
      </c>
      <c r="C189">
        <v>26.6</v>
      </c>
      <c r="D189">
        <v>0.1</v>
      </c>
      <c r="E189">
        <v>7.3</v>
      </c>
      <c r="F189" s="2">
        <f t="shared" si="34"/>
        <v>0.2</v>
      </c>
      <c r="G189" s="2">
        <f t="shared" si="34"/>
        <v>33.9</v>
      </c>
      <c r="H189" s="12">
        <f t="shared" si="35"/>
        <v>-99.410029498525077</v>
      </c>
    </row>
    <row r="190" spans="1:8" x14ac:dyDescent="0.25">
      <c r="A190" s="195">
        <f t="shared" si="27"/>
        <v>42278</v>
      </c>
      <c r="B190">
        <v>0.1</v>
      </c>
      <c r="C190">
        <v>62.1</v>
      </c>
      <c r="D190">
        <v>0.1</v>
      </c>
      <c r="E190">
        <v>10.9</v>
      </c>
      <c r="F190" s="2">
        <f t="shared" si="34"/>
        <v>0.2</v>
      </c>
      <c r="G190" s="2">
        <f t="shared" si="34"/>
        <v>73</v>
      </c>
      <c r="H190" s="12">
        <f t="shared" si="35"/>
        <v>-99.726027397260282</v>
      </c>
    </row>
    <row r="191" spans="1:8" x14ac:dyDescent="0.25">
      <c r="A191" s="195">
        <f t="shared" si="27"/>
        <v>42285</v>
      </c>
      <c r="B191" s="67">
        <v>0</v>
      </c>
      <c r="C191">
        <v>61.4</v>
      </c>
      <c r="D191">
        <v>0.2</v>
      </c>
      <c r="E191">
        <v>11.6</v>
      </c>
      <c r="F191" s="2">
        <f t="shared" si="34"/>
        <v>0.2</v>
      </c>
      <c r="G191" s="2">
        <f t="shared" si="34"/>
        <v>73</v>
      </c>
      <c r="H191" s="12">
        <f t="shared" si="35"/>
        <v>-99.726027397260282</v>
      </c>
    </row>
    <row r="192" spans="1:8" x14ac:dyDescent="0.25">
      <c r="A192" s="195">
        <f t="shared" si="27"/>
        <v>42292</v>
      </c>
      <c r="B192">
        <v>0.3</v>
      </c>
      <c r="C192">
        <v>55.7</v>
      </c>
      <c r="D192">
        <v>0.2</v>
      </c>
      <c r="E192">
        <v>17.100000000000001</v>
      </c>
      <c r="F192" s="2">
        <f t="shared" si="34"/>
        <v>0.5</v>
      </c>
      <c r="G192" s="2">
        <f t="shared" si="34"/>
        <v>72.800000000000011</v>
      </c>
      <c r="H192" s="12">
        <f t="shared" si="35"/>
        <v>-99.313186813186817</v>
      </c>
    </row>
    <row r="193" spans="1:10" x14ac:dyDescent="0.25">
      <c r="A193" s="195">
        <f t="shared" si="27"/>
        <v>42299</v>
      </c>
      <c r="B193">
        <v>0.3</v>
      </c>
      <c r="C193">
        <v>46.3</v>
      </c>
      <c r="D193">
        <v>0.2</v>
      </c>
      <c r="E193">
        <v>27.5</v>
      </c>
      <c r="F193" s="2">
        <f t="shared" si="34"/>
        <v>0.5</v>
      </c>
      <c r="G193" s="2">
        <f t="shared" si="34"/>
        <v>73.8</v>
      </c>
      <c r="H193" s="12">
        <f t="shared" si="35"/>
        <v>-99.322493224932245</v>
      </c>
    </row>
    <row r="194" spans="1:10" x14ac:dyDescent="0.25">
      <c r="A194" s="195">
        <f t="shared" si="27"/>
        <v>42306</v>
      </c>
      <c r="B194">
        <v>0.4</v>
      </c>
      <c r="C194">
        <v>43.9</v>
      </c>
      <c r="D194">
        <v>0.2</v>
      </c>
      <c r="E194">
        <v>29.9</v>
      </c>
      <c r="F194" s="2">
        <f t="shared" si="34"/>
        <v>0.60000000000000009</v>
      </c>
      <c r="G194" s="2">
        <f t="shared" si="34"/>
        <v>73.8</v>
      </c>
      <c r="H194" s="12">
        <f t="shared" si="35"/>
        <v>-99.1869918699187</v>
      </c>
    </row>
    <row r="195" spans="1:10" x14ac:dyDescent="0.25">
      <c r="A195" s="195">
        <f t="shared" si="27"/>
        <v>42313</v>
      </c>
      <c r="B195">
        <v>0.4</v>
      </c>
      <c r="C195">
        <v>40.9</v>
      </c>
      <c r="D195">
        <v>0.2</v>
      </c>
      <c r="E195">
        <v>29.9</v>
      </c>
      <c r="F195" s="2">
        <f t="shared" ref="F195:G203" si="36">+B195+D195</f>
        <v>0.60000000000000009</v>
      </c>
      <c r="G195" s="2">
        <f t="shared" si="36"/>
        <v>70.8</v>
      </c>
      <c r="H195" s="12">
        <f t="shared" ref="H195:H203" si="37">+(F195/G195-1)*100</f>
        <v>-99.152542372881356</v>
      </c>
    </row>
    <row r="196" spans="1:10" x14ac:dyDescent="0.25">
      <c r="A196" s="195">
        <f t="shared" si="27"/>
        <v>42320</v>
      </c>
      <c r="B196">
        <v>0.3</v>
      </c>
      <c r="C196">
        <v>58.2</v>
      </c>
      <c r="D196">
        <v>0.3</v>
      </c>
      <c r="E196">
        <v>33.799999999999997</v>
      </c>
      <c r="F196" s="2">
        <f t="shared" si="36"/>
        <v>0.6</v>
      </c>
      <c r="G196" s="2">
        <f t="shared" si="36"/>
        <v>92</v>
      </c>
      <c r="H196" s="12">
        <f t="shared" si="37"/>
        <v>-99.34782608695653</v>
      </c>
    </row>
    <row r="197" spans="1:10" x14ac:dyDescent="0.25">
      <c r="A197" s="195">
        <f t="shared" si="27"/>
        <v>42327</v>
      </c>
      <c r="B197">
        <v>0.5</v>
      </c>
      <c r="C197">
        <v>41.8</v>
      </c>
      <c r="D197">
        <v>0.3</v>
      </c>
      <c r="E197">
        <v>50.4</v>
      </c>
      <c r="F197" s="2">
        <f t="shared" si="36"/>
        <v>0.8</v>
      </c>
      <c r="G197" s="2">
        <f t="shared" si="36"/>
        <v>92.199999999999989</v>
      </c>
      <c r="H197" s="12">
        <f t="shared" si="37"/>
        <v>-99.132321041214752</v>
      </c>
    </row>
    <row r="198" spans="1:10" x14ac:dyDescent="0.25">
      <c r="A198" s="195">
        <f t="shared" si="27"/>
        <v>42334</v>
      </c>
      <c r="B198">
        <v>0.5</v>
      </c>
      <c r="C198">
        <v>36.9</v>
      </c>
      <c r="D198">
        <v>0.3</v>
      </c>
      <c r="E198">
        <v>55.3</v>
      </c>
      <c r="F198" s="2">
        <f t="shared" si="36"/>
        <v>0.8</v>
      </c>
      <c r="G198" s="2">
        <f t="shared" si="36"/>
        <v>92.199999999999989</v>
      </c>
      <c r="H198" s="12">
        <f t="shared" si="37"/>
        <v>-99.132321041214752</v>
      </c>
    </row>
    <row r="199" spans="1:10" x14ac:dyDescent="0.25">
      <c r="A199" s="195">
        <f t="shared" si="27"/>
        <v>42341</v>
      </c>
      <c r="B199">
        <v>0.3</v>
      </c>
      <c r="C199">
        <v>35.9</v>
      </c>
      <c r="D199">
        <v>0.5</v>
      </c>
      <c r="E199">
        <v>57.3</v>
      </c>
      <c r="F199" s="2">
        <f t="shared" si="36"/>
        <v>0.8</v>
      </c>
      <c r="G199" s="2">
        <f t="shared" si="36"/>
        <v>93.199999999999989</v>
      </c>
      <c r="H199" s="12">
        <f t="shared" si="37"/>
        <v>-99.141630901287556</v>
      </c>
    </row>
    <row r="200" spans="1:10" x14ac:dyDescent="0.25">
      <c r="A200" s="195">
        <f t="shared" si="27"/>
        <v>42348</v>
      </c>
      <c r="B200">
        <v>0.2</v>
      </c>
      <c r="C200">
        <v>34.299999999999997</v>
      </c>
      <c r="D200">
        <v>0.6</v>
      </c>
      <c r="E200">
        <v>58.8</v>
      </c>
      <c r="F200" s="2">
        <f t="shared" si="36"/>
        <v>0.8</v>
      </c>
      <c r="G200" s="2">
        <f t="shared" si="36"/>
        <v>93.1</v>
      </c>
      <c r="H200" s="12">
        <f t="shared" si="37"/>
        <v>-99.140708915144998</v>
      </c>
      <c r="I200">
        <v>0</v>
      </c>
    </row>
    <row r="201" spans="1:10" x14ac:dyDescent="0.25">
      <c r="A201" s="195">
        <f t="shared" si="27"/>
        <v>42355</v>
      </c>
      <c r="B201">
        <v>0.2</v>
      </c>
      <c r="C201">
        <v>33.6</v>
      </c>
      <c r="D201">
        <v>0.7</v>
      </c>
      <c r="E201">
        <v>59.4</v>
      </c>
      <c r="F201" s="2">
        <f t="shared" si="36"/>
        <v>0.89999999999999991</v>
      </c>
      <c r="G201" s="2">
        <f t="shared" si="36"/>
        <v>93</v>
      </c>
      <c r="H201" s="12">
        <f t="shared" si="37"/>
        <v>-99.032258064516128</v>
      </c>
      <c r="I201">
        <v>0</v>
      </c>
    </row>
    <row r="202" spans="1:10" x14ac:dyDescent="0.25">
      <c r="A202" s="195">
        <f t="shared" si="27"/>
        <v>42362</v>
      </c>
      <c r="B202">
        <v>0.1</v>
      </c>
      <c r="C202">
        <v>28.8</v>
      </c>
      <c r="D202">
        <v>0.8</v>
      </c>
      <c r="E202">
        <v>64.2</v>
      </c>
      <c r="F202" s="2">
        <f t="shared" si="36"/>
        <v>0.9</v>
      </c>
      <c r="G202" s="2">
        <f t="shared" si="36"/>
        <v>93</v>
      </c>
      <c r="H202" s="12">
        <f t="shared" si="37"/>
        <v>-99.032258064516128</v>
      </c>
      <c r="I202">
        <v>0</v>
      </c>
    </row>
    <row r="203" spans="1:10" x14ac:dyDescent="0.25">
      <c r="A203" s="195">
        <f t="shared" si="27"/>
        <v>42369</v>
      </c>
      <c r="B203">
        <v>0.1</v>
      </c>
      <c r="C203">
        <v>28.2</v>
      </c>
      <c r="D203">
        <v>0.8</v>
      </c>
      <c r="E203">
        <v>64.900000000000006</v>
      </c>
      <c r="F203" s="2">
        <f t="shared" si="36"/>
        <v>0.9</v>
      </c>
      <c r="G203" s="2">
        <f t="shared" si="36"/>
        <v>93.100000000000009</v>
      </c>
      <c r="H203" s="12">
        <f t="shared" si="37"/>
        <v>-99.033297529538132</v>
      </c>
      <c r="I203">
        <v>0</v>
      </c>
      <c r="J203" t="s">
        <v>267</v>
      </c>
    </row>
    <row r="204" spans="1:10" x14ac:dyDescent="0.25">
      <c r="A204" s="195">
        <f t="shared" si="27"/>
        <v>42376</v>
      </c>
      <c r="B204">
        <v>0.1</v>
      </c>
      <c r="C204">
        <v>23.5</v>
      </c>
      <c r="D204">
        <v>0.8</v>
      </c>
      <c r="E204">
        <v>69.599999999999994</v>
      </c>
      <c r="F204" s="2">
        <f t="shared" ref="F204:G206" si="38">+B204+D204</f>
        <v>0.9</v>
      </c>
      <c r="G204" s="2">
        <f t="shared" si="38"/>
        <v>93.1</v>
      </c>
      <c r="H204" s="12">
        <f t="shared" ref="H204:H209" si="39">+(F204/G204-1)*100</f>
        <v>-99.033297529538132</v>
      </c>
    </row>
    <row r="205" spans="1:10" x14ac:dyDescent="0.25">
      <c r="A205" s="195">
        <f t="shared" si="27"/>
        <v>42383</v>
      </c>
      <c r="B205">
        <v>0.1</v>
      </c>
      <c r="C205">
        <v>17.600000000000001</v>
      </c>
      <c r="D205">
        <v>0.8</v>
      </c>
      <c r="E205">
        <v>75.5</v>
      </c>
      <c r="F205" s="2">
        <f t="shared" si="38"/>
        <v>0.9</v>
      </c>
      <c r="G205" s="2">
        <f t="shared" si="38"/>
        <v>93.1</v>
      </c>
      <c r="H205" s="12">
        <f t="shared" si="39"/>
        <v>-99.033297529538132</v>
      </c>
    </row>
    <row r="206" spans="1:10" x14ac:dyDescent="0.25">
      <c r="A206" s="195">
        <f t="shared" si="27"/>
        <v>42390</v>
      </c>
      <c r="B206">
        <v>0.1</v>
      </c>
      <c r="C206">
        <v>15.9</v>
      </c>
      <c r="D206">
        <v>0.9</v>
      </c>
      <c r="E206">
        <v>77.2</v>
      </c>
      <c r="F206" s="2">
        <f t="shared" si="38"/>
        <v>1</v>
      </c>
      <c r="G206" s="2">
        <f t="shared" si="38"/>
        <v>93.100000000000009</v>
      </c>
      <c r="H206" s="12">
        <f t="shared" si="39"/>
        <v>-98.925886143931251</v>
      </c>
    </row>
    <row r="207" spans="1:10" x14ac:dyDescent="0.25">
      <c r="A207" s="195">
        <f t="shared" si="27"/>
        <v>42397</v>
      </c>
      <c r="B207">
        <v>0.1</v>
      </c>
      <c r="C207">
        <v>8.6</v>
      </c>
      <c r="D207">
        <v>0.9</v>
      </c>
      <c r="E207">
        <v>82.5</v>
      </c>
      <c r="F207" s="2">
        <f t="shared" ref="F207:G209" si="40">+B207+D207</f>
        <v>1</v>
      </c>
      <c r="G207" s="2">
        <f t="shared" si="40"/>
        <v>91.1</v>
      </c>
      <c r="H207" s="12">
        <f t="shared" si="39"/>
        <v>-98.902305159165749</v>
      </c>
    </row>
    <row r="208" spans="1:10" x14ac:dyDescent="0.25">
      <c r="A208" s="195">
        <f t="shared" si="27"/>
        <v>42404</v>
      </c>
      <c r="B208">
        <v>0.3</v>
      </c>
      <c r="C208">
        <v>8.1999999999999993</v>
      </c>
      <c r="D208">
        <v>0.9</v>
      </c>
      <c r="E208">
        <v>82.5</v>
      </c>
      <c r="F208" s="2">
        <f t="shared" si="40"/>
        <v>1.2</v>
      </c>
      <c r="G208" s="2">
        <f t="shared" si="40"/>
        <v>90.7</v>
      </c>
      <c r="H208" s="12">
        <f t="shared" si="39"/>
        <v>-98.676957001102537</v>
      </c>
    </row>
    <row r="209" spans="1:11" x14ac:dyDescent="0.25">
      <c r="A209" s="195">
        <f t="shared" ref="A209:A272" si="41">+A208+7</f>
        <v>42411</v>
      </c>
      <c r="B209">
        <v>0.1</v>
      </c>
      <c r="C209">
        <v>8.1999999999999993</v>
      </c>
      <c r="D209">
        <v>1.1000000000000001</v>
      </c>
      <c r="E209">
        <v>82.5</v>
      </c>
      <c r="F209" s="2">
        <f t="shared" si="40"/>
        <v>1.2000000000000002</v>
      </c>
      <c r="G209" s="2">
        <f t="shared" si="40"/>
        <v>90.7</v>
      </c>
      <c r="H209" s="12">
        <f t="shared" si="39"/>
        <v>-98.676957001102537</v>
      </c>
    </row>
    <row r="210" spans="1:11" x14ac:dyDescent="0.25">
      <c r="A210" s="195">
        <f t="shared" si="41"/>
        <v>42418</v>
      </c>
      <c r="B210">
        <v>0.1</v>
      </c>
      <c r="C210">
        <v>8.6999999999999993</v>
      </c>
      <c r="D210">
        <v>1.1000000000000001</v>
      </c>
      <c r="E210">
        <v>82.5</v>
      </c>
      <c r="F210" s="2">
        <f t="shared" ref="F210:G212" si="42">+B210+D210</f>
        <v>1.2000000000000002</v>
      </c>
      <c r="G210" s="2">
        <f t="shared" si="42"/>
        <v>91.2</v>
      </c>
      <c r="H210" s="12">
        <f t="shared" ref="H210:H215" si="43">+(F210/G210-1)*100</f>
        <v>-98.68421052631578</v>
      </c>
    </row>
    <row r="211" spans="1:11" x14ac:dyDescent="0.25">
      <c r="A211" s="195">
        <f t="shared" si="41"/>
        <v>42425</v>
      </c>
      <c r="B211">
        <v>0.1</v>
      </c>
      <c r="C211">
        <v>8.8000000000000007</v>
      </c>
      <c r="D211">
        <v>1.1000000000000001</v>
      </c>
      <c r="E211">
        <v>82.5</v>
      </c>
      <c r="F211" s="2">
        <f t="shared" si="42"/>
        <v>1.2000000000000002</v>
      </c>
      <c r="G211" s="2">
        <f t="shared" si="42"/>
        <v>91.3</v>
      </c>
      <c r="H211" s="12">
        <f t="shared" si="43"/>
        <v>-98.685651697699896</v>
      </c>
    </row>
    <row r="212" spans="1:11" x14ac:dyDescent="0.25">
      <c r="A212" s="195">
        <f t="shared" si="41"/>
        <v>42432</v>
      </c>
      <c r="B212" s="67">
        <v>64</v>
      </c>
      <c r="C212">
        <v>9.1</v>
      </c>
      <c r="D212">
        <v>1.3</v>
      </c>
      <c r="E212">
        <v>82.5</v>
      </c>
      <c r="F212" s="2">
        <f t="shared" si="42"/>
        <v>65.3</v>
      </c>
      <c r="G212" s="2">
        <f t="shared" si="42"/>
        <v>91.6</v>
      </c>
      <c r="H212" s="12">
        <f t="shared" si="43"/>
        <v>-28.711790393013104</v>
      </c>
    </row>
    <row r="213" spans="1:11" x14ac:dyDescent="0.25">
      <c r="A213" s="195">
        <f t="shared" si="41"/>
        <v>42439</v>
      </c>
      <c r="B213">
        <v>116.5</v>
      </c>
      <c r="C213">
        <v>18.600000000000001</v>
      </c>
      <c r="D213">
        <v>1.3</v>
      </c>
      <c r="E213">
        <v>82.5</v>
      </c>
      <c r="F213" s="2">
        <f t="shared" ref="F213:G215" si="44">+B213+D213</f>
        <v>117.8</v>
      </c>
      <c r="G213" s="2">
        <f t="shared" si="44"/>
        <v>101.1</v>
      </c>
      <c r="H213" s="12">
        <f t="shared" si="43"/>
        <v>16.518298714144407</v>
      </c>
    </row>
    <row r="214" spans="1:11" x14ac:dyDescent="0.25">
      <c r="A214" s="195">
        <f t="shared" si="41"/>
        <v>42446</v>
      </c>
      <c r="B214">
        <v>116.5</v>
      </c>
      <c r="C214">
        <v>79.5</v>
      </c>
      <c r="D214">
        <v>1.3</v>
      </c>
      <c r="E214">
        <v>82.5</v>
      </c>
      <c r="F214" s="2">
        <f t="shared" si="44"/>
        <v>117.8</v>
      </c>
      <c r="G214" s="2">
        <f t="shared" si="44"/>
        <v>162</v>
      </c>
      <c r="H214" s="12">
        <f t="shared" si="43"/>
        <v>-27.283950617283949</v>
      </c>
      <c r="K214" t="s">
        <v>636</v>
      </c>
    </row>
    <row r="215" spans="1:11" x14ac:dyDescent="0.25">
      <c r="A215" s="195">
        <f t="shared" si="41"/>
        <v>42453</v>
      </c>
      <c r="B215">
        <v>52.5</v>
      </c>
      <c r="C215">
        <v>97.3</v>
      </c>
      <c r="D215">
        <v>65.400000000000006</v>
      </c>
      <c r="E215">
        <v>82.6</v>
      </c>
      <c r="F215" s="2">
        <f t="shared" si="44"/>
        <v>117.9</v>
      </c>
      <c r="G215" s="2">
        <f t="shared" si="44"/>
        <v>179.89999999999998</v>
      </c>
      <c r="H215" s="12">
        <f t="shared" si="43"/>
        <v>-34.463590883824338</v>
      </c>
    </row>
    <row r="216" spans="1:11" x14ac:dyDescent="0.25">
      <c r="A216" s="195">
        <f t="shared" si="41"/>
        <v>42460</v>
      </c>
      <c r="B216">
        <v>0</v>
      </c>
      <c r="C216">
        <v>97.3</v>
      </c>
      <c r="D216">
        <v>117.7</v>
      </c>
      <c r="E216">
        <v>82.6</v>
      </c>
      <c r="F216" s="2">
        <f t="shared" ref="F216:G218" si="45">+B216+D216</f>
        <v>117.7</v>
      </c>
      <c r="G216" s="2">
        <f t="shared" si="45"/>
        <v>179.89999999999998</v>
      </c>
      <c r="H216" s="12">
        <f t="shared" ref="H216:H221" si="46">+(F216/G216-1)*100</f>
        <v>-34.574763757643126</v>
      </c>
    </row>
    <row r="217" spans="1:11" x14ac:dyDescent="0.25">
      <c r="A217" s="195">
        <f t="shared" si="41"/>
        <v>42467</v>
      </c>
      <c r="B217">
        <v>0</v>
      </c>
      <c r="C217">
        <v>162.5</v>
      </c>
      <c r="D217">
        <v>117.7</v>
      </c>
      <c r="E217">
        <v>82.6</v>
      </c>
      <c r="F217" s="2">
        <f t="shared" si="45"/>
        <v>117.7</v>
      </c>
      <c r="G217" s="2">
        <f t="shared" si="45"/>
        <v>245.1</v>
      </c>
      <c r="H217" s="12">
        <f t="shared" si="46"/>
        <v>-51.97878416972663</v>
      </c>
    </row>
    <row r="218" spans="1:11" x14ac:dyDescent="0.25">
      <c r="A218" s="195">
        <f t="shared" si="41"/>
        <v>42474</v>
      </c>
      <c r="B218">
        <v>0</v>
      </c>
      <c r="C218">
        <v>162.5</v>
      </c>
      <c r="D218">
        <v>117.7</v>
      </c>
      <c r="E218">
        <v>82.6</v>
      </c>
      <c r="F218" s="2">
        <f t="shared" si="45"/>
        <v>117.7</v>
      </c>
      <c r="G218" s="2">
        <f t="shared" si="45"/>
        <v>245.1</v>
      </c>
      <c r="H218" s="12">
        <f t="shared" si="46"/>
        <v>-51.97878416972663</v>
      </c>
    </row>
    <row r="219" spans="1:11" x14ac:dyDescent="0.25">
      <c r="A219" s="195">
        <f t="shared" si="41"/>
        <v>42481</v>
      </c>
      <c r="B219">
        <v>0</v>
      </c>
      <c r="C219">
        <v>184.2</v>
      </c>
      <c r="D219">
        <v>117.7</v>
      </c>
      <c r="E219">
        <v>82.7</v>
      </c>
      <c r="F219" s="2">
        <f t="shared" ref="F219:G221" si="47">+B219+D219</f>
        <v>117.7</v>
      </c>
      <c r="G219" s="2">
        <f t="shared" si="47"/>
        <v>266.89999999999998</v>
      </c>
      <c r="H219" s="12">
        <f t="shared" si="46"/>
        <v>-55.901086549269387</v>
      </c>
    </row>
    <row r="220" spans="1:11" x14ac:dyDescent="0.25">
      <c r="A220" s="195">
        <f t="shared" si="41"/>
        <v>42488</v>
      </c>
      <c r="B220">
        <v>0</v>
      </c>
      <c r="C220">
        <v>96.1</v>
      </c>
      <c r="D220">
        <v>182.8</v>
      </c>
      <c r="E220">
        <v>87.9</v>
      </c>
      <c r="F220" s="2">
        <f t="shared" si="47"/>
        <v>182.8</v>
      </c>
      <c r="G220" s="2">
        <f t="shared" si="47"/>
        <v>184</v>
      </c>
      <c r="H220" s="12">
        <f t="shared" si="46"/>
        <v>-0.6521739130434745</v>
      </c>
    </row>
    <row r="221" spans="1:11" x14ac:dyDescent="0.25">
      <c r="A221" s="195">
        <f t="shared" si="41"/>
        <v>42495</v>
      </c>
      <c r="B221">
        <v>0</v>
      </c>
      <c r="C221">
        <v>93.4</v>
      </c>
      <c r="D221">
        <v>182.8</v>
      </c>
      <c r="E221">
        <v>90.8</v>
      </c>
      <c r="F221" s="2">
        <f t="shared" si="47"/>
        <v>182.8</v>
      </c>
      <c r="G221" s="2">
        <f t="shared" si="47"/>
        <v>184.2</v>
      </c>
      <c r="H221" s="12">
        <f t="shared" si="46"/>
        <v>-0.76004343105319228</v>
      </c>
    </row>
    <row r="222" spans="1:11" x14ac:dyDescent="0.25">
      <c r="A222" s="195">
        <f t="shared" si="41"/>
        <v>42502</v>
      </c>
      <c r="B222">
        <v>0</v>
      </c>
      <c r="C222" s="67">
        <v>90</v>
      </c>
      <c r="D222">
        <v>182.8</v>
      </c>
      <c r="E222">
        <v>93.3</v>
      </c>
      <c r="F222" s="2">
        <f t="shared" ref="F222:G224" si="48">+B222+D222</f>
        <v>182.8</v>
      </c>
      <c r="G222" s="2">
        <f t="shared" si="48"/>
        <v>183.3</v>
      </c>
      <c r="H222" s="12">
        <f t="shared" ref="H222:H227" si="49">+(F222/G222-1)*100</f>
        <v>-0.27277686852155147</v>
      </c>
    </row>
    <row r="223" spans="1:11" x14ac:dyDescent="0.25">
      <c r="A223" s="195">
        <f t="shared" si="41"/>
        <v>42509</v>
      </c>
      <c r="B223">
        <v>0</v>
      </c>
      <c r="C223" s="67">
        <v>135</v>
      </c>
      <c r="D223">
        <v>182.8</v>
      </c>
      <c r="E223">
        <v>94.4</v>
      </c>
      <c r="F223" s="2">
        <f t="shared" si="48"/>
        <v>182.8</v>
      </c>
      <c r="G223" s="2">
        <f t="shared" si="48"/>
        <v>229.4</v>
      </c>
      <c r="H223" s="12">
        <f t="shared" si="49"/>
        <v>-20.313862249346116</v>
      </c>
    </row>
    <row r="224" spans="1:11" x14ac:dyDescent="0.25">
      <c r="A224" s="195">
        <f t="shared" si="41"/>
        <v>42516</v>
      </c>
      <c r="B224">
        <v>0</v>
      </c>
      <c r="C224">
        <v>131.5</v>
      </c>
      <c r="D224">
        <v>182.8</v>
      </c>
      <c r="E224">
        <v>152.9</v>
      </c>
      <c r="F224" s="2">
        <f t="shared" si="48"/>
        <v>182.8</v>
      </c>
      <c r="G224" s="2">
        <f t="shared" si="48"/>
        <v>284.39999999999998</v>
      </c>
      <c r="H224" s="12">
        <f t="shared" si="49"/>
        <v>-35.724331926863563</v>
      </c>
    </row>
    <row r="225" spans="1:8" x14ac:dyDescent="0.25">
      <c r="A225" s="195">
        <f t="shared" si="41"/>
        <v>42523</v>
      </c>
      <c r="B225">
        <v>0</v>
      </c>
      <c r="C225" s="67">
        <v>125</v>
      </c>
      <c r="D225">
        <v>182.8</v>
      </c>
      <c r="E225">
        <v>159.30000000000001</v>
      </c>
      <c r="F225" s="2">
        <f t="shared" ref="F225:G227" si="50">+B225+D225</f>
        <v>182.8</v>
      </c>
      <c r="G225" s="2">
        <f t="shared" si="50"/>
        <v>284.3</v>
      </c>
      <c r="H225" s="12">
        <f t="shared" si="49"/>
        <v>-35.70172353148083</v>
      </c>
    </row>
    <row r="226" spans="1:8" x14ac:dyDescent="0.25">
      <c r="A226" s="195">
        <f t="shared" si="41"/>
        <v>42530</v>
      </c>
      <c r="B226">
        <v>2.1</v>
      </c>
      <c r="C226">
        <v>121.7</v>
      </c>
      <c r="D226">
        <v>182.8</v>
      </c>
      <c r="E226">
        <v>162.5</v>
      </c>
      <c r="F226" s="2">
        <f t="shared" si="50"/>
        <v>184.9</v>
      </c>
      <c r="G226" s="2">
        <f t="shared" si="50"/>
        <v>284.2</v>
      </c>
      <c r="H226" s="12">
        <f t="shared" si="49"/>
        <v>-34.940182969739617</v>
      </c>
    </row>
    <row r="227" spans="1:8" x14ac:dyDescent="0.25">
      <c r="A227" s="195">
        <f t="shared" si="41"/>
        <v>42537</v>
      </c>
      <c r="B227">
        <v>2.1</v>
      </c>
      <c r="C227">
        <v>121.2</v>
      </c>
      <c r="D227">
        <v>182.8</v>
      </c>
      <c r="E227">
        <v>223.6</v>
      </c>
      <c r="F227" s="2">
        <f t="shared" si="50"/>
        <v>184.9</v>
      </c>
      <c r="G227" s="2">
        <f t="shared" si="50"/>
        <v>344.8</v>
      </c>
      <c r="H227" s="12">
        <f t="shared" si="49"/>
        <v>-46.374709976798144</v>
      </c>
    </row>
    <row r="228" spans="1:8" x14ac:dyDescent="0.25">
      <c r="A228" s="195">
        <f t="shared" si="41"/>
        <v>42544</v>
      </c>
      <c r="B228">
        <v>2.1</v>
      </c>
      <c r="C228">
        <v>63.1</v>
      </c>
      <c r="D228">
        <v>182.8</v>
      </c>
      <c r="E228">
        <v>283.7</v>
      </c>
      <c r="F228" s="2">
        <f t="shared" ref="F228:G230" si="51">+B228+D228</f>
        <v>184.9</v>
      </c>
      <c r="G228" s="2">
        <f t="shared" si="51"/>
        <v>346.8</v>
      </c>
      <c r="H228" s="12">
        <f t="shared" ref="H228:H233" si="52">+(F228/G228-1)*100</f>
        <v>-46.683967704728943</v>
      </c>
    </row>
    <row r="229" spans="1:8" x14ac:dyDescent="0.25">
      <c r="A229" s="195">
        <f t="shared" si="41"/>
        <v>42551</v>
      </c>
      <c r="B229">
        <v>2.1</v>
      </c>
      <c r="C229">
        <v>63.1</v>
      </c>
      <c r="D229">
        <v>182.8</v>
      </c>
      <c r="E229">
        <v>347.5</v>
      </c>
      <c r="F229" s="2">
        <f t="shared" si="51"/>
        <v>184.9</v>
      </c>
      <c r="G229" s="2">
        <f t="shared" si="51"/>
        <v>410.6</v>
      </c>
      <c r="H229" s="12">
        <f t="shared" si="52"/>
        <v>-54.96833901607404</v>
      </c>
    </row>
    <row r="230" spans="1:8" x14ac:dyDescent="0.25">
      <c r="A230" s="195">
        <f t="shared" si="41"/>
        <v>42558</v>
      </c>
      <c r="B230">
        <v>2.1</v>
      </c>
      <c r="C230">
        <v>60.9</v>
      </c>
      <c r="D230">
        <v>182.8</v>
      </c>
      <c r="E230">
        <v>409.6</v>
      </c>
      <c r="F230" s="2">
        <f t="shared" si="51"/>
        <v>184.9</v>
      </c>
      <c r="G230" s="2">
        <f t="shared" si="51"/>
        <v>470.5</v>
      </c>
      <c r="H230" s="12">
        <f t="shared" si="52"/>
        <v>-60.701381509032949</v>
      </c>
    </row>
    <row r="231" spans="1:8" x14ac:dyDescent="0.25">
      <c r="A231" s="195">
        <f t="shared" si="41"/>
        <v>42565</v>
      </c>
      <c r="B231">
        <v>2.1</v>
      </c>
      <c r="C231">
        <v>0.3</v>
      </c>
      <c r="D231">
        <v>182.8</v>
      </c>
      <c r="E231">
        <v>473.3</v>
      </c>
      <c r="F231" s="2">
        <f t="shared" ref="F231:G233" si="53">+B231+D231</f>
        <v>184.9</v>
      </c>
      <c r="G231" s="2">
        <f t="shared" si="53"/>
        <v>473.6</v>
      </c>
      <c r="H231" s="12">
        <f t="shared" si="52"/>
        <v>-60.95861486486487</v>
      </c>
    </row>
    <row r="232" spans="1:8" x14ac:dyDescent="0.25">
      <c r="A232" s="195">
        <f t="shared" si="41"/>
        <v>42572</v>
      </c>
      <c r="B232">
        <v>2.1</v>
      </c>
      <c r="C232">
        <v>0.3</v>
      </c>
      <c r="D232">
        <v>182.8</v>
      </c>
      <c r="E232">
        <v>473.3</v>
      </c>
      <c r="F232" s="2">
        <f t="shared" si="53"/>
        <v>184.9</v>
      </c>
      <c r="G232" s="2">
        <f t="shared" si="53"/>
        <v>473.6</v>
      </c>
      <c r="H232" s="12">
        <f t="shared" si="52"/>
        <v>-60.95861486486487</v>
      </c>
    </row>
    <row r="233" spans="1:8" x14ac:dyDescent="0.25">
      <c r="A233" s="195">
        <f t="shared" si="41"/>
        <v>42579</v>
      </c>
      <c r="B233">
        <v>0</v>
      </c>
      <c r="C233">
        <v>0.3</v>
      </c>
      <c r="D233">
        <v>184.8</v>
      </c>
      <c r="E233">
        <v>473.3</v>
      </c>
      <c r="F233" s="2">
        <f t="shared" si="53"/>
        <v>184.8</v>
      </c>
      <c r="G233" s="2">
        <f t="shared" si="53"/>
        <v>473.6</v>
      </c>
      <c r="H233" s="12">
        <f t="shared" si="52"/>
        <v>-60.97972972972974</v>
      </c>
    </row>
    <row r="234" spans="1:8" x14ac:dyDescent="0.25">
      <c r="A234" s="195">
        <f t="shared" si="41"/>
        <v>42586</v>
      </c>
      <c r="B234">
        <v>0</v>
      </c>
      <c r="C234">
        <v>0.4</v>
      </c>
      <c r="D234">
        <v>184.8</v>
      </c>
      <c r="E234">
        <v>473.3</v>
      </c>
      <c r="F234" s="2">
        <f t="shared" ref="F234:G236" si="54">+B234+D234</f>
        <v>184.8</v>
      </c>
      <c r="G234" s="2">
        <f t="shared" si="54"/>
        <v>473.7</v>
      </c>
      <c r="H234" s="12">
        <f t="shared" ref="H234:H239" si="55">+(F234/G234-1)*100</f>
        <v>-60.987967067764401</v>
      </c>
    </row>
    <row r="235" spans="1:8" x14ac:dyDescent="0.25">
      <c r="A235" s="195">
        <f t="shared" si="41"/>
        <v>42593</v>
      </c>
      <c r="B235">
        <v>0.1</v>
      </c>
      <c r="C235">
        <v>0.4</v>
      </c>
      <c r="D235">
        <v>184.8</v>
      </c>
      <c r="E235">
        <v>473.3</v>
      </c>
      <c r="F235" s="2">
        <f t="shared" si="54"/>
        <v>184.9</v>
      </c>
      <c r="G235" s="2">
        <f t="shared" si="54"/>
        <v>473.7</v>
      </c>
      <c r="H235" s="12">
        <f t="shared" si="55"/>
        <v>-60.966856660333548</v>
      </c>
    </row>
    <row r="236" spans="1:8" x14ac:dyDescent="0.25">
      <c r="A236" s="195">
        <f t="shared" si="41"/>
        <v>42600</v>
      </c>
      <c r="B236">
        <v>0.1</v>
      </c>
      <c r="C236">
        <v>0.2</v>
      </c>
      <c r="D236">
        <v>184.8</v>
      </c>
      <c r="E236">
        <v>473.5</v>
      </c>
      <c r="F236" s="2">
        <f t="shared" si="54"/>
        <v>184.9</v>
      </c>
      <c r="G236" s="2">
        <f t="shared" si="54"/>
        <v>473.7</v>
      </c>
      <c r="H236" s="12">
        <f t="shared" si="55"/>
        <v>-60.966856660333548</v>
      </c>
    </row>
    <row r="237" spans="1:8" x14ac:dyDescent="0.25">
      <c r="A237" s="195">
        <f t="shared" si="41"/>
        <v>42607</v>
      </c>
      <c r="B237">
        <v>0.1</v>
      </c>
      <c r="C237">
        <v>0.2</v>
      </c>
      <c r="D237">
        <v>184.8</v>
      </c>
      <c r="E237">
        <v>473.5</v>
      </c>
      <c r="F237" s="279">
        <f t="shared" ref="F237:G239" si="56">+B237+D237</f>
        <v>184.9</v>
      </c>
      <c r="G237" s="2">
        <f t="shared" si="56"/>
        <v>473.7</v>
      </c>
      <c r="H237" s="12">
        <f t="shared" si="55"/>
        <v>-60.966856660333548</v>
      </c>
    </row>
    <row r="238" spans="1:8" x14ac:dyDescent="0.25">
      <c r="A238" s="195">
        <f t="shared" si="41"/>
        <v>42614</v>
      </c>
      <c r="B238">
        <v>0.1</v>
      </c>
      <c r="C238">
        <v>0.1</v>
      </c>
      <c r="D238">
        <v>0</v>
      </c>
      <c r="E238">
        <v>0.1</v>
      </c>
      <c r="F238" s="2">
        <f t="shared" si="56"/>
        <v>0.1</v>
      </c>
      <c r="G238" s="2">
        <f t="shared" si="56"/>
        <v>0.2</v>
      </c>
      <c r="H238" s="12">
        <f t="shared" si="55"/>
        <v>-50</v>
      </c>
    </row>
    <row r="239" spans="1:8" x14ac:dyDescent="0.25">
      <c r="A239" s="195">
        <f t="shared" si="41"/>
        <v>42621</v>
      </c>
      <c r="B239">
        <v>0.1</v>
      </c>
      <c r="C239">
        <v>0.1</v>
      </c>
      <c r="D239">
        <v>0</v>
      </c>
      <c r="E239">
        <v>0.1</v>
      </c>
      <c r="F239" s="2">
        <f t="shared" si="56"/>
        <v>0.1</v>
      </c>
      <c r="G239" s="2">
        <f t="shared" si="56"/>
        <v>0.2</v>
      </c>
      <c r="H239" s="12">
        <f t="shared" si="55"/>
        <v>-50</v>
      </c>
    </row>
    <row r="240" spans="1:8" x14ac:dyDescent="0.25">
      <c r="A240" s="195">
        <f t="shared" si="41"/>
        <v>42628</v>
      </c>
      <c r="B240">
        <v>0.1</v>
      </c>
      <c r="C240">
        <v>0.1</v>
      </c>
      <c r="D240">
        <v>0</v>
      </c>
      <c r="E240">
        <v>0.1</v>
      </c>
      <c r="F240" s="2">
        <f t="shared" ref="F240:G242" si="57">+B240+D240</f>
        <v>0.1</v>
      </c>
      <c r="G240" s="2">
        <f t="shared" si="57"/>
        <v>0.2</v>
      </c>
      <c r="H240" s="12">
        <f t="shared" ref="H240:H245" si="58">+(F240/G240-1)*100</f>
        <v>-50</v>
      </c>
    </row>
    <row r="241" spans="1:8" x14ac:dyDescent="0.25">
      <c r="A241" s="195">
        <f t="shared" si="41"/>
        <v>42635</v>
      </c>
      <c r="B241">
        <v>0.1</v>
      </c>
      <c r="C241">
        <v>0.1</v>
      </c>
      <c r="D241">
        <v>0</v>
      </c>
      <c r="E241">
        <v>0.1</v>
      </c>
      <c r="F241" s="2">
        <f t="shared" si="57"/>
        <v>0.1</v>
      </c>
      <c r="G241" s="2">
        <f t="shared" si="57"/>
        <v>0.2</v>
      </c>
      <c r="H241" s="12">
        <f t="shared" si="58"/>
        <v>-50</v>
      </c>
    </row>
    <row r="242" spans="1:8" x14ac:dyDescent="0.25">
      <c r="A242" s="195">
        <f t="shared" si="41"/>
        <v>42642</v>
      </c>
      <c r="B242">
        <v>0.1</v>
      </c>
      <c r="C242">
        <v>0.1</v>
      </c>
      <c r="D242">
        <v>0</v>
      </c>
      <c r="E242">
        <v>0.1</v>
      </c>
      <c r="F242" s="2">
        <f t="shared" si="57"/>
        <v>0.1</v>
      </c>
      <c r="G242" s="2">
        <f t="shared" si="57"/>
        <v>0.2</v>
      </c>
      <c r="H242" s="12">
        <f t="shared" si="58"/>
        <v>-50</v>
      </c>
    </row>
    <row r="243" spans="1:8" x14ac:dyDescent="0.25">
      <c r="A243" s="195">
        <f t="shared" si="41"/>
        <v>42649</v>
      </c>
      <c r="B243">
        <v>0</v>
      </c>
      <c r="C243">
        <v>0.4</v>
      </c>
      <c r="D243">
        <v>0.1</v>
      </c>
      <c r="E243">
        <v>0.16</v>
      </c>
      <c r="F243" s="2">
        <f t="shared" ref="F243:G245" si="59">+B243+D243</f>
        <v>0.1</v>
      </c>
      <c r="G243" s="2">
        <f t="shared" si="59"/>
        <v>0.56000000000000005</v>
      </c>
      <c r="H243" s="12">
        <f t="shared" si="58"/>
        <v>-82.142857142857139</v>
      </c>
    </row>
    <row r="244" spans="1:8" x14ac:dyDescent="0.25">
      <c r="A244" s="195">
        <f t="shared" si="41"/>
        <v>42656</v>
      </c>
      <c r="B244">
        <v>0</v>
      </c>
      <c r="C244">
        <v>0.3</v>
      </c>
      <c r="D244">
        <v>0.1</v>
      </c>
      <c r="E244">
        <v>0.2</v>
      </c>
      <c r="F244" s="2">
        <f t="shared" si="59"/>
        <v>0.1</v>
      </c>
      <c r="G244" s="2">
        <f t="shared" si="59"/>
        <v>0.5</v>
      </c>
      <c r="H244" s="12">
        <f t="shared" si="58"/>
        <v>-80</v>
      </c>
    </row>
    <row r="245" spans="1:8" x14ac:dyDescent="0.25">
      <c r="A245" s="195">
        <f t="shared" si="41"/>
        <v>42663</v>
      </c>
      <c r="B245">
        <v>0</v>
      </c>
      <c r="C245">
        <v>0.3</v>
      </c>
      <c r="D245">
        <v>0.1</v>
      </c>
      <c r="E245">
        <v>0.2</v>
      </c>
      <c r="F245" s="2">
        <f t="shared" si="59"/>
        <v>0.1</v>
      </c>
      <c r="G245" s="2">
        <f t="shared" si="59"/>
        <v>0.5</v>
      </c>
      <c r="H245" s="12">
        <f t="shared" si="58"/>
        <v>-80</v>
      </c>
    </row>
    <row r="246" spans="1:8" x14ac:dyDescent="0.25">
      <c r="A246" s="195">
        <f t="shared" si="41"/>
        <v>42670</v>
      </c>
      <c r="B246">
        <v>0</v>
      </c>
      <c r="C246">
        <v>0.4</v>
      </c>
      <c r="D246">
        <v>0.1</v>
      </c>
      <c r="E246">
        <v>0.2</v>
      </c>
      <c r="F246" s="2">
        <f t="shared" ref="F246:G248" si="60">+B246+D246</f>
        <v>0.1</v>
      </c>
      <c r="G246" s="2">
        <f t="shared" si="60"/>
        <v>0.60000000000000009</v>
      </c>
      <c r="H246" s="12">
        <f t="shared" ref="H246:H251" si="61">+(F246/G246-1)*100</f>
        <v>-83.333333333333343</v>
      </c>
    </row>
    <row r="247" spans="1:8" x14ac:dyDescent="0.25">
      <c r="A247" s="195">
        <f t="shared" si="41"/>
        <v>42677</v>
      </c>
      <c r="B247">
        <v>0</v>
      </c>
      <c r="C247">
        <v>0.4</v>
      </c>
      <c r="D247">
        <v>0.1</v>
      </c>
      <c r="E247">
        <v>0.2</v>
      </c>
      <c r="F247" s="2">
        <f t="shared" si="60"/>
        <v>0.1</v>
      </c>
      <c r="G247" s="2">
        <f t="shared" si="60"/>
        <v>0.60000000000000009</v>
      </c>
      <c r="H247" s="12">
        <f t="shared" si="61"/>
        <v>-83.333333333333343</v>
      </c>
    </row>
    <row r="248" spans="1:8" x14ac:dyDescent="0.25">
      <c r="A248" s="195">
        <f t="shared" si="41"/>
        <v>42684</v>
      </c>
      <c r="B248">
        <v>0</v>
      </c>
      <c r="C248">
        <v>0.3</v>
      </c>
      <c r="D248">
        <v>0.1</v>
      </c>
      <c r="E248">
        <v>0.3</v>
      </c>
      <c r="F248" s="2">
        <f t="shared" si="60"/>
        <v>0.1</v>
      </c>
      <c r="G248" s="2">
        <f t="shared" si="60"/>
        <v>0.6</v>
      </c>
      <c r="H248" s="12">
        <f t="shared" si="61"/>
        <v>-83.333333333333329</v>
      </c>
    </row>
    <row r="249" spans="1:8" x14ac:dyDescent="0.25">
      <c r="A249" s="195">
        <f t="shared" si="41"/>
        <v>42691</v>
      </c>
      <c r="B249">
        <v>0</v>
      </c>
      <c r="C249">
        <v>0.5</v>
      </c>
      <c r="D249">
        <v>0.1</v>
      </c>
      <c r="E249">
        <v>0.3</v>
      </c>
      <c r="F249" s="2">
        <f t="shared" ref="F249:G251" si="62">+B249+D249</f>
        <v>0.1</v>
      </c>
      <c r="G249" s="2">
        <f t="shared" si="62"/>
        <v>0.8</v>
      </c>
      <c r="H249" s="12">
        <f t="shared" si="61"/>
        <v>-87.5</v>
      </c>
    </row>
    <row r="250" spans="1:8" x14ac:dyDescent="0.25">
      <c r="A250" s="195">
        <f t="shared" si="41"/>
        <v>42698</v>
      </c>
      <c r="B250">
        <v>0</v>
      </c>
      <c r="C250">
        <v>0.5</v>
      </c>
      <c r="D250">
        <v>0.1</v>
      </c>
      <c r="E250">
        <v>0.3</v>
      </c>
      <c r="F250" s="2">
        <f t="shared" si="62"/>
        <v>0.1</v>
      </c>
      <c r="G250" s="2">
        <f t="shared" si="62"/>
        <v>0.8</v>
      </c>
      <c r="H250" s="12">
        <f t="shared" si="61"/>
        <v>-87.5</v>
      </c>
    </row>
    <row r="251" spans="1:8" x14ac:dyDescent="0.25">
      <c r="A251" s="195">
        <f t="shared" si="41"/>
        <v>42705</v>
      </c>
      <c r="B251">
        <v>0</v>
      </c>
      <c r="C251">
        <v>0.3</v>
      </c>
      <c r="D251">
        <v>0.1</v>
      </c>
      <c r="E251">
        <v>0.5</v>
      </c>
      <c r="F251" s="2">
        <f t="shared" si="62"/>
        <v>0.1</v>
      </c>
      <c r="G251" s="2">
        <f t="shared" si="62"/>
        <v>0.8</v>
      </c>
      <c r="H251" s="12">
        <f t="shared" si="61"/>
        <v>-87.5</v>
      </c>
    </row>
    <row r="252" spans="1:8" x14ac:dyDescent="0.25">
      <c r="A252" s="195">
        <f t="shared" si="41"/>
        <v>42712</v>
      </c>
      <c r="B252">
        <v>0</v>
      </c>
      <c r="C252">
        <v>0.2</v>
      </c>
      <c r="D252">
        <v>0.1</v>
      </c>
      <c r="E252">
        <v>0.6</v>
      </c>
      <c r="F252" s="2">
        <f t="shared" ref="F252:G255" si="63">+B252+D252</f>
        <v>0.1</v>
      </c>
      <c r="G252" s="2">
        <f t="shared" si="63"/>
        <v>0.8</v>
      </c>
      <c r="H252" s="12">
        <f t="shared" ref="H252:H257" si="64">+(F252/G252-1)*100</f>
        <v>-87.5</v>
      </c>
    </row>
    <row r="253" spans="1:8" x14ac:dyDescent="0.25">
      <c r="A253" s="195">
        <f t="shared" si="41"/>
        <v>42719</v>
      </c>
      <c r="B253">
        <v>0</v>
      </c>
      <c r="C253">
        <v>0.2</v>
      </c>
      <c r="D253">
        <v>0.1</v>
      </c>
      <c r="E253">
        <v>0.7</v>
      </c>
      <c r="F253" s="2">
        <f t="shared" si="63"/>
        <v>0.1</v>
      </c>
      <c r="G253" s="2">
        <f t="shared" si="63"/>
        <v>0.89999999999999991</v>
      </c>
      <c r="H253" s="12">
        <f t="shared" si="64"/>
        <v>-88.888888888888886</v>
      </c>
    </row>
    <row r="254" spans="1:8" x14ac:dyDescent="0.25">
      <c r="A254" s="195">
        <f t="shared" si="41"/>
        <v>42726</v>
      </c>
      <c r="B254">
        <v>0</v>
      </c>
      <c r="C254">
        <v>0.1</v>
      </c>
      <c r="D254">
        <v>0.1</v>
      </c>
      <c r="E254">
        <v>0.8</v>
      </c>
      <c r="F254" s="2">
        <f t="shared" si="63"/>
        <v>0.1</v>
      </c>
      <c r="G254" s="2">
        <f t="shared" si="63"/>
        <v>0.9</v>
      </c>
      <c r="H254" s="12">
        <f t="shared" si="64"/>
        <v>-88.888888888888886</v>
      </c>
    </row>
    <row r="255" spans="1:8" x14ac:dyDescent="0.25">
      <c r="A255" s="195">
        <f t="shared" si="41"/>
        <v>42733</v>
      </c>
      <c r="B255">
        <v>0</v>
      </c>
      <c r="C255">
        <v>0.1</v>
      </c>
      <c r="D255">
        <v>0.1</v>
      </c>
      <c r="E255">
        <v>0.8</v>
      </c>
      <c r="F255" s="2">
        <f t="shared" si="63"/>
        <v>0.1</v>
      </c>
      <c r="G255" s="2">
        <f t="shared" si="63"/>
        <v>0.9</v>
      </c>
      <c r="H255" s="12">
        <f t="shared" si="64"/>
        <v>-88.888888888888886</v>
      </c>
    </row>
    <row r="256" spans="1:8" x14ac:dyDescent="0.25">
      <c r="A256" s="195">
        <f t="shared" si="41"/>
        <v>42740</v>
      </c>
      <c r="B256">
        <v>0</v>
      </c>
      <c r="C256">
        <v>0.1</v>
      </c>
      <c r="D256">
        <v>0.1</v>
      </c>
      <c r="E256">
        <v>0.8</v>
      </c>
      <c r="F256" s="2">
        <f t="shared" ref="F256:G258" si="65">+B256+D256</f>
        <v>0.1</v>
      </c>
      <c r="G256" s="2">
        <f t="shared" si="65"/>
        <v>0.9</v>
      </c>
      <c r="H256" s="12">
        <f t="shared" si="64"/>
        <v>-88.888888888888886</v>
      </c>
    </row>
    <row r="257" spans="1:11" x14ac:dyDescent="0.25">
      <c r="A257" s="195">
        <f t="shared" si="41"/>
        <v>42747</v>
      </c>
      <c r="B257">
        <v>0.5</v>
      </c>
      <c r="C257">
        <v>0.1</v>
      </c>
      <c r="D257">
        <v>0.1</v>
      </c>
      <c r="E257">
        <v>0.8</v>
      </c>
      <c r="F257" s="2">
        <f t="shared" si="65"/>
        <v>0.6</v>
      </c>
      <c r="G257" s="2">
        <f t="shared" si="65"/>
        <v>0.9</v>
      </c>
      <c r="H257" s="12">
        <f t="shared" si="64"/>
        <v>-33.333333333333336</v>
      </c>
    </row>
    <row r="258" spans="1:11" x14ac:dyDescent="0.25">
      <c r="A258" s="195">
        <f t="shared" si="41"/>
        <v>42754</v>
      </c>
      <c r="B258">
        <v>0.5</v>
      </c>
      <c r="C258">
        <v>0.1</v>
      </c>
      <c r="D258">
        <v>0.1</v>
      </c>
      <c r="E258">
        <v>0.9</v>
      </c>
      <c r="F258" s="2">
        <f t="shared" si="65"/>
        <v>0.6</v>
      </c>
      <c r="G258" s="2">
        <f t="shared" si="65"/>
        <v>1</v>
      </c>
      <c r="H258" s="12">
        <f>+(F258/G258-1)*100</f>
        <v>-40</v>
      </c>
    </row>
    <row r="259" spans="1:11" x14ac:dyDescent="0.25">
      <c r="A259" s="195">
        <f t="shared" si="41"/>
        <v>42761</v>
      </c>
      <c r="B259">
        <v>0.5</v>
      </c>
      <c r="C259">
        <v>0.1</v>
      </c>
      <c r="D259">
        <v>0.1</v>
      </c>
      <c r="E259">
        <v>0.9</v>
      </c>
      <c r="F259" s="2">
        <f>+B259+D259</f>
        <v>0.6</v>
      </c>
      <c r="G259" s="2">
        <f>+C259+E259</f>
        <v>1</v>
      </c>
      <c r="H259" s="12">
        <f>+(F259/G259-1)*100</f>
        <v>-40</v>
      </c>
      <c r="K259" s="4"/>
    </row>
    <row r="260" spans="1:11" x14ac:dyDescent="0.25">
      <c r="A260" s="195">
        <f t="shared" si="41"/>
        <v>42768</v>
      </c>
      <c r="B260">
        <v>0.5</v>
      </c>
      <c r="C260">
        <v>0.3</v>
      </c>
      <c r="D260">
        <v>0.1</v>
      </c>
      <c r="E260">
        <v>0.9</v>
      </c>
      <c r="F260" s="2">
        <f>+B260+D260</f>
        <v>0.6</v>
      </c>
      <c r="G260" s="2">
        <f>+C260+E260</f>
        <v>1.2</v>
      </c>
      <c r="H260" s="12">
        <f>+(F260/G260-1)*100</f>
        <v>-50</v>
      </c>
    </row>
    <row r="261" spans="1:11" x14ac:dyDescent="0.25">
      <c r="A261" s="195">
        <f t="shared" si="41"/>
        <v>42775</v>
      </c>
      <c r="B261">
        <v>0.8</v>
      </c>
      <c r="C261">
        <v>0.1</v>
      </c>
      <c r="D261">
        <v>0.1</v>
      </c>
      <c r="E261">
        <v>1.1000000000000001</v>
      </c>
      <c r="F261" s="2">
        <f t="shared" ref="F261:F291" si="66">+B261+D261</f>
        <v>0.9</v>
      </c>
      <c r="G261" s="2">
        <f t="shared" ref="G261:G291" si="67">+C261+E261</f>
        <v>1.2000000000000002</v>
      </c>
      <c r="H261" s="12">
        <f t="shared" ref="H261:H291" si="68">+(F261/G261-1)*100</f>
        <v>-25.000000000000011</v>
      </c>
    </row>
    <row r="262" spans="1:11" x14ac:dyDescent="0.25">
      <c r="A262" s="195">
        <f t="shared" si="41"/>
        <v>42782</v>
      </c>
      <c r="B262">
        <v>1.1000000000000001</v>
      </c>
      <c r="C262">
        <v>0.1</v>
      </c>
      <c r="D262">
        <v>0.1</v>
      </c>
      <c r="E262">
        <v>1.1000000000000001</v>
      </c>
      <c r="F262" s="2">
        <f t="shared" si="66"/>
        <v>1.2000000000000002</v>
      </c>
      <c r="G262" s="2">
        <f t="shared" si="67"/>
        <v>1.2000000000000002</v>
      </c>
      <c r="H262" s="12">
        <f t="shared" si="68"/>
        <v>0</v>
      </c>
    </row>
    <row r="263" spans="1:11" x14ac:dyDescent="0.25">
      <c r="A263" s="195">
        <f t="shared" si="41"/>
        <v>42789</v>
      </c>
      <c r="B263">
        <v>1.1000000000000001</v>
      </c>
      <c r="C263">
        <v>0.1</v>
      </c>
      <c r="D263">
        <v>0.1</v>
      </c>
      <c r="E263">
        <v>1.1000000000000001</v>
      </c>
      <c r="F263" s="2">
        <f t="shared" si="66"/>
        <v>1.2000000000000002</v>
      </c>
      <c r="G263" s="2">
        <f t="shared" si="67"/>
        <v>1.2000000000000002</v>
      </c>
      <c r="H263" s="12">
        <f t="shared" si="68"/>
        <v>0</v>
      </c>
    </row>
    <row r="264" spans="1:11" x14ac:dyDescent="0.25">
      <c r="A264" s="195">
        <f t="shared" si="41"/>
        <v>42796</v>
      </c>
      <c r="B264">
        <v>0.9</v>
      </c>
      <c r="C264">
        <v>64</v>
      </c>
      <c r="D264">
        <v>0.3</v>
      </c>
      <c r="E264">
        <v>1.3</v>
      </c>
      <c r="F264" s="2">
        <f t="shared" si="66"/>
        <v>1.2</v>
      </c>
      <c r="G264" s="2">
        <f t="shared" si="67"/>
        <v>65.3</v>
      </c>
      <c r="H264" s="12">
        <f t="shared" si="68"/>
        <v>-98.16232771822358</v>
      </c>
    </row>
    <row r="265" spans="1:11" x14ac:dyDescent="0.25">
      <c r="A265" s="195">
        <f t="shared" si="41"/>
        <v>42803</v>
      </c>
      <c r="B265">
        <v>63.9</v>
      </c>
      <c r="C265">
        <v>116.5</v>
      </c>
      <c r="D265">
        <v>0.3</v>
      </c>
      <c r="E265">
        <v>1.3</v>
      </c>
      <c r="F265" s="2">
        <f t="shared" si="66"/>
        <v>64.2</v>
      </c>
      <c r="G265" s="2">
        <f t="shared" si="67"/>
        <v>117.8</v>
      </c>
      <c r="H265" s="12">
        <f t="shared" si="68"/>
        <v>-45.500848896434633</v>
      </c>
    </row>
    <row r="266" spans="1:11" x14ac:dyDescent="0.25">
      <c r="A266" s="195">
        <f t="shared" si="41"/>
        <v>42810</v>
      </c>
      <c r="B266">
        <v>63.8</v>
      </c>
      <c r="C266">
        <v>116.5</v>
      </c>
      <c r="D266">
        <v>0.4</v>
      </c>
      <c r="E266">
        <v>1.3</v>
      </c>
      <c r="F266" s="2">
        <f t="shared" si="66"/>
        <v>64.2</v>
      </c>
      <c r="G266" s="2">
        <f t="shared" si="67"/>
        <v>117.8</v>
      </c>
      <c r="H266" s="12">
        <f t="shared" si="68"/>
        <v>-45.500848896434633</v>
      </c>
    </row>
    <row r="267" spans="1:11" x14ac:dyDescent="0.25">
      <c r="A267" s="195">
        <f t="shared" si="41"/>
        <v>42817</v>
      </c>
      <c r="B267">
        <v>126.6</v>
      </c>
      <c r="C267">
        <v>52.5</v>
      </c>
      <c r="D267">
        <v>0.6</v>
      </c>
      <c r="E267">
        <v>65.400000000000006</v>
      </c>
      <c r="F267" s="2">
        <f t="shared" si="66"/>
        <v>127.19999999999999</v>
      </c>
      <c r="G267" s="2">
        <f t="shared" si="67"/>
        <v>117.9</v>
      </c>
      <c r="H267" s="12">
        <f t="shared" si="68"/>
        <v>7.8880407124681806</v>
      </c>
    </row>
    <row r="268" spans="1:11" x14ac:dyDescent="0.25">
      <c r="A268" s="195">
        <f t="shared" si="41"/>
        <v>42824</v>
      </c>
      <c r="B268">
        <v>116.5</v>
      </c>
      <c r="C268">
        <v>0</v>
      </c>
      <c r="D268">
        <v>11</v>
      </c>
      <c r="E268">
        <v>117.7</v>
      </c>
      <c r="F268" s="2">
        <f t="shared" si="66"/>
        <v>127.5</v>
      </c>
      <c r="G268" s="2">
        <f t="shared" si="67"/>
        <v>117.7</v>
      </c>
      <c r="H268" s="12">
        <f t="shared" si="68"/>
        <v>8.326253186066257</v>
      </c>
    </row>
    <row r="269" spans="1:11" x14ac:dyDescent="0.25">
      <c r="A269" s="195">
        <f t="shared" si="41"/>
        <v>42831</v>
      </c>
      <c r="B269">
        <v>116.3</v>
      </c>
      <c r="C269">
        <v>0</v>
      </c>
      <c r="D269">
        <v>11.2</v>
      </c>
      <c r="E269">
        <v>117.7</v>
      </c>
      <c r="F269" s="2">
        <f t="shared" si="66"/>
        <v>127.5</v>
      </c>
      <c r="G269" s="2">
        <f t="shared" si="67"/>
        <v>117.7</v>
      </c>
      <c r="H269" s="12">
        <f t="shared" si="68"/>
        <v>8.326253186066257</v>
      </c>
    </row>
    <row r="270" spans="1:11" x14ac:dyDescent="0.25">
      <c r="A270" s="195">
        <f t="shared" si="41"/>
        <v>42838</v>
      </c>
      <c r="B270">
        <v>116.3</v>
      </c>
      <c r="C270">
        <v>0</v>
      </c>
      <c r="D270">
        <v>11.2</v>
      </c>
      <c r="E270">
        <v>117.7</v>
      </c>
      <c r="F270" s="2">
        <f t="shared" si="66"/>
        <v>127.5</v>
      </c>
      <c r="G270" s="2">
        <f t="shared" si="67"/>
        <v>117.7</v>
      </c>
      <c r="H270" s="12">
        <f t="shared" si="68"/>
        <v>8.326253186066257</v>
      </c>
    </row>
    <row r="271" spans="1:11" x14ac:dyDescent="0.25">
      <c r="A271" s="195">
        <f t="shared" si="41"/>
        <v>42845</v>
      </c>
      <c r="B271">
        <v>116.2</v>
      </c>
      <c r="C271">
        <v>0</v>
      </c>
      <c r="D271">
        <v>11.3</v>
      </c>
      <c r="E271">
        <v>117.7</v>
      </c>
      <c r="F271" s="2">
        <f t="shared" si="66"/>
        <v>127.5</v>
      </c>
      <c r="G271" s="2">
        <f t="shared" si="67"/>
        <v>117.7</v>
      </c>
      <c r="H271" s="12">
        <f t="shared" si="68"/>
        <v>8.326253186066257</v>
      </c>
    </row>
    <row r="272" spans="1:11" x14ac:dyDescent="0.25">
      <c r="A272" s="195">
        <f t="shared" si="41"/>
        <v>42852</v>
      </c>
      <c r="B272" s="67">
        <v>136</v>
      </c>
      <c r="C272">
        <v>0</v>
      </c>
      <c r="D272">
        <v>11.5</v>
      </c>
      <c r="E272">
        <v>182.8</v>
      </c>
      <c r="F272" s="2">
        <f t="shared" si="66"/>
        <v>147.5</v>
      </c>
      <c r="G272" s="2">
        <f t="shared" si="67"/>
        <v>182.8</v>
      </c>
      <c r="H272" s="12">
        <f t="shared" si="68"/>
        <v>-19.310722100656463</v>
      </c>
      <c r="I272">
        <v>0</v>
      </c>
    </row>
    <row r="273" spans="1:9" x14ac:dyDescent="0.25">
      <c r="A273" s="195">
        <f t="shared" ref="A273:A336" si="69">+A272+7</f>
        <v>42859</v>
      </c>
      <c r="B273">
        <v>144.4</v>
      </c>
      <c r="C273">
        <v>0</v>
      </c>
      <c r="D273">
        <v>11.5</v>
      </c>
      <c r="E273">
        <v>182.8</v>
      </c>
      <c r="F273" s="2">
        <f t="shared" si="66"/>
        <v>155.9</v>
      </c>
      <c r="G273" s="2">
        <f t="shared" si="67"/>
        <v>182.8</v>
      </c>
      <c r="H273" s="12">
        <f t="shared" si="68"/>
        <v>-14.715536105032822</v>
      </c>
      <c r="I273">
        <v>0</v>
      </c>
    </row>
    <row r="274" spans="1:9" x14ac:dyDescent="0.25">
      <c r="A274" s="195">
        <f t="shared" si="69"/>
        <v>42866</v>
      </c>
      <c r="B274">
        <v>144.4</v>
      </c>
      <c r="C274">
        <v>0</v>
      </c>
      <c r="D274">
        <v>11.5</v>
      </c>
      <c r="E274">
        <v>182.8</v>
      </c>
      <c r="F274" s="2">
        <f t="shared" si="66"/>
        <v>155.9</v>
      </c>
      <c r="G274" s="2">
        <f t="shared" si="67"/>
        <v>182.8</v>
      </c>
      <c r="H274" s="12">
        <f t="shared" si="68"/>
        <v>-14.715536105032822</v>
      </c>
      <c r="I274">
        <v>0</v>
      </c>
    </row>
    <row r="275" spans="1:9" x14ac:dyDescent="0.25">
      <c r="A275" s="195">
        <f t="shared" si="69"/>
        <v>42873</v>
      </c>
      <c r="B275">
        <v>144.4</v>
      </c>
      <c r="C275">
        <v>0</v>
      </c>
      <c r="D275">
        <v>11.5</v>
      </c>
      <c r="E275">
        <v>182.8</v>
      </c>
      <c r="F275" s="2">
        <f t="shared" si="66"/>
        <v>155.9</v>
      </c>
      <c r="G275" s="2">
        <f t="shared" si="67"/>
        <v>182.8</v>
      </c>
      <c r="H275" s="12">
        <f t="shared" si="68"/>
        <v>-14.715536105032822</v>
      </c>
      <c r="I275">
        <v>0</v>
      </c>
    </row>
    <row r="276" spans="1:9" x14ac:dyDescent="0.25">
      <c r="A276" s="195">
        <f t="shared" si="69"/>
        <v>42880</v>
      </c>
      <c r="B276">
        <v>146.19999999999999</v>
      </c>
      <c r="C276">
        <v>0</v>
      </c>
      <c r="D276">
        <v>76.8</v>
      </c>
      <c r="E276">
        <v>182.8</v>
      </c>
      <c r="F276" s="2">
        <f t="shared" si="66"/>
        <v>223</v>
      </c>
      <c r="G276" s="2">
        <f t="shared" si="67"/>
        <v>182.8</v>
      </c>
      <c r="H276" s="12">
        <f t="shared" si="68"/>
        <v>21.991247264770241</v>
      </c>
      <c r="I276">
        <v>0</v>
      </c>
    </row>
    <row r="277" spans="1:9" x14ac:dyDescent="0.25">
      <c r="A277" s="195">
        <f t="shared" si="69"/>
        <v>42887</v>
      </c>
      <c r="B277">
        <v>93.2</v>
      </c>
      <c r="C277">
        <v>0</v>
      </c>
      <c r="D277">
        <v>198.2</v>
      </c>
      <c r="E277">
        <v>182.8</v>
      </c>
      <c r="F277" s="2">
        <f t="shared" si="66"/>
        <v>291.39999999999998</v>
      </c>
      <c r="G277" s="2">
        <f t="shared" si="67"/>
        <v>182.8</v>
      </c>
      <c r="H277" s="12">
        <f t="shared" si="68"/>
        <v>59.409190371991215</v>
      </c>
      <c r="I277">
        <v>0</v>
      </c>
    </row>
    <row r="278" spans="1:9" x14ac:dyDescent="0.25">
      <c r="A278" s="195">
        <f t="shared" si="69"/>
        <v>42894</v>
      </c>
      <c r="B278" s="67">
        <v>92</v>
      </c>
      <c r="C278">
        <v>2.1</v>
      </c>
      <c r="D278">
        <v>260.3</v>
      </c>
      <c r="E278">
        <v>182.8</v>
      </c>
      <c r="F278" s="2">
        <f t="shared" si="66"/>
        <v>352.3</v>
      </c>
      <c r="G278" s="2">
        <f t="shared" si="67"/>
        <v>184.9</v>
      </c>
      <c r="H278" s="12">
        <f t="shared" si="68"/>
        <v>90.535424553812874</v>
      </c>
      <c r="I278">
        <v>0</v>
      </c>
    </row>
    <row r="279" spans="1:9" x14ac:dyDescent="0.25">
      <c r="A279" s="195">
        <f t="shared" si="69"/>
        <v>42901</v>
      </c>
      <c r="B279" s="67">
        <v>91</v>
      </c>
      <c r="C279">
        <v>2.1</v>
      </c>
      <c r="D279">
        <v>261.3</v>
      </c>
      <c r="E279">
        <v>182.8</v>
      </c>
      <c r="F279" s="2">
        <f t="shared" si="66"/>
        <v>352.3</v>
      </c>
      <c r="G279" s="2">
        <f t="shared" si="67"/>
        <v>184.9</v>
      </c>
      <c r="H279" s="12">
        <f t="shared" si="68"/>
        <v>90.535424553812874</v>
      </c>
      <c r="I279">
        <v>0</v>
      </c>
    </row>
    <row r="280" spans="1:9" x14ac:dyDescent="0.25">
      <c r="A280" s="195">
        <f t="shared" si="69"/>
        <v>42908</v>
      </c>
      <c r="B280">
        <v>90.1</v>
      </c>
      <c r="C280">
        <v>2.1</v>
      </c>
      <c r="D280">
        <v>320.39999999999998</v>
      </c>
      <c r="E280">
        <v>182.8</v>
      </c>
      <c r="F280" s="2">
        <f t="shared" si="66"/>
        <v>410.5</v>
      </c>
      <c r="G280" s="2">
        <f t="shared" si="67"/>
        <v>184.9</v>
      </c>
      <c r="H280" s="12">
        <f t="shared" si="68"/>
        <v>122.01189832341805</v>
      </c>
      <c r="I280">
        <v>0</v>
      </c>
    </row>
    <row r="281" spans="1:9" x14ac:dyDescent="0.25">
      <c r="A281" s="195">
        <f t="shared" si="69"/>
        <v>42915</v>
      </c>
      <c r="B281">
        <v>88.5</v>
      </c>
      <c r="C281">
        <v>2.1</v>
      </c>
      <c r="D281">
        <v>322</v>
      </c>
      <c r="E281">
        <v>182.8</v>
      </c>
      <c r="F281" s="2">
        <f t="shared" si="66"/>
        <v>410.5</v>
      </c>
      <c r="G281" s="2">
        <f t="shared" si="67"/>
        <v>184.9</v>
      </c>
      <c r="H281" s="12">
        <f t="shared" si="68"/>
        <v>122.01189832341805</v>
      </c>
      <c r="I281">
        <v>0</v>
      </c>
    </row>
    <row r="282" spans="1:9" x14ac:dyDescent="0.25">
      <c r="A282" s="195">
        <f t="shared" si="69"/>
        <v>42922</v>
      </c>
      <c r="B282">
        <v>68.099999999999994</v>
      </c>
      <c r="C282">
        <v>2.1</v>
      </c>
      <c r="D282">
        <v>343.2</v>
      </c>
      <c r="E282">
        <v>182.8</v>
      </c>
      <c r="F282" s="2">
        <f t="shared" si="66"/>
        <v>411.29999999999995</v>
      </c>
      <c r="G282" s="2">
        <f t="shared" si="67"/>
        <v>184.9</v>
      </c>
      <c r="H282" s="12">
        <f t="shared" si="68"/>
        <v>122.44456462952944</v>
      </c>
      <c r="I282">
        <v>0</v>
      </c>
    </row>
    <row r="283" spans="1:9" x14ac:dyDescent="0.25">
      <c r="A283" s="195">
        <f t="shared" si="69"/>
        <v>42929</v>
      </c>
      <c r="B283">
        <v>66.400000000000006</v>
      </c>
      <c r="C283">
        <v>2.1</v>
      </c>
      <c r="D283">
        <v>344.9</v>
      </c>
      <c r="E283">
        <v>182.8</v>
      </c>
      <c r="F283" s="2">
        <f t="shared" si="66"/>
        <v>411.29999999999995</v>
      </c>
      <c r="G283" s="2">
        <f t="shared" si="67"/>
        <v>184.9</v>
      </c>
      <c r="H283" s="12">
        <f t="shared" si="68"/>
        <v>122.44456462952944</v>
      </c>
      <c r="I283">
        <v>0</v>
      </c>
    </row>
    <row r="284" spans="1:9" x14ac:dyDescent="0.25">
      <c r="A284" s="195">
        <f t="shared" si="69"/>
        <v>42936</v>
      </c>
      <c r="B284">
        <v>66.400000000000006</v>
      </c>
      <c r="C284">
        <v>2.1</v>
      </c>
      <c r="D284">
        <v>344.9</v>
      </c>
      <c r="E284">
        <v>182.8</v>
      </c>
      <c r="F284" s="2">
        <f t="shared" si="66"/>
        <v>411.29999999999995</v>
      </c>
      <c r="G284" s="2">
        <f t="shared" si="67"/>
        <v>184.9</v>
      </c>
      <c r="H284" s="12">
        <f t="shared" si="68"/>
        <v>122.44456462952944</v>
      </c>
      <c r="I284">
        <v>0</v>
      </c>
    </row>
    <row r="285" spans="1:9" x14ac:dyDescent="0.25">
      <c r="A285" s="195">
        <f t="shared" si="69"/>
        <v>42943</v>
      </c>
      <c r="B285">
        <v>67.599999999999994</v>
      </c>
      <c r="C285">
        <v>0</v>
      </c>
      <c r="D285">
        <v>437</v>
      </c>
      <c r="E285">
        <v>184.8</v>
      </c>
      <c r="F285" s="2">
        <f t="shared" si="66"/>
        <v>504.6</v>
      </c>
      <c r="G285" s="2">
        <f t="shared" si="67"/>
        <v>184.8</v>
      </c>
      <c r="H285" s="12">
        <f t="shared" si="68"/>
        <v>173.05194805194805</v>
      </c>
      <c r="I285">
        <v>0</v>
      </c>
    </row>
    <row r="286" spans="1:9" x14ac:dyDescent="0.25">
      <c r="A286" s="195">
        <f t="shared" si="69"/>
        <v>42950</v>
      </c>
      <c r="B286">
        <v>3.7</v>
      </c>
      <c r="C286">
        <v>0</v>
      </c>
      <c r="D286">
        <v>505.9</v>
      </c>
      <c r="E286">
        <v>184.8</v>
      </c>
      <c r="F286" s="2">
        <f t="shared" si="66"/>
        <v>509.59999999999997</v>
      </c>
      <c r="G286" s="2">
        <f t="shared" si="67"/>
        <v>184.8</v>
      </c>
      <c r="H286" s="12">
        <f t="shared" si="68"/>
        <v>175.75757575757572</v>
      </c>
      <c r="I286">
        <v>0</v>
      </c>
    </row>
    <row r="287" spans="1:9" x14ac:dyDescent="0.25">
      <c r="A287" s="195">
        <f t="shared" si="69"/>
        <v>42957</v>
      </c>
      <c r="B287">
        <v>4.9000000000000004</v>
      </c>
      <c r="C287">
        <v>0.1</v>
      </c>
      <c r="D287">
        <v>572.79999999999995</v>
      </c>
      <c r="E287">
        <v>184.8</v>
      </c>
      <c r="F287" s="2">
        <f t="shared" si="66"/>
        <v>577.69999999999993</v>
      </c>
      <c r="G287" s="2">
        <f t="shared" si="67"/>
        <v>184.9</v>
      </c>
      <c r="H287" s="12">
        <f t="shared" si="68"/>
        <v>212.43915630070305</v>
      </c>
      <c r="I287">
        <v>0</v>
      </c>
    </row>
    <row r="288" spans="1:9" x14ac:dyDescent="0.25">
      <c r="A288" s="195">
        <f t="shared" si="69"/>
        <v>42964</v>
      </c>
      <c r="B288">
        <v>2.7</v>
      </c>
      <c r="C288">
        <v>0.1</v>
      </c>
      <c r="D288">
        <v>575.1</v>
      </c>
      <c r="E288">
        <v>184.8</v>
      </c>
      <c r="F288" s="2">
        <f t="shared" si="66"/>
        <v>577.80000000000007</v>
      </c>
      <c r="G288" s="2">
        <f t="shared" si="67"/>
        <v>184.9</v>
      </c>
      <c r="H288" s="12">
        <f t="shared" si="68"/>
        <v>212.49323958896701</v>
      </c>
      <c r="I288">
        <v>0</v>
      </c>
    </row>
    <row r="289" spans="1:9" x14ac:dyDescent="0.25">
      <c r="A289" s="195">
        <f t="shared" si="69"/>
        <v>42971</v>
      </c>
      <c r="B289">
        <v>2.5</v>
      </c>
      <c r="C289">
        <v>0.1</v>
      </c>
      <c r="D289">
        <v>717.2</v>
      </c>
      <c r="E289">
        <v>184.8</v>
      </c>
      <c r="F289" s="2">
        <f t="shared" si="66"/>
        <v>719.7</v>
      </c>
      <c r="G289" s="2">
        <f t="shared" si="67"/>
        <v>184.9</v>
      </c>
      <c r="H289" s="12">
        <f t="shared" si="68"/>
        <v>289.23742563547864</v>
      </c>
      <c r="I289">
        <v>0</v>
      </c>
    </row>
    <row r="290" spans="1:9" x14ac:dyDescent="0.25">
      <c r="A290" s="195">
        <f t="shared" si="69"/>
        <v>42978</v>
      </c>
      <c r="B290">
        <v>2.4</v>
      </c>
      <c r="C290">
        <v>0.1</v>
      </c>
      <c r="D290">
        <v>717.9</v>
      </c>
      <c r="E290">
        <v>184.8</v>
      </c>
      <c r="F290" s="2">
        <f t="shared" si="66"/>
        <v>720.3</v>
      </c>
      <c r="G290" s="2">
        <f t="shared" si="67"/>
        <v>184.9</v>
      </c>
      <c r="H290" s="12">
        <f t="shared" si="68"/>
        <v>289.56192536506217</v>
      </c>
      <c r="I290">
        <v>2.1</v>
      </c>
    </row>
    <row r="291" spans="1:9" x14ac:dyDescent="0.25">
      <c r="A291" s="195">
        <f t="shared" si="69"/>
        <v>42985</v>
      </c>
      <c r="B291">
        <v>1.5</v>
      </c>
      <c r="C291">
        <v>0.1</v>
      </c>
      <c r="D291">
        <v>0.9</v>
      </c>
      <c r="E291">
        <v>0</v>
      </c>
      <c r="F291" s="2">
        <f t="shared" si="66"/>
        <v>2.4</v>
      </c>
      <c r="G291" s="2">
        <f t="shared" si="67"/>
        <v>0.1</v>
      </c>
      <c r="H291" s="12">
        <f t="shared" si="68"/>
        <v>2299.9999999999995</v>
      </c>
    </row>
    <row r="292" spans="1:9" x14ac:dyDescent="0.25">
      <c r="A292" s="195">
        <f t="shared" si="69"/>
        <v>42992</v>
      </c>
      <c r="B292">
        <v>5.8</v>
      </c>
      <c r="C292">
        <v>0.1</v>
      </c>
      <c r="D292">
        <v>1.9</v>
      </c>
      <c r="E292">
        <v>0</v>
      </c>
      <c r="F292" s="2">
        <f t="shared" ref="F292:F322" si="70">+B292+D292</f>
        <v>7.6999999999999993</v>
      </c>
      <c r="G292" s="2">
        <f t="shared" ref="G292:G355" si="71">+C292+E292</f>
        <v>0.1</v>
      </c>
      <c r="H292" s="12">
        <f t="shared" ref="H292:H322" si="72">+(F292/G292-1)*100</f>
        <v>7599.9999999999982</v>
      </c>
    </row>
    <row r="293" spans="1:9" x14ac:dyDescent="0.25">
      <c r="A293" s="195">
        <f t="shared" si="69"/>
        <v>42999</v>
      </c>
      <c r="B293">
        <v>5.7</v>
      </c>
      <c r="C293">
        <v>0.1</v>
      </c>
      <c r="D293">
        <v>1.9</v>
      </c>
      <c r="E293">
        <v>0</v>
      </c>
      <c r="F293" s="2">
        <f t="shared" si="70"/>
        <v>7.6</v>
      </c>
      <c r="G293" s="2">
        <f t="shared" si="71"/>
        <v>0.1</v>
      </c>
      <c r="H293" s="12">
        <f t="shared" si="72"/>
        <v>7499.9999999999982</v>
      </c>
    </row>
    <row r="294" spans="1:9" x14ac:dyDescent="0.25">
      <c r="A294" s="195">
        <f t="shared" si="69"/>
        <v>43006</v>
      </c>
      <c r="B294">
        <v>12.7</v>
      </c>
      <c r="C294">
        <v>0.1</v>
      </c>
      <c r="D294">
        <v>71</v>
      </c>
      <c r="E294">
        <v>0</v>
      </c>
      <c r="F294" s="2">
        <f t="shared" si="70"/>
        <v>83.7</v>
      </c>
      <c r="G294" s="2">
        <f t="shared" si="71"/>
        <v>0.1</v>
      </c>
      <c r="H294" s="12">
        <f t="shared" si="72"/>
        <v>83600</v>
      </c>
    </row>
    <row r="295" spans="1:9" x14ac:dyDescent="0.25">
      <c r="A295" s="195">
        <f t="shared" si="69"/>
        <v>43013</v>
      </c>
      <c r="B295">
        <v>1126.5</v>
      </c>
      <c r="C295">
        <v>1364.9</v>
      </c>
      <c r="D295">
        <v>439.6</v>
      </c>
      <c r="E295">
        <v>1402.4</v>
      </c>
      <c r="F295" s="2">
        <f t="shared" si="70"/>
        <v>1566.1</v>
      </c>
      <c r="G295" s="2">
        <f t="shared" si="71"/>
        <v>2767.3</v>
      </c>
      <c r="H295" s="12">
        <f t="shared" si="72"/>
        <v>-43.406930943518965</v>
      </c>
    </row>
    <row r="296" spans="1:9" x14ac:dyDescent="0.25">
      <c r="A296" s="195">
        <f t="shared" si="69"/>
        <v>43020</v>
      </c>
      <c r="B296">
        <v>12.5</v>
      </c>
      <c r="C296">
        <v>0</v>
      </c>
      <c r="D296">
        <v>2.7</v>
      </c>
      <c r="E296">
        <v>0.1</v>
      </c>
      <c r="F296" s="2">
        <f t="shared" si="70"/>
        <v>15.2</v>
      </c>
      <c r="G296" s="2">
        <f t="shared" si="71"/>
        <v>0.1</v>
      </c>
      <c r="H296" s="12">
        <f t="shared" si="72"/>
        <v>15099.999999999996</v>
      </c>
    </row>
    <row r="297" spans="1:9" x14ac:dyDescent="0.25">
      <c r="A297" s="195">
        <f t="shared" si="69"/>
        <v>43027</v>
      </c>
      <c r="B297">
        <v>74.599999999999994</v>
      </c>
      <c r="C297">
        <v>0</v>
      </c>
      <c r="D297">
        <v>3.6</v>
      </c>
      <c r="E297">
        <v>0.1</v>
      </c>
      <c r="F297" s="2">
        <f t="shared" si="70"/>
        <v>78.199999999999989</v>
      </c>
      <c r="G297" s="2">
        <f t="shared" si="71"/>
        <v>0.1</v>
      </c>
      <c r="H297" s="12">
        <f t="shared" si="72"/>
        <v>78099.999999999985</v>
      </c>
    </row>
    <row r="298" spans="1:9" x14ac:dyDescent="0.25">
      <c r="A298" s="195">
        <f t="shared" si="69"/>
        <v>43034</v>
      </c>
      <c r="B298">
        <v>74.2</v>
      </c>
      <c r="C298">
        <v>0</v>
      </c>
      <c r="D298">
        <v>4.9000000000000004</v>
      </c>
      <c r="E298">
        <v>0.1</v>
      </c>
      <c r="F298" s="2">
        <f t="shared" si="70"/>
        <v>79.100000000000009</v>
      </c>
      <c r="G298" s="2">
        <f t="shared" si="71"/>
        <v>0.1</v>
      </c>
      <c r="H298" s="12">
        <f t="shared" si="72"/>
        <v>79000</v>
      </c>
    </row>
    <row r="299" spans="1:9" x14ac:dyDescent="0.25">
      <c r="A299" s="195">
        <f t="shared" si="69"/>
        <v>43041</v>
      </c>
      <c r="B299">
        <v>82.2</v>
      </c>
      <c r="C299">
        <v>0</v>
      </c>
      <c r="D299">
        <v>6.7</v>
      </c>
      <c r="E299">
        <v>0.1</v>
      </c>
      <c r="F299" s="2">
        <f t="shared" si="70"/>
        <v>88.9</v>
      </c>
      <c r="G299" s="2">
        <f t="shared" si="71"/>
        <v>0.1</v>
      </c>
      <c r="H299" s="12">
        <f t="shared" si="72"/>
        <v>88800</v>
      </c>
    </row>
    <row r="300" spans="1:9" x14ac:dyDescent="0.25">
      <c r="A300" s="195">
        <f t="shared" si="69"/>
        <v>43048</v>
      </c>
      <c r="B300">
        <v>80.8</v>
      </c>
      <c r="C300">
        <v>0</v>
      </c>
      <c r="D300">
        <v>9.4</v>
      </c>
      <c r="E300">
        <v>0.1</v>
      </c>
      <c r="F300" s="2">
        <f t="shared" si="70"/>
        <v>90.2</v>
      </c>
      <c r="G300" s="2">
        <f t="shared" si="71"/>
        <v>0.1</v>
      </c>
      <c r="H300" s="12">
        <f t="shared" si="72"/>
        <v>90100</v>
      </c>
    </row>
    <row r="301" spans="1:9" x14ac:dyDescent="0.25">
      <c r="A301" s="195">
        <f t="shared" si="69"/>
        <v>43055</v>
      </c>
      <c r="B301">
        <v>79.900000000000006</v>
      </c>
      <c r="C301">
        <v>0</v>
      </c>
      <c r="D301">
        <v>10.3</v>
      </c>
      <c r="E301">
        <v>0.1</v>
      </c>
      <c r="F301" s="2">
        <f t="shared" si="70"/>
        <v>90.2</v>
      </c>
      <c r="G301" s="2">
        <f t="shared" si="71"/>
        <v>0.1</v>
      </c>
      <c r="H301" s="12">
        <f t="shared" si="72"/>
        <v>90100</v>
      </c>
    </row>
    <row r="302" spans="1:9" x14ac:dyDescent="0.25">
      <c r="A302" s="195">
        <f t="shared" si="69"/>
        <v>43062</v>
      </c>
      <c r="B302">
        <v>77.8</v>
      </c>
      <c r="C302">
        <v>0</v>
      </c>
      <c r="D302">
        <v>12.3</v>
      </c>
      <c r="E302">
        <v>0.1</v>
      </c>
      <c r="F302" s="2">
        <f t="shared" si="70"/>
        <v>90.1</v>
      </c>
      <c r="G302" s="2">
        <f t="shared" si="71"/>
        <v>0.1</v>
      </c>
      <c r="H302" s="12">
        <f t="shared" si="72"/>
        <v>89999.999999999985</v>
      </c>
    </row>
    <row r="303" spans="1:9" x14ac:dyDescent="0.25">
      <c r="A303" s="195">
        <f t="shared" si="69"/>
        <v>43069</v>
      </c>
      <c r="B303" s="67">
        <v>81</v>
      </c>
      <c r="C303">
        <v>0</v>
      </c>
      <c r="D303">
        <v>14</v>
      </c>
      <c r="E303">
        <v>0.1</v>
      </c>
      <c r="F303" s="2">
        <f t="shared" si="70"/>
        <v>95</v>
      </c>
      <c r="G303" s="2">
        <f t="shared" si="71"/>
        <v>0.1</v>
      </c>
      <c r="H303" s="12">
        <f t="shared" si="72"/>
        <v>94900</v>
      </c>
    </row>
    <row r="304" spans="1:9" x14ac:dyDescent="0.25">
      <c r="A304" s="195">
        <f t="shared" si="69"/>
        <v>43076</v>
      </c>
      <c r="B304">
        <v>144.4</v>
      </c>
      <c r="C304">
        <v>0</v>
      </c>
      <c r="D304">
        <v>16.5</v>
      </c>
      <c r="E304">
        <v>0.1</v>
      </c>
      <c r="F304" s="2">
        <f t="shared" si="70"/>
        <v>160.9</v>
      </c>
      <c r="G304" s="2">
        <f t="shared" si="71"/>
        <v>0.1</v>
      </c>
      <c r="H304" s="12">
        <f t="shared" si="72"/>
        <v>160800</v>
      </c>
    </row>
    <row r="305" spans="1:8" x14ac:dyDescent="0.25">
      <c r="A305" s="195">
        <f t="shared" si="69"/>
        <v>43083</v>
      </c>
      <c r="B305">
        <v>182</v>
      </c>
      <c r="C305">
        <v>0</v>
      </c>
      <c r="D305">
        <v>17.100000000000001</v>
      </c>
      <c r="E305">
        <v>0.1</v>
      </c>
      <c r="F305" s="2">
        <f t="shared" si="70"/>
        <v>199.1</v>
      </c>
      <c r="G305" s="2">
        <f t="shared" si="71"/>
        <v>0.1</v>
      </c>
      <c r="H305" s="12">
        <f t="shared" si="72"/>
        <v>198999.99999999997</v>
      </c>
    </row>
    <row r="306" spans="1:8" x14ac:dyDescent="0.25">
      <c r="A306" s="195">
        <f t="shared" si="69"/>
        <v>43090</v>
      </c>
      <c r="B306">
        <v>182</v>
      </c>
      <c r="C306">
        <v>0</v>
      </c>
      <c r="D306">
        <v>17.100000000000001</v>
      </c>
      <c r="E306">
        <v>0.1</v>
      </c>
      <c r="F306" s="2">
        <f t="shared" si="70"/>
        <v>199.1</v>
      </c>
      <c r="G306" s="2">
        <f t="shared" si="71"/>
        <v>0.1</v>
      </c>
      <c r="H306" s="12">
        <f t="shared" si="72"/>
        <v>198999.99999999997</v>
      </c>
    </row>
    <row r="307" spans="1:8" x14ac:dyDescent="0.25">
      <c r="A307" s="195">
        <f t="shared" si="69"/>
        <v>43097</v>
      </c>
      <c r="B307">
        <v>178.2</v>
      </c>
      <c r="C307">
        <v>0</v>
      </c>
      <c r="D307">
        <v>21</v>
      </c>
      <c r="E307">
        <v>0.1</v>
      </c>
      <c r="F307" s="2">
        <f t="shared" si="70"/>
        <v>199.2</v>
      </c>
      <c r="G307" s="2">
        <f t="shared" si="71"/>
        <v>0.1</v>
      </c>
      <c r="H307" s="12">
        <f t="shared" si="72"/>
        <v>199099.99999999997</v>
      </c>
    </row>
    <row r="308" spans="1:8" x14ac:dyDescent="0.25">
      <c r="A308" s="195">
        <f t="shared" si="69"/>
        <v>43104</v>
      </c>
      <c r="B308">
        <v>175.5</v>
      </c>
      <c r="C308">
        <v>0</v>
      </c>
      <c r="D308">
        <v>23.7</v>
      </c>
      <c r="E308">
        <v>0.1</v>
      </c>
      <c r="F308" s="2">
        <f t="shared" si="70"/>
        <v>199.2</v>
      </c>
      <c r="G308" s="2">
        <f t="shared" si="71"/>
        <v>0.1</v>
      </c>
      <c r="H308" s="12">
        <f t="shared" si="72"/>
        <v>199099.99999999997</v>
      </c>
    </row>
    <row r="309" spans="1:8" x14ac:dyDescent="0.25">
      <c r="A309" s="195">
        <f t="shared" si="69"/>
        <v>43111</v>
      </c>
      <c r="B309">
        <v>175.9</v>
      </c>
      <c r="C309">
        <v>0.5</v>
      </c>
      <c r="D309">
        <v>24.8</v>
      </c>
      <c r="E309">
        <v>0.1</v>
      </c>
      <c r="F309" s="2">
        <f t="shared" si="70"/>
        <v>200.70000000000002</v>
      </c>
      <c r="G309" s="2">
        <f t="shared" si="71"/>
        <v>0.6</v>
      </c>
      <c r="H309" s="12">
        <f t="shared" si="72"/>
        <v>33350.000000000007</v>
      </c>
    </row>
    <row r="310" spans="1:8" x14ac:dyDescent="0.25">
      <c r="A310" s="195">
        <f t="shared" si="69"/>
        <v>43118</v>
      </c>
      <c r="B310">
        <v>175.7</v>
      </c>
      <c r="C310">
        <v>0.5</v>
      </c>
      <c r="D310">
        <v>25</v>
      </c>
      <c r="E310">
        <v>0.1</v>
      </c>
      <c r="F310" s="2">
        <f t="shared" si="70"/>
        <v>200.7</v>
      </c>
      <c r="G310" s="2">
        <f t="shared" si="71"/>
        <v>0.6</v>
      </c>
      <c r="H310" s="12">
        <f t="shared" si="72"/>
        <v>33350</v>
      </c>
    </row>
    <row r="311" spans="1:8" x14ac:dyDescent="0.25">
      <c r="A311" s="195">
        <f t="shared" si="69"/>
        <v>43125</v>
      </c>
      <c r="B311">
        <v>173.1</v>
      </c>
      <c r="C311">
        <v>0.5</v>
      </c>
      <c r="D311">
        <v>27.5</v>
      </c>
      <c r="E311">
        <v>0.1</v>
      </c>
      <c r="F311" s="2">
        <f t="shared" si="70"/>
        <v>200.6</v>
      </c>
      <c r="G311" s="2">
        <f t="shared" si="71"/>
        <v>0.6</v>
      </c>
      <c r="H311" s="12">
        <f t="shared" si="72"/>
        <v>33333.333333333328</v>
      </c>
    </row>
    <row r="312" spans="1:8" x14ac:dyDescent="0.25">
      <c r="A312" s="195">
        <f t="shared" si="69"/>
        <v>43132</v>
      </c>
      <c r="B312">
        <v>172.5</v>
      </c>
      <c r="C312">
        <v>0.5</v>
      </c>
      <c r="D312">
        <v>28</v>
      </c>
      <c r="E312">
        <v>0.1</v>
      </c>
      <c r="F312" s="2">
        <f t="shared" si="70"/>
        <v>200.5</v>
      </c>
      <c r="G312" s="2">
        <f t="shared" si="71"/>
        <v>0.6</v>
      </c>
      <c r="H312" s="12">
        <f t="shared" si="72"/>
        <v>33316.666666666672</v>
      </c>
    </row>
    <row r="313" spans="1:8" x14ac:dyDescent="0.25">
      <c r="A313" s="195">
        <f t="shared" si="69"/>
        <v>43139</v>
      </c>
      <c r="B313">
        <v>169.9</v>
      </c>
      <c r="C313">
        <v>0.8</v>
      </c>
      <c r="D313">
        <v>30.7</v>
      </c>
      <c r="E313">
        <v>0.1</v>
      </c>
      <c r="F313" s="2">
        <f t="shared" si="70"/>
        <v>200.6</v>
      </c>
      <c r="G313" s="2">
        <f t="shared" si="71"/>
        <v>0.9</v>
      </c>
      <c r="H313" s="12">
        <f t="shared" si="72"/>
        <v>22188.888888888887</v>
      </c>
    </row>
    <row r="314" spans="1:8" x14ac:dyDescent="0.25">
      <c r="A314" s="195">
        <f t="shared" si="69"/>
        <v>43146</v>
      </c>
      <c r="B314">
        <v>168.4</v>
      </c>
      <c r="C314">
        <v>1.1000000000000001</v>
      </c>
      <c r="D314">
        <v>32.200000000000003</v>
      </c>
      <c r="E314">
        <v>0.1</v>
      </c>
      <c r="F314" s="2">
        <f t="shared" si="70"/>
        <v>200.60000000000002</v>
      </c>
      <c r="G314" s="2">
        <f t="shared" si="71"/>
        <v>1.2000000000000002</v>
      </c>
      <c r="H314" s="12">
        <f t="shared" si="72"/>
        <v>16616.666666666664</v>
      </c>
    </row>
    <row r="315" spans="1:8" x14ac:dyDescent="0.25">
      <c r="A315" s="195">
        <f t="shared" si="69"/>
        <v>43153</v>
      </c>
      <c r="B315">
        <v>165.3</v>
      </c>
      <c r="C315">
        <v>1.1000000000000001</v>
      </c>
      <c r="D315">
        <v>35.299999999999997</v>
      </c>
      <c r="E315">
        <v>0.1</v>
      </c>
      <c r="F315" s="2">
        <f t="shared" si="70"/>
        <v>200.60000000000002</v>
      </c>
      <c r="G315" s="2">
        <f t="shared" si="71"/>
        <v>1.2000000000000002</v>
      </c>
      <c r="H315" s="12">
        <f t="shared" si="72"/>
        <v>16616.666666666664</v>
      </c>
    </row>
    <row r="316" spans="1:8" x14ac:dyDescent="0.25">
      <c r="A316" s="195">
        <f t="shared" si="69"/>
        <v>43160</v>
      </c>
      <c r="B316">
        <v>230.1</v>
      </c>
      <c r="C316">
        <v>0.9</v>
      </c>
      <c r="D316">
        <v>35.5</v>
      </c>
      <c r="E316">
        <v>0.3</v>
      </c>
      <c r="F316" s="2">
        <f t="shared" si="70"/>
        <v>265.60000000000002</v>
      </c>
      <c r="G316" s="2">
        <f t="shared" si="71"/>
        <v>1.2</v>
      </c>
      <c r="H316" s="12">
        <f t="shared" si="72"/>
        <v>22033.333333333336</v>
      </c>
    </row>
    <row r="317" spans="1:8" x14ac:dyDescent="0.25">
      <c r="A317" s="195">
        <f t="shared" si="69"/>
        <v>43167</v>
      </c>
      <c r="B317">
        <v>1139.3</v>
      </c>
      <c r="C317">
        <v>889.3</v>
      </c>
      <c r="D317">
        <v>1227.9000000000001</v>
      </c>
      <c r="E317">
        <v>2911</v>
      </c>
      <c r="F317" s="2">
        <f t="shared" si="70"/>
        <v>2367.1999999999998</v>
      </c>
      <c r="G317" s="2">
        <f t="shared" si="71"/>
        <v>3800.3</v>
      </c>
      <c r="H317" s="12">
        <f t="shared" si="72"/>
        <v>-37.710180775201962</v>
      </c>
    </row>
    <row r="318" spans="1:8" x14ac:dyDescent="0.25">
      <c r="A318" s="195">
        <f t="shared" si="69"/>
        <v>43174</v>
      </c>
      <c r="B318">
        <v>230.1</v>
      </c>
      <c r="C318">
        <v>63.9</v>
      </c>
      <c r="D318">
        <v>35.5</v>
      </c>
      <c r="E318">
        <v>0.3</v>
      </c>
      <c r="F318" s="2">
        <f t="shared" si="70"/>
        <v>265.60000000000002</v>
      </c>
      <c r="G318" s="2">
        <f t="shared" si="71"/>
        <v>64.2</v>
      </c>
      <c r="H318" s="12">
        <f t="shared" si="72"/>
        <v>313.70716510903429</v>
      </c>
    </row>
    <row r="319" spans="1:8" x14ac:dyDescent="0.25">
      <c r="A319" s="195">
        <f t="shared" si="69"/>
        <v>43181</v>
      </c>
      <c r="B319">
        <v>313.8</v>
      </c>
      <c r="C319">
        <v>63.8</v>
      </c>
      <c r="D319">
        <v>50.6</v>
      </c>
      <c r="E319">
        <v>0.4</v>
      </c>
      <c r="F319" s="2">
        <f t="shared" si="70"/>
        <v>364.40000000000003</v>
      </c>
      <c r="G319" s="2">
        <f t="shared" si="71"/>
        <v>64.2</v>
      </c>
      <c r="H319" s="12">
        <f t="shared" si="72"/>
        <v>467.60124610591902</v>
      </c>
    </row>
    <row r="320" spans="1:8" x14ac:dyDescent="0.25">
      <c r="A320" s="195">
        <f t="shared" si="69"/>
        <v>43188</v>
      </c>
      <c r="B320">
        <v>313.8</v>
      </c>
      <c r="C320">
        <v>126.6</v>
      </c>
      <c r="D320">
        <v>50.6</v>
      </c>
      <c r="E320">
        <v>0.6</v>
      </c>
      <c r="F320" s="2">
        <f t="shared" si="70"/>
        <v>364.40000000000003</v>
      </c>
      <c r="G320" s="2">
        <f t="shared" si="71"/>
        <v>127.19999999999999</v>
      </c>
      <c r="H320" s="12">
        <f t="shared" si="72"/>
        <v>186.47798742138369</v>
      </c>
    </row>
    <row r="321" spans="1:11" x14ac:dyDescent="0.25">
      <c r="A321" s="195">
        <f t="shared" si="69"/>
        <v>43195</v>
      </c>
      <c r="B321">
        <v>312.89999999999998</v>
      </c>
      <c r="C321">
        <v>116.5</v>
      </c>
      <c r="D321">
        <v>68.5</v>
      </c>
      <c r="E321">
        <v>11</v>
      </c>
      <c r="F321" s="2">
        <f t="shared" si="70"/>
        <v>381.4</v>
      </c>
      <c r="G321" s="2">
        <f t="shared" si="71"/>
        <v>127.5</v>
      </c>
      <c r="H321" s="12">
        <f t="shared" si="72"/>
        <v>199.13725490196077</v>
      </c>
    </row>
    <row r="322" spans="1:11" x14ac:dyDescent="0.25">
      <c r="A322" s="195">
        <f t="shared" si="69"/>
        <v>43202</v>
      </c>
      <c r="B322">
        <v>307.7</v>
      </c>
      <c r="C322">
        <v>116.3</v>
      </c>
      <c r="D322">
        <v>73.900000000000006</v>
      </c>
      <c r="E322">
        <v>11.2</v>
      </c>
      <c r="F322" s="2">
        <f t="shared" si="70"/>
        <v>381.6</v>
      </c>
      <c r="G322" s="2">
        <f t="shared" si="71"/>
        <v>127.5</v>
      </c>
      <c r="H322" s="12">
        <f t="shared" si="72"/>
        <v>199.29411764705884</v>
      </c>
    </row>
    <row r="323" spans="1:11" x14ac:dyDescent="0.25">
      <c r="A323" s="195">
        <f t="shared" si="69"/>
        <v>43209</v>
      </c>
      <c r="B323" s="236">
        <v>304.8</v>
      </c>
      <c r="C323">
        <v>116.3</v>
      </c>
      <c r="D323">
        <v>206.3</v>
      </c>
      <c r="E323">
        <v>11.2</v>
      </c>
      <c r="F323" s="2">
        <f t="shared" ref="F323:F331" si="73">+B323+D323</f>
        <v>511.1</v>
      </c>
      <c r="G323" s="2">
        <f t="shared" si="71"/>
        <v>127.5</v>
      </c>
      <c r="H323" s="12">
        <f t="shared" ref="H323:H331" si="74">+(F323/G323-1)*100</f>
        <v>300.86274509803923</v>
      </c>
    </row>
    <row r="324" spans="1:11" x14ac:dyDescent="0.25">
      <c r="A324" s="195">
        <f t="shared" si="69"/>
        <v>43216</v>
      </c>
      <c r="B324" s="236">
        <v>206</v>
      </c>
      <c r="C324" s="234">
        <v>136</v>
      </c>
      <c r="D324" s="234">
        <v>277.3</v>
      </c>
      <c r="E324">
        <v>11.3</v>
      </c>
      <c r="F324" s="2">
        <f t="shared" si="73"/>
        <v>483.3</v>
      </c>
      <c r="G324" s="2">
        <f t="shared" si="71"/>
        <v>147.30000000000001</v>
      </c>
      <c r="H324" s="12">
        <f t="shared" si="74"/>
        <v>228.10590631364559</v>
      </c>
    </row>
    <row r="325" spans="1:11" x14ac:dyDescent="0.25">
      <c r="A325" s="195">
        <f t="shared" si="69"/>
        <v>43223</v>
      </c>
      <c r="B325" s="237">
        <v>141.1</v>
      </c>
      <c r="C325" s="235">
        <v>144.4</v>
      </c>
      <c r="D325" s="235">
        <v>275.2</v>
      </c>
      <c r="E325">
        <v>11.5</v>
      </c>
      <c r="F325" s="2">
        <f t="shared" si="73"/>
        <v>416.29999999999995</v>
      </c>
      <c r="G325" s="2">
        <f t="shared" si="71"/>
        <v>155.9</v>
      </c>
      <c r="H325" s="12">
        <f t="shared" si="74"/>
        <v>167.03014753046821</v>
      </c>
    </row>
    <row r="326" spans="1:11" x14ac:dyDescent="0.25">
      <c r="A326" s="195">
        <f t="shared" si="69"/>
        <v>43230</v>
      </c>
      <c r="B326" s="237">
        <v>139.4</v>
      </c>
      <c r="C326" s="235">
        <v>144.4</v>
      </c>
      <c r="D326" s="235">
        <v>281</v>
      </c>
      <c r="E326">
        <v>11.5</v>
      </c>
      <c r="F326" s="2">
        <f t="shared" si="73"/>
        <v>420.4</v>
      </c>
      <c r="G326" s="2">
        <f t="shared" si="71"/>
        <v>155.9</v>
      </c>
      <c r="H326" s="12">
        <f t="shared" si="74"/>
        <v>169.66003848620909</v>
      </c>
    </row>
    <row r="327" spans="1:11" x14ac:dyDescent="0.25">
      <c r="A327" s="195">
        <f t="shared" si="69"/>
        <v>43237</v>
      </c>
      <c r="B327" s="237">
        <v>139.4</v>
      </c>
      <c r="C327" s="235">
        <v>144.4</v>
      </c>
      <c r="D327" s="235">
        <v>281</v>
      </c>
      <c r="E327">
        <v>11.5</v>
      </c>
      <c r="F327" s="2">
        <f t="shared" si="73"/>
        <v>420.4</v>
      </c>
      <c r="G327" s="2">
        <f t="shared" si="71"/>
        <v>155.9</v>
      </c>
      <c r="H327" s="12">
        <f t="shared" si="74"/>
        <v>169.66003848620909</v>
      </c>
    </row>
    <row r="328" spans="1:11" x14ac:dyDescent="0.25">
      <c r="A328" s="195">
        <f t="shared" si="69"/>
        <v>43244</v>
      </c>
      <c r="B328" s="237">
        <v>155.4</v>
      </c>
      <c r="C328" s="235">
        <v>144.4</v>
      </c>
      <c r="D328" s="235">
        <v>353.2</v>
      </c>
      <c r="E328">
        <v>11.5</v>
      </c>
      <c r="F328" s="2">
        <f t="shared" si="73"/>
        <v>508.6</v>
      </c>
      <c r="G328" s="2">
        <f t="shared" si="71"/>
        <v>155.9</v>
      </c>
      <c r="H328" s="12">
        <f t="shared" si="74"/>
        <v>226.23476587556124</v>
      </c>
    </row>
    <row r="329" spans="1:11" x14ac:dyDescent="0.25">
      <c r="A329" s="195">
        <f t="shared" si="69"/>
        <v>43251</v>
      </c>
      <c r="B329" s="237">
        <v>160.80000000000001</v>
      </c>
      <c r="C329" s="235">
        <v>146.19999999999999</v>
      </c>
      <c r="D329" s="235">
        <v>353.3</v>
      </c>
      <c r="E329">
        <v>76.8</v>
      </c>
      <c r="F329" s="2">
        <f t="shared" si="73"/>
        <v>514.1</v>
      </c>
      <c r="G329" s="2">
        <f t="shared" si="71"/>
        <v>223</v>
      </c>
      <c r="H329" s="12">
        <f t="shared" si="74"/>
        <v>130.53811659192826</v>
      </c>
    </row>
    <row r="330" spans="1:11" x14ac:dyDescent="0.25">
      <c r="A330" s="195">
        <f t="shared" si="69"/>
        <v>43258</v>
      </c>
      <c r="B330" s="237">
        <v>161</v>
      </c>
      <c r="C330" s="235">
        <v>93.2</v>
      </c>
      <c r="D330" s="235">
        <v>353.3</v>
      </c>
      <c r="E330">
        <v>198.2</v>
      </c>
      <c r="F330" s="2">
        <f t="shared" si="73"/>
        <v>514.29999999999995</v>
      </c>
      <c r="G330" s="2">
        <f t="shared" si="71"/>
        <v>291.39999999999998</v>
      </c>
      <c r="H330" s="12">
        <f t="shared" si="74"/>
        <v>76.49279341111874</v>
      </c>
    </row>
    <row r="331" spans="1:11" x14ac:dyDescent="0.25">
      <c r="A331" s="195">
        <f t="shared" si="69"/>
        <v>43265</v>
      </c>
      <c r="B331" s="237">
        <v>160.5</v>
      </c>
      <c r="C331" s="235">
        <v>92</v>
      </c>
      <c r="D331" s="235">
        <v>354.4</v>
      </c>
      <c r="E331">
        <v>260.3</v>
      </c>
      <c r="F331" s="2">
        <f t="shared" si="73"/>
        <v>514.9</v>
      </c>
      <c r="G331" s="2">
        <f t="shared" si="71"/>
        <v>352.3</v>
      </c>
      <c r="H331" s="12">
        <f t="shared" si="74"/>
        <v>46.153846153846146</v>
      </c>
    </row>
    <row r="332" spans="1:11" x14ac:dyDescent="0.25">
      <c r="A332" s="195">
        <f t="shared" si="69"/>
        <v>43272</v>
      </c>
      <c r="B332" s="237">
        <v>159.69999999999999</v>
      </c>
      <c r="C332" s="235">
        <v>91</v>
      </c>
      <c r="D332" s="235">
        <v>355.2</v>
      </c>
      <c r="E332">
        <v>261.3</v>
      </c>
      <c r="F332" s="2">
        <f t="shared" ref="F332:F339" si="75">+B332+D332</f>
        <v>514.9</v>
      </c>
      <c r="G332" s="2">
        <f t="shared" si="71"/>
        <v>352.3</v>
      </c>
      <c r="H332" s="12">
        <f t="shared" ref="H332:H339" si="76">+(F332/G332-1)*100</f>
        <v>46.153846153846146</v>
      </c>
    </row>
    <row r="333" spans="1:11" x14ac:dyDescent="0.25">
      <c r="A333" s="195">
        <f t="shared" si="69"/>
        <v>43279</v>
      </c>
      <c r="B333" s="237">
        <v>159</v>
      </c>
      <c r="C333" s="235">
        <v>90.1</v>
      </c>
      <c r="D333" s="235">
        <v>355.9</v>
      </c>
      <c r="E333" s="67">
        <v>320.39999999999998</v>
      </c>
      <c r="F333" s="2">
        <f t="shared" si="75"/>
        <v>514.9</v>
      </c>
      <c r="G333" s="2">
        <f t="shared" si="71"/>
        <v>410.5</v>
      </c>
      <c r="H333" s="12">
        <f t="shared" si="76"/>
        <v>25.432399512789281</v>
      </c>
    </row>
    <row r="334" spans="1:11" x14ac:dyDescent="0.25">
      <c r="A334" s="195">
        <f t="shared" si="69"/>
        <v>43286</v>
      </c>
      <c r="B334" s="236">
        <v>159.4</v>
      </c>
      <c r="C334" s="234">
        <v>88.5</v>
      </c>
      <c r="D334" s="234">
        <v>355.9</v>
      </c>
      <c r="E334" s="67">
        <v>322</v>
      </c>
      <c r="F334" s="2">
        <f t="shared" si="75"/>
        <v>515.29999999999995</v>
      </c>
      <c r="G334" s="2">
        <f t="shared" si="71"/>
        <v>410.5</v>
      </c>
      <c r="H334" s="12">
        <f t="shared" si="76"/>
        <v>25.529841656516439</v>
      </c>
    </row>
    <row r="335" spans="1:11" x14ac:dyDescent="0.25">
      <c r="A335" s="195">
        <f t="shared" si="69"/>
        <v>43293</v>
      </c>
      <c r="B335">
        <v>158.6</v>
      </c>
      <c r="C335">
        <v>66.400000000000006</v>
      </c>
      <c r="D335">
        <v>356.7</v>
      </c>
      <c r="E335" s="67">
        <v>344.9</v>
      </c>
      <c r="F335" s="2">
        <f t="shared" si="75"/>
        <v>515.29999999999995</v>
      </c>
      <c r="G335" s="2">
        <f t="shared" si="71"/>
        <v>411.29999999999995</v>
      </c>
      <c r="H335" s="12">
        <f t="shared" si="76"/>
        <v>25.285679552637987</v>
      </c>
    </row>
    <row r="336" spans="1:11" x14ac:dyDescent="0.25">
      <c r="A336" s="195">
        <f t="shared" si="69"/>
        <v>43300</v>
      </c>
      <c r="B336">
        <v>158.6</v>
      </c>
      <c r="C336" s="234">
        <v>66.400000000000006</v>
      </c>
      <c r="D336" s="234">
        <v>356.7</v>
      </c>
      <c r="E336" s="67">
        <v>344.9</v>
      </c>
      <c r="F336" s="2">
        <f t="shared" si="75"/>
        <v>515.29999999999995</v>
      </c>
      <c r="G336" s="2">
        <f t="shared" si="71"/>
        <v>411.29999999999995</v>
      </c>
      <c r="H336" s="12">
        <f t="shared" si="76"/>
        <v>25.285679552637987</v>
      </c>
      <c r="J336" s="234"/>
      <c r="K336" s="234"/>
    </row>
    <row r="337" spans="1:8" x14ac:dyDescent="0.25">
      <c r="A337" s="195">
        <f t="shared" ref="A337:A400" si="77">+A336+7</f>
        <v>43307</v>
      </c>
      <c r="B337" s="48">
        <v>158.6</v>
      </c>
      <c r="C337" s="48">
        <v>67.599999999999994</v>
      </c>
      <c r="D337">
        <v>356.7</v>
      </c>
      <c r="E337" s="67">
        <v>437</v>
      </c>
      <c r="F337" s="2">
        <f t="shared" si="75"/>
        <v>515.29999999999995</v>
      </c>
      <c r="G337" s="2">
        <f t="shared" si="71"/>
        <v>504.6</v>
      </c>
      <c r="H337" s="12">
        <f t="shared" si="76"/>
        <v>2.1204914783987228</v>
      </c>
    </row>
    <row r="338" spans="1:8" x14ac:dyDescent="0.25">
      <c r="A338" s="195">
        <f t="shared" si="77"/>
        <v>43314</v>
      </c>
      <c r="B338" s="48">
        <v>158.4</v>
      </c>
      <c r="C338">
        <v>43.7</v>
      </c>
      <c r="D338">
        <v>356.9</v>
      </c>
      <c r="E338" s="67">
        <v>505.9</v>
      </c>
      <c r="F338" s="2">
        <f t="shared" si="75"/>
        <v>515.29999999999995</v>
      </c>
      <c r="G338" s="2">
        <f t="shared" si="71"/>
        <v>549.6</v>
      </c>
      <c r="H338" s="12">
        <f t="shared" si="76"/>
        <v>-6.2409024745269441</v>
      </c>
    </row>
    <row r="339" spans="1:8" x14ac:dyDescent="0.25">
      <c r="A339" s="195">
        <f t="shared" si="77"/>
        <v>43321</v>
      </c>
      <c r="B339" s="48">
        <v>158.30000000000001</v>
      </c>
      <c r="C339">
        <v>4.9000000000000004</v>
      </c>
      <c r="D339">
        <v>357.1</v>
      </c>
      <c r="E339" s="67">
        <v>572.79999999999995</v>
      </c>
      <c r="F339" s="2">
        <f t="shared" si="75"/>
        <v>515.40000000000009</v>
      </c>
      <c r="G339" s="2">
        <f t="shared" si="71"/>
        <v>577.69999999999993</v>
      </c>
      <c r="H339" s="12">
        <f t="shared" si="76"/>
        <v>-10.784144019387199</v>
      </c>
    </row>
    <row r="340" spans="1:8" x14ac:dyDescent="0.25">
      <c r="A340" s="195">
        <f t="shared" si="77"/>
        <v>43328</v>
      </c>
      <c r="B340" s="48">
        <v>158.1</v>
      </c>
      <c r="C340">
        <v>2.7</v>
      </c>
      <c r="D340">
        <v>357.2</v>
      </c>
      <c r="E340" s="67">
        <v>575.1</v>
      </c>
      <c r="F340" s="2">
        <f t="shared" ref="F340:G370" si="78">+B340+D340</f>
        <v>515.29999999999995</v>
      </c>
      <c r="G340" s="2">
        <f t="shared" si="71"/>
        <v>577.80000000000007</v>
      </c>
      <c r="H340" s="12">
        <f t="shared" ref="H340:H370" si="79">+(F340/G340-1)*100</f>
        <v>-10.816891658013173</v>
      </c>
    </row>
    <row r="341" spans="1:8" x14ac:dyDescent="0.25">
      <c r="A341" s="195">
        <f t="shared" si="77"/>
        <v>43335</v>
      </c>
      <c r="B341" s="140">
        <v>158</v>
      </c>
      <c r="C341">
        <v>2.5</v>
      </c>
      <c r="D341">
        <v>357.3</v>
      </c>
      <c r="E341" s="67">
        <v>717.2</v>
      </c>
      <c r="F341" s="2">
        <f t="shared" si="78"/>
        <v>515.29999999999995</v>
      </c>
      <c r="G341" s="2">
        <f t="shared" si="71"/>
        <v>719.7</v>
      </c>
      <c r="H341" s="12">
        <f t="shared" si="79"/>
        <v>-28.400722523273593</v>
      </c>
    </row>
    <row r="342" spans="1:8" x14ac:dyDescent="0.25">
      <c r="A342" s="195">
        <f t="shared" si="77"/>
        <v>43342</v>
      </c>
      <c r="B342" s="48">
        <v>160.80000000000001</v>
      </c>
      <c r="C342">
        <v>2.4</v>
      </c>
      <c r="D342">
        <v>357.5</v>
      </c>
      <c r="E342" s="67">
        <v>717.9</v>
      </c>
      <c r="F342" s="279">
        <f t="shared" si="78"/>
        <v>518.29999999999995</v>
      </c>
      <c r="G342" s="2">
        <f t="shared" si="71"/>
        <v>720.3</v>
      </c>
      <c r="H342" s="12">
        <f t="shared" si="79"/>
        <v>-28.043870609468279</v>
      </c>
    </row>
    <row r="343" spans="1:8" x14ac:dyDescent="0.25">
      <c r="A343" s="195">
        <f t="shared" si="77"/>
        <v>43349</v>
      </c>
      <c r="B343">
        <v>162.80000000000001</v>
      </c>
      <c r="C343">
        <v>1.5</v>
      </c>
      <c r="D343">
        <v>0</v>
      </c>
      <c r="E343" s="67">
        <v>0.9</v>
      </c>
      <c r="F343" s="2">
        <f t="shared" si="78"/>
        <v>162.80000000000001</v>
      </c>
      <c r="G343" s="2">
        <f t="shared" si="71"/>
        <v>2.4</v>
      </c>
      <c r="H343" s="12">
        <f t="shared" si="79"/>
        <v>6683.3333333333339</v>
      </c>
    </row>
    <row r="344" spans="1:8" x14ac:dyDescent="0.25">
      <c r="A344" s="195">
        <f t="shared" si="77"/>
        <v>43356</v>
      </c>
      <c r="B344">
        <v>163.5</v>
      </c>
      <c r="C344">
        <v>5.8</v>
      </c>
      <c r="D344">
        <v>0</v>
      </c>
      <c r="E344" s="67">
        <v>1.9</v>
      </c>
      <c r="F344" s="2">
        <f t="shared" si="78"/>
        <v>163.5</v>
      </c>
      <c r="G344" s="2">
        <f t="shared" si="71"/>
        <v>7.6999999999999993</v>
      </c>
      <c r="H344" s="12">
        <f t="shared" si="79"/>
        <v>2023.3766233766237</v>
      </c>
    </row>
    <row r="345" spans="1:8" x14ac:dyDescent="0.25">
      <c r="A345" s="195">
        <f t="shared" si="77"/>
        <v>43363</v>
      </c>
      <c r="B345">
        <v>163.30000000000001</v>
      </c>
      <c r="C345">
        <v>5.7</v>
      </c>
      <c r="D345">
        <v>0.2</v>
      </c>
      <c r="E345" s="67">
        <v>1.9</v>
      </c>
      <c r="F345" s="2">
        <f t="shared" si="78"/>
        <v>163.5</v>
      </c>
      <c r="G345" s="2">
        <f t="shared" si="71"/>
        <v>7.6</v>
      </c>
      <c r="H345" s="12">
        <f t="shared" si="79"/>
        <v>2051.3157894736842</v>
      </c>
    </row>
    <row r="346" spans="1:8" x14ac:dyDescent="0.25">
      <c r="A346" s="195">
        <f t="shared" si="77"/>
        <v>43370</v>
      </c>
      <c r="B346" s="67">
        <v>165</v>
      </c>
      <c r="C346">
        <v>12.7</v>
      </c>
      <c r="D346">
        <v>0.3</v>
      </c>
      <c r="E346">
        <v>1.9</v>
      </c>
      <c r="F346" s="2">
        <f t="shared" si="78"/>
        <v>165.3</v>
      </c>
      <c r="G346" s="2">
        <f t="shared" si="71"/>
        <v>14.6</v>
      </c>
      <c r="H346" s="12">
        <f t="shared" si="79"/>
        <v>1032.191780821918</v>
      </c>
    </row>
    <row r="347" spans="1:8" x14ac:dyDescent="0.25">
      <c r="A347" s="195">
        <f t="shared" si="77"/>
        <v>43377</v>
      </c>
      <c r="B347">
        <v>164.5</v>
      </c>
      <c r="C347">
        <v>13.3</v>
      </c>
      <c r="D347">
        <v>0.7</v>
      </c>
      <c r="E347">
        <v>1.9</v>
      </c>
      <c r="F347" s="2">
        <f t="shared" si="78"/>
        <v>165.2</v>
      </c>
      <c r="G347" s="2">
        <f t="shared" si="71"/>
        <v>15.200000000000001</v>
      </c>
      <c r="H347" s="12">
        <f t="shared" si="79"/>
        <v>986.84210526315769</v>
      </c>
    </row>
    <row r="348" spans="1:8" x14ac:dyDescent="0.25">
      <c r="A348" s="195">
        <f t="shared" si="77"/>
        <v>43384</v>
      </c>
      <c r="B348">
        <v>164.5</v>
      </c>
      <c r="C348">
        <v>12.5</v>
      </c>
      <c r="D348">
        <v>0.7</v>
      </c>
      <c r="E348">
        <v>2.7</v>
      </c>
      <c r="F348" s="2">
        <f t="shared" si="78"/>
        <v>165.2</v>
      </c>
      <c r="G348" s="2">
        <f t="shared" si="71"/>
        <v>15.2</v>
      </c>
      <c r="H348" s="12">
        <f t="shared" si="79"/>
        <v>986.84210526315792</v>
      </c>
    </row>
    <row r="349" spans="1:8" x14ac:dyDescent="0.25">
      <c r="A349" s="195">
        <f t="shared" si="77"/>
        <v>43391</v>
      </c>
      <c r="B349">
        <v>159.9</v>
      </c>
      <c r="C349">
        <v>74.2</v>
      </c>
      <c r="D349">
        <v>5.3</v>
      </c>
      <c r="E349">
        <v>4.9000000000000004</v>
      </c>
      <c r="F349" s="2">
        <f t="shared" si="78"/>
        <v>165.20000000000002</v>
      </c>
      <c r="G349" s="2">
        <f t="shared" si="71"/>
        <v>79.100000000000009</v>
      </c>
      <c r="H349" s="12">
        <f t="shared" si="79"/>
        <v>108.8495575221239</v>
      </c>
    </row>
    <row r="350" spans="1:8" x14ac:dyDescent="0.25">
      <c r="A350" s="195">
        <f t="shared" si="77"/>
        <v>43398</v>
      </c>
      <c r="B350">
        <v>159.80000000000001</v>
      </c>
      <c r="C350">
        <v>82.2</v>
      </c>
      <c r="D350">
        <v>5.5</v>
      </c>
      <c r="E350">
        <v>6.7</v>
      </c>
      <c r="F350" s="2">
        <f t="shared" si="78"/>
        <v>165.3</v>
      </c>
      <c r="G350" s="2">
        <f t="shared" si="71"/>
        <v>88.9</v>
      </c>
      <c r="H350" s="12">
        <f t="shared" si="79"/>
        <v>85.939257592800899</v>
      </c>
    </row>
    <row r="351" spans="1:8" x14ac:dyDescent="0.25">
      <c r="A351" s="195">
        <f t="shared" si="77"/>
        <v>43405</v>
      </c>
      <c r="B351">
        <v>159.80000000000001</v>
      </c>
      <c r="C351">
        <v>82.2</v>
      </c>
      <c r="D351">
        <v>5.5</v>
      </c>
      <c r="E351">
        <v>6.7</v>
      </c>
      <c r="F351" s="2">
        <f t="shared" si="78"/>
        <v>165.3</v>
      </c>
      <c r="G351" s="2">
        <f t="shared" si="71"/>
        <v>88.9</v>
      </c>
      <c r="H351" s="12">
        <f t="shared" si="79"/>
        <v>85.939257592800899</v>
      </c>
    </row>
    <row r="352" spans="1:8" x14ac:dyDescent="0.25">
      <c r="A352" s="195">
        <f t="shared" si="77"/>
        <v>43412</v>
      </c>
      <c r="B352">
        <v>159.80000000000001</v>
      </c>
      <c r="C352">
        <v>80.8</v>
      </c>
      <c r="D352">
        <v>5.5</v>
      </c>
      <c r="E352">
        <v>9.4</v>
      </c>
      <c r="F352" s="2">
        <f t="shared" si="78"/>
        <v>165.3</v>
      </c>
      <c r="G352" s="2">
        <f t="shared" si="71"/>
        <v>90.2</v>
      </c>
      <c r="H352" s="12">
        <f t="shared" si="79"/>
        <v>83.259423503325962</v>
      </c>
    </row>
    <row r="353" spans="1:8" x14ac:dyDescent="0.25">
      <c r="A353" s="195">
        <f t="shared" si="77"/>
        <v>43419</v>
      </c>
      <c r="B353">
        <v>159.80000000000001</v>
      </c>
      <c r="C353">
        <v>79.900000000000006</v>
      </c>
      <c r="D353">
        <v>5.5</v>
      </c>
      <c r="E353">
        <v>10.3</v>
      </c>
      <c r="F353" s="2">
        <f t="shared" si="78"/>
        <v>165.3</v>
      </c>
      <c r="G353" s="2">
        <f t="shared" si="71"/>
        <v>90.2</v>
      </c>
      <c r="H353" s="12">
        <f t="shared" si="79"/>
        <v>83.259423503325962</v>
      </c>
    </row>
    <row r="354" spans="1:8" x14ac:dyDescent="0.25">
      <c r="A354" s="195">
        <f t="shared" si="77"/>
        <v>43426</v>
      </c>
      <c r="B354">
        <v>159.69999999999999</v>
      </c>
      <c r="C354">
        <v>77.8</v>
      </c>
      <c r="D354">
        <v>5.5</v>
      </c>
      <c r="E354">
        <v>12.3</v>
      </c>
      <c r="F354" s="2">
        <f t="shared" si="78"/>
        <v>165.2</v>
      </c>
      <c r="G354" s="2">
        <f t="shared" si="71"/>
        <v>90.1</v>
      </c>
      <c r="H354" s="12">
        <f t="shared" si="79"/>
        <v>83.351831298557173</v>
      </c>
    </row>
    <row r="355" spans="1:8" x14ac:dyDescent="0.25">
      <c r="A355" s="195">
        <f t="shared" si="77"/>
        <v>43433</v>
      </c>
      <c r="B355">
        <v>159.69999999999999</v>
      </c>
      <c r="C355">
        <v>81</v>
      </c>
      <c r="D355">
        <v>5.5</v>
      </c>
      <c r="E355">
        <v>14</v>
      </c>
      <c r="F355" s="2">
        <f t="shared" si="78"/>
        <v>165.2</v>
      </c>
      <c r="G355" s="2">
        <f t="shared" si="71"/>
        <v>95</v>
      </c>
      <c r="H355" s="12">
        <f t="shared" si="79"/>
        <v>73.89473684210526</v>
      </c>
    </row>
    <row r="356" spans="1:8" x14ac:dyDescent="0.25">
      <c r="A356" s="195">
        <f t="shared" si="77"/>
        <v>43440</v>
      </c>
      <c r="B356">
        <v>2352.4</v>
      </c>
      <c r="C356">
        <v>2664.7</v>
      </c>
      <c r="D356">
        <v>3033.8</v>
      </c>
      <c r="E356">
        <v>1287.2</v>
      </c>
      <c r="F356" s="2">
        <f t="shared" si="78"/>
        <v>5386.2000000000007</v>
      </c>
      <c r="G356" s="2">
        <f t="shared" si="78"/>
        <v>3951.8999999999996</v>
      </c>
      <c r="H356" s="12">
        <f t="shared" si="79"/>
        <v>36.293934563121574</v>
      </c>
    </row>
    <row r="357" spans="1:8" x14ac:dyDescent="0.25">
      <c r="A357" s="195">
        <f t="shared" si="77"/>
        <v>43447</v>
      </c>
      <c r="B357">
        <v>159</v>
      </c>
      <c r="C357">
        <v>182</v>
      </c>
      <c r="D357">
        <v>6.2</v>
      </c>
      <c r="E357">
        <v>17.100000000000001</v>
      </c>
      <c r="F357" s="2">
        <f t="shared" si="78"/>
        <v>165.2</v>
      </c>
      <c r="G357" s="2">
        <f t="shared" si="78"/>
        <v>199.1</v>
      </c>
      <c r="H357" s="12">
        <f t="shared" si="79"/>
        <v>-17.026619789050734</v>
      </c>
    </row>
    <row r="358" spans="1:8" x14ac:dyDescent="0.25">
      <c r="A358" s="195">
        <f t="shared" si="77"/>
        <v>43454</v>
      </c>
      <c r="B358">
        <v>158.69999999999999</v>
      </c>
      <c r="C358">
        <v>182</v>
      </c>
      <c r="D358">
        <v>6.5</v>
      </c>
      <c r="E358">
        <v>17.100000000000001</v>
      </c>
      <c r="F358" s="2">
        <f t="shared" si="78"/>
        <v>165.2</v>
      </c>
      <c r="G358" s="2">
        <f t="shared" si="78"/>
        <v>199.1</v>
      </c>
      <c r="H358" s="12">
        <f t="shared" si="79"/>
        <v>-17.026619789050734</v>
      </c>
    </row>
    <row r="359" spans="1:8" x14ac:dyDescent="0.25">
      <c r="A359" s="195">
        <f t="shared" si="77"/>
        <v>43461</v>
      </c>
      <c r="B359">
        <v>158.5</v>
      </c>
      <c r="C359">
        <v>178.2</v>
      </c>
      <c r="D359">
        <v>6.7</v>
      </c>
      <c r="E359">
        <v>21</v>
      </c>
      <c r="F359" s="2">
        <f t="shared" si="78"/>
        <v>165.2</v>
      </c>
      <c r="G359" s="2">
        <f t="shared" si="78"/>
        <v>199.2</v>
      </c>
      <c r="H359" s="12">
        <f t="shared" si="79"/>
        <v>-17.068273092369481</v>
      </c>
    </row>
    <row r="360" spans="1:8" x14ac:dyDescent="0.25">
      <c r="A360" s="195">
        <f t="shared" si="77"/>
        <v>43468</v>
      </c>
      <c r="B360">
        <v>158.4</v>
      </c>
      <c r="C360">
        <v>175.5</v>
      </c>
      <c r="D360">
        <v>6.9</v>
      </c>
      <c r="E360">
        <v>23.7</v>
      </c>
      <c r="F360" s="2">
        <f t="shared" si="78"/>
        <v>165.3</v>
      </c>
      <c r="G360" s="2">
        <f t="shared" si="78"/>
        <v>199.2</v>
      </c>
      <c r="H360" s="12">
        <f t="shared" si="79"/>
        <v>-17.018072289156617</v>
      </c>
    </row>
    <row r="361" spans="1:8" x14ac:dyDescent="0.25">
      <c r="A361" s="195">
        <f t="shared" si="77"/>
        <v>43475</v>
      </c>
      <c r="B361">
        <v>0</v>
      </c>
      <c r="C361">
        <v>0</v>
      </c>
      <c r="D361">
        <v>0</v>
      </c>
      <c r="E361">
        <v>0</v>
      </c>
      <c r="F361" s="243">
        <f t="shared" si="78"/>
        <v>0</v>
      </c>
      <c r="G361" s="2">
        <f t="shared" si="78"/>
        <v>0</v>
      </c>
      <c r="H361" s="12" t="e">
        <f t="shared" si="79"/>
        <v>#DIV/0!</v>
      </c>
    </row>
    <row r="362" spans="1:8" x14ac:dyDescent="0.25">
      <c r="A362" s="195">
        <f t="shared" si="77"/>
        <v>43482</v>
      </c>
      <c r="B362">
        <v>0</v>
      </c>
      <c r="C362">
        <v>0</v>
      </c>
      <c r="D362">
        <v>0</v>
      </c>
      <c r="E362">
        <v>0</v>
      </c>
      <c r="F362" s="243">
        <f t="shared" si="78"/>
        <v>0</v>
      </c>
      <c r="G362" s="2">
        <f t="shared" si="78"/>
        <v>0</v>
      </c>
      <c r="H362" s="12" t="e">
        <f t="shared" si="79"/>
        <v>#DIV/0!</v>
      </c>
    </row>
    <row r="363" spans="1:8" x14ac:dyDescent="0.25">
      <c r="A363" s="195">
        <f t="shared" si="77"/>
        <v>43489</v>
      </c>
      <c r="B363">
        <v>0</v>
      </c>
      <c r="C363">
        <v>0</v>
      </c>
      <c r="D363">
        <v>0</v>
      </c>
      <c r="E363">
        <v>0</v>
      </c>
      <c r="F363" s="243">
        <f t="shared" si="78"/>
        <v>0</v>
      </c>
      <c r="G363" s="2">
        <f t="shared" si="78"/>
        <v>0</v>
      </c>
      <c r="H363" s="12" t="e">
        <f t="shared" si="79"/>
        <v>#DIV/0!</v>
      </c>
    </row>
    <row r="364" spans="1:8" x14ac:dyDescent="0.25">
      <c r="A364" s="195">
        <f t="shared" si="77"/>
        <v>43496</v>
      </c>
      <c r="B364">
        <v>0</v>
      </c>
      <c r="C364">
        <v>0</v>
      </c>
      <c r="D364">
        <v>0</v>
      </c>
      <c r="E364">
        <v>0</v>
      </c>
      <c r="F364" s="243">
        <f t="shared" si="78"/>
        <v>0</v>
      </c>
      <c r="G364" s="2">
        <f t="shared" si="78"/>
        <v>0</v>
      </c>
      <c r="H364" s="12" t="e">
        <f t="shared" si="79"/>
        <v>#DIV/0!</v>
      </c>
    </row>
    <row r="365" spans="1:8" x14ac:dyDescent="0.25">
      <c r="A365" s="195">
        <f t="shared" si="77"/>
        <v>43503</v>
      </c>
      <c r="B365">
        <v>0</v>
      </c>
      <c r="C365">
        <v>0</v>
      </c>
      <c r="D365">
        <v>0</v>
      </c>
      <c r="E365">
        <v>0</v>
      </c>
      <c r="F365" s="243">
        <f t="shared" si="78"/>
        <v>0</v>
      </c>
      <c r="G365" s="2">
        <f t="shared" si="78"/>
        <v>0</v>
      </c>
      <c r="H365" s="12" t="e">
        <f t="shared" si="79"/>
        <v>#DIV/0!</v>
      </c>
    </row>
    <row r="366" spans="1:8" x14ac:dyDescent="0.25">
      <c r="A366" s="195">
        <f t="shared" si="77"/>
        <v>43510</v>
      </c>
      <c r="B366">
        <v>157.69999999999999</v>
      </c>
      <c r="C366">
        <v>168.4</v>
      </c>
      <c r="D366">
        <v>7.9</v>
      </c>
      <c r="E366">
        <v>32.200000000000003</v>
      </c>
      <c r="F366" s="2">
        <f t="shared" si="78"/>
        <v>165.6</v>
      </c>
      <c r="G366" s="2">
        <f t="shared" si="78"/>
        <v>200.60000000000002</v>
      </c>
      <c r="H366" s="12">
        <f t="shared" si="79"/>
        <v>-17.447657028913277</v>
      </c>
    </row>
    <row r="367" spans="1:8" x14ac:dyDescent="0.25">
      <c r="A367" s="195">
        <f t="shared" si="77"/>
        <v>43517</v>
      </c>
      <c r="B367">
        <v>157.5</v>
      </c>
      <c r="C367">
        <v>165.3</v>
      </c>
      <c r="D367" s="67">
        <v>8</v>
      </c>
      <c r="E367">
        <v>35.299999999999997</v>
      </c>
      <c r="F367" s="2">
        <f t="shared" si="78"/>
        <v>165.5</v>
      </c>
      <c r="G367" s="2">
        <f t="shared" si="78"/>
        <v>200.60000000000002</v>
      </c>
      <c r="H367" s="12">
        <f t="shared" si="79"/>
        <v>-17.497507477567311</v>
      </c>
    </row>
    <row r="368" spans="1:8" x14ac:dyDescent="0.25">
      <c r="A368" s="195">
        <f t="shared" si="77"/>
        <v>43524</v>
      </c>
      <c r="B368" s="67">
        <v>158</v>
      </c>
      <c r="C368">
        <v>230.1</v>
      </c>
      <c r="D368" s="67">
        <v>8</v>
      </c>
      <c r="E368">
        <v>35.5</v>
      </c>
      <c r="F368" s="2">
        <f t="shared" si="78"/>
        <v>166</v>
      </c>
      <c r="G368" s="2">
        <f t="shared" si="78"/>
        <v>265.60000000000002</v>
      </c>
      <c r="H368" s="12">
        <f t="shared" si="79"/>
        <v>-37.5</v>
      </c>
    </row>
    <row r="369" spans="1:9" x14ac:dyDescent="0.25">
      <c r="A369" s="195">
        <f t="shared" si="77"/>
        <v>43531</v>
      </c>
      <c r="B369">
        <v>158.30000000000001</v>
      </c>
      <c r="C369">
        <v>230.1</v>
      </c>
      <c r="D369" s="67">
        <v>8</v>
      </c>
      <c r="E369">
        <v>35.5</v>
      </c>
      <c r="F369" s="2">
        <f t="shared" si="78"/>
        <v>166.3</v>
      </c>
      <c r="G369" s="2">
        <f t="shared" si="78"/>
        <v>265.60000000000002</v>
      </c>
      <c r="H369" s="12">
        <f t="shared" si="79"/>
        <v>-37.38704819277109</v>
      </c>
    </row>
    <row r="370" spans="1:9" x14ac:dyDescent="0.25">
      <c r="A370" s="195">
        <f t="shared" si="77"/>
        <v>43538</v>
      </c>
      <c r="B370">
        <v>158.30000000000001</v>
      </c>
      <c r="C370">
        <v>313.8</v>
      </c>
      <c r="D370" s="67">
        <v>8</v>
      </c>
      <c r="E370">
        <v>50.6</v>
      </c>
      <c r="F370" s="2">
        <f t="shared" si="78"/>
        <v>166.3</v>
      </c>
      <c r="G370" s="2">
        <f t="shared" si="78"/>
        <v>364.40000000000003</v>
      </c>
      <c r="H370" s="12">
        <f t="shared" si="79"/>
        <v>-54.363336992316135</v>
      </c>
    </row>
    <row r="371" spans="1:9" x14ac:dyDescent="0.25">
      <c r="A371" s="195">
        <f t="shared" si="77"/>
        <v>43545</v>
      </c>
      <c r="B371">
        <v>458.3</v>
      </c>
      <c r="C371">
        <v>313.8</v>
      </c>
      <c r="D371" s="67">
        <v>8</v>
      </c>
      <c r="E371">
        <v>50.6</v>
      </c>
      <c r="F371" s="2">
        <f t="shared" ref="F371:F434" si="80">+B371+D371</f>
        <v>466.3</v>
      </c>
      <c r="G371" s="2">
        <f t="shared" ref="G371:G434" si="81">+C371+E371</f>
        <v>364.40000000000003</v>
      </c>
      <c r="H371" s="12">
        <f t="shared" ref="H371:H434" si="82">+(F371/G371-1)*100</f>
        <v>27.963776070252464</v>
      </c>
    </row>
    <row r="372" spans="1:9" x14ac:dyDescent="0.25">
      <c r="A372" s="195">
        <f t="shared" si="77"/>
        <v>43552</v>
      </c>
      <c r="B372">
        <v>458.3</v>
      </c>
      <c r="C372">
        <v>312.89999999999998</v>
      </c>
      <c r="D372" s="67">
        <v>8</v>
      </c>
      <c r="E372">
        <v>68.5</v>
      </c>
      <c r="F372" s="2">
        <f t="shared" si="80"/>
        <v>466.3</v>
      </c>
      <c r="G372" s="2">
        <f t="shared" si="81"/>
        <v>381.4</v>
      </c>
      <c r="H372" s="12">
        <f t="shared" si="82"/>
        <v>22.260094389092821</v>
      </c>
    </row>
    <row r="373" spans="1:9" x14ac:dyDescent="0.25">
      <c r="A373" s="195">
        <f t="shared" si="77"/>
        <v>43559</v>
      </c>
      <c r="B373">
        <v>458.4</v>
      </c>
      <c r="C373">
        <v>307.7</v>
      </c>
      <c r="D373" s="67">
        <v>8</v>
      </c>
      <c r="E373">
        <v>73.900000000000006</v>
      </c>
      <c r="F373" s="2">
        <f t="shared" si="80"/>
        <v>466.4</v>
      </c>
      <c r="G373" s="2">
        <f t="shared" si="81"/>
        <v>381.6</v>
      </c>
      <c r="H373" s="12">
        <f t="shared" si="82"/>
        <v>22.222222222222211</v>
      </c>
    </row>
    <row r="374" spans="1:9" x14ac:dyDescent="0.25">
      <c r="A374" s="195">
        <f t="shared" si="77"/>
        <v>43566</v>
      </c>
      <c r="B374">
        <v>458.7</v>
      </c>
      <c r="C374">
        <v>304.8</v>
      </c>
      <c r="D374" s="67">
        <v>8</v>
      </c>
      <c r="E374">
        <v>206.3</v>
      </c>
      <c r="F374" s="2">
        <f t="shared" si="80"/>
        <v>466.7</v>
      </c>
      <c r="G374" s="2">
        <f t="shared" si="81"/>
        <v>511.1</v>
      </c>
      <c r="H374" s="12">
        <f t="shared" si="82"/>
        <v>-8.687145372725503</v>
      </c>
    </row>
    <row r="375" spans="1:9" x14ac:dyDescent="0.25">
      <c r="A375" s="195">
        <f t="shared" si="77"/>
        <v>43573</v>
      </c>
      <c r="B375">
        <v>458.4</v>
      </c>
      <c r="C375">
        <v>167.9</v>
      </c>
      <c r="D375">
        <v>8.3000000000000007</v>
      </c>
      <c r="E375">
        <v>210.5</v>
      </c>
      <c r="F375" s="2">
        <f t="shared" si="80"/>
        <v>466.7</v>
      </c>
      <c r="G375" s="2">
        <f t="shared" si="81"/>
        <v>378.4</v>
      </c>
      <c r="H375" s="12">
        <f t="shared" si="82"/>
        <v>23.335095137420716</v>
      </c>
    </row>
    <row r="376" spans="1:9" x14ac:dyDescent="0.25">
      <c r="A376" s="195">
        <f t="shared" si="77"/>
        <v>43580</v>
      </c>
      <c r="B376">
        <v>468.1</v>
      </c>
      <c r="C376">
        <v>206</v>
      </c>
      <c r="D376">
        <v>8.6</v>
      </c>
      <c r="E376">
        <v>211.7</v>
      </c>
      <c r="F376" s="2">
        <f t="shared" si="80"/>
        <v>476.70000000000005</v>
      </c>
      <c r="G376" s="2">
        <f t="shared" si="81"/>
        <v>417.7</v>
      </c>
      <c r="H376" s="12">
        <f t="shared" si="82"/>
        <v>14.124970074215959</v>
      </c>
      <c r="I376">
        <v>0</v>
      </c>
    </row>
    <row r="377" spans="1:9" x14ac:dyDescent="0.25">
      <c r="A377" s="195">
        <f t="shared" si="77"/>
        <v>43587</v>
      </c>
      <c r="B377" s="67">
        <v>468</v>
      </c>
      <c r="C377">
        <v>141.1</v>
      </c>
      <c r="D377">
        <v>8.6999999999999993</v>
      </c>
      <c r="E377">
        <v>279.2</v>
      </c>
      <c r="F377" s="2">
        <f t="shared" si="80"/>
        <v>476.7</v>
      </c>
      <c r="G377" s="2">
        <f t="shared" si="81"/>
        <v>420.29999999999995</v>
      </c>
      <c r="H377" s="12">
        <f t="shared" si="82"/>
        <v>13.418986438258408</v>
      </c>
      <c r="I377">
        <v>0</v>
      </c>
    </row>
    <row r="378" spans="1:9" x14ac:dyDescent="0.25">
      <c r="A378" s="195">
        <f t="shared" si="77"/>
        <v>43594</v>
      </c>
      <c r="B378">
        <v>467.8</v>
      </c>
      <c r="C378">
        <v>139.4</v>
      </c>
      <c r="D378">
        <v>9.1</v>
      </c>
      <c r="E378">
        <v>281</v>
      </c>
      <c r="F378" s="2">
        <f t="shared" si="80"/>
        <v>476.90000000000003</v>
      </c>
      <c r="G378" s="2">
        <f t="shared" si="81"/>
        <v>420.4</v>
      </c>
      <c r="H378" s="12">
        <f t="shared" si="82"/>
        <v>13.439581351094221</v>
      </c>
      <c r="I378">
        <v>0</v>
      </c>
    </row>
    <row r="379" spans="1:9" x14ac:dyDescent="0.25">
      <c r="A379" s="195">
        <f t="shared" si="77"/>
        <v>43601</v>
      </c>
      <c r="B379">
        <v>470.7</v>
      </c>
      <c r="C379">
        <v>155.4</v>
      </c>
      <c r="D379">
        <v>9.1999999999999993</v>
      </c>
      <c r="E379">
        <v>353.2</v>
      </c>
      <c r="F379" s="2">
        <f t="shared" si="80"/>
        <v>479.9</v>
      </c>
      <c r="G379" s="2">
        <f t="shared" si="81"/>
        <v>508.6</v>
      </c>
      <c r="H379" s="12">
        <f t="shared" si="82"/>
        <v>-5.6429414077860844</v>
      </c>
      <c r="I379">
        <v>0</v>
      </c>
    </row>
    <row r="380" spans="1:9" x14ac:dyDescent="0.25">
      <c r="A380" s="195">
        <f t="shared" si="77"/>
        <v>43608</v>
      </c>
      <c r="B380">
        <v>410.7</v>
      </c>
      <c r="C380">
        <v>160.80000000000001</v>
      </c>
      <c r="D380">
        <v>66.900000000000006</v>
      </c>
      <c r="E380">
        <v>353.3</v>
      </c>
      <c r="F380" s="2">
        <f t="shared" si="80"/>
        <v>477.6</v>
      </c>
      <c r="G380" s="2">
        <f t="shared" si="81"/>
        <v>514.1</v>
      </c>
      <c r="H380" s="12">
        <f t="shared" si="82"/>
        <v>-7.0997860338455565</v>
      </c>
      <c r="I380">
        <v>0</v>
      </c>
    </row>
    <row r="381" spans="1:9" x14ac:dyDescent="0.25">
      <c r="A381" s="195">
        <f t="shared" si="77"/>
        <v>43615</v>
      </c>
      <c r="B381">
        <v>405.6</v>
      </c>
      <c r="C381">
        <v>161</v>
      </c>
      <c r="D381">
        <v>71.900000000000006</v>
      </c>
      <c r="E381">
        <v>353.3</v>
      </c>
      <c r="F381" s="2">
        <f t="shared" si="80"/>
        <v>477.5</v>
      </c>
      <c r="G381" s="2">
        <f t="shared" si="81"/>
        <v>514.29999999999995</v>
      </c>
      <c r="H381" s="12">
        <f t="shared" si="82"/>
        <v>-7.1553567956445523</v>
      </c>
      <c r="I381">
        <v>0</v>
      </c>
    </row>
    <row r="382" spans="1:9" x14ac:dyDescent="0.25">
      <c r="A382" s="195">
        <f t="shared" si="77"/>
        <v>43622</v>
      </c>
      <c r="B382">
        <v>400.6</v>
      </c>
      <c r="C382">
        <v>160.5</v>
      </c>
      <c r="D382">
        <v>76.900000000000006</v>
      </c>
      <c r="E382">
        <v>354.4</v>
      </c>
      <c r="F382" s="2">
        <f t="shared" si="80"/>
        <v>477.5</v>
      </c>
      <c r="G382" s="2">
        <f t="shared" si="81"/>
        <v>514.9</v>
      </c>
      <c r="H382" s="12">
        <f t="shared" si="82"/>
        <v>-7.2635463196737193</v>
      </c>
      <c r="I382">
        <v>0</v>
      </c>
    </row>
    <row r="383" spans="1:9" x14ac:dyDescent="0.25">
      <c r="A383" s="195">
        <f t="shared" si="77"/>
        <v>43629</v>
      </c>
      <c r="B383">
        <v>400.6</v>
      </c>
      <c r="C383">
        <v>159.69999999999999</v>
      </c>
      <c r="D383">
        <v>77</v>
      </c>
      <c r="E383">
        <v>355.2</v>
      </c>
      <c r="F383" s="2">
        <f t="shared" si="80"/>
        <v>477.6</v>
      </c>
      <c r="G383" s="2">
        <f t="shared" si="81"/>
        <v>514.9</v>
      </c>
      <c r="H383" s="12">
        <f t="shared" si="82"/>
        <v>-7.2441250728296662</v>
      </c>
      <c r="I383">
        <v>0</v>
      </c>
    </row>
    <row r="384" spans="1:9" x14ac:dyDescent="0.25">
      <c r="A384" s="195">
        <f t="shared" si="77"/>
        <v>43636</v>
      </c>
      <c r="B384">
        <v>337.5</v>
      </c>
      <c r="C384">
        <v>159</v>
      </c>
      <c r="D384">
        <v>138.6</v>
      </c>
      <c r="E384">
        <v>355.9</v>
      </c>
      <c r="F384" s="2">
        <f t="shared" si="80"/>
        <v>476.1</v>
      </c>
      <c r="G384" s="2">
        <f t="shared" si="81"/>
        <v>514.9</v>
      </c>
      <c r="H384" s="12">
        <f t="shared" si="82"/>
        <v>-7.5354437754903802</v>
      </c>
    </row>
    <row r="385" spans="1:9" x14ac:dyDescent="0.25">
      <c r="A385" s="195">
        <f t="shared" si="77"/>
        <v>43643</v>
      </c>
      <c r="B385">
        <v>337.5</v>
      </c>
      <c r="C385">
        <v>159.4</v>
      </c>
      <c r="D385">
        <v>138.6</v>
      </c>
      <c r="E385">
        <v>355.9</v>
      </c>
      <c r="F385" s="2">
        <f t="shared" si="80"/>
        <v>476.1</v>
      </c>
      <c r="G385" s="2">
        <f t="shared" si="81"/>
        <v>515.29999999999995</v>
      </c>
      <c r="H385" s="12">
        <f t="shared" si="82"/>
        <v>-7.6072190956724128</v>
      </c>
    </row>
    <row r="386" spans="1:9" x14ac:dyDescent="0.25">
      <c r="A386" s="195">
        <f t="shared" si="77"/>
        <v>43650</v>
      </c>
      <c r="B386">
        <v>337.5</v>
      </c>
      <c r="C386">
        <v>159.19999999999999</v>
      </c>
      <c r="D386">
        <v>138.6</v>
      </c>
      <c r="E386">
        <v>356.1</v>
      </c>
      <c r="F386" s="2">
        <f t="shared" si="80"/>
        <v>476.1</v>
      </c>
      <c r="G386" s="2">
        <f t="shared" si="81"/>
        <v>515.29999999999995</v>
      </c>
      <c r="H386" s="12">
        <f t="shared" si="82"/>
        <v>-7.6072190956724128</v>
      </c>
    </row>
    <row r="387" spans="1:9" x14ac:dyDescent="0.25">
      <c r="A387" s="195">
        <f t="shared" si="77"/>
        <v>43657</v>
      </c>
      <c r="B387">
        <v>337.5</v>
      </c>
      <c r="C387">
        <v>158.6</v>
      </c>
      <c r="D387">
        <v>138.6</v>
      </c>
      <c r="E387">
        <v>356.7</v>
      </c>
      <c r="F387" s="2">
        <f t="shared" si="80"/>
        <v>476.1</v>
      </c>
      <c r="G387" s="2">
        <f t="shared" si="81"/>
        <v>515.29999999999995</v>
      </c>
      <c r="H387" s="12">
        <f t="shared" si="82"/>
        <v>-7.6072190956724128</v>
      </c>
    </row>
    <row r="388" spans="1:9" x14ac:dyDescent="0.25">
      <c r="A388" s="195">
        <f t="shared" si="77"/>
        <v>43664</v>
      </c>
      <c r="B388">
        <v>337.5</v>
      </c>
      <c r="C388">
        <v>158.6</v>
      </c>
      <c r="D388">
        <v>138.6</v>
      </c>
      <c r="E388">
        <v>356.7</v>
      </c>
      <c r="F388" s="2">
        <f t="shared" si="80"/>
        <v>476.1</v>
      </c>
      <c r="G388" s="2">
        <f t="shared" si="81"/>
        <v>515.29999999999995</v>
      </c>
      <c r="H388" s="12">
        <f t="shared" si="82"/>
        <v>-7.6072190956724128</v>
      </c>
    </row>
    <row r="389" spans="1:9" x14ac:dyDescent="0.25">
      <c r="A389" s="195">
        <f t="shared" si="77"/>
        <v>43671</v>
      </c>
      <c r="B389">
        <v>277.5</v>
      </c>
      <c r="C389">
        <v>158.6</v>
      </c>
      <c r="D389">
        <v>201.6</v>
      </c>
      <c r="E389">
        <v>356.7</v>
      </c>
      <c r="F389" s="2">
        <f t="shared" si="80"/>
        <v>479.1</v>
      </c>
      <c r="G389" s="2">
        <f t="shared" si="81"/>
        <v>515.29999999999995</v>
      </c>
      <c r="H389" s="12">
        <f t="shared" si="82"/>
        <v>-7.0250339607995205</v>
      </c>
    </row>
    <row r="390" spans="1:9" x14ac:dyDescent="0.25">
      <c r="A390" s="195">
        <f t="shared" si="77"/>
        <v>43678</v>
      </c>
      <c r="B390">
        <v>277.5</v>
      </c>
      <c r="C390">
        <v>158.4</v>
      </c>
      <c r="D390">
        <v>201.6</v>
      </c>
      <c r="E390">
        <v>356.9</v>
      </c>
      <c r="F390" s="2">
        <f t="shared" si="80"/>
        <v>479.1</v>
      </c>
      <c r="G390" s="2">
        <f t="shared" si="81"/>
        <v>515.29999999999995</v>
      </c>
      <c r="H390" s="12">
        <f t="shared" si="82"/>
        <v>-7.0250339607995205</v>
      </c>
    </row>
    <row r="391" spans="1:9" x14ac:dyDescent="0.25">
      <c r="A391" s="195">
        <f t="shared" si="77"/>
        <v>43685</v>
      </c>
      <c r="B391">
        <v>217.5</v>
      </c>
      <c r="C391">
        <v>158.30000000000001</v>
      </c>
      <c r="D391">
        <v>201.6</v>
      </c>
      <c r="E391">
        <v>357.1</v>
      </c>
      <c r="F391" s="2">
        <f t="shared" si="80"/>
        <v>419.1</v>
      </c>
      <c r="G391" s="2">
        <f t="shared" si="81"/>
        <v>515.40000000000009</v>
      </c>
      <c r="H391" s="12">
        <f t="shared" si="82"/>
        <v>-18.684516880093138</v>
      </c>
      <c r="I391">
        <v>60</v>
      </c>
    </row>
    <row r="392" spans="1:9" x14ac:dyDescent="0.25">
      <c r="A392" s="195">
        <f t="shared" si="77"/>
        <v>43692</v>
      </c>
      <c r="B392">
        <v>217.5</v>
      </c>
      <c r="C392">
        <v>158.1</v>
      </c>
      <c r="D392">
        <v>201.6</v>
      </c>
      <c r="E392">
        <v>357.2</v>
      </c>
      <c r="F392" s="2">
        <f t="shared" si="80"/>
        <v>419.1</v>
      </c>
      <c r="G392" s="2">
        <f t="shared" si="81"/>
        <v>515.29999999999995</v>
      </c>
      <c r="H392" s="12">
        <f t="shared" si="82"/>
        <v>-18.668736658257313</v>
      </c>
      <c r="I392">
        <v>60</v>
      </c>
    </row>
    <row r="393" spans="1:9" x14ac:dyDescent="0.25">
      <c r="A393" s="195">
        <f t="shared" si="77"/>
        <v>43699</v>
      </c>
      <c r="B393">
        <v>217.5</v>
      </c>
      <c r="C393">
        <v>158</v>
      </c>
      <c r="D393">
        <v>201.6</v>
      </c>
      <c r="E393">
        <v>357.3</v>
      </c>
      <c r="F393" s="2">
        <f t="shared" si="80"/>
        <v>419.1</v>
      </c>
      <c r="G393" s="2">
        <f t="shared" si="81"/>
        <v>515.29999999999995</v>
      </c>
      <c r="H393" s="12">
        <f t="shared" si="82"/>
        <v>-18.668736658257313</v>
      </c>
      <c r="I393">
        <v>60</v>
      </c>
    </row>
    <row r="394" spans="1:9" x14ac:dyDescent="0.25">
      <c r="A394" s="195">
        <f t="shared" si="77"/>
        <v>43706</v>
      </c>
      <c r="B394" s="67">
        <v>60</v>
      </c>
      <c r="C394">
        <v>160.80000000000001</v>
      </c>
      <c r="D394">
        <v>201.6</v>
      </c>
      <c r="E394">
        <v>357.5</v>
      </c>
      <c r="F394" s="279">
        <f t="shared" si="80"/>
        <v>261.60000000000002</v>
      </c>
      <c r="G394" s="2">
        <f t="shared" si="81"/>
        <v>518.29999999999995</v>
      </c>
      <c r="H394" s="12">
        <f t="shared" si="82"/>
        <v>-49.527300791047644</v>
      </c>
      <c r="I394">
        <v>60</v>
      </c>
    </row>
    <row r="395" spans="1:9" x14ac:dyDescent="0.25">
      <c r="A395" s="195">
        <f t="shared" si="77"/>
        <v>43713</v>
      </c>
      <c r="B395" s="67">
        <v>60</v>
      </c>
      <c r="C395">
        <v>162.80000000000001</v>
      </c>
      <c r="D395">
        <v>0</v>
      </c>
      <c r="E395">
        <v>0</v>
      </c>
      <c r="F395" s="2">
        <f t="shared" si="80"/>
        <v>60</v>
      </c>
      <c r="G395" s="2">
        <f t="shared" si="81"/>
        <v>162.80000000000001</v>
      </c>
      <c r="H395" s="12">
        <f t="shared" si="82"/>
        <v>-63.144963144963143</v>
      </c>
    </row>
    <row r="396" spans="1:9" x14ac:dyDescent="0.25">
      <c r="A396" s="195">
        <f t="shared" si="77"/>
        <v>43720</v>
      </c>
      <c r="B396" s="67">
        <v>60</v>
      </c>
      <c r="C396">
        <v>163.5</v>
      </c>
      <c r="D396">
        <v>0</v>
      </c>
      <c r="E396">
        <v>0</v>
      </c>
      <c r="F396" s="2">
        <f t="shared" si="80"/>
        <v>60</v>
      </c>
      <c r="G396" s="2">
        <f t="shared" si="81"/>
        <v>163.5</v>
      </c>
      <c r="H396" s="12">
        <f t="shared" si="82"/>
        <v>-63.302752293577981</v>
      </c>
    </row>
    <row r="397" spans="1:9" x14ac:dyDescent="0.25">
      <c r="A397" s="195">
        <f t="shared" si="77"/>
        <v>43727</v>
      </c>
      <c r="B397">
        <v>60</v>
      </c>
      <c r="C397">
        <v>163.30000000000001</v>
      </c>
      <c r="D397">
        <v>0</v>
      </c>
      <c r="E397">
        <v>0.2</v>
      </c>
      <c r="F397" s="2">
        <f t="shared" si="80"/>
        <v>60</v>
      </c>
      <c r="G397" s="2">
        <f t="shared" si="81"/>
        <v>163.5</v>
      </c>
      <c r="H397" s="12">
        <f t="shared" si="82"/>
        <v>-63.302752293577981</v>
      </c>
    </row>
    <row r="398" spans="1:9" x14ac:dyDescent="0.25">
      <c r="A398" s="195">
        <f t="shared" si="77"/>
        <v>43734</v>
      </c>
      <c r="B398">
        <v>60</v>
      </c>
      <c r="C398">
        <v>165</v>
      </c>
      <c r="D398">
        <v>0</v>
      </c>
      <c r="E398">
        <v>0.3</v>
      </c>
      <c r="F398" s="2">
        <f t="shared" si="80"/>
        <v>60</v>
      </c>
      <c r="G398" s="2">
        <f t="shared" si="81"/>
        <v>165.3</v>
      </c>
      <c r="H398" s="12">
        <f t="shared" si="82"/>
        <v>-63.702359346642481</v>
      </c>
    </row>
    <row r="399" spans="1:9" x14ac:dyDescent="0.25">
      <c r="A399" s="195">
        <f t="shared" si="77"/>
        <v>43741</v>
      </c>
      <c r="B399">
        <v>0</v>
      </c>
      <c r="C399">
        <v>164.5</v>
      </c>
      <c r="D399">
        <v>59.3</v>
      </c>
      <c r="E399">
        <v>0.7</v>
      </c>
      <c r="F399" s="2">
        <f t="shared" si="80"/>
        <v>59.3</v>
      </c>
      <c r="G399" s="2">
        <f t="shared" si="81"/>
        <v>165.2</v>
      </c>
      <c r="H399" s="12">
        <f t="shared" si="82"/>
        <v>-64.104116222760283</v>
      </c>
    </row>
    <row r="400" spans="1:9" x14ac:dyDescent="0.25">
      <c r="A400" s="195">
        <f t="shared" si="77"/>
        <v>43748</v>
      </c>
      <c r="B400">
        <v>0</v>
      </c>
      <c r="C400">
        <v>164.5</v>
      </c>
      <c r="D400">
        <v>59.3</v>
      </c>
      <c r="E400">
        <v>0.7</v>
      </c>
      <c r="F400" s="2">
        <f t="shared" si="80"/>
        <v>59.3</v>
      </c>
      <c r="G400" s="2">
        <f t="shared" si="81"/>
        <v>165.2</v>
      </c>
      <c r="H400" s="12">
        <f t="shared" si="82"/>
        <v>-64.104116222760283</v>
      </c>
    </row>
    <row r="401" spans="1:11" x14ac:dyDescent="0.25">
      <c r="A401" s="195">
        <f t="shared" ref="A401:A464" si="83">+A400+7</f>
        <v>43755</v>
      </c>
      <c r="B401">
        <v>0.4</v>
      </c>
      <c r="C401">
        <v>161.6</v>
      </c>
      <c r="D401">
        <v>59.3</v>
      </c>
      <c r="E401">
        <v>3.7</v>
      </c>
      <c r="F401" s="2">
        <f t="shared" si="80"/>
        <v>59.699999999999996</v>
      </c>
      <c r="G401" s="2">
        <f t="shared" si="81"/>
        <v>165.29999999999998</v>
      </c>
      <c r="H401" s="12">
        <f t="shared" si="82"/>
        <v>-63.883847549909255</v>
      </c>
    </row>
    <row r="402" spans="1:11" x14ac:dyDescent="0.25">
      <c r="A402" s="195">
        <f t="shared" si="83"/>
        <v>43762</v>
      </c>
      <c r="B402">
        <v>0.5</v>
      </c>
      <c r="C402">
        <v>159.9</v>
      </c>
      <c r="D402">
        <v>59.3</v>
      </c>
      <c r="E402">
        <v>5.3</v>
      </c>
      <c r="F402" s="2">
        <f t="shared" si="80"/>
        <v>59.8</v>
      </c>
      <c r="G402" s="2">
        <f t="shared" si="81"/>
        <v>165.20000000000002</v>
      </c>
      <c r="H402" s="12">
        <f t="shared" si="82"/>
        <v>-63.801452784503645</v>
      </c>
    </row>
    <row r="403" spans="1:11" x14ac:dyDescent="0.25">
      <c r="A403" s="195">
        <f t="shared" si="83"/>
        <v>43769</v>
      </c>
      <c r="B403">
        <v>0.5</v>
      </c>
      <c r="C403">
        <v>159.80000000000001</v>
      </c>
      <c r="D403">
        <v>59.3</v>
      </c>
      <c r="E403">
        <v>5.5</v>
      </c>
      <c r="F403" s="2">
        <f t="shared" si="80"/>
        <v>59.8</v>
      </c>
      <c r="G403" s="2">
        <f t="shared" si="81"/>
        <v>165.3</v>
      </c>
      <c r="H403" s="12">
        <f t="shared" si="82"/>
        <v>-63.823351482153655</v>
      </c>
    </row>
    <row r="404" spans="1:11" ht="15" x14ac:dyDescent="0.35">
      <c r="A404" s="195">
        <f t="shared" si="83"/>
        <v>43776</v>
      </c>
      <c r="B404" s="264">
        <v>1.5</v>
      </c>
      <c r="C404">
        <v>159.80000000000001</v>
      </c>
      <c r="D404">
        <v>59.3</v>
      </c>
      <c r="E404">
        <v>5.5</v>
      </c>
      <c r="F404" s="2">
        <f t="shared" si="80"/>
        <v>60.8</v>
      </c>
      <c r="G404" s="2">
        <f t="shared" si="81"/>
        <v>165.3</v>
      </c>
      <c r="H404" s="12">
        <f t="shared" si="82"/>
        <v>-63.218390804597703</v>
      </c>
    </row>
    <row r="405" spans="1:11" x14ac:dyDescent="0.25">
      <c r="A405" s="195">
        <f t="shared" si="83"/>
        <v>43783</v>
      </c>
      <c r="B405">
        <v>0.5</v>
      </c>
      <c r="C405">
        <v>159.69999999999999</v>
      </c>
      <c r="D405">
        <v>59.3</v>
      </c>
      <c r="E405">
        <v>5.5</v>
      </c>
      <c r="F405" s="2">
        <f t="shared" si="80"/>
        <v>59.8</v>
      </c>
      <c r="G405" s="2">
        <f t="shared" si="81"/>
        <v>165.2</v>
      </c>
      <c r="H405" s="12">
        <f t="shared" si="82"/>
        <v>-63.801452784503631</v>
      </c>
    </row>
    <row r="406" spans="1:11" x14ac:dyDescent="0.25">
      <c r="A406" s="195">
        <f t="shared" si="83"/>
        <v>43790</v>
      </c>
      <c r="B406">
        <f>'1121'!B20</f>
        <v>0.5</v>
      </c>
      <c r="C406">
        <f>'1121'!C20</f>
        <v>159.69999999999999</v>
      </c>
      <c r="D406">
        <f>'1121'!D20</f>
        <v>59.3</v>
      </c>
      <c r="E406">
        <f>'1121'!E20</f>
        <v>5.5</v>
      </c>
      <c r="F406" s="2">
        <f>+B406+D406</f>
        <v>59.8</v>
      </c>
      <c r="G406" s="2">
        <f>+C406+E406</f>
        <v>165.2</v>
      </c>
      <c r="H406" s="12">
        <f t="shared" si="82"/>
        <v>-63.801452784503631</v>
      </c>
    </row>
    <row r="407" spans="1:11" x14ac:dyDescent="0.25">
      <c r="A407" s="195">
        <f t="shared" si="83"/>
        <v>43797</v>
      </c>
      <c r="B407">
        <f>'1128'!B20</f>
        <v>0.5</v>
      </c>
      <c r="C407">
        <f>'1128'!C20</f>
        <v>159.69999999999999</v>
      </c>
      <c r="D407">
        <f>'1128'!D20</f>
        <v>59.3</v>
      </c>
      <c r="E407">
        <f>'1128'!E20</f>
        <v>5.5</v>
      </c>
      <c r="F407" s="2">
        <f t="shared" si="80"/>
        <v>59.8</v>
      </c>
      <c r="G407" s="2">
        <f t="shared" si="81"/>
        <v>165.2</v>
      </c>
      <c r="H407" s="12">
        <f t="shared" si="82"/>
        <v>-63.801452784503631</v>
      </c>
    </row>
    <row r="408" spans="1:11" x14ac:dyDescent="0.25">
      <c r="A408" s="195">
        <f t="shared" si="83"/>
        <v>43804</v>
      </c>
      <c r="B408">
        <f>'1205'!B20</f>
        <v>0.5</v>
      </c>
      <c r="C408">
        <f>'1205'!C20</f>
        <v>159.69999999999999</v>
      </c>
      <c r="D408">
        <f>'1205'!D20</f>
        <v>59.3</v>
      </c>
      <c r="E408">
        <f>'1205'!E20</f>
        <v>5.5</v>
      </c>
      <c r="F408" s="2">
        <f t="shared" si="80"/>
        <v>59.8</v>
      </c>
      <c r="G408" s="2">
        <f t="shared" si="81"/>
        <v>165.2</v>
      </c>
      <c r="H408" s="12">
        <f t="shared" si="82"/>
        <v>-63.801452784503631</v>
      </c>
    </row>
    <row r="409" spans="1:11" x14ac:dyDescent="0.25">
      <c r="A409" s="195">
        <f t="shared" si="83"/>
        <v>43811</v>
      </c>
      <c r="B409">
        <f>'1212'!B21</f>
        <v>0.5</v>
      </c>
      <c r="C409">
        <f>'1212'!C21</f>
        <v>159</v>
      </c>
      <c r="D409">
        <f>'1212'!D21</f>
        <v>59.3</v>
      </c>
      <c r="E409">
        <f>'1212'!E21</f>
        <v>6.2</v>
      </c>
      <c r="F409" s="2">
        <f t="shared" si="80"/>
        <v>59.8</v>
      </c>
      <c r="G409" s="2">
        <f t="shared" si="81"/>
        <v>165.2</v>
      </c>
      <c r="H409" s="12">
        <f t="shared" si="82"/>
        <v>-63.801452784503631</v>
      </c>
    </row>
    <row r="410" spans="1:11" x14ac:dyDescent="0.25">
      <c r="A410" s="195">
        <f t="shared" si="83"/>
        <v>43818</v>
      </c>
      <c r="B410">
        <f>'1219'!B21</f>
        <v>0.5</v>
      </c>
      <c r="C410">
        <f>'1219'!C21</f>
        <v>158.69999999999999</v>
      </c>
      <c r="D410">
        <f>'1219'!D21</f>
        <v>59.3</v>
      </c>
      <c r="E410">
        <f>'1219'!E21</f>
        <v>6.5</v>
      </c>
      <c r="F410" s="2">
        <f t="shared" si="80"/>
        <v>59.8</v>
      </c>
      <c r="G410" s="2">
        <f t="shared" si="81"/>
        <v>165.2</v>
      </c>
      <c r="H410" s="12">
        <f t="shared" si="82"/>
        <v>-63.801452784503631</v>
      </c>
    </row>
    <row r="411" spans="1:11" ht="15" x14ac:dyDescent="0.35">
      <c r="A411" s="195">
        <f t="shared" si="83"/>
        <v>43825</v>
      </c>
      <c r="B411">
        <f>'1226'!B21</f>
        <v>0.3</v>
      </c>
      <c r="C411">
        <f>'1226'!C21</f>
        <v>158.5</v>
      </c>
      <c r="D411">
        <f>'1226'!D21</f>
        <v>59.5</v>
      </c>
      <c r="E411">
        <f>'1226'!E21</f>
        <v>6.7</v>
      </c>
      <c r="F411" s="2">
        <f t="shared" si="80"/>
        <v>59.8</v>
      </c>
      <c r="G411" s="2">
        <f t="shared" si="81"/>
        <v>165.2</v>
      </c>
      <c r="H411" s="12">
        <f t="shared" si="82"/>
        <v>-63.801452784503631</v>
      </c>
      <c r="K411" s="264"/>
    </row>
    <row r="412" spans="1:11" x14ac:dyDescent="0.25">
      <c r="A412" s="195">
        <f t="shared" si="83"/>
        <v>43832</v>
      </c>
      <c r="B412">
        <f>'0102'!B21</f>
        <v>0</v>
      </c>
      <c r="C412">
        <f>'0102'!C21</f>
        <v>158.4</v>
      </c>
      <c r="D412">
        <f>'0102'!D21</f>
        <v>59.8</v>
      </c>
      <c r="E412">
        <f>'0102'!E21</f>
        <v>6.9</v>
      </c>
      <c r="F412" s="2">
        <f t="shared" si="80"/>
        <v>59.8</v>
      </c>
      <c r="G412" s="2">
        <f t="shared" si="81"/>
        <v>165.3</v>
      </c>
      <c r="H412" s="12">
        <f t="shared" si="82"/>
        <v>-63.823351482153655</v>
      </c>
    </row>
    <row r="413" spans="1:11" x14ac:dyDescent="0.25">
      <c r="A413" s="195">
        <f t="shared" si="83"/>
        <v>43839</v>
      </c>
      <c r="B413">
        <f>'0109'!B21</f>
        <v>0.2</v>
      </c>
      <c r="C413">
        <f>'0109'!C21</f>
        <v>158.4</v>
      </c>
      <c r="D413">
        <f>'0109'!D21</f>
        <v>59.8</v>
      </c>
      <c r="E413">
        <f>'0109'!E21</f>
        <v>6.9</v>
      </c>
      <c r="F413" s="2">
        <f t="shared" si="80"/>
        <v>60</v>
      </c>
      <c r="G413" s="2">
        <f t="shared" si="81"/>
        <v>165.3</v>
      </c>
      <c r="H413" s="12">
        <f t="shared" si="82"/>
        <v>-63.702359346642481</v>
      </c>
    </row>
    <row r="414" spans="1:11" x14ac:dyDescent="0.25">
      <c r="A414" s="195">
        <f t="shared" si="83"/>
        <v>43846</v>
      </c>
      <c r="B414">
        <f>'0116'!B21</f>
        <v>0.2</v>
      </c>
      <c r="C414">
        <f>'0116'!C21</f>
        <v>158.4</v>
      </c>
      <c r="D414">
        <f>'0116'!D21</f>
        <v>59.8</v>
      </c>
      <c r="E414">
        <f>'0116'!E21</f>
        <v>6.9</v>
      </c>
      <c r="F414" s="2">
        <f t="shared" si="80"/>
        <v>60</v>
      </c>
      <c r="G414" s="2">
        <f t="shared" si="81"/>
        <v>165.3</v>
      </c>
      <c r="H414" s="12">
        <f t="shared" si="82"/>
        <v>-63.702359346642481</v>
      </c>
    </row>
    <row r="415" spans="1:11" x14ac:dyDescent="0.25">
      <c r="A415" s="195">
        <f t="shared" si="83"/>
        <v>43853</v>
      </c>
      <c r="B415">
        <f>'0123'!B21</f>
        <v>0.2</v>
      </c>
      <c r="C415">
        <f>'0123'!C21</f>
        <v>158.4</v>
      </c>
      <c r="D415">
        <f>'0123'!D21</f>
        <v>60.9</v>
      </c>
      <c r="E415">
        <f>'0123'!E21</f>
        <v>6.9</v>
      </c>
      <c r="F415" s="2">
        <f t="shared" si="80"/>
        <v>61.1</v>
      </c>
      <c r="G415" s="2">
        <f t="shared" si="81"/>
        <v>165.3</v>
      </c>
      <c r="H415" s="12">
        <f t="shared" si="82"/>
        <v>-63.036902601330915</v>
      </c>
    </row>
    <row r="416" spans="1:11" x14ac:dyDescent="0.25">
      <c r="A416" s="195">
        <f t="shared" si="83"/>
        <v>43860</v>
      </c>
      <c r="B416">
        <f>'0130'!B21</f>
        <v>0.2</v>
      </c>
      <c r="C416">
        <f>'0130'!C21</f>
        <v>158.4</v>
      </c>
      <c r="D416">
        <f>'0130'!D21</f>
        <v>60.9</v>
      </c>
      <c r="E416">
        <f>'0130'!E21</f>
        <v>6.9</v>
      </c>
      <c r="F416" s="2">
        <f t="shared" si="80"/>
        <v>61.1</v>
      </c>
      <c r="G416" s="2">
        <f t="shared" si="81"/>
        <v>165.3</v>
      </c>
      <c r="H416" s="12">
        <f t="shared" si="82"/>
        <v>-63.036902601330915</v>
      </c>
    </row>
    <row r="417" spans="1:9" x14ac:dyDescent="0.25">
      <c r="A417" s="195">
        <f t="shared" si="83"/>
        <v>43867</v>
      </c>
      <c r="B417">
        <f>'0206'!B22</f>
        <v>0.2</v>
      </c>
      <c r="C417">
        <f>'0206'!C22</f>
        <v>158.4</v>
      </c>
      <c r="D417">
        <f>'0206'!D22</f>
        <v>60.9</v>
      </c>
      <c r="E417">
        <f>'0206'!E22</f>
        <v>6.9</v>
      </c>
      <c r="F417" s="2">
        <f t="shared" si="80"/>
        <v>61.1</v>
      </c>
      <c r="G417" s="2">
        <f t="shared" si="81"/>
        <v>165.3</v>
      </c>
      <c r="H417" s="12">
        <f t="shared" si="82"/>
        <v>-63.036902601330915</v>
      </c>
    </row>
    <row r="418" spans="1:9" x14ac:dyDescent="0.25">
      <c r="A418" s="195">
        <f t="shared" si="83"/>
        <v>43874</v>
      </c>
      <c r="B418">
        <f>'0213'!B22</f>
        <v>0.2</v>
      </c>
      <c r="C418">
        <f>'0213'!C22</f>
        <v>157.69999999999999</v>
      </c>
      <c r="D418">
        <f>'0213'!D22</f>
        <v>60.9</v>
      </c>
      <c r="E418">
        <f>'0213'!E22</f>
        <v>7.9</v>
      </c>
      <c r="F418" s="2">
        <f t="shared" si="80"/>
        <v>61.1</v>
      </c>
      <c r="G418" s="2">
        <f t="shared" si="81"/>
        <v>165.6</v>
      </c>
      <c r="H418" s="12">
        <f t="shared" si="82"/>
        <v>-63.10386473429952</v>
      </c>
    </row>
    <row r="419" spans="1:9" x14ac:dyDescent="0.25">
      <c r="A419" s="195">
        <f t="shared" si="83"/>
        <v>43881</v>
      </c>
      <c r="B419">
        <f>'0213'!B22</f>
        <v>0.2</v>
      </c>
      <c r="C419">
        <f>'0213'!C22</f>
        <v>157.69999999999999</v>
      </c>
      <c r="D419">
        <f>'0213'!D22</f>
        <v>60.9</v>
      </c>
      <c r="E419">
        <f>'0213'!E22</f>
        <v>7.9</v>
      </c>
      <c r="F419" s="2">
        <f t="shared" si="80"/>
        <v>61.1</v>
      </c>
      <c r="G419" s="2">
        <f t="shared" si="81"/>
        <v>165.6</v>
      </c>
      <c r="H419" s="12">
        <f t="shared" si="82"/>
        <v>-63.10386473429952</v>
      </c>
    </row>
    <row r="420" spans="1:9" x14ac:dyDescent="0.25">
      <c r="A420" s="195">
        <f t="shared" si="83"/>
        <v>43888</v>
      </c>
      <c r="B420">
        <f>'0220'!B22</f>
        <v>0.2</v>
      </c>
      <c r="C420">
        <f>'0220'!C22</f>
        <v>157.5</v>
      </c>
      <c r="D420">
        <f>'0220'!D22</f>
        <v>60.9</v>
      </c>
      <c r="E420">
        <f>'0220'!E22</f>
        <v>8</v>
      </c>
      <c r="F420" s="2">
        <f t="shared" si="80"/>
        <v>61.1</v>
      </c>
      <c r="G420" s="2">
        <f t="shared" si="81"/>
        <v>165.5</v>
      </c>
      <c r="H420" s="12">
        <f t="shared" si="82"/>
        <v>-63.081570996978854</v>
      </c>
    </row>
    <row r="421" spans="1:9" x14ac:dyDescent="0.25">
      <c r="A421" s="195">
        <f t="shared" si="83"/>
        <v>43895</v>
      </c>
      <c r="B421">
        <f>'0227'!B22</f>
        <v>0.2</v>
      </c>
      <c r="C421">
        <f>'0227'!C22</f>
        <v>158</v>
      </c>
      <c r="D421">
        <f>'0227'!D22</f>
        <v>60.9</v>
      </c>
      <c r="E421">
        <f>'0227'!E22</f>
        <v>8</v>
      </c>
      <c r="F421" s="2">
        <f t="shared" si="80"/>
        <v>61.1</v>
      </c>
      <c r="G421" s="2">
        <f t="shared" si="81"/>
        <v>166</v>
      </c>
      <c r="H421" s="12">
        <f t="shared" si="82"/>
        <v>-63.192771084337338</v>
      </c>
    </row>
    <row r="422" spans="1:9" x14ac:dyDescent="0.25">
      <c r="A422" s="195">
        <f t="shared" si="83"/>
        <v>43902</v>
      </c>
      <c r="B422">
        <f>'0312'!B22</f>
        <v>0.2</v>
      </c>
      <c r="C422">
        <f>'0312'!C22</f>
        <v>158.30000000000001</v>
      </c>
      <c r="D422">
        <f>'0312'!D22</f>
        <v>60.9</v>
      </c>
      <c r="E422">
        <f>'0312'!E22</f>
        <v>8</v>
      </c>
      <c r="F422" s="2">
        <f t="shared" si="80"/>
        <v>61.1</v>
      </c>
      <c r="G422" s="2">
        <f t="shared" si="81"/>
        <v>166.3</v>
      </c>
      <c r="H422" s="12">
        <f t="shared" si="82"/>
        <v>-63.259170174383648</v>
      </c>
    </row>
    <row r="423" spans="1:9" x14ac:dyDescent="0.25">
      <c r="A423" s="195">
        <f t="shared" si="83"/>
        <v>43909</v>
      </c>
      <c r="B423">
        <f>'0319'!B22</f>
        <v>756.1</v>
      </c>
      <c r="C423">
        <f>'0319'!C22</f>
        <v>458.3</v>
      </c>
      <c r="D423">
        <f>'0319'!D22</f>
        <v>61</v>
      </c>
      <c r="E423">
        <f>'0319'!E22</f>
        <v>8</v>
      </c>
      <c r="F423" s="2">
        <f t="shared" si="80"/>
        <v>817.1</v>
      </c>
      <c r="G423" s="2">
        <f t="shared" si="81"/>
        <v>466.3</v>
      </c>
      <c r="H423" s="12">
        <f t="shared" si="82"/>
        <v>75.230538280077198</v>
      </c>
    </row>
    <row r="424" spans="1:9" x14ac:dyDescent="0.25">
      <c r="A424" s="195">
        <f t="shared" si="83"/>
        <v>43916</v>
      </c>
      <c r="B424">
        <f>'0326'!B22</f>
        <v>756</v>
      </c>
      <c r="C424">
        <f>'0326'!C22</f>
        <v>458.3</v>
      </c>
      <c r="D424">
        <f>'0326'!D22</f>
        <v>61.1</v>
      </c>
      <c r="E424">
        <f>'0326'!E22</f>
        <v>8</v>
      </c>
      <c r="F424" s="2">
        <f t="shared" si="80"/>
        <v>817.1</v>
      </c>
      <c r="G424" s="2">
        <f t="shared" si="81"/>
        <v>466.3</v>
      </c>
      <c r="H424" s="12">
        <f t="shared" si="82"/>
        <v>75.230538280077198</v>
      </c>
    </row>
    <row r="425" spans="1:9" x14ac:dyDescent="0.25">
      <c r="A425" s="195">
        <f t="shared" si="83"/>
        <v>43923</v>
      </c>
      <c r="B425">
        <f>'0402'!B22</f>
        <v>819</v>
      </c>
      <c r="C425">
        <f>'0402'!C22</f>
        <v>458.4</v>
      </c>
      <c r="D425">
        <f>'0402'!D22</f>
        <v>61.1</v>
      </c>
      <c r="E425">
        <f>'0402'!E22</f>
        <v>8</v>
      </c>
      <c r="F425" s="2">
        <f t="shared" si="80"/>
        <v>880.1</v>
      </c>
      <c r="G425" s="2">
        <f t="shared" si="81"/>
        <v>466.4</v>
      </c>
      <c r="H425" s="12">
        <f t="shared" si="82"/>
        <v>88.700686106346495</v>
      </c>
    </row>
    <row r="426" spans="1:9" x14ac:dyDescent="0.25">
      <c r="A426" s="195">
        <f t="shared" si="83"/>
        <v>43930</v>
      </c>
      <c r="B426">
        <f>'0409'!B22</f>
        <v>819</v>
      </c>
      <c r="C426">
        <f>'0409'!C22</f>
        <v>458.7</v>
      </c>
      <c r="D426">
        <f>'0409'!D22</f>
        <v>61.1</v>
      </c>
      <c r="E426">
        <f>'0409'!E22</f>
        <v>8</v>
      </c>
      <c r="F426" s="2">
        <f t="shared" si="80"/>
        <v>880.1</v>
      </c>
      <c r="G426" s="2">
        <f t="shared" si="81"/>
        <v>466.7</v>
      </c>
      <c r="H426" s="12">
        <f t="shared" si="82"/>
        <v>88.579387186629546</v>
      </c>
    </row>
    <row r="427" spans="1:9" x14ac:dyDescent="0.25">
      <c r="A427" s="195">
        <f t="shared" si="83"/>
        <v>43937</v>
      </c>
      <c r="B427">
        <f>'0416'!B22</f>
        <v>819</v>
      </c>
      <c r="C427">
        <f>'0416'!C22</f>
        <v>458.4</v>
      </c>
      <c r="D427">
        <f>'0416'!D22</f>
        <v>61.1</v>
      </c>
      <c r="E427">
        <f>'0416'!E22</f>
        <v>8.3000000000000007</v>
      </c>
      <c r="F427" s="2">
        <f t="shared" si="80"/>
        <v>880.1</v>
      </c>
      <c r="G427" s="2">
        <f t="shared" si="81"/>
        <v>466.7</v>
      </c>
      <c r="H427" s="12">
        <f t="shared" si="82"/>
        <v>88.579387186629546</v>
      </c>
    </row>
    <row r="428" spans="1:9" x14ac:dyDescent="0.25">
      <c r="A428" s="195">
        <f t="shared" si="83"/>
        <v>43944</v>
      </c>
      <c r="B428">
        <f>'0423'!B25</f>
        <v>820</v>
      </c>
      <c r="C428">
        <f>'0423'!C25</f>
        <v>468.1</v>
      </c>
      <c r="D428">
        <f>'0423'!D25</f>
        <v>61.1</v>
      </c>
      <c r="E428">
        <f>'0423'!E25</f>
        <v>8.6</v>
      </c>
      <c r="F428" s="2">
        <f t="shared" si="80"/>
        <v>881.1</v>
      </c>
      <c r="G428" s="2">
        <f t="shared" si="81"/>
        <v>476.70000000000005</v>
      </c>
      <c r="H428" s="12">
        <f t="shared" si="82"/>
        <v>84.833228445563222</v>
      </c>
    </row>
    <row r="429" spans="1:9" x14ac:dyDescent="0.25">
      <c r="A429" s="195">
        <f t="shared" si="83"/>
        <v>43951</v>
      </c>
      <c r="B429">
        <f>'0430'!B25</f>
        <v>820.7</v>
      </c>
      <c r="C429">
        <f>'0430'!C25</f>
        <v>468</v>
      </c>
      <c r="D429">
        <f>'0430'!D25</f>
        <v>61.1</v>
      </c>
      <c r="E429">
        <f>'0430'!E25</f>
        <v>8.6999999999999993</v>
      </c>
      <c r="F429" s="2">
        <f t="shared" si="80"/>
        <v>881.80000000000007</v>
      </c>
      <c r="G429" s="2">
        <f t="shared" si="81"/>
        <v>476.7</v>
      </c>
      <c r="H429" s="12">
        <f t="shared" si="82"/>
        <v>84.980071323683688</v>
      </c>
      <c r="I429">
        <f>'0430'!F25</f>
        <v>504</v>
      </c>
    </row>
    <row r="430" spans="1:9" x14ac:dyDescent="0.25">
      <c r="A430" s="195">
        <f t="shared" si="83"/>
        <v>43958</v>
      </c>
      <c r="B430">
        <f>'0507'!B25</f>
        <v>1191.7</v>
      </c>
      <c r="C430">
        <f>'0507'!C25</f>
        <v>467.8</v>
      </c>
      <c r="D430">
        <f>'0507'!D25</f>
        <v>61.1</v>
      </c>
      <c r="E430">
        <f>'0507'!E25</f>
        <v>9.1</v>
      </c>
      <c r="F430" s="2">
        <f t="shared" si="80"/>
        <v>1252.8</v>
      </c>
      <c r="G430" s="2">
        <f t="shared" si="81"/>
        <v>476.90000000000003</v>
      </c>
      <c r="H430" s="12">
        <f t="shared" si="82"/>
        <v>162.69658209268187</v>
      </c>
      <c r="I430">
        <f>'0507'!F25</f>
        <v>819</v>
      </c>
    </row>
    <row r="431" spans="1:9" x14ac:dyDescent="0.25">
      <c r="A431" s="195">
        <f t="shared" si="83"/>
        <v>43965</v>
      </c>
      <c r="B431">
        <f>'0514'!B25</f>
        <v>1065.7</v>
      </c>
      <c r="C431">
        <f>'0514'!C25</f>
        <v>470.7</v>
      </c>
      <c r="D431">
        <f>'0514'!D25</f>
        <v>190.6</v>
      </c>
      <c r="E431">
        <f>'0514'!E25</f>
        <v>9.1999999999999993</v>
      </c>
      <c r="F431" s="2">
        <f t="shared" si="80"/>
        <v>1256.3</v>
      </c>
      <c r="G431" s="2">
        <f t="shared" si="81"/>
        <v>479.9</v>
      </c>
      <c r="H431" s="12">
        <f t="shared" si="82"/>
        <v>161.78370493852884</v>
      </c>
      <c r="I431">
        <f>'0514'!F25</f>
        <v>819</v>
      </c>
    </row>
    <row r="432" spans="1:9" x14ac:dyDescent="0.25">
      <c r="A432" s="195">
        <f t="shared" si="83"/>
        <v>43972</v>
      </c>
      <c r="B432">
        <f>'0521'!B25</f>
        <v>1075.5</v>
      </c>
      <c r="C432">
        <f>'0521'!C25</f>
        <v>410.7</v>
      </c>
      <c r="D432">
        <f>'0521'!D25</f>
        <v>190.6</v>
      </c>
      <c r="E432">
        <f>'0521'!E25</f>
        <v>66.900000000000006</v>
      </c>
      <c r="F432" s="2">
        <f t="shared" si="80"/>
        <v>1266.0999999999999</v>
      </c>
      <c r="G432" s="2">
        <f t="shared" si="81"/>
        <v>477.6</v>
      </c>
      <c r="H432" s="12">
        <f t="shared" si="82"/>
        <v>165.09631490787265</v>
      </c>
      <c r="I432">
        <f>'0521'!F25</f>
        <v>819</v>
      </c>
    </row>
    <row r="433" spans="1:9" x14ac:dyDescent="0.25">
      <c r="A433" s="195">
        <f t="shared" si="83"/>
        <v>43979</v>
      </c>
      <c r="B433">
        <f>'0528'!B25</f>
        <v>1075.5</v>
      </c>
      <c r="C433">
        <f>'0528'!C25</f>
        <v>405.6</v>
      </c>
      <c r="D433">
        <f>'0528'!D25</f>
        <v>190.6</v>
      </c>
      <c r="E433">
        <f>'0528'!E25</f>
        <v>71.900000000000006</v>
      </c>
      <c r="F433" s="2">
        <f t="shared" si="80"/>
        <v>1266.0999999999999</v>
      </c>
      <c r="G433" s="2">
        <f t="shared" si="81"/>
        <v>477.5</v>
      </c>
      <c r="H433" s="12">
        <f t="shared" si="82"/>
        <v>165.15183246073298</v>
      </c>
      <c r="I433">
        <f>'0528'!F25</f>
        <v>819</v>
      </c>
    </row>
    <row r="434" spans="1:9" x14ac:dyDescent="0.25">
      <c r="A434" s="195">
        <f t="shared" si="83"/>
        <v>43986</v>
      </c>
      <c r="B434">
        <f>'0604'!B25</f>
        <v>1075.2</v>
      </c>
      <c r="C434">
        <f>'0604'!C25</f>
        <v>400.6</v>
      </c>
      <c r="D434">
        <f>'0604'!D25</f>
        <v>191</v>
      </c>
      <c r="E434">
        <f>'0604'!E25</f>
        <v>76.900000000000006</v>
      </c>
      <c r="F434" s="2">
        <f t="shared" si="80"/>
        <v>1266.2</v>
      </c>
      <c r="G434" s="2">
        <f t="shared" si="81"/>
        <v>477.5</v>
      </c>
      <c r="H434" s="12">
        <f t="shared" si="82"/>
        <v>165.17277486910996</v>
      </c>
      <c r="I434">
        <f>'0604'!F25</f>
        <v>819</v>
      </c>
    </row>
    <row r="435" spans="1:9" x14ac:dyDescent="0.25">
      <c r="A435" s="195">
        <f t="shared" si="83"/>
        <v>43993</v>
      </c>
      <c r="B435">
        <f>'0611'!B24</f>
        <v>1012.2</v>
      </c>
      <c r="C435">
        <f>'0611'!C24</f>
        <v>400.6</v>
      </c>
      <c r="D435">
        <f>'0611'!D24</f>
        <v>257.10000000000002</v>
      </c>
      <c r="E435">
        <f>'0611'!E24</f>
        <v>77</v>
      </c>
      <c r="F435" s="2">
        <f t="shared" ref="F435:F460" si="84">+B435+D435</f>
        <v>1269.3000000000002</v>
      </c>
      <c r="G435" s="2">
        <f t="shared" ref="G435:G460" si="85">+C435+E435</f>
        <v>477.6</v>
      </c>
      <c r="H435" s="12">
        <f t="shared" ref="H435:H460" si="86">+(F435/G435-1)*100</f>
        <v>165.76633165829148</v>
      </c>
      <c r="I435">
        <f>'0611'!F24</f>
        <v>819</v>
      </c>
    </row>
    <row r="436" spans="1:9" x14ac:dyDescent="0.25">
      <c r="A436" s="195">
        <f t="shared" si="83"/>
        <v>44000</v>
      </c>
      <c r="B436">
        <f>'0618'!B24</f>
        <v>1012.2</v>
      </c>
      <c r="C436">
        <f>'0618'!C24</f>
        <v>337.5</v>
      </c>
      <c r="D436">
        <f>'0618'!D24</f>
        <v>323.3</v>
      </c>
      <c r="E436">
        <f>'0618'!E24</f>
        <v>138.6</v>
      </c>
      <c r="F436" s="2">
        <f t="shared" si="84"/>
        <v>1335.5</v>
      </c>
      <c r="G436" s="2">
        <f t="shared" si="85"/>
        <v>476.1</v>
      </c>
      <c r="H436" s="12">
        <f t="shared" si="86"/>
        <v>180.50829657634949</v>
      </c>
      <c r="I436">
        <f>'0618'!F24</f>
        <v>819</v>
      </c>
    </row>
    <row r="437" spans="1:9" x14ac:dyDescent="0.25">
      <c r="A437" s="195">
        <f t="shared" si="83"/>
        <v>44007</v>
      </c>
      <c r="B437">
        <f>'0625'!B24</f>
        <v>887.1</v>
      </c>
      <c r="C437">
        <f>'0625'!C24</f>
        <v>337.5</v>
      </c>
      <c r="D437">
        <f>'0625'!D24</f>
        <v>467.6</v>
      </c>
      <c r="E437">
        <f>'0625'!E24</f>
        <v>138.6</v>
      </c>
      <c r="F437" s="2">
        <f t="shared" si="84"/>
        <v>1354.7</v>
      </c>
      <c r="G437" s="2">
        <f t="shared" si="85"/>
        <v>476.1</v>
      </c>
      <c r="H437" s="12">
        <f t="shared" si="86"/>
        <v>184.54106280193236</v>
      </c>
      <c r="I437">
        <f>'0625'!F24</f>
        <v>819</v>
      </c>
    </row>
    <row r="438" spans="1:9" x14ac:dyDescent="0.25">
      <c r="A438" s="195">
        <f t="shared" si="83"/>
        <v>44014</v>
      </c>
      <c r="B438">
        <f>'0702'!B24</f>
        <v>823.8</v>
      </c>
      <c r="C438">
        <f>'0702'!C24</f>
        <v>337.5</v>
      </c>
      <c r="D438">
        <f>'0702'!D24</f>
        <v>534</v>
      </c>
      <c r="E438">
        <f>'0702'!E24</f>
        <v>138.6</v>
      </c>
      <c r="F438" s="2">
        <f t="shared" si="84"/>
        <v>1357.8</v>
      </c>
      <c r="G438" s="2">
        <f t="shared" si="85"/>
        <v>476.1</v>
      </c>
      <c r="H438" s="12">
        <f t="shared" si="86"/>
        <v>185.19218651543792</v>
      </c>
      <c r="I438">
        <f>'0702'!F24</f>
        <v>1223</v>
      </c>
    </row>
    <row r="439" spans="1:9" x14ac:dyDescent="0.25">
      <c r="A439" s="195">
        <f t="shared" si="83"/>
        <v>44021</v>
      </c>
      <c r="B439">
        <f>'0709'!B24</f>
        <v>1472.4</v>
      </c>
      <c r="C439">
        <f>'0709'!C24</f>
        <v>337.5</v>
      </c>
      <c r="D439">
        <f>'0709'!D24</f>
        <v>653.70000000000005</v>
      </c>
      <c r="E439">
        <f>'0709'!E24</f>
        <v>138.6</v>
      </c>
      <c r="F439" s="2">
        <f t="shared" si="84"/>
        <v>2126.1000000000004</v>
      </c>
      <c r="G439" s="2">
        <f t="shared" si="85"/>
        <v>476.1</v>
      </c>
      <c r="H439" s="12">
        <f t="shared" si="86"/>
        <v>346.56584751102713</v>
      </c>
      <c r="I439">
        <f>'0709'!F24</f>
        <v>1823</v>
      </c>
    </row>
    <row r="440" spans="1:9" x14ac:dyDescent="0.25">
      <c r="A440" s="195">
        <f t="shared" si="83"/>
        <v>44028</v>
      </c>
      <c r="B440">
        <f>'0716'!B24</f>
        <v>1344.7</v>
      </c>
      <c r="C440">
        <f>'0716'!C24</f>
        <v>337.5</v>
      </c>
      <c r="D440">
        <f>'0716'!D24</f>
        <v>788.5</v>
      </c>
      <c r="E440">
        <f>'0716'!E24</f>
        <v>138.6</v>
      </c>
      <c r="F440" s="2">
        <f t="shared" si="84"/>
        <v>2133.1999999999998</v>
      </c>
      <c r="G440" s="2">
        <f t="shared" si="85"/>
        <v>476.1</v>
      </c>
      <c r="H440" s="12">
        <f t="shared" si="86"/>
        <v>348.05713085486235</v>
      </c>
      <c r="I440">
        <f>'0716'!F24</f>
        <v>3783</v>
      </c>
    </row>
    <row r="441" spans="1:9" x14ac:dyDescent="0.25">
      <c r="A441" s="195">
        <f t="shared" si="83"/>
        <v>44035</v>
      </c>
      <c r="B441">
        <f>'0723'!B24</f>
        <v>1279.4000000000001</v>
      </c>
      <c r="C441">
        <f>'0723'!C24</f>
        <v>277.5</v>
      </c>
      <c r="D441">
        <f>'0723'!D24</f>
        <v>856.4</v>
      </c>
      <c r="E441">
        <f>'0723'!E24</f>
        <v>201.6</v>
      </c>
      <c r="F441" s="2">
        <f t="shared" si="84"/>
        <v>2135.8000000000002</v>
      </c>
      <c r="G441" s="2">
        <f t="shared" si="85"/>
        <v>479.1</v>
      </c>
      <c r="H441" s="12">
        <f t="shared" si="86"/>
        <v>345.79419745355881</v>
      </c>
      <c r="I441">
        <f>'0723'!F24</f>
        <v>3783</v>
      </c>
    </row>
    <row r="442" spans="1:9" x14ac:dyDescent="0.25">
      <c r="A442" s="195">
        <f t="shared" si="83"/>
        <v>44042</v>
      </c>
      <c r="B442">
        <f>'0730'!B24</f>
        <v>1278.9000000000001</v>
      </c>
      <c r="C442">
        <f>'0730'!C24</f>
        <v>277.5</v>
      </c>
      <c r="D442">
        <f>'0730'!D24</f>
        <v>856.8</v>
      </c>
      <c r="E442">
        <f>'0730'!E24</f>
        <v>201.6</v>
      </c>
      <c r="F442" s="2">
        <f t="shared" si="84"/>
        <v>2135.6999999999998</v>
      </c>
      <c r="G442" s="2">
        <f t="shared" si="85"/>
        <v>479.1</v>
      </c>
      <c r="H442" s="12">
        <f t="shared" si="86"/>
        <v>345.77332498434561</v>
      </c>
      <c r="I442">
        <f>'0730'!F24</f>
        <v>5720</v>
      </c>
    </row>
    <row r="443" spans="1:9" x14ac:dyDescent="0.25">
      <c r="A443" s="195">
        <f t="shared" si="83"/>
        <v>44049</v>
      </c>
      <c r="B443">
        <f>'0806'!B24</f>
        <v>958.8</v>
      </c>
      <c r="C443">
        <f>'0806'!C24</f>
        <v>217.5</v>
      </c>
      <c r="D443">
        <f>'0806'!D24</f>
        <v>1253.4000000000001</v>
      </c>
      <c r="E443">
        <f>'0806'!E24</f>
        <v>201.6</v>
      </c>
      <c r="F443" s="2">
        <f t="shared" si="84"/>
        <v>2212.1999999999998</v>
      </c>
      <c r="G443" s="2">
        <f t="shared" si="85"/>
        <v>419.1</v>
      </c>
      <c r="H443" s="12">
        <f t="shared" si="86"/>
        <v>427.84538296349314</v>
      </c>
      <c r="I443">
        <f>'0806'!F24</f>
        <v>5720</v>
      </c>
    </row>
    <row r="444" spans="1:9" x14ac:dyDescent="0.25">
      <c r="A444" s="195">
        <f t="shared" si="83"/>
        <v>44056</v>
      </c>
      <c r="B444">
        <f>'0813'!B24</f>
        <v>585.1</v>
      </c>
      <c r="C444">
        <f>'0813'!C24</f>
        <v>217.5</v>
      </c>
      <c r="D444">
        <f>'0813'!D24</f>
        <v>1635.8</v>
      </c>
      <c r="E444">
        <f>'0813'!E24</f>
        <v>201.6</v>
      </c>
      <c r="F444" s="2">
        <f t="shared" si="84"/>
        <v>2220.9</v>
      </c>
      <c r="G444" s="2">
        <f t="shared" si="85"/>
        <v>419.1</v>
      </c>
      <c r="H444" s="12">
        <f t="shared" si="86"/>
        <v>429.9212598425197</v>
      </c>
      <c r="I444">
        <f>'0813'!F24</f>
        <v>5720</v>
      </c>
    </row>
    <row r="445" spans="1:9" x14ac:dyDescent="0.25">
      <c r="A445" s="195">
        <f t="shared" si="83"/>
        <v>44063</v>
      </c>
      <c r="B445">
        <f>'0820'!B24</f>
        <v>469.1</v>
      </c>
      <c r="C445">
        <f>'0820'!C24</f>
        <v>217.5</v>
      </c>
      <c r="D445">
        <f>'0820'!D24</f>
        <v>1771.2</v>
      </c>
      <c r="E445">
        <f>'0820'!E24</f>
        <v>201.6</v>
      </c>
      <c r="F445" s="2">
        <f t="shared" si="84"/>
        <v>2240.3000000000002</v>
      </c>
      <c r="G445" s="2">
        <f t="shared" si="85"/>
        <v>419.1</v>
      </c>
      <c r="H445" s="12">
        <f t="shared" si="86"/>
        <v>434.55022667621091</v>
      </c>
      <c r="I445">
        <f>'0820'!F24</f>
        <v>6386</v>
      </c>
    </row>
    <row r="446" spans="1:9" x14ac:dyDescent="0.25">
      <c r="A446" s="195">
        <f t="shared" si="83"/>
        <v>44070</v>
      </c>
      <c r="B446">
        <f>'0827'!B24</f>
        <v>404</v>
      </c>
      <c r="C446">
        <f>'0827'!C24</f>
        <v>60</v>
      </c>
      <c r="D446">
        <f>'0827'!D24</f>
        <v>1908.4</v>
      </c>
      <c r="E446">
        <f>'0827'!E24</f>
        <v>201.6</v>
      </c>
      <c r="F446" s="2">
        <f>+B446+D446</f>
        <v>2312.4</v>
      </c>
      <c r="G446" s="2">
        <f t="shared" si="85"/>
        <v>261.60000000000002</v>
      </c>
      <c r="H446" s="12">
        <f t="shared" si="86"/>
        <v>783.94495412844037</v>
      </c>
      <c r="I446">
        <f>'0827'!F24</f>
        <v>7541</v>
      </c>
    </row>
    <row r="447" spans="1:9" x14ac:dyDescent="0.25">
      <c r="A447" s="195">
        <f t="shared" si="83"/>
        <v>44077</v>
      </c>
      <c r="B447">
        <f>'0903'!B19</f>
        <v>8813</v>
      </c>
      <c r="C447">
        <f>'0903'!C19</f>
        <v>60</v>
      </c>
      <c r="D447">
        <f>'0903'!D19</f>
        <v>67.5</v>
      </c>
      <c r="E447">
        <f>'0903'!E19</f>
        <v>0</v>
      </c>
      <c r="F447" s="2">
        <f t="shared" si="84"/>
        <v>8880.5</v>
      </c>
      <c r="G447" s="2">
        <f t="shared" si="85"/>
        <v>60</v>
      </c>
      <c r="H447" s="12">
        <f t="shared" si="86"/>
        <v>14700.833333333332</v>
      </c>
    </row>
    <row r="448" spans="1:9" x14ac:dyDescent="0.25">
      <c r="A448" s="195">
        <f t="shared" si="83"/>
        <v>44084</v>
      </c>
      <c r="B448">
        <f>'0910'!B19</f>
        <v>8963</v>
      </c>
      <c r="C448">
        <f>'0910'!C19</f>
        <v>60</v>
      </c>
      <c r="D448">
        <f>'0910'!D19</f>
        <v>277.2</v>
      </c>
      <c r="E448">
        <f>'0910'!E19</f>
        <v>0</v>
      </c>
      <c r="F448" s="2">
        <f t="shared" si="84"/>
        <v>9240.2000000000007</v>
      </c>
      <c r="G448" s="2">
        <f t="shared" si="85"/>
        <v>60</v>
      </c>
      <c r="H448" s="12">
        <f t="shared" si="86"/>
        <v>15300.333333333336</v>
      </c>
    </row>
    <row r="449" spans="1:10" x14ac:dyDescent="0.25">
      <c r="A449" s="195">
        <f t="shared" si="83"/>
        <v>44091</v>
      </c>
      <c r="B449">
        <f>'0917'!B19</f>
        <v>9325.1</v>
      </c>
      <c r="C449">
        <f>'0917'!C19</f>
        <v>60</v>
      </c>
      <c r="D449">
        <f>'0917'!D19</f>
        <v>481.6</v>
      </c>
      <c r="E449">
        <f>'0917'!E19</f>
        <v>0</v>
      </c>
      <c r="F449" s="2">
        <f t="shared" si="84"/>
        <v>9806.7000000000007</v>
      </c>
      <c r="G449" s="2">
        <f t="shared" si="85"/>
        <v>60</v>
      </c>
      <c r="H449" s="12">
        <f t="shared" si="86"/>
        <v>16244.500000000002</v>
      </c>
    </row>
    <row r="450" spans="1:10" x14ac:dyDescent="0.25">
      <c r="A450" s="195">
        <f t="shared" si="83"/>
        <v>44098</v>
      </c>
      <c r="B450">
        <f>'0924'!B19</f>
        <v>9205.1</v>
      </c>
      <c r="C450">
        <f>'0924'!C19</f>
        <v>60</v>
      </c>
      <c r="D450">
        <f>'0924'!D19</f>
        <v>751.5</v>
      </c>
      <c r="E450">
        <f>'0924'!E19</f>
        <v>0</v>
      </c>
      <c r="F450" s="2">
        <f t="shared" si="84"/>
        <v>9956.6</v>
      </c>
      <c r="G450" s="2">
        <f t="shared" si="85"/>
        <v>60</v>
      </c>
      <c r="H450" s="12">
        <f t="shared" si="86"/>
        <v>16494.333333333332</v>
      </c>
    </row>
    <row r="451" spans="1:10" x14ac:dyDescent="0.25">
      <c r="A451" s="195">
        <f t="shared" si="83"/>
        <v>44105</v>
      </c>
      <c r="B451">
        <f>'1001'!B19</f>
        <v>8873.7000000000007</v>
      </c>
      <c r="C451">
        <f>'1001'!C19</f>
        <v>0</v>
      </c>
      <c r="D451">
        <f>'1001'!D19</f>
        <v>1101.4000000000001</v>
      </c>
      <c r="E451">
        <f>'1001'!E19</f>
        <v>59.3</v>
      </c>
      <c r="F451" s="2">
        <f t="shared" si="84"/>
        <v>9975.1</v>
      </c>
      <c r="G451" s="2">
        <f t="shared" si="85"/>
        <v>59.3</v>
      </c>
      <c r="H451" s="12">
        <f t="shared" si="86"/>
        <v>16721.41652613828</v>
      </c>
    </row>
    <row r="452" spans="1:10" x14ac:dyDescent="0.25">
      <c r="A452" s="195">
        <f t="shared" si="83"/>
        <v>44112</v>
      </c>
      <c r="B452">
        <f>'1008'!B19</f>
        <v>8744.7000000000007</v>
      </c>
      <c r="C452">
        <f>'1008'!C19</f>
        <v>0</v>
      </c>
      <c r="D452">
        <f>'1008'!D19</f>
        <v>1371.1</v>
      </c>
      <c r="E452">
        <f>'1008'!E19</f>
        <v>59.3</v>
      </c>
      <c r="F452" s="2">
        <f t="shared" si="84"/>
        <v>10115.800000000001</v>
      </c>
      <c r="G452" s="2">
        <f t="shared" si="85"/>
        <v>59.3</v>
      </c>
      <c r="H452" s="12">
        <f t="shared" si="86"/>
        <v>16958.68465430017</v>
      </c>
    </row>
    <row r="453" spans="1:10" x14ac:dyDescent="0.25">
      <c r="A453" s="195">
        <f t="shared" si="83"/>
        <v>44119</v>
      </c>
      <c r="B453">
        <f>'1015'!B19</f>
        <v>8814.2999999999993</v>
      </c>
      <c r="C453">
        <f>'1015'!C19</f>
        <v>0.4</v>
      </c>
      <c r="D453">
        <f>'1015'!D19</f>
        <v>1735</v>
      </c>
      <c r="E453">
        <f>'1015'!E19</f>
        <v>59.3</v>
      </c>
      <c r="F453" s="2">
        <f t="shared" si="84"/>
        <v>10549.3</v>
      </c>
      <c r="G453" s="2">
        <f t="shared" si="85"/>
        <v>59.699999999999996</v>
      </c>
      <c r="H453" s="12">
        <f t="shared" si="86"/>
        <v>17570.519262981576</v>
      </c>
    </row>
    <row r="454" spans="1:10" x14ac:dyDescent="0.25">
      <c r="A454" s="195">
        <f t="shared" si="83"/>
        <v>44126</v>
      </c>
      <c r="B454">
        <f>'1022'!B19</f>
        <v>8681.7999999999993</v>
      </c>
      <c r="C454">
        <f>'1022'!C19</f>
        <v>0.5</v>
      </c>
      <c r="D454">
        <f>'1022'!D19</f>
        <v>1869.2</v>
      </c>
      <c r="E454">
        <f>'1022'!E19</f>
        <v>59.3</v>
      </c>
      <c r="F454" s="2">
        <f t="shared" si="84"/>
        <v>10551</v>
      </c>
      <c r="G454" s="2">
        <f t="shared" si="85"/>
        <v>59.8</v>
      </c>
      <c r="H454" s="12">
        <f t="shared" si="86"/>
        <v>17543.812709030102</v>
      </c>
    </row>
    <row r="455" spans="1:10" x14ac:dyDescent="0.25">
      <c r="A455" s="195">
        <f t="shared" si="83"/>
        <v>44133</v>
      </c>
      <c r="B455">
        <f>'1029'!B19</f>
        <v>8563.7999999999993</v>
      </c>
      <c r="C455">
        <f>'1029'!C19</f>
        <v>0.5</v>
      </c>
      <c r="D455">
        <f>'1029'!D19</f>
        <v>2199.5</v>
      </c>
      <c r="E455">
        <f>'1029'!E19</f>
        <v>59.3</v>
      </c>
      <c r="F455" s="2">
        <f t="shared" si="84"/>
        <v>10763.3</v>
      </c>
      <c r="G455" s="2">
        <f t="shared" si="85"/>
        <v>59.8</v>
      </c>
      <c r="H455" s="12">
        <f t="shared" si="86"/>
        <v>17898.829431438127</v>
      </c>
    </row>
    <row r="456" spans="1:10" x14ac:dyDescent="0.25">
      <c r="A456" s="195">
        <f t="shared" si="83"/>
        <v>44140</v>
      </c>
      <c r="B456">
        <f>'1105'!B20</f>
        <v>8371.7999999999993</v>
      </c>
      <c r="C456">
        <f>'1105'!C20</f>
        <v>1.5</v>
      </c>
      <c r="D456">
        <f>'1105'!D20</f>
        <v>2402.1999999999998</v>
      </c>
      <c r="E456">
        <f>'1105'!E20</f>
        <v>59.3</v>
      </c>
      <c r="F456" s="2">
        <f t="shared" si="84"/>
        <v>10774</v>
      </c>
      <c r="G456" s="2">
        <f t="shared" si="85"/>
        <v>60.8</v>
      </c>
      <c r="H456" s="12">
        <f t="shared" si="86"/>
        <v>17620.394736842107</v>
      </c>
    </row>
    <row r="457" spans="1:10" x14ac:dyDescent="0.25">
      <c r="A457" s="195">
        <f t="shared" si="83"/>
        <v>44147</v>
      </c>
      <c r="B457">
        <f>'1112'!B19</f>
        <v>8267.7999999999993</v>
      </c>
      <c r="C457">
        <f>'1112'!C19</f>
        <v>0.5</v>
      </c>
      <c r="D457">
        <f>'1112'!D19</f>
        <v>2680.9</v>
      </c>
      <c r="E457">
        <f>'1112'!E19</f>
        <v>59.3</v>
      </c>
      <c r="F457" s="2">
        <f t="shared" si="84"/>
        <v>10948.699999999999</v>
      </c>
      <c r="G457" s="2">
        <f t="shared" si="85"/>
        <v>59.8</v>
      </c>
      <c r="H457" s="12">
        <f t="shared" si="86"/>
        <v>18208.862876254178</v>
      </c>
    </row>
    <row r="458" spans="1:10" x14ac:dyDescent="0.25">
      <c r="A458" s="195">
        <f t="shared" si="83"/>
        <v>44154</v>
      </c>
      <c r="B458">
        <f>'1119'!B19</f>
        <v>8142.8</v>
      </c>
      <c r="C458">
        <f>'1119'!C19</f>
        <v>0.5</v>
      </c>
      <c r="D458">
        <f>'1119'!D19</f>
        <v>2881.7</v>
      </c>
      <c r="E458">
        <f>'1119'!E19</f>
        <v>59.3</v>
      </c>
      <c r="F458" s="2">
        <f t="shared" si="84"/>
        <v>11024.5</v>
      </c>
      <c r="G458" s="2">
        <f t="shared" si="85"/>
        <v>59.8</v>
      </c>
      <c r="H458" s="12">
        <f t="shared" si="86"/>
        <v>18335.61872909699</v>
      </c>
    </row>
    <row r="459" spans="1:10" x14ac:dyDescent="0.25">
      <c r="A459" s="195">
        <f t="shared" si="83"/>
        <v>44161</v>
      </c>
      <c r="B459">
        <f>'1126'!B19</f>
        <v>7821.8</v>
      </c>
      <c r="C459">
        <f>'1126'!C19</f>
        <v>0.5</v>
      </c>
      <c r="D459">
        <f>'1126'!D19</f>
        <v>3357.5</v>
      </c>
      <c r="E459">
        <f>'1126'!E19</f>
        <v>59.3</v>
      </c>
      <c r="F459" s="2">
        <f t="shared" si="84"/>
        <v>11179.3</v>
      </c>
      <c r="G459" s="2">
        <f t="shared" si="85"/>
        <v>59.8</v>
      </c>
      <c r="H459" s="12">
        <f t="shared" si="86"/>
        <v>18594.481605351171</v>
      </c>
    </row>
    <row r="460" spans="1:10" x14ac:dyDescent="0.25">
      <c r="A460" s="195">
        <f t="shared" si="83"/>
        <v>44168</v>
      </c>
      <c r="B460">
        <f>'1203'!B19</f>
        <v>7691.6</v>
      </c>
      <c r="C460">
        <f>'1203'!C19</f>
        <v>0.5</v>
      </c>
      <c r="D460">
        <f>'1203'!D19</f>
        <v>3628.8</v>
      </c>
      <c r="E460">
        <f>'1203'!E19</f>
        <v>59.3</v>
      </c>
      <c r="F460" s="2">
        <f t="shared" si="84"/>
        <v>11320.400000000001</v>
      </c>
      <c r="G460" s="2">
        <f t="shared" si="85"/>
        <v>59.8</v>
      </c>
      <c r="H460" s="12">
        <f t="shared" si="86"/>
        <v>18830.4347826087</v>
      </c>
    </row>
    <row r="461" spans="1:10" x14ac:dyDescent="0.25">
      <c r="A461" s="195">
        <f t="shared" si="83"/>
        <v>44175</v>
      </c>
      <c r="B461">
        <f>'1210'!B19</f>
        <v>7570.6</v>
      </c>
      <c r="C461">
        <f>'1210'!C19</f>
        <v>0.5</v>
      </c>
      <c r="D461">
        <f>'1210'!D19</f>
        <v>3981.7</v>
      </c>
      <c r="E461">
        <f>'1210'!E19</f>
        <v>59.3</v>
      </c>
      <c r="F461" s="2">
        <f t="shared" ref="F461:F470" si="87">+B461+D461</f>
        <v>11552.3</v>
      </c>
      <c r="G461" s="2">
        <f t="shared" ref="G461:G470" si="88">+C461+E461</f>
        <v>59.8</v>
      </c>
      <c r="H461" s="12">
        <f t="shared" ref="H461:H470" si="89">+(F461/G461-1)*100</f>
        <v>19218.227424749166</v>
      </c>
    </row>
    <row r="462" spans="1:10" x14ac:dyDescent="0.25">
      <c r="A462" s="195">
        <f t="shared" si="83"/>
        <v>44182</v>
      </c>
      <c r="B462">
        <f>'1217'!B19</f>
        <v>7310.4</v>
      </c>
      <c r="C462">
        <f>'1217'!C19</f>
        <v>0.5</v>
      </c>
      <c r="D462">
        <f>'1217'!D19</f>
        <v>4253.6000000000004</v>
      </c>
      <c r="E462">
        <f>'1217'!E19</f>
        <v>59.3</v>
      </c>
      <c r="F462" s="2">
        <f t="shared" si="87"/>
        <v>11564</v>
      </c>
      <c r="G462" s="2">
        <f t="shared" si="88"/>
        <v>59.8</v>
      </c>
      <c r="H462" s="12">
        <f t="shared" si="89"/>
        <v>19237.792642140466</v>
      </c>
      <c r="J462" s="5"/>
    </row>
    <row r="463" spans="1:10" x14ac:dyDescent="0.25">
      <c r="A463" s="195">
        <f t="shared" si="83"/>
        <v>44189</v>
      </c>
      <c r="B463">
        <f>'1224'!B19</f>
        <v>6844.6</v>
      </c>
      <c r="C463">
        <f>'1224'!C19</f>
        <v>0.3</v>
      </c>
      <c r="D463">
        <f>'1224'!D19</f>
        <v>4745.6000000000004</v>
      </c>
      <c r="E463">
        <f>'1224'!E19</f>
        <v>59.5</v>
      </c>
      <c r="F463" s="2">
        <f t="shared" si="87"/>
        <v>11590.2</v>
      </c>
      <c r="G463" s="2">
        <f t="shared" si="88"/>
        <v>59.8</v>
      </c>
      <c r="H463" s="12">
        <f t="shared" si="89"/>
        <v>19281.605351170572</v>
      </c>
      <c r="J463" s="5"/>
    </row>
    <row r="464" spans="1:10" x14ac:dyDescent="0.25">
      <c r="A464" s="195">
        <f t="shared" si="83"/>
        <v>44196</v>
      </c>
      <c r="B464">
        <f>'1231'!B19</f>
        <v>6513.6</v>
      </c>
      <c r="C464">
        <f>'1231'!C19</f>
        <v>0</v>
      </c>
      <c r="D464">
        <f>'1231'!D19</f>
        <v>5167</v>
      </c>
      <c r="E464">
        <f>'1231'!E19</f>
        <v>59.8</v>
      </c>
      <c r="F464" s="2">
        <f t="shared" si="87"/>
        <v>11680.6</v>
      </c>
      <c r="G464" s="2">
        <f t="shared" si="88"/>
        <v>59.8</v>
      </c>
      <c r="H464" s="12">
        <f t="shared" si="89"/>
        <v>19432.775919732445</v>
      </c>
    </row>
    <row r="465" spans="1:9" x14ac:dyDescent="0.25">
      <c r="A465" s="195">
        <f>+A464+7</f>
        <v>44203</v>
      </c>
      <c r="B465">
        <f>'0107'!B19</f>
        <v>6046.6</v>
      </c>
      <c r="C465">
        <f>'0107'!C19</f>
        <v>0.2</v>
      </c>
      <c r="D465">
        <f>'0107'!D19</f>
        <v>5722.6</v>
      </c>
      <c r="E465">
        <f>'0107'!E19</f>
        <v>59.8</v>
      </c>
      <c r="F465" s="2">
        <f t="shared" si="87"/>
        <v>11769.2</v>
      </c>
      <c r="G465" s="2">
        <f t="shared" si="88"/>
        <v>60</v>
      </c>
      <c r="H465" s="12">
        <f t="shared" si="89"/>
        <v>19515.333333333332</v>
      </c>
    </row>
    <row r="466" spans="1:9" x14ac:dyDescent="0.25">
      <c r="A466" s="195">
        <f>+A465+7</f>
        <v>44210</v>
      </c>
      <c r="B466">
        <f>'0114'!B19</f>
        <v>5974.7</v>
      </c>
      <c r="C466">
        <f>'0114'!C19</f>
        <v>0.2</v>
      </c>
      <c r="D466">
        <f>'0114'!D19</f>
        <v>5794</v>
      </c>
      <c r="E466">
        <f>'0114'!E19</f>
        <v>59.8</v>
      </c>
      <c r="F466" s="2">
        <f t="shared" si="87"/>
        <v>11768.7</v>
      </c>
      <c r="G466" s="2">
        <f t="shared" si="88"/>
        <v>60</v>
      </c>
      <c r="H466" s="12">
        <f t="shared" si="89"/>
        <v>19514.5</v>
      </c>
    </row>
    <row r="467" spans="1:9" x14ac:dyDescent="0.25">
      <c r="A467" s="195">
        <f>+A466+7</f>
        <v>44217</v>
      </c>
      <c r="B467">
        <f>'0121'!B19</f>
        <v>5908.7</v>
      </c>
      <c r="C467">
        <f>'0121'!C19</f>
        <v>0.2</v>
      </c>
      <c r="D467">
        <f>'0121'!D19</f>
        <v>5935.9</v>
      </c>
      <c r="E467">
        <f>'0121'!E19</f>
        <v>60.9</v>
      </c>
      <c r="F467" s="2">
        <f t="shared" si="87"/>
        <v>11844.599999999999</v>
      </c>
      <c r="G467" s="2">
        <f t="shared" si="88"/>
        <v>61.1</v>
      </c>
      <c r="H467" s="12">
        <f t="shared" si="89"/>
        <v>19285.597381342061</v>
      </c>
    </row>
    <row r="468" spans="1:9" x14ac:dyDescent="0.25">
      <c r="A468" s="195">
        <f>+A467+7</f>
        <v>44224</v>
      </c>
      <c r="B468">
        <f>'0128'!B19</f>
        <v>11559.6</v>
      </c>
      <c r="C468">
        <f>'0128'!C19</f>
        <v>0.2</v>
      </c>
      <c r="D468">
        <f>'0128'!D19</f>
        <v>6145.4</v>
      </c>
      <c r="E468">
        <f>'0128'!E19</f>
        <v>60.9</v>
      </c>
      <c r="F468" s="2">
        <f t="shared" si="87"/>
        <v>17705</v>
      </c>
      <c r="G468" s="2">
        <f t="shared" si="88"/>
        <v>61.1</v>
      </c>
      <c r="H468" s="12">
        <f t="shared" si="89"/>
        <v>28877.08674304419</v>
      </c>
    </row>
    <row r="469" spans="1:9" x14ac:dyDescent="0.25">
      <c r="A469" s="195">
        <f t="shared" ref="A469:A532" si="90">+A468+7</f>
        <v>44231</v>
      </c>
      <c r="B469">
        <f>'0204'!B20</f>
        <v>11217.6</v>
      </c>
      <c r="C469">
        <f>'0204'!C20</f>
        <v>0.2</v>
      </c>
      <c r="D469">
        <f>'0204'!D20</f>
        <v>6503</v>
      </c>
      <c r="E469">
        <f>'0204'!E20</f>
        <v>60.9</v>
      </c>
      <c r="F469" s="2">
        <f t="shared" si="87"/>
        <v>17720.599999999999</v>
      </c>
      <c r="G469" s="2">
        <f t="shared" si="88"/>
        <v>61.1</v>
      </c>
      <c r="H469" s="12">
        <f t="shared" si="89"/>
        <v>28902.618657937801</v>
      </c>
    </row>
    <row r="470" spans="1:9" x14ac:dyDescent="0.25">
      <c r="A470" s="195">
        <f t="shared" si="90"/>
        <v>44238</v>
      </c>
      <c r="B470">
        <f>'0211'!B20</f>
        <v>11149.4</v>
      </c>
      <c r="C470">
        <f>'0211'!C20</f>
        <v>0.2</v>
      </c>
      <c r="D470">
        <f>'0211'!D20</f>
        <v>6572.1</v>
      </c>
      <c r="E470">
        <f>'0211'!E20</f>
        <v>60.9</v>
      </c>
      <c r="F470" s="2">
        <f t="shared" si="87"/>
        <v>17721.5</v>
      </c>
      <c r="G470" s="2">
        <f t="shared" si="88"/>
        <v>61.1</v>
      </c>
      <c r="H470" s="12">
        <f t="shared" si="89"/>
        <v>28904.091653027826</v>
      </c>
    </row>
    <row r="471" spans="1:9" x14ac:dyDescent="0.25">
      <c r="A471" s="195">
        <f t="shared" si="90"/>
        <v>44245</v>
      </c>
      <c r="B471">
        <f>'0218'!B20</f>
        <v>10959</v>
      </c>
      <c r="C471">
        <f>'0218'!C20</f>
        <v>0.2</v>
      </c>
      <c r="D471">
        <f>'0218'!D20</f>
        <v>6716.5</v>
      </c>
      <c r="E471">
        <f>'0218'!E20</f>
        <v>60.9</v>
      </c>
      <c r="F471" s="2">
        <f t="shared" ref="F471:F481" si="91">+B471+D471</f>
        <v>17675.5</v>
      </c>
      <c r="G471" s="2">
        <f t="shared" ref="G471:G481" si="92">+C471+E471</f>
        <v>61.1</v>
      </c>
      <c r="H471" s="12">
        <f t="shared" ref="H471:H481" si="93">+(F471/G471-1)*100</f>
        <v>28828.805237315872</v>
      </c>
    </row>
    <row r="472" spans="1:9" x14ac:dyDescent="0.25">
      <c r="A472" s="195">
        <f t="shared" si="90"/>
        <v>44252</v>
      </c>
      <c r="B472">
        <f>'0225'!B20</f>
        <v>11667</v>
      </c>
      <c r="C472">
        <f>'0225'!C20</f>
        <v>0.2</v>
      </c>
      <c r="D472">
        <f>'0225'!D20</f>
        <v>7063.2</v>
      </c>
      <c r="E472">
        <f>'0225'!E20</f>
        <v>60.9</v>
      </c>
      <c r="F472" s="2">
        <f t="shared" si="91"/>
        <v>18730.2</v>
      </c>
      <c r="G472" s="2">
        <f t="shared" si="92"/>
        <v>61.1</v>
      </c>
      <c r="H472" s="12">
        <f t="shared" si="93"/>
        <v>30554.991816693946</v>
      </c>
    </row>
    <row r="473" spans="1:9" x14ac:dyDescent="0.25">
      <c r="A473" s="195">
        <f t="shared" si="90"/>
        <v>44259</v>
      </c>
      <c r="B473">
        <f>'0304'!B20</f>
        <v>11327</v>
      </c>
      <c r="C473">
        <f>'0304'!C20</f>
        <v>0.2</v>
      </c>
      <c r="D473">
        <f>'0304'!D20</f>
        <v>7411.6</v>
      </c>
      <c r="E473">
        <f>'0304'!E20</f>
        <v>60.9</v>
      </c>
      <c r="F473" s="2">
        <f t="shared" si="91"/>
        <v>18738.599999999999</v>
      </c>
      <c r="G473" s="2">
        <f t="shared" si="92"/>
        <v>61.1</v>
      </c>
      <c r="H473" s="12">
        <f t="shared" si="93"/>
        <v>30568.739770867425</v>
      </c>
    </row>
    <row r="474" spans="1:9" x14ac:dyDescent="0.25">
      <c r="A474" s="195">
        <f t="shared" si="90"/>
        <v>44266</v>
      </c>
      <c r="B474">
        <f>'0311'!B20</f>
        <v>11595</v>
      </c>
      <c r="C474">
        <f>'0311'!C20</f>
        <v>0.2</v>
      </c>
      <c r="D474">
        <f>'0311'!D20</f>
        <v>7768.5</v>
      </c>
      <c r="E474">
        <f>'0311'!E20</f>
        <v>60.9</v>
      </c>
      <c r="F474" s="2">
        <f t="shared" si="91"/>
        <v>19363.5</v>
      </c>
      <c r="G474" s="2">
        <f t="shared" si="92"/>
        <v>61.1</v>
      </c>
      <c r="H474" s="12">
        <f t="shared" si="93"/>
        <v>31591.489361702126</v>
      </c>
    </row>
    <row r="475" spans="1:9" x14ac:dyDescent="0.25">
      <c r="A475" s="195">
        <f t="shared" si="90"/>
        <v>44273</v>
      </c>
      <c r="B475">
        <f>'0318'!B20</f>
        <v>15067.5</v>
      </c>
      <c r="C475">
        <f>'0318'!C20</f>
        <v>756.1</v>
      </c>
      <c r="D475">
        <f>'0318'!D20</f>
        <v>8186.5</v>
      </c>
      <c r="E475">
        <f>'0318'!E20</f>
        <v>61</v>
      </c>
      <c r="F475" s="2">
        <f t="shared" si="91"/>
        <v>23254</v>
      </c>
      <c r="G475" s="2">
        <f t="shared" si="92"/>
        <v>817.1</v>
      </c>
      <c r="H475" s="12">
        <f t="shared" si="93"/>
        <v>2745.9184922286136</v>
      </c>
    </row>
    <row r="476" spans="1:9" x14ac:dyDescent="0.25">
      <c r="A476" s="195">
        <f t="shared" si="90"/>
        <v>44280</v>
      </c>
      <c r="B476">
        <f>'0325'!B20</f>
        <v>14723.5</v>
      </c>
      <c r="C476">
        <f>'0325'!C20</f>
        <v>756</v>
      </c>
      <c r="D476">
        <f>'0325'!D20</f>
        <v>8461.6</v>
      </c>
      <c r="E476">
        <f>'0325'!E20</f>
        <v>61.1</v>
      </c>
      <c r="F476" s="2">
        <f t="shared" si="91"/>
        <v>23185.1</v>
      </c>
      <c r="G476" s="2">
        <f t="shared" si="92"/>
        <v>817.1</v>
      </c>
      <c r="H476" s="12">
        <f t="shared" si="93"/>
        <v>2737.4862317953734</v>
      </c>
    </row>
    <row r="477" spans="1:9" x14ac:dyDescent="0.25">
      <c r="A477" s="195">
        <f t="shared" si="90"/>
        <v>44287</v>
      </c>
      <c r="B477">
        <f>'0401'!B20</f>
        <v>14244</v>
      </c>
      <c r="C477">
        <f>'0401'!C20</f>
        <v>819</v>
      </c>
      <c r="D477">
        <f>'0401'!D20</f>
        <v>9040.1</v>
      </c>
      <c r="E477">
        <f>'0401'!E20</f>
        <v>61.1</v>
      </c>
      <c r="F477" s="2">
        <f t="shared" si="91"/>
        <v>23284.1</v>
      </c>
      <c r="G477" s="2">
        <f t="shared" si="92"/>
        <v>880.1</v>
      </c>
      <c r="H477" s="12">
        <f t="shared" si="93"/>
        <v>2545.6198159300075</v>
      </c>
    </row>
    <row r="478" spans="1:9" x14ac:dyDescent="0.25">
      <c r="A478" s="195">
        <f t="shared" si="90"/>
        <v>44294</v>
      </c>
      <c r="B478">
        <f>'0408'!B20</f>
        <v>13700</v>
      </c>
      <c r="C478">
        <f>'0408'!C20</f>
        <v>819</v>
      </c>
      <c r="D478">
        <f>'0408'!D20</f>
        <v>9560.4</v>
      </c>
      <c r="E478">
        <f>'0408'!E20</f>
        <v>61.1</v>
      </c>
      <c r="F478" s="2">
        <f t="shared" si="91"/>
        <v>23260.400000000001</v>
      </c>
      <c r="G478" s="2">
        <f t="shared" si="92"/>
        <v>880.1</v>
      </c>
      <c r="H478" s="12">
        <f t="shared" si="93"/>
        <v>2542.926940120441</v>
      </c>
    </row>
    <row r="479" spans="1:9" x14ac:dyDescent="0.25">
      <c r="A479" s="195">
        <f t="shared" si="90"/>
        <v>44301</v>
      </c>
      <c r="B479">
        <f>'0415'!B20</f>
        <v>13016</v>
      </c>
      <c r="C479">
        <f>'0415'!C20</f>
        <v>819</v>
      </c>
      <c r="D479">
        <f>'0415'!D20</f>
        <v>10120.5</v>
      </c>
      <c r="E479">
        <f>'0415'!E20</f>
        <v>61.1</v>
      </c>
      <c r="F479" s="2">
        <f t="shared" si="91"/>
        <v>23136.5</v>
      </c>
      <c r="G479" s="2">
        <f t="shared" si="92"/>
        <v>880.1</v>
      </c>
      <c r="H479" s="12">
        <f t="shared" si="93"/>
        <v>2528.8489944324506</v>
      </c>
      <c r="I479">
        <f>'0415'!F20</f>
        <v>0</v>
      </c>
    </row>
    <row r="480" spans="1:9" x14ac:dyDescent="0.25">
      <c r="A480" s="195">
        <f t="shared" si="90"/>
        <v>44308</v>
      </c>
      <c r="B480">
        <f>'0422'!B20</f>
        <v>12479</v>
      </c>
      <c r="C480">
        <f>'0422'!C20</f>
        <v>820</v>
      </c>
      <c r="D480">
        <f>'0422'!D20</f>
        <v>10682.2</v>
      </c>
      <c r="E480">
        <f>'0422'!E20</f>
        <v>61.1</v>
      </c>
      <c r="F480" s="2">
        <f t="shared" si="91"/>
        <v>23161.200000000001</v>
      </c>
      <c r="G480" s="2">
        <f t="shared" si="92"/>
        <v>881.1</v>
      </c>
      <c r="H480" s="12">
        <f t="shared" si="93"/>
        <v>2528.6687095675861</v>
      </c>
      <c r="I480">
        <f>'0422'!F20</f>
        <v>0</v>
      </c>
    </row>
    <row r="481" spans="1:9" x14ac:dyDescent="0.25">
      <c r="A481" s="195">
        <f t="shared" si="90"/>
        <v>44315</v>
      </c>
      <c r="B481">
        <f>'0429'!B20</f>
        <v>11864</v>
      </c>
      <c r="C481">
        <f>'0429'!C20</f>
        <v>820.7</v>
      </c>
      <c r="D481">
        <f>'0429'!D20</f>
        <v>11380.3</v>
      </c>
      <c r="E481">
        <f>'0429'!E20</f>
        <v>61.1</v>
      </c>
      <c r="F481" s="2">
        <f t="shared" si="91"/>
        <v>23244.3</v>
      </c>
      <c r="G481" s="2">
        <f t="shared" si="92"/>
        <v>881.80000000000007</v>
      </c>
      <c r="H481" s="12">
        <f t="shared" si="93"/>
        <v>2536.0058970288046</v>
      </c>
      <c r="I481">
        <f>'0429'!F20</f>
        <v>0</v>
      </c>
    </row>
    <row r="482" spans="1:9" x14ac:dyDescent="0.25">
      <c r="A482" s="195">
        <f t="shared" si="90"/>
        <v>44322</v>
      </c>
      <c r="B482">
        <f>'0506'!B20</f>
        <v>11174</v>
      </c>
      <c r="C482">
        <f>'0506'!C20</f>
        <v>1191.7</v>
      </c>
      <c r="D482">
        <f>'0506'!D20</f>
        <v>11736</v>
      </c>
      <c r="E482">
        <f>'0506'!E20</f>
        <v>61.1</v>
      </c>
      <c r="F482" s="2">
        <f t="shared" ref="F482:F493" si="94">+B482+D482</f>
        <v>22910</v>
      </c>
      <c r="G482" s="2">
        <f t="shared" ref="G482:G493" si="95">+C482+E482</f>
        <v>1252.8</v>
      </c>
      <c r="H482" s="12">
        <f t="shared" ref="H482:H493" si="96">+(F482/G482-1)*100</f>
        <v>1728.7037037037039</v>
      </c>
      <c r="I482">
        <f>'0506'!F20</f>
        <v>1360</v>
      </c>
    </row>
    <row r="483" spans="1:9" x14ac:dyDescent="0.25">
      <c r="A483" s="195">
        <f t="shared" si="90"/>
        <v>44329</v>
      </c>
      <c r="B483">
        <f>'0513'!B20</f>
        <v>10082.4</v>
      </c>
      <c r="C483">
        <f>'0513'!C20</f>
        <v>1065.7</v>
      </c>
      <c r="D483">
        <f>'0513'!D20</f>
        <v>12745.7</v>
      </c>
      <c r="E483">
        <f>'0513'!E20</f>
        <v>190.6</v>
      </c>
      <c r="F483" s="2">
        <f t="shared" si="94"/>
        <v>22828.1</v>
      </c>
      <c r="G483" s="2">
        <f t="shared" si="95"/>
        <v>1256.3</v>
      </c>
      <c r="H483" s="12">
        <f t="shared" si="96"/>
        <v>1717.0898670699676</v>
      </c>
      <c r="I483">
        <f>'0513'!F20</f>
        <v>5100</v>
      </c>
    </row>
    <row r="484" spans="1:9" x14ac:dyDescent="0.25">
      <c r="A484" s="195">
        <f t="shared" si="90"/>
        <v>44336</v>
      </c>
      <c r="B484">
        <f>'0520'!B20</f>
        <v>9403.4</v>
      </c>
      <c r="C484">
        <f>'0520'!C20</f>
        <v>1075.5</v>
      </c>
      <c r="D484">
        <f>'0520'!D20</f>
        <v>13592.7</v>
      </c>
      <c r="E484">
        <f>'0520'!E20</f>
        <v>190.6</v>
      </c>
      <c r="F484" s="2">
        <f t="shared" si="94"/>
        <v>22996.1</v>
      </c>
      <c r="G484" s="2">
        <f t="shared" si="95"/>
        <v>1266.0999999999999</v>
      </c>
      <c r="H484" s="12">
        <f t="shared" si="96"/>
        <v>1716.2941315851829</v>
      </c>
      <c r="I484">
        <f>'0520'!F20</f>
        <v>10744</v>
      </c>
    </row>
    <row r="485" spans="1:9" x14ac:dyDescent="0.25">
      <c r="A485" s="195">
        <f t="shared" si="90"/>
        <v>44343</v>
      </c>
      <c r="B485">
        <f>'0527'!B20</f>
        <v>8449.2999999999993</v>
      </c>
      <c r="C485">
        <f>'0527'!C20</f>
        <v>1075.5</v>
      </c>
      <c r="D485">
        <f>'0527'!D20</f>
        <v>14705.2</v>
      </c>
      <c r="E485">
        <f>'0527'!E20</f>
        <v>190.6</v>
      </c>
      <c r="F485" s="2">
        <f t="shared" si="94"/>
        <v>23154.5</v>
      </c>
      <c r="G485" s="2">
        <f t="shared" si="95"/>
        <v>1266.0999999999999</v>
      </c>
      <c r="H485" s="12">
        <f t="shared" si="96"/>
        <v>1728.8049917068165</v>
      </c>
      <c r="I485">
        <f>'0527'!F20</f>
        <v>10744</v>
      </c>
    </row>
    <row r="486" spans="1:9" x14ac:dyDescent="0.25">
      <c r="A486" s="195">
        <f t="shared" si="90"/>
        <v>44350</v>
      </c>
      <c r="B486">
        <f>'0603'!B20</f>
        <v>7973</v>
      </c>
      <c r="C486">
        <f>'0603'!C20</f>
        <v>1075.2</v>
      </c>
      <c r="D486">
        <f>'0603'!D20</f>
        <v>15247.8</v>
      </c>
      <c r="E486">
        <f>'0603'!E20</f>
        <v>191</v>
      </c>
      <c r="F486" s="2">
        <f t="shared" si="94"/>
        <v>23220.799999999999</v>
      </c>
      <c r="G486" s="2">
        <f t="shared" si="95"/>
        <v>1266.2</v>
      </c>
      <c r="H486" s="12">
        <f t="shared" si="96"/>
        <v>1733.8966987837623</v>
      </c>
      <c r="I486">
        <f>'0603'!F20</f>
        <v>10744</v>
      </c>
    </row>
    <row r="487" spans="1:9" x14ac:dyDescent="0.25">
      <c r="A487" s="195">
        <f t="shared" si="90"/>
        <v>44357</v>
      </c>
      <c r="B487">
        <f>'0610'!B20</f>
        <v>7364</v>
      </c>
      <c r="C487">
        <f>'0610'!C20</f>
        <v>1012.2</v>
      </c>
      <c r="D487">
        <f>'0610'!D20</f>
        <v>15862.8</v>
      </c>
      <c r="E487">
        <f>'0610'!E20</f>
        <v>257.10000000000002</v>
      </c>
      <c r="F487" s="2">
        <f t="shared" si="94"/>
        <v>23226.799999999999</v>
      </c>
      <c r="G487" s="2">
        <f t="shared" si="95"/>
        <v>1269.3000000000002</v>
      </c>
      <c r="H487" s="12">
        <f t="shared" si="96"/>
        <v>1729.8904908217125</v>
      </c>
      <c r="I487">
        <f>'0610'!F20</f>
        <v>10744</v>
      </c>
    </row>
    <row r="488" spans="1:9" x14ac:dyDescent="0.25">
      <c r="A488" s="195">
        <f t="shared" si="90"/>
        <v>44364</v>
      </c>
      <c r="B488">
        <f>'0617'!B20</f>
        <v>6476</v>
      </c>
      <c r="C488">
        <f>'0617'!C20</f>
        <v>1012.2</v>
      </c>
      <c r="D488">
        <f>'0617'!D20</f>
        <v>16930.900000000001</v>
      </c>
      <c r="E488">
        <f>'0617'!E20</f>
        <v>323.3</v>
      </c>
      <c r="F488" s="2">
        <f t="shared" si="94"/>
        <v>23406.9</v>
      </c>
      <c r="G488" s="2">
        <f t="shared" si="95"/>
        <v>1335.5</v>
      </c>
      <c r="H488" s="12">
        <f t="shared" si="96"/>
        <v>1652.6694122051665</v>
      </c>
      <c r="I488">
        <f>'0617'!F20</f>
        <v>10744</v>
      </c>
    </row>
    <row r="489" spans="1:9" x14ac:dyDescent="0.25">
      <c r="A489" s="195">
        <f t="shared" si="90"/>
        <v>44371</v>
      </c>
      <c r="B489">
        <f>'0624'!B20</f>
        <v>6066</v>
      </c>
      <c r="C489">
        <f>'0624'!C20</f>
        <v>887.1</v>
      </c>
      <c r="D489">
        <f>'0624'!D20</f>
        <v>17266</v>
      </c>
      <c r="E489">
        <f>'0624'!E20</f>
        <v>467.6</v>
      </c>
      <c r="F489" s="2">
        <f t="shared" si="94"/>
        <v>23332</v>
      </c>
      <c r="G489" s="2">
        <f t="shared" si="95"/>
        <v>1354.7</v>
      </c>
      <c r="H489" s="12">
        <f t="shared" si="96"/>
        <v>1622.3001402524546</v>
      </c>
      <c r="I489">
        <f>'0624'!F20</f>
        <v>10744</v>
      </c>
    </row>
    <row r="490" spans="1:9" x14ac:dyDescent="0.25">
      <c r="A490" s="195">
        <f t="shared" si="90"/>
        <v>44378</v>
      </c>
      <c r="B490">
        <f>'0701'!B20</f>
        <v>5658</v>
      </c>
      <c r="C490">
        <f>'0701'!C20</f>
        <v>823.8</v>
      </c>
      <c r="D490">
        <f>'0701'!D20</f>
        <v>17671.099999999999</v>
      </c>
      <c r="E490">
        <f>'0701'!E20</f>
        <v>534</v>
      </c>
      <c r="F490" s="2">
        <f t="shared" si="94"/>
        <v>23329.1</v>
      </c>
      <c r="G490" s="2">
        <f t="shared" si="95"/>
        <v>1357.8</v>
      </c>
      <c r="H490" s="12">
        <f t="shared" si="96"/>
        <v>1618.1543673589631</v>
      </c>
      <c r="I490">
        <f>'0701'!F20</f>
        <v>10744</v>
      </c>
    </row>
    <row r="491" spans="1:9" x14ac:dyDescent="0.25">
      <c r="A491" s="195">
        <f t="shared" si="90"/>
        <v>44385</v>
      </c>
      <c r="B491">
        <f>'0708'!B20</f>
        <v>5112</v>
      </c>
      <c r="C491">
        <f>'0708'!C20</f>
        <v>1472.4</v>
      </c>
      <c r="D491">
        <f>'0708'!D20</f>
        <v>18148.7</v>
      </c>
      <c r="E491">
        <f>'0708'!E20</f>
        <v>653.70000000000005</v>
      </c>
      <c r="F491" s="2">
        <f t="shared" si="94"/>
        <v>23260.7</v>
      </c>
      <c r="G491" s="2">
        <f t="shared" si="95"/>
        <v>2126.1000000000004</v>
      </c>
      <c r="H491" s="12">
        <f t="shared" si="96"/>
        <v>994.05484219933203</v>
      </c>
      <c r="I491">
        <f>'0708'!F20</f>
        <v>10744</v>
      </c>
    </row>
    <row r="492" spans="1:9" x14ac:dyDescent="0.25">
      <c r="A492" s="195">
        <f t="shared" si="90"/>
        <v>44392</v>
      </c>
      <c r="B492">
        <f>'0715'!B20</f>
        <v>4426</v>
      </c>
      <c r="C492">
        <f>'0715'!C20</f>
        <v>1344.7</v>
      </c>
      <c r="D492">
        <f>'0715'!D20</f>
        <v>18674.7</v>
      </c>
      <c r="E492">
        <f>'0715'!E20</f>
        <v>788.5</v>
      </c>
      <c r="F492" s="2">
        <f t="shared" si="94"/>
        <v>23100.7</v>
      </c>
      <c r="G492" s="2">
        <f t="shared" si="95"/>
        <v>2133.1999999999998</v>
      </c>
      <c r="H492" s="12">
        <f t="shared" si="96"/>
        <v>982.91299456216029</v>
      </c>
      <c r="I492">
        <f>'0715'!F20</f>
        <v>10744</v>
      </c>
    </row>
    <row r="493" spans="1:9" x14ac:dyDescent="0.25">
      <c r="A493" s="195">
        <f t="shared" si="90"/>
        <v>44399</v>
      </c>
      <c r="B493">
        <f>'0722'!B20</f>
        <v>3608</v>
      </c>
      <c r="C493">
        <f>'0722'!C20</f>
        <v>1279.4000000000001</v>
      </c>
      <c r="D493">
        <f>'0722'!D20</f>
        <v>19373.400000000001</v>
      </c>
      <c r="E493">
        <f>'0722'!E20</f>
        <v>856.4</v>
      </c>
      <c r="F493" s="2">
        <f t="shared" si="94"/>
        <v>22981.4</v>
      </c>
      <c r="G493" s="2">
        <f t="shared" si="95"/>
        <v>2135.8000000000002</v>
      </c>
      <c r="H493" s="12">
        <f t="shared" si="96"/>
        <v>976.00898960576842</v>
      </c>
      <c r="I493">
        <f>'0722'!F20</f>
        <v>10744</v>
      </c>
    </row>
    <row r="494" spans="1:9" x14ac:dyDescent="0.25">
      <c r="A494" s="195">
        <f t="shared" si="90"/>
        <v>44406</v>
      </c>
      <c r="B494">
        <f>'0729'!B20</f>
        <v>2586</v>
      </c>
      <c r="C494">
        <f>'0729'!C20</f>
        <v>1278.9000000000001</v>
      </c>
      <c r="D494">
        <f>'0729'!D20</f>
        <v>20282.900000000001</v>
      </c>
      <c r="E494">
        <f>'0729'!E20</f>
        <v>856.8</v>
      </c>
      <c r="F494" s="2">
        <f t="shared" ref="F494:F506" si="97">+B494+D494</f>
        <v>22868.9</v>
      </c>
      <c r="G494" s="2">
        <f t="shared" ref="G494:G506" si="98">+C494+E494</f>
        <v>2135.6999999999998</v>
      </c>
      <c r="H494" s="12">
        <f t="shared" ref="H494:H506" si="99">+(F494/G494-1)*100</f>
        <v>970.79177787142396</v>
      </c>
      <c r="I494">
        <f>'0729'!F20</f>
        <v>10744</v>
      </c>
    </row>
    <row r="495" spans="1:9" x14ac:dyDescent="0.25">
      <c r="A495" s="195">
        <f t="shared" si="90"/>
        <v>44413</v>
      </c>
      <c r="B495">
        <f>'0805'!B20</f>
        <v>2244.6999999999998</v>
      </c>
      <c r="C495">
        <f>'0805'!C20</f>
        <v>958.8</v>
      </c>
      <c r="D495">
        <f>'0805'!D20</f>
        <v>20635.5</v>
      </c>
      <c r="E495">
        <f>'0805'!E20</f>
        <v>1253.4000000000001</v>
      </c>
      <c r="F495" s="2">
        <f t="shared" si="97"/>
        <v>22880.2</v>
      </c>
      <c r="G495" s="2">
        <f t="shared" si="98"/>
        <v>2212.1999999999998</v>
      </c>
      <c r="H495" s="12">
        <f t="shared" si="99"/>
        <v>934.27357381791899</v>
      </c>
      <c r="I495">
        <f>'0805'!F20</f>
        <v>10744</v>
      </c>
    </row>
    <row r="496" spans="1:9" x14ac:dyDescent="0.25">
      <c r="A496" s="195">
        <f t="shared" si="90"/>
        <v>44420</v>
      </c>
      <c r="B496">
        <f>'0812'!B20</f>
        <v>1972.7</v>
      </c>
      <c r="C496">
        <f>'0812'!C20</f>
        <v>585.1</v>
      </c>
      <c r="D496">
        <f>'0812'!D20</f>
        <v>20910.400000000001</v>
      </c>
      <c r="E496">
        <f>'0812'!E20</f>
        <v>1635.8</v>
      </c>
      <c r="F496" s="2">
        <f t="shared" si="97"/>
        <v>22883.100000000002</v>
      </c>
      <c r="G496" s="2">
        <f t="shared" si="98"/>
        <v>2220.9</v>
      </c>
      <c r="H496" s="12">
        <f t="shared" si="99"/>
        <v>930.35255977306497</v>
      </c>
      <c r="I496">
        <f>'0812'!F20</f>
        <v>10744</v>
      </c>
    </row>
    <row r="497" spans="1:9" x14ac:dyDescent="0.25">
      <c r="A497" s="195">
        <f t="shared" si="90"/>
        <v>44427</v>
      </c>
      <c r="B497">
        <f>'0819'!B20</f>
        <v>1496.7</v>
      </c>
      <c r="C497">
        <f>'0819'!C20</f>
        <v>469.1</v>
      </c>
      <c r="D497">
        <f>'0819'!D20</f>
        <v>21251.200000000001</v>
      </c>
      <c r="E497">
        <f>'0819'!E20</f>
        <v>1771.2</v>
      </c>
      <c r="F497" s="2">
        <f t="shared" si="97"/>
        <v>22747.9</v>
      </c>
      <c r="G497" s="2">
        <f t="shared" si="98"/>
        <v>2240.3000000000002</v>
      </c>
      <c r="H497" s="12">
        <f t="shared" si="99"/>
        <v>915.3952595634513</v>
      </c>
      <c r="I497">
        <f>'0819'!F20</f>
        <v>10744</v>
      </c>
    </row>
    <row r="498" spans="1:9" x14ac:dyDescent="0.25">
      <c r="A498" s="195">
        <f t="shared" si="90"/>
        <v>44434</v>
      </c>
      <c r="B498">
        <f>'0826'!B20</f>
        <v>1224.8</v>
      </c>
      <c r="C498">
        <f>'0826'!C20</f>
        <v>404</v>
      </c>
      <c r="D498">
        <f>'0826'!D20</f>
        <v>21389.9</v>
      </c>
      <c r="E498">
        <f>'0826'!E20</f>
        <v>1908.4</v>
      </c>
      <c r="F498" s="2">
        <f t="shared" si="97"/>
        <v>22614.7</v>
      </c>
      <c r="G498" s="2">
        <f t="shared" si="98"/>
        <v>2312.4</v>
      </c>
      <c r="H498" s="12">
        <f t="shared" si="99"/>
        <v>877.97526379519115</v>
      </c>
      <c r="I498">
        <f>'0826'!F20</f>
        <v>10744</v>
      </c>
    </row>
    <row r="499" spans="1:9" x14ac:dyDescent="0.25">
      <c r="A499" s="195">
        <f t="shared" si="90"/>
        <v>44441</v>
      </c>
      <c r="B499">
        <f>'0902'!B19</f>
        <v>11900.8</v>
      </c>
      <c r="C499">
        <f>'0902'!C19</f>
        <v>8813</v>
      </c>
      <c r="D499">
        <f>'0902'!D19</f>
        <v>0</v>
      </c>
      <c r="E499">
        <f>'0902'!E19</f>
        <v>67.5</v>
      </c>
      <c r="F499" s="2">
        <f t="shared" si="97"/>
        <v>11900.8</v>
      </c>
      <c r="G499" s="2">
        <f t="shared" si="98"/>
        <v>8880.5</v>
      </c>
      <c r="H499" s="12">
        <f t="shared" si="99"/>
        <v>34.010472383311743</v>
      </c>
    </row>
    <row r="500" spans="1:9" x14ac:dyDescent="0.25">
      <c r="A500" s="195">
        <f t="shared" si="90"/>
        <v>44448</v>
      </c>
      <c r="B500">
        <f>'0909'!B19</f>
        <v>11901.2</v>
      </c>
      <c r="C500">
        <f>'0909'!C19</f>
        <v>8963</v>
      </c>
      <c r="D500">
        <f>'0909'!D19</f>
        <v>0</v>
      </c>
      <c r="E500">
        <f>'0909'!E19</f>
        <v>277.2</v>
      </c>
      <c r="F500" s="2">
        <f t="shared" si="97"/>
        <v>11901.2</v>
      </c>
      <c r="G500" s="2">
        <f t="shared" si="98"/>
        <v>9240.2000000000007</v>
      </c>
      <c r="H500" s="12">
        <f t="shared" si="99"/>
        <v>28.798077963680434</v>
      </c>
    </row>
    <row r="501" spans="1:9" x14ac:dyDescent="0.25">
      <c r="A501" s="195">
        <f t="shared" si="90"/>
        <v>44455</v>
      </c>
      <c r="B501">
        <f>'0916'!B19</f>
        <v>11765.2</v>
      </c>
      <c r="C501">
        <f>'0916'!C19</f>
        <v>9325.1</v>
      </c>
      <c r="D501">
        <f>'0916'!D19</f>
        <v>140.19999999999999</v>
      </c>
      <c r="E501">
        <f>'0916'!E19</f>
        <v>481.6</v>
      </c>
      <c r="F501" s="2">
        <f t="shared" si="97"/>
        <v>11905.400000000001</v>
      </c>
      <c r="G501" s="2">
        <f t="shared" si="98"/>
        <v>9806.7000000000007</v>
      </c>
      <c r="H501" s="12">
        <f t="shared" si="99"/>
        <v>21.400675048691209</v>
      </c>
    </row>
    <row r="502" spans="1:9" x14ac:dyDescent="0.25">
      <c r="A502" s="195">
        <f t="shared" si="90"/>
        <v>44462</v>
      </c>
      <c r="B502">
        <f>'0923'!B19</f>
        <v>11629.1</v>
      </c>
      <c r="C502">
        <f>'0923'!C19</f>
        <v>9205.1</v>
      </c>
      <c r="D502">
        <f>'0923'!D19</f>
        <v>280.7</v>
      </c>
      <c r="E502">
        <f>'0923'!E19</f>
        <v>751.5</v>
      </c>
      <c r="F502" s="2">
        <f t="shared" si="97"/>
        <v>11909.800000000001</v>
      </c>
      <c r="G502" s="2">
        <f t="shared" si="98"/>
        <v>9956.6</v>
      </c>
      <c r="H502" s="12">
        <f t="shared" si="99"/>
        <v>19.617138380571685</v>
      </c>
    </row>
    <row r="503" spans="1:9" x14ac:dyDescent="0.25">
      <c r="A503" s="195">
        <f t="shared" si="90"/>
        <v>44469</v>
      </c>
      <c r="B503">
        <f>'0930'!B19</f>
        <v>11425.1</v>
      </c>
      <c r="C503">
        <f>'0930'!C19</f>
        <v>8873.7000000000007</v>
      </c>
      <c r="D503">
        <f>'0930'!D19</f>
        <v>493</v>
      </c>
      <c r="E503">
        <f>'0930'!E19</f>
        <v>1101.4000000000001</v>
      </c>
      <c r="F503" s="2">
        <f t="shared" si="97"/>
        <v>11918.1</v>
      </c>
      <c r="G503" s="2">
        <f t="shared" si="98"/>
        <v>9975.1</v>
      </c>
      <c r="H503" s="12">
        <f t="shared" si="99"/>
        <v>19.478501468656951</v>
      </c>
    </row>
    <row r="504" spans="1:9" x14ac:dyDescent="0.25">
      <c r="A504" s="195">
        <f t="shared" si="90"/>
        <v>44476</v>
      </c>
      <c r="B504">
        <f>'1007'!B19</f>
        <v>11289.1</v>
      </c>
      <c r="C504">
        <f>'1007'!C19</f>
        <v>8744.7000000000007</v>
      </c>
      <c r="D504">
        <f>'1007'!D19</f>
        <v>630.5</v>
      </c>
      <c r="E504">
        <f>'1007'!E19</f>
        <v>1371.1</v>
      </c>
      <c r="F504" s="2">
        <f t="shared" si="97"/>
        <v>11919.6</v>
      </c>
      <c r="G504" s="2">
        <f t="shared" si="98"/>
        <v>10115.800000000001</v>
      </c>
      <c r="H504" s="12">
        <f t="shared" si="99"/>
        <v>17.831511101445251</v>
      </c>
    </row>
    <row r="505" spans="1:9" x14ac:dyDescent="0.25">
      <c r="A505" s="195">
        <f t="shared" si="90"/>
        <v>44483</v>
      </c>
      <c r="B505">
        <f>'1014'!B19</f>
        <v>11152.8</v>
      </c>
      <c r="C505">
        <f>'1014'!C19</f>
        <v>8814.2999999999993</v>
      </c>
      <c r="D505">
        <f>'1014'!D19</f>
        <v>773.6</v>
      </c>
      <c r="E505">
        <f>'1014'!E19</f>
        <v>1735</v>
      </c>
      <c r="F505" s="2">
        <f t="shared" si="97"/>
        <v>11926.4</v>
      </c>
      <c r="G505" s="2">
        <f t="shared" si="98"/>
        <v>10549.3</v>
      </c>
      <c r="H505" s="12">
        <f t="shared" si="99"/>
        <v>13.053946707364483</v>
      </c>
    </row>
    <row r="506" spans="1:9" x14ac:dyDescent="0.25">
      <c r="A506" s="195">
        <f t="shared" si="90"/>
        <v>44490</v>
      </c>
      <c r="B506">
        <f>'1021'!B19</f>
        <v>11084.8</v>
      </c>
      <c r="C506">
        <f>'1021'!C19</f>
        <v>8681.7999999999993</v>
      </c>
      <c r="D506">
        <f>'1021'!D19</f>
        <v>840.4</v>
      </c>
      <c r="E506">
        <f>'1021'!E19</f>
        <v>1869.2</v>
      </c>
      <c r="F506" s="2">
        <f t="shared" si="97"/>
        <v>11925.199999999999</v>
      </c>
      <c r="G506" s="2">
        <f t="shared" si="98"/>
        <v>10551</v>
      </c>
      <c r="H506" s="12">
        <f t="shared" si="99"/>
        <v>13.024357880769589</v>
      </c>
    </row>
    <row r="507" spans="1:9" x14ac:dyDescent="0.25">
      <c r="A507" s="195">
        <f t="shared" si="90"/>
        <v>44497</v>
      </c>
      <c r="B507">
        <f>'1028'!B19</f>
        <v>11084.6</v>
      </c>
      <c r="C507">
        <f>'1028'!C19</f>
        <v>8563.7999999999993</v>
      </c>
      <c r="D507">
        <f>'1028'!D19</f>
        <v>840.6</v>
      </c>
      <c r="E507">
        <f>'1028'!E19</f>
        <v>2199.5</v>
      </c>
      <c r="F507" s="2">
        <f t="shared" ref="F507:F517" si="100">+B507+D507</f>
        <v>11925.2</v>
      </c>
      <c r="G507" s="2">
        <f t="shared" ref="G507:G517" si="101">+C507+E507</f>
        <v>10763.3</v>
      </c>
      <c r="H507" s="12">
        <f t="shared" ref="H507:H517" si="102">+(F507/G507-1)*100</f>
        <v>10.795016398316527</v>
      </c>
    </row>
    <row r="508" spans="1:9" x14ac:dyDescent="0.25">
      <c r="A508" s="195">
        <f t="shared" si="90"/>
        <v>44504</v>
      </c>
      <c r="B508">
        <v>11084.6</v>
      </c>
      <c r="C508">
        <v>8371.7999999999993</v>
      </c>
      <c r="D508">
        <v>840.6</v>
      </c>
      <c r="E508">
        <v>2402.1999999999998</v>
      </c>
      <c r="F508" s="2">
        <f t="shared" si="100"/>
        <v>11925.2</v>
      </c>
      <c r="G508" s="2">
        <f t="shared" si="101"/>
        <v>10774</v>
      </c>
      <c r="H508" s="12">
        <f t="shared" si="102"/>
        <v>10.684982364952678</v>
      </c>
    </row>
    <row r="509" spans="1:9" x14ac:dyDescent="0.25">
      <c r="A509" s="195">
        <f t="shared" si="90"/>
        <v>44511</v>
      </c>
      <c r="B509">
        <f>'1111'!B19</f>
        <v>11084.2</v>
      </c>
      <c r="C509">
        <f>'1111'!C19</f>
        <v>8267.7999999999993</v>
      </c>
      <c r="D509">
        <f>'1111'!D19</f>
        <v>841</v>
      </c>
      <c r="E509">
        <f>'1111'!E19</f>
        <v>2680.9</v>
      </c>
      <c r="F509" s="2">
        <f t="shared" si="100"/>
        <v>11925.2</v>
      </c>
      <c r="G509" s="2">
        <f t="shared" si="101"/>
        <v>10948.699999999999</v>
      </c>
      <c r="H509" s="12">
        <f t="shared" si="102"/>
        <v>8.9188670801099832</v>
      </c>
    </row>
    <row r="510" spans="1:9" x14ac:dyDescent="0.25">
      <c r="A510" s="195">
        <f t="shared" si="90"/>
        <v>44518</v>
      </c>
      <c r="B510">
        <f>'1118'!B19</f>
        <v>10880.2</v>
      </c>
      <c r="C510">
        <f>'1118'!C19</f>
        <v>8142.8</v>
      </c>
      <c r="D510">
        <f>'1118'!D19</f>
        <v>1122.5</v>
      </c>
      <c r="E510">
        <f>'1118'!E19</f>
        <v>2881.7</v>
      </c>
      <c r="F510" s="2">
        <f t="shared" si="100"/>
        <v>12002.7</v>
      </c>
      <c r="G510" s="2">
        <f t="shared" si="101"/>
        <v>11024.5</v>
      </c>
      <c r="H510" s="12">
        <f t="shared" si="102"/>
        <v>8.8729647603065906</v>
      </c>
    </row>
    <row r="511" spans="1:9" x14ac:dyDescent="0.25">
      <c r="A511" s="195">
        <f t="shared" si="90"/>
        <v>44525</v>
      </c>
      <c r="B511">
        <f>'1125'!B19</f>
        <v>10744.2</v>
      </c>
      <c r="C511">
        <f>'1125'!C19</f>
        <v>7821.8</v>
      </c>
      <c r="D511">
        <f>'1125'!D19</f>
        <v>1260.5</v>
      </c>
      <c r="E511">
        <f>'1125'!E19</f>
        <v>3357.5</v>
      </c>
      <c r="F511" s="2">
        <f t="shared" si="100"/>
        <v>12004.7</v>
      </c>
      <c r="G511" s="2">
        <f t="shared" si="101"/>
        <v>11179.3</v>
      </c>
      <c r="H511" s="12">
        <f t="shared" si="102"/>
        <v>7.3832887568989314</v>
      </c>
    </row>
    <row r="512" spans="1:9" x14ac:dyDescent="0.25">
      <c r="A512" s="195">
        <f t="shared" si="90"/>
        <v>44532</v>
      </c>
      <c r="B512">
        <f>'1202'!B20</f>
        <v>10809.6</v>
      </c>
      <c r="C512">
        <f>'1202'!C20</f>
        <v>7691.6</v>
      </c>
      <c r="D512">
        <f>'1202'!D20</f>
        <v>1397.2</v>
      </c>
      <c r="E512">
        <f>'1202'!E20</f>
        <v>3628.8</v>
      </c>
      <c r="F512" s="2">
        <f t="shared" si="100"/>
        <v>12206.800000000001</v>
      </c>
      <c r="G512" s="2">
        <f t="shared" si="101"/>
        <v>11320.400000000001</v>
      </c>
      <c r="H512" s="12">
        <f t="shared" si="102"/>
        <v>7.8301120101763155</v>
      </c>
    </row>
    <row r="513" spans="1:8" x14ac:dyDescent="0.25">
      <c r="A513" s="195">
        <f t="shared" si="90"/>
        <v>44539</v>
      </c>
      <c r="B513">
        <f>'1209'!B20</f>
        <v>10537.6</v>
      </c>
      <c r="C513">
        <f>'1209'!C20</f>
        <v>7570.6</v>
      </c>
      <c r="D513">
        <f>'1209'!D20</f>
        <v>1672</v>
      </c>
      <c r="E513">
        <f>'1209'!E20</f>
        <v>3981.7</v>
      </c>
      <c r="F513" s="2">
        <f t="shared" si="100"/>
        <v>12209.6</v>
      </c>
      <c r="G513" s="2">
        <f t="shared" si="101"/>
        <v>11552.3</v>
      </c>
      <c r="H513" s="12">
        <f t="shared" si="102"/>
        <v>5.6897760619097681</v>
      </c>
    </row>
    <row r="514" spans="1:8" x14ac:dyDescent="0.25">
      <c r="A514" s="195">
        <f t="shared" si="90"/>
        <v>44546</v>
      </c>
      <c r="B514">
        <f>'1216'!B20</f>
        <v>10333.700000000001</v>
      </c>
      <c r="C514">
        <f>'1216'!C20</f>
        <v>7310.4</v>
      </c>
      <c r="D514">
        <f>'1216'!D20</f>
        <v>1880.8</v>
      </c>
      <c r="E514">
        <f>'1216'!E20</f>
        <v>4253.6000000000004</v>
      </c>
      <c r="F514" s="2">
        <f t="shared" si="100"/>
        <v>12214.5</v>
      </c>
      <c r="G514" s="2">
        <f t="shared" si="101"/>
        <v>11564</v>
      </c>
      <c r="H514" s="12">
        <f t="shared" si="102"/>
        <v>5.625216188170179</v>
      </c>
    </row>
    <row r="515" spans="1:8" x14ac:dyDescent="0.25">
      <c r="A515" s="195">
        <f t="shared" si="90"/>
        <v>44553</v>
      </c>
      <c r="B515">
        <f>'1223'!B20</f>
        <v>10129.700000000001</v>
      </c>
      <c r="C515">
        <f>'1223'!C20</f>
        <v>6844.6</v>
      </c>
      <c r="D515">
        <f>'1223'!D20</f>
        <v>2157.9</v>
      </c>
      <c r="E515">
        <f>'1223'!E20</f>
        <v>4745.6000000000004</v>
      </c>
      <c r="F515" s="2">
        <f t="shared" si="100"/>
        <v>12287.6</v>
      </c>
      <c r="G515" s="2">
        <f t="shared" si="101"/>
        <v>11590.2</v>
      </c>
      <c r="H515" s="12">
        <f t="shared" si="102"/>
        <v>6.0171524218736394</v>
      </c>
    </row>
    <row r="516" spans="1:8" x14ac:dyDescent="0.25">
      <c r="A516" s="195">
        <f t="shared" si="90"/>
        <v>44560</v>
      </c>
      <c r="B516">
        <f>'1230'!B20</f>
        <v>9993.2000000000007</v>
      </c>
      <c r="C516">
        <f>'1230'!C20</f>
        <v>6513.6</v>
      </c>
      <c r="D516">
        <f>'1230'!D20</f>
        <v>2293</v>
      </c>
      <c r="E516">
        <f>'1230'!E20</f>
        <v>5167</v>
      </c>
      <c r="F516" s="2">
        <f t="shared" si="100"/>
        <v>12286.2</v>
      </c>
      <c r="G516" s="2">
        <f t="shared" si="101"/>
        <v>11680.6</v>
      </c>
      <c r="H516" s="12">
        <f t="shared" si="102"/>
        <v>5.1846651713096881</v>
      </c>
    </row>
    <row r="517" spans="1:8" x14ac:dyDescent="0.25">
      <c r="A517" s="195">
        <f t="shared" si="90"/>
        <v>44567</v>
      </c>
      <c r="B517">
        <f>'0106'!B20</f>
        <v>9788.7000000000007</v>
      </c>
      <c r="C517">
        <f>'0106'!C20</f>
        <v>6046.6</v>
      </c>
      <c r="D517">
        <f>'0106'!D20</f>
        <v>2567.6999999999998</v>
      </c>
      <c r="E517">
        <f>'0106'!E20</f>
        <v>5722.6</v>
      </c>
      <c r="F517" s="2">
        <f t="shared" si="100"/>
        <v>12356.400000000001</v>
      </c>
      <c r="G517" s="2">
        <f t="shared" si="101"/>
        <v>11769.2</v>
      </c>
      <c r="H517" s="12">
        <f t="shared" si="102"/>
        <v>4.9892940896577587</v>
      </c>
    </row>
    <row r="518" spans="1:8" x14ac:dyDescent="0.25">
      <c r="A518" s="195">
        <f t="shared" si="90"/>
        <v>44574</v>
      </c>
      <c r="B518">
        <f>'0113'!B20</f>
        <v>9516.2999999999993</v>
      </c>
      <c r="C518">
        <f>'0113'!C20</f>
        <v>5974.7</v>
      </c>
      <c r="D518">
        <f>'0113'!D20</f>
        <v>2917</v>
      </c>
      <c r="E518">
        <f>'0113'!E20</f>
        <v>5794</v>
      </c>
      <c r="F518" s="2">
        <f t="shared" ref="F518:F521" si="103">+B518+D518</f>
        <v>12433.3</v>
      </c>
      <c r="G518" s="2">
        <f t="shared" ref="G518:G521" si="104">+C518+E518</f>
        <v>11768.7</v>
      </c>
      <c r="H518" s="12">
        <f t="shared" ref="H518:H521" si="105">+(F518/G518-1)*100</f>
        <v>5.6471827814456921</v>
      </c>
    </row>
    <row r="519" spans="1:8" x14ac:dyDescent="0.25">
      <c r="A519" s="195">
        <f t="shared" si="90"/>
        <v>44581</v>
      </c>
      <c r="B519">
        <f>'0120'!B20</f>
        <v>9176.1</v>
      </c>
      <c r="C519">
        <f>'0120'!C20</f>
        <v>5908.7</v>
      </c>
      <c r="D519">
        <f>'0120'!D20</f>
        <v>3264.9</v>
      </c>
      <c r="E519">
        <f>'0120'!E20</f>
        <v>5935.9</v>
      </c>
      <c r="F519" s="2">
        <f t="shared" si="103"/>
        <v>12441</v>
      </c>
      <c r="G519" s="2">
        <f t="shared" si="104"/>
        <v>11844.599999999999</v>
      </c>
      <c r="H519" s="12">
        <f t="shared" si="105"/>
        <v>5.0352059166202556</v>
      </c>
    </row>
    <row r="520" spans="1:8" x14ac:dyDescent="0.25">
      <c r="A520" s="195">
        <f t="shared" si="90"/>
        <v>44588</v>
      </c>
      <c r="B520">
        <f>'0127'!B20</f>
        <v>8974.1</v>
      </c>
      <c r="C520">
        <f>'0127'!C20</f>
        <v>11559.6</v>
      </c>
      <c r="D520">
        <f>'0127'!D20</f>
        <v>3470.8</v>
      </c>
      <c r="E520">
        <f>'0127'!E20</f>
        <v>6145.4</v>
      </c>
      <c r="F520" s="2">
        <f t="shared" si="103"/>
        <v>12444.900000000001</v>
      </c>
      <c r="G520" s="2">
        <f t="shared" si="104"/>
        <v>17705</v>
      </c>
      <c r="H520" s="12">
        <f t="shared" si="105"/>
        <v>-29.709686529229018</v>
      </c>
    </row>
    <row r="521" spans="1:8" x14ac:dyDescent="0.25">
      <c r="A521" s="195">
        <f t="shared" si="90"/>
        <v>44595</v>
      </c>
      <c r="B521">
        <f>'0203'!B20</f>
        <v>8390.1</v>
      </c>
      <c r="C521">
        <f>'0203'!C20</f>
        <v>11217.6</v>
      </c>
      <c r="D521">
        <f>'0203'!D20</f>
        <v>3679.5</v>
      </c>
      <c r="E521">
        <f>'0203'!E20</f>
        <v>6503</v>
      </c>
      <c r="F521" s="2">
        <f t="shared" si="103"/>
        <v>12069.6</v>
      </c>
      <c r="G521" s="2">
        <f t="shared" si="104"/>
        <v>17720.599999999999</v>
      </c>
      <c r="H521" s="12">
        <f t="shared" si="105"/>
        <v>-31.889439409500795</v>
      </c>
    </row>
    <row r="522" spans="1:8" x14ac:dyDescent="0.25">
      <c r="A522" s="195">
        <f t="shared" si="90"/>
        <v>44602</v>
      </c>
      <c r="B522">
        <f>'0210'!B20</f>
        <v>7982</v>
      </c>
      <c r="C522">
        <f>'0210'!C20</f>
        <v>11149.4</v>
      </c>
      <c r="D522">
        <f>'0210'!D20</f>
        <v>4093.2</v>
      </c>
      <c r="E522">
        <f>'0210'!E20</f>
        <v>6572.1</v>
      </c>
      <c r="F522" s="2">
        <f t="shared" ref="F522:F525" si="106">+B522+D522</f>
        <v>12075.2</v>
      </c>
      <c r="G522" s="2">
        <f t="shared" ref="G522:G525" si="107">+C522+E522</f>
        <v>17721.5</v>
      </c>
      <c r="H522" s="12">
        <f t="shared" ref="H522:H526" si="108">+(F522/G522-1)*100</f>
        <v>-31.86129842281974</v>
      </c>
    </row>
    <row r="523" spans="1:8" x14ac:dyDescent="0.25">
      <c r="A523" s="195">
        <f t="shared" si="90"/>
        <v>44609</v>
      </c>
      <c r="B523">
        <f>'0217'!B20</f>
        <v>7438</v>
      </c>
      <c r="C523">
        <f>'0217'!C20</f>
        <v>10959</v>
      </c>
      <c r="D523">
        <f>'0217'!D20</f>
        <v>4648.3999999999996</v>
      </c>
      <c r="E523">
        <f>'0217'!E20</f>
        <v>6716.5</v>
      </c>
      <c r="F523" s="2">
        <f t="shared" si="106"/>
        <v>12086.4</v>
      </c>
      <c r="G523" s="2">
        <f t="shared" si="107"/>
        <v>17675.5</v>
      </c>
      <c r="H523" s="12">
        <f t="shared" si="108"/>
        <v>-31.620604791943652</v>
      </c>
    </row>
    <row r="524" spans="1:8" x14ac:dyDescent="0.25">
      <c r="A524" s="195">
        <f t="shared" si="90"/>
        <v>44616</v>
      </c>
      <c r="B524">
        <f>'0224'!B20</f>
        <v>7098</v>
      </c>
      <c r="C524">
        <f>'0224'!C20</f>
        <v>11667</v>
      </c>
      <c r="D524">
        <f>'0224'!D20</f>
        <v>4993</v>
      </c>
      <c r="E524">
        <f>'0224'!E20</f>
        <v>7063.2</v>
      </c>
      <c r="F524" s="2">
        <f t="shared" si="106"/>
        <v>12091</v>
      </c>
      <c r="G524" s="2">
        <f t="shared" si="107"/>
        <v>18730.2</v>
      </c>
      <c r="H524" s="12">
        <f t="shared" si="108"/>
        <v>-35.446498168732852</v>
      </c>
    </row>
    <row r="525" spans="1:8" x14ac:dyDescent="0.25">
      <c r="A525" s="195">
        <f t="shared" si="90"/>
        <v>44623</v>
      </c>
      <c r="B525">
        <f>'0303'!B21</f>
        <v>6554</v>
      </c>
      <c r="C525">
        <f>'0303'!C21</f>
        <v>11327</v>
      </c>
      <c r="D525">
        <f>'0303'!D21</f>
        <v>5548.1</v>
      </c>
      <c r="E525">
        <f>'0303'!E21</f>
        <v>7411.6</v>
      </c>
      <c r="F525" s="2">
        <f t="shared" si="106"/>
        <v>12102.1</v>
      </c>
      <c r="G525" s="2">
        <f t="shared" si="107"/>
        <v>18738.599999999999</v>
      </c>
      <c r="H525" s="12">
        <f t="shared" si="108"/>
        <v>-35.416199716094042</v>
      </c>
    </row>
    <row r="526" spans="1:8" x14ac:dyDescent="0.25">
      <c r="A526" s="195">
        <f t="shared" si="90"/>
        <v>44630</v>
      </c>
      <c r="B526">
        <f>'0310'!B22</f>
        <v>6216</v>
      </c>
      <c r="C526">
        <f>'0310'!C22</f>
        <v>11595</v>
      </c>
      <c r="D526">
        <f>'0310'!D22</f>
        <v>5884</v>
      </c>
      <c r="E526">
        <f>'0310'!E22</f>
        <v>7768.5</v>
      </c>
      <c r="F526" s="2">
        <f t="shared" ref="F526" si="109">+B526+D526</f>
        <v>12100</v>
      </c>
      <c r="G526" s="2">
        <f t="shared" ref="G526" si="110">+C526+E526</f>
        <v>19363.5</v>
      </c>
      <c r="H526" s="12">
        <f t="shared" si="108"/>
        <v>-37.511297027913336</v>
      </c>
    </row>
    <row r="527" spans="1:8" x14ac:dyDescent="0.25">
      <c r="A527" s="195">
        <f t="shared" si="90"/>
        <v>44637</v>
      </c>
      <c r="B527">
        <f>'0317'!B22</f>
        <v>5780</v>
      </c>
      <c r="C527">
        <f>'0317'!C22</f>
        <v>15067.5</v>
      </c>
      <c r="D527">
        <f>'0317'!D22</f>
        <v>6361.9</v>
      </c>
      <c r="E527">
        <f>'0317'!E22</f>
        <v>8186.5</v>
      </c>
      <c r="F527" s="2">
        <f t="shared" ref="F527:F529" si="111">+B527+D527</f>
        <v>12141.9</v>
      </c>
      <c r="G527" s="2">
        <f t="shared" ref="G527:G529" si="112">+C527+E527</f>
        <v>23254</v>
      </c>
      <c r="H527" s="12">
        <f t="shared" ref="H527:H529" si="113">+(F527/G527-1)*100</f>
        <v>-47.785757289068556</v>
      </c>
    </row>
    <row r="528" spans="1:8" x14ac:dyDescent="0.25">
      <c r="A528" s="195">
        <f t="shared" si="90"/>
        <v>44644</v>
      </c>
      <c r="B528">
        <f>'0324'!B22</f>
        <v>5304</v>
      </c>
      <c r="C528">
        <f>'0324'!C22</f>
        <v>14723.5</v>
      </c>
      <c r="D528">
        <f>'0324'!D22</f>
        <v>6819.5</v>
      </c>
      <c r="E528">
        <f>'0324'!E22</f>
        <v>8461.6</v>
      </c>
      <c r="F528" s="2">
        <f t="shared" si="111"/>
        <v>12123.5</v>
      </c>
      <c r="G528" s="2">
        <f t="shared" si="112"/>
        <v>23185.1</v>
      </c>
      <c r="H528" s="12">
        <f t="shared" si="113"/>
        <v>-47.709951649982095</v>
      </c>
    </row>
    <row r="529" spans="1:9" x14ac:dyDescent="0.25">
      <c r="A529" s="195">
        <f t="shared" si="90"/>
        <v>44651</v>
      </c>
      <c r="B529">
        <f>'0331'!B22</f>
        <v>4828</v>
      </c>
      <c r="C529">
        <f>'0331'!C22</f>
        <v>14244</v>
      </c>
      <c r="D529">
        <f>'0331'!D22</f>
        <v>7278.1</v>
      </c>
      <c r="E529">
        <f>'0331'!E22</f>
        <v>9040.1</v>
      </c>
      <c r="F529" s="2">
        <f t="shared" si="111"/>
        <v>12106.1</v>
      </c>
      <c r="G529" s="2">
        <f t="shared" si="112"/>
        <v>23284.1</v>
      </c>
      <c r="H529" s="12">
        <f t="shared" si="113"/>
        <v>-48.007009074862239</v>
      </c>
    </row>
    <row r="530" spans="1:9" x14ac:dyDescent="0.25">
      <c r="A530" s="195">
        <f t="shared" si="90"/>
        <v>44658</v>
      </c>
      <c r="B530">
        <f>'0407'!B23</f>
        <v>5028</v>
      </c>
      <c r="C530">
        <f>'0407'!C23</f>
        <v>13700</v>
      </c>
      <c r="D530">
        <f>'0407'!D23</f>
        <v>7749.7</v>
      </c>
      <c r="E530">
        <f>'0407'!E23</f>
        <v>9560.4</v>
      </c>
      <c r="F530" s="2">
        <f t="shared" ref="F530:F534" si="114">+B530+D530</f>
        <v>12777.7</v>
      </c>
      <c r="G530" s="2">
        <f t="shared" ref="G530:G534" si="115">+C530+E530</f>
        <v>23260.400000000001</v>
      </c>
      <c r="H530" s="12">
        <f t="shared" ref="H530:H534" si="116">+(F530/G530-1)*100</f>
        <v>-45.066722842255501</v>
      </c>
      <c r="I530">
        <f>'0407'!F23</f>
        <v>612</v>
      </c>
    </row>
    <row r="531" spans="1:9" x14ac:dyDescent="0.25">
      <c r="A531" s="195">
        <f t="shared" si="90"/>
        <v>44665</v>
      </c>
      <c r="B531">
        <f>'0414'!B23</f>
        <v>5300.8</v>
      </c>
      <c r="C531">
        <f>'0414'!C23</f>
        <v>13016</v>
      </c>
      <c r="D531">
        <f>'0414'!D23</f>
        <v>8152.1</v>
      </c>
      <c r="E531">
        <f>'0414'!E23</f>
        <v>10120.5</v>
      </c>
      <c r="F531" s="2">
        <f t="shared" si="114"/>
        <v>13452.900000000001</v>
      </c>
      <c r="G531" s="2">
        <f t="shared" si="115"/>
        <v>23136.5</v>
      </c>
      <c r="H531" s="12">
        <f t="shared" si="116"/>
        <v>-41.854213040001717</v>
      </c>
      <c r="I531">
        <f>'0414'!F23</f>
        <v>952</v>
      </c>
    </row>
    <row r="532" spans="1:9" x14ac:dyDescent="0.25">
      <c r="A532" s="195">
        <f t="shared" si="90"/>
        <v>44672</v>
      </c>
      <c r="B532">
        <f>'0421'!B23</f>
        <v>5763.8</v>
      </c>
      <c r="C532">
        <f>'0421'!C23</f>
        <v>12479</v>
      </c>
      <c r="D532">
        <f>'0421'!D23</f>
        <v>8418.2999999999993</v>
      </c>
      <c r="E532">
        <f>'0421'!E23</f>
        <v>10682.2</v>
      </c>
      <c r="F532" s="2">
        <f t="shared" si="114"/>
        <v>14182.099999999999</v>
      </c>
      <c r="G532" s="2">
        <f t="shared" si="115"/>
        <v>23161.200000000001</v>
      </c>
      <c r="H532" s="12">
        <f t="shared" si="116"/>
        <v>-38.767853133689115</v>
      </c>
      <c r="I532">
        <f>'0421'!F23</f>
        <v>1564</v>
      </c>
    </row>
    <row r="533" spans="1:9" x14ac:dyDescent="0.25">
      <c r="A533" s="195">
        <f t="shared" ref="A533:A617" si="117">+A532+7</f>
        <v>44679</v>
      </c>
      <c r="B533">
        <f>'0428'!B23</f>
        <v>5763.9</v>
      </c>
      <c r="C533">
        <f>'0428'!C23</f>
        <v>11864</v>
      </c>
      <c r="D533">
        <f>'0428'!D23</f>
        <v>8884.2000000000007</v>
      </c>
      <c r="E533">
        <f>'0428'!E23</f>
        <v>11380.3</v>
      </c>
      <c r="F533" s="2">
        <f t="shared" si="114"/>
        <v>14648.1</v>
      </c>
      <c r="G533" s="2">
        <f t="shared" si="115"/>
        <v>23244.3</v>
      </c>
      <c r="H533" s="12">
        <f t="shared" si="116"/>
        <v>-36.981969773234724</v>
      </c>
      <c r="I533">
        <f>'0428'!F23</f>
        <v>2176</v>
      </c>
    </row>
    <row r="534" spans="1:9" x14ac:dyDescent="0.25">
      <c r="A534" s="195">
        <f t="shared" si="117"/>
        <v>44686</v>
      </c>
      <c r="B534">
        <f>'0505'!B23</f>
        <v>5491.9</v>
      </c>
      <c r="C534">
        <f>'0505'!C23</f>
        <v>11174</v>
      </c>
      <c r="D534">
        <f>'0505'!D23</f>
        <v>9144.4</v>
      </c>
      <c r="E534">
        <f>'0505'!E23</f>
        <v>11736</v>
      </c>
      <c r="F534" s="2">
        <f t="shared" si="114"/>
        <v>14636.3</v>
      </c>
      <c r="G534" s="2">
        <f t="shared" si="115"/>
        <v>22910</v>
      </c>
      <c r="H534" s="12">
        <f t="shared" si="116"/>
        <v>-36.113924050632917</v>
      </c>
      <c r="I534">
        <f>'0505'!F23</f>
        <v>2176</v>
      </c>
    </row>
    <row r="535" spans="1:9" x14ac:dyDescent="0.25">
      <c r="A535" s="195">
        <f t="shared" si="117"/>
        <v>44693</v>
      </c>
      <c r="B535">
        <f>'0512'!B23</f>
        <v>5355.9</v>
      </c>
      <c r="C535">
        <f>'0512'!C23</f>
        <v>10082.4</v>
      </c>
      <c r="D535">
        <f>'0512'!D23</f>
        <v>9339.7000000000007</v>
      </c>
      <c r="E535">
        <f>'0512'!E23</f>
        <v>12745.7</v>
      </c>
      <c r="F535" s="2">
        <f t="shared" ref="F535:F538" si="118">+B535+D535</f>
        <v>14695.6</v>
      </c>
      <c r="G535" s="2">
        <f t="shared" ref="G535:G538" si="119">+C535+E535</f>
        <v>22828.1</v>
      </c>
      <c r="H535" s="12">
        <f t="shared" ref="H535:H545" si="120">+(F535/G535-1)*100</f>
        <v>-35.624953456485642</v>
      </c>
      <c r="I535">
        <f>'0512'!F23</f>
        <v>2720</v>
      </c>
    </row>
    <row r="536" spans="1:9" x14ac:dyDescent="0.25">
      <c r="A536" s="195">
        <f t="shared" si="117"/>
        <v>44700</v>
      </c>
      <c r="B536">
        <f>'0519'!B23</f>
        <v>4539.8999999999996</v>
      </c>
      <c r="C536">
        <f>'0519'!C23</f>
        <v>9403.4</v>
      </c>
      <c r="D536">
        <f>'0519'!D23</f>
        <v>10132.6</v>
      </c>
      <c r="E536">
        <f>'0519'!E23</f>
        <v>13592.7</v>
      </c>
      <c r="F536" s="2">
        <f t="shared" si="118"/>
        <v>14672.5</v>
      </c>
      <c r="G536" s="2">
        <f t="shared" si="119"/>
        <v>22996.1</v>
      </c>
      <c r="H536" s="12">
        <f t="shared" si="120"/>
        <v>-36.19570274959667</v>
      </c>
      <c r="I536">
        <f>'0519'!F23</f>
        <v>2720</v>
      </c>
    </row>
    <row r="537" spans="1:9" x14ac:dyDescent="0.25">
      <c r="A537" s="195">
        <f t="shared" si="117"/>
        <v>44707</v>
      </c>
      <c r="B537">
        <f>'0526'!B23</f>
        <v>4333.8999999999996</v>
      </c>
      <c r="C537">
        <f>'0526'!C23</f>
        <v>8449.2999999999993</v>
      </c>
      <c r="D537">
        <f>'0526'!D23</f>
        <v>10401.4</v>
      </c>
      <c r="E537">
        <f>'0526'!E23</f>
        <v>14705.2</v>
      </c>
      <c r="F537" s="2">
        <f t="shared" si="118"/>
        <v>14735.3</v>
      </c>
      <c r="G537" s="2">
        <f t="shared" si="119"/>
        <v>23154.5</v>
      </c>
      <c r="H537" s="12">
        <f t="shared" si="120"/>
        <v>-36.360966550778471</v>
      </c>
      <c r="I537">
        <f>'0526'!F23</f>
        <v>2720</v>
      </c>
    </row>
    <row r="538" spans="1:9" x14ac:dyDescent="0.25">
      <c r="A538" s="195">
        <f t="shared" si="117"/>
        <v>44714</v>
      </c>
      <c r="B538">
        <f>'0602'!B23</f>
        <v>4062.1</v>
      </c>
      <c r="C538">
        <f>'0602'!C23</f>
        <v>7973</v>
      </c>
      <c r="D538">
        <f>'0602'!D23</f>
        <v>10668.1</v>
      </c>
      <c r="E538">
        <f>'0602'!E23</f>
        <v>15247.8</v>
      </c>
      <c r="F538" s="2">
        <f t="shared" si="118"/>
        <v>14730.2</v>
      </c>
      <c r="G538" s="2">
        <f t="shared" si="119"/>
        <v>23220.799999999999</v>
      </c>
      <c r="H538" s="12">
        <f t="shared" si="120"/>
        <v>-36.564631709501818</v>
      </c>
      <c r="I538">
        <f>'0602'!F23</f>
        <v>2720</v>
      </c>
    </row>
    <row r="539" spans="1:9" x14ac:dyDescent="0.25">
      <c r="A539" s="195">
        <f t="shared" si="117"/>
        <v>44721</v>
      </c>
      <c r="B539">
        <f>'0609'!B23</f>
        <v>3654.1</v>
      </c>
      <c r="C539">
        <f>'0609'!C23</f>
        <v>7364</v>
      </c>
      <c r="D539">
        <f>'0609'!D23</f>
        <v>11081</v>
      </c>
      <c r="E539">
        <f>'0609'!E23</f>
        <v>15862.8</v>
      </c>
      <c r="F539" s="2">
        <f t="shared" ref="F539:F545" si="121">+B539+D539</f>
        <v>14735.1</v>
      </c>
      <c r="G539" s="2">
        <f t="shared" ref="G539:G545" si="122">+C539+E539</f>
        <v>23226.799999999999</v>
      </c>
      <c r="H539" s="12">
        <f t="shared" si="120"/>
        <v>-36.559922158885428</v>
      </c>
      <c r="I539">
        <f>'0609'!F23</f>
        <v>2720</v>
      </c>
    </row>
    <row r="540" spans="1:9" x14ac:dyDescent="0.25">
      <c r="A540" s="195">
        <f t="shared" si="117"/>
        <v>44728</v>
      </c>
      <c r="B540">
        <f>'0616'!B23</f>
        <v>3248.3</v>
      </c>
      <c r="C540">
        <f>'0616'!C23</f>
        <v>6476</v>
      </c>
      <c r="D540">
        <f>'0616'!D23</f>
        <v>11419.6</v>
      </c>
      <c r="E540">
        <f>'0616'!E23</f>
        <v>16930.900000000001</v>
      </c>
      <c r="F540" s="2">
        <f t="shared" si="121"/>
        <v>14667.900000000001</v>
      </c>
      <c r="G540" s="2">
        <f t="shared" si="122"/>
        <v>23406.9</v>
      </c>
      <c r="H540" s="12">
        <f t="shared" si="120"/>
        <v>-37.33514476500519</v>
      </c>
      <c r="I540">
        <f>'0616'!F23</f>
        <v>2720</v>
      </c>
    </row>
    <row r="541" spans="1:9" x14ac:dyDescent="0.25">
      <c r="A541" s="195">
        <f t="shared" si="117"/>
        <v>44735</v>
      </c>
      <c r="B541">
        <f>'0623'!B24</f>
        <v>3031.3</v>
      </c>
      <c r="C541">
        <f>'0623'!C24</f>
        <v>6066</v>
      </c>
      <c r="D541">
        <f>'0623'!D24</f>
        <v>11627.3</v>
      </c>
      <c r="E541">
        <f>'0623'!E24</f>
        <v>17266</v>
      </c>
      <c r="F541" s="2">
        <f t="shared" si="121"/>
        <v>14658.599999999999</v>
      </c>
      <c r="G541" s="2">
        <f t="shared" si="122"/>
        <v>23332</v>
      </c>
      <c r="H541" s="12">
        <f t="shared" si="120"/>
        <v>-37.173838505057432</v>
      </c>
      <c r="I541">
        <f>'0623'!F24</f>
        <v>2720</v>
      </c>
    </row>
    <row r="542" spans="1:9" x14ac:dyDescent="0.25">
      <c r="A542" s="195">
        <f t="shared" si="117"/>
        <v>44742</v>
      </c>
      <c r="B542">
        <f>'0630'!B23</f>
        <v>2895.5</v>
      </c>
      <c r="C542">
        <f>'0630'!C23</f>
        <v>5658</v>
      </c>
      <c r="D542">
        <f>'0630'!D23</f>
        <v>11826.5</v>
      </c>
      <c r="E542">
        <f>'0630'!E23</f>
        <v>17671.099999999999</v>
      </c>
      <c r="F542" s="2">
        <f t="shared" si="121"/>
        <v>14722</v>
      </c>
      <c r="G542" s="2">
        <f t="shared" si="122"/>
        <v>23329.1</v>
      </c>
      <c r="H542" s="12">
        <f t="shared" si="120"/>
        <v>-36.89426510238286</v>
      </c>
      <c r="I542">
        <f>'0630'!F23</f>
        <v>2804</v>
      </c>
    </row>
    <row r="543" spans="1:9" x14ac:dyDescent="0.25">
      <c r="A543" s="195">
        <f t="shared" si="117"/>
        <v>44749</v>
      </c>
      <c r="B543">
        <f>'0707'!B23</f>
        <v>2487.8000000000002</v>
      </c>
      <c r="C543">
        <f>'0707'!C23</f>
        <v>5112</v>
      </c>
      <c r="D543">
        <f>'0707'!D23</f>
        <v>12231.4</v>
      </c>
      <c r="E543">
        <f>'0707'!E23</f>
        <v>18148.7</v>
      </c>
      <c r="F543" s="2">
        <f t="shared" si="121"/>
        <v>14719.2</v>
      </c>
      <c r="G543" s="2">
        <f t="shared" si="122"/>
        <v>23260.7</v>
      </c>
      <c r="H543" s="12">
        <f t="shared" si="120"/>
        <v>-36.720734973582047</v>
      </c>
      <c r="I543">
        <f>'0707'!F23</f>
        <v>2894.5</v>
      </c>
    </row>
    <row r="544" spans="1:9" x14ac:dyDescent="0.25">
      <c r="A544" s="195">
        <f t="shared" si="117"/>
        <v>44756</v>
      </c>
      <c r="B544">
        <f>'0714'!B23</f>
        <v>2024.5</v>
      </c>
      <c r="C544">
        <f>'0714'!C23</f>
        <v>4426</v>
      </c>
      <c r="D544">
        <f>'0714'!D23</f>
        <v>12687.1</v>
      </c>
      <c r="E544">
        <f>'0714'!E23</f>
        <v>18674.7</v>
      </c>
      <c r="F544" s="2">
        <f t="shared" si="121"/>
        <v>14711.6</v>
      </c>
      <c r="G544" s="2">
        <f t="shared" si="122"/>
        <v>23100.7</v>
      </c>
      <c r="H544" s="12">
        <f t="shared" si="120"/>
        <v>-36.315349751306236</v>
      </c>
      <c r="I544">
        <f>'0714'!F23</f>
        <v>2961</v>
      </c>
    </row>
    <row r="545" spans="1:9" x14ac:dyDescent="0.25">
      <c r="A545" s="195">
        <f t="shared" si="117"/>
        <v>44763</v>
      </c>
      <c r="B545">
        <f>'0721'!B23</f>
        <v>1820.5</v>
      </c>
      <c r="C545">
        <f>'0721'!C23</f>
        <v>3608</v>
      </c>
      <c r="D545">
        <f>'0721'!D23</f>
        <v>12895.1</v>
      </c>
      <c r="E545">
        <f>'0721'!E23</f>
        <v>19373.400000000001</v>
      </c>
      <c r="F545" s="2">
        <f t="shared" si="121"/>
        <v>14715.6</v>
      </c>
      <c r="G545" s="2">
        <f t="shared" si="122"/>
        <v>22981.4</v>
      </c>
      <c r="H545" s="12">
        <f t="shared" si="120"/>
        <v>-35.967347507114454</v>
      </c>
      <c r="I545">
        <f>'0721'!F23</f>
        <v>2961</v>
      </c>
    </row>
    <row r="546" spans="1:9" x14ac:dyDescent="0.25">
      <c r="A546" s="195">
        <f t="shared" si="117"/>
        <v>44770</v>
      </c>
      <c r="B546">
        <f>'0728'!B24</f>
        <v>1412.1</v>
      </c>
      <c r="C546">
        <f>'0728'!C24</f>
        <v>2586</v>
      </c>
      <c r="D546">
        <f>'0728'!D24</f>
        <v>13309.2</v>
      </c>
      <c r="E546">
        <f>'0728'!E24</f>
        <v>20282.900000000001</v>
      </c>
      <c r="F546" s="2">
        <f t="shared" ref="F546:F548" si="123">+B546+D546</f>
        <v>14721.300000000001</v>
      </c>
      <c r="G546" s="2">
        <f t="shared" ref="G546:G549" si="124">+C546+E546</f>
        <v>22868.9</v>
      </c>
      <c r="H546" s="12">
        <f t="shared" ref="H546:H549" si="125">+(F546/G546-1)*100</f>
        <v>-35.627424143706079</v>
      </c>
      <c r="I546">
        <f>'0728'!F24</f>
        <v>2961</v>
      </c>
    </row>
    <row r="547" spans="1:9" x14ac:dyDescent="0.25">
      <c r="A547" s="195">
        <f t="shared" si="117"/>
        <v>44777</v>
      </c>
      <c r="B547">
        <f>'0804'!B24</f>
        <v>1208</v>
      </c>
      <c r="C547">
        <f>'0804'!C24</f>
        <v>2244.6999999999998</v>
      </c>
      <c r="D547">
        <f>'0804'!D24</f>
        <v>13516.3</v>
      </c>
      <c r="E547">
        <f>'0804'!E24</f>
        <v>20635.5</v>
      </c>
      <c r="F547" s="2">
        <f t="shared" si="123"/>
        <v>14724.3</v>
      </c>
      <c r="G547" s="2">
        <f t="shared" si="124"/>
        <v>22880.2</v>
      </c>
      <c r="H547" s="12">
        <f t="shared" si="125"/>
        <v>-35.646104492093613</v>
      </c>
      <c r="I547">
        <f>'0804'!F24</f>
        <v>2961</v>
      </c>
    </row>
    <row r="548" spans="1:9" x14ac:dyDescent="0.25">
      <c r="A548" s="195">
        <f t="shared" si="117"/>
        <v>44784</v>
      </c>
      <c r="B548">
        <f>'0811'!B24</f>
        <v>1006.1</v>
      </c>
      <c r="C548">
        <f>'0811'!C24</f>
        <v>1972.7</v>
      </c>
      <c r="D548">
        <f>'0811'!D24</f>
        <v>13789.8</v>
      </c>
      <c r="E548">
        <f>'0811'!E24</f>
        <v>20910.400000000001</v>
      </c>
      <c r="F548" s="2">
        <f t="shared" si="123"/>
        <v>14795.9</v>
      </c>
      <c r="G548" s="2">
        <f t="shared" si="124"/>
        <v>22883.100000000002</v>
      </c>
      <c r="H548" s="12">
        <f t="shared" si="125"/>
        <v>-35.341365461847396</v>
      </c>
      <c r="I548">
        <f>'0811'!F24</f>
        <v>3097.5</v>
      </c>
    </row>
    <row r="549" spans="1:9" x14ac:dyDescent="0.25">
      <c r="A549" s="195">
        <f t="shared" si="117"/>
        <v>44791</v>
      </c>
      <c r="C549">
        <v>1496.7</v>
      </c>
      <c r="E549">
        <v>21251.1</v>
      </c>
      <c r="F549" s="2"/>
      <c r="G549" s="2">
        <f t="shared" si="124"/>
        <v>22747.8</v>
      </c>
      <c r="H549" s="12">
        <f t="shared" si="125"/>
        <v>-100</v>
      </c>
    </row>
    <row r="550" spans="1:9" x14ac:dyDescent="0.25">
      <c r="A550" s="195">
        <f t="shared" si="117"/>
        <v>44798</v>
      </c>
      <c r="B550">
        <f>'0825'!B24</f>
        <v>731.8</v>
      </c>
      <c r="C550">
        <f>'0825'!C24</f>
        <v>1224.8</v>
      </c>
      <c r="D550">
        <f>'0825'!D24</f>
        <v>13790</v>
      </c>
      <c r="E550">
        <f>'0825'!E24</f>
        <v>21389.9</v>
      </c>
      <c r="F550" s="2">
        <f t="shared" ref="F550:F552" si="126">+B550+D550</f>
        <v>14521.8</v>
      </c>
      <c r="G550" s="2">
        <f t="shared" ref="G550:G552" si="127">+C550+E550</f>
        <v>22614.7</v>
      </c>
      <c r="H550" s="12">
        <f t="shared" ref="H550:H552" si="128">+(F550/G550-1)*100</f>
        <v>-35.786015290939091</v>
      </c>
      <c r="I550">
        <f>'0825'!F24</f>
        <v>3101.9</v>
      </c>
    </row>
    <row r="551" spans="1:9" x14ac:dyDescent="0.25">
      <c r="A551" s="195">
        <f t="shared" si="117"/>
        <v>44805</v>
      </c>
      <c r="B551">
        <f>'0901'!B21</f>
        <v>3359.6</v>
      </c>
      <c r="C551">
        <f>'0901'!C21</f>
        <v>11900.8</v>
      </c>
      <c r="D551">
        <f>'0901'!D21</f>
        <v>0</v>
      </c>
      <c r="E551">
        <f>'0901'!E21</f>
        <v>0</v>
      </c>
      <c r="F551" s="2">
        <f t="shared" si="126"/>
        <v>3359.6</v>
      </c>
      <c r="G551" s="2">
        <f t="shared" si="127"/>
        <v>11900.8</v>
      </c>
      <c r="H551" s="12">
        <f t="shared" si="128"/>
        <v>-71.769965044366771</v>
      </c>
    </row>
    <row r="552" spans="1:9" x14ac:dyDescent="0.25">
      <c r="A552" s="195">
        <f t="shared" si="117"/>
        <v>44812</v>
      </c>
      <c r="B552">
        <f>'0908'!B20</f>
        <v>3223.4</v>
      </c>
      <c r="C552">
        <f>'0908'!C20</f>
        <v>11901.2</v>
      </c>
      <c r="D552">
        <f>'0908'!D20</f>
        <v>137.1</v>
      </c>
      <c r="E552">
        <f>'0908'!E20</f>
        <v>0</v>
      </c>
      <c r="F552" s="2">
        <f t="shared" si="126"/>
        <v>3360.5</v>
      </c>
      <c r="G552" s="2">
        <f t="shared" si="127"/>
        <v>11901.2</v>
      </c>
      <c r="H552" s="12">
        <f t="shared" si="128"/>
        <v>-71.763351594797172</v>
      </c>
    </row>
    <row r="553" spans="1:9" x14ac:dyDescent="0.25">
      <c r="A553" s="195">
        <f t="shared" si="117"/>
        <v>44819</v>
      </c>
      <c r="B553">
        <f>'0915'!B20</f>
        <v>3087.3</v>
      </c>
      <c r="C553">
        <f>'0915'!C20</f>
        <v>11765.2</v>
      </c>
      <c r="D553">
        <f>'0915'!D20</f>
        <v>279.5</v>
      </c>
      <c r="E553">
        <f>'0915'!E20</f>
        <v>140.19999999999999</v>
      </c>
      <c r="F553" s="2">
        <f t="shared" ref="F553:F557" si="129">+B553+D553</f>
        <v>3366.8</v>
      </c>
      <c r="G553" s="2">
        <f t="shared" ref="G553:G557" si="130">+C553+E553</f>
        <v>11905.400000000001</v>
      </c>
      <c r="H553" s="12">
        <f t="shared" ref="H553:H557" si="131">+(F553/G553-1)*100</f>
        <v>-71.720395786785829</v>
      </c>
    </row>
    <row r="554" spans="1:9" x14ac:dyDescent="0.25">
      <c r="A554" s="195">
        <f t="shared" si="117"/>
        <v>44826</v>
      </c>
      <c r="B554">
        <f>'0922'!B20</f>
        <v>2951.3</v>
      </c>
      <c r="C554">
        <f>'0922'!C20</f>
        <v>11629.1</v>
      </c>
      <c r="D554">
        <f>'0922'!D20</f>
        <v>420.6</v>
      </c>
      <c r="E554">
        <f>'0922'!E20</f>
        <v>280.7</v>
      </c>
      <c r="F554" s="2">
        <f t="shared" si="129"/>
        <v>3371.9</v>
      </c>
      <c r="G554" s="2">
        <f t="shared" si="130"/>
        <v>11909.800000000001</v>
      </c>
      <c r="H554" s="12">
        <f t="shared" si="131"/>
        <v>-71.688021629246506</v>
      </c>
    </row>
    <row r="555" spans="1:9" x14ac:dyDescent="0.25">
      <c r="A555" s="195">
        <f t="shared" si="117"/>
        <v>44833</v>
      </c>
      <c r="B555">
        <f>'0929'!B20</f>
        <v>2543.1999999999998</v>
      </c>
      <c r="C555">
        <f>'0929'!C20</f>
        <v>11425.1</v>
      </c>
      <c r="D555">
        <f>'0929'!D20</f>
        <v>842.9</v>
      </c>
      <c r="E555">
        <f>'0929'!E20</f>
        <v>493</v>
      </c>
      <c r="F555" s="2">
        <f t="shared" si="129"/>
        <v>3386.1</v>
      </c>
      <c r="G555" s="2">
        <f t="shared" si="130"/>
        <v>11918.1</v>
      </c>
      <c r="H555" s="12">
        <f t="shared" si="131"/>
        <v>-71.588592141364813</v>
      </c>
    </row>
    <row r="556" spans="1:9" x14ac:dyDescent="0.25">
      <c r="A556" s="195">
        <f t="shared" si="117"/>
        <v>44840</v>
      </c>
      <c r="B556">
        <f>'1006'!B20</f>
        <v>2473.1</v>
      </c>
      <c r="C556">
        <f>'1006'!C20</f>
        <v>11289.1</v>
      </c>
      <c r="D556">
        <f>'1006'!D20</f>
        <v>919.6</v>
      </c>
      <c r="E556">
        <f>'1006'!E20</f>
        <v>630.5</v>
      </c>
      <c r="F556" s="2">
        <f t="shared" si="129"/>
        <v>3392.7</v>
      </c>
      <c r="G556" s="2">
        <f t="shared" si="130"/>
        <v>11919.6</v>
      </c>
      <c r="H556" s="12">
        <f t="shared" si="131"/>
        <v>-71.536796536796544</v>
      </c>
    </row>
    <row r="557" spans="1:9" x14ac:dyDescent="0.25">
      <c r="A557" s="195">
        <f t="shared" si="117"/>
        <v>44847</v>
      </c>
      <c r="B557">
        <f>'1013'!B20</f>
        <v>2405.1</v>
      </c>
      <c r="C557">
        <f>'1013'!C20</f>
        <v>11152.8</v>
      </c>
      <c r="D557">
        <f>'1013'!D20</f>
        <v>991</v>
      </c>
      <c r="E557">
        <f>'1013'!E20</f>
        <v>773.6</v>
      </c>
      <c r="F557" s="2">
        <f t="shared" si="129"/>
        <v>3396.1</v>
      </c>
      <c r="G557" s="2">
        <f t="shared" si="130"/>
        <v>11926.4</v>
      </c>
      <c r="H557" s="12">
        <f t="shared" si="131"/>
        <v>-71.524517037832041</v>
      </c>
    </row>
    <row r="558" spans="1:9" x14ac:dyDescent="0.25">
      <c r="A558" s="195">
        <f t="shared" si="117"/>
        <v>44854</v>
      </c>
      <c r="B558">
        <f>'1020'!B20</f>
        <v>2344.3000000000002</v>
      </c>
      <c r="C558">
        <f>'1020'!C20</f>
        <v>11084.8</v>
      </c>
      <c r="D558">
        <f>'1020'!D20</f>
        <v>1209.5999999999999</v>
      </c>
      <c r="E558">
        <f>'1020'!E20</f>
        <v>840.4</v>
      </c>
      <c r="F558" s="2">
        <f t="shared" ref="F558:F566" si="132">+B558+D558</f>
        <v>3553.9</v>
      </c>
      <c r="G558" s="2">
        <f t="shared" ref="G558:G566" si="133">+C558+E558</f>
        <v>11925.199999999999</v>
      </c>
      <c r="H558" s="12">
        <f t="shared" ref="H558:H566" si="134">+(F558/G558-1)*100</f>
        <v>-70.198403381075366</v>
      </c>
    </row>
    <row r="559" spans="1:9" x14ac:dyDescent="0.25">
      <c r="A559" s="195">
        <f t="shared" si="117"/>
        <v>44861</v>
      </c>
      <c r="B559">
        <f>'1027'!B20</f>
        <v>2134.1</v>
      </c>
      <c r="C559">
        <f>'1027'!C20</f>
        <v>11084.6</v>
      </c>
      <c r="D559">
        <f>'1027'!D20</f>
        <v>1353.9</v>
      </c>
      <c r="E559">
        <f>'1027'!E20</f>
        <v>840.6</v>
      </c>
      <c r="F559" s="2">
        <f t="shared" si="132"/>
        <v>3488</v>
      </c>
      <c r="G559" s="2">
        <f t="shared" si="133"/>
        <v>11925.2</v>
      </c>
      <c r="H559" s="12">
        <f t="shared" si="134"/>
        <v>-70.751014658035089</v>
      </c>
    </row>
    <row r="560" spans="1:9" x14ac:dyDescent="0.25">
      <c r="A560" s="195">
        <f t="shared" si="117"/>
        <v>44868</v>
      </c>
      <c r="B560">
        <f>'1103'!B20</f>
        <v>2134.1999999999998</v>
      </c>
      <c r="C560">
        <f>'1103'!C20</f>
        <v>11084.6</v>
      </c>
      <c r="D560">
        <f>'1103'!D20</f>
        <v>1353.9</v>
      </c>
      <c r="E560">
        <f>'1103'!E20</f>
        <v>840.6</v>
      </c>
      <c r="F560" s="2">
        <f t="shared" si="132"/>
        <v>3488.1</v>
      </c>
      <c r="G560" s="2">
        <f t="shared" si="133"/>
        <v>11925.2</v>
      </c>
      <c r="H560" s="12">
        <f t="shared" si="134"/>
        <v>-70.750176097675507</v>
      </c>
    </row>
    <row r="561" spans="1:8" x14ac:dyDescent="0.25">
      <c r="A561" s="195">
        <f t="shared" si="117"/>
        <v>44875</v>
      </c>
      <c r="B561">
        <f>'1110'!B20</f>
        <v>1937.5</v>
      </c>
      <c r="C561">
        <f>'1110'!C20</f>
        <v>11084.2</v>
      </c>
      <c r="D561">
        <f>'1110'!D20</f>
        <v>1560.3</v>
      </c>
      <c r="E561">
        <f>'1110'!E20</f>
        <v>841</v>
      </c>
      <c r="F561" s="2">
        <f t="shared" si="132"/>
        <v>3497.8</v>
      </c>
      <c r="G561" s="2">
        <f t="shared" si="133"/>
        <v>11925.2</v>
      </c>
      <c r="H561" s="12">
        <f t="shared" si="134"/>
        <v>-70.668835742796759</v>
      </c>
    </row>
    <row r="562" spans="1:8" x14ac:dyDescent="0.25">
      <c r="A562" s="195">
        <f t="shared" si="117"/>
        <v>44882</v>
      </c>
      <c r="B562">
        <f>'1117'!B20</f>
        <v>1869.3</v>
      </c>
      <c r="C562">
        <f>'1117'!C20</f>
        <v>10880.2</v>
      </c>
      <c r="D562">
        <f>'1117'!D20</f>
        <v>1631</v>
      </c>
      <c r="E562">
        <f>'1117'!E20</f>
        <v>1122.5</v>
      </c>
      <c r="F562" s="2">
        <f t="shared" si="132"/>
        <v>3500.3</v>
      </c>
      <c r="G562" s="2">
        <f t="shared" si="133"/>
        <v>12002.7</v>
      </c>
      <c r="H562" s="12">
        <f t="shared" si="134"/>
        <v>-70.837394919476452</v>
      </c>
    </row>
    <row r="563" spans="1:8" x14ac:dyDescent="0.25">
      <c r="A563" s="195">
        <f t="shared" si="117"/>
        <v>44889</v>
      </c>
      <c r="B563">
        <f>'1124'!B20</f>
        <v>1794</v>
      </c>
      <c r="C563">
        <f>'1124'!C20</f>
        <v>10744.2</v>
      </c>
      <c r="D563">
        <f>'1124'!D20</f>
        <v>1708.1</v>
      </c>
      <c r="E563">
        <f>'1124'!E20</f>
        <v>1260.5</v>
      </c>
      <c r="F563" s="2">
        <f t="shared" si="132"/>
        <v>3502.1</v>
      </c>
      <c r="G563" s="2">
        <f t="shared" si="133"/>
        <v>12004.7</v>
      </c>
      <c r="H563" s="12">
        <f t="shared" si="134"/>
        <v>-70.827259323431662</v>
      </c>
    </row>
    <row r="564" spans="1:8" x14ac:dyDescent="0.25">
      <c r="A564" s="195">
        <f t="shared" si="117"/>
        <v>44896</v>
      </c>
      <c r="B564">
        <f>'1201'!B22</f>
        <v>1524</v>
      </c>
      <c r="C564">
        <f>'1201'!C22</f>
        <v>10809.6</v>
      </c>
      <c r="D564">
        <f>'1201'!D22</f>
        <v>2183</v>
      </c>
      <c r="E564">
        <f>'1201'!E22</f>
        <v>1397.2</v>
      </c>
      <c r="F564" s="2">
        <f t="shared" si="132"/>
        <v>3707</v>
      </c>
      <c r="G564" s="2">
        <f t="shared" si="133"/>
        <v>12206.800000000001</v>
      </c>
      <c r="H564" s="12">
        <f t="shared" si="134"/>
        <v>-69.631680702559223</v>
      </c>
    </row>
    <row r="565" spans="1:8" x14ac:dyDescent="0.25">
      <c r="A565" s="195">
        <f t="shared" si="117"/>
        <v>44903</v>
      </c>
      <c r="B565">
        <f>'1208'!B21</f>
        <v>1326.4</v>
      </c>
      <c r="C565">
        <f>'1208'!C21</f>
        <v>10537.6</v>
      </c>
      <c r="D565">
        <f>'1208'!D21</f>
        <v>2390.6999999999998</v>
      </c>
      <c r="E565">
        <f>'1208'!E21</f>
        <v>1672</v>
      </c>
      <c r="F565" s="2">
        <f t="shared" si="132"/>
        <v>3717.1</v>
      </c>
      <c r="G565" s="2">
        <f t="shared" si="133"/>
        <v>12209.6</v>
      </c>
      <c r="H565" s="12">
        <f t="shared" si="134"/>
        <v>-69.55592320796751</v>
      </c>
    </row>
    <row r="566" spans="1:8" x14ac:dyDescent="0.25">
      <c r="A566" s="195">
        <f t="shared" si="117"/>
        <v>44910</v>
      </c>
      <c r="B566">
        <f>'1215'!B21</f>
        <v>919.6</v>
      </c>
      <c r="C566">
        <f>'1215'!C21</f>
        <v>10333.700000000001</v>
      </c>
      <c r="D566">
        <f>'1215'!D21</f>
        <v>2806</v>
      </c>
      <c r="E566">
        <f>'1215'!E21</f>
        <v>1880.8</v>
      </c>
      <c r="F566" s="2">
        <f t="shared" si="132"/>
        <v>3725.6</v>
      </c>
      <c r="G566" s="2">
        <f t="shared" si="133"/>
        <v>12214.5</v>
      </c>
      <c r="H566" s="12">
        <f t="shared" si="134"/>
        <v>-69.498546809120313</v>
      </c>
    </row>
    <row r="567" spans="1:8" x14ac:dyDescent="0.25">
      <c r="A567" s="195">
        <f t="shared" si="117"/>
        <v>44917</v>
      </c>
      <c r="B567">
        <f>'1222'!B21</f>
        <v>632</v>
      </c>
      <c r="C567">
        <f>'1222'!C21</f>
        <v>10129.700000000001</v>
      </c>
      <c r="D567">
        <f>'1222'!D21</f>
        <v>3084.4</v>
      </c>
      <c r="E567">
        <f>'1222'!E21</f>
        <v>2157.9</v>
      </c>
      <c r="F567" s="2">
        <f t="shared" ref="F567:F570" si="135">+B567+D567</f>
        <v>3716.4</v>
      </c>
      <c r="G567" s="2">
        <f t="shared" ref="G567:G570" si="136">+C567+E567</f>
        <v>12287.6</v>
      </c>
      <c r="H567" s="12">
        <f t="shared" ref="H567:H570" si="137">+(F567/G567-1)*100</f>
        <v>-69.754874833165132</v>
      </c>
    </row>
    <row r="568" spans="1:8" x14ac:dyDescent="0.25">
      <c r="A568" s="195">
        <f t="shared" si="117"/>
        <v>44924</v>
      </c>
      <c r="B568">
        <f>'1229'!B21</f>
        <v>291.89999999999998</v>
      </c>
      <c r="C568">
        <f>'1229'!C21</f>
        <v>9993.2000000000007</v>
      </c>
      <c r="D568">
        <f>'1229'!D21</f>
        <v>3432.8</v>
      </c>
      <c r="E568">
        <f>'1229'!E21</f>
        <v>2293</v>
      </c>
      <c r="F568" s="2">
        <f t="shared" si="135"/>
        <v>3724.7000000000003</v>
      </c>
      <c r="G568" s="2">
        <f t="shared" si="136"/>
        <v>12286.2</v>
      </c>
      <c r="H568" s="12">
        <f t="shared" si="137"/>
        <v>-69.683872963161917</v>
      </c>
    </row>
    <row r="569" spans="1:8" x14ac:dyDescent="0.25">
      <c r="A569" s="195">
        <f t="shared" si="117"/>
        <v>44931</v>
      </c>
      <c r="B569">
        <f>'0105'!B21</f>
        <v>291.89999999999998</v>
      </c>
      <c r="C569">
        <f>'0105'!C21</f>
        <v>9788.7000000000007</v>
      </c>
      <c r="D569">
        <f>'0105'!D21</f>
        <v>3571.4</v>
      </c>
      <c r="E569">
        <f>'0105'!E21</f>
        <v>2567.6999999999998</v>
      </c>
      <c r="F569" s="2">
        <f t="shared" si="135"/>
        <v>3863.3</v>
      </c>
      <c r="G569" s="2">
        <f t="shared" si="136"/>
        <v>12356.400000000001</v>
      </c>
      <c r="H569" s="12">
        <f t="shared" si="137"/>
        <v>-68.734421028778598</v>
      </c>
    </row>
    <row r="570" spans="1:8" x14ac:dyDescent="0.25">
      <c r="A570" s="195">
        <f t="shared" si="117"/>
        <v>44938</v>
      </c>
      <c r="B570">
        <f>'0112'!B21</f>
        <v>87.9</v>
      </c>
      <c r="C570">
        <f>'0112'!C21</f>
        <v>9516.2999999999993</v>
      </c>
      <c r="D570">
        <f>'0112'!D21</f>
        <v>3846.8</v>
      </c>
      <c r="E570">
        <f>'0112'!E21</f>
        <v>2917</v>
      </c>
      <c r="F570" s="2">
        <f t="shared" si="135"/>
        <v>3934.7000000000003</v>
      </c>
      <c r="G570" s="2">
        <f t="shared" si="136"/>
        <v>12433.3</v>
      </c>
      <c r="H570" s="12">
        <f t="shared" si="137"/>
        <v>-68.353534459877906</v>
      </c>
    </row>
    <row r="571" spans="1:8" x14ac:dyDescent="0.25">
      <c r="A571" s="195">
        <f t="shared" si="117"/>
        <v>44945</v>
      </c>
      <c r="B571">
        <f>'0119'!B22</f>
        <v>88.2</v>
      </c>
      <c r="C571">
        <f>'0119'!C22</f>
        <v>9176.1</v>
      </c>
      <c r="D571">
        <f>'0119'!D22</f>
        <v>3918.3</v>
      </c>
      <c r="E571">
        <f>'0119'!E22</f>
        <v>3264.9</v>
      </c>
      <c r="F571" s="2">
        <f t="shared" ref="F571:F574" si="138">+B571+D571</f>
        <v>4006.5</v>
      </c>
      <c r="G571" s="2">
        <f t="shared" ref="G571:G574" si="139">+C571+E571</f>
        <v>12441</v>
      </c>
      <c r="H571" s="12">
        <f t="shared" ref="H571:H574" si="140">+(F571/G571-1)*100</f>
        <v>-67.795997106341929</v>
      </c>
    </row>
    <row r="572" spans="1:8" x14ac:dyDescent="0.25">
      <c r="A572" s="195">
        <f t="shared" si="117"/>
        <v>44952</v>
      </c>
      <c r="B572">
        <f>'0126'!B22</f>
        <v>269</v>
      </c>
      <c r="C572">
        <f>'0126'!C22</f>
        <v>8974.1</v>
      </c>
      <c r="D572">
        <f>'0126'!D22</f>
        <v>4057</v>
      </c>
      <c r="E572">
        <f>'0126'!E22</f>
        <v>3470.8</v>
      </c>
      <c r="F572" s="2">
        <f t="shared" si="138"/>
        <v>4326</v>
      </c>
      <c r="G572" s="2">
        <f t="shared" si="139"/>
        <v>12444.900000000001</v>
      </c>
      <c r="H572" s="12">
        <f t="shared" si="140"/>
        <v>-65.238772509220652</v>
      </c>
    </row>
    <row r="573" spans="1:8" x14ac:dyDescent="0.25">
      <c r="A573" s="195">
        <f t="shared" si="117"/>
        <v>44959</v>
      </c>
      <c r="B573">
        <f>'0202'!B22</f>
        <v>297.89999999999998</v>
      </c>
      <c r="C573">
        <f>'0202'!C22</f>
        <v>8390.1</v>
      </c>
      <c r="D573">
        <f>'0202'!D22</f>
        <v>4057.1</v>
      </c>
      <c r="E573">
        <f>'0202'!E22</f>
        <v>3679.5</v>
      </c>
      <c r="F573" s="2">
        <f t="shared" si="138"/>
        <v>4355</v>
      </c>
      <c r="G573" s="2">
        <f t="shared" si="139"/>
        <v>12069.6</v>
      </c>
      <c r="H573" s="12">
        <f t="shared" si="140"/>
        <v>-63.917611188440382</v>
      </c>
    </row>
    <row r="574" spans="1:8" x14ac:dyDescent="0.25">
      <c r="A574" s="195">
        <f t="shared" si="117"/>
        <v>44966</v>
      </c>
      <c r="B574">
        <f>'0209'!B22</f>
        <v>423.9</v>
      </c>
      <c r="C574">
        <f>'0209'!C22</f>
        <v>7982</v>
      </c>
      <c r="D574">
        <f>'0209'!D22</f>
        <v>4057.1</v>
      </c>
      <c r="E574">
        <f>'0209'!E22</f>
        <v>4093.2</v>
      </c>
      <c r="F574" s="2">
        <f t="shared" si="138"/>
        <v>4481</v>
      </c>
      <c r="G574" s="2">
        <f t="shared" si="139"/>
        <v>12075.2</v>
      </c>
      <c r="H574" s="12">
        <f t="shared" si="140"/>
        <v>-62.89088379488539</v>
      </c>
    </row>
    <row r="575" spans="1:8" x14ac:dyDescent="0.25">
      <c r="A575" s="195">
        <f t="shared" si="117"/>
        <v>44973</v>
      </c>
      <c r="B575">
        <f>'0216'!B22</f>
        <v>353.9</v>
      </c>
      <c r="C575">
        <f>'0216'!C22</f>
        <v>7438</v>
      </c>
      <c r="D575">
        <f>'0216'!D22</f>
        <v>4057.1</v>
      </c>
      <c r="E575">
        <f>'0216'!E22</f>
        <v>4648.3999999999996</v>
      </c>
      <c r="F575" s="2">
        <f t="shared" ref="F575:F578" si="141">+B575+D575</f>
        <v>4411</v>
      </c>
      <c r="G575" s="2">
        <f t="shared" ref="G575:G578" si="142">+C575+E575</f>
        <v>12086.4</v>
      </c>
      <c r="H575" s="12">
        <f t="shared" ref="H575:H578" si="143">+(F575/G575-1)*100</f>
        <v>-63.504434736563411</v>
      </c>
    </row>
    <row r="576" spans="1:8" x14ac:dyDescent="0.25">
      <c r="A576" s="195">
        <f t="shared" si="117"/>
        <v>44980</v>
      </c>
      <c r="B576">
        <f>'0223'!B22</f>
        <v>429.8</v>
      </c>
      <c r="C576">
        <f>'0223'!C22</f>
        <v>7098</v>
      </c>
      <c r="D576">
        <f>'0223'!D22</f>
        <v>4057.2</v>
      </c>
      <c r="E576">
        <f>'0223'!E22</f>
        <v>4993</v>
      </c>
      <c r="F576" s="2">
        <f t="shared" si="141"/>
        <v>4487</v>
      </c>
      <c r="G576" s="2">
        <f t="shared" si="142"/>
        <v>12091</v>
      </c>
      <c r="H576" s="12">
        <f t="shared" si="143"/>
        <v>-62.889752708626247</v>
      </c>
    </row>
    <row r="577" spans="1:9" x14ac:dyDescent="0.25">
      <c r="A577" s="195">
        <f t="shared" si="117"/>
        <v>44987</v>
      </c>
      <c r="B577">
        <f>'0302'!B22</f>
        <v>429.7</v>
      </c>
      <c r="C577">
        <f>'0302'!C22</f>
        <v>6554</v>
      </c>
      <c r="D577">
        <f>'0302'!D22</f>
        <v>4057.3</v>
      </c>
      <c r="E577">
        <f>'0302'!E22</f>
        <v>5548.1</v>
      </c>
      <c r="F577" s="2">
        <f t="shared" si="141"/>
        <v>4487</v>
      </c>
      <c r="G577" s="2">
        <f t="shared" si="142"/>
        <v>12102.1</v>
      </c>
      <c r="H577" s="12">
        <f t="shared" si="143"/>
        <v>-62.92379008601813</v>
      </c>
    </row>
    <row r="578" spans="1:9" x14ac:dyDescent="0.25">
      <c r="A578" s="195">
        <f t="shared" si="117"/>
        <v>44994</v>
      </c>
      <c r="B578">
        <f>'0309'!B24</f>
        <v>375.1</v>
      </c>
      <c r="C578">
        <f>'0309'!C24</f>
        <v>6216</v>
      </c>
      <c r="D578">
        <f>'0309'!D24</f>
        <v>4185.1000000000004</v>
      </c>
      <c r="E578">
        <f>'0309'!E24</f>
        <v>5884</v>
      </c>
      <c r="F578" s="2">
        <f t="shared" si="141"/>
        <v>4560.2000000000007</v>
      </c>
      <c r="G578" s="2">
        <f t="shared" si="142"/>
        <v>12100</v>
      </c>
      <c r="H578" s="12">
        <f t="shared" si="143"/>
        <v>-62.312396694214868</v>
      </c>
    </row>
    <row r="579" spans="1:9" x14ac:dyDescent="0.25">
      <c r="A579" s="195">
        <f t="shared" si="117"/>
        <v>45001</v>
      </c>
      <c r="B579">
        <f>'0316'!B24</f>
        <v>2418.4</v>
      </c>
      <c r="C579">
        <f>'0316'!C24</f>
        <v>5780</v>
      </c>
      <c r="D579">
        <f>'0316'!D24</f>
        <v>4387</v>
      </c>
      <c r="E579">
        <f>'0316'!E24</f>
        <v>6361.9</v>
      </c>
      <c r="F579" s="2">
        <f t="shared" ref="F579:F581" si="144">+B579+D579</f>
        <v>6805.4</v>
      </c>
      <c r="G579" s="2">
        <f t="shared" ref="G579:G581" si="145">+C579+E579</f>
        <v>12141.9</v>
      </c>
      <c r="H579" s="12">
        <f t="shared" ref="H579:H581" si="146">+(F579/G579-1)*100</f>
        <v>-43.951111440548843</v>
      </c>
    </row>
    <row r="580" spans="1:9" x14ac:dyDescent="0.25">
      <c r="A580" s="195">
        <f t="shared" si="117"/>
        <v>45008</v>
      </c>
      <c r="B580">
        <f>'0323'!B25</f>
        <v>3059.2</v>
      </c>
      <c r="C580">
        <f>'0323'!C25</f>
        <v>5304</v>
      </c>
      <c r="D580">
        <f>'0323'!D25</f>
        <v>4455.3</v>
      </c>
      <c r="E580">
        <f>'0323'!E25</f>
        <v>6819.5</v>
      </c>
      <c r="F580" s="2">
        <f t="shared" si="144"/>
        <v>7514.5</v>
      </c>
      <c r="G580" s="2">
        <f t="shared" si="145"/>
        <v>12123.5</v>
      </c>
      <c r="H580" s="12">
        <f t="shared" si="146"/>
        <v>-38.017074277230165</v>
      </c>
    </row>
    <row r="581" spans="1:9" x14ac:dyDescent="0.25">
      <c r="A581" s="195">
        <f t="shared" si="117"/>
        <v>45015</v>
      </c>
      <c r="B581">
        <f>'0330'!B25</f>
        <v>3645.3</v>
      </c>
      <c r="C581">
        <f>'0330'!C25</f>
        <v>4828</v>
      </c>
      <c r="D581">
        <f>'0330'!D25</f>
        <v>4455.3</v>
      </c>
      <c r="E581">
        <f>'0330'!E25</f>
        <v>7278.1</v>
      </c>
      <c r="F581" s="2">
        <f t="shared" si="144"/>
        <v>8100.6</v>
      </c>
      <c r="G581" s="2">
        <f t="shared" si="145"/>
        <v>12106.1</v>
      </c>
      <c r="H581" s="12">
        <f t="shared" si="146"/>
        <v>-33.086625750654633</v>
      </c>
    </row>
    <row r="582" spans="1:9" x14ac:dyDescent="0.25">
      <c r="A582" s="195">
        <f t="shared" si="117"/>
        <v>45022</v>
      </c>
      <c r="B582">
        <f>'0406'!B25</f>
        <v>3577.3</v>
      </c>
      <c r="C582">
        <f>'0406'!C25</f>
        <v>5028</v>
      </c>
      <c r="D582">
        <f>'0406'!D25</f>
        <v>4664.1000000000004</v>
      </c>
      <c r="E582">
        <f>'0406'!E25</f>
        <v>7749.7</v>
      </c>
      <c r="F582" s="2">
        <f t="shared" ref="F582:F586" si="147">+B582+D582</f>
        <v>8241.4000000000015</v>
      </c>
      <c r="G582" s="2">
        <f t="shared" ref="G582:G586" si="148">+C582+E582</f>
        <v>12777.7</v>
      </c>
      <c r="H582" s="12">
        <f t="shared" ref="H582:H586" si="149">+(F582/G582-1)*100</f>
        <v>-35.501694358139567</v>
      </c>
    </row>
    <row r="583" spans="1:9" x14ac:dyDescent="0.25">
      <c r="A583" s="195">
        <f t="shared" si="117"/>
        <v>45029</v>
      </c>
      <c r="B583">
        <f>'0413'!B25</f>
        <v>3919.5</v>
      </c>
      <c r="C583">
        <f>'0413'!C25</f>
        <v>5300.8</v>
      </c>
      <c r="D583">
        <f>'0413'!D25</f>
        <v>4742</v>
      </c>
      <c r="E583">
        <f>'0413'!E25</f>
        <v>8152.1</v>
      </c>
      <c r="F583" s="2">
        <f t="shared" si="147"/>
        <v>8661.5</v>
      </c>
      <c r="G583" s="2">
        <f t="shared" si="148"/>
        <v>13452.900000000001</v>
      </c>
      <c r="H583" s="12">
        <f t="shared" si="149"/>
        <v>-35.616112511057111</v>
      </c>
    </row>
    <row r="584" spans="1:9" x14ac:dyDescent="0.25">
      <c r="A584" s="195">
        <f t="shared" si="117"/>
        <v>45036</v>
      </c>
      <c r="B584">
        <f>'0420'!B25</f>
        <v>3713.5</v>
      </c>
      <c r="C584">
        <f>'0420'!C25</f>
        <v>5763.8</v>
      </c>
      <c r="D584">
        <f>'0420'!D25</f>
        <v>4883.7</v>
      </c>
      <c r="E584">
        <f>'0420'!E25</f>
        <v>8418.2999999999993</v>
      </c>
      <c r="F584" s="2">
        <f t="shared" si="147"/>
        <v>8597.2000000000007</v>
      </c>
      <c r="G584" s="2">
        <f t="shared" si="148"/>
        <v>14182.099999999999</v>
      </c>
      <c r="H584" s="12">
        <f t="shared" si="149"/>
        <v>-39.379922578461567</v>
      </c>
    </row>
    <row r="585" spans="1:9" x14ac:dyDescent="0.25">
      <c r="A585" s="195">
        <f t="shared" si="117"/>
        <v>45043</v>
      </c>
      <c r="B585">
        <f>'0427'!B25</f>
        <v>2948.9</v>
      </c>
      <c r="C585">
        <f>'0427'!C25</f>
        <v>5763.9</v>
      </c>
      <c r="D585">
        <f>'0427'!D25</f>
        <v>5085.3999999999996</v>
      </c>
      <c r="E585">
        <f>'0427'!E25</f>
        <v>8884.2000000000007</v>
      </c>
      <c r="F585" s="2">
        <f t="shared" si="147"/>
        <v>8034.2999999999993</v>
      </c>
      <c r="G585" s="2">
        <f t="shared" si="148"/>
        <v>14648.1</v>
      </c>
      <c r="H585" s="12">
        <f t="shared" si="149"/>
        <v>-45.151248284760491</v>
      </c>
      <c r="I585">
        <f>'0427'!F25</f>
        <v>272</v>
      </c>
    </row>
    <row r="586" spans="1:9" x14ac:dyDescent="0.25">
      <c r="A586" s="195">
        <f t="shared" si="117"/>
        <v>45050</v>
      </c>
      <c r="B586">
        <f>'0504'!B25</f>
        <v>2812.7</v>
      </c>
      <c r="C586">
        <f>'0504'!C25</f>
        <v>5491.9</v>
      </c>
      <c r="D586">
        <f>'0504'!D25</f>
        <v>5223.6000000000004</v>
      </c>
      <c r="E586">
        <f>'0504'!E25</f>
        <v>9144.4</v>
      </c>
      <c r="F586" s="2">
        <f t="shared" si="147"/>
        <v>8036.3</v>
      </c>
      <c r="G586" s="2">
        <f t="shared" si="148"/>
        <v>14636.3</v>
      </c>
      <c r="H586" s="12">
        <f t="shared" si="149"/>
        <v>-45.093363759966657</v>
      </c>
      <c r="I586">
        <f>'0504'!F25</f>
        <v>272</v>
      </c>
    </row>
    <row r="587" spans="1:9" x14ac:dyDescent="0.25">
      <c r="A587" s="195">
        <f t="shared" si="117"/>
        <v>45057</v>
      </c>
      <c r="B587">
        <f>'0511'!B25</f>
        <v>2131.6</v>
      </c>
      <c r="C587">
        <f>'0511'!C25</f>
        <v>5355.9</v>
      </c>
      <c r="D587">
        <f>'0511'!D25</f>
        <v>5633.5</v>
      </c>
      <c r="E587">
        <f>'0511'!E25</f>
        <v>9339.7000000000007</v>
      </c>
      <c r="F587" s="2">
        <f t="shared" ref="F587:F592" si="150">+B587+D587</f>
        <v>7765.1</v>
      </c>
      <c r="G587" s="2">
        <f t="shared" ref="G587:G592" si="151">+C587+E587</f>
        <v>14695.6</v>
      </c>
      <c r="H587" s="12">
        <f t="shared" ref="H587:H592" si="152">+(F587/G587-1)*100</f>
        <v>-47.160374533874084</v>
      </c>
      <c r="I587">
        <f>'0511'!F25</f>
        <v>272</v>
      </c>
    </row>
    <row r="588" spans="1:9" x14ac:dyDescent="0.25">
      <c r="A588" s="195">
        <f t="shared" si="117"/>
        <v>45064</v>
      </c>
      <c r="B588">
        <f>'0518'!B25</f>
        <v>1422.6</v>
      </c>
      <c r="C588">
        <f>'0518'!C25</f>
        <v>4539.8999999999996</v>
      </c>
      <c r="D588">
        <f>'0518'!D25</f>
        <v>6010.9</v>
      </c>
      <c r="E588">
        <f>'0518'!E25</f>
        <v>10132.6</v>
      </c>
      <c r="F588" s="2">
        <f t="shared" si="150"/>
        <v>7433.5</v>
      </c>
      <c r="G588" s="2">
        <f t="shared" si="151"/>
        <v>14672.5</v>
      </c>
      <c r="H588" s="12">
        <f t="shared" si="152"/>
        <v>-49.337195433634349</v>
      </c>
      <c r="I588">
        <f>'0518'!F25</f>
        <v>272</v>
      </c>
    </row>
    <row r="589" spans="1:9" x14ac:dyDescent="0.25">
      <c r="A589" s="195">
        <f t="shared" si="117"/>
        <v>45071</v>
      </c>
      <c r="B589">
        <f>'0525'!B25</f>
        <v>1027.5999999999999</v>
      </c>
      <c r="C589">
        <f>'0525'!C25</f>
        <v>4333.8999999999996</v>
      </c>
      <c r="D589">
        <f>'0525'!D25</f>
        <v>6476.7</v>
      </c>
      <c r="E589">
        <f>'0525'!E25</f>
        <v>10401.4</v>
      </c>
      <c r="F589" s="2">
        <f t="shared" si="150"/>
        <v>7504.2999999999993</v>
      </c>
      <c r="G589" s="2">
        <f t="shared" si="151"/>
        <v>14735.3</v>
      </c>
      <c r="H589" s="12">
        <f t="shared" si="152"/>
        <v>-49.072635100744478</v>
      </c>
      <c r="I589">
        <f>'0525'!F25</f>
        <v>272</v>
      </c>
    </row>
    <row r="590" spans="1:9" x14ac:dyDescent="0.25">
      <c r="A590" s="195">
        <f t="shared" si="117"/>
        <v>45078</v>
      </c>
      <c r="B590">
        <f>'0601'!B25</f>
        <v>631.6</v>
      </c>
      <c r="C590">
        <f>'0601'!C25</f>
        <v>4062.1</v>
      </c>
      <c r="D590">
        <f>'0601'!D25</f>
        <v>6880.1</v>
      </c>
      <c r="E590">
        <f>'0601'!E25</f>
        <v>10668.1</v>
      </c>
      <c r="F590" s="2">
        <f t="shared" si="150"/>
        <v>7511.7000000000007</v>
      </c>
      <c r="G590" s="2">
        <f t="shared" si="151"/>
        <v>14730.2</v>
      </c>
      <c r="H590" s="12">
        <f t="shared" si="152"/>
        <v>-49.004765719406386</v>
      </c>
      <c r="I590">
        <f>'0601'!F25</f>
        <v>272</v>
      </c>
    </row>
    <row r="591" spans="1:9" x14ac:dyDescent="0.25">
      <c r="A591" s="195">
        <f t="shared" si="117"/>
        <v>45085</v>
      </c>
      <c r="B591" s="67">
        <f>'0608'!B25</f>
        <v>426.4</v>
      </c>
      <c r="C591" s="67">
        <f>'0608'!C25</f>
        <v>3654.1</v>
      </c>
      <c r="D591" s="67">
        <f>'0608'!D25</f>
        <v>7084.7</v>
      </c>
      <c r="E591" s="67">
        <f>'0608'!E25</f>
        <v>11081</v>
      </c>
      <c r="F591" s="2">
        <f t="shared" si="150"/>
        <v>7511.0999999999995</v>
      </c>
      <c r="G591" s="2">
        <f t="shared" si="151"/>
        <v>14735.1</v>
      </c>
      <c r="H591" s="12">
        <f t="shared" si="152"/>
        <v>-49.025795549402453</v>
      </c>
      <c r="I591">
        <f>'0608'!F25</f>
        <v>272</v>
      </c>
    </row>
    <row r="592" spans="1:9" x14ac:dyDescent="0.25">
      <c r="A592" s="195">
        <f t="shared" si="117"/>
        <v>45092</v>
      </c>
      <c r="B592" s="67">
        <f>'0615'!B25</f>
        <v>316.39999999999998</v>
      </c>
      <c r="C592" s="67">
        <f>'0615'!C25</f>
        <v>3248.3</v>
      </c>
      <c r="D592" s="67">
        <f>'0615'!D25</f>
        <v>7263.8</v>
      </c>
      <c r="E592" s="67">
        <f>'0615'!E25</f>
        <v>11419.6</v>
      </c>
      <c r="F592" s="2">
        <f t="shared" si="150"/>
        <v>7580.2</v>
      </c>
      <c r="G592" s="2">
        <f t="shared" si="151"/>
        <v>14667.900000000001</v>
      </c>
      <c r="H592" s="12">
        <f t="shared" si="152"/>
        <v>-48.321163902126415</v>
      </c>
      <c r="I592">
        <f>'0615'!F25</f>
        <v>272</v>
      </c>
    </row>
    <row r="593" spans="1:9" x14ac:dyDescent="0.25">
      <c r="A593" s="195">
        <f t="shared" si="117"/>
        <v>45099</v>
      </c>
      <c r="B593" s="67">
        <f>'0622'!B25</f>
        <v>316.39999999999998</v>
      </c>
      <c r="C593" s="67">
        <f>'0622'!C25</f>
        <v>3031.3</v>
      </c>
      <c r="D593" s="67">
        <f>'0622'!D25</f>
        <v>7263.8</v>
      </c>
      <c r="E593" s="67">
        <f>'0622'!E25</f>
        <v>11627.3</v>
      </c>
      <c r="F593" s="2">
        <f t="shared" ref="F593" si="153">+B593+D593</f>
        <v>7580.2</v>
      </c>
      <c r="G593" s="2">
        <f t="shared" ref="G593" si="154">+C593+E593</f>
        <v>14658.599999999999</v>
      </c>
      <c r="H593" s="12">
        <f t="shared" ref="H593" si="155">+(F593/G593-1)*100</f>
        <v>-48.288376789052158</v>
      </c>
      <c r="I593">
        <f>'0622'!F25</f>
        <v>272</v>
      </c>
    </row>
    <row r="594" spans="1:9" x14ac:dyDescent="0.25">
      <c r="A594" s="195">
        <f t="shared" si="117"/>
        <v>45106</v>
      </c>
      <c r="B594">
        <f>'0629'!B22</f>
        <v>246.2</v>
      </c>
      <c r="C594">
        <f>'0629'!C22</f>
        <v>2895.5</v>
      </c>
      <c r="D594">
        <f>'0629'!D22</f>
        <v>7332.7</v>
      </c>
      <c r="E594">
        <f>'0629'!E22</f>
        <v>11826.5</v>
      </c>
      <c r="F594" s="2">
        <f t="shared" ref="F594" si="156">+B594+D594</f>
        <v>7578.9</v>
      </c>
      <c r="G594" s="2">
        <f t="shared" ref="G594" si="157">+C594+E594</f>
        <v>14722</v>
      </c>
      <c r="H594" s="12">
        <f t="shared" ref="H594" si="158">+(F594/G594-1)*100</f>
        <v>-48.519902187202824</v>
      </c>
      <c r="I594">
        <f>'0629'!F22</f>
        <v>272</v>
      </c>
    </row>
    <row r="595" spans="1:9" x14ac:dyDescent="0.25">
      <c r="A595" s="195">
        <f t="shared" si="117"/>
        <v>45113</v>
      </c>
      <c r="B595">
        <f>'0706'!B25</f>
        <v>246.2</v>
      </c>
      <c r="C595">
        <f>'0706'!C25</f>
        <v>2487.8000000000002</v>
      </c>
      <c r="D595">
        <f>'0706'!D25</f>
        <v>7332.7</v>
      </c>
      <c r="E595">
        <f>'0706'!E25</f>
        <v>12231.4</v>
      </c>
      <c r="F595" s="2">
        <f t="shared" ref="F595" si="159">+B595+D595</f>
        <v>7578.9</v>
      </c>
      <c r="G595" s="2">
        <f t="shared" ref="G595" si="160">+C595+E595</f>
        <v>14719.2</v>
      </c>
      <c r="H595" s="12">
        <f t="shared" ref="H595" si="161">+(F595/G595-1)*100</f>
        <v>-48.510109245067667</v>
      </c>
      <c r="I595">
        <f>'0706'!F25</f>
        <v>272</v>
      </c>
    </row>
    <row r="596" spans="1:9" x14ac:dyDescent="0.25">
      <c r="A596" s="195">
        <f t="shared" si="117"/>
        <v>45120</v>
      </c>
      <c r="B596">
        <f>'0713'!B26</f>
        <v>178.1</v>
      </c>
      <c r="C596">
        <f>'0713'!C26</f>
        <v>2024.5</v>
      </c>
      <c r="D596">
        <f>'0713'!D26</f>
        <v>7403.3</v>
      </c>
      <c r="E596">
        <f>'0713'!E26</f>
        <v>12687.1</v>
      </c>
      <c r="F596" s="2">
        <f t="shared" ref="F596" si="162">+B596+D596</f>
        <v>7581.4000000000005</v>
      </c>
      <c r="G596" s="2">
        <f t="shared" ref="G596" si="163">+C596+E596</f>
        <v>14711.6</v>
      </c>
      <c r="H596" s="12">
        <f t="shared" ref="H596" si="164">+(F596/G596-1)*100</f>
        <v>-48.466516218494249</v>
      </c>
      <c r="I596">
        <f>'0713'!F26</f>
        <v>272</v>
      </c>
    </row>
    <row r="597" spans="1:9" x14ac:dyDescent="0.25">
      <c r="A597" s="195">
        <f t="shared" si="117"/>
        <v>45127</v>
      </c>
      <c r="B597">
        <f>'0720'!B26</f>
        <v>178.1</v>
      </c>
      <c r="C597">
        <f>'0720'!C26</f>
        <v>1820.5</v>
      </c>
      <c r="D597">
        <f>'0720'!D26</f>
        <v>7403.3</v>
      </c>
      <c r="E597">
        <f>'0720'!E26</f>
        <v>12895.1</v>
      </c>
      <c r="F597" s="2">
        <f t="shared" ref="F597" si="165">+B597+D597</f>
        <v>7581.4000000000005</v>
      </c>
      <c r="G597" s="2">
        <f t="shared" ref="G597" si="166">+C597+E597</f>
        <v>14715.6</v>
      </c>
      <c r="H597" s="12">
        <f t="shared" ref="H597" si="167">+(F597/G597-1)*100</f>
        <v>-48.480524069694738</v>
      </c>
      <c r="I597">
        <f>'0720'!F26</f>
        <v>272</v>
      </c>
    </row>
    <row r="598" spans="1:9" x14ac:dyDescent="0.25">
      <c r="A598" s="195">
        <f t="shared" si="117"/>
        <v>45134</v>
      </c>
      <c r="B598">
        <f>'0727'!B26</f>
        <v>178</v>
      </c>
      <c r="C598">
        <f>'0727'!C26</f>
        <v>1412.1</v>
      </c>
      <c r="D598">
        <f>'0727'!D26</f>
        <v>7403.4</v>
      </c>
      <c r="E598">
        <f>'0727'!E26</f>
        <v>13309.2</v>
      </c>
      <c r="F598" s="2">
        <f t="shared" ref="F598" si="168">+B598+D598</f>
        <v>7581.4</v>
      </c>
      <c r="G598" s="2">
        <f t="shared" ref="G598" si="169">+C598+E598</f>
        <v>14721.300000000001</v>
      </c>
      <c r="H598" s="12">
        <f t="shared" ref="H598" si="170">+(F598/G598-1)*100</f>
        <v>-48.500472105045077</v>
      </c>
      <c r="I598">
        <f>'0727'!F26</f>
        <v>272</v>
      </c>
    </row>
    <row r="599" spans="1:9" x14ac:dyDescent="0.25">
      <c r="A599" s="195">
        <f t="shared" si="117"/>
        <v>45141</v>
      </c>
      <c r="B599">
        <f>'0803'!B26</f>
        <v>178.2</v>
      </c>
      <c r="C599">
        <f>'0803'!C26</f>
        <v>1208</v>
      </c>
      <c r="D599">
        <f>'0803'!D26</f>
        <v>7403.4</v>
      </c>
      <c r="E599">
        <f>'0803'!E26</f>
        <v>13516.3</v>
      </c>
      <c r="F599" s="2">
        <f t="shared" ref="F599" si="171">+B599+D599</f>
        <v>7581.5999999999995</v>
      </c>
      <c r="G599" s="2">
        <f t="shared" ref="G599" si="172">+C599+E599</f>
        <v>14724.3</v>
      </c>
      <c r="H599" s="12">
        <f t="shared" ref="H599" si="173">+(F599/G599-1)*100</f>
        <v>-48.509606568733318</v>
      </c>
      <c r="I599">
        <f>'0803'!F26</f>
        <v>272</v>
      </c>
    </row>
    <row r="600" spans="1:9" x14ac:dyDescent="0.25">
      <c r="A600" s="195">
        <f t="shared" si="117"/>
        <v>45148</v>
      </c>
      <c r="B600">
        <f>'0810'!B26</f>
        <v>110.1</v>
      </c>
      <c r="C600">
        <f>'0810'!C26</f>
        <v>1006.1</v>
      </c>
      <c r="D600">
        <f>'0810'!D26</f>
        <v>7473.4</v>
      </c>
      <c r="E600">
        <f>'0810'!E26</f>
        <v>13789.8</v>
      </c>
      <c r="F600" s="2">
        <f t="shared" ref="F600" si="174">+B600+D600</f>
        <v>7583.5</v>
      </c>
      <c r="G600" s="2">
        <f t="shared" ref="G600" si="175">+C600+E600</f>
        <v>14795.9</v>
      </c>
      <c r="H600" s="12">
        <f t="shared" ref="H600" si="176">+(F600/G600-1)*100</f>
        <v>-48.745936374265838</v>
      </c>
      <c r="I600">
        <f>'0810'!F26</f>
        <v>272.2</v>
      </c>
    </row>
    <row r="601" spans="1:9" x14ac:dyDescent="0.25">
      <c r="A601" s="195">
        <f t="shared" si="117"/>
        <v>45155</v>
      </c>
      <c r="B601">
        <f>'0817'!B26</f>
        <v>42.1</v>
      </c>
      <c r="C601">
        <f>'0817'!C26</f>
        <v>1006.1</v>
      </c>
      <c r="D601">
        <f>'0817'!D26</f>
        <v>7543</v>
      </c>
      <c r="E601">
        <f>'0817'!E26</f>
        <v>13789.8</v>
      </c>
      <c r="F601" s="2">
        <f t="shared" ref="F601" si="177">+B601+D601</f>
        <v>7585.1</v>
      </c>
      <c r="G601" s="2">
        <f t="shared" ref="G601" si="178">+C601+E601</f>
        <v>14795.9</v>
      </c>
      <c r="H601" s="12">
        <f t="shared" ref="H601" si="179">+(F601/G601-1)*100</f>
        <v>-48.735122567738351</v>
      </c>
      <c r="I601">
        <f>'0817'!F26</f>
        <v>272.3</v>
      </c>
    </row>
    <row r="602" spans="1:9" x14ac:dyDescent="0.25">
      <c r="A602" s="195">
        <f t="shared" si="117"/>
        <v>45162</v>
      </c>
      <c r="B602">
        <f>'0824'!B26</f>
        <v>42.1</v>
      </c>
      <c r="C602">
        <f>'0824'!C26</f>
        <v>801.8</v>
      </c>
      <c r="D602">
        <f>'0824'!D26</f>
        <v>7543</v>
      </c>
      <c r="E602">
        <f>'0824'!E26</f>
        <v>13790</v>
      </c>
      <c r="F602" s="2">
        <f t="shared" ref="F602" si="180">+B602+D602</f>
        <v>7585.1</v>
      </c>
      <c r="G602" s="2">
        <f t="shared" ref="G602" si="181">+C602+E602</f>
        <v>14591.8</v>
      </c>
      <c r="H602" s="12">
        <f t="shared" ref="H602" si="182">+(F602/G602-1)*100</f>
        <v>-48.018064940583059</v>
      </c>
      <c r="I602">
        <f>'0824'!F26</f>
        <v>272.39999999999998</v>
      </c>
    </row>
    <row r="603" spans="1:9" x14ac:dyDescent="0.25">
      <c r="A603" s="195">
        <f t="shared" si="117"/>
        <v>45169</v>
      </c>
      <c r="B603">
        <f>'0831'!B26</f>
        <v>42.1</v>
      </c>
      <c r="C603">
        <f>'0831'!C26</f>
        <v>243.5</v>
      </c>
      <c r="D603">
        <f>'0831'!D26</f>
        <v>7543</v>
      </c>
      <c r="E603">
        <f>'0831'!E26</f>
        <v>14348.4</v>
      </c>
      <c r="F603" s="2">
        <f t="shared" ref="F603" si="183">+B603+D603</f>
        <v>7585.1</v>
      </c>
      <c r="G603" s="2">
        <f t="shared" ref="G603" si="184">+C603+E603</f>
        <v>14591.9</v>
      </c>
      <c r="H603" s="12">
        <f t="shared" ref="H603" si="185">+(F603/G603-1)*100</f>
        <v>-48.018421178873204</v>
      </c>
      <c r="I603">
        <f>'0831'!F26</f>
        <v>390.5</v>
      </c>
    </row>
    <row r="604" spans="1:9" x14ac:dyDescent="0.25">
      <c r="A604" s="195">
        <f t="shared" si="117"/>
        <v>45176</v>
      </c>
      <c r="B604">
        <f>'0907'!B20</f>
        <v>340.5</v>
      </c>
      <c r="C604">
        <f>'0907'!C20</f>
        <v>3223.4</v>
      </c>
      <c r="D604">
        <f>'0907'!D20</f>
        <v>223.9</v>
      </c>
      <c r="E604">
        <f>'0907'!E20</f>
        <v>137.1</v>
      </c>
      <c r="F604" s="2">
        <f t="shared" ref="F604" si="186">+B604+D604</f>
        <v>564.4</v>
      </c>
      <c r="G604" s="2">
        <f t="shared" ref="G604" si="187">+C604+E604</f>
        <v>3360.5</v>
      </c>
      <c r="H604" s="12">
        <f t="shared" ref="H604" si="188">+(F604/G604-1)*100</f>
        <v>-83.204880226156817</v>
      </c>
    </row>
    <row r="605" spans="1:9" x14ac:dyDescent="0.25">
      <c r="A605" s="195">
        <f t="shared" si="117"/>
        <v>45183</v>
      </c>
      <c r="B605">
        <f>'0914'!B20</f>
        <v>340.5</v>
      </c>
      <c r="C605">
        <f>'0914'!C20</f>
        <v>3087.3</v>
      </c>
      <c r="D605">
        <f>'0914'!D20</f>
        <v>295.10000000000002</v>
      </c>
      <c r="E605">
        <f>'0914'!E20</f>
        <v>279.5</v>
      </c>
      <c r="F605" s="2">
        <f t="shared" ref="F605" si="189">+B605+D605</f>
        <v>635.6</v>
      </c>
      <c r="G605" s="2">
        <f t="shared" ref="G605" si="190">+C605+E605</f>
        <v>3366.8</v>
      </c>
      <c r="H605" s="12">
        <f t="shared" ref="H605" si="191">+(F605/G605-1)*100</f>
        <v>-81.121539741000362</v>
      </c>
    </row>
    <row r="606" spans="1:9" x14ac:dyDescent="0.25">
      <c r="A606" s="195">
        <f t="shared" si="117"/>
        <v>45190</v>
      </c>
      <c r="B606">
        <f>'0921'!B20</f>
        <v>204.5</v>
      </c>
      <c r="C606">
        <f>'0921'!C20</f>
        <v>2951.3</v>
      </c>
      <c r="D606">
        <f>'0921'!D20</f>
        <v>434.8</v>
      </c>
      <c r="E606">
        <f>'0921'!E20</f>
        <v>420.6</v>
      </c>
      <c r="F606" s="2">
        <f t="shared" ref="F606" si="192">+B606+D606</f>
        <v>639.29999999999995</v>
      </c>
      <c r="G606" s="2">
        <f t="shared" ref="G606" si="193">+C606+E606</f>
        <v>3371.9</v>
      </c>
      <c r="H606" s="12">
        <f t="shared" ref="H606" si="194">+(F606/G606-1)*100</f>
        <v>-81.040363000088973</v>
      </c>
    </row>
    <row r="607" spans="1:9" x14ac:dyDescent="0.25">
      <c r="A607" s="195">
        <f t="shared" si="117"/>
        <v>45197</v>
      </c>
      <c r="B607">
        <f>'0928'!B20</f>
        <v>202.5</v>
      </c>
      <c r="C607">
        <f>'0928'!C20</f>
        <v>2543.1999999999998</v>
      </c>
      <c r="D607">
        <f>'0928'!D20</f>
        <v>576.1</v>
      </c>
      <c r="E607">
        <f>'0928'!E20</f>
        <v>842.9</v>
      </c>
      <c r="F607" s="2">
        <f t="shared" ref="F607" si="195">+B607+D607</f>
        <v>778.6</v>
      </c>
      <c r="G607" s="2">
        <f t="shared" ref="G607" si="196">+C607+E607</f>
        <v>3386.1</v>
      </c>
      <c r="H607" s="12">
        <f t="shared" ref="H607" si="197">+(F607/G607-1)*100</f>
        <v>-77.005995097604909</v>
      </c>
    </row>
    <row r="608" spans="1:9" x14ac:dyDescent="0.25">
      <c r="A608" s="195">
        <f t="shared" si="117"/>
        <v>45204</v>
      </c>
      <c r="B608">
        <f>'1005'!B20</f>
        <v>208.6</v>
      </c>
      <c r="C608">
        <f>'1005'!C20</f>
        <v>2473.1</v>
      </c>
      <c r="D608">
        <f>'1005'!D20</f>
        <v>720</v>
      </c>
      <c r="E608">
        <f>'1005'!E20</f>
        <v>919.6</v>
      </c>
      <c r="F608" s="2">
        <f t="shared" ref="F608" si="198">+B608+D608</f>
        <v>928.6</v>
      </c>
      <c r="G608" s="2">
        <f t="shared" ref="G608" si="199">+C608+E608</f>
        <v>3392.7</v>
      </c>
      <c r="H608" s="12">
        <f t="shared" ref="H608" si="200">+(F608/G608-1)*100</f>
        <v>-72.629469154360834</v>
      </c>
    </row>
    <row r="609" spans="1:8" x14ac:dyDescent="0.25">
      <c r="A609" s="195">
        <f t="shared" si="117"/>
        <v>45211</v>
      </c>
      <c r="B609">
        <f>'1012'!B20</f>
        <v>209.3</v>
      </c>
      <c r="C609">
        <f>'1012'!C20</f>
        <v>2405.1</v>
      </c>
      <c r="D609">
        <f>'1012'!D20</f>
        <v>720</v>
      </c>
      <c r="E609">
        <f>'1012'!E20</f>
        <v>991</v>
      </c>
      <c r="F609" s="2">
        <f t="shared" ref="F609" si="201">+B609+D609</f>
        <v>929.3</v>
      </c>
      <c r="G609" s="2">
        <f t="shared" ref="G609" si="202">+C609+E609</f>
        <v>3396.1</v>
      </c>
      <c r="H609" s="12">
        <f t="shared" ref="H609" si="203">+(F609/G609-1)*100</f>
        <v>-72.636259238538329</v>
      </c>
    </row>
    <row r="610" spans="1:8" x14ac:dyDescent="0.25">
      <c r="A610" s="195">
        <f t="shared" si="117"/>
        <v>45218</v>
      </c>
      <c r="B610">
        <f>'1019'!B20</f>
        <v>205.4</v>
      </c>
      <c r="C610">
        <f>'1019'!C20</f>
        <v>2344.3000000000002</v>
      </c>
      <c r="D610">
        <f>'1019'!D20</f>
        <v>724.1</v>
      </c>
      <c r="E610">
        <f>'1019'!E20</f>
        <v>1209.5999999999999</v>
      </c>
      <c r="F610" s="2">
        <f t="shared" ref="F610" si="204">+B610+D610</f>
        <v>929.5</v>
      </c>
      <c r="G610" s="2">
        <f t="shared" ref="G610" si="205">+C610+E610</f>
        <v>3553.9</v>
      </c>
      <c r="H610" s="12">
        <f t="shared" ref="H610" si="206">+(F610/G610-1)*100</f>
        <v>-73.845634373505163</v>
      </c>
    </row>
    <row r="611" spans="1:8" x14ac:dyDescent="0.25">
      <c r="A611" s="195">
        <f t="shared" si="117"/>
        <v>45225</v>
      </c>
      <c r="B611">
        <f>'1026'!B20</f>
        <v>205.3</v>
      </c>
      <c r="C611">
        <f>'1026'!C20</f>
        <v>2134.1</v>
      </c>
      <c r="D611">
        <f>'1026'!D20</f>
        <v>724.2</v>
      </c>
      <c r="E611">
        <f>'1026'!E20</f>
        <v>1353.9</v>
      </c>
      <c r="F611" s="2">
        <f t="shared" ref="F611" si="207">+B611+D611</f>
        <v>929.5</v>
      </c>
      <c r="G611" s="2">
        <f t="shared" ref="G611" si="208">+C611+E611</f>
        <v>3488</v>
      </c>
      <c r="H611" s="12">
        <f t="shared" ref="H611" si="209">+(F611/G611-1)*100</f>
        <v>-73.351490825688074</v>
      </c>
    </row>
    <row r="612" spans="1:8" x14ac:dyDescent="0.25">
      <c r="A612" s="195">
        <f t="shared" si="117"/>
        <v>45232</v>
      </c>
      <c r="B612">
        <f>'1102'!B20</f>
        <v>205.2</v>
      </c>
      <c r="C612">
        <f>'1102'!C20</f>
        <v>2134.1999999999998</v>
      </c>
      <c r="D612">
        <f>'1102'!D20</f>
        <v>724.3</v>
      </c>
      <c r="E612">
        <f>'1102'!E20</f>
        <v>1353.9</v>
      </c>
      <c r="F612" s="2">
        <f t="shared" ref="F612" si="210">+B612+D612</f>
        <v>929.5</v>
      </c>
      <c r="G612" s="2">
        <f t="shared" ref="G612" si="211">+C612+E612</f>
        <v>3488.1</v>
      </c>
      <c r="H612" s="12">
        <f t="shared" ref="H612" si="212">+(F612/G612-1)*100</f>
        <v>-73.352254809208446</v>
      </c>
    </row>
    <row r="613" spans="1:8" x14ac:dyDescent="0.25">
      <c r="A613" s="195">
        <f t="shared" si="117"/>
        <v>45239</v>
      </c>
      <c r="B613">
        <f>'1109'!B20</f>
        <v>205.2</v>
      </c>
      <c r="C613">
        <f>'1109'!C20</f>
        <v>1937.5</v>
      </c>
      <c r="D613">
        <f>'1109'!D20</f>
        <v>724.3</v>
      </c>
      <c r="E613">
        <f>'1109'!E20</f>
        <v>1560.3</v>
      </c>
      <c r="F613" s="2">
        <f t="shared" ref="F613" si="213">+B613+D613</f>
        <v>929.5</v>
      </c>
      <c r="G613" s="2">
        <f t="shared" ref="G613" si="214">+C613+E613</f>
        <v>3497.8</v>
      </c>
      <c r="H613" s="12">
        <f t="shared" ref="H613" si="215">+(F613/G613-1)*100</f>
        <v>-73.426153582251715</v>
      </c>
    </row>
    <row r="614" spans="1:8" x14ac:dyDescent="0.25">
      <c r="A614" s="195">
        <f t="shared" si="117"/>
        <v>45246</v>
      </c>
      <c r="B614">
        <f>'1116'!B21</f>
        <v>204.9</v>
      </c>
      <c r="C614">
        <f>'1116'!C21</f>
        <v>1869.3</v>
      </c>
      <c r="D614">
        <f>'1116'!D21</f>
        <v>795.2</v>
      </c>
      <c r="E614">
        <f>'1116'!E21</f>
        <v>1631</v>
      </c>
      <c r="F614" s="2">
        <f t="shared" ref="F614" si="216">+B614+D614</f>
        <v>1000.1</v>
      </c>
      <c r="G614" s="2">
        <f t="shared" ref="G614" si="217">+C614+E614</f>
        <v>3500.3</v>
      </c>
      <c r="H614" s="12">
        <f t="shared" ref="H614" si="218">+(F614/G614-1)*100</f>
        <v>-71.428163300288546</v>
      </c>
    </row>
    <row r="615" spans="1:8" x14ac:dyDescent="0.25">
      <c r="A615" s="195">
        <f t="shared" si="117"/>
        <v>45253</v>
      </c>
      <c r="B615">
        <f>'1123'!B21</f>
        <v>335.7</v>
      </c>
      <c r="C615">
        <f>'1123'!C21</f>
        <v>1794</v>
      </c>
      <c r="D615">
        <f>'1123'!D21</f>
        <v>795.5</v>
      </c>
      <c r="E615">
        <f>'1123'!E21</f>
        <v>1708.1</v>
      </c>
      <c r="F615" s="2">
        <f t="shared" ref="F615" si="219">+B615+D615</f>
        <v>1131.2</v>
      </c>
      <c r="G615" s="2">
        <f t="shared" ref="G615" si="220">+C615+E615</f>
        <v>3502.1</v>
      </c>
      <c r="H615" s="12">
        <f t="shared" ref="H615" si="221">+(F615/G615-1)*100</f>
        <v>-67.699380371776925</v>
      </c>
    </row>
    <row r="616" spans="1:8" x14ac:dyDescent="0.25">
      <c r="A616" s="195">
        <f t="shared" si="117"/>
        <v>45260</v>
      </c>
      <c r="B616">
        <f>'1130'!B21</f>
        <v>333.5</v>
      </c>
      <c r="C616">
        <f>'1130'!C21</f>
        <v>1524</v>
      </c>
      <c r="D616">
        <f>'1130'!D21</f>
        <v>1072.0999999999999</v>
      </c>
      <c r="E616">
        <f>'1130'!E21</f>
        <v>2183</v>
      </c>
      <c r="F616" s="2">
        <f t="shared" ref="F616" si="222">+B616+D616</f>
        <v>1405.6</v>
      </c>
      <c r="G616" s="2">
        <f t="shared" ref="G616" si="223">+C616+E616</f>
        <v>3707</v>
      </c>
      <c r="H616" s="12">
        <f t="shared" ref="H616" si="224">+(F616/G616-1)*100</f>
        <v>-62.082546533585116</v>
      </c>
    </row>
    <row r="617" spans="1:8" x14ac:dyDescent="0.25">
      <c r="A617" s="195">
        <f t="shared" si="117"/>
        <v>45267</v>
      </c>
      <c r="B617">
        <f>'1207'!B21</f>
        <v>335.5</v>
      </c>
      <c r="C617">
        <f>'1207'!C21</f>
        <v>1326.4</v>
      </c>
      <c r="D617">
        <f>'1207'!D21</f>
        <v>1213.3</v>
      </c>
      <c r="E617">
        <f>'1207'!E21</f>
        <v>2390.6999999999998</v>
      </c>
      <c r="F617" s="2">
        <f t="shared" ref="F617" si="225">+B617+D617</f>
        <v>1548.8</v>
      </c>
      <c r="G617" s="2">
        <f t="shared" ref="G617" si="226">+C617+E617</f>
        <v>3717.1</v>
      </c>
      <c r="H617" s="12">
        <f t="shared" ref="H617" si="227">+(F617/G617-1)*100</f>
        <v>-58.33310914422534</v>
      </c>
    </row>
    <row r="618" spans="1:8" x14ac:dyDescent="0.25">
      <c r="A618" s="195">
        <f t="shared" ref="A618:A641" si="228">+A617+7</f>
        <v>45274</v>
      </c>
      <c r="B618">
        <f>'1214'!B21</f>
        <v>269.3</v>
      </c>
      <c r="C618">
        <f>'1214'!C21</f>
        <v>919.6</v>
      </c>
      <c r="D618">
        <f>'1214'!D21</f>
        <v>1415.8</v>
      </c>
      <c r="E618">
        <f>'1214'!E21</f>
        <v>2806</v>
      </c>
      <c r="F618" s="2">
        <f t="shared" ref="F618" si="229">+B618+D618</f>
        <v>1685.1</v>
      </c>
      <c r="G618" s="2">
        <f t="shared" ref="G618" si="230">+C618+E618</f>
        <v>3725.6</v>
      </c>
      <c r="H618" s="12">
        <f t="shared" ref="H618" si="231">+(F618/G618-1)*100</f>
        <v>-54.769701524586644</v>
      </c>
    </row>
    <row r="619" spans="1:8" x14ac:dyDescent="0.25">
      <c r="A619" s="195">
        <f t="shared" si="228"/>
        <v>45281</v>
      </c>
      <c r="B619">
        <f>'1221'!B21</f>
        <v>201.2</v>
      </c>
      <c r="C619">
        <f>'1221'!C21</f>
        <v>632</v>
      </c>
      <c r="D619">
        <f>'1221'!D21</f>
        <v>1557.4</v>
      </c>
      <c r="E619">
        <f>'1221'!E21</f>
        <v>3084.4</v>
      </c>
      <c r="F619" s="2">
        <f t="shared" ref="F619" si="232">+B619+D619</f>
        <v>1758.6000000000001</v>
      </c>
      <c r="G619" s="2">
        <f t="shared" ref="G619" si="233">+C619+E619</f>
        <v>3716.4</v>
      </c>
      <c r="H619" s="12">
        <f t="shared" ref="H619" si="234">+(F619/G619-1)*100</f>
        <v>-52.680012915724895</v>
      </c>
    </row>
    <row r="620" spans="1:8" x14ac:dyDescent="0.25">
      <c r="A620" s="195">
        <f t="shared" si="228"/>
        <v>45288</v>
      </c>
      <c r="B620">
        <f>'1228'!B21</f>
        <v>201.2</v>
      </c>
      <c r="C620">
        <f>'1228'!C21</f>
        <v>291.89999999999998</v>
      </c>
      <c r="D620">
        <f>'1228'!D21</f>
        <v>1557.4</v>
      </c>
      <c r="E620">
        <f>'1228'!E21</f>
        <v>3432.8</v>
      </c>
      <c r="F620" s="2">
        <f t="shared" ref="F620" si="235">+B620+D620</f>
        <v>1758.6000000000001</v>
      </c>
      <c r="G620" s="2">
        <f t="shared" ref="G620" si="236">+C620+E620</f>
        <v>3724.7000000000003</v>
      </c>
      <c r="H620" s="12">
        <f t="shared" ref="H620" si="237">+(F620/G620-1)*100</f>
        <v>-52.785459231615974</v>
      </c>
    </row>
    <row r="621" spans="1:8" x14ac:dyDescent="0.25">
      <c r="A621" s="195">
        <f t="shared" si="228"/>
        <v>45295</v>
      </c>
      <c r="B621">
        <f>'0104'!B21</f>
        <v>201.2</v>
      </c>
      <c r="C621">
        <f>'0104'!C21</f>
        <v>291.89999999999998</v>
      </c>
      <c r="D621">
        <f>'0104'!D21</f>
        <v>1557.4</v>
      </c>
      <c r="E621">
        <f>'0104'!E21</f>
        <v>3571.4</v>
      </c>
      <c r="F621" s="2">
        <f t="shared" ref="F621" si="238">+B621+D621</f>
        <v>1758.6000000000001</v>
      </c>
      <c r="G621" s="2">
        <f t="shared" ref="G621" si="239">+C621+E621</f>
        <v>3863.3</v>
      </c>
      <c r="H621" s="12">
        <f t="shared" ref="H621" si="240">+(F621/G621-1)*100</f>
        <v>-54.47933114176999</v>
      </c>
    </row>
    <row r="622" spans="1:8" x14ac:dyDescent="0.25">
      <c r="A622" s="195">
        <f t="shared" si="228"/>
        <v>45302</v>
      </c>
      <c r="B622">
        <f>'0111'!B21</f>
        <v>261.10000000000002</v>
      </c>
      <c r="C622">
        <f>'0111'!C21</f>
        <v>87.9</v>
      </c>
      <c r="D622">
        <f>'0111'!D21</f>
        <v>1557.5</v>
      </c>
      <c r="E622">
        <f>'0111'!E21</f>
        <v>3846.8</v>
      </c>
      <c r="F622" s="2">
        <f t="shared" ref="F622" si="241">+B622+D622</f>
        <v>1818.6</v>
      </c>
      <c r="G622" s="2">
        <f t="shared" ref="G622" si="242">+C622+E622</f>
        <v>3934.7000000000003</v>
      </c>
      <c r="H622" s="12">
        <f t="shared" ref="H622" si="243">+(F622/G622-1)*100</f>
        <v>-53.780466109233238</v>
      </c>
    </row>
    <row r="623" spans="1:8" x14ac:dyDescent="0.25">
      <c r="A623" s="195">
        <f t="shared" si="228"/>
        <v>45309</v>
      </c>
      <c r="B623">
        <f>'0118'!B22</f>
        <v>195.1</v>
      </c>
      <c r="C623">
        <f>'0118'!C22</f>
        <v>88.2</v>
      </c>
      <c r="D623">
        <f>'0118'!D22</f>
        <v>1625.9</v>
      </c>
      <c r="E623">
        <f>'0118'!E22</f>
        <v>3918.3</v>
      </c>
      <c r="F623" s="2">
        <f t="shared" ref="F623" si="244">+B623+D623</f>
        <v>1821</v>
      </c>
      <c r="G623" s="2">
        <f t="shared" ref="G623" si="245">+C623+E623</f>
        <v>4006.5</v>
      </c>
      <c r="H623" s="12">
        <f t="shared" ref="H623" si="246">+(F623/G623-1)*100</f>
        <v>-54.548858105578432</v>
      </c>
    </row>
    <row r="624" spans="1:8" x14ac:dyDescent="0.25">
      <c r="A624" s="195">
        <f t="shared" si="228"/>
        <v>45316</v>
      </c>
      <c r="B624">
        <f>'0125'!B22</f>
        <v>140.1</v>
      </c>
      <c r="C624">
        <f>'0125'!C22</f>
        <v>269</v>
      </c>
      <c r="D624">
        <f>'0125'!D22</f>
        <v>1696.5</v>
      </c>
      <c r="E624">
        <f>'0125'!E22</f>
        <v>4057</v>
      </c>
      <c r="F624" s="2">
        <f t="shared" ref="F624" si="247">+B624+D624</f>
        <v>1836.6</v>
      </c>
      <c r="G624" s="2">
        <f t="shared" ref="G624" si="248">+C624+E624</f>
        <v>4326</v>
      </c>
      <c r="H624" s="12">
        <f t="shared" ref="H624" si="249">+(F624/G624-1)*100</f>
        <v>-57.545076282940364</v>
      </c>
    </row>
    <row r="625" spans="1:9" x14ac:dyDescent="0.25">
      <c r="A625" s="195">
        <f t="shared" si="228"/>
        <v>45323</v>
      </c>
      <c r="B625">
        <f>'0201'!B22</f>
        <v>72.099999999999994</v>
      </c>
      <c r="C625">
        <f>'0201'!C22</f>
        <v>297.89999999999998</v>
      </c>
      <c r="D625">
        <f>'0201'!D22</f>
        <v>1696.5</v>
      </c>
      <c r="E625">
        <f>'0201'!E22</f>
        <v>4057.1</v>
      </c>
      <c r="F625" s="2">
        <f t="shared" ref="F625" si="250">+B625+D625</f>
        <v>1768.6</v>
      </c>
      <c r="G625" s="2">
        <f t="shared" ref="G625" si="251">+C625+E625</f>
        <v>4355</v>
      </c>
      <c r="H625" s="12">
        <f t="shared" ref="H625" si="252">+(F625/G625-1)*100</f>
        <v>-59.389207807118247</v>
      </c>
    </row>
    <row r="626" spans="1:9" x14ac:dyDescent="0.25">
      <c r="A626" s="195">
        <f t="shared" si="228"/>
        <v>45330</v>
      </c>
      <c r="B626">
        <f>'0208'!B22</f>
        <v>70.099999999999994</v>
      </c>
      <c r="C626">
        <f>'0208'!C22</f>
        <v>423.9</v>
      </c>
      <c r="D626">
        <f>'0208'!D22</f>
        <v>1698.5</v>
      </c>
      <c r="E626">
        <f>'0208'!E22</f>
        <v>4057.1</v>
      </c>
      <c r="F626" s="2">
        <f t="shared" ref="F626" si="253">+B626+D626</f>
        <v>1768.6</v>
      </c>
      <c r="G626" s="2">
        <f t="shared" ref="G626" si="254">+C626+E626</f>
        <v>4481</v>
      </c>
      <c r="H626" s="12">
        <f t="shared" ref="H626" si="255">+(F626/G626-1)*100</f>
        <v>-60.531131443874145</v>
      </c>
    </row>
    <row r="627" spans="1:9" x14ac:dyDescent="0.25">
      <c r="A627" s="195">
        <f t="shared" si="228"/>
        <v>45337</v>
      </c>
      <c r="B627">
        <f>'0215'!B22</f>
        <v>70.2</v>
      </c>
      <c r="C627">
        <f>'0215'!C22</f>
        <v>353.9</v>
      </c>
      <c r="D627">
        <f>'0215'!D22</f>
        <v>1698.5</v>
      </c>
      <c r="E627">
        <f>'0215'!E22</f>
        <v>4057.1</v>
      </c>
      <c r="F627" s="2">
        <f t="shared" ref="F627" si="256">+B627+D627</f>
        <v>1768.7</v>
      </c>
      <c r="G627" s="2">
        <f t="shared" ref="G627" si="257">+C627+E627</f>
        <v>4411</v>
      </c>
      <c r="H627" s="12">
        <f t="shared" ref="H627" si="258">+(F627/G627-1)*100</f>
        <v>-59.902516436182275</v>
      </c>
    </row>
    <row r="628" spans="1:9" x14ac:dyDescent="0.25">
      <c r="A628" s="195">
        <f t="shared" si="228"/>
        <v>45344</v>
      </c>
      <c r="B628">
        <f>'0222'!B22</f>
        <v>80.099999999999994</v>
      </c>
      <c r="C628">
        <f>'0222'!C22</f>
        <v>429.8</v>
      </c>
      <c r="D628">
        <f>'0222'!D22</f>
        <v>1698.6</v>
      </c>
      <c r="E628">
        <f>'0222'!E22</f>
        <v>4057.2</v>
      </c>
      <c r="F628" s="2">
        <f t="shared" ref="F628" si="259">+B628+D628</f>
        <v>1778.6999999999998</v>
      </c>
      <c r="G628" s="2">
        <f t="shared" ref="G628" si="260">+C628+E628</f>
        <v>4487</v>
      </c>
      <c r="H628" s="12">
        <f t="shared" ref="H628" si="261">+(F628/G628-1)*100</f>
        <v>-60.358814352574107</v>
      </c>
    </row>
    <row r="629" spans="1:9" x14ac:dyDescent="0.25">
      <c r="A629" s="195">
        <f t="shared" si="228"/>
        <v>45351</v>
      </c>
      <c r="B629">
        <f>'0229'!B22</f>
        <v>82.1</v>
      </c>
      <c r="C629">
        <f>'0229'!C22</f>
        <v>429.7</v>
      </c>
      <c r="D629">
        <f>'0229'!D22</f>
        <v>1698.6</v>
      </c>
      <c r="E629">
        <f>'0229'!E22</f>
        <v>4057.3</v>
      </c>
      <c r="F629" s="2">
        <f t="shared" ref="F629" si="262">+B629+D629</f>
        <v>1780.6999999999998</v>
      </c>
      <c r="G629" s="2">
        <f t="shared" ref="G629" si="263">+C629+E629</f>
        <v>4487</v>
      </c>
      <c r="H629" s="12">
        <f t="shared" ref="H629" si="264">+(F629/G629-1)*100</f>
        <v>-60.31424114107422</v>
      </c>
    </row>
    <row r="630" spans="1:9" x14ac:dyDescent="0.25">
      <c r="A630" s="195">
        <f t="shared" si="228"/>
        <v>45358</v>
      </c>
      <c r="B630">
        <f>'0307'!B23</f>
        <v>147.1</v>
      </c>
      <c r="C630">
        <f>'0307'!C23</f>
        <v>375.1</v>
      </c>
      <c r="D630">
        <f>'0307'!D23</f>
        <v>1766.6</v>
      </c>
      <c r="E630">
        <f>'0307'!E23</f>
        <v>4185.1000000000004</v>
      </c>
      <c r="F630" s="2">
        <f t="shared" ref="F630" si="265">+B630+D630</f>
        <v>1913.6999999999998</v>
      </c>
      <c r="G630" s="2">
        <f t="shared" ref="G630" si="266">+C630+E630</f>
        <v>4560.2000000000007</v>
      </c>
      <c r="H630" s="12">
        <f t="shared" ref="H630" si="267">+(F630/G630-1)*100</f>
        <v>-58.034735318626382</v>
      </c>
    </row>
    <row r="631" spans="1:9" x14ac:dyDescent="0.25">
      <c r="A631" s="195">
        <f t="shared" si="228"/>
        <v>45365</v>
      </c>
      <c r="B631">
        <f>'0314'!B23</f>
        <v>147.1</v>
      </c>
      <c r="C631">
        <f>'0314'!C23</f>
        <v>2418.4</v>
      </c>
      <c r="D631">
        <f>'0314'!D23</f>
        <v>1766.6</v>
      </c>
      <c r="E631">
        <f>'0314'!E23</f>
        <v>4387</v>
      </c>
      <c r="F631" s="2">
        <f t="shared" ref="F631" si="268">+B631+D631</f>
        <v>1913.6999999999998</v>
      </c>
      <c r="G631" s="2">
        <f t="shared" ref="G631" si="269">+C631+E631</f>
        <v>6805.4</v>
      </c>
      <c r="H631" s="12">
        <f t="shared" ref="H631" si="270">+(F631/G631-1)*100</f>
        <v>-71.87968378052723</v>
      </c>
    </row>
    <row r="632" spans="1:9" x14ac:dyDescent="0.25">
      <c r="A632" s="195">
        <f t="shared" si="228"/>
        <v>45372</v>
      </c>
      <c r="B632">
        <f>'0321'!B24</f>
        <v>156.1</v>
      </c>
      <c r="C632">
        <f>'0321'!C24</f>
        <v>3059.2</v>
      </c>
      <c r="D632">
        <f>'0321'!D24</f>
        <v>1766.6</v>
      </c>
      <c r="E632">
        <f>'0321'!E24</f>
        <v>4455.3</v>
      </c>
      <c r="F632" s="2">
        <f t="shared" ref="F632" si="271">+B632+D632</f>
        <v>1922.6999999999998</v>
      </c>
      <c r="G632" s="2">
        <f t="shared" ref="G632" si="272">+C632+E632</f>
        <v>7514.5</v>
      </c>
      <c r="H632" s="12">
        <f t="shared" ref="H632" si="273">+(F632/G632-1)*100</f>
        <v>-74.413467296559986</v>
      </c>
    </row>
    <row r="633" spans="1:9" x14ac:dyDescent="0.25">
      <c r="A633" s="195">
        <f t="shared" si="228"/>
        <v>45379</v>
      </c>
      <c r="B633">
        <f>'0328'!B24</f>
        <v>157.1</v>
      </c>
      <c r="C633">
        <f>'0328'!C24</f>
        <v>3645.3</v>
      </c>
      <c r="D633">
        <f>'0328'!D24</f>
        <v>1836</v>
      </c>
      <c r="E633">
        <f>'0328'!E24</f>
        <v>4455.3</v>
      </c>
      <c r="F633" s="2">
        <f t="shared" ref="F633" si="274">+B633+D633</f>
        <v>1993.1</v>
      </c>
      <c r="G633" s="2">
        <f t="shared" ref="G633" si="275">+C633+E633</f>
        <v>8100.6</v>
      </c>
      <c r="H633" s="12">
        <f t="shared" ref="H633" si="276">+(F633/G633-1)*100</f>
        <v>-75.395649704960135</v>
      </c>
    </row>
    <row r="634" spans="1:9" x14ac:dyDescent="0.25">
      <c r="A634" s="195">
        <f t="shared" si="228"/>
        <v>45386</v>
      </c>
      <c r="B634">
        <f>'0404'!B24</f>
        <v>157</v>
      </c>
      <c r="C634">
        <f>'0404'!C24</f>
        <v>3577.3</v>
      </c>
      <c r="D634">
        <f>'0404'!D24</f>
        <v>1902.6</v>
      </c>
      <c r="E634">
        <f>'0404'!E24</f>
        <v>4664.1000000000004</v>
      </c>
      <c r="F634" s="2">
        <f t="shared" ref="F634" si="277">+B634+D634</f>
        <v>2059.6</v>
      </c>
      <c r="G634" s="2">
        <f t="shared" ref="G634" si="278">+C634+E634</f>
        <v>8241.4000000000015</v>
      </c>
      <c r="H634" s="12">
        <f t="shared" ref="H634" si="279">+(F634/G634-1)*100</f>
        <v>-75.009100395563863</v>
      </c>
    </row>
    <row r="635" spans="1:9" x14ac:dyDescent="0.25">
      <c r="A635" s="195">
        <f t="shared" si="228"/>
        <v>45393</v>
      </c>
      <c r="B635">
        <f>'0411'!B24</f>
        <v>157</v>
      </c>
      <c r="C635">
        <f>'0411'!C24</f>
        <v>3919.5</v>
      </c>
      <c r="D635">
        <f>'0411'!D24</f>
        <v>1974.1</v>
      </c>
      <c r="E635">
        <f>'0411'!E24</f>
        <v>4742</v>
      </c>
      <c r="F635" s="2">
        <f t="shared" ref="F635" si="280">+B635+D635</f>
        <v>2131.1</v>
      </c>
      <c r="G635" s="2">
        <f t="shared" ref="G635" si="281">+C635+E635</f>
        <v>8661.5</v>
      </c>
      <c r="H635" s="12">
        <f t="shared" ref="H635" si="282">+(F635/G635-1)*100</f>
        <v>-75.395716677249908</v>
      </c>
    </row>
    <row r="636" spans="1:9" x14ac:dyDescent="0.25">
      <c r="A636" s="195">
        <f t="shared" si="228"/>
        <v>45400</v>
      </c>
      <c r="B636">
        <f>'0418'!B24</f>
        <v>53.6</v>
      </c>
      <c r="C636">
        <f>'0418'!C24</f>
        <v>3713.5</v>
      </c>
      <c r="D636">
        <f>'0418'!D24</f>
        <v>2072.6999999999998</v>
      </c>
      <c r="E636">
        <f>'0418'!E24</f>
        <v>4883.7</v>
      </c>
      <c r="F636" s="2">
        <f t="shared" ref="F636" si="283">+B636+D636</f>
        <v>2126.2999999999997</v>
      </c>
      <c r="G636" s="2">
        <f t="shared" ref="G636" si="284">+C636+E636</f>
        <v>8597.2000000000007</v>
      </c>
      <c r="H636" s="12">
        <f t="shared" ref="H636" si="285">+(F636/G636-1)*100</f>
        <v>-75.267528962918163</v>
      </c>
    </row>
    <row r="637" spans="1:9" x14ac:dyDescent="0.25">
      <c r="A637" s="195">
        <f t="shared" si="228"/>
        <v>45407</v>
      </c>
      <c r="B637">
        <f>'0425'!B24</f>
        <v>53.6</v>
      </c>
      <c r="C637">
        <f>'0425'!C24</f>
        <v>2948.9</v>
      </c>
      <c r="D637">
        <f>'0425'!D24</f>
        <v>2072.6999999999998</v>
      </c>
      <c r="E637">
        <f>'0425'!E24</f>
        <v>5085.3999999999996</v>
      </c>
      <c r="F637" s="2">
        <f t="shared" ref="F637" si="286">+B637+D637</f>
        <v>2126.2999999999997</v>
      </c>
      <c r="G637" s="2">
        <f t="shared" ref="G637" si="287">+C637+E637</f>
        <v>8034.2999999999993</v>
      </c>
      <c r="H637" s="12">
        <f t="shared" ref="H637" si="288">+(F637/G637-1)*100</f>
        <v>-73.534719888478151</v>
      </c>
      <c r="I637">
        <f>'0425'!F24</f>
        <v>0</v>
      </c>
    </row>
    <row r="638" spans="1:9" x14ac:dyDescent="0.25">
      <c r="A638" s="195">
        <f t="shared" si="228"/>
        <v>45414</v>
      </c>
      <c r="B638">
        <f>'0502'!B24</f>
        <v>41.1</v>
      </c>
      <c r="C638">
        <f>'0502'!C24</f>
        <v>2812.7</v>
      </c>
      <c r="D638">
        <f>'0502'!D24</f>
        <v>2154.6999999999998</v>
      </c>
      <c r="E638">
        <f>'0502'!E24</f>
        <v>5223.6000000000004</v>
      </c>
      <c r="F638" s="2">
        <f t="shared" ref="F638" si="289">+B638+D638</f>
        <v>2195.7999999999997</v>
      </c>
      <c r="G638" s="2">
        <f t="shared" ref="G638" si="290">+C638+E638</f>
        <v>8036.3</v>
      </c>
      <c r="H638" s="12">
        <f t="shared" ref="H638" si="291">+(F638/G638-1)*100</f>
        <v>-72.676480469867982</v>
      </c>
      <c r="I638">
        <f>'0502'!F24</f>
        <v>0</v>
      </c>
    </row>
    <row r="639" spans="1:9" x14ac:dyDescent="0.25">
      <c r="A639" s="195">
        <f t="shared" si="228"/>
        <v>45421</v>
      </c>
      <c r="B639">
        <f>'0509'!B24</f>
        <v>108.7</v>
      </c>
      <c r="C639">
        <f>'0509'!C24</f>
        <v>2131.6</v>
      </c>
      <c r="D639">
        <f>'0509'!D24</f>
        <v>2155.1999999999998</v>
      </c>
      <c r="E639">
        <f>'0509'!E24</f>
        <v>5633.5</v>
      </c>
      <c r="F639" s="2">
        <f t="shared" ref="F639" si="292">+B639+D639</f>
        <v>2263.8999999999996</v>
      </c>
      <c r="G639" s="2">
        <f t="shared" ref="G639" si="293">+C639+E639</f>
        <v>7765.1</v>
      </c>
      <c r="H639" s="12">
        <f t="shared" ref="H639" si="294">+(F639/G639-1)*100</f>
        <v>-70.845191948590497</v>
      </c>
      <c r="I639">
        <f>'0509'!F24</f>
        <v>0</v>
      </c>
    </row>
    <row r="640" spans="1:9" x14ac:dyDescent="0.25">
      <c r="A640" s="195">
        <f t="shared" si="228"/>
        <v>45428</v>
      </c>
      <c r="B640">
        <f>'0516'!B24</f>
        <v>107.3</v>
      </c>
      <c r="C640">
        <f>'0516'!C24</f>
        <v>1422.6</v>
      </c>
      <c r="D640">
        <f>'0516'!D24</f>
        <v>2430.3000000000002</v>
      </c>
      <c r="E640">
        <f>'0516'!E24</f>
        <v>6010.9</v>
      </c>
      <c r="F640" s="2">
        <f t="shared" ref="F640" si="295">+B640+D640</f>
        <v>2537.6000000000004</v>
      </c>
      <c r="G640" s="2">
        <f t="shared" ref="G640" si="296">+C640+E640</f>
        <v>7433.5</v>
      </c>
      <c r="H640" s="12">
        <f t="shared" ref="H640" si="297">+(F640/G640-1)*100</f>
        <v>-65.862648819533192</v>
      </c>
      <c r="I640">
        <f>'0516'!F24</f>
        <v>0</v>
      </c>
    </row>
    <row r="641" spans="1:9" x14ac:dyDescent="0.25">
      <c r="A641" s="195">
        <f t="shared" si="228"/>
        <v>45435</v>
      </c>
      <c r="B641">
        <f>'0523'!B25</f>
        <v>86.4</v>
      </c>
      <c r="C641">
        <f>'0523'!C25</f>
        <v>1027.5999999999999</v>
      </c>
      <c r="D641">
        <f>'0523'!D25</f>
        <v>2518.5</v>
      </c>
      <c r="E641">
        <f>'0523'!E25</f>
        <v>6476.7</v>
      </c>
      <c r="F641" s="2">
        <f t="shared" ref="F641" si="298">+B641+D641</f>
        <v>2604.9</v>
      </c>
      <c r="G641" s="2">
        <f t="shared" ref="G641" si="299">+C641+E641</f>
        <v>7504.2999999999993</v>
      </c>
      <c r="H641" s="12">
        <f t="shared" ref="H641" si="300">+(F641/G641-1)*100</f>
        <v>-65.287901603080883</v>
      </c>
      <c r="I641">
        <f>'0523'!F25</f>
        <v>0</v>
      </c>
    </row>
  </sheetData>
  <mergeCells count="2">
    <mergeCell ref="D2:E2"/>
    <mergeCell ref="F2:G2"/>
  </mergeCells>
  <pageMargins left="0.7" right="0.7" top="0.75" bottom="0.75" header="0.3" footer="0.3"/>
  <pageSetup orientation="portrait" r:id="rId1"/>
  <ignoredErrors>
    <ignoredError sqref="H314:H331 H332:H355 H356:H370 H371:H460 H466:H470" evalError="1"/>
  </ignoredError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indexed="45"/>
  </sheetPr>
  <dimension ref="A1:I944"/>
  <sheetViews>
    <sheetView zoomScale="130" zoomScaleNormal="130" workbookViewId="0">
      <pane xSplit="1" ySplit="3" topLeftCell="B929" activePane="bottomRight" state="frozen"/>
      <selection pane="topRight" activeCell="C1" sqref="C1"/>
      <selection pane="bottomLeft" activeCell="A4" sqref="A4"/>
      <selection pane="bottomRight" activeCell="A944" sqref="A944:I944"/>
    </sheetView>
  </sheetViews>
  <sheetFormatPr defaultColWidth="9.109375" defaultRowHeight="13.2" x14ac:dyDescent="0.25"/>
  <cols>
    <col min="1" max="1" width="21.88671875" style="99" customWidth="1"/>
    <col min="2" max="2" width="13.6640625" style="99" customWidth="1"/>
    <col min="3" max="3" width="12.6640625" style="99" customWidth="1"/>
    <col min="4" max="4" width="10" style="99" customWidth="1"/>
    <col min="5" max="5" width="13" style="99" customWidth="1"/>
    <col min="6" max="6" width="11.88671875" style="99" customWidth="1"/>
    <col min="7" max="7" width="10.88671875" style="99" customWidth="1"/>
    <col min="8" max="8" width="13.5546875" style="99" customWidth="1"/>
    <col min="9" max="9" width="12.109375" style="99" customWidth="1"/>
    <col min="10" max="16384" width="9.109375" style="99"/>
  </cols>
  <sheetData>
    <row r="1" spans="1:9" ht="14.4" thickBot="1" x14ac:dyDescent="0.3">
      <c r="A1" s="217" t="s">
        <v>34</v>
      </c>
      <c r="B1" s="186"/>
      <c r="C1" s="186"/>
      <c r="D1" s="187"/>
      <c r="E1" s="101"/>
      <c r="F1" s="100"/>
      <c r="G1" s="100"/>
      <c r="H1" s="100"/>
      <c r="I1" s="100"/>
    </row>
    <row r="2" spans="1:9" ht="13.8" x14ac:dyDescent="0.25">
      <c r="A2" s="180" t="s">
        <v>395</v>
      </c>
      <c r="B2" s="180" t="s">
        <v>5</v>
      </c>
      <c r="C2" s="180"/>
      <c r="D2" s="390" t="s">
        <v>1</v>
      </c>
      <c r="E2" s="391"/>
      <c r="F2" s="390" t="s">
        <v>2</v>
      </c>
      <c r="G2" s="391"/>
      <c r="H2" s="181" t="s">
        <v>9</v>
      </c>
      <c r="I2" s="180" t="s">
        <v>431</v>
      </c>
    </row>
    <row r="3" spans="1:9" ht="13.8" x14ac:dyDescent="0.25">
      <c r="A3" s="180" t="s">
        <v>378</v>
      </c>
      <c r="B3" s="182" t="s">
        <v>18</v>
      </c>
      <c r="C3" s="182" t="s">
        <v>19</v>
      </c>
      <c r="D3" s="183" t="s">
        <v>18</v>
      </c>
      <c r="E3" s="184" t="s">
        <v>19</v>
      </c>
      <c r="F3" s="183" t="s">
        <v>18</v>
      </c>
      <c r="G3" s="184" t="s">
        <v>19</v>
      </c>
      <c r="H3" s="185" t="s">
        <v>4</v>
      </c>
      <c r="I3" s="183" t="s">
        <v>16</v>
      </c>
    </row>
    <row r="4" spans="1:9" x14ac:dyDescent="0.25">
      <c r="A4" s="102">
        <v>38855</v>
      </c>
      <c r="B4" s="103">
        <v>2813.3</v>
      </c>
      <c r="C4" s="103">
        <v>1802.1</v>
      </c>
      <c r="D4" s="103">
        <v>11550.4</v>
      </c>
      <c r="E4" s="103">
        <v>11374.6</v>
      </c>
      <c r="F4" s="103">
        <f t="shared" ref="F4:F40" si="0">+B4+D4</f>
        <v>14363.7</v>
      </c>
      <c r="G4" s="103">
        <f t="shared" ref="G4:G40" si="1">+C4+E4</f>
        <v>13176.7</v>
      </c>
      <c r="H4" s="104">
        <f t="shared" ref="H4:H40" si="2">(F4/G4-1)*100</f>
        <v>9.0083253014791254</v>
      </c>
      <c r="I4" s="105"/>
    </row>
    <row r="5" spans="1:9" x14ac:dyDescent="0.25">
      <c r="A5" s="205">
        <v>38862</v>
      </c>
      <c r="B5" s="103">
        <v>2824.7</v>
      </c>
      <c r="C5" s="103">
        <v>1815.9</v>
      </c>
      <c r="D5" s="103">
        <v>11938.3</v>
      </c>
      <c r="E5" s="103">
        <v>11744.1</v>
      </c>
      <c r="F5" s="103">
        <f t="shared" si="0"/>
        <v>14763</v>
      </c>
      <c r="G5" s="103">
        <f t="shared" si="1"/>
        <v>13560</v>
      </c>
      <c r="H5" s="104">
        <f t="shared" si="2"/>
        <v>8.8716814159291992</v>
      </c>
      <c r="I5" s="104">
        <v>283</v>
      </c>
    </row>
    <row r="6" spans="1:9" x14ac:dyDescent="0.25">
      <c r="A6" s="205">
        <v>38869</v>
      </c>
      <c r="B6" s="103">
        <v>2792.6</v>
      </c>
      <c r="C6" s="103">
        <v>1707.8</v>
      </c>
      <c r="D6" s="103">
        <v>12202.3</v>
      </c>
      <c r="E6" s="103">
        <v>12016.8</v>
      </c>
      <c r="F6" s="103">
        <f t="shared" si="0"/>
        <v>14994.9</v>
      </c>
      <c r="G6" s="103">
        <f t="shared" si="1"/>
        <v>13724.599999999999</v>
      </c>
      <c r="H6" s="104">
        <f t="shared" si="2"/>
        <v>9.255643151712988</v>
      </c>
      <c r="I6" s="104">
        <v>274.60000000000002</v>
      </c>
    </row>
    <row r="7" spans="1:9" x14ac:dyDescent="0.25">
      <c r="A7" s="205">
        <v>38876</v>
      </c>
      <c r="B7" s="103">
        <v>3004</v>
      </c>
      <c r="C7" s="103">
        <v>1741.5</v>
      </c>
      <c r="D7" s="103">
        <v>12556.7</v>
      </c>
      <c r="E7" s="103">
        <v>12359.6</v>
      </c>
      <c r="F7" s="103">
        <f t="shared" si="0"/>
        <v>15560.7</v>
      </c>
      <c r="G7" s="103">
        <f t="shared" si="1"/>
        <v>14101.1</v>
      </c>
      <c r="H7" s="104">
        <f t="shared" si="2"/>
        <v>10.350965527512045</v>
      </c>
      <c r="I7" s="104">
        <v>332.6</v>
      </c>
    </row>
    <row r="8" spans="1:9" x14ac:dyDescent="0.25">
      <c r="A8" s="205">
        <v>38883</v>
      </c>
      <c r="B8" s="103">
        <v>3031.1</v>
      </c>
      <c r="C8" s="103">
        <v>1513.4</v>
      </c>
      <c r="D8" s="103">
        <v>12844.1</v>
      </c>
      <c r="E8" s="103">
        <v>12754.4</v>
      </c>
      <c r="F8" s="103">
        <f t="shared" si="0"/>
        <v>15875.2</v>
      </c>
      <c r="G8" s="103">
        <f t="shared" si="1"/>
        <v>14267.8</v>
      </c>
      <c r="H8" s="104">
        <f t="shared" si="2"/>
        <v>11.265927473051217</v>
      </c>
      <c r="I8" s="104">
        <v>466.7</v>
      </c>
    </row>
    <row r="9" spans="1:9" x14ac:dyDescent="0.25">
      <c r="A9" s="205">
        <v>38890</v>
      </c>
      <c r="B9" s="103">
        <v>2949.5</v>
      </c>
      <c r="C9" s="103">
        <v>1497.1</v>
      </c>
      <c r="D9" s="103">
        <v>13126.9</v>
      </c>
      <c r="E9" s="103">
        <v>13122.8</v>
      </c>
      <c r="F9" s="103">
        <f t="shared" si="0"/>
        <v>16076.4</v>
      </c>
      <c r="G9" s="103">
        <f t="shared" si="1"/>
        <v>14619.9</v>
      </c>
      <c r="H9" s="104">
        <f t="shared" si="2"/>
        <v>9.9624484435598006</v>
      </c>
      <c r="I9" s="104">
        <v>745.7</v>
      </c>
    </row>
    <row r="10" spans="1:9" x14ac:dyDescent="0.25">
      <c r="A10" s="205">
        <v>38897</v>
      </c>
      <c r="B10" s="103">
        <v>2961.6</v>
      </c>
      <c r="C10" s="103">
        <v>1490.3</v>
      </c>
      <c r="D10" s="103">
        <v>13331.8</v>
      </c>
      <c r="E10" s="103">
        <v>13456.7</v>
      </c>
      <c r="F10" s="103">
        <f t="shared" si="0"/>
        <v>16293.4</v>
      </c>
      <c r="G10" s="103">
        <f t="shared" si="1"/>
        <v>14947</v>
      </c>
      <c r="H10" s="104">
        <f t="shared" si="2"/>
        <v>9.0078276577239649</v>
      </c>
      <c r="I10" s="104">
        <v>1110.5999999999999</v>
      </c>
    </row>
    <row r="11" spans="1:9" x14ac:dyDescent="0.25">
      <c r="A11" s="205">
        <v>38904</v>
      </c>
      <c r="B11" s="103">
        <v>2721.1</v>
      </c>
      <c r="C11" s="103">
        <v>1578.9</v>
      </c>
      <c r="D11" s="103">
        <v>13694.2</v>
      </c>
      <c r="E11" s="103">
        <v>13583.6</v>
      </c>
      <c r="F11" s="103">
        <f t="shared" si="0"/>
        <v>16415.3</v>
      </c>
      <c r="G11" s="103">
        <f t="shared" si="1"/>
        <v>15162.5</v>
      </c>
      <c r="H11" s="104">
        <f t="shared" si="2"/>
        <v>8.2624896949711424</v>
      </c>
      <c r="I11" s="104">
        <v>1112</v>
      </c>
    </row>
    <row r="12" spans="1:9" x14ac:dyDescent="0.25">
      <c r="A12" s="205">
        <v>38911</v>
      </c>
      <c r="B12" s="103">
        <v>2500.6999999999998</v>
      </c>
      <c r="C12" s="103">
        <v>1607.4</v>
      </c>
      <c r="D12" s="103">
        <v>13960.7</v>
      </c>
      <c r="E12" s="103">
        <v>13842</v>
      </c>
      <c r="F12" s="103">
        <f t="shared" si="0"/>
        <v>16461.400000000001</v>
      </c>
      <c r="G12" s="103">
        <f t="shared" si="1"/>
        <v>15449.4</v>
      </c>
      <c r="H12" s="104">
        <f t="shared" si="2"/>
        <v>6.5504161973927832</v>
      </c>
      <c r="I12" s="104">
        <v>1261.5999999999999</v>
      </c>
    </row>
    <row r="13" spans="1:9" x14ac:dyDescent="0.25">
      <c r="A13" s="205">
        <v>38918</v>
      </c>
      <c r="B13" s="103">
        <v>2281.3000000000002</v>
      </c>
      <c r="C13" s="103">
        <v>1552.8</v>
      </c>
      <c r="D13" s="103">
        <v>14358.8</v>
      </c>
      <c r="E13" s="103">
        <v>14144.5</v>
      </c>
      <c r="F13" s="103">
        <f t="shared" si="0"/>
        <v>16640.099999999999</v>
      </c>
      <c r="G13" s="103">
        <f t="shared" si="1"/>
        <v>15697.3</v>
      </c>
      <c r="H13" s="104">
        <f t="shared" si="2"/>
        <v>6.0061284424709926</v>
      </c>
      <c r="I13" s="104">
        <v>1300.2</v>
      </c>
    </row>
    <row r="14" spans="1:9" x14ac:dyDescent="0.25">
      <c r="A14" s="205">
        <v>38925</v>
      </c>
      <c r="B14" s="103">
        <v>1968.2</v>
      </c>
      <c r="C14" s="103">
        <v>1445.5</v>
      </c>
      <c r="D14" s="103">
        <v>14807.1</v>
      </c>
      <c r="E14" s="103">
        <v>14319.1</v>
      </c>
      <c r="F14" s="103">
        <f t="shared" si="0"/>
        <v>16775.3</v>
      </c>
      <c r="G14" s="103">
        <f t="shared" si="1"/>
        <v>15764.6</v>
      </c>
      <c r="H14" s="104">
        <f t="shared" si="2"/>
        <v>6.4111997767149154</v>
      </c>
      <c r="I14" s="104">
        <v>1654.2</v>
      </c>
    </row>
    <row r="15" spans="1:9" x14ac:dyDescent="0.25">
      <c r="A15" s="205">
        <v>38932</v>
      </c>
      <c r="B15" s="103">
        <v>1923.6</v>
      </c>
      <c r="C15" s="103">
        <v>1274.3</v>
      </c>
      <c r="D15" s="103">
        <v>15107.7</v>
      </c>
      <c r="E15" s="103">
        <v>14816.5</v>
      </c>
      <c r="F15" s="103">
        <f t="shared" si="0"/>
        <v>17031.3</v>
      </c>
      <c r="G15" s="103">
        <f t="shared" si="1"/>
        <v>16090.8</v>
      </c>
      <c r="H15" s="104">
        <f t="shared" si="2"/>
        <v>5.8449548810500351</v>
      </c>
      <c r="I15" s="104">
        <v>1909.7</v>
      </c>
    </row>
    <row r="16" spans="1:9" x14ac:dyDescent="0.25">
      <c r="A16" s="205">
        <v>38939</v>
      </c>
      <c r="B16" s="103">
        <v>1751.2</v>
      </c>
      <c r="C16" s="103">
        <v>996.5</v>
      </c>
      <c r="D16" s="103">
        <v>15374.6</v>
      </c>
      <c r="E16" s="103">
        <v>15242.6</v>
      </c>
      <c r="F16" s="103">
        <f t="shared" si="0"/>
        <v>17125.8</v>
      </c>
      <c r="G16" s="103">
        <f t="shared" si="1"/>
        <v>16239.1</v>
      </c>
      <c r="H16" s="104">
        <f t="shared" si="2"/>
        <v>5.4602779710698268</v>
      </c>
      <c r="I16" s="104">
        <v>2326.1999999999998</v>
      </c>
    </row>
    <row r="17" spans="1:9" x14ac:dyDescent="0.25">
      <c r="A17" s="205">
        <v>38946</v>
      </c>
      <c r="B17" s="103">
        <v>1144.7</v>
      </c>
      <c r="C17" s="103">
        <v>960.8</v>
      </c>
      <c r="D17" s="103">
        <v>15772</v>
      </c>
      <c r="E17" s="103">
        <v>15325</v>
      </c>
      <c r="F17" s="103">
        <f t="shared" si="0"/>
        <v>16916.7</v>
      </c>
      <c r="G17" s="103">
        <f t="shared" si="1"/>
        <v>16285.8</v>
      </c>
      <c r="H17" s="104">
        <f t="shared" si="2"/>
        <v>3.8739269793316877</v>
      </c>
      <c r="I17" s="104">
        <v>2872.2</v>
      </c>
    </row>
    <row r="18" spans="1:9" x14ac:dyDescent="0.25">
      <c r="A18" s="205">
        <v>38953</v>
      </c>
      <c r="B18" s="103">
        <v>610.6</v>
      </c>
      <c r="C18" s="103">
        <v>709.2</v>
      </c>
      <c r="D18" s="103">
        <v>16237.2</v>
      </c>
      <c r="E18" s="103">
        <v>15699.4</v>
      </c>
      <c r="F18" s="103">
        <f t="shared" si="0"/>
        <v>16847.8</v>
      </c>
      <c r="G18" s="103">
        <f t="shared" si="1"/>
        <v>16408.599999999999</v>
      </c>
      <c r="H18" s="104">
        <f t="shared" si="2"/>
        <v>2.6766451738722497</v>
      </c>
      <c r="I18" s="104">
        <v>3377.4</v>
      </c>
    </row>
    <row r="19" spans="1:9" x14ac:dyDescent="0.25">
      <c r="A19" s="205">
        <v>38960</v>
      </c>
      <c r="B19" s="103">
        <v>447</v>
      </c>
      <c r="C19" s="103">
        <v>603.5</v>
      </c>
      <c r="D19" s="103">
        <v>16473.8</v>
      </c>
      <c r="E19" s="103">
        <v>15829.6</v>
      </c>
      <c r="F19" s="103">
        <f t="shared" si="0"/>
        <v>16920.8</v>
      </c>
      <c r="G19" s="103">
        <f t="shared" si="1"/>
        <v>16433.099999999999</v>
      </c>
      <c r="H19" s="104">
        <f t="shared" si="2"/>
        <v>2.9677906177166813</v>
      </c>
      <c r="I19" s="104">
        <v>4070.9</v>
      </c>
    </row>
    <row r="20" spans="1:9" x14ac:dyDescent="0.25">
      <c r="A20" s="206">
        <v>38967</v>
      </c>
      <c r="B20" s="106">
        <v>3972.9</v>
      </c>
      <c r="C20" s="106">
        <v>2495.8000000000002</v>
      </c>
      <c r="D20" s="106">
        <v>153</v>
      </c>
      <c r="E20" s="106">
        <v>37.200000000000003</v>
      </c>
      <c r="F20" s="106">
        <f t="shared" si="0"/>
        <v>4125.8999999999996</v>
      </c>
      <c r="G20" s="106">
        <f t="shared" si="1"/>
        <v>2533</v>
      </c>
      <c r="H20" s="104">
        <f t="shared" si="2"/>
        <v>62.885906040268445</v>
      </c>
      <c r="I20" s="107"/>
    </row>
    <row r="21" spans="1:9" x14ac:dyDescent="0.25">
      <c r="A21" s="205">
        <v>38974</v>
      </c>
      <c r="B21" s="103">
        <v>3473.1</v>
      </c>
      <c r="C21" s="103">
        <v>2337</v>
      </c>
      <c r="D21" s="103">
        <v>743.3</v>
      </c>
      <c r="E21" s="103">
        <v>365.6</v>
      </c>
      <c r="F21" s="103">
        <f t="shared" si="0"/>
        <v>4216.3999999999996</v>
      </c>
      <c r="G21" s="103">
        <f t="shared" si="1"/>
        <v>2702.6</v>
      </c>
      <c r="H21" s="104">
        <f t="shared" si="2"/>
        <v>56.012728483682373</v>
      </c>
      <c r="I21" s="105"/>
    </row>
    <row r="22" spans="1:9" x14ac:dyDescent="0.25">
      <c r="A22" s="205">
        <v>38981</v>
      </c>
      <c r="B22" s="103">
        <v>3433.5</v>
      </c>
      <c r="C22" s="103">
        <v>2248.3000000000002</v>
      </c>
      <c r="D22" s="103">
        <v>1071.8</v>
      </c>
      <c r="E22" s="103">
        <v>679.1</v>
      </c>
      <c r="F22" s="103">
        <f t="shared" si="0"/>
        <v>4505.3</v>
      </c>
      <c r="G22" s="103">
        <f t="shared" si="1"/>
        <v>2927.4</v>
      </c>
      <c r="H22" s="104">
        <f t="shared" si="2"/>
        <v>53.901072624171633</v>
      </c>
      <c r="I22" s="105"/>
    </row>
    <row r="23" spans="1:9" x14ac:dyDescent="0.25">
      <c r="A23" s="205">
        <v>38988</v>
      </c>
      <c r="B23" s="103">
        <v>3375.6</v>
      </c>
      <c r="C23" s="103">
        <v>2664</v>
      </c>
      <c r="D23" s="103">
        <v>1315</v>
      </c>
      <c r="E23" s="103">
        <v>860.1</v>
      </c>
      <c r="F23" s="103">
        <f t="shared" si="0"/>
        <v>4690.6000000000004</v>
      </c>
      <c r="G23" s="103">
        <f t="shared" si="1"/>
        <v>3524.1</v>
      </c>
      <c r="H23" s="104">
        <f t="shared" si="2"/>
        <v>33.100649811299341</v>
      </c>
      <c r="I23" s="105"/>
    </row>
    <row r="24" spans="1:9" x14ac:dyDescent="0.25">
      <c r="A24" s="205">
        <v>38995</v>
      </c>
      <c r="B24" s="103">
        <v>3759.9</v>
      </c>
      <c r="C24" s="103">
        <v>2692.8</v>
      </c>
      <c r="D24" s="103">
        <v>1710.4</v>
      </c>
      <c r="E24" s="103">
        <v>1240.5</v>
      </c>
      <c r="F24" s="103">
        <f t="shared" si="0"/>
        <v>5470.3</v>
      </c>
      <c r="G24" s="103">
        <f t="shared" si="1"/>
        <v>3933.3</v>
      </c>
      <c r="H24" s="104">
        <f t="shared" si="2"/>
        <v>39.076602344087654</v>
      </c>
      <c r="I24" s="105"/>
    </row>
    <row r="25" spans="1:9" x14ac:dyDescent="0.25">
      <c r="A25" s="205">
        <v>39002</v>
      </c>
      <c r="B25" s="103">
        <v>3884.4</v>
      </c>
      <c r="C25" s="103">
        <v>2704.2</v>
      </c>
      <c r="D25" s="103">
        <v>1868.6</v>
      </c>
      <c r="E25" s="103">
        <v>1638.8</v>
      </c>
      <c r="F25" s="103">
        <f t="shared" si="0"/>
        <v>5753</v>
      </c>
      <c r="G25" s="103">
        <f t="shared" si="1"/>
        <v>4343</v>
      </c>
      <c r="H25" s="104">
        <f t="shared" si="2"/>
        <v>32.466037301404562</v>
      </c>
      <c r="I25" s="105"/>
    </row>
    <row r="26" spans="1:9" x14ac:dyDescent="0.25">
      <c r="A26" s="205">
        <v>39009</v>
      </c>
      <c r="B26" s="103">
        <v>4036.4</v>
      </c>
      <c r="C26" s="103">
        <v>2330</v>
      </c>
      <c r="D26" s="103">
        <v>2107.6999999999998</v>
      </c>
      <c r="E26" s="103">
        <v>2130.9</v>
      </c>
      <c r="F26" s="103">
        <f t="shared" si="0"/>
        <v>6144.1</v>
      </c>
      <c r="G26" s="103">
        <f t="shared" si="1"/>
        <v>4460.8999999999996</v>
      </c>
      <c r="H26" s="104">
        <f t="shared" si="2"/>
        <v>37.732296173417936</v>
      </c>
      <c r="I26" s="105"/>
    </row>
    <row r="27" spans="1:9" x14ac:dyDescent="0.25">
      <c r="A27" s="205">
        <v>39016</v>
      </c>
      <c r="B27" s="103">
        <v>3928.8</v>
      </c>
      <c r="C27" s="103">
        <v>2449.6999999999998</v>
      </c>
      <c r="D27" s="103">
        <v>2468.8000000000002</v>
      </c>
      <c r="E27" s="103">
        <v>2414.9</v>
      </c>
      <c r="F27" s="103">
        <f t="shared" si="0"/>
        <v>6397.6</v>
      </c>
      <c r="G27" s="103">
        <f t="shared" si="1"/>
        <v>4864.6000000000004</v>
      </c>
      <c r="H27" s="104">
        <f t="shared" si="2"/>
        <v>31.513382395263733</v>
      </c>
      <c r="I27" s="105"/>
    </row>
    <row r="28" spans="1:9" x14ac:dyDescent="0.25">
      <c r="A28" s="205">
        <v>39023</v>
      </c>
      <c r="B28" s="103">
        <v>4062</v>
      </c>
      <c r="C28" s="103">
        <v>2261.6</v>
      </c>
      <c r="D28" s="103">
        <v>2670.8</v>
      </c>
      <c r="E28" s="103">
        <v>2778.4</v>
      </c>
      <c r="F28" s="103">
        <f t="shared" si="0"/>
        <v>6732.8</v>
      </c>
      <c r="G28" s="103">
        <f t="shared" si="1"/>
        <v>5040</v>
      </c>
      <c r="H28" s="104">
        <f t="shared" si="2"/>
        <v>33.587301587301589</v>
      </c>
      <c r="I28" s="105"/>
    </row>
    <row r="29" spans="1:9" x14ac:dyDescent="0.25">
      <c r="A29" s="205">
        <v>39030</v>
      </c>
      <c r="B29" s="103">
        <v>4166.6000000000004</v>
      </c>
      <c r="C29" s="103">
        <v>2171.5</v>
      </c>
      <c r="D29" s="103">
        <v>2911.7</v>
      </c>
      <c r="E29" s="103">
        <v>3142.1</v>
      </c>
      <c r="F29" s="103">
        <f t="shared" si="0"/>
        <v>7078.3</v>
      </c>
      <c r="G29" s="103">
        <f t="shared" si="1"/>
        <v>5313.6</v>
      </c>
      <c r="H29" s="104">
        <f t="shared" si="2"/>
        <v>33.211005721168306</v>
      </c>
      <c r="I29" s="105"/>
    </row>
    <row r="30" spans="1:9" x14ac:dyDescent="0.25">
      <c r="A30" s="205">
        <v>39037</v>
      </c>
      <c r="B30" s="103">
        <v>3937.3</v>
      </c>
      <c r="C30" s="103">
        <v>2217.1</v>
      </c>
      <c r="D30" s="103">
        <v>3293</v>
      </c>
      <c r="E30" s="103">
        <v>3489.2</v>
      </c>
      <c r="F30" s="103">
        <f t="shared" si="0"/>
        <v>7230.3</v>
      </c>
      <c r="G30" s="103">
        <f t="shared" si="1"/>
        <v>5706.2999999999993</v>
      </c>
      <c r="H30" s="104">
        <f t="shared" si="2"/>
        <v>26.707323484569699</v>
      </c>
      <c r="I30" s="105"/>
    </row>
    <row r="31" spans="1:9" x14ac:dyDescent="0.25">
      <c r="A31" s="205">
        <v>39044</v>
      </c>
      <c r="B31" s="103">
        <v>3890.8</v>
      </c>
      <c r="C31" s="103">
        <v>2381</v>
      </c>
      <c r="D31" s="103">
        <v>3497.8</v>
      </c>
      <c r="E31" s="103">
        <v>3651.3</v>
      </c>
      <c r="F31" s="103">
        <f t="shared" si="0"/>
        <v>7388.6</v>
      </c>
      <c r="G31" s="103">
        <f t="shared" si="1"/>
        <v>6032.3</v>
      </c>
      <c r="H31" s="104">
        <f t="shared" si="2"/>
        <v>22.483961341445212</v>
      </c>
      <c r="I31" s="105"/>
    </row>
    <row r="32" spans="1:9" x14ac:dyDescent="0.25">
      <c r="A32" s="205">
        <v>39051</v>
      </c>
      <c r="B32" s="103">
        <v>3773.3</v>
      </c>
      <c r="C32" s="103">
        <v>2363.9</v>
      </c>
      <c r="D32" s="103">
        <v>3884.6</v>
      </c>
      <c r="E32" s="103">
        <v>4000.9</v>
      </c>
      <c r="F32" s="103">
        <f t="shared" si="0"/>
        <v>7657.9</v>
      </c>
      <c r="G32" s="103">
        <f t="shared" si="1"/>
        <v>6364.8</v>
      </c>
      <c r="H32" s="104">
        <f t="shared" si="2"/>
        <v>20.316427853192543</v>
      </c>
      <c r="I32" s="105"/>
    </row>
    <row r="33" spans="1:9" x14ac:dyDescent="0.25">
      <c r="A33" s="205">
        <v>39058</v>
      </c>
      <c r="B33" s="103">
        <v>3666.8</v>
      </c>
      <c r="C33" s="103">
        <v>2664</v>
      </c>
      <c r="D33" s="103">
        <v>4137.7</v>
      </c>
      <c r="E33" s="103">
        <v>4333.1000000000004</v>
      </c>
      <c r="F33" s="103">
        <f t="shared" si="0"/>
        <v>7804.5</v>
      </c>
      <c r="G33" s="103">
        <f t="shared" si="1"/>
        <v>6997.1</v>
      </c>
      <c r="H33" s="104">
        <f t="shared" si="2"/>
        <v>11.539066184562174</v>
      </c>
      <c r="I33" s="105"/>
    </row>
    <row r="34" spans="1:9" x14ac:dyDescent="0.25">
      <c r="A34" s="205">
        <v>39065</v>
      </c>
      <c r="B34" s="103">
        <v>3518.2</v>
      </c>
      <c r="C34" s="103">
        <v>2741.3</v>
      </c>
      <c r="D34" s="103">
        <v>4395.1000000000004</v>
      </c>
      <c r="E34" s="103">
        <v>4572.8</v>
      </c>
      <c r="F34" s="103">
        <f t="shared" si="0"/>
        <v>7913.3</v>
      </c>
      <c r="G34" s="103">
        <f t="shared" si="1"/>
        <v>7314.1</v>
      </c>
      <c r="H34" s="104">
        <f t="shared" si="2"/>
        <v>8.1923955100422496</v>
      </c>
      <c r="I34" s="105"/>
    </row>
    <row r="35" spans="1:9" x14ac:dyDescent="0.25">
      <c r="A35" s="205">
        <v>39072</v>
      </c>
      <c r="B35" s="103">
        <v>3299.1</v>
      </c>
      <c r="C35" s="103">
        <v>2641.8</v>
      </c>
      <c r="D35" s="103">
        <v>4717.8999999999996</v>
      </c>
      <c r="E35" s="103">
        <v>4707.3999999999996</v>
      </c>
      <c r="F35" s="103">
        <f t="shared" si="0"/>
        <v>8017</v>
      </c>
      <c r="G35" s="103">
        <f t="shared" si="1"/>
        <v>7349.2</v>
      </c>
      <c r="H35" s="104">
        <f t="shared" si="2"/>
        <v>9.0867033146464937</v>
      </c>
      <c r="I35" s="104">
        <v>60</v>
      </c>
    </row>
    <row r="36" spans="1:9" x14ac:dyDescent="0.25">
      <c r="A36" s="205">
        <v>39079</v>
      </c>
      <c r="B36" s="103">
        <v>3110.7</v>
      </c>
      <c r="C36" s="103">
        <v>2414.8000000000002</v>
      </c>
      <c r="D36" s="103">
        <v>5058.3</v>
      </c>
      <c r="E36" s="103">
        <v>5050.1000000000004</v>
      </c>
      <c r="F36" s="103">
        <f t="shared" si="0"/>
        <v>8169</v>
      </c>
      <c r="G36" s="103">
        <f t="shared" si="1"/>
        <v>7464.9000000000005</v>
      </c>
      <c r="H36" s="104">
        <f t="shared" si="2"/>
        <v>9.432142426556279</v>
      </c>
      <c r="I36" s="105"/>
    </row>
    <row r="37" spans="1:9" x14ac:dyDescent="0.25">
      <c r="A37" s="205">
        <v>39086</v>
      </c>
      <c r="B37" s="103">
        <v>3224.7</v>
      </c>
      <c r="C37" s="103">
        <v>2365</v>
      </c>
      <c r="D37" s="103">
        <v>5289</v>
      </c>
      <c r="E37" s="103">
        <v>5250.5</v>
      </c>
      <c r="F37" s="103">
        <f t="shared" si="0"/>
        <v>8513.7000000000007</v>
      </c>
      <c r="G37" s="103">
        <f t="shared" si="1"/>
        <v>7615.5</v>
      </c>
      <c r="H37" s="104">
        <f t="shared" si="2"/>
        <v>11.794366752018925</v>
      </c>
      <c r="I37" s="105"/>
    </row>
    <row r="38" spans="1:9" x14ac:dyDescent="0.25">
      <c r="A38" s="205">
        <v>39093</v>
      </c>
      <c r="B38" s="103">
        <v>3741.2</v>
      </c>
      <c r="C38" s="103">
        <v>2140.8000000000002</v>
      </c>
      <c r="D38" s="103">
        <v>5370.8</v>
      </c>
      <c r="E38" s="103">
        <v>5728</v>
      </c>
      <c r="F38" s="103">
        <f t="shared" si="0"/>
        <v>9112</v>
      </c>
      <c r="G38" s="103">
        <f t="shared" si="1"/>
        <v>7868.8</v>
      </c>
      <c r="H38" s="104">
        <f t="shared" si="2"/>
        <v>15.799105327368856</v>
      </c>
      <c r="I38" s="105"/>
    </row>
    <row r="39" spans="1:9" x14ac:dyDescent="0.25">
      <c r="A39" s="205">
        <v>39100</v>
      </c>
      <c r="B39" s="103">
        <v>3843.6</v>
      </c>
      <c r="C39" s="103">
        <v>2456.1</v>
      </c>
      <c r="D39" s="103">
        <v>5782.1</v>
      </c>
      <c r="E39" s="103">
        <v>6136</v>
      </c>
      <c r="F39" s="103">
        <f t="shared" si="0"/>
        <v>9625.7000000000007</v>
      </c>
      <c r="G39" s="103">
        <f t="shared" si="1"/>
        <v>8592.1</v>
      </c>
      <c r="H39" s="104">
        <f t="shared" si="2"/>
        <v>12.029655148333941</v>
      </c>
      <c r="I39" s="105"/>
    </row>
    <row r="40" spans="1:9" x14ac:dyDescent="0.25">
      <c r="A40" s="205">
        <v>39107</v>
      </c>
      <c r="B40" s="103">
        <v>3928.7</v>
      </c>
      <c r="C40" s="103">
        <v>2565.8000000000002</v>
      </c>
      <c r="D40" s="103">
        <v>6013.8</v>
      </c>
      <c r="E40" s="103">
        <v>6392.4</v>
      </c>
      <c r="F40" s="103">
        <f t="shared" si="0"/>
        <v>9942.5</v>
      </c>
      <c r="G40" s="103">
        <f t="shared" si="1"/>
        <v>8958.2000000000007</v>
      </c>
      <c r="H40" s="104">
        <f t="shared" si="2"/>
        <v>10.987698421557891</v>
      </c>
      <c r="I40" s="105"/>
    </row>
    <row r="41" spans="1:9" x14ac:dyDescent="0.25">
      <c r="A41" s="205">
        <v>39114</v>
      </c>
      <c r="B41" s="99">
        <v>3793.9</v>
      </c>
      <c r="C41" s="99">
        <v>2969.9</v>
      </c>
      <c r="D41" s="99">
        <v>6458.2</v>
      </c>
      <c r="E41" s="99">
        <v>6713.5</v>
      </c>
      <c r="F41" s="103">
        <f t="shared" ref="F41:G43" si="3">+B41+D41</f>
        <v>10252.1</v>
      </c>
      <c r="G41" s="103">
        <f t="shared" si="3"/>
        <v>9683.4</v>
      </c>
      <c r="H41" s="104">
        <f t="shared" ref="H41:H46" si="4">(F41/G41-1)*100</f>
        <v>5.8729371914823414</v>
      </c>
      <c r="I41" s="105"/>
    </row>
    <row r="42" spans="1:9" x14ac:dyDescent="0.25">
      <c r="A42" s="205">
        <v>39121</v>
      </c>
      <c r="B42" s="103">
        <v>4317.3</v>
      </c>
      <c r="C42" s="103">
        <v>3052.7</v>
      </c>
      <c r="D42" s="103">
        <v>6619.2</v>
      </c>
      <c r="E42" s="103">
        <v>7054.9</v>
      </c>
      <c r="F42" s="103">
        <f t="shared" si="3"/>
        <v>10936.5</v>
      </c>
      <c r="G42" s="103">
        <f t="shared" si="3"/>
        <v>10107.599999999999</v>
      </c>
      <c r="H42" s="104">
        <f t="shared" si="4"/>
        <v>8.2007598242906496</v>
      </c>
      <c r="I42" s="105"/>
    </row>
    <row r="43" spans="1:9" x14ac:dyDescent="0.25">
      <c r="A43" s="205">
        <v>39128</v>
      </c>
      <c r="B43" s="99">
        <v>4135</v>
      </c>
      <c r="C43" s="99">
        <v>2922.5</v>
      </c>
      <c r="D43" s="99">
        <v>6843.4</v>
      </c>
      <c r="E43" s="99">
        <v>7499.2</v>
      </c>
      <c r="F43" s="103">
        <f t="shared" si="3"/>
        <v>10978.4</v>
      </c>
      <c r="G43" s="103">
        <f t="shared" si="3"/>
        <v>10421.700000000001</v>
      </c>
      <c r="H43" s="104">
        <f t="shared" si="4"/>
        <v>5.3417388717771574</v>
      </c>
      <c r="I43" s="105"/>
    </row>
    <row r="44" spans="1:9" x14ac:dyDescent="0.25">
      <c r="A44" s="205">
        <v>39135</v>
      </c>
      <c r="B44" s="99">
        <v>3940.7</v>
      </c>
      <c r="C44" s="99">
        <v>3036.3</v>
      </c>
      <c r="D44" s="99">
        <v>7141.9</v>
      </c>
      <c r="E44" s="99">
        <v>7580.1</v>
      </c>
      <c r="F44" s="103">
        <f t="shared" ref="F44:G46" si="5">+B44+D44</f>
        <v>11082.599999999999</v>
      </c>
      <c r="G44" s="103">
        <f t="shared" si="5"/>
        <v>10616.400000000001</v>
      </c>
      <c r="H44" s="104">
        <f t="shared" si="4"/>
        <v>4.3913190912173272</v>
      </c>
      <c r="I44" s="108"/>
    </row>
    <row r="45" spans="1:9" x14ac:dyDescent="0.25">
      <c r="A45" s="205">
        <v>39142</v>
      </c>
      <c r="B45" s="99">
        <v>3662.4</v>
      </c>
      <c r="C45" s="99">
        <v>3396</v>
      </c>
      <c r="D45" s="99">
        <v>7679</v>
      </c>
      <c r="E45" s="99">
        <v>8049.6</v>
      </c>
      <c r="F45" s="103">
        <f t="shared" si="5"/>
        <v>11341.4</v>
      </c>
      <c r="G45" s="103">
        <f t="shared" si="5"/>
        <v>11445.6</v>
      </c>
      <c r="H45" s="104">
        <f t="shared" si="4"/>
        <v>-0.91039351366464238</v>
      </c>
      <c r="I45" s="108"/>
    </row>
    <row r="46" spans="1:9" x14ac:dyDescent="0.25">
      <c r="A46" s="205">
        <v>39149</v>
      </c>
      <c r="B46" s="99">
        <v>3288.1</v>
      </c>
      <c r="C46" s="99">
        <v>3360.5</v>
      </c>
      <c r="D46" s="99">
        <v>8161.6</v>
      </c>
      <c r="E46" s="99">
        <v>8427.4</v>
      </c>
      <c r="F46" s="103">
        <f t="shared" si="5"/>
        <v>11449.7</v>
      </c>
      <c r="G46" s="103">
        <f t="shared" si="5"/>
        <v>11787.9</v>
      </c>
      <c r="H46" s="104">
        <f t="shared" si="4"/>
        <v>-2.8690436803841091</v>
      </c>
      <c r="I46" s="108"/>
    </row>
    <row r="47" spans="1:9" x14ac:dyDescent="0.25">
      <c r="A47" s="205">
        <v>39156</v>
      </c>
      <c r="B47" s="99">
        <v>3240.2</v>
      </c>
      <c r="C47" s="99">
        <v>3044.1</v>
      </c>
      <c r="D47" s="99">
        <v>8401.4</v>
      </c>
      <c r="E47" s="99">
        <v>8936</v>
      </c>
      <c r="F47" s="103">
        <f t="shared" ref="F47:G49" si="6">+B47+D47</f>
        <v>11641.599999999999</v>
      </c>
      <c r="G47" s="103">
        <f t="shared" si="6"/>
        <v>11980.1</v>
      </c>
      <c r="H47" s="104">
        <f t="shared" ref="H47:H52" si="7">(F47/G47-1)*100</f>
        <v>-2.8255189856512208</v>
      </c>
      <c r="I47" s="108"/>
    </row>
    <row r="48" spans="1:9" x14ac:dyDescent="0.25">
      <c r="A48" s="205">
        <v>39163</v>
      </c>
      <c r="B48" s="99">
        <v>2910.1</v>
      </c>
      <c r="C48" s="99">
        <v>2855.4</v>
      </c>
      <c r="D48" s="99">
        <v>8674.4</v>
      </c>
      <c r="E48" s="99">
        <v>9121.6</v>
      </c>
      <c r="F48" s="103">
        <f t="shared" si="6"/>
        <v>11584.5</v>
      </c>
      <c r="G48" s="103">
        <f t="shared" si="6"/>
        <v>11977</v>
      </c>
      <c r="H48" s="104">
        <f t="shared" si="7"/>
        <v>-3.2771144693996779</v>
      </c>
      <c r="I48" s="108"/>
    </row>
    <row r="49" spans="1:9" x14ac:dyDescent="0.25">
      <c r="A49" s="205">
        <v>39170</v>
      </c>
      <c r="B49" s="99">
        <v>2729.7</v>
      </c>
      <c r="C49" s="99">
        <v>2830.2</v>
      </c>
      <c r="D49" s="99">
        <v>8981.4</v>
      </c>
      <c r="E49" s="99">
        <v>9496.6</v>
      </c>
      <c r="F49" s="103">
        <f t="shared" si="6"/>
        <v>11711.099999999999</v>
      </c>
      <c r="G49" s="103">
        <f t="shared" si="6"/>
        <v>12326.8</v>
      </c>
      <c r="H49" s="104">
        <f t="shared" si="7"/>
        <v>-4.9948080604861005</v>
      </c>
      <c r="I49" s="108"/>
    </row>
    <row r="50" spans="1:9" x14ac:dyDescent="0.25">
      <c r="A50" s="205">
        <v>39177</v>
      </c>
      <c r="B50" s="99">
        <v>2765.9</v>
      </c>
      <c r="C50" s="99">
        <v>2706.1</v>
      </c>
      <c r="D50" s="99">
        <v>9275.7999999999993</v>
      </c>
      <c r="E50" s="99">
        <v>9720.2999999999993</v>
      </c>
      <c r="F50" s="103">
        <f t="shared" ref="F50:G52" si="8">+B50+D50</f>
        <v>12041.699999999999</v>
      </c>
      <c r="G50" s="103">
        <f t="shared" si="8"/>
        <v>12426.4</v>
      </c>
      <c r="H50" s="104">
        <f t="shared" si="7"/>
        <v>-3.0958282366574497</v>
      </c>
      <c r="I50" s="108"/>
    </row>
    <row r="51" spans="1:9" x14ac:dyDescent="0.25">
      <c r="A51" s="205">
        <v>39184</v>
      </c>
      <c r="B51" s="99">
        <v>2707.7</v>
      </c>
      <c r="C51" s="99">
        <v>2554.1999999999998</v>
      </c>
      <c r="D51" s="99">
        <v>9506.5</v>
      </c>
      <c r="E51" s="99">
        <v>9999.7000000000007</v>
      </c>
      <c r="F51" s="103">
        <f t="shared" si="8"/>
        <v>12214.2</v>
      </c>
      <c r="G51" s="103">
        <f t="shared" si="8"/>
        <v>12553.900000000001</v>
      </c>
      <c r="H51" s="104">
        <f t="shared" si="7"/>
        <v>-2.7059320211249127</v>
      </c>
      <c r="I51" s="108"/>
    </row>
    <row r="52" spans="1:9" x14ac:dyDescent="0.25">
      <c r="A52" s="205">
        <v>39191</v>
      </c>
      <c r="B52" s="99">
        <v>2913.4</v>
      </c>
      <c r="C52" s="99">
        <v>2546.4</v>
      </c>
      <c r="D52" s="99">
        <v>9754.1</v>
      </c>
      <c r="E52" s="99">
        <v>10276.200000000001</v>
      </c>
      <c r="F52" s="103">
        <f t="shared" si="8"/>
        <v>12667.5</v>
      </c>
      <c r="G52" s="103">
        <f t="shared" si="8"/>
        <v>12822.6</v>
      </c>
      <c r="H52" s="104">
        <f t="shared" si="7"/>
        <v>-1.2095830798745988</v>
      </c>
      <c r="I52" s="108"/>
    </row>
    <row r="53" spans="1:9" x14ac:dyDescent="0.25">
      <c r="A53" s="205">
        <v>39198</v>
      </c>
      <c r="B53" s="99">
        <v>2738.6</v>
      </c>
      <c r="C53" s="99">
        <v>2796.8</v>
      </c>
      <c r="D53" s="99">
        <v>10053.5</v>
      </c>
      <c r="E53" s="99">
        <v>10588.3</v>
      </c>
      <c r="F53" s="103">
        <f t="shared" ref="F53:G55" si="9">+B53+D53</f>
        <v>12792.1</v>
      </c>
      <c r="G53" s="103">
        <f t="shared" si="9"/>
        <v>13385.099999999999</v>
      </c>
      <c r="H53" s="104">
        <f t="shared" ref="H53:H58" si="10">(F53/G53-1)*100</f>
        <v>-4.4302993627242104</v>
      </c>
      <c r="I53" s="108"/>
    </row>
    <row r="54" spans="1:9" x14ac:dyDescent="0.25">
      <c r="A54" s="205">
        <v>39205</v>
      </c>
      <c r="B54" s="99">
        <v>2822.4</v>
      </c>
      <c r="C54" s="99">
        <v>2639.7</v>
      </c>
      <c r="D54" s="99">
        <v>10257.1</v>
      </c>
      <c r="E54" s="99">
        <v>10885.6</v>
      </c>
      <c r="F54" s="103">
        <f t="shared" si="9"/>
        <v>13079.5</v>
      </c>
      <c r="G54" s="103">
        <f t="shared" si="9"/>
        <v>13525.3</v>
      </c>
      <c r="H54" s="104">
        <f t="shared" si="10"/>
        <v>-3.29604518938581</v>
      </c>
    </row>
    <row r="55" spans="1:9" x14ac:dyDescent="0.25">
      <c r="A55" s="205">
        <v>39212</v>
      </c>
      <c r="B55" s="99">
        <v>2654.1</v>
      </c>
      <c r="C55" s="99">
        <v>2778.3</v>
      </c>
      <c r="D55" s="99">
        <v>10724.7</v>
      </c>
      <c r="E55" s="99">
        <v>11040</v>
      </c>
      <c r="F55" s="103">
        <f t="shared" si="9"/>
        <v>13378.800000000001</v>
      </c>
      <c r="G55" s="103">
        <f t="shared" si="9"/>
        <v>13818.3</v>
      </c>
      <c r="H55" s="104">
        <f t="shared" si="10"/>
        <v>-3.180564903063321</v>
      </c>
      <c r="I55" s="108">
        <v>486.9</v>
      </c>
    </row>
    <row r="56" spans="1:9" x14ac:dyDescent="0.25">
      <c r="A56" s="205">
        <v>39219</v>
      </c>
      <c r="B56" s="99">
        <v>2759</v>
      </c>
      <c r="C56" s="99">
        <v>2813.3</v>
      </c>
      <c r="D56" s="99">
        <v>10972.7</v>
      </c>
      <c r="E56" s="99">
        <v>11550.8</v>
      </c>
      <c r="F56" s="103">
        <f t="shared" ref="F56:G58" si="11">+B56+D56</f>
        <v>13731.7</v>
      </c>
      <c r="G56" s="103">
        <f t="shared" si="11"/>
        <v>14364.099999999999</v>
      </c>
      <c r="H56" s="104">
        <f t="shared" si="10"/>
        <v>-4.4026426995077861</v>
      </c>
      <c r="I56" s="108">
        <v>629.1</v>
      </c>
    </row>
    <row r="57" spans="1:9" x14ac:dyDescent="0.25">
      <c r="A57" s="205">
        <v>39226</v>
      </c>
      <c r="B57" s="99">
        <v>2664.1</v>
      </c>
      <c r="C57" s="99">
        <v>2824.7</v>
      </c>
      <c r="D57" s="99">
        <v>11322.3</v>
      </c>
      <c r="E57" s="99">
        <v>11938.8</v>
      </c>
      <c r="F57" s="103">
        <f t="shared" si="11"/>
        <v>13986.4</v>
      </c>
      <c r="G57" s="103">
        <f t="shared" si="11"/>
        <v>14763.5</v>
      </c>
      <c r="H57" s="104">
        <f t="shared" si="10"/>
        <v>-5.2636569919057186</v>
      </c>
      <c r="I57" s="108">
        <v>781.3</v>
      </c>
    </row>
    <row r="58" spans="1:9" x14ac:dyDescent="0.25">
      <c r="A58" s="205">
        <v>39233</v>
      </c>
      <c r="B58" s="99">
        <v>2442</v>
      </c>
      <c r="C58" s="99">
        <v>2792.6</v>
      </c>
      <c r="D58" s="99">
        <v>11671.6</v>
      </c>
      <c r="E58" s="99">
        <v>12202.7</v>
      </c>
      <c r="F58" s="103">
        <f t="shared" si="11"/>
        <v>14113.6</v>
      </c>
      <c r="G58" s="103">
        <f t="shared" si="11"/>
        <v>14995.300000000001</v>
      </c>
      <c r="H58" s="104">
        <f t="shared" si="10"/>
        <v>-5.8798423506031927</v>
      </c>
      <c r="I58" s="108">
        <v>806.7</v>
      </c>
    </row>
    <row r="59" spans="1:9" x14ac:dyDescent="0.25">
      <c r="A59" s="205">
        <v>39240</v>
      </c>
      <c r="B59" s="99">
        <v>2276.5</v>
      </c>
      <c r="C59" s="99">
        <v>3004</v>
      </c>
      <c r="D59" s="99">
        <v>11977.8</v>
      </c>
      <c r="E59" s="99">
        <v>12557.1</v>
      </c>
      <c r="F59" s="103">
        <f t="shared" ref="F59:G61" si="12">+B59+D59</f>
        <v>14254.3</v>
      </c>
      <c r="G59" s="103">
        <f t="shared" si="12"/>
        <v>15561.1</v>
      </c>
      <c r="H59" s="104">
        <f t="shared" ref="H59:H64" si="13">(F59/G59-1)*100</f>
        <v>-8.3978639042227137</v>
      </c>
      <c r="I59" s="108">
        <v>832.1</v>
      </c>
    </row>
    <row r="60" spans="1:9" x14ac:dyDescent="0.25">
      <c r="A60" s="205">
        <v>39247</v>
      </c>
      <c r="B60" s="99">
        <v>2472.5</v>
      </c>
      <c r="C60" s="99">
        <v>3031.1</v>
      </c>
      <c r="D60" s="99">
        <v>12157</v>
      </c>
      <c r="E60" s="99">
        <v>12844.5</v>
      </c>
      <c r="F60" s="103">
        <f t="shared" si="12"/>
        <v>14629.5</v>
      </c>
      <c r="G60" s="103">
        <f t="shared" si="12"/>
        <v>15875.6</v>
      </c>
      <c r="H60" s="104">
        <f t="shared" si="13"/>
        <v>-7.8491521580286712</v>
      </c>
      <c r="I60" s="99">
        <v>857.6</v>
      </c>
    </row>
    <row r="61" spans="1:9" x14ac:dyDescent="0.25">
      <c r="A61" s="205">
        <v>39254</v>
      </c>
      <c r="B61" s="99">
        <v>2358.5</v>
      </c>
      <c r="C61" s="99">
        <v>2949.5</v>
      </c>
      <c r="D61" s="99">
        <v>12465.4</v>
      </c>
      <c r="E61" s="99">
        <v>13127.3</v>
      </c>
      <c r="F61" s="103">
        <f t="shared" si="12"/>
        <v>14823.9</v>
      </c>
      <c r="G61" s="103">
        <f t="shared" si="12"/>
        <v>16076.8</v>
      </c>
      <c r="H61" s="104">
        <f t="shared" si="13"/>
        <v>-7.793217555732479</v>
      </c>
      <c r="I61" s="108">
        <v>925.2</v>
      </c>
    </row>
    <row r="62" spans="1:9" x14ac:dyDescent="0.25">
      <c r="A62" s="205">
        <v>39261</v>
      </c>
      <c r="B62" s="99">
        <v>2018.5</v>
      </c>
      <c r="C62" s="99">
        <v>2961.6</v>
      </c>
      <c r="D62" s="99">
        <v>12857.7</v>
      </c>
      <c r="E62" s="99">
        <v>13331.8</v>
      </c>
      <c r="F62" s="103">
        <f t="shared" ref="F62:G64" si="14">+B62+D62</f>
        <v>14876.2</v>
      </c>
      <c r="G62" s="103">
        <f t="shared" si="14"/>
        <v>16293.4</v>
      </c>
      <c r="H62" s="104">
        <f t="shared" si="13"/>
        <v>-8.698000417346897</v>
      </c>
      <c r="I62" s="99">
        <v>995.5</v>
      </c>
    </row>
    <row r="63" spans="1:9" x14ac:dyDescent="0.25">
      <c r="A63" s="205">
        <v>39268</v>
      </c>
      <c r="B63" s="99">
        <v>2205.4</v>
      </c>
      <c r="C63" s="99">
        <v>2721.1</v>
      </c>
      <c r="D63" s="99">
        <v>13049</v>
      </c>
      <c r="E63" s="99">
        <v>13694.2</v>
      </c>
      <c r="F63" s="103">
        <f t="shared" si="14"/>
        <v>15254.4</v>
      </c>
      <c r="G63" s="103">
        <f t="shared" si="14"/>
        <v>16415.3</v>
      </c>
      <c r="H63" s="104">
        <f t="shared" si="13"/>
        <v>-7.0720608213069465</v>
      </c>
      <c r="I63" s="108">
        <v>1071.8</v>
      </c>
    </row>
    <row r="64" spans="1:9" x14ac:dyDescent="0.25">
      <c r="A64" s="205">
        <v>39275</v>
      </c>
      <c r="B64" s="99">
        <v>2061.4</v>
      </c>
      <c r="C64" s="99">
        <v>2500.6999999999998</v>
      </c>
      <c r="D64" s="99">
        <v>13480.4</v>
      </c>
      <c r="E64" s="99">
        <v>13960.7</v>
      </c>
      <c r="F64" s="103">
        <f t="shared" si="14"/>
        <v>15541.8</v>
      </c>
      <c r="G64" s="103">
        <f t="shared" si="14"/>
        <v>16461.400000000001</v>
      </c>
      <c r="H64" s="104">
        <f t="shared" si="13"/>
        <v>-5.5864021286160526</v>
      </c>
      <c r="I64" s="108">
        <v>1191.5999999999999</v>
      </c>
    </row>
    <row r="65" spans="1:9" x14ac:dyDescent="0.25">
      <c r="A65" s="205">
        <v>39282</v>
      </c>
      <c r="B65" s="99">
        <v>1835.9</v>
      </c>
      <c r="C65" s="99">
        <v>2281.3000000000002</v>
      </c>
      <c r="D65" s="99">
        <v>13813.3</v>
      </c>
      <c r="E65" s="99">
        <v>14358.8</v>
      </c>
      <c r="F65" s="103">
        <f t="shared" ref="F65:G67" si="15">+B65+D65</f>
        <v>15649.199999999999</v>
      </c>
      <c r="G65" s="103">
        <f t="shared" si="15"/>
        <v>16640.099999999999</v>
      </c>
      <c r="H65" s="104">
        <f t="shared" ref="H65:H70" si="16">(F65/G65-1)*100</f>
        <v>-5.9548920980042164</v>
      </c>
      <c r="I65" s="108">
        <v>1265.8</v>
      </c>
    </row>
    <row r="66" spans="1:9" x14ac:dyDescent="0.25">
      <c r="A66" s="205">
        <v>39289</v>
      </c>
      <c r="B66" s="99">
        <v>2018.2</v>
      </c>
      <c r="C66" s="99">
        <v>1968.2</v>
      </c>
      <c r="D66" s="99">
        <v>13961.2</v>
      </c>
      <c r="E66" s="99">
        <v>14807.1</v>
      </c>
      <c r="F66" s="103">
        <f t="shared" si="15"/>
        <v>15979.400000000001</v>
      </c>
      <c r="G66" s="103">
        <f t="shared" si="15"/>
        <v>16775.3</v>
      </c>
      <c r="H66" s="104">
        <f t="shared" si="16"/>
        <v>-4.7444755086347046</v>
      </c>
      <c r="I66" s="108">
        <v>1586.6</v>
      </c>
    </row>
    <row r="67" spans="1:9" x14ac:dyDescent="0.25">
      <c r="A67" s="205">
        <v>39296</v>
      </c>
      <c r="B67" s="99">
        <v>1955.3</v>
      </c>
      <c r="C67" s="99">
        <v>1923.6</v>
      </c>
      <c r="D67" s="99">
        <v>14150.8</v>
      </c>
      <c r="E67" s="99">
        <v>15107.7</v>
      </c>
      <c r="F67" s="103">
        <f t="shared" si="15"/>
        <v>16106.099999999999</v>
      </c>
      <c r="G67" s="103">
        <f t="shared" si="15"/>
        <v>17031.3</v>
      </c>
      <c r="H67" s="104">
        <f t="shared" si="16"/>
        <v>-5.4323510242905719</v>
      </c>
      <c r="I67" s="108">
        <v>1748.7</v>
      </c>
    </row>
    <row r="68" spans="1:9" x14ac:dyDescent="0.25">
      <c r="A68" s="205">
        <v>39303</v>
      </c>
      <c r="B68" s="99">
        <v>1236</v>
      </c>
      <c r="C68" s="99">
        <v>1751.2</v>
      </c>
      <c r="D68" s="99">
        <v>14349.5</v>
      </c>
      <c r="E68" s="99">
        <v>15374.6</v>
      </c>
      <c r="F68" s="103">
        <f t="shared" ref="F68:G70" si="17">+B68+D68</f>
        <v>15585.5</v>
      </c>
      <c r="G68" s="103">
        <f t="shared" si="17"/>
        <v>17125.8</v>
      </c>
      <c r="H68" s="104">
        <f t="shared" si="16"/>
        <v>-8.9940323955669204</v>
      </c>
      <c r="I68" s="108">
        <v>2641.9</v>
      </c>
    </row>
    <row r="69" spans="1:9" x14ac:dyDescent="0.25">
      <c r="A69" s="205">
        <v>39310</v>
      </c>
      <c r="B69" s="99">
        <v>1156.5999999999999</v>
      </c>
      <c r="C69" s="99">
        <v>1144.7</v>
      </c>
      <c r="D69" s="99">
        <v>14659.1</v>
      </c>
      <c r="E69" s="99">
        <v>15772</v>
      </c>
      <c r="F69" s="103">
        <f t="shared" si="17"/>
        <v>15815.7</v>
      </c>
      <c r="G69" s="103">
        <f t="shared" si="17"/>
        <v>16916.7</v>
      </c>
      <c r="H69" s="104">
        <f t="shared" si="16"/>
        <v>-6.5083615598786952</v>
      </c>
      <c r="I69" s="108">
        <v>2951.8</v>
      </c>
    </row>
    <row r="70" spans="1:9" x14ac:dyDescent="0.25">
      <c r="A70" s="205">
        <v>39317</v>
      </c>
      <c r="B70" s="99">
        <v>811.9</v>
      </c>
      <c r="C70" s="99">
        <v>610.6</v>
      </c>
      <c r="D70" s="99">
        <v>15204.3</v>
      </c>
      <c r="E70" s="99">
        <v>16237.2</v>
      </c>
      <c r="F70" s="103">
        <f t="shared" si="17"/>
        <v>16016.199999999999</v>
      </c>
      <c r="G70" s="103">
        <f t="shared" si="17"/>
        <v>16847.8</v>
      </c>
      <c r="H70" s="104">
        <f t="shared" si="16"/>
        <v>-4.9359560298674054</v>
      </c>
      <c r="I70" s="108">
        <v>3241.6</v>
      </c>
    </row>
    <row r="71" spans="1:9" x14ac:dyDescent="0.25">
      <c r="A71" s="205">
        <v>39324</v>
      </c>
      <c r="B71" s="99">
        <v>618.9</v>
      </c>
      <c r="C71" s="99">
        <v>447.7</v>
      </c>
      <c r="D71" s="99">
        <v>15550.6</v>
      </c>
      <c r="E71" s="99">
        <v>16473.8</v>
      </c>
      <c r="F71" s="103">
        <f t="shared" ref="F71:G73" si="18">+B71+D71</f>
        <v>16169.5</v>
      </c>
      <c r="G71" s="103">
        <f t="shared" si="18"/>
        <v>16921.5</v>
      </c>
      <c r="H71" s="104">
        <f t="shared" ref="H71:H76" si="19">(F71/G71-1)*100</f>
        <v>-4.4440504683390998</v>
      </c>
      <c r="I71" s="99">
        <v>3519.4</v>
      </c>
    </row>
    <row r="72" spans="1:9" x14ac:dyDescent="0.25">
      <c r="A72" s="207">
        <v>39331</v>
      </c>
      <c r="B72" s="99">
        <v>4265.3</v>
      </c>
      <c r="C72" s="99">
        <v>3972.9</v>
      </c>
      <c r="D72" s="99">
        <v>98.4</v>
      </c>
      <c r="E72" s="99">
        <v>153</v>
      </c>
      <c r="F72" s="103">
        <f t="shared" si="18"/>
        <v>4363.7</v>
      </c>
      <c r="G72" s="103">
        <f t="shared" si="18"/>
        <v>4125.8999999999996</v>
      </c>
      <c r="H72" s="104">
        <f t="shared" si="19"/>
        <v>5.7635909740905156</v>
      </c>
      <c r="I72" s="108"/>
    </row>
    <row r="73" spans="1:9" x14ac:dyDescent="0.25">
      <c r="A73" s="205">
        <f>+A72+7</f>
        <v>39338</v>
      </c>
      <c r="B73" s="99">
        <v>4557.3</v>
      </c>
      <c r="C73" s="99">
        <v>3473.1</v>
      </c>
      <c r="D73" s="99">
        <v>384.3</v>
      </c>
      <c r="E73" s="99">
        <v>743.3</v>
      </c>
      <c r="F73" s="103">
        <f t="shared" si="18"/>
        <v>4941.6000000000004</v>
      </c>
      <c r="G73" s="103">
        <f t="shared" si="18"/>
        <v>4216.3999999999996</v>
      </c>
      <c r="H73" s="104">
        <f t="shared" si="19"/>
        <v>17.199506688170029</v>
      </c>
      <c r="I73" s="108"/>
    </row>
    <row r="74" spans="1:9" x14ac:dyDescent="0.25">
      <c r="A74" s="205">
        <f t="shared" ref="A74:A80" si="20">+A73+7</f>
        <v>39345</v>
      </c>
      <c r="B74" s="99">
        <v>4546.6000000000004</v>
      </c>
      <c r="C74" s="99">
        <v>3433.5</v>
      </c>
      <c r="D74" s="99">
        <v>576.5</v>
      </c>
      <c r="E74" s="99">
        <v>1071.8</v>
      </c>
      <c r="F74" s="103">
        <f t="shared" ref="F74:G76" si="21">+B74+D74</f>
        <v>5123.1000000000004</v>
      </c>
      <c r="G74" s="103">
        <f t="shared" si="21"/>
        <v>4505.3</v>
      </c>
      <c r="H74" s="104">
        <f t="shared" si="19"/>
        <v>13.712738330410845</v>
      </c>
      <c r="I74" s="108"/>
    </row>
    <row r="75" spans="1:9" x14ac:dyDescent="0.25">
      <c r="A75" s="205">
        <f t="shared" si="20"/>
        <v>39352</v>
      </c>
      <c r="B75" s="99">
        <v>4833.1000000000004</v>
      </c>
      <c r="C75" s="99">
        <v>3375.6</v>
      </c>
      <c r="D75" s="99">
        <v>825.7</v>
      </c>
      <c r="E75" s="99">
        <v>1315</v>
      </c>
      <c r="F75" s="103">
        <f t="shared" si="21"/>
        <v>5658.8</v>
      </c>
      <c r="G75" s="103">
        <f t="shared" si="21"/>
        <v>4690.6000000000004</v>
      </c>
      <c r="H75" s="104">
        <f t="shared" si="19"/>
        <v>20.641282565130247</v>
      </c>
      <c r="I75" s="108"/>
    </row>
    <row r="76" spans="1:9" x14ac:dyDescent="0.25">
      <c r="A76" s="205">
        <f t="shared" si="20"/>
        <v>39359</v>
      </c>
      <c r="B76" s="99">
        <v>5092.3999999999996</v>
      </c>
      <c r="C76" s="99">
        <v>3759.9</v>
      </c>
      <c r="D76" s="99">
        <v>1066.8</v>
      </c>
      <c r="E76" s="99">
        <v>1710.4</v>
      </c>
      <c r="F76" s="103">
        <f t="shared" si="21"/>
        <v>6159.2</v>
      </c>
      <c r="G76" s="103">
        <f t="shared" si="21"/>
        <v>5470.3</v>
      </c>
      <c r="H76" s="104">
        <f t="shared" si="19"/>
        <v>12.593459225270998</v>
      </c>
      <c r="I76" s="108"/>
    </row>
    <row r="77" spans="1:9" x14ac:dyDescent="0.25">
      <c r="A77" s="205">
        <f t="shared" si="20"/>
        <v>39366</v>
      </c>
      <c r="B77" s="99">
        <v>5348.3</v>
      </c>
      <c r="C77" s="99">
        <v>3884.4</v>
      </c>
      <c r="D77" s="99">
        <v>1320.7</v>
      </c>
      <c r="E77" s="99">
        <v>1868.6</v>
      </c>
      <c r="F77" s="103">
        <f t="shared" ref="F77:G79" si="22">+B77+D77</f>
        <v>6669</v>
      </c>
      <c r="G77" s="103">
        <f t="shared" si="22"/>
        <v>5753</v>
      </c>
      <c r="H77" s="104">
        <f t="shared" ref="H77:H82" si="23">(F77/G77-1)*100</f>
        <v>15.922127585607516</v>
      </c>
      <c r="I77" s="108"/>
    </row>
    <row r="78" spans="1:9" x14ac:dyDescent="0.25">
      <c r="A78" s="205">
        <f t="shared" si="20"/>
        <v>39373</v>
      </c>
      <c r="B78" s="99">
        <v>5672.1</v>
      </c>
      <c r="C78" s="99">
        <v>4036.4</v>
      </c>
      <c r="D78" s="99">
        <v>1650.9</v>
      </c>
      <c r="E78" s="99">
        <v>2107.6999999999998</v>
      </c>
      <c r="F78" s="103">
        <f t="shared" si="22"/>
        <v>7323</v>
      </c>
      <c r="G78" s="103">
        <f t="shared" si="22"/>
        <v>6144.1</v>
      </c>
      <c r="H78" s="104">
        <f t="shared" si="23"/>
        <v>19.187513224068621</v>
      </c>
      <c r="I78" s="108"/>
    </row>
    <row r="79" spans="1:9" x14ac:dyDescent="0.25">
      <c r="A79" s="205">
        <f t="shared" si="20"/>
        <v>39380</v>
      </c>
      <c r="B79" s="99">
        <v>5496.6</v>
      </c>
      <c r="C79" s="99">
        <v>3928.8</v>
      </c>
      <c r="D79" s="99">
        <v>1994</v>
      </c>
      <c r="E79" s="99">
        <v>2468.8000000000002</v>
      </c>
      <c r="F79" s="103">
        <f t="shared" si="22"/>
        <v>7490.6</v>
      </c>
      <c r="G79" s="103">
        <f t="shared" si="22"/>
        <v>6397.6</v>
      </c>
      <c r="H79" s="104">
        <f t="shared" si="23"/>
        <v>17.084531699387263</v>
      </c>
      <c r="I79" s="108"/>
    </row>
    <row r="80" spans="1:9" x14ac:dyDescent="0.25">
      <c r="A80" s="205">
        <f t="shared" si="20"/>
        <v>39387</v>
      </c>
      <c r="B80" s="99">
        <v>5484.4</v>
      </c>
      <c r="C80" s="99">
        <v>4062.8</v>
      </c>
      <c r="D80" s="99">
        <v>2183.1</v>
      </c>
      <c r="E80" s="99">
        <v>2670.8</v>
      </c>
      <c r="F80" s="103">
        <f t="shared" ref="F80:G82" si="24">+B80+D80</f>
        <v>7667.5</v>
      </c>
      <c r="G80" s="103">
        <f t="shared" si="24"/>
        <v>6733.6</v>
      </c>
      <c r="H80" s="104">
        <f t="shared" si="23"/>
        <v>13.869252702863255</v>
      </c>
      <c r="I80" s="108"/>
    </row>
    <row r="81" spans="1:9" x14ac:dyDescent="0.25">
      <c r="A81" s="205">
        <f t="shared" ref="A81:A86" si="25">+A80+7</f>
        <v>39394</v>
      </c>
      <c r="B81" s="99">
        <v>5104.2</v>
      </c>
      <c r="C81" s="99">
        <v>4166.6000000000004</v>
      </c>
      <c r="D81" s="99">
        <v>2617.8000000000002</v>
      </c>
      <c r="E81" s="99">
        <v>2911.7</v>
      </c>
      <c r="F81" s="103">
        <f t="shared" si="24"/>
        <v>7722</v>
      </c>
      <c r="G81" s="103">
        <f t="shared" si="24"/>
        <v>7078.3</v>
      </c>
      <c r="H81" s="104">
        <f t="shared" si="23"/>
        <v>9.0939914951330145</v>
      </c>
      <c r="I81" s="108"/>
    </row>
    <row r="82" spans="1:9" x14ac:dyDescent="0.25">
      <c r="A82" s="205">
        <f t="shared" si="25"/>
        <v>39401</v>
      </c>
      <c r="B82" s="99">
        <v>5168.2</v>
      </c>
      <c r="C82" s="99">
        <v>3937.3</v>
      </c>
      <c r="D82" s="99">
        <v>2886.2</v>
      </c>
      <c r="E82" s="99">
        <v>3293</v>
      </c>
      <c r="F82" s="103">
        <f t="shared" si="24"/>
        <v>8054.4</v>
      </c>
      <c r="G82" s="103">
        <f t="shared" si="24"/>
        <v>7230.3</v>
      </c>
      <c r="H82" s="104">
        <f t="shared" si="23"/>
        <v>11.397867308410436</v>
      </c>
      <c r="I82" s="108"/>
    </row>
    <row r="83" spans="1:9" x14ac:dyDescent="0.25">
      <c r="A83" s="205">
        <f t="shared" si="25"/>
        <v>39408</v>
      </c>
      <c r="B83" s="99">
        <v>5081.2</v>
      </c>
      <c r="C83" s="99">
        <v>3890.8</v>
      </c>
      <c r="D83" s="99">
        <v>3208.5</v>
      </c>
      <c r="E83" s="99">
        <v>3497.8</v>
      </c>
      <c r="F83" s="103">
        <f t="shared" ref="F83:G86" si="26">+B83+D83</f>
        <v>8289.7000000000007</v>
      </c>
      <c r="G83" s="103">
        <f t="shared" si="26"/>
        <v>7388.6</v>
      </c>
      <c r="H83" s="104">
        <f t="shared" ref="H83:H88" si="27">(F83/G83-1)*100</f>
        <v>12.195815174728629</v>
      </c>
      <c r="I83" s="108"/>
    </row>
    <row r="84" spans="1:9" x14ac:dyDescent="0.25">
      <c r="A84" s="205">
        <f t="shared" si="25"/>
        <v>39415</v>
      </c>
      <c r="B84" s="99">
        <v>4683.3999999999996</v>
      </c>
      <c r="C84" s="99">
        <v>3773.3</v>
      </c>
      <c r="D84" s="99">
        <v>3589.5</v>
      </c>
      <c r="E84" s="99">
        <v>3884.6</v>
      </c>
      <c r="F84" s="103">
        <f t="shared" si="26"/>
        <v>8272.9</v>
      </c>
      <c r="G84" s="103">
        <f t="shared" si="26"/>
        <v>7657.9</v>
      </c>
      <c r="H84" s="104">
        <f t="shared" si="27"/>
        <v>8.0309223155173193</v>
      </c>
      <c r="I84" s="108"/>
    </row>
    <row r="85" spans="1:9" x14ac:dyDescent="0.25">
      <c r="A85" s="205">
        <f t="shared" si="25"/>
        <v>39422</v>
      </c>
      <c r="B85" s="99">
        <v>4780.2</v>
      </c>
      <c r="C85" s="99">
        <v>3666.8</v>
      </c>
      <c r="D85" s="99">
        <v>3790.7</v>
      </c>
      <c r="E85" s="99">
        <v>4137.7</v>
      </c>
      <c r="F85" s="103">
        <f t="shared" si="26"/>
        <v>8570.9</v>
      </c>
      <c r="G85" s="103">
        <f t="shared" si="26"/>
        <v>7804.5</v>
      </c>
      <c r="H85" s="104">
        <f t="shared" si="27"/>
        <v>9.8199756550707775</v>
      </c>
      <c r="I85" s="105"/>
    </row>
    <row r="86" spans="1:9" x14ac:dyDescent="0.25">
      <c r="A86" s="205">
        <f t="shared" si="25"/>
        <v>39429</v>
      </c>
      <c r="B86" s="103">
        <v>4936.8999999999996</v>
      </c>
      <c r="C86" s="103">
        <v>3518.2</v>
      </c>
      <c r="D86" s="103">
        <v>3941</v>
      </c>
      <c r="E86" s="103">
        <v>4394.3</v>
      </c>
      <c r="F86" s="103">
        <f t="shared" si="26"/>
        <v>8877.9</v>
      </c>
      <c r="G86" s="103">
        <f t="shared" si="26"/>
        <v>7912.5</v>
      </c>
      <c r="H86" s="104">
        <f t="shared" si="27"/>
        <v>12.200947867298574</v>
      </c>
      <c r="I86" s="105"/>
    </row>
    <row r="87" spans="1:9" x14ac:dyDescent="0.25">
      <c r="A87" s="205">
        <f>+A86+7</f>
        <v>39436</v>
      </c>
      <c r="B87" s="99">
        <v>5024.1000000000004</v>
      </c>
      <c r="C87" s="99">
        <v>3299.1</v>
      </c>
      <c r="D87" s="99">
        <v>4279.1000000000004</v>
      </c>
      <c r="E87" s="99">
        <v>4717.8999999999996</v>
      </c>
      <c r="F87" s="103">
        <f t="shared" ref="F87:G89" si="28">+B87+D87</f>
        <v>9303.2000000000007</v>
      </c>
      <c r="G87" s="103">
        <f t="shared" si="28"/>
        <v>8017</v>
      </c>
      <c r="H87" s="104">
        <f t="shared" si="27"/>
        <v>16.043407758513162</v>
      </c>
      <c r="I87" s="105"/>
    </row>
    <row r="88" spans="1:9" x14ac:dyDescent="0.25">
      <c r="A88" s="205">
        <f>+A87+7</f>
        <v>39443</v>
      </c>
      <c r="B88" s="99">
        <v>4750.7</v>
      </c>
      <c r="C88" s="99">
        <v>3110.7</v>
      </c>
      <c r="D88" s="99">
        <v>4635.3</v>
      </c>
      <c r="E88" s="99">
        <v>5049.7</v>
      </c>
      <c r="F88" s="103">
        <f t="shared" si="28"/>
        <v>9386</v>
      </c>
      <c r="G88" s="103">
        <f t="shared" si="28"/>
        <v>8160.4</v>
      </c>
      <c r="H88" s="104">
        <f t="shared" si="27"/>
        <v>15.018871623940001</v>
      </c>
      <c r="I88" s="105"/>
    </row>
    <row r="89" spans="1:9" x14ac:dyDescent="0.25">
      <c r="A89" s="205">
        <f>+A88+7</f>
        <v>39450</v>
      </c>
      <c r="B89" s="99">
        <v>4648.8</v>
      </c>
      <c r="C89" s="99">
        <v>3224.7</v>
      </c>
      <c r="D89" s="99">
        <v>4933.8</v>
      </c>
      <c r="E89" s="99">
        <v>5280.3</v>
      </c>
      <c r="F89" s="103">
        <f t="shared" si="28"/>
        <v>9582.6</v>
      </c>
      <c r="G89" s="103">
        <f t="shared" si="28"/>
        <v>8505</v>
      </c>
      <c r="H89" s="104">
        <f t="shared" ref="H89:H94" si="29">(F89/G89-1)*100</f>
        <v>12.670194003527335</v>
      </c>
      <c r="I89" s="105"/>
    </row>
    <row r="90" spans="1:9" x14ac:dyDescent="0.25">
      <c r="A90" s="205">
        <f>+A89+7</f>
        <v>39457</v>
      </c>
      <c r="B90" s="99">
        <v>4662.3999999999996</v>
      </c>
      <c r="C90" s="99">
        <v>3741.2</v>
      </c>
      <c r="D90" s="99">
        <v>5292.8</v>
      </c>
      <c r="E90" s="99">
        <v>5362.1</v>
      </c>
      <c r="F90" s="103">
        <f t="shared" ref="F90:G92" si="30">+B90+D90</f>
        <v>9955.2000000000007</v>
      </c>
      <c r="G90" s="103">
        <f t="shared" si="30"/>
        <v>9103.2999999999993</v>
      </c>
      <c r="H90" s="104">
        <f t="shared" si="29"/>
        <v>9.3581448485714027</v>
      </c>
      <c r="I90" s="105"/>
    </row>
    <row r="91" spans="1:9" x14ac:dyDescent="0.25">
      <c r="A91" s="205">
        <f>+A90+7</f>
        <v>39464</v>
      </c>
      <c r="B91" s="99">
        <v>4557.1000000000004</v>
      </c>
      <c r="C91" s="99">
        <v>3843.6</v>
      </c>
      <c r="D91" s="99">
        <v>5735.5</v>
      </c>
      <c r="E91" s="99">
        <v>5773.5</v>
      </c>
      <c r="F91" s="103">
        <f t="shared" si="30"/>
        <v>10292.6</v>
      </c>
      <c r="G91" s="103">
        <f t="shared" si="30"/>
        <v>9617.1</v>
      </c>
      <c r="H91" s="104">
        <f t="shared" si="29"/>
        <v>7.0239469278680744</v>
      </c>
      <c r="I91" s="105"/>
    </row>
    <row r="92" spans="1:9" x14ac:dyDescent="0.25">
      <c r="A92" s="205">
        <f t="shared" ref="A92:A155" si="31">+A91+7</f>
        <v>39471</v>
      </c>
      <c r="B92" s="99">
        <v>4471.7</v>
      </c>
      <c r="C92" s="99">
        <v>3928.7</v>
      </c>
      <c r="D92" s="99">
        <v>6111</v>
      </c>
      <c r="E92" s="99">
        <v>6013.8</v>
      </c>
      <c r="F92" s="103">
        <f t="shared" si="30"/>
        <v>10582.7</v>
      </c>
      <c r="G92" s="103">
        <f t="shared" si="30"/>
        <v>9942.5</v>
      </c>
      <c r="H92" s="104">
        <f t="shared" si="29"/>
        <v>6.4390243902439082</v>
      </c>
      <c r="I92" s="105"/>
    </row>
    <row r="93" spans="1:9" x14ac:dyDescent="0.25">
      <c r="A93" s="205">
        <f t="shared" si="31"/>
        <v>39478</v>
      </c>
      <c r="B93" s="99">
        <v>4311.3999999999996</v>
      </c>
      <c r="C93" s="99">
        <v>3793.9</v>
      </c>
      <c r="D93" s="99">
        <v>6405.1</v>
      </c>
      <c r="E93" s="99">
        <v>6448.6</v>
      </c>
      <c r="F93" s="103">
        <f t="shared" ref="F93:G95" si="32">+B93+D93</f>
        <v>10716.5</v>
      </c>
      <c r="G93" s="103">
        <f t="shared" si="32"/>
        <v>10242.5</v>
      </c>
      <c r="H93" s="104">
        <f t="shared" si="29"/>
        <v>4.6277764217720341</v>
      </c>
      <c r="I93" s="105">
        <v>1.7</v>
      </c>
    </row>
    <row r="94" spans="1:9" x14ac:dyDescent="0.25">
      <c r="A94" s="205">
        <f t="shared" si="31"/>
        <v>39485</v>
      </c>
      <c r="B94" s="99">
        <v>4297.3999999999996</v>
      </c>
      <c r="C94" s="99">
        <v>4317.3</v>
      </c>
      <c r="D94" s="99">
        <v>6608.6</v>
      </c>
      <c r="E94" s="99">
        <v>6609.6</v>
      </c>
      <c r="F94" s="103">
        <f t="shared" si="32"/>
        <v>10906</v>
      </c>
      <c r="G94" s="103">
        <f t="shared" si="32"/>
        <v>10926.900000000001</v>
      </c>
      <c r="H94" s="104">
        <f t="shared" si="29"/>
        <v>-0.19127108328987896</v>
      </c>
      <c r="I94" s="105"/>
    </row>
    <row r="95" spans="1:9" x14ac:dyDescent="0.25">
      <c r="A95" s="205">
        <f t="shared" si="31"/>
        <v>39492</v>
      </c>
      <c r="B95" s="99">
        <v>4173.8999999999996</v>
      </c>
      <c r="C95" s="99">
        <v>4135</v>
      </c>
      <c r="D95" s="99">
        <v>7091.3</v>
      </c>
      <c r="E95" s="99">
        <v>6843.4</v>
      </c>
      <c r="F95" s="103">
        <f t="shared" si="32"/>
        <v>11265.2</v>
      </c>
      <c r="G95" s="103">
        <f t="shared" si="32"/>
        <v>10978.4</v>
      </c>
      <c r="H95" s="104">
        <f t="shared" ref="H95:H100" si="33">(F95/G95-1)*100</f>
        <v>2.6124025358886582</v>
      </c>
      <c r="I95" s="105"/>
    </row>
    <row r="96" spans="1:9" x14ac:dyDescent="0.25">
      <c r="A96" s="205">
        <f t="shared" si="31"/>
        <v>39499</v>
      </c>
      <c r="B96" s="99">
        <v>4263.8999999999996</v>
      </c>
      <c r="C96" s="99">
        <v>3940.7</v>
      </c>
      <c r="D96" s="99">
        <v>7257.4</v>
      </c>
      <c r="E96" s="99">
        <v>7141.9</v>
      </c>
      <c r="F96" s="103">
        <f t="shared" ref="F96:G98" si="34">+B96+D96</f>
        <v>11521.3</v>
      </c>
      <c r="G96" s="103">
        <f t="shared" si="34"/>
        <v>11082.599999999999</v>
      </c>
      <c r="H96" s="104">
        <f t="shared" si="33"/>
        <v>3.9584574016927609</v>
      </c>
      <c r="I96" s="105"/>
    </row>
    <row r="97" spans="1:9" x14ac:dyDescent="0.25">
      <c r="A97" s="205">
        <f t="shared" si="31"/>
        <v>39506</v>
      </c>
      <c r="B97" s="99">
        <v>4158.5</v>
      </c>
      <c r="C97" s="99">
        <v>3662.4</v>
      </c>
      <c r="D97" s="99">
        <v>7603.5</v>
      </c>
      <c r="E97" s="99">
        <v>7621.2</v>
      </c>
      <c r="F97" s="103">
        <f t="shared" si="34"/>
        <v>11762</v>
      </c>
      <c r="G97" s="103">
        <f t="shared" si="34"/>
        <v>11283.6</v>
      </c>
      <c r="H97" s="104">
        <f t="shared" si="33"/>
        <v>4.239781629976247</v>
      </c>
      <c r="I97" s="105"/>
    </row>
    <row r="98" spans="1:9" x14ac:dyDescent="0.25">
      <c r="A98" s="205">
        <f t="shared" si="31"/>
        <v>39513</v>
      </c>
      <c r="B98" s="99">
        <v>4158.5</v>
      </c>
      <c r="C98" s="99">
        <v>3662.4</v>
      </c>
      <c r="D98" s="99">
        <v>7603.5</v>
      </c>
      <c r="E98" s="99">
        <v>7621.2</v>
      </c>
      <c r="F98" s="103">
        <f t="shared" si="34"/>
        <v>11762</v>
      </c>
      <c r="G98" s="103">
        <f t="shared" si="34"/>
        <v>11283.6</v>
      </c>
      <c r="H98" s="104">
        <f t="shared" si="33"/>
        <v>4.239781629976247</v>
      </c>
      <c r="I98" s="109">
        <v>315</v>
      </c>
    </row>
    <row r="99" spans="1:9" x14ac:dyDescent="0.25">
      <c r="A99" s="205">
        <f t="shared" si="31"/>
        <v>39520</v>
      </c>
      <c r="B99" s="99">
        <v>4082.1</v>
      </c>
      <c r="C99" s="99">
        <v>3240.2</v>
      </c>
      <c r="D99" s="99">
        <v>8242.2000000000007</v>
      </c>
      <c r="E99" s="99">
        <v>8401.4</v>
      </c>
      <c r="F99" s="103">
        <f t="shared" ref="F99:G101" si="35">+B99+D99</f>
        <v>12324.300000000001</v>
      </c>
      <c r="G99" s="103">
        <f t="shared" si="35"/>
        <v>11641.599999999999</v>
      </c>
      <c r="H99" s="104">
        <f t="shared" si="33"/>
        <v>5.8643141836173918</v>
      </c>
      <c r="I99" s="105"/>
    </row>
    <row r="100" spans="1:9" x14ac:dyDescent="0.25">
      <c r="A100" s="205">
        <f t="shared" si="31"/>
        <v>39527</v>
      </c>
      <c r="B100" s="99">
        <v>3886.8</v>
      </c>
      <c r="C100" s="99">
        <v>2910.1</v>
      </c>
      <c r="D100" s="99">
        <v>8612.1</v>
      </c>
      <c r="E100" s="99">
        <v>8674.4</v>
      </c>
      <c r="F100" s="103">
        <f t="shared" si="35"/>
        <v>12498.900000000001</v>
      </c>
      <c r="G100" s="103">
        <f t="shared" si="35"/>
        <v>11584.5</v>
      </c>
      <c r="H100" s="104">
        <f t="shared" si="33"/>
        <v>7.8933057102162474</v>
      </c>
      <c r="I100" s="109">
        <v>405</v>
      </c>
    </row>
    <row r="101" spans="1:9" x14ac:dyDescent="0.25">
      <c r="A101" s="205">
        <f t="shared" si="31"/>
        <v>39534</v>
      </c>
      <c r="B101" s="99">
        <v>3648.1</v>
      </c>
      <c r="C101" s="99">
        <v>2729.7</v>
      </c>
      <c r="D101" s="99">
        <v>9001.9</v>
      </c>
      <c r="E101" s="99">
        <v>8981.4</v>
      </c>
      <c r="F101" s="103">
        <f t="shared" si="35"/>
        <v>12650</v>
      </c>
      <c r="G101" s="103">
        <f t="shared" si="35"/>
        <v>11711.099999999999</v>
      </c>
      <c r="H101" s="104">
        <f t="shared" ref="H101:H106" si="36">(F101/G101-1)*100</f>
        <v>8.0171802819547509</v>
      </c>
      <c r="I101" s="109">
        <v>405</v>
      </c>
    </row>
    <row r="102" spans="1:9" x14ac:dyDescent="0.25">
      <c r="A102" s="205">
        <f t="shared" si="31"/>
        <v>39541</v>
      </c>
      <c r="B102" s="99">
        <v>3661.9</v>
      </c>
      <c r="C102" s="99">
        <v>2765.9</v>
      </c>
      <c r="D102" s="99">
        <v>9266.5</v>
      </c>
      <c r="E102" s="99">
        <v>9275.7999999999993</v>
      </c>
      <c r="F102" s="103">
        <f t="shared" ref="F102:G104" si="37">+B102+D102</f>
        <v>12928.4</v>
      </c>
      <c r="G102" s="103">
        <f t="shared" si="37"/>
        <v>12041.699999999999</v>
      </c>
      <c r="H102" s="104">
        <f t="shared" si="36"/>
        <v>7.3635782323093979</v>
      </c>
      <c r="I102" s="109">
        <v>405</v>
      </c>
    </row>
    <row r="103" spans="1:9" x14ac:dyDescent="0.25">
      <c r="A103" s="205">
        <f t="shared" si="31"/>
        <v>39548</v>
      </c>
      <c r="B103" s="99">
        <v>3732</v>
      </c>
      <c r="C103" s="99">
        <v>2707.7</v>
      </c>
      <c r="D103" s="99">
        <v>9556.7999999999993</v>
      </c>
      <c r="E103" s="99">
        <v>9506.5</v>
      </c>
      <c r="F103" s="103">
        <f t="shared" si="37"/>
        <v>13288.8</v>
      </c>
      <c r="G103" s="103">
        <f t="shared" si="37"/>
        <v>12214.2</v>
      </c>
      <c r="H103" s="104">
        <f t="shared" si="36"/>
        <v>8.7979564768875473</v>
      </c>
      <c r="I103" s="105"/>
    </row>
    <row r="104" spans="1:9" x14ac:dyDescent="0.25">
      <c r="A104" s="205">
        <f t="shared" si="31"/>
        <v>39555</v>
      </c>
      <c r="B104" s="99">
        <v>3918</v>
      </c>
      <c r="C104" s="99">
        <v>2913.4</v>
      </c>
      <c r="D104" s="99">
        <v>9856.5</v>
      </c>
      <c r="E104" s="99">
        <v>9754.1</v>
      </c>
      <c r="F104" s="103">
        <f t="shared" si="37"/>
        <v>13774.5</v>
      </c>
      <c r="G104" s="103">
        <f t="shared" si="37"/>
        <v>12667.5</v>
      </c>
      <c r="H104" s="104">
        <f t="shared" si="36"/>
        <v>8.7388987566607401</v>
      </c>
      <c r="I104" s="105"/>
    </row>
    <row r="105" spans="1:9" x14ac:dyDescent="0.25">
      <c r="A105" s="205">
        <f t="shared" si="31"/>
        <v>39562</v>
      </c>
      <c r="B105" s="99">
        <v>3866.6</v>
      </c>
      <c r="C105" s="99">
        <v>2738.6</v>
      </c>
      <c r="D105" s="99">
        <v>10164.6</v>
      </c>
      <c r="E105" s="99">
        <v>10053.5</v>
      </c>
      <c r="F105" s="103">
        <f t="shared" ref="F105:G107" si="38">+B105+D105</f>
        <v>14031.2</v>
      </c>
      <c r="G105" s="103">
        <f t="shared" si="38"/>
        <v>12792.1</v>
      </c>
      <c r="H105" s="104">
        <f t="shared" si="36"/>
        <v>9.6864471040720481</v>
      </c>
      <c r="I105" s="105"/>
    </row>
    <row r="106" spans="1:9" x14ac:dyDescent="0.25">
      <c r="A106" s="205">
        <f t="shared" si="31"/>
        <v>39569</v>
      </c>
      <c r="B106" s="99">
        <v>3861.4</v>
      </c>
      <c r="C106" s="99">
        <v>2822.4</v>
      </c>
      <c r="D106" s="99">
        <v>10355.299999999999</v>
      </c>
      <c r="E106" s="99">
        <v>10257.1</v>
      </c>
      <c r="F106" s="103">
        <f t="shared" si="38"/>
        <v>14216.699999999999</v>
      </c>
      <c r="G106" s="103">
        <f t="shared" si="38"/>
        <v>13079.5</v>
      </c>
      <c r="H106" s="104">
        <f t="shared" si="36"/>
        <v>8.6945219618486789</v>
      </c>
      <c r="I106" s="99">
        <v>414.6</v>
      </c>
    </row>
    <row r="107" spans="1:9" x14ac:dyDescent="0.25">
      <c r="A107" s="205">
        <f t="shared" si="31"/>
        <v>39576</v>
      </c>
      <c r="B107" s="99">
        <v>3728.1</v>
      </c>
      <c r="C107" s="99">
        <v>2654.1</v>
      </c>
      <c r="D107" s="99">
        <v>10704.5</v>
      </c>
      <c r="E107" s="99">
        <v>10724.7</v>
      </c>
      <c r="F107" s="103">
        <f t="shared" si="38"/>
        <v>14432.6</v>
      </c>
      <c r="G107" s="103">
        <f t="shared" si="38"/>
        <v>13378.800000000001</v>
      </c>
      <c r="H107" s="104">
        <f t="shared" ref="H107:H112" si="39">(F107/G107-1)*100</f>
        <v>7.8766406553651969</v>
      </c>
      <c r="I107" s="99">
        <v>471.5</v>
      </c>
    </row>
    <row r="108" spans="1:9" x14ac:dyDescent="0.25">
      <c r="A108" s="205">
        <f t="shared" si="31"/>
        <v>39583</v>
      </c>
      <c r="B108" s="99">
        <v>3668.8</v>
      </c>
      <c r="C108" s="99">
        <v>2759</v>
      </c>
      <c r="D108" s="99">
        <v>10968.7</v>
      </c>
      <c r="E108" s="99">
        <v>10972.7</v>
      </c>
      <c r="F108" s="103">
        <f t="shared" ref="F108:G110" si="40">+B108+D108</f>
        <v>14637.5</v>
      </c>
      <c r="G108" s="103">
        <f t="shared" si="40"/>
        <v>13731.7</v>
      </c>
      <c r="H108" s="104">
        <f t="shared" si="39"/>
        <v>6.5964155931166557</v>
      </c>
      <c r="I108" s="99">
        <v>589.20000000000005</v>
      </c>
    </row>
    <row r="109" spans="1:9" x14ac:dyDescent="0.25">
      <c r="A109" s="205">
        <f t="shared" si="31"/>
        <v>39590</v>
      </c>
      <c r="B109" s="99">
        <v>3615.9</v>
      </c>
      <c r="C109" s="99">
        <v>2664.1</v>
      </c>
      <c r="D109" s="99">
        <v>11253.9</v>
      </c>
      <c r="E109" s="99">
        <v>11322.3</v>
      </c>
      <c r="F109" s="103">
        <f t="shared" si="40"/>
        <v>14869.8</v>
      </c>
      <c r="G109" s="103">
        <f t="shared" si="40"/>
        <v>13986.4</v>
      </c>
      <c r="H109" s="104">
        <f t="shared" si="39"/>
        <v>6.3161356746553876</v>
      </c>
      <c r="I109" s="99">
        <v>712.2</v>
      </c>
    </row>
    <row r="110" spans="1:9" x14ac:dyDescent="0.25">
      <c r="A110" s="205">
        <f t="shared" si="31"/>
        <v>39597</v>
      </c>
      <c r="B110" s="99">
        <v>3273.3</v>
      </c>
      <c r="C110" s="99">
        <v>2442</v>
      </c>
      <c r="D110" s="99">
        <v>11639.3</v>
      </c>
      <c r="E110" s="99">
        <v>11671.6</v>
      </c>
      <c r="F110" s="103">
        <f t="shared" si="40"/>
        <v>14912.599999999999</v>
      </c>
      <c r="G110" s="103">
        <f t="shared" si="40"/>
        <v>14113.6</v>
      </c>
      <c r="H110" s="104">
        <f t="shared" si="39"/>
        <v>5.6612062124475448</v>
      </c>
      <c r="I110" s="99">
        <v>712.2</v>
      </c>
    </row>
    <row r="111" spans="1:9" x14ac:dyDescent="0.25">
      <c r="A111" s="205">
        <f t="shared" si="31"/>
        <v>39604</v>
      </c>
      <c r="B111" s="99">
        <v>3152.7</v>
      </c>
      <c r="C111" s="99">
        <v>2276.5</v>
      </c>
      <c r="D111" s="99">
        <v>11949.5</v>
      </c>
      <c r="E111" s="99">
        <v>11977.8</v>
      </c>
      <c r="F111" s="103">
        <f t="shared" ref="F111:G113" si="41">+B111+D111</f>
        <v>15102.2</v>
      </c>
      <c r="G111" s="103">
        <f t="shared" si="41"/>
        <v>14254.3</v>
      </c>
      <c r="H111" s="104">
        <f t="shared" si="39"/>
        <v>5.9483804886946601</v>
      </c>
      <c r="I111" s="99">
        <v>734.5</v>
      </c>
    </row>
    <row r="112" spans="1:9" x14ac:dyDescent="0.25">
      <c r="A112" s="205">
        <f t="shared" si="31"/>
        <v>39611</v>
      </c>
      <c r="B112" s="99">
        <v>3044.5</v>
      </c>
      <c r="C112" s="99">
        <v>2472.5</v>
      </c>
      <c r="D112" s="99">
        <v>12246.7</v>
      </c>
      <c r="E112" s="99">
        <v>12157</v>
      </c>
      <c r="F112" s="103">
        <f t="shared" si="41"/>
        <v>15291.2</v>
      </c>
      <c r="G112" s="103">
        <f t="shared" si="41"/>
        <v>14629.5</v>
      </c>
      <c r="H112" s="104">
        <f t="shared" si="39"/>
        <v>4.5230527359103156</v>
      </c>
      <c r="I112" s="99">
        <v>785.8</v>
      </c>
    </row>
    <row r="113" spans="1:9" x14ac:dyDescent="0.25">
      <c r="A113" s="205">
        <f t="shared" si="31"/>
        <v>39618</v>
      </c>
      <c r="B113" s="99">
        <v>2791.8</v>
      </c>
      <c r="C113" s="99">
        <v>2358.5</v>
      </c>
      <c r="D113" s="99">
        <v>12598</v>
      </c>
      <c r="E113" s="99">
        <v>12455.2</v>
      </c>
      <c r="F113" s="103">
        <f t="shared" si="41"/>
        <v>15389.8</v>
      </c>
      <c r="G113" s="103">
        <f t="shared" si="41"/>
        <v>14813.7</v>
      </c>
      <c r="H113" s="104">
        <f t="shared" ref="H113:H118" si="42">(F113/G113-1)*100</f>
        <v>3.8889676448152555</v>
      </c>
      <c r="I113" s="99">
        <v>883.1</v>
      </c>
    </row>
    <row r="114" spans="1:9" x14ac:dyDescent="0.25">
      <c r="A114" s="205">
        <f t="shared" si="31"/>
        <v>39625</v>
      </c>
      <c r="B114" s="99">
        <v>2788.5</v>
      </c>
      <c r="C114" s="99">
        <v>2018.5</v>
      </c>
      <c r="D114" s="99">
        <v>12915.4</v>
      </c>
      <c r="E114" s="99">
        <v>12857.7</v>
      </c>
      <c r="F114" s="103">
        <f t="shared" ref="F114:G116" si="43">+B114+D114</f>
        <v>15703.9</v>
      </c>
      <c r="G114" s="103">
        <f t="shared" si="43"/>
        <v>14876.2</v>
      </c>
      <c r="H114" s="104">
        <f t="shared" si="42"/>
        <v>5.5639208937766194</v>
      </c>
      <c r="I114" s="99">
        <v>929.8</v>
      </c>
    </row>
    <row r="115" spans="1:9" x14ac:dyDescent="0.25">
      <c r="A115" s="205">
        <f t="shared" si="31"/>
        <v>39632</v>
      </c>
      <c r="B115" s="99">
        <v>2587.6999999999998</v>
      </c>
      <c r="C115" s="99">
        <v>2205.4</v>
      </c>
      <c r="D115" s="99">
        <v>13229.6</v>
      </c>
      <c r="E115" s="99">
        <v>13049</v>
      </c>
      <c r="F115" s="103">
        <f t="shared" si="43"/>
        <v>15817.3</v>
      </c>
      <c r="G115" s="103">
        <f t="shared" si="43"/>
        <v>15254.4</v>
      </c>
      <c r="H115" s="104">
        <f t="shared" si="42"/>
        <v>3.6900828613383618</v>
      </c>
      <c r="I115" s="99">
        <v>976.6</v>
      </c>
    </row>
    <row r="116" spans="1:9" x14ac:dyDescent="0.25">
      <c r="A116" s="205">
        <f t="shared" si="31"/>
        <v>39639</v>
      </c>
      <c r="B116" s="99">
        <v>2402.1999999999998</v>
      </c>
      <c r="C116" s="99">
        <v>2061.4</v>
      </c>
      <c r="D116" s="99">
        <v>13541.5</v>
      </c>
      <c r="E116" s="99">
        <v>13480.4</v>
      </c>
      <c r="F116" s="103">
        <f t="shared" si="43"/>
        <v>15943.7</v>
      </c>
      <c r="G116" s="103">
        <f t="shared" si="43"/>
        <v>15541.8</v>
      </c>
      <c r="H116" s="104">
        <f t="shared" si="42"/>
        <v>2.5859295577088881</v>
      </c>
      <c r="I116" s="99">
        <v>1032.3</v>
      </c>
    </row>
    <row r="117" spans="1:9" x14ac:dyDescent="0.25">
      <c r="A117" s="205">
        <f t="shared" si="31"/>
        <v>39646</v>
      </c>
      <c r="B117" s="99">
        <v>2161.6999999999998</v>
      </c>
      <c r="C117" s="99">
        <v>1835.9</v>
      </c>
      <c r="D117" s="99">
        <v>13893</v>
      </c>
      <c r="E117" s="99">
        <v>13813</v>
      </c>
      <c r="F117" s="103">
        <f t="shared" ref="F117:G119" si="44">+B117+D117</f>
        <v>16054.7</v>
      </c>
      <c r="G117" s="103">
        <f t="shared" si="44"/>
        <v>15648.9</v>
      </c>
      <c r="H117" s="104">
        <f t="shared" si="42"/>
        <v>2.5931535123874694</v>
      </c>
      <c r="I117" s="99">
        <v>1326.9</v>
      </c>
    </row>
    <row r="118" spans="1:9" x14ac:dyDescent="0.25">
      <c r="A118" s="205">
        <f t="shared" si="31"/>
        <v>39653</v>
      </c>
      <c r="B118" s="99">
        <v>1813.7</v>
      </c>
      <c r="C118" s="99">
        <v>2018.2</v>
      </c>
      <c r="D118" s="99">
        <v>14246</v>
      </c>
      <c r="E118" s="99">
        <v>13960.8</v>
      </c>
      <c r="F118" s="103">
        <f t="shared" si="44"/>
        <v>16059.7</v>
      </c>
      <c r="G118" s="103">
        <f t="shared" si="44"/>
        <v>15979</v>
      </c>
      <c r="H118" s="104">
        <f t="shared" si="42"/>
        <v>0.50503786219413538</v>
      </c>
      <c r="I118" s="99">
        <v>1702.2</v>
      </c>
    </row>
    <row r="119" spans="1:9" x14ac:dyDescent="0.25">
      <c r="A119" s="205">
        <f t="shared" si="31"/>
        <v>39660</v>
      </c>
      <c r="B119" s="99">
        <v>1656.7</v>
      </c>
      <c r="C119" s="99">
        <v>1955.3</v>
      </c>
      <c r="D119" s="99">
        <v>14630.6</v>
      </c>
      <c r="E119" s="99">
        <v>14150.5</v>
      </c>
      <c r="F119" s="103">
        <f t="shared" si="44"/>
        <v>16287.300000000001</v>
      </c>
      <c r="G119" s="103">
        <f t="shared" si="44"/>
        <v>16105.8</v>
      </c>
      <c r="H119" s="104">
        <f t="shared" ref="H119:H124" si="45">(F119/G119-1)*100</f>
        <v>1.1269232202063995</v>
      </c>
      <c r="I119" s="99">
        <v>1981</v>
      </c>
    </row>
    <row r="120" spans="1:9" x14ac:dyDescent="0.25">
      <c r="A120" s="205">
        <f t="shared" si="31"/>
        <v>39667</v>
      </c>
      <c r="B120" s="99">
        <v>1269.4000000000001</v>
      </c>
      <c r="C120" s="99">
        <v>1236</v>
      </c>
      <c r="D120" s="99">
        <v>14872.8</v>
      </c>
      <c r="E120" s="99">
        <v>14349.1</v>
      </c>
      <c r="F120" s="103">
        <f t="shared" ref="F120:G122" si="46">+B120+D120</f>
        <v>16142.199999999999</v>
      </c>
      <c r="G120" s="103">
        <f t="shared" si="46"/>
        <v>15585.1</v>
      </c>
      <c r="H120" s="104">
        <f t="shared" si="45"/>
        <v>3.5745680168879135</v>
      </c>
      <c r="I120" s="99">
        <v>2570.1999999999998</v>
      </c>
    </row>
    <row r="121" spans="1:9" x14ac:dyDescent="0.25">
      <c r="A121" s="205">
        <f t="shared" si="31"/>
        <v>39674</v>
      </c>
      <c r="B121" s="99">
        <v>1115.5999999999999</v>
      </c>
      <c r="C121" s="99">
        <v>1156.5999999999999</v>
      </c>
      <c r="D121" s="99">
        <v>15176</v>
      </c>
      <c r="E121" s="99">
        <v>14658.7</v>
      </c>
      <c r="F121" s="103">
        <f t="shared" si="46"/>
        <v>16291.6</v>
      </c>
      <c r="G121" s="103">
        <f t="shared" si="46"/>
        <v>15815.300000000001</v>
      </c>
      <c r="H121" s="104">
        <f t="shared" si="45"/>
        <v>3.0116406264819373</v>
      </c>
      <c r="I121" s="99">
        <v>2611.3000000000002</v>
      </c>
    </row>
    <row r="122" spans="1:9" x14ac:dyDescent="0.25">
      <c r="A122" s="205">
        <f t="shared" si="31"/>
        <v>39681</v>
      </c>
      <c r="B122" s="99">
        <v>1030.5999999999999</v>
      </c>
      <c r="C122" s="99">
        <v>811.9</v>
      </c>
      <c r="D122" s="99">
        <v>15443.6</v>
      </c>
      <c r="E122" s="99">
        <v>15204.3</v>
      </c>
      <c r="F122" s="103">
        <f t="shared" si="46"/>
        <v>16474.2</v>
      </c>
      <c r="G122" s="103">
        <f t="shared" si="46"/>
        <v>16016.199999999999</v>
      </c>
      <c r="H122" s="104">
        <f t="shared" si="45"/>
        <v>2.8596046502915806</v>
      </c>
      <c r="I122" s="99">
        <v>2716.5</v>
      </c>
    </row>
    <row r="123" spans="1:9" x14ac:dyDescent="0.25">
      <c r="A123" s="205">
        <f t="shared" si="31"/>
        <v>39688</v>
      </c>
      <c r="B123" s="99">
        <v>959.4</v>
      </c>
      <c r="C123" s="99">
        <v>618.9</v>
      </c>
      <c r="D123" s="99">
        <v>15692.6</v>
      </c>
      <c r="E123" s="99">
        <v>15550.6</v>
      </c>
      <c r="F123" s="103">
        <f t="shared" ref="F123:G125" si="47">+B123+D123</f>
        <v>16652</v>
      </c>
      <c r="G123" s="103">
        <f t="shared" si="47"/>
        <v>16169.5</v>
      </c>
      <c r="H123" s="104">
        <f t="shared" si="45"/>
        <v>2.9840131111042334</v>
      </c>
      <c r="I123" s="99">
        <v>2764.4</v>
      </c>
    </row>
    <row r="124" spans="1:9" x14ac:dyDescent="0.25">
      <c r="A124" s="205">
        <f t="shared" si="31"/>
        <v>39695</v>
      </c>
      <c r="B124" s="99">
        <v>3584</v>
      </c>
      <c r="C124" s="99">
        <v>4265.3</v>
      </c>
      <c r="D124" s="99">
        <v>59.4</v>
      </c>
      <c r="E124" s="99">
        <v>98.4</v>
      </c>
      <c r="F124" s="103">
        <f t="shared" si="47"/>
        <v>3643.4</v>
      </c>
      <c r="G124" s="103">
        <f t="shared" si="47"/>
        <v>4363.7</v>
      </c>
      <c r="H124" s="104">
        <f t="shared" si="45"/>
        <v>-16.506634278250097</v>
      </c>
    </row>
    <row r="125" spans="1:9" x14ac:dyDescent="0.25">
      <c r="A125" s="205">
        <f t="shared" si="31"/>
        <v>39702</v>
      </c>
      <c r="B125" s="99">
        <v>3333.9</v>
      </c>
      <c r="C125" s="99">
        <v>4557.3</v>
      </c>
      <c r="D125" s="99">
        <v>499.7</v>
      </c>
      <c r="E125" s="99">
        <v>384</v>
      </c>
      <c r="F125" s="103">
        <f t="shared" si="47"/>
        <v>3833.6</v>
      </c>
      <c r="G125" s="103">
        <f t="shared" si="47"/>
        <v>4941.3</v>
      </c>
      <c r="H125" s="104">
        <f t="shared" ref="H125:H130" si="48">(F125/G125-1)*100</f>
        <v>-22.417177665796451</v>
      </c>
    </row>
    <row r="126" spans="1:9" x14ac:dyDescent="0.25">
      <c r="A126" s="205">
        <f t="shared" si="31"/>
        <v>39709</v>
      </c>
      <c r="B126" s="99">
        <v>3260.6</v>
      </c>
      <c r="C126" s="99">
        <v>4546.6000000000004</v>
      </c>
      <c r="D126" s="99">
        <v>776.1</v>
      </c>
      <c r="E126" s="99">
        <v>576.20000000000005</v>
      </c>
      <c r="F126" s="103">
        <f t="shared" ref="F126:G128" si="49">+B126+D126</f>
        <v>4036.7</v>
      </c>
      <c r="G126" s="103">
        <f t="shared" si="49"/>
        <v>5122.8</v>
      </c>
      <c r="H126" s="104">
        <f t="shared" si="48"/>
        <v>-21.201296166159132</v>
      </c>
    </row>
    <row r="127" spans="1:9" x14ac:dyDescent="0.25">
      <c r="A127" s="205">
        <f t="shared" si="31"/>
        <v>39716</v>
      </c>
      <c r="B127" s="110">
        <v>2976.3</v>
      </c>
      <c r="C127" s="110">
        <v>4833.1000000000004</v>
      </c>
      <c r="D127" s="110">
        <v>1291.2</v>
      </c>
      <c r="E127" s="110">
        <v>791.2</v>
      </c>
      <c r="F127" s="103">
        <f t="shared" si="49"/>
        <v>4267.5</v>
      </c>
      <c r="G127" s="103">
        <f t="shared" si="49"/>
        <v>5624.3</v>
      </c>
      <c r="H127" s="104">
        <f t="shared" si="48"/>
        <v>-24.12389097309887</v>
      </c>
    </row>
    <row r="128" spans="1:9" x14ac:dyDescent="0.25">
      <c r="A128" s="205">
        <f t="shared" si="31"/>
        <v>39723</v>
      </c>
      <c r="B128" s="99">
        <v>3027.2</v>
      </c>
      <c r="C128" s="99">
        <v>5092.3999999999996</v>
      </c>
      <c r="D128" s="99">
        <v>1564.7</v>
      </c>
      <c r="E128" s="99">
        <v>1007</v>
      </c>
      <c r="F128" s="103">
        <f t="shared" si="49"/>
        <v>4591.8999999999996</v>
      </c>
      <c r="G128" s="103">
        <f t="shared" si="49"/>
        <v>6099.4</v>
      </c>
      <c r="H128" s="104">
        <f t="shared" si="48"/>
        <v>-24.715545791389314</v>
      </c>
    </row>
    <row r="129" spans="1:9" x14ac:dyDescent="0.25">
      <c r="A129" s="205">
        <f t="shared" si="31"/>
        <v>39730</v>
      </c>
      <c r="B129" s="99">
        <v>3057.2</v>
      </c>
      <c r="C129" s="99">
        <v>5348.3</v>
      </c>
      <c r="D129" s="99">
        <v>1942.2</v>
      </c>
      <c r="E129" s="99">
        <v>1261</v>
      </c>
      <c r="F129" s="103">
        <f t="shared" ref="F129:G131" si="50">+B129+D129</f>
        <v>4999.3999999999996</v>
      </c>
      <c r="G129" s="103">
        <f t="shared" si="50"/>
        <v>6609.3</v>
      </c>
      <c r="H129" s="104">
        <f t="shared" si="48"/>
        <v>-24.358101463089898</v>
      </c>
    </row>
    <row r="130" spans="1:9" x14ac:dyDescent="0.25">
      <c r="A130" s="205">
        <f t="shared" si="31"/>
        <v>39737</v>
      </c>
      <c r="B130" s="99">
        <v>2986</v>
      </c>
      <c r="C130" s="99">
        <v>5672.1</v>
      </c>
      <c r="D130" s="99">
        <v>2218.6</v>
      </c>
      <c r="E130" s="99">
        <v>1625.6</v>
      </c>
      <c r="F130" s="103">
        <f t="shared" si="50"/>
        <v>5204.6000000000004</v>
      </c>
      <c r="G130" s="103">
        <f t="shared" si="50"/>
        <v>7297.7000000000007</v>
      </c>
      <c r="H130" s="104">
        <f t="shared" si="48"/>
        <v>-28.681639420639382</v>
      </c>
    </row>
    <row r="131" spans="1:9" x14ac:dyDescent="0.25">
      <c r="A131" s="205">
        <f t="shared" si="31"/>
        <v>39744</v>
      </c>
      <c r="B131" s="99">
        <v>3079.6</v>
      </c>
      <c r="C131" s="99">
        <v>5496.6</v>
      </c>
      <c r="D131" s="99">
        <v>2353.1999999999998</v>
      </c>
      <c r="E131" s="99">
        <v>1994</v>
      </c>
      <c r="F131" s="103">
        <f t="shared" si="50"/>
        <v>5432.7999999999993</v>
      </c>
      <c r="G131" s="103">
        <f t="shared" si="50"/>
        <v>7490.6</v>
      </c>
      <c r="H131" s="104">
        <f t="shared" ref="H131:H136" si="51">(F131/G131-1)*100</f>
        <v>-27.471764611646609</v>
      </c>
    </row>
    <row r="132" spans="1:9" x14ac:dyDescent="0.25">
      <c r="A132" s="205">
        <f t="shared" si="31"/>
        <v>39751</v>
      </c>
      <c r="B132" s="99">
        <v>3265.4</v>
      </c>
      <c r="C132" s="99">
        <v>5484.4</v>
      </c>
      <c r="D132" s="99">
        <v>2414.4</v>
      </c>
      <c r="E132" s="99">
        <v>2183.1</v>
      </c>
      <c r="F132" s="103">
        <f t="shared" ref="F132:G135" si="52">+B132+D132</f>
        <v>5679.8</v>
      </c>
      <c r="G132" s="103">
        <f t="shared" si="52"/>
        <v>7667.5</v>
      </c>
      <c r="H132" s="104">
        <f t="shared" si="51"/>
        <v>-25.923703945223341</v>
      </c>
    </row>
    <row r="133" spans="1:9" x14ac:dyDescent="0.25">
      <c r="A133" s="205">
        <f t="shared" si="31"/>
        <v>39758</v>
      </c>
      <c r="B133" s="99">
        <v>3033.9</v>
      </c>
      <c r="C133" s="99">
        <v>5104.2</v>
      </c>
      <c r="D133" s="99">
        <v>2839.3</v>
      </c>
      <c r="E133" s="99">
        <v>2617.8000000000002</v>
      </c>
      <c r="F133" s="103">
        <f t="shared" si="52"/>
        <v>5873.2000000000007</v>
      </c>
      <c r="G133" s="103">
        <f t="shared" si="52"/>
        <v>7722</v>
      </c>
      <c r="H133" s="104">
        <f t="shared" si="51"/>
        <v>-23.941983941983935</v>
      </c>
    </row>
    <row r="134" spans="1:9" x14ac:dyDescent="0.25">
      <c r="A134" s="205">
        <f t="shared" si="31"/>
        <v>39765</v>
      </c>
      <c r="B134" s="99">
        <v>2824.6</v>
      </c>
      <c r="C134" s="99">
        <v>5168.2</v>
      </c>
      <c r="D134" s="99">
        <v>3139.3</v>
      </c>
      <c r="E134" s="99">
        <v>2828.6</v>
      </c>
      <c r="F134" s="103">
        <f t="shared" si="52"/>
        <v>5963.9</v>
      </c>
      <c r="G134" s="103">
        <f t="shared" si="52"/>
        <v>7996.7999999999993</v>
      </c>
      <c r="H134" s="104">
        <f t="shared" si="51"/>
        <v>-25.421418567426969</v>
      </c>
      <c r="I134" s="105"/>
    </row>
    <row r="135" spans="1:9" x14ac:dyDescent="0.25">
      <c r="A135" s="205">
        <f t="shared" si="31"/>
        <v>39772</v>
      </c>
      <c r="B135" s="99">
        <v>2816.1</v>
      </c>
      <c r="C135" s="99">
        <v>5081.2</v>
      </c>
      <c r="D135" s="99">
        <v>3416.2</v>
      </c>
      <c r="E135" s="99">
        <v>3150.9</v>
      </c>
      <c r="F135" s="103">
        <f t="shared" si="52"/>
        <v>6232.2999999999993</v>
      </c>
      <c r="G135" s="103">
        <f t="shared" si="52"/>
        <v>8232.1</v>
      </c>
      <c r="H135" s="104">
        <f t="shared" si="51"/>
        <v>-24.292707814530935</v>
      </c>
      <c r="I135" s="105"/>
    </row>
    <row r="136" spans="1:9" x14ac:dyDescent="0.25">
      <c r="A136" s="205">
        <f t="shared" si="31"/>
        <v>39779</v>
      </c>
      <c r="B136" s="99">
        <v>2402.1999999999998</v>
      </c>
      <c r="C136" s="99">
        <v>4683.3999999999996</v>
      </c>
      <c r="D136" s="99">
        <v>3873.2</v>
      </c>
      <c r="E136" s="99">
        <v>3589.5</v>
      </c>
      <c r="F136" s="103">
        <f t="shared" ref="F136:G138" si="53">+B136+D136</f>
        <v>6275.4</v>
      </c>
      <c r="G136" s="103">
        <f t="shared" si="53"/>
        <v>8272.9</v>
      </c>
      <c r="H136" s="104">
        <f t="shared" si="51"/>
        <v>-24.145100267137277</v>
      </c>
      <c r="I136" s="105"/>
    </row>
    <row r="137" spans="1:9" x14ac:dyDescent="0.25">
      <c r="A137" s="205">
        <f t="shared" si="31"/>
        <v>39786</v>
      </c>
      <c r="B137" s="99">
        <v>2492.6</v>
      </c>
      <c r="C137" s="99">
        <v>4780.2</v>
      </c>
      <c r="D137" s="99">
        <v>4104.8</v>
      </c>
      <c r="E137" s="99">
        <v>3790.7</v>
      </c>
      <c r="F137" s="103">
        <f t="shared" si="53"/>
        <v>6597.4</v>
      </c>
      <c r="G137" s="103">
        <f t="shared" si="53"/>
        <v>8570.9</v>
      </c>
      <c r="H137" s="104">
        <f t="shared" ref="H137:H142" si="54">(F137/G137-1)*100</f>
        <v>-23.025586577838965</v>
      </c>
      <c r="I137" s="105"/>
    </row>
    <row r="138" spans="1:9" x14ac:dyDescent="0.25">
      <c r="A138" s="205">
        <f t="shared" si="31"/>
        <v>39793</v>
      </c>
      <c r="B138" s="99">
        <v>2582.6999999999998</v>
      </c>
      <c r="C138" s="99">
        <v>4936.8999999999996</v>
      </c>
      <c r="D138" s="99">
        <v>4386.7</v>
      </c>
      <c r="E138" s="99">
        <v>3941</v>
      </c>
      <c r="F138" s="103">
        <f t="shared" si="53"/>
        <v>6969.4</v>
      </c>
      <c r="G138" s="103">
        <f t="shared" si="53"/>
        <v>8877.9</v>
      </c>
      <c r="H138" s="104">
        <f t="shared" si="54"/>
        <v>-21.49720091463071</v>
      </c>
      <c r="I138" s="105"/>
    </row>
    <row r="139" spans="1:9" x14ac:dyDescent="0.25">
      <c r="A139" s="205">
        <f t="shared" si="31"/>
        <v>39800</v>
      </c>
      <c r="B139" s="99">
        <v>2557.3000000000002</v>
      </c>
      <c r="C139" s="99">
        <v>5024.1000000000004</v>
      </c>
      <c r="D139" s="99">
        <v>4675.8999999999996</v>
      </c>
      <c r="E139" s="99">
        <v>4279.1000000000004</v>
      </c>
      <c r="F139" s="103">
        <f t="shared" ref="F139:G141" si="55">+B139+D139</f>
        <v>7233.2</v>
      </c>
      <c r="G139" s="103">
        <f t="shared" si="55"/>
        <v>9303.2000000000007</v>
      </c>
      <c r="H139" s="104">
        <f t="shared" si="54"/>
        <v>-22.250408461604621</v>
      </c>
      <c r="I139" s="105"/>
    </row>
    <row r="140" spans="1:9" x14ac:dyDescent="0.25">
      <c r="A140" s="205">
        <f t="shared" si="31"/>
        <v>39807</v>
      </c>
      <c r="B140" s="99">
        <v>2429.3000000000002</v>
      </c>
      <c r="C140" s="99">
        <v>4750.7</v>
      </c>
      <c r="D140" s="99">
        <v>4944.1000000000004</v>
      </c>
      <c r="E140" s="99">
        <v>4635.3</v>
      </c>
      <c r="F140" s="103">
        <f t="shared" si="55"/>
        <v>7373.4000000000005</v>
      </c>
      <c r="G140" s="103">
        <f t="shared" si="55"/>
        <v>9386</v>
      </c>
      <c r="H140" s="104">
        <f t="shared" si="54"/>
        <v>-21.442574046452158</v>
      </c>
      <c r="I140" s="105"/>
    </row>
    <row r="141" spans="1:9" x14ac:dyDescent="0.25">
      <c r="A141" s="205">
        <f t="shared" si="31"/>
        <v>39814</v>
      </c>
      <c r="B141" s="99">
        <v>2274</v>
      </c>
      <c r="C141" s="99">
        <v>4648.8</v>
      </c>
      <c r="D141" s="99">
        <v>5265.4</v>
      </c>
      <c r="E141" s="99">
        <v>4933.8</v>
      </c>
      <c r="F141" s="103">
        <f t="shared" si="55"/>
        <v>7539.4</v>
      </c>
      <c r="G141" s="103">
        <f t="shared" si="55"/>
        <v>9582.6</v>
      </c>
      <c r="H141" s="104">
        <f t="shared" si="54"/>
        <v>-21.321979421033966</v>
      </c>
      <c r="I141" s="105"/>
    </row>
    <row r="142" spans="1:9" x14ac:dyDescent="0.25">
      <c r="A142" s="205">
        <f t="shared" si="31"/>
        <v>39821</v>
      </c>
      <c r="B142" s="99">
        <v>2286.1</v>
      </c>
      <c r="C142" s="99">
        <v>4662.3999999999996</v>
      </c>
      <c r="D142" s="99">
        <v>5494</v>
      </c>
      <c r="E142" s="99">
        <v>5292.8</v>
      </c>
      <c r="F142" s="103">
        <f t="shared" ref="F142:G144" si="56">+B142+D142</f>
        <v>7780.1</v>
      </c>
      <c r="G142" s="103">
        <f t="shared" si="56"/>
        <v>9955.2000000000007</v>
      </c>
      <c r="H142" s="104">
        <f t="shared" si="54"/>
        <v>-21.848882995821285</v>
      </c>
      <c r="I142" s="105"/>
    </row>
    <row r="143" spans="1:9" x14ac:dyDescent="0.25">
      <c r="A143" s="205">
        <f t="shared" si="31"/>
        <v>39828</v>
      </c>
      <c r="B143" s="99">
        <v>2278</v>
      </c>
      <c r="C143" s="99">
        <v>4557.1000000000004</v>
      </c>
      <c r="D143" s="99">
        <v>5846.3</v>
      </c>
      <c r="E143" s="99">
        <v>5735.5</v>
      </c>
      <c r="F143" s="103">
        <f t="shared" si="56"/>
        <v>8124.3</v>
      </c>
      <c r="G143" s="103">
        <f t="shared" si="56"/>
        <v>10292.6</v>
      </c>
      <c r="H143" s="104">
        <f t="shared" ref="H143:H148" si="57">(F143/G143-1)*100</f>
        <v>-21.066591531780109</v>
      </c>
      <c r="I143" s="105"/>
    </row>
    <row r="144" spans="1:9" x14ac:dyDescent="0.25">
      <c r="A144" s="205">
        <f t="shared" si="31"/>
        <v>39835</v>
      </c>
      <c r="B144" s="99">
        <v>2476.5</v>
      </c>
      <c r="C144" s="99">
        <v>4471.7</v>
      </c>
      <c r="D144" s="99">
        <v>6053.9</v>
      </c>
      <c r="E144" s="99">
        <v>6111</v>
      </c>
      <c r="F144" s="103">
        <f t="shared" si="56"/>
        <v>8530.4</v>
      </c>
      <c r="G144" s="103">
        <f t="shared" si="56"/>
        <v>10582.7</v>
      </c>
      <c r="H144" s="104">
        <f t="shared" si="57"/>
        <v>-19.39297154790366</v>
      </c>
      <c r="I144" s="105"/>
    </row>
    <row r="145" spans="1:9" x14ac:dyDescent="0.25">
      <c r="A145" s="205">
        <f t="shared" si="31"/>
        <v>39842</v>
      </c>
      <c r="B145" s="99">
        <v>2724.7</v>
      </c>
      <c r="C145" s="99">
        <v>4311.3999999999996</v>
      </c>
      <c r="D145" s="99">
        <v>6358.5</v>
      </c>
      <c r="E145" s="99">
        <v>6405.1</v>
      </c>
      <c r="F145" s="103">
        <f t="shared" ref="F145:G147" si="58">+B145+D145</f>
        <v>9083.2000000000007</v>
      </c>
      <c r="G145" s="103">
        <f t="shared" si="58"/>
        <v>10716.5</v>
      </c>
      <c r="H145" s="104">
        <f t="shared" si="57"/>
        <v>-15.240983530070441</v>
      </c>
      <c r="I145" s="105"/>
    </row>
    <row r="146" spans="1:9" x14ac:dyDescent="0.25">
      <c r="A146" s="205">
        <f t="shared" si="31"/>
        <v>39849</v>
      </c>
      <c r="B146" s="99">
        <v>2355.3000000000002</v>
      </c>
      <c r="C146" s="99">
        <v>4297.3999999999996</v>
      </c>
      <c r="D146" s="99">
        <v>6559.5</v>
      </c>
      <c r="E146" s="99">
        <v>6608.6</v>
      </c>
      <c r="F146" s="103">
        <f t="shared" si="58"/>
        <v>8914.7999999999993</v>
      </c>
      <c r="G146" s="103">
        <f t="shared" si="58"/>
        <v>10906</v>
      </c>
      <c r="H146" s="104">
        <f t="shared" si="57"/>
        <v>-18.257839721254363</v>
      </c>
      <c r="I146" s="105"/>
    </row>
    <row r="147" spans="1:9" x14ac:dyDescent="0.25">
      <c r="A147" s="205">
        <f t="shared" si="31"/>
        <v>39856</v>
      </c>
      <c r="B147" s="99">
        <v>2275.6</v>
      </c>
      <c r="C147" s="99">
        <v>4173.8999999999996</v>
      </c>
      <c r="D147" s="99">
        <v>7100.2</v>
      </c>
      <c r="E147" s="99">
        <v>7091.3</v>
      </c>
      <c r="F147" s="103">
        <f t="shared" si="58"/>
        <v>9375.7999999999993</v>
      </c>
      <c r="G147" s="103">
        <f t="shared" si="58"/>
        <v>11265.2</v>
      </c>
      <c r="H147" s="104">
        <f t="shared" si="57"/>
        <v>-16.772005823243276</v>
      </c>
      <c r="I147" s="105"/>
    </row>
    <row r="148" spans="1:9" x14ac:dyDescent="0.25">
      <c r="A148" s="205">
        <f t="shared" si="31"/>
        <v>39863</v>
      </c>
      <c r="B148" s="99">
        <v>2114.6</v>
      </c>
      <c r="C148" s="99">
        <v>4263.8999999999996</v>
      </c>
      <c r="D148" s="99">
        <v>7516</v>
      </c>
      <c r="E148" s="99">
        <v>7257.4</v>
      </c>
      <c r="F148" s="103">
        <f t="shared" ref="F148:G150" si="59">+B148+D148</f>
        <v>9630.6</v>
      </c>
      <c r="G148" s="103">
        <f t="shared" si="59"/>
        <v>11521.3</v>
      </c>
      <c r="H148" s="104">
        <f t="shared" si="57"/>
        <v>-16.410474512424798</v>
      </c>
      <c r="I148" s="105"/>
    </row>
    <row r="149" spans="1:9" x14ac:dyDescent="0.25">
      <c r="A149" s="205">
        <f t="shared" si="31"/>
        <v>39870</v>
      </c>
      <c r="B149" s="99">
        <v>1916.5</v>
      </c>
      <c r="C149" s="99">
        <v>4158.5</v>
      </c>
      <c r="D149" s="99">
        <v>7791.2</v>
      </c>
      <c r="E149" s="99">
        <v>7603.5</v>
      </c>
      <c r="F149" s="103">
        <f t="shared" si="59"/>
        <v>9707.7000000000007</v>
      </c>
      <c r="G149" s="103">
        <f t="shared" si="59"/>
        <v>11762</v>
      </c>
      <c r="H149" s="104">
        <f t="shared" ref="H149:H154" si="60">(F149/G149-1)*100</f>
        <v>-17.465567080428489</v>
      </c>
      <c r="I149" s="105"/>
    </row>
    <row r="150" spans="1:9" x14ac:dyDescent="0.25">
      <c r="A150" s="205">
        <f t="shared" si="31"/>
        <v>39877</v>
      </c>
      <c r="B150" s="99">
        <v>2206.6</v>
      </c>
      <c r="C150" s="99">
        <v>4056.4</v>
      </c>
      <c r="D150" s="99">
        <v>8117.7</v>
      </c>
      <c r="E150" s="99">
        <v>7868.1</v>
      </c>
      <c r="F150" s="103">
        <f t="shared" si="59"/>
        <v>10324.299999999999</v>
      </c>
      <c r="G150" s="103">
        <f t="shared" si="59"/>
        <v>11924.5</v>
      </c>
      <c r="H150" s="104">
        <f t="shared" si="60"/>
        <v>-13.419430584091586</v>
      </c>
      <c r="I150" s="105"/>
    </row>
    <row r="151" spans="1:9" x14ac:dyDescent="0.25">
      <c r="A151" s="205">
        <f t="shared" si="31"/>
        <v>39884</v>
      </c>
      <c r="B151" s="99">
        <v>2137.9</v>
      </c>
      <c r="C151" s="99">
        <v>4082.1</v>
      </c>
      <c r="D151" s="99">
        <v>8463.2000000000007</v>
      </c>
      <c r="E151" s="99">
        <v>8242.2000000000007</v>
      </c>
      <c r="F151" s="103">
        <f t="shared" ref="F151:G153" si="61">+B151+D151</f>
        <v>10601.1</v>
      </c>
      <c r="G151" s="103">
        <f t="shared" si="61"/>
        <v>12324.300000000001</v>
      </c>
      <c r="H151" s="104">
        <f t="shared" si="60"/>
        <v>-13.982132859472751</v>
      </c>
      <c r="I151" s="105"/>
    </row>
    <row r="152" spans="1:9" x14ac:dyDescent="0.25">
      <c r="A152" s="205">
        <f t="shared" si="31"/>
        <v>39891</v>
      </c>
      <c r="B152" s="99">
        <v>2162.1</v>
      </c>
      <c r="C152" s="99">
        <v>3886.8</v>
      </c>
      <c r="D152" s="99">
        <v>8601.7999999999993</v>
      </c>
      <c r="E152" s="99">
        <v>8612.1</v>
      </c>
      <c r="F152" s="103">
        <f t="shared" si="61"/>
        <v>10763.9</v>
      </c>
      <c r="G152" s="103">
        <f t="shared" si="61"/>
        <v>12498.900000000001</v>
      </c>
      <c r="H152" s="104">
        <f t="shared" si="60"/>
        <v>-13.881221547496192</v>
      </c>
      <c r="I152" s="105"/>
    </row>
    <row r="153" spans="1:9" x14ac:dyDescent="0.25">
      <c r="A153" s="205">
        <f t="shared" si="31"/>
        <v>39898</v>
      </c>
      <c r="B153" s="99">
        <v>2180.8000000000002</v>
      </c>
      <c r="C153" s="99">
        <v>3648.1</v>
      </c>
      <c r="D153" s="99">
        <v>8987.7000000000007</v>
      </c>
      <c r="E153" s="99">
        <v>9001.9</v>
      </c>
      <c r="F153" s="103">
        <f t="shared" si="61"/>
        <v>11168.5</v>
      </c>
      <c r="G153" s="103">
        <f t="shared" si="61"/>
        <v>12650</v>
      </c>
      <c r="H153" s="104">
        <f t="shared" si="60"/>
        <v>-11.711462450592879</v>
      </c>
      <c r="I153" s="105"/>
    </row>
    <row r="154" spans="1:9" x14ac:dyDescent="0.25">
      <c r="A154" s="205">
        <f t="shared" si="31"/>
        <v>39905</v>
      </c>
      <c r="B154" s="99">
        <v>2186.6</v>
      </c>
      <c r="C154" s="99">
        <v>3661.9</v>
      </c>
      <c r="D154" s="99">
        <v>9393.7999999999993</v>
      </c>
      <c r="E154" s="99">
        <v>9266.5</v>
      </c>
      <c r="F154" s="103">
        <f t="shared" ref="F154:F193" si="62">+B154+D154</f>
        <v>11580.4</v>
      </c>
      <c r="G154" s="103">
        <f t="shared" ref="G154:G193" si="63">+C154+E154</f>
        <v>12928.4</v>
      </c>
      <c r="H154" s="104">
        <f t="shared" si="60"/>
        <v>-10.426657591039879</v>
      </c>
      <c r="I154" s="105"/>
    </row>
    <row r="155" spans="1:9" x14ac:dyDescent="0.25">
      <c r="A155" s="205">
        <f t="shared" si="31"/>
        <v>39912</v>
      </c>
      <c r="B155" s="99">
        <v>2158.8000000000002</v>
      </c>
      <c r="C155" s="99">
        <v>3732</v>
      </c>
      <c r="D155" s="99">
        <v>9724.7000000000007</v>
      </c>
      <c r="E155" s="99">
        <v>9556.7999999999993</v>
      </c>
      <c r="F155" s="103">
        <f t="shared" si="62"/>
        <v>11883.5</v>
      </c>
      <c r="G155" s="103">
        <f t="shared" si="63"/>
        <v>13288.8</v>
      </c>
      <c r="H155" s="104">
        <f t="shared" ref="H155:H193" si="64">(F155/G155-1)*100</f>
        <v>-10.575070736259097</v>
      </c>
      <c r="I155" s="105"/>
    </row>
    <row r="156" spans="1:9" x14ac:dyDescent="0.25">
      <c r="A156" s="205">
        <f t="shared" ref="A156:A253" si="65">+A155+7</f>
        <v>39919</v>
      </c>
      <c r="B156" s="99">
        <v>2177.8000000000002</v>
      </c>
      <c r="C156" s="99">
        <v>3918</v>
      </c>
      <c r="D156" s="99">
        <v>10012.799999999999</v>
      </c>
      <c r="E156" s="99">
        <v>9856.5</v>
      </c>
      <c r="F156" s="103">
        <f t="shared" si="62"/>
        <v>12190.599999999999</v>
      </c>
      <c r="G156" s="103">
        <f t="shared" si="63"/>
        <v>13774.5</v>
      </c>
      <c r="H156" s="104">
        <f t="shared" si="64"/>
        <v>-11.49878398489964</v>
      </c>
      <c r="I156" s="105"/>
    </row>
    <row r="157" spans="1:9" x14ac:dyDescent="0.25">
      <c r="A157" s="205">
        <f t="shared" si="65"/>
        <v>39926</v>
      </c>
      <c r="B157" s="99">
        <v>2155.5</v>
      </c>
      <c r="C157" s="99">
        <v>3866.6</v>
      </c>
      <c r="D157" s="99">
        <v>10355.4</v>
      </c>
      <c r="E157" s="99">
        <v>10164.6</v>
      </c>
      <c r="F157" s="103">
        <f t="shared" si="62"/>
        <v>12510.9</v>
      </c>
      <c r="G157" s="103">
        <f t="shared" si="63"/>
        <v>14031.2</v>
      </c>
      <c r="H157" s="104">
        <f t="shared" si="64"/>
        <v>-10.83513883345687</v>
      </c>
      <c r="I157" s="105"/>
    </row>
    <row r="158" spans="1:9" x14ac:dyDescent="0.25">
      <c r="A158" s="205">
        <f t="shared" si="65"/>
        <v>39933</v>
      </c>
      <c r="B158" s="99">
        <v>2185.9</v>
      </c>
      <c r="C158" s="99">
        <v>3861.4</v>
      </c>
      <c r="D158" s="99">
        <v>10441.200000000001</v>
      </c>
      <c r="E158" s="99">
        <v>10355.299999999999</v>
      </c>
      <c r="F158" s="103">
        <f t="shared" si="62"/>
        <v>12627.1</v>
      </c>
      <c r="G158" s="103">
        <f t="shared" si="63"/>
        <v>14216.699999999999</v>
      </c>
      <c r="H158" s="104">
        <f t="shared" si="64"/>
        <v>-11.181216456702314</v>
      </c>
      <c r="I158" s="104">
        <v>47.9</v>
      </c>
    </row>
    <row r="159" spans="1:9" x14ac:dyDescent="0.25">
      <c r="A159" s="205">
        <f t="shared" si="65"/>
        <v>39940</v>
      </c>
      <c r="B159" s="99">
        <v>2088</v>
      </c>
      <c r="C159" s="99">
        <v>3728.1</v>
      </c>
      <c r="D159" s="99">
        <v>10994.7</v>
      </c>
      <c r="E159" s="99">
        <v>10704.5</v>
      </c>
      <c r="F159" s="103">
        <f t="shared" si="62"/>
        <v>13082.7</v>
      </c>
      <c r="G159" s="103">
        <f t="shared" si="63"/>
        <v>14432.6</v>
      </c>
      <c r="H159" s="104">
        <f t="shared" si="64"/>
        <v>-9.3531311059684263</v>
      </c>
      <c r="I159" s="104">
        <v>47.9</v>
      </c>
    </row>
    <row r="160" spans="1:9" x14ac:dyDescent="0.25">
      <c r="A160" s="205">
        <f t="shared" si="65"/>
        <v>39947</v>
      </c>
      <c r="B160" s="99">
        <v>2117.6</v>
      </c>
      <c r="C160" s="99">
        <v>3668.8</v>
      </c>
      <c r="D160" s="99">
        <v>11238</v>
      </c>
      <c r="E160" s="99">
        <v>10968.7</v>
      </c>
      <c r="F160" s="103">
        <f t="shared" si="62"/>
        <v>13355.6</v>
      </c>
      <c r="G160" s="103">
        <f t="shared" si="63"/>
        <v>14637.5</v>
      </c>
      <c r="H160" s="104">
        <f t="shared" si="64"/>
        <v>-8.7576430401366316</v>
      </c>
      <c r="I160" s="104">
        <v>47.9</v>
      </c>
    </row>
    <row r="161" spans="1:9" x14ac:dyDescent="0.25">
      <c r="A161" s="205">
        <f t="shared" si="65"/>
        <v>39954</v>
      </c>
      <c r="B161" s="99">
        <v>1997.6</v>
      </c>
      <c r="C161" s="99">
        <v>3615.9</v>
      </c>
      <c r="D161" s="99">
        <v>11533.5</v>
      </c>
      <c r="E161" s="99">
        <v>11253.9</v>
      </c>
      <c r="F161" s="103">
        <f t="shared" si="62"/>
        <v>13531.1</v>
      </c>
      <c r="G161" s="103">
        <f t="shared" si="63"/>
        <v>14869.8</v>
      </c>
      <c r="H161" s="104">
        <f t="shared" si="64"/>
        <v>-9.002811066725835</v>
      </c>
      <c r="I161" s="104">
        <v>105.2</v>
      </c>
    </row>
    <row r="162" spans="1:9" x14ac:dyDescent="0.25">
      <c r="A162" s="205">
        <f t="shared" si="65"/>
        <v>39961</v>
      </c>
      <c r="B162" s="99">
        <v>2069.5</v>
      </c>
      <c r="C162" s="99">
        <v>3273.3</v>
      </c>
      <c r="D162" s="99">
        <v>11675.4</v>
      </c>
      <c r="E162" s="99">
        <v>11639.3</v>
      </c>
      <c r="F162" s="103">
        <f t="shared" si="62"/>
        <v>13744.9</v>
      </c>
      <c r="G162" s="103">
        <f t="shared" si="63"/>
        <v>14912.599999999999</v>
      </c>
      <c r="H162" s="104">
        <f t="shared" si="64"/>
        <v>-7.8302911631774386</v>
      </c>
      <c r="I162" s="104">
        <v>105.2</v>
      </c>
    </row>
    <row r="163" spans="1:9" x14ac:dyDescent="0.25">
      <c r="A163" s="205">
        <f t="shared" si="65"/>
        <v>39968</v>
      </c>
      <c r="B163" s="99">
        <v>2196.6</v>
      </c>
      <c r="C163" s="99">
        <v>3152.7</v>
      </c>
      <c r="D163" s="99">
        <v>11844.5</v>
      </c>
      <c r="E163" s="99">
        <v>11949.5</v>
      </c>
      <c r="F163" s="103">
        <f t="shared" si="62"/>
        <v>14041.1</v>
      </c>
      <c r="G163" s="103">
        <f t="shared" si="63"/>
        <v>15102.2</v>
      </c>
      <c r="H163" s="104">
        <f t="shared" si="64"/>
        <v>-7.0261286435088994</v>
      </c>
      <c r="I163" s="104">
        <v>162.1</v>
      </c>
    </row>
    <row r="164" spans="1:9" x14ac:dyDescent="0.25">
      <c r="A164" s="205">
        <f t="shared" si="65"/>
        <v>39975</v>
      </c>
      <c r="B164" s="99">
        <v>2069.8000000000002</v>
      </c>
      <c r="C164" s="99">
        <v>3044.5</v>
      </c>
      <c r="D164" s="99">
        <v>12110.2</v>
      </c>
      <c r="E164" s="99">
        <v>12246.7</v>
      </c>
      <c r="F164" s="103">
        <f t="shared" si="62"/>
        <v>14180</v>
      </c>
      <c r="G164" s="103">
        <f t="shared" si="63"/>
        <v>15291.2</v>
      </c>
      <c r="H164" s="104">
        <f t="shared" si="64"/>
        <v>-7.2669247671863557</v>
      </c>
      <c r="I164" s="104">
        <v>202.7</v>
      </c>
    </row>
    <row r="165" spans="1:9" x14ac:dyDescent="0.25">
      <c r="A165" s="205">
        <f t="shared" si="65"/>
        <v>39982</v>
      </c>
      <c r="B165" s="99">
        <v>1946.2</v>
      </c>
      <c r="C165" s="99">
        <v>2791.8</v>
      </c>
      <c r="D165" s="99">
        <v>12607.1</v>
      </c>
      <c r="E165" s="99">
        <v>12598</v>
      </c>
      <c r="F165" s="103">
        <f t="shared" si="62"/>
        <v>14553.300000000001</v>
      </c>
      <c r="G165" s="103">
        <f t="shared" si="63"/>
        <v>15389.8</v>
      </c>
      <c r="H165" s="104">
        <f t="shared" si="64"/>
        <v>-5.4354182640449995</v>
      </c>
      <c r="I165" s="104">
        <v>202.7</v>
      </c>
    </row>
    <row r="166" spans="1:9" x14ac:dyDescent="0.25">
      <c r="A166" s="205">
        <f t="shared" si="65"/>
        <v>39989</v>
      </c>
      <c r="B166" s="99">
        <v>2071</v>
      </c>
      <c r="C166" s="99">
        <v>2788.5</v>
      </c>
      <c r="D166" s="99">
        <v>12851.9</v>
      </c>
      <c r="E166" s="99">
        <v>12915.4</v>
      </c>
      <c r="F166" s="103">
        <f t="shared" si="62"/>
        <v>14922.9</v>
      </c>
      <c r="G166" s="103">
        <f t="shared" si="63"/>
        <v>15703.9</v>
      </c>
      <c r="H166" s="104">
        <f t="shared" si="64"/>
        <v>-4.9732868905176471</v>
      </c>
      <c r="I166" s="104">
        <v>202.7</v>
      </c>
    </row>
    <row r="167" spans="1:9" x14ac:dyDescent="0.25">
      <c r="A167" s="205">
        <f t="shared" si="65"/>
        <v>39996</v>
      </c>
      <c r="B167" s="99">
        <v>2072.5</v>
      </c>
      <c r="C167" s="99">
        <v>2587.6999999999998</v>
      </c>
      <c r="D167" s="99">
        <v>13105</v>
      </c>
      <c r="E167" s="99">
        <v>13229.6</v>
      </c>
      <c r="F167" s="103">
        <f t="shared" si="62"/>
        <v>15177.5</v>
      </c>
      <c r="G167" s="103">
        <f t="shared" si="63"/>
        <v>15817.3</v>
      </c>
      <c r="H167" s="104">
        <f t="shared" si="64"/>
        <v>-4.0449381373559241</v>
      </c>
      <c r="I167" s="104">
        <v>202.7</v>
      </c>
    </row>
    <row r="168" spans="1:9" x14ac:dyDescent="0.25">
      <c r="A168" s="205">
        <f t="shared" si="65"/>
        <v>40003</v>
      </c>
      <c r="B168" s="99">
        <v>2013.1</v>
      </c>
      <c r="C168" s="99">
        <v>2402.1999999999998</v>
      </c>
      <c r="D168" s="99">
        <v>13445.7</v>
      </c>
      <c r="E168" s="99">
        <v>13541.5</v>
      </c>
      <c r="F168" s="103">
        <f t="shared" si="62"/>
        <v>15458.800000000001</v>
      </c>
      <c r="G168" s="103">
        <f t="shared" si="63"/>
        <v>15943.7</v>
      </c>
      <c r="H168" s="104">
        <f t="shared" si="64"/>
        <v>-3.041326668213773</v>
      </c>
      <c r="I168" s="104">
        <v>243.3</v>
      </c>
    </row>
    <row r="169" spans="1:9" x14ac:dyDescent="0.25">
      <c r="A169" s="205">
        <f t="shared" si="65"/>
        <v>40010</v>
      </c>
      <c r="B169" s="99">
        <v>2148.6</v>
      </c>
      <c r="C169" s="99">
        <v>2161.6999999999998</v>
      </c>
      <c r="D169" s="99">
        <v>13770.2</v>
      </c>
      <c r="E169" s="99">
        <v>13893</v>
      </c>
      <c r="F169" s="103">
        <f t="shared" si="62"/>
        <v>15918.800000000001</v>
      </c>
      <c r="G169" s="103">
        <f t="shared" si="63"/>
        <v>16054.7</v>
      </c>
      <c r="H169" s="104">
        <f t="shared" si="64"/>
        <v>-0.84648109276410644</v>
      </c>
      <c r="I169" s="104">
        <v>244.6</v>
      </c>
    </row>
    <row r="170" spans="1:9" x14ac:dyDescent="0.25">
      <c r="A170" s="205">
        <f t="shared" si="65"/>
        <v>40017</v>
      </c>
      <c r="B170" s="99">
        <v>1994.2</v>
      </c>
      <c r="C170" s="99">
        <v>1813.7</v>
      </c>
      <c r="D170" s="99">
        <v>14131.8</v>
      </c>
      <c r="E170" s="99">
        <v>14246</v>
      </c>
      <c r="F170" s="103">
        <f t="shared" si="62"/>
        <v>16126</v>
      </c>
      <c r="G170" s="103">
        <f t="shared" si="63"/>
        <v>16059.7</v>
      </c>
      <c r="H170" s="104">
        <f t="shared" si="64"/>
        <v>0.41283461085823703</v>
      </c>
      <c r="I170" s="104">
        <v>282.2</v>
      </c>
    </row>
    <row r="171" spans="1:9" x14ac:dyDescent="0.25">
      <c r="A171" s="205">
        <f t="shared" si="65"/>
        <v>40024</v>
      </c>
      <c r="B171" s="99">
        <v>2027.1</v>
      </c>
      <c r="C171" s="99">
        <v>1656.7</v>
      </c>
      <c r="D171" s="99">
        <v>14391.2</v>
      </c>
      <c r="E171" s="99">
        <v>14630.6</v>
      </c>
      <c r="F171" s="103">
        <f t="shared" si="62"/>
        <v>16418.3</v>
      </c>
      <c r="G171" s="103">
        <f t="shared" si="63"/>
        <v>16287.300000000001</v>
      </c>
      <c r="H171" s="104">
        <f t="shared" si="64"/>
        <v>0.80430765074628319</v>
      </c>
      <c r="I171" s="104">
        <v>335.5</v>
      </c>
    </row>
    <row r="172" spans="1:9" x14ac:dyDescent="0.25">
      <c r="A172" s="205">
        <f t="shared" si="65"/>
        <v>40031</v>
      </c>
      <c r="B172" s="99">
        <v>1993.3</v>
      </c>
      <c r="C172" s="99">
        <v>1269.4000000000001</v>
      </c>
      <c r="D172" s="99">
        <v>14770.5</v>
      </c>
      <c r="E172" s="99">
        <v>14872.8</v>
      </c>
      <c r="F172" s="103">
        <f t="shared" si="62"/>
        <v>16763.8</v>
      </c>
      <c r="G172" s="103">
        <f t="shared" si="63"/>
        <v>16142.199999999999</v>
      </c>
      <c r="H172" s="104">
        <f t="shared" si="64"/>
        <v>3.8507762262888656</v>
      </c>
      <c r="I172" s="104">
        <v>370.5</v>
      </c>
    </row>
    <row r="173" spans="1:9" x14ac:dyDescent="0.25">
      <c r="A173" s="205">
        <f t="shared" si="65"/>
        <v>40038</v>
      </c>
      <c r="B173" s="99">
        <v>2170</v>
      </c>
      <c r="C173" s="99">
        <v>1115.5999999999999</v>
      </c>
      <c r="D173" s="99">
        <v>14913.3</v>
      </c>
      <c r="E173" s="99">
        <v>15176</v>
      </c>
      <c r="F173" s="103">
        <f t="shared" si="62"/>
        <v>17083.3</v>
      </c>
      <c r="G173" s="103">
        <f t="shared" si="63"/>
        <v>16291.6</v>
      </c>
      <c r="H173" s="104">
        <f t="shared" si="64"/>
        <v>4.8595595276093029</v>
      </c>
      <c r="I173" s="104">
        <v>476.7</v>
      </c>
    </row>
    <row r="174" spans="1:9" x14ac:dyDescent="0.25">
      <c r="A174" s="205">
        <f t="shared" si="65"/>
        <v>40045</v>
      </c>
      <c r="B174" s="99">
        <v>1924.9</v>
      </c>
      <c r="C174" s="99">
        <v>1030.5999999999999</v>
      </c>
      <c r="D174" s="99">
        <v>15468.4</v>
      </c>
      <c r="E174" s="99">
        <v>15443.6</v>
      </c>
      <c r="F174" s="103">
        <f t="shared" si="62"/>
        <v>17393.3</v>
      </c>
      <c r="G174" s="103">
        <f t="shared" si="63"/>
        <v>16474.2</v>
      </c>
      <c r="H174" s="104">
        <f t="shared" si="64"/>
        <v>5.5790265991671806</v>
      </c>
      <c r="I174" s="104">
        <v>495.5</v>
      </c>
    </row>
    <row r="175" spans="1:9" x14ac:dyDescent="0.25">
      <c r="A175" s="205">
        <f t="shared" si="65"/>
        <v>40052</v>
      </c>
      <c r="B175" s="99">
        <v>1928.8</v>
      </c>
      <c r="C175" s="99">
        <v>959.4</v>
      </c>
      <c r="D175" s="99">
        <v>15775.1</v>
      </c>
      <c r="E175" s="99">
        <v>15692.6</v>
      </c>
      <c r="F175" s="103">
        <f t="shared" si="62"/>
        <v>17703.900000000001</v>
      </c>
      <c r="G175" s="103">
        <f t="shared" si="63"/>
        <v>16652</v>
      </c>
      <c r="H175" s="104">
        <f t="shared" si="64"/>
        <v>6.316958923853</v>
      </c>
      <c r="I175" s="104">
        <v>612.4</v>
      </c>
    </row>
    <row r="176" spans="1:9" x14ac:dyDescent="0.25">
      <c r="A176" s="205">
        <f t="shared" si="65"/>
        <v>40059</v>
      </c>
      <c r="B176" s="99">
        <v>2595.1</v>
      </c>
      <c r="C176" s="99">
        <v>3584</v>
      </c>
      <c r="D176" s="99">
        <v>88.9</v>
      </c>
      <c r="E176" s="99">
        <v>59.4</v>
      </c>
      <c r="F176" s="103">
        <f t="shared" si="62"/>
        <v>2684</v>
      </c>
      <c r="G176" s="103">
        <f t="shared" si="63"/>
        <v>3643.4</v>
      </c>
      <c r="H176" s="104">
        <f t="shared" si="64"/>
        <v>-26.332546522479007</v>
      </c>
      <c r="I176" s="104"/>
    </row>
    <row r="177" spans="1:9" x14ac:dyDescent="0.25">
      <c r="A177" s="205">
        <f t="shared" si="65"/>
        <v>40066</v>
      </c>
      <c r="B177" s="99">
        <v>2397.6999999999998</v>
      </c>
      <c r="C177" s="99">
        <v>3333.9</v>
      </c>
      <c r="D177" s="99">
        <v>537</v>
      </c>
      <c r="E177" s="99">
        <v>499.7</v>
      </c>
      <c r="F177" s="103">
        <f t="shared" si="62"/>
        <v>2934.7</v>
      </c>
      <c r="G177" s="103">
        <f t="shared" si="63"/>
        <v>3833.6</v>
      </c>
      <c r="H177" s="104">
        <f t="shared" si="64"/>
        <v>-23.447934056761277</v>
      </c>
      <c r="I177" s="104"/>
    </row>
    <row r="178" spans="1:9" x14ac:dyDescent="0.25">
      <c r="A178" s="205">
        <f t="shared" si="65"/>
        <v>40073</v>
      </c>
      <c r="B178" s="99">
        <v>2173.9</v>
      </c>
      <c r="C178" s="99">
        <v>3260.6</v>
      </c>
      <c r="D178" s="99">
        <v>814</v>
      </c>
      <c r="E178" s="99">
        <v>776.1</v>
      </c>
      <c r="F178" s="103">
        <f t="shared" si="62"/>
        <v>2987.9</v>
      </c>
      <c r="G178" s="103">
        <f t="shared" si="63"/>
        <v>4036.7</v>
      </c>
      <c r="H178" s="104">
        <f t="shared" si="64"/>
        <v>-25.981618648896365</v>
      </c>
      <c r="I178" s="104"/>
    </row>
    <row r="179" spans="1:9" x14ac:dyDescent="0.25">
      <c r="A179" s="205">
        <f t="shared" si="65"/>
        <v>40080</v>
      </c>
      <c r="B179" s="99">
        <v>2480.8000000000002</v>
      </c>
      <c r="C179" s="99">
        <v>2976.3</v>
      </c>
      <c r="D179" s="99">
        <v>1094</v>
      </c>
      <c r="E179" s="99">
        <v>1289.2</v>
      </c>
      <c r="F179" s="103">
        <f t="shared" si="62"/>
        <v>3574.8</v>
      </c>
      <c r="G179" s="103">
        <f t="shared" si="63"/>
        <v>4265.5</v>
      </c>
      <c r="H179" s="104">
        <f t="shared" si="64"/>
        <v>-16.19270894385183</v>
      </c>
    </row>
    <row r="180" spans="1:9" x14ac:dyDescent="0.25">
      <c r="A180" s="205">
        <f t="shared" si="65"/>
        <v>40087</v>
      </c>
      <c r="B180" s="99">
        <v>2407.3000000000002</v>
      </c>
      <c r="C180" s="99">
        <v>3027.2</v>
      </c>
      <c r="D180" s="99">
        <v>1412.8</v>
      </c>
      <c r="E180" s="99">
        <v>1564.7</v>
      </c>
      <c r="F180" s="103">
        <f t="shared" si="62"/>
        <v>3820.1000000000004</v>
      </c>
      <c r="G180" s="103">
        <f t="shared" si="63"/>
        <v>4591.8999999999996</v>
      </c>
      <c r="H180" s="104">
        <f t="shared" si="64"/>
        <v>-16.807857313965879</v>
      </c>
    </row>
    <row r="181" spans="1:9" x14ac:dyDescent="0.25">
      <c r="A181" s="205">
        <f t="shared" si="65"/>
        <v>40094</v>
      </c>
      <c r="B181" s="99">
        <v>2439.9</v>
      </c>
      <c r="C181" s="99">
        <v>3057.2</v>
      </c>
      <c r="D181" s="99">
        <v>1570.6</v>
      </c>
      <c r="E181" s="99">
        <v>1942.2</v>
      </c>
      <c r="F181" s="103">
        <f t="shared" si="62"/>
        <v>4010.5</v>
      </c>
      <c r="G181" s="103">
        <f t="shared" si="63"/>
        <v>4999.3999999999996</v>
      </c>
      <c r="H181" s="104">
        <f t="shared" si="64"/>
        <v>-19.780373644837379</v>
      </c>
    </row>
    <row r="182" spans="1:9" x14ac:dyDescent="0.25">
      <c r="A182" s="205">
        <f t="shared" si="65"/>
        <v>40101</v>
      </c>
      <c r="B182" s="99">
        <v>2598.4</v>
      </c>
      <c r="C182" s="99">
        <v>2986</v>
      </c>
      <c r="D182" s="99">
        <v>1743</v>
      </c>
      <c r="E182" s="99">
        <v>2218.6</v>
      </c>
      <c r="F182" s="103">
        <f t="shared" si="62"/>
        <v>4341.3999999999996</v>
      </c>
      <c r="G182" s="103">
        <f t="shared" si="63"/>
        <v>5204.6000000000004</v>
      </c>
      <c r="H182" s="104">
        <f t="shared" si="64"/>
        <v>-16.585328363370877</v>
      </c>
    </row>
    <row r="183" spans="1:9" x14ac:dyDescent="0.25">
      <c r="A183" s="205">
        <f t="shared" si="65"/>
        <v>40108</v>
      </c>
      <c r="B183" s="99">
        <v>2363.1999999999998</v>
      </c>
      <c r="C183" s="99">
        <v>3079.6</v>
      </c>
      <c r="D183" s="99">
        <v>1969.7</v>
      </c>
      <c r="E183" s="99">
        <v>2353.1999999999998</v>
      </c>
      <c r="F183" s="103">
        <f t="shared" si="62"/>
        <v>4332.8999999999996</v>
      </c>
      <c r="G183" s="103">
        <f t="shared" si="63"/>
        <v>5432.7999999999993</v>
      </c>
      <c r="H183" s="104">
        <f t="shared" si="64"/>
        <v>-20.245545575025769</v>
      </c>
    </row>
    <row r="184" spans="1:9" x14ac:dyDescent="0.25">
      <c r="A184" s="205">
        <f t="shared" si="65"/>
        <v>40115</v>
      </c>
      <c r="B184" s="99">
        <v>2313.8000000000002</v>
      </c>
      <c r="C184" s="99">
        <v>3265.4</v>
      </c>
      <c r="D184" s="99">
        <v>2205.8000000000002</v>
      </c>
      <c r="E184" s="99">
        <v>2414.4</v>
      </c>
      <c r="F184" s="103">
        <f t="shared" si="62"/>
        <v>4519.6000000000004</v>
      </c>
      <c r="G184" s="103">
        <f t="shared" si="63"/>
        <v>5679.8</v>
      </c>
      <c r="H184" s="104">
        <f t="shared" si="64"/>
        <v>-20.426775590689804</v>
      </c>
    </row>
    <row r="185" spans="1:9" x14ac:dyDescent="0.25">
      <c r="A185" s="205">
        <f t="shared" si="65"/>
        <v>40122</v>
      </c>
      <c r="B185" s="99">
        <v>2214</v>
      </c>
      <c r="C185" s="99">
        <v>2824.6</v>
      </c>
      <c r="D185" s="99">
        <v>2609.1999999999998</v>
      </c>
      <c r="E185" s="99">
        <v>3139.3</v>
      </c>
      <c r="F185" s="103">
        <f t="shared" si="62"/>
        <v>4823.2</v>
      </c>
      <c r="G185" s="103">
        <f t="shared" si="63"/>
        <v>5963.9</v>
      </c>
      <c r="H185" s="104">
        <f t="shared" si="64"/>
        <v>-19.126745921293107</v>
      </c>
    </row>
    <row r="186" spans="1:9" x14ac:dyDescent="0.25">
      <c r="A186" s="205">
        <f t="shared" si="65"/>
        <v>40129</v>
      </c>
      <c r="B186" s="99">
        <v>2180</v>
      </c>
      <c r="C186" s="99">
        <v>2824.6</v>
      </c>
      <c r="D186" s="99">
        <v>2830.4</v>
      </c>
      <c r="E186" s="99">
        <v>3139.3</v>
      </c>
      <c r="F186" s="103">
        <f t="shared" si="62"/>
        <v>5010.3999999999996</v>
      </c>
      <c r="G186" s="103">
        <f t="shared" si="63"/>
        <v>5963.9</v>
      </c>
      <c r="H186" s="104">
        <f t="shared" si="64"/>
        <v>-15.987860292761447</v>
      </c>
    </row>
    <row r="187" spans="1:9" x14ac:dyDescent="0.25">
      <c r="A187" s="205">
        <f t="shared" si="65"/>
        <v>40136</v>
      </c>
      <c r="B187" s="99">
        <v>2218.1</v>
      </c>
      <c r="C187" s="99">
        <v>2816.1</v>
      </c>
      <c r="D187" s="99">
        <v>3078.8</v>
      </c>
      <c r="E187" s="99">
        <v>3416.2</v>
      </c>
      <c r="F187" s="103">
        <f t="shared" si="62"/>
        <v>5296.9</v>
      </c>
      <c r="G187" s="103">
        <f t="shared" si="63"/>
        <v>6232.2999999999993</v>
      </c>
      <c r="H187" s="104">
        <f t="shared" si="64"/>
        <v>-15.008905219581848</v>
      </c>
    </row>
    <row r="188" spans="1:9" x14ac:dyDescent="0.25">
      <c r="A188" s="205">
        <f t="shared" si="65"/>
        <v>40143</v>
      </c>
      <c r="B188" s="99">
        <v>2348.8000000000002</v>
      </c>
      <c r="C188" s="99">
        <v>2402.1999999999998</v>
      </c>
      <c r="D188" s="99">
        <v>3243.2</v>
      </c>
      <c r="E188" s="99">
        <v>3830.1</v>
      </c>
      <c r="F188" s="103">
        <f t="shared" si="62"/>
        <v>5592</v>
      </c>
      <c r="G188" s="103">
        <f t="shared" si="63"/>
        <v>6232.2999999999993</v>
      </c>
      <c r="H188" s="104">
        <f t="shared" si="64"/>
        <v>-10.273895672544631</v>
      </c>
    </row>
    <row r="189" spans="1:9" x14ac:dyDescent="0.25">
      <c r="A189" s="205">
        <f t="shared" si="65"/>
        <v>40150</v>
      </c>
      <c r="B189" s="99">
        <v>2431.1</v>
      </c>
      <c r="C189" s="99">
        <v>2492.6</v>
      </c>
      <c r="D189" s="99">
        <v>3431.9</v>
      </c>
      <c r="E189" s="99">
        <v>4104.8</v>
      </c>
      <c r="F189" s="103">
        <f t="shared" si="62"/>
        <v>5863</v>
      </c>
      <c r="G189" s="103">
        <f t="shared" si="63"/>
        <v>6597.4</v>
      </c>
      <c r="H189" s="104">
        <f t="shared" si="64"/>
        <v>-11.13165792584957</v>
      </c>
    </row>
    <row r="190" spans="1:9" x14ac:dyDescent="0.25">
      <c r="A190" s="205">
        <f t="shared" si="65"/>
        <v>40157</v>
      </c>
      <c r="B190" s="99">
        <v>2405.8000000000002</v>
      </c>
      <c r="C190" s="99">
        <v>2582.6999999999998</v>
      </c>
      <c r="D190" s="99">
        <v>3735.2</v>
      </c>
      <c r="E190" s="99">
        <v>4386.7</v>
      </c>
      <c r="F190" s="103">
        <f t="shared" si="62"/>
        <v>6141</v>
      </c>
      <c r="G190" s="103">
        <f t="shared" si="63"/>
        <v>6969.4</v>
      </c>
      <c r="H190" s="104">
        <f t="shared" si="64"/>
        <v>-11.886245587855482</v>
      </c>
    </row>
    <row r="191" spans="1:9" x14ac:dyDescent="0.25">
      <c r="A191" s="205">
        <f t="shared" si="65"/>
        <v>40164</v>
      </c>
      <c r="B191" s="99">
        <v>2718.1</v>
      </c>
      <c r="C191" s="99">
        <v>2557.3000000000002</v>
      </c>
      <c r="D191" s="99">
        <v>3910.9</v>
      </c>
      <c r="E191" s="99">
        <v>4675.8999999999996</v>
      </c>
      <c r="F191" s="103">
        <f t="shared" si="62"/>
        <v>6629</v>
      </c>
      <c r="G191" s="103">
        <f t="shared" si="63"/>
        <v>7233.2</v>
      </c>
      <c r="H191" s="104">
        <f t="shared" si="64"/>
        <v>-8.3531493668085979</v>
      </c>
    </row>
    <row r="192" spans="1:9" x14ac:dyDescent="0.25">
      <c r="A192" s="205">
        <f t="shared" si="65"/>
        <v>40171</v>
      </c>
      <c r="B192" s="99">
        <v>2477.6</v>
      </c>
      <c r="C192" s="99">
        <v>2429.3000000000002</v>
      </c>
      <c r="D192" s="99">
        <v>4246.3999999999996</v>
      </c>
      <c r="E192" s="99">
        <v>4944.1000000000004</v>
      </c>
      <c r="F192" s="103">
        <f t="shared" si="62"/>
        <v>6724</v>
      </c>
      <c r="G192" s="103">
        <f t="shared" si="63"/>
        <v>7373.4000000000005</v>
      </c>
      <c r="H192" s="104">
        <f t="shared" si="64"/>
        <v>-8.807334472563543</v>
      </c>
    </row>
    <row r="193" spans="1:9" x14ac:dyDescent="0.25">
      <c r="A193" s="205">
        <f t="shared" si="65"/>
        <v>40178</v>
      </c>
      <c r="B193" s="99">
        <v>2218.8000000000002</v>
      </c>
      <c r="C193" s="99">
        <v>2274</v>
      </c>
      <c r="D193" s="99">
        <v>4544.5</v>
      </c>
      <c r="E193" s="99">
        <v>5265.4</v>
      </c>
      <c r="F193" s="103">
        <f t="shared" si="62"/>
        <v>6763.3</v>
      </c>
      <c r="G193" s="103">
        <f t="shared" si="63"/>
        <v>7539.4</v>
      </c>
      <c r="H193" s="104">
        <f t="shared" si="64"/>
        <v>-10.293922593309802</v>
      </c>
    </row>
    <row r="194" spans="1:9" x14ac:dyDescent="0.25">
      <c r="A194" s="205">
        <f t="shared" si="65"/>
        <v>40185</v>
      </c>
      <c r="B194" s="99">
        <v>2114.1</v>
      </c>
      <c r="C194" s="99">
        <v>2286.1</v>
      </c>
      <c r="D194" s="99">
        <v>4773.6000000000004</v>
      </c>
      <c r="E194" s="99">
        <v>5494</v>
      </c>
      <c r="F194" s="103">
        <f t="shared" ref="F194:F214" si="66">+B194+D194</f>
        <v>6887.7000000000007</v>
      </c>
      <c r="G194" s="103">
        <f t="shared" ref="G194:G214" si="67">+C194+E194</f>
        <v>7780.1</v>
      </c>
      <c r="H194" s="104">
        <f t="shared" ref="H194:H214" si="68">(F194/G194-1)*100</f>
        <v>-11.470289584966764</v>
      </c>
    </row>
    <row r="195" spans="1:9" x14ac:dyDescent="0.25">
      <c r="A195" s="205">
        <f t="shared" si="65"/>
        <v>40192</v>
      </c>
      <c r="B195" s="99">
        <v>2172.5</v>
      </c>
      <c r="C195" s="99">
        <v>2278</v>
      </c>
      <c r="D195" s="99">
        <v>5005.8999999999996</v>
      </c>
      <c r="E195" s="99">
        <v>5846.3</v>
      </c>
      <c r="F195" s="103">
        <f t="shared" si="66"/>
        <v>7178.4</v>
      </c>
      <c r="G195" s="103">
        <f t="shared" si="67"/>
        <v>8124.3</v>
      </c>
      <c r="H195" s="104">
        <f t="shared" si="68"/>
        <v>-11.642849230087526</v>
      </c>
    </row>
    <row r="196" spans="1:9" x14ac:dyDescent="0.25">
      <c r="A196" s="205">
        <f t="shared" si="65"/>
        <v>40199</v>
      </c>
      <c r="B196" s="99">
        <v>2044.9</v>
      </c>
      <c r="C196" s="99">
        <v>2476.5</v>
      </c>
      <c r="D196" s="99">
        <v>5221.3999999999996</v>
      </c>
      <c r="E196" s="99">
        <v>6053.9</v>
      </c>
      <c r="F196" s="103">
        <f t="shared" si="66"/>
        <v>7266.2999999999993</v>
      </c>
      <c r="G196" s="103">
        <f t="shared" si="67"/>
        <v>8530.4</v>
      </c>
      <c r="H196" s="104">
        <f t="shared" si="68"/>
        <v>-14.81876582575261</v>
      </c>
    </row>
    <row r="197" spans="1:9" x14ac:dyDescent="0.25">
      <c r="A197" s="205">
        <f t="shared" si="65"/>
        <v>40206</v>
      </c>
      <c r="B197" s="99">
        <v>1863.9</v>
      </c>
      <c r="C197" s="99">
        <v>2724.7</v>
      </c>
      <c r="D197" s="99">
        <v>5637.2</v>
      </c>
      <c r="E197" s="99">
        <v>6358.5</v>
      </c>
      <c r="F197" s="103">
        <f t="shared" si="66"/>
        <v>7501.1</v>
      </c>
      <c r="G197" s="103">
        <f t="shared" si="67"/>
        <v>9083.2000000000007</v>
      </c>
      <c r="H197" s="104">
        <f t="shared" si="68"/>
        <v>-17.417870354060248</v>
      </c>
    </row>
    <row r="198" spans="1:9" x14ac:dyDescent="0.25">
      <c r="A198" s="205">
        <f t="shared" si="65"/>
        <v>40213</v>
      </c>
      <c r="B198" s="99">
        <v>1881.9</v>
      </c>
      <c r="C198" s="99">
        <v>2355.3000000000002</v>
      </c>
      <c r="D198" s="99">
        <v>5770.3</v>
      </c>
      <c r="E198" s="99">
        <v>6559.5</v>
      </c>
      <c r="F198" s="103">
        <f t="shared" si="66"/>
        <v>7652.2000000000007</v>
      </c>
      <c r="G198" s="103">
        <f t="shared" si="67"/>
        <v>8914.7999999999993</v>
      </c>
      <c r="H198" s="104">
        <f t="shared" si="68"/>
        <v>-14.162964957149892</v>
      </c>
    </row>
    <row r="199" spans="1:9" x14ac:dyDescent="0.25">
      <c r="A199" s="205">
        <f t="shared" si="65"/>
        <v>40220</v>
      </c>
      <c r="B199" s="99">
        <v>1990.4</v>
      </c>
      <c r="C199" s="99">
        <v>2275.6</v>
      </c>
      <c r="D199" s="99">
        <v>5996.8</v>
      </c>
      <c r="E199" s="99">
        <v>7100.2</v>
      </c>
      <c r="F199" s="103">
        <f t="shared" si="66"/>
        <v>7987.2000000000007</v>
      </c>
      <c r="G199" s="103">
        <f t="shared" si="67"/>
        <v>9375.7999999999993</v>
      </c>
      <c r="H199" s="104">
        <f t="shared" si="68"/>
        <v>-14.810469506602086</v>
      </c>
    </row>
    <row r="200" spans="1:9" x14ac:dyDescent="0.25">
      <c r="A200" s="205">
        <f t="shared" si="65"/>
        <v>40227</v>
      </c>
      <c r="B200" s="99">
        <v>1783.3</v>
      </c>
      <c r="C200" s="99">
        <v>2114.6</v>
      </c>
      <c r="D200" s="99">
        <v>6417.2</v>
      </c>
      <c r="E200" s="99">
        <v>7516</v>
      </c>
      <c r="F200" s="103">
        <f t="shared" si="66"/>
        <v>8200.5</v>
      </c>
      <c r="G200" s="103">
        <f t="shared" si="67"/>
        <v>9630.6</v>
      </c>
      <c r="H200" s="104">
        <f t="shared" si="68"/>
        <v>-14.849542084605327</v>
      </c>
    </row>
    <row r="201" spans="1:9" x14ac:dyDescent="0.25">
      <c r="A201" s="205">
        <f t="shared" si="65"/>
        <v>40234</v>
      </c>
      <c r="B201" s="99">
        <v>1920.1</v>
      </c>
      <c r="C201" s="99">
        <v>1916.5</v>
      </c>
      <c r="D201" s="99">
        <v>6797.6</v>
      </c>
      <c r="E201" s="99">
        <v>7791.2</v>
      </c>
      <c r="F201" s="103">
        <f t="shared" si="66"/>
        <v>8717.7000000000007</v>
      </c>
      <c r="G201" s="103">
        <f t="shared" si="67"/>
        <v>9707.7000000000007</v>
      </c>
      <c r="H201" s="104">
        <f t="shared" si="68"/>
        <v>-10.198090175839791</v>
      </c>
    </row>
    <row r="202" spans="1:9" x14ac:dyDescent="0.25">
      <c r="A202" s="205">
        <f t="shared" si="65"/>
        <v>40241</v>
      </c>
      <c r="B202" s="99">
        <v>1753.4</v>
      </c>
      <c r="C202" s="99">
        <v>2206.6</v>
      </c>
      <c r="D202" s="99">
        <v>7127.6</v>
      </c>
      <c r="E202" s="99">
        <v>8117.7</v>
      </c>
      <c r="F202" s="103">
        <f t="shared" si="66"/>
        <v>8881</v>
      </c>
      <c r="G202" s="103">
        <f t="shared" si="67"/>
        <v>10324.299999999999</v>
      </c>
      <c r="H202" s="104">
        <f t="shared" si="68"/>
        <v>-13.979640266168158</v>
      </c>
    </row>
    <row r="203" spans="1:9" x14ac:dyDescent="0.25">
      <c r="A203" s="205">
        <f t="shared" si="65"/>
        <v>40248</v>
      </c>
      <c r="B203" s="99">
        <v>1993.7</v>
      </c>
      <c r="C203" s="99">
        <v>2137.9</v>
      </c>
      <c r="D203" s="99">
        <v>7312.1</v>
      </c>
      <c r="E203" s="99">
        <v>8463.2000000000007</v>
      </c>
      <c r="F203" s="103">
        <f t="shared" si="66"/>
        <v>9305.8000000000011</v>
      </c>
      <c r="G203" s="103">
        <f t="shared" si="67"/>
        <v>10601.1</v>
      </c>
      <c r="H203" s="104">
        <f t="shared" si="68"/>
        <v>-12.218543358708056</v>
      </c>
      <c r="I203" s="99">
        <v>22</v>
      </c>
    </row>
    <row r="204" spans="1:9" x14ac:dyDescent="0.25">
      <c r="A204" s="205">
        <f t="shared" si="65"/>
        <v>40255</v>
      </c>
      <c r="B204" s="99">
        <v>1852.8</v>
      </c>
      <c r="C204" s="99">
        <v>2162.1</v>
      </c>
      <c r="D204" s="99">
        <v>7593</v>
      </c>
      <c r="E204" s="99">
        <v>8601.7999999999993</v>
      </c>
      <c r="F204" s="103">
        <f t="shared" si="66"/>
        <v>9445.7999999999993</v>
      </c>
      <c r="G204" s="103">
        <f t="shared" si="67"/>
        <v>10763.9</v>
      </c>
      <c r="H204" s="104">
        <f t="shared" si="68"/>
        <v>-12.24556155296872</v>
      </c>
      <c r="I204" s="99">
        <v>22</v>
      </c>
    </row>
    <row r="205" spans="1:9" x14ac:dyDescent="0.25">
      <c r="A205" s="205">
        <f t="shared" si="65"/>
        <v>40262</v>
      </c>
      <c r="B205" s="99">
        <v>1869.8</v>
      </c>
      <c r="C205" s="99">
        <v>2180.8000000000002</v>
      </c>
      <c r="D205" s="99">
        <v>7899</v>
      </c>
      <c r="E205" s="99">
        <v>8987.7000000000007</v>
      </c>
      <c r="F205" s="103">
        <f t="shared" si="66"/>
        <v>9768.7999999999993</v>
      </c>
      <c r="G205" s="103">
        <f t="shared" si="67"/>
        <v>11168.5</v>
      </c>
      <c r="H205" s="104">
        <f t="shared" si="68"/>
        <v>-12.532569279670513</v>
      </c>
      <c r="I205" s="99">
        <v>22</v>
      </c>
    </row>
    <row r="206" spans="1:9" x14ac:dyDescent="0.25">
      <c r="A206" s="205">
        <f t="shared" si="65"/>
        <v>40269</v>
      </c>
      <c r="B206" s="99">
        <v>1803.5</v>
      </c>
      <c r="C206" s="99">
        <v>2186.6</v>
      </c>
      <c r="D206" s="99">
        <v>8245.7999999999993</v>
      </c>
      <c r="E206" s="99">
        <v>9393.7999999999993</v>
      </c>
      <c r="F206" s="103">
        <f t="shared" si="66"/>
        <v>10049.299999999999</v>
      </c>
      <c r="G206" s="103">
        <f t="shared" si="67"/>
        <v>11580.4</v>
      </c>
      <c r="H206" s="104">
        <f t="shared" si="68"/>
        <v>-13.22147766916515</v>
      </c>
      <c r="I206" s="99">
        <v>22</v>
      </c>
    </row>
    <row r="207" spans="1:9" x14ac:dyDescent="0.25">
      <c r="A207" s="205">
        <f t="shared" si="65"/>
        <v>40276</v>
      </c>
      <c r="B207" s="99">
        <v>1881.3</v>
      </c>
      <c r="C207" s="99">
        <v>2158.8000000000002</v>
      </c>
      <c r="D207" s="99">
        <v>8588.9</v>
      </c>
      <c r="E207" s="99">
        <v>9714.7999999999993</v>
      </c>
      <c r="F207" s="103">
        <f t="shared" si="66"/>
        <v>10470.199999999999</v>
      </c>
      <c r="G207" s="103">
        <f t="shared" si="67"/>
        <v>11873.599999999999</v>
      </c>
      <c r="H207" s="104">
        <f t="shared" si="68"/>
        <v>-11.819498719849076</v>
      </c>
      <c r="I207" s="99">
        <v>22</v>
      </c>
    </row>
    <row r="208" spans="1:9" x14ac:dyDescent="0.25">
      <c r="A208" s="205">
        <f t="shared" si="65"/>
        <v>40283</v>
      </c>
      <c r="B208" s="99">
        <v>1898.6</v>
      </c>
      <c r="C208" s="99">
        <v>2177.8000000000002</v>
      </c>
      <c r="D208" s="99">
        <v>8908.4</v>
      </c>
      <c r="E208" s="99">
        <v>10012.799999999999</v>
      </c>
      <c r="F208" s="103">
        <f t="shared" si="66"/>
        <v>10807</v>
      </c>
      <c r="G208" s="103">
        <f t="shared" si="67"/>
        <v>12190.599999999999</v>
      </c>
      <c r="H208" s="104">
        <f t="shared" si="68"/>
        <v>-11.34972847932012</v>
      </c>
      <c r="I208" s="99">
        <v>22</v>
      </c>
    </row>
    <row r="209" spans="1:9" x14ac:dyDescent="0.25">
      <c r="A209" s="205">
        <f t="shared" si="65"/>
        <v>40290</v>
      </c>
      <c r="B209" s="99">
        <v>2019.8</v>
      </c>
      <c r="C209" s="99">
        <v>2155.5</v>
      </c>
      <c r="D209" s="99">
        <v>9163.2999999999993</v>
      </c>
      <c r="E209" s="99">
        <v>10355.4</v>
      </c>
      <c r="F209" s="103">
        <f t="shared" si="66"/>
        <v>11183.099999999999</v>
      </c>
      <c r="G209" s="103">
        <f t="shared" si="67"/>
        <v>12510.9</v>
      </c>
      <c r="H209" s="104">
        <f t="shared" si="68"/>
        <v>-10.613145337265916</v>
      </c>
      <c r="I209" s="99">
        <v>22</v>
      </c>
    </row>
    <row r="210" spans="1:9" x14ac:dyDescent="0.25">
      <c r="A210" s="205">
        <f t="shared" si="65"/>
        <v>40297</v>
      </c>
      <c r="B210" s="99">
        <v>2622</v>
      </c>
      <c r="C210" s="99">
        <v>2185.9</v>
      </c>
      <c r="D210" s="99">
        <v>9233.6</v>
      </c>
      <c r="E210" s="99">
        <v>10441.200000000001</v>
      </c>
      <c r="F210" s="103">
        <f t="shared" si="66"/>
        <v>11855.6</v>
      </c>
      <c r="G210" s="103">
        <f t="shared" si="67"/>
        <v>12627.1</v>
      </c>
      <c r="H210" s="104">
        <f t="shared" si="68"/>
        <v>-6.1098747931037201</v>
      </c>
      <c r="I210" s="99">
        <v>27</v>
      </c>
    </row>
    <row r="211" spans="1:9" x14ac:dyDescent="0.25">
      <c r="A211" s="205">
        <f t="shared" si="65"/>
        <v>40304</v>
      </c>
      <c r="B211" s="99">
        <v>2558.6</v>
      </c>
      <c r="C211" s="99">
        <v>2088</v>
      </c>
      <c r="D211" s="99">
        <v>9570.5</v>
      </c>
      <c r="E211" s="99">
        <v>10994.7</v>
      </c>
      <c r="F211" s="103">
        <f t="shared" si="66"/>
        <v>12129.1</v>
      </c>
      <c r="G211" s="103">
        <f t="shared" si="67"/>
        <v>13082.7</v>
      </c>
      <c r="H211" s="104">
        <f t="shared" si="68"/>
        <v>-7.2890152644331856</v>
      </c>
      <c r="I211" s="99">
        <v>27</v>
      </c>
    </row>
    <row r="212" spans="1:9" x14ac:dyDescent="0.25">
      <c r="A212" s="205">
        <f t="shared" si="65"/>
        <v>40311</v>
      </c>
      <c r="B212" s="99">
        <v>2788</v>
      </c>
      <c r="C212" s="99">
        <v>2117.6</v>
      </c>
      <c r="D212" s="99">
        <v>9816.2999999999993</v>
      </c>
      <c r="E212" s="99">
        <v>11238</v>
      </c>
      <c r="F212" s="103">
        <f t="shared" si="66"/>
        <v>12604.3</v>
      </c>
      <c r="G212" s="103">
        <f t="shared" si="67"/>
        <v>13355.6</v>
      </c>
      <c r="H212" s="104">
        <f t="shared" si="68"/>
        <v>-5.6253556560543982</v>
      </c>
      <c r="I212" s="99">
        <v>67</v>
      </c>
    </row>
    <row r="213" spans="1:9" x14ac:dyDescent="0.25">
      <c r="A213" s="205">
        <f t="shared" si="65"/>
        <v>40318</v>
      </c>
      <c r="B213" s="99">
        <v>2750.2</v>
      </c>
      <c r="C213" s="99">
        <v>1997.6</v>
      </c>
      <c r="D213" s="99">
        <v>10209</v>
      </c>
      <c r="E213" s="99">
        <v>11533.5</v>
      </c>
      <c r="F213" s="103">
        <f t="shared" si="66"/>
        <v>12959.2</v>
      </c>
      <c r="G213" s="103">
        <f t="shared" si="67"/>
        <v>13531.1</v>
      </c>
      <c r="H213" s="104">
        <f t="shared" si="68"/>
        <v>-4.2265595553946049</v>
      </c>
      <c r="I213" s="99">
        <v>67</v>
      </c>
    </row>
    <row r="214" spans="1:9" x14ac:dyDescent="0.25">
      <c r="A214" s="205">
        <f t="shared" si="65"/>
        <v>40325</v>
      </c>
      <c r="B214" s="99">
        <v>2569.6999999999998</v>
      </c>
      <c r="C214" s="99">
        <v>2069.5</v>
      </c>
      <c r="D214" s="99">
        <v>10657</v>
      </c>
      <c r="E214" s="99">
        <v>11675.4</v>
      </c>
      <c r="F214" s="103">
        <f t="shared" si="66"/>
        <v>13226.7</v>
      </c>
      <c r="G214" s="103">
        <f t="shared" si="67"/>
        <v>13744.9</v>
      </c>
      <c r="H214" s="104">
        <f t="shared" si="68"/>
        <v>-3.7701256466034616</v>
      </c>
      <c r="I214" s="99">
        <v>121.3</v>
      </c>
    </row>
    <row r="215" spans="1:9" x14ac:dyDescent="0.25">
      <c r="A215" s="205">
        <f t="shared" si="65"/>
        <v>40332</v>
      </c>
      <c r="B215" s="99">
        <v>2604.8000000000002</v>
      </c>
      <c r="C215" s="99">
        <v>2196.6</v>
      </c>
      <c r="D215" s="99">
        <v>10932.2</v>
      </c>
      <c r="E215" s="99">
        <v>11844.5</v>
      </c>
      <c r="F215" s="103">
        <f t="shared" ref="F215:F246" si="69">+B215+D215</f>
        <v>13537</v>
      </c>
      <c r="G215" s="103">
        <f t="shared" ref="G215:G246" si="70">+C215+E215</f>
        <v>14041.1</v>
      </c>
      <c r="H215" s="104">
        <f t="shared" ref="H215:H246" si="71">(F215/G215-1)*100</f>
        <v>-3.5901745589733025</v>
      </c>
      <c r="I215" s="99">
        <v>121.3</v>
      </c>
    </row>
    <row r="216" spans="1:9" x14ac:dyDescent="0.25">
      <c r="A216" s="205">
        <f t="shared" si="65"/>
        <v>40339</v>
      </c>
      <c r="B216" s="99">
        <v>2317.9</v>
      </c>
      <c r="C216" s="99">
        <v>2069.8000000000002</v>
      </c>
      <c r="D216" s="99">
        <v>11354.7</v>
      </c>
      <c r="E216" s="99">
        <v>12110.2</v>
      </c>
      <c r="F216" s="103">
        <f t="shared" si="69"/>
        <v>13672.6</v>
      </c>
      <c r="G216" s="103">
        <f t="shared" si="70"/>
        <v>14180</v>
      </c>
      <c r="H216" s="104">
        <f t="shared" si="71"/>
        <v>-3.5782792665726371</v>
      </c>
      <c r="I216" s="99">
        <v>121.3</v>
      </c>
    </row>
    <row r="217" spans="1:9" x14ac:dyDescent="0.25">
      <c r="A217" s="205">
        <f t="shared" si="65"/>
        <v>40346</v>
      </c>
      <c r="B217" s="99">
        <v>2648.7</v>
      </c>
      <c r="C217" s="99">
        <v>1946.2</v>
      </c>
      <c r="D217" s="99">
        <v>11466.3</v>
      </c>
      <c r="E217" s="99">
        <v>12607.1</v>
      </c>
      <c r="F217" s="103">
        <f t="shared" si="69"/>
        <v>14115</v>
      </c>
      <c r="G217" s="103">
        <f t="shared" si="70"/>
        <v>14553.300000000001</v>
      </c>
      <c r="H217" s="104">
        <f t="shared" si="71"/>
        <v>-3.011688070746843</v>
      </c>
      <c r="I217" s="99">
        <v>151.80000000000001</v>
      </c>
    </row>
    <row r="218" spans="1:9" x14ac:dyDescent="0.25">
      <c r="A218" s="205">
        <f t="shared" si="65"/>
        <v>40353</v>
      </c>
      <c r="B218" s="99">
        <v>2752.9</v>
      </c>
      <c r="C218" s="99">
        <v>2071</v>
      </c>
      <c r="D218" s="99">
        <v>11676.8</v>
      </c>
      <c r="E218" s="99">
        <v>12851.9</v>
      </c>
      <c r="F218" s="103">
        <f t="shared" si="69"/>
        <v>14429.699999999999</v>
      </c>
      <c r="G218" s="103">
        <f t="shared" si="70"/>
        <v>14922.9</v>
      </c>
      <c r="H218" s="104">
        <f t="shared" si="71"/>
        <v>-3.304987636451362</v>
      </c>
      <c r="I218" s="99">
        <v>154.30000000000001</v>
      </c>
    </row>
    <row r="219" spans="1:9" x14ac:dyDescent="0.25">
      <c r="A219" s="205">
        <f t="shared" si="65"/>
        <v>40360</v>
      </c>
      <c r="B219" s="99">
        <v>2745</v>
      </c>
      <c r="C219" s="99">
        <v>2072.5</v>
      </c>
      <c r="D219" s="99">
        <v>11900.4</v>
      </c>
      <c r="E219" s="99">
        <v>13105</v>
      </c>
      <c r="F219" s="103">
        <f t="shared" si="69"/>
        <v>14645.4</v>
      </c>
      <c r="G219" s="103">
        <f t="shared" si="70"/>
        <v>15177.5</v>
      </c>
      <c r="H219" s="104">
        <f t="shared" si="71"/>
        <v>-3.505847471586232</v>
      </c>
      <c r="I219" s="99">
        <v>251.9</v>
      </c>
    </row>
    <row r="220" spans="1:9" x14ac:dyDescent="0.25">
      <c r="A220" s="205">
        <f t="shared" si="65"/>
        <v>40367</v>
      </c>
      <c r="B220" s="99">
        <v>2750.5</v>
      </c>
      <c r="C220" s="99">
        <v>2013.1</v>
      </c>
      <c r="D220" s="99">
        <v>12108.8</v>
      </c>
      <c r="E220" s="99">
        <v>13445.7</v>
      </c>
      <c r="F220" s="103">
        <f t="shared" si="69"/>
        <v>14859.3</v>
      </c>
      <c r="G220" s="103">
        <f t="shared" si="70"/>
        <v>15458.800000000001</v>
      </c>
      <c r="H220" s="104">
        <f t="shared" si="71"/>
        <v>-3.8780500426941367</v>
      </c>
      <c r="I220" s="99">
        <v>357.9</v>
      </c>
    </row>
    <row r="221" spans="1:9" x14ac:dyDescent="0.25">
      <c r="A221" s="205">
        <f t="shared" si="65"/>
        <v>40374</v>
      </c>
      <c r="B221" s="99">
        <v>2726.4</v>
      </c>
      <c r="C221" s="99">
        <v>2148.6</v>
      </c>
      <c r="D221" s="99">
        <v>12389</v>
      </c>
      <c r="E221" s="99">
        <v>13770.2</v>
      </c>
      <c r="F221" s="103">
        <f t="shared" si="69"/>
        <v>15115.4</v>
      </c>
      <c r="G221" s="103">
        <f t="shared" si="70"/>
        <v>15918.800000000001</v>
      </c>
      <c r="H221" s="104">
        <f t="shared" si="71"/>
        <v>-5.0468628288564581</v>
      </c>
      <c r="I221" s="99">
        <v>424.9</v>
      </c>
    </row>
    <row r="222" spans="1:9" x14ac:dyDescent="0.25">
      <c r="A222" s="205">
        <f t="shared" si="65"/>
        <v>40381</v>
      </c>
      <c r="B222" s="99">
        <v>2690.6</v>
      </c>
      <c r="C222" s="99">
        <v>1994.2</v>
      </c>
      <c r="D222" s="99">
        <v>12690</v>
      </c>
      <c r="E222" s="99">
        <v>14131.8</v>
      </c>
      <c r="F222" s="103">
        <f t="shared" si="69"/>
        <v>15380.6</v>
      </c>
      <c r="G222" s="103">
        <f t="shared" si="70"/>
        <v>16126</v>
      </c>
      <c r="H222" s="104">
        <f t="shared" si="71"/>
        <v>-4.622349001612303</v>
      </c>
      <c r="I222" s="99">
        <v>563.6</v>
      </c>
    </row>
    <row r="223" spans="1:9" x14ac:dyDescent="0.25">
      <c r="A223" s="205">
        <f t="shared" si="65"/>
        <v>40388</v>
      </c>
      <c r="B223" s="99">
        <v>2495.1999999999998</v>
      </c>
      <c r="C223" s="99">
        <v>2027.1</v>
      </c>
      <c r="D223" s="99">
        <v>13055</v>
      </c>
      <c r="E223" s="99">
        <v>14391.2</v>
      </c>
      <c r="F223" s="103">
        <f t="shared" si="69"/>
        <v>15550.2</v>
      </c>
      <c r="G223" s="103">
        <f t="shared" si="70"/>
        <v>16418.3</v>
      </c>
      <c r="H223" s="104">
        <f t="shared" si="71"/>
        <v>-5.2873927264089353</v>
      </c>
      <c r="I223" s="99">
        <v>748.6</v>
      </c>
    </row>
    <row r="224" spans="1:9" x14ac:dyDescent="0.25">
      <c r="A224" s="205">
        <f t="shared" si="65"/>
        <v>40395</v>
      </c>
      <c r="B224" s="99">
        <v>2510.9</v>
      </c>
      <c r="C224" s="99">
        <v>1993.3</v>
      </c>
      <c r="D224" s="99">
        <v>13300.1</v>
      </c>
      <c r="E224" s="99">
        <v>14770.5</v>
      </c>
      <c r="F224" s="103">
        <f t="shared" si="69"/>
        <v>15811</v>
      </c>
      <c r="G224" s="103">
        <f t="shared" si="70"/>
        <v>16763.8</v>
      </c>
      <c r="H224" s="104">
        <f t="shared" si="71"/>
        <v>-5.6836755389589433</v>
      </c>
      <c r="I224" s="99">
        <v>940.9</v>
      </c>
    </row>
    <row r="225" spans="1:9" x14ac:dyDescent="0.25">
      <c r="A225" s="205">
        <f t="shared" si="65"/>
        <v>40402</v>
      </c>
      <c r="B225" s="99">
        <v>2585.8000000000002</v>
      </c>
      <c r="C225" s="99">
        <v>2170</v>
      </c>
      <c r="D225" s="99">
        <v>13471.5</v>
      </c>
      <c r="E225" s="99">
        <v>14913.3</v>
      </c>
      <c r="F225" s="103">
        <f t="shared" si="69"/>
        <v>16057.3</v>
      </c>
      <c r="G225" s="103">
        <f t="shared" si="70"/>
        <v>17083.3</v>
      </c>
      <c r="H225" s="104">
        <f t="shared" si="71"/>
        <v>-6.0058653772983028</v>
      </c>
      <c r="I225" s="99">
        <v>1387.4</v>
      </c>
    </row>
    <row r="226" spans="1:9" x14ac:dyDescent="0.25">
      <c r="A226" s="205">
        <f t="shared" si="65"/>
        <v>40409</v>
      </c>
      <c r="B226" s="99">
        <v>2314.9</v>
      </c>
      <c r="C226" s="99">
        <v>1924.9</v>
      </c>
      <c r="D226" s="99">
        <v>13801.5</v>
      </c>
      <c r="E226" s="99">
        <v>15468.4</v>
      </c>
      <c r="F226" s="103">
        <f t="shared" si="69"/>
        <v>16116.4</v>
      </c>
      <c r="G226" s="103">
        <f t="shared" si="70"/>
        <v>17393.3</v>
      </c>
      <c r="H226" s="104">
        <f t="shared" si="71"/>
        <v>-7.3413325820862019</v>
      </c>
      <c r="I226" s="99">
        <v>1916</v>
      </c>
    </row>
    <row r="227" spans="1:9" x14ac:dyDescent="0.25">
      <c r="A227" s="205">
        <f t="shared" si="65"/>
        <v>40416</v>
      </c>
      <c r="B227" s="99">
        <v>2096.1999999999998</v>
      </c>
      <c r="C227" s="99">
        <v>1928.8</v>
      </c>
      <c r="D227" s="99">
        <v>14117.6</v>
      </c>
      <c r="E227" s="99">
        <v>15775.1</v>
      </c>
      <c r="F227" s="103">
        <f t="shared" si="69"/>
        <v>16213.8</v>
      </c>
      <c r="G227" s="103">
        <f t="shared" si="70"/>
        <v>17703.900000000001</v>
      </c>
      <c r="H227" s="104">
        <f t="shared" si="71"/>
        <v>-8.4167895209530279</v>
      </c>
      <c r="I227" s="99">
        <v>2431.3000000000002</v>
      </c>
    </row>
    <row r="228" spans="1:9" x14ac:dyDescent="0.25">
      <c r="A228" s="205">
        <f t="shared" si="65"/>
        <v>40423</v>
      </c>
      <c r="B228" s="99">
        <v>4329.5</v>
      </c>
      <c r="C228" s="99">
        <v>2595.1</v>
      </c>
      <c r="D228" s="99">
        <v>166.6</v>
      </c>
      <c r="E228" s="99">
        <v>88.9</v>
      </c>
      <c r="F228" s="103">
        <f t="shared" si="69"/>
        <v>4496.1000000000004</v>
      </c>
      <c r="G228" s="103">
        <f t="shared" si="70"/>
        <v>2684</v>
      </c>
      <c r="H228" s="104">
        <f t="shared" si="71"/>
        <v>67.514903129657242</v>
      </c>
    </row>
    <row r="229" spans="1:9" x14ac:dyDescent="0.25">
      <c r="A229" s="205">
        <f t="shared" si="65"/>
        <v>40430</v>
      </c>
      <c r="B229" s="99">
        <v>4391</v>
      </c>
      <c r="C229" s="99">
        <v>2397.6999999999998</v>
      </c>
      <c r="D229" s="99">
        <v>361</v>
      </c>
      <c r="E229" s="99">
        <v>537</v>
      </c>
      <c r="F229" s="103">
        <f t="shared" si="69"/>
        <v>4752</v>
      </c>
      <c r="G229" s="103">
        <f t="shared" si="70"/>
        <v>2934.7</v>
      </c>
      <c r="H229" s="104">
        <f t="shared" si="71"/>
        <v>61.924557876443927</v>
      </c>
    </row>
    <row r="230" spans="1:9" x14ac:dyDescent="0.25">
      <c r="A230" s="205">
        <f t="shared" si="65"/>
        <v>40437</v>
      </c>
      <c r="B230" s="99">
        <v>4270.2</v>
      </c>
      <c r="C230" s="99">
        <v>2173.9</v>
      </c>
      <c r="D230" s="99">
        <v>567.5</v>
      </c>
      <c r="E230" s="99">
        <v>814</v>
      </c>
      <c r="F230" s="103">
        <f t="shared" si="69"/>
        <v>4837.7</v>
      </c>
      <c r="G230" s="103">
        <f t="shared" si="70"/>
        <v>2987.9</v>
      </c>
      <c r="H230" s="104">
        <f t="shared" si="71"/>
        <v>61.909702466615336</v>
      </c>
    </row>
    <row r="231" spans="1:9" x14ac:dyDescent="0.25">
      <c r="A231" s="205">
        <f t="shared" si="65"/>
        <v>40444</v>
      </c>
      <c r="B231" s="99">
        <v>4442.8999999999996</v>
      </c>
      <c r="C231" s="99">
        <v>2480.8000000000002</v>
      </c>
      <c r="D231" s="99">
        <v>714.7</v>
      </c>
      <c r="E231" s="99">
        <v>1094</v>
      </c>
      <c r="F231" s="103">
        <f t="shared" si="69"/>
        <v>5157.5999999999995</v>
      </c>
      <c r="G231" s="103">
        <f t="shared" si="70"/>
        <v>3574.8</v>
      </c>
      <c r="H231" s="104">
        <f t="shared" si="71"/>
        <v>44.276602886874763</v>
      </c>
    </row>
    <row r="232" spans="1:9" x14ac:dyDescent="0.25">
      <c r="A232" s="205">
        <f t="shared" si="65"/>
        <v>40451</v>
      </c>
      <c r="B232" s="99">
        <v>4244.8</v>
      </c>
      <c r="C232" s="99">
        <v>2407.3000000000002</v>
      </c>
      <c r="D232" s="99">
        <v>1079.3</v>
      </c>
      <c r="E232" s="99">
        <v>1412.8</v>
      </c>
      <c r="F232" s="103">
        <f t="shared" si="69"/>
        <v>5324.1</v>
      </c>
      <c r="G232" s="103">
        <f t="shared" si="70"/>
        <v>3820.1000000000004</v>
      </c>
      <c r="H232" s="104">
        <f t="shared" si="71"/>
        <v>39.370697102170091</v>
      </c>
    </row>
    <row r="233" spans="1:9" x14ac:dyDescent="0.25">
      <c r="A233" s="205">
        <f t="shared" si="65"/>
        <v>40458</v>
      </c>
      <c r="B233" s="99">
        <v>4053</v>
      </c>
      <c r="C233" s="99">
        <v>2439.9</v>
      </c>
      <c r="D233" s="99">
        <v>1392.2</v>
      </c>
      <c r="E233" s="99">
        <v>1570.6</v>
      </c>
      <c r="F233" s="103">
        <f t="shared" si="69"/>
        <v>5445.2</v>
      </c>
      <c r="G233" s="103">
        <f t="shared" si="70"/>
        <v>4010.5</v>
      </c>
      <c r="H233" s="104">
        <f t="shared" si="71"/>
        <v>35.773594314923329</v>
      </c>
    </row>
    <row r="234" spans="1:9" x14ac:dyDescent="0.25">
      <c r="A234" s="205">
        <f t="shared" si="65"/>
        <v>40465</v>
      </c>
      <c r="B234" s="99">
        <v>3749.4</v>
      </c>
      <c r="C234" s="99">
        <v>2598.4</v>
      </c>
      <c r="D234" s="99">
        <v>1840.7</v>
      </c>
      <c r="E234" s="99">
        <v>1743</v>
      </c>
      <c r="F234" s="103">
        <f t="shared" si="69"/>
        <v>5590.1</v>
      </c>
      <c r="G234" s="103">
        <f t="shared" si="70"/>
        <v>4341.3999999999996</v>
      </c>
      <c r="H234" s="104">
        <f t="shared" si="71"/>
        <v>28.762611139263861</v>
      </c>
    </row>
    <row r="235" spans="1:9" x14ac:dyDescent="0.25">
      <c r="A235" s="205">
        <f t="shared" si="65"/>
        <v>40472</v>
      </c>
      <c r="B235" s="99">
        <v>3707.6</v>
      </c>
      <c r="C235" s="99">
        <v>2363.1999999999998</v>
      </c>
      <c r="D235" s="99">
        <v>2072.6</v>
      </c>
      <c r="E235" s="99">
        <v>1969.7</v>
      </c>
      <c r="F235" s="103">
        <f t="shared" si="69"/>
        <v>5780.2</v>
      </c>
      <c r="G235" s="103">
        <f t="shared" si="70"/>
        <v>4332.8999999999996</v>
      </c>
      <c r="H235" s="104">
        <f t="shared" si="71"/>
        <v>33.402571026333419</v>
      </c>
    </row>
    <row r="236" spans="1:9" x14ac:dyDescent="0.25">
      <c r="A236" s="205">
        <f t="shared" si="65"/>
        <v>40479</v>
      </c>
      <c r="B236" s="99">
        <v>3649.6</v>
      </c>
      <c r="C236" s="99">
        <v>2313.8000000000002</v>
      </c>
      <c r="D236" s="99">
        <v>2257.4</v>
      </c>
      <c r="E236" s="99">
        <v>2205.8000000000002</v>
      </c>
      <c r="F236" s="103">
        <f t="shared" si="69"/>
        <v>5907</v>
      </c>
      <c r="G236" s="103">
        <f t="shared" si="70"/>
        <v>4519.6000000000004</v>
      </c>
      <c r="H236" s="104">
        <f t="shared" si="71"/>
        <v>30.697406850163709</v>
      </c>
    </row>
    <row r="237" spans="1:9" x14ac:dyDescent="0.25">
      <c r="A237" s="205">
        <f t="shared" si="65"/>
        <v>40486</v>
      </c>
      <c r="B237" s="99">
        <v>3687.3</v>
      </c>
      <c r="C237" s="99">
        <v>2214</v>
      </c>
      <c r="D237" s="99">
        <v>2492.5</v>
      </c>
      <c r="E237" s="99">
        <v>2609.1999999999998</v>
      </c>
      <c r="F237" s="103">
        <f t="shared" si="69"/>
        <v>6179.8</v>
      </c>
      <c r="G237" s="103">
        <f t="shared" si="70"/>
        <v>4823.2</v>
      </c>
      <c r="H237" s="104">
        <f t="shared" si="71"/>
        <v>28.126554984242837</v>
      </c>
    </row>
    <row r="238" spans="1:9" x14ac:dyDescent="0.25">
      <c r="A238" s="205">
        <f t="shared" si="65"/>
        <v>40493</v>
      </c>
      <c r="B238" s="99">
        <v>3507.8</v>
      </c>
      <c r="C238" s="99">
        <v>2180</v>
      </c>
      <c r="D238" s="99">
        <v>2785.1</v>
      </c>
      <c r="E238" s="99">
        <v>2830.4</v>
      </c>
      <c r="F238" s="103">
        <f t="shared" si="69"/>
        <v>6292.9</v>
      </c>
      <c r="G238" s="103">
        <f t="shared" si="70"/>
        <v>5010.3999999999996</v>
      </c>
      <c r="H238" s="104">
        <f t="shared" si="71"/>
        <v>25.596758741817016</v>
      </c>
    </row>
    <row r="239" spans="1:9" x14ac:dyDescent="0.25">
      <c r="A239" s="205">
        <f t="shared" si="65"/>
        <v>40500</v>
      </c>
      <c r="B239" s="99">
        <v>3362.1</v>
      </c>
      <c r="C239" s="99">
        <v>2218.1</v>
      </c>
      <c r="D239" s="99">
        <v>3090.5</v>
      </c>
      <c r="E239" s="99">
        <v>3078.8</v>
      </c>
      <c r="F239" s="103">
        <f t="shared" si="69"/>
        <v>6452.6</v>
      </c>
      <c r="G239" s="103">
        <f t="shared" si="70"/>
        <v>5296.9</v>
      </c>
      <c r="H239" s="104">
        <f t="shared" si="71"/>
        <v>21.818422095942935</v>
      </c>
    </row>
    <row r="240" spans="1:9" x14ac:dyDescent="0.25">
      <c r="A240" s="205">
        <f t="shared" si="65"/>
        <v>40507</v>
      </c>
      <c r="B240" s="99">
        <v>3301</v>
      </c>
      <c r="C240" s="99">
        <v>2348.8000000000002</v>
      </c>
      <c r="D240" s="99">
        <v>3343.4</v>
      </c>
      <c r="E240" s="99">
        <v>3243.2</v>
      </c>
      <c r="F240" s="103">
        <f t="shared" si="69"/>
        <v>6644.4</v>
      </c>
      <c r="G240" s="103">
        <f t="shared" si="70"/>
        <v>5592</v>
      </c>
      <c r="H240" s="104">
        <f t="shared" si="71"/>
        <v>18.819742489270386</v>
      </c>
    </row>
    <row r="241" spans="1:9" x14ac:dyDescent="0.25">
      <c r="A241" s="205">
        <f t="shared" si="65"/>
        <v>40514</v>
      </c>
      <c r="B241" s="99">
        <v>3006</v>
      </c>
      <c r="C241" s="99">
        <v>2431.1</v>
      </c>
      <c r="D241" s="99">
        <v>3663</v>
      </c>
      <c r="E241" s="99">
        <v>3431.9</v>
      </c>
      <c r="F241" s="103">
        <f t="shared" si="69"/>
        <v>6669</v>
      </c>
      <c r="G241" s="103">
        <f t="shared" si="70"/>
        <v>5863</v>
      </c>
      <c r="H241" s="104">
        <f t="shared" si="71"/>
        <v>13.747228381374722</v>
      </c>
    </row>
    <row r="242" spans="1:9" x14ac:dyDescent="0.25">
      <c r="A242" s="205">
        <f t="shared" si="65"/>
        <v>40521</v>
      </c>
      <c r="B242" s="99">
        <v>2810.7</v>
      </c>
      <c r="C242" s="99">
        <v>2405.8000000000002</v>
      </c>
      <c r="D242" s="99">
        <v>4020.3</v>
      </c>
      <c r="E242" s="99">
        <v>3735.2</v>
      </c>
      <c r="F242" s="103">
        <f t="shared" si="69"/>
        <v>6831</v>
      </c>
      <c r="G242" s="103">
        <f t="shared" si="70"/>
        <v>6141</v>
      </c>
      <c r="H242" s="104">
        <f t="shared" si="71"/>
        <v>11.23595505617978</v>
      </c>
    </row>
    <row r="243" spans="1:9" x14ac:dyDescent="0.25">
      <c r="A243" s="205">
        <f t="shared" si="65"/>
        <v>40528</v>
      </c>
      <c r="B243" s="99">
        <v>2797</v>
      </c>
      <c r="C243" s="99">
        <v>2718</v>
      </c>
      <c r="D243" s="99">
        <v>4402</v>
      </c>
      <c r="E243" s="99">
        <v>3910.9</v>
      </c>
      <c r="F243" s="103">
        <f t="shared" si="69"/>
        <v>7199</v>
      </c>
      <c r="G243" s="103">
        <f t="shared" si="70"/>
        <v>6628.9</v>
      </c>
      <c r="H243" s="104">
        <f t="shared" si="71"/>
        <v>8.6002202477032377</v>
      </c>
    </row>
    <row r="244" spans="1:9" x14ac:dyDescent="0.25">
      <c r="A244" s="205">
        <f t="shared" si="65"/>
        <v>40535</v>
      </c>
      <c r="B244" s="99">
        <v>2613.3000000000002</v>
      </c>
      <c r="C244" s="99">
        <v>2477.6</v>
      </c>
      <c r="D244" s="99">
        <v>4807.1000000000004</v>
      </c>
      <c r="E244" s="99">
        <v>4246.3999999999996</v>
      </c>
      <c r="F244" s="103">
        <f t="shared" si="69"/>
        <v>7420.4000000000005</v>
      </c>
      <c r="G244" s="103">
        <f t="shared" si="70"/>
        <v>6724</v>
      </c>
      <c r="H244" s="104">
        <f t="shared" si="71"/>
        <v>10.356930398572285</v>
      </c>
    </row>
    <row r="245" spans="1:9" x14ac:dyDescent="0.25">
      <c r="A245" s="205">
        <f t="shared" si="65"/>
        <v>40542</v>
      </c>
      <c r="B245" s="99">
        <v>2560.9</v>
      </c>
      <c r="C245" s="99">
        <v>2218.8000000000002</v>
      </c>
      <c r="D245" s="99">
        <v>5049.2</v>
      </c>
      <c r="E245" s="99">
        <v>4544.5</v>
      </c>
      <c r="F245" s="103">
        <f t="shared" si="69"/>
        <v>7610.1</v>
      </c>
      <c r="G245" s="103">
        <f t="shared" si="70"/>
        <v>6763.3</v>
      </c>
      <c r="H245" s="104">
        <f t="shared" si="71"/>
        <v>12.520515133145071</v>
      </c>
    </row>
    <row r="246" spans="1:9" x14ac:dyDescent="0.25">
      <c r="A246" s="205">
        <f t="shared" si="65"/>
        <v>40549</v>
      </c>
      <c r="B246" s="99">
        <v>2505</v>
      </c>
      <c r="C246" s="99">
        <v>2114</v>
      </c>
      <c r="D246" s="99">
        <v>5143</v>
      </c>
      <c r="E246" s="99">
        <v>4773.6000000000004</v>
      </c>
      <c r="F246" s="103">
        <f t="shared" si="69"/>
        <v>7648</v>
      </c>
      <c r="G246" s="103">
        <f t="shared" si="70"/>
        <v>6887.6</v>
      </c>
      <c r="H246" s="104">
        <f t="shared" si="71"/>
        <v>11.040130088855339</v>
      </c>
    </row>
    <row r="247" spans="1:9" x14ac:dyDescent="0.25">
      <c r="A247" s="205">
        <f t="shared" si="65"/>
        <v>40556</v>
      </c>
      <c r="B247" s="99">
        <v>2491.6999999999998</v>
      </c>
      <c r="C247" s="99">
        <v>2172.5</v>
      </c>
      <c r="D247" s="99">
        <v>5353.5</v>
      </c>
      <c r="E247" s="99">
        <v>5005.8999999999996</v>
      </c>
      <c r="F247" s="103">
        <f t="shared" ref="F247:F266" si="72">+B247+D247</f>
        <v>7845.2</v>
      </c>
      <c r="G247" s="103">
        <f t="shared" ref="G247:G266" si="73">+C247+E247</f>
        <v>7178.4</v>
      </c>
      <c r="H247" s="104">
        <f t="shared" ref="H247:H266" si="74">(F247/G247-1)*100</f>
        <v>9.2889780452468642</v>
      </c>
    </row>
    <row r="248" spans="1:9" x14ac:dyDescent="0.25">
      <c r="A248" s="205">
        <f t="shared" si="65"/>
        <v>40563</v>
      </c>
      <c r="B248" s="99">
        <v>2461.5</v>
      </c>
      <c r="C248" s="99">
        <v>2044.9</v>
      </c>
      <c r="D248" s="99">
        <v>5590.7</v>
      </c>
      <c r="E248" s="99">
        <v>5221.3999999999996</v>
      </c>
      <c r="F248" s="103">
        <f t="shared" si="72"/>
        <v>8052.2</v>
      </c>
      <c r="G248" s="103">
        <f t="shared" si="73"/>
        <v>7266.2999999999993</v>
      </c>
      <c r="H248" s="104">
        <f t="shared" si="74"/>
        <v>10.815683360169558</v>
      </c>
    </row>
    <row r="249" spans="1:9" x14ac:dyDescent="0.25">
      <c r="A249" s="205">
        <f t="shared" si="65"/>
        <v>40570</v>
      </c>
      <c r="B249" s="99">
        <v>2704.7</v>
      </c>
      <c r="C249" s="99">
        <v>1863.9</v>
      </c>
      <c r="D249" s="99">
        <v>5739.6</v>
      </c>
      <c r="E249" s="99">
        <v>5637.2</v>
      </c>
      <c r="F249" s="103">
        <f t="shared" si="72"/>
        <v>8444.2999999999993</v>
      </c>
      <c r="G249" s="103">
        <f t="shared" si="73"/>
        <v>7501.1</v>
      </c>
      <c r="H249" s="104">
        <f t="shared" si="74"/>
        <v>12.574155790484042</v>
      </c>
    </row>
    <row r="250" spans="1:9" x14ac:dyDescent="0.25">
      <c r="A250" s="205">
        <f t="shared" si="65"/>
        <v>40577</v>
      </c>
      <c r="B250" s="99">
        <v>2896.5</v>
      </c>
      <c r="C250" s="99">
        <v>1881.9</v>
      </c>
      <c r="D250" s="99">
        <v>5920.5</v>
      </c>
      <c r="E250" s="99">
        <v>5770.3</v>
      </c>
      <c r="F250" s="103">
        <f t="shared" si="72"/>
        <v>8817</v>
      </c>
      <c r="G250" s="103">
        <f t="shared" si="73"/>
        <v>7652.2000000000007</v>
      </c>
      <c r="H250" s="104">
        <f t="shared" si="74"/>
        <v>15.221766289433102</v>
      </c>
      <c r="I250" s="99">
        <v>357.6</v>
      </c>
    </row>
    <row r="251" spans="1:9" x14ac:dyDescent="0.25">
      <c r="A251" s="205">
        <f t="shared" si="65"/>
        <v>40584</v>
      </c>
      <c r="B251" s="99">
        <v>2908.2</v>
      </c>
      <c r="C251" s="99">
        <v>1990.4</v>
      </c>
      <c r="D251" s="99">
        <v>6114.1</v>
      </c>
      <c r="E251" s="99">
        <v>5996.8</v>
      </c>
      <c r="F251" s="103">
        <f t="shared" si="72"/>
        <v>9022.2999999999993</v>
      </c>
      <c r="G251" s="103">
        <f t="shared" si="73"/>
        <v>7987.2000000000007</v>
      </c>
      <c r="H251" s="104">
        <f t="shared" si="74"/>
        <v>12.959485176282026</v>
      </c>
      <c r="I251" s="99">
        <v>358.5</v>
      </c>
    </row>
    <row r="252" spans="1:9" x14ac:dyDescent="0.25">
      <c r="A252" s="205">
        <f t="shared" si="65"/>
        <v>40591</v>
      </c>
      <c r="B252" s="99">
        <v>2945.2</v>
      </c>
      <c r="C252" s="99">
        <v>1783.3</v>
      </c>
      <c r="D252" s="99">
        <v>6545.5</v>
      </c>
      <c r="E252" s="99">
        <v>6417.2</v>
      </c>
      <c r="F252" s="103">
        <f t="shared" si="72"/>
        <v>9490.7000000000007</v>
      </c>
      <c r="G252" s="103">
        <f t="shared" si="73"/>
        <v>8200.5</v>
      </c>
      <c r="H252" s="104">
        <f t="shared" si="74"/>
        <v>15.733187000792647</v>
      </c>
      <c r="I252" s="99">
        <v>358.5</v>
      </c>
    </row>
    <row r="253" spans="1:9" x14ac:dyDescent="0.25">
      <c r="A253" s="205">
        <f t="shared" si="65"/>
        <v>40598</v>
      </c>
      <c r="B253" s="99">
        <v>3198.1</v>
      </c>
      <c r="C253" s="99">
        <v>1920.1</v>
      </c>
      <c r="D253" s="99">
        <v>6778.7</v>
      </c>
      <c r="E253" s="99">
        <v>6797.6</v>
      </c>
      <c r="F253" s="103">
        <f t="shared" si="72"/>
        <v>9976.7999999999993</v>
      </c>
      <c r="G253" s="103">
        <f t="shared" si="73"/>
        <v>8717.7000000000007</v>
      </c>
      <c r="H253" s="104">
        <f t="shared" si="74"/>
        <v>14.443029698200194</v>
      </c>
      <c r="I253" s="99">
        <v>451.3</v>
      </c>
    </row>
    <row r="254" spans="1:9" x14ac:dyDescent="0.25">
      <c r="A254" s="205">
        <f t="shared" ref="A254:A317" si="75">+A253+7</f>
        <v>40605</v>
      </c>
      <c r="B254" s="99">
        <v>2949.3</v>
      </c>
      <c r="C254" s="99">
        <v>1753.4</v>
      </c>
      <c r="D254" s="99">
        <v>7118.6</v>
      </c>
      <c r="E254" s="99">
        <v>7127.6</v>
      </c>
      <c r="F254" s="103">
        <f t="shared" si="72"/>
        <v>10067.900000000001</v>
      </c>
      <c r="G254" s="103">
        <f t="shared" si="73"/>
        <v>8881</v>
      </c>
      <c r="H254" s="104">
        <f t="shared" si="74"/>
        <v>13.364485981308437</v>
      </c>
    </row>
    <row r="255" spans="1:9" x14ac:dyDescent="0.25">
      <c r="A255" s="205">
        <f t="shared" si="75"/>
        <v>40612</v>
      </c>
      <c r="B255" s="99">
        <v>3151.2</v>
      </c>
      <c r="C255" s="99">
        <v>1993.7</v>
      </c>
      <c r="D255" s="99">
        <v>7372.4</v>
      </c>
      <c r="E255" s="99">
        <v>7312.1</v>
      </c>
      <c r="F255" s="103">
        <f t="shared" si="72"/>
        <v>10523.599999999999</v>
      </c>
      <c r="G255" s="103">
        <f t="shared" si="73"/>
        <v>9305.8000000000011</v>
      </c>
      <c r="H255" s="104">
        <f t="shared" si="74"/>
        <v>13.086462206365891</v>
      </c>
      <c r="I255" s="99">
        <v>655.4</v>
      </c>
    </row>
    <row r="256" spans="1:9" x14ac:dyDescent="0.25">
      <c r="A256" s="205">
        <f t="shared" si="75"/>
        <v>40619</v>
      </c>
      <c r="B256" s="99">
        <v>3081.3</v>
      </c>
      <c r="C256" s="99">
        <v>1852.8</v>
      </c>
      <c r="D256" s="99">
        <v>7664.1</v>
      </c>
      <c r="E256" s="99">
        <v>7593</v>
      </c>
      <c r="F256" s="103">
        <f t="shared" si="72"/>
        <v>10745.400000000001</v>
      </c>
      <c r="G256" s="103">
        <f t="shared" si="73"/>
        <v>9445.7999999999993</v>
      </c>
      <c r="H256" s="104">
        <f t="shared" si="74"/>
        <v>13.758495839420725</v>
      </c>
      <c r="I256" s="99">
        <v>655.4</v>
      </c>
    </row>
    <row r="257" spans="1:9" x14ac:dyDescent="0.25">
      <c r="A257" s="205">
        <f t="shared" si="75"/>
        <v>40626</v>
      </c>
      <c r="B257" s="99">
        <v>3151.5</v>
      </c>
      <c r="C257" s="99">
        <v>1869.8</v>
      </c>
      <c r="D257" s="99">
        <v>7898.6</v>
      </c>
      <c r="E257" s="99">
        <v>7899</v>
      </c>
      <c r="F257" s="103">
        <f t="shared" si="72"/>
        <v>11050.1</v>
      </c>
      <c r="G257" s="103">
        <f t="shared" si="73"/>
        <v>9768.7999999999993</v>
      </c>
      <c r="H257" s="104">
        <f t="shared" si="74"/>
        <v>13.116247645565494</v>
      </c>
      <c r="I257" s="99">
        <v>655.4</v>
      </c>
    </row>
    <row r="258" spans="1:9" x14ac:dyDescent="0.25">
      <c r="A258" s="205">
        <f t="shared" si="75"/>
        <v>40633</v>
      </c>
      <c r="B258" s="99">
        <v>2887.8</v>
      </c>
      <c r="C258" s="99">
        <v>1803.5</v>
      </c>
      <c r="D258" s="99">
        <v>8272.7999999999993</v>
      </c>
      <c r="E258" s="99">
        <v>8245.7999999999993</v>
      </c>
      <c r="F258" s="103">
        <f t="shared" si="72"/>
        <v>11160.599999999999</v>
      </c>
      <c r="G258" s="103">
        <f t="shared" si="73"/>
        <v>10049.299999999999</v>
      </c>
      <c r="H258" s="104">
        <f t="shared" si="74"/>
        <v>11.058481685291511</v>
      </c>
      <c r="I258" s="99">
        <v>655.4</v>
      </c>
    </row>
    <row r="259" spans="1:9" x14ac:dyDescent="0.25">
      <c r="A259" s="205">
        <f t="shared" si="75"/>
        <v>40640</v>
      </c>
      <c r="B259" s="99">
        <v>3050.1</v>
      </c>
      <c r="C259" s="99">
        <v>1881.3</v>
      </c>
      <c r="D259" s="99">
        <v>8579.4</v>
      </c>
      <c r="E259" s="99">
        <v>8588.9</v>
      </c>
      <c r="F259" s="103">
        <f t="shared" si="72"/>
        <v>11629.5</v>
      </c>
      <c r="G259" s="103">
        <f t="shared" si="73"/>
        <v>10470.199999999999</v>
      </c>
      <c r="H259" s="104">
        <f t="shared" si="74"/>
        <v>11.072376840939047</v>
      </c>
      <c r="I259" s="99">
        <v>655.4</v>
      </c>
    </row>
    <row r="260" spans="1:9" x14ac:dyDescent="0.25">
      <c r="A260" s="205">
        <f t="shared" si="75"/>
        <v>40647</v>
      </c>
      <c r="B260" s="99">
        <v>3118.1</v>
      </c>
      <c r="C260" s="99">
        <v>1898.6</v>
      </c>
      <c r="D260" s="99">
        <v>9013.2000000000007</v>
      </c>
      <c r="E260" s="99">
        <v>8908.4</v>
      </c>
      <c r="F260" s="103">
        <f t="shared" si="72"/>
        <v>12131.300000000001</v>
      </c>
      <c r="G260" s="103">
        <f t="shared" si="73"/>
        <v>10807</v>
      </c>
      <c r="H260" s="104">
        <f t="shared" si="74"/>
        <v>12.254094568335351</v>
      </c>
      <c r="I260" s="99">
        <v>655.4</v>
      </c>
    </row>
    <row r="261" spans="1:9" x14ac:dyDescent="0.25">
      <c r="A261" s="205">
        <f t="shared" si="75"/>
        <v>40654</v>
      </c>
      <c r="B261" s="99">
        <v>3113.3</v>
      </c>
      <c r="C261" s="99">
        <v>2019.9</v>
      </c>
      <c r="D261" s="99">
        <v>9262.7000000000007</v>
      </c>
      <c r="E261" s="99">
        <v>9163.4</v>
      </c>
      <c r="F261" s="103">
        <f t="shared" si="72"/>
        <v>12376</v>
      </c>
      <c r="G261" s="103">
        <f t="shared" si="73"/>
        <v>11183.3</v>
      </c>
      <c r="H261" s="104">
        <f t="shared" si="74"/>
        <v>10.665009433709205</v>
      </c>
      <c r="I261" s="99">
        <v>656.1</v>
      </c>
    </row>
    <row r="262" spans="1:9" x14ac:dyDescent="0.25">
      <c r="A262" s="205">
        <f t="shared" si="75"/>
        <v>40661</v>
      </c>
      <c r="B262" s="99">
        <v>2990.2</v>
      </c>
      <c r="C262" s="99">
        <v>2622</v>
      </c>
      <c r="D262" s="99">
        <v>9525.5</v>
      </c>
      <c r="E262" s="99">
        <v>9233.6</v>
      </c>
      <c r="F262" s="103">
        <f t="shared" si="72"/>
        <v>12515.7</v>
      </c>
      <c r="G262" s="103">
        <f t="shared" si="73"/>
        <v>11855.6</v>
      </c>
      <c r="H262" s="104">
        <f t="shared" si="74"/>
        <v>5.5678329228381562</v>
      </c>
      <c r="I262" s="99">
        <v>656.1</v>
      </c>
    </row>
    <row r="263" spans="1:9" x14ac:dyDescent="0.25">
      <c r="A263" s="205">
        <f t="shared" si="75"/>
        <v>40668</v>
      </c>
      <c r="B263" s="99">
        <v>2872.6</v>
      </c>
      <c r="C263" s="99">
        <v>2558.6</v>
      </c>
      <c r="D263" s="99">
        <v>9818.4</v>
      </c>
      <c r="E263" s="99">
        <v>9570.5</v>
      </c>
      <c r="F263" s="103">
        <f t="shared" si="72"/>
        <v>12691</v>
      </c>
      <c r="G263" s="103">
        <f t="shared" si="73"/>
        <v>12129.1</v>
      </c>
      <c r="H263" s="104">
        <f t="shared" si="74"/>
        <v>4.6326602963121744</v>
      </c>
      <c r="I263" s="99">
        <v>667</v>
      </c>
    </row>
    <row r="264" spans="1:9" x14ac:dyDescent="0.25">
      <c r="A264" s="205">
        <f t="shared" si="75"/>
        <v>40675</v>
      </c>
      <c r="B264" s="99">
        <v>2838.8</v>
      </c>
      <c r="C264" s="99">
        <v>2788</v>
      </c>
      <c r="D264" s="99">
        <v>10106.299999999999</v>
      </c>
      <c r="E264" s="99">
        <v>9816.2999999999993</v>
      </c>
      <c r="F264" s="103">
        <f t="shared" si="72"/>
        <v>12945.099999999999</v>
      </c>
      <c r="G264" s="103">
        <f t="shared" si="73"/>
        <v>12604.3</v>
      </c>
      <c r="H264" s="104">
        <f t="shared" si="74"/>
        <v>2.7038391659989003</v>
      </c>
      <c r="I264" s="99">
        <v>662.4</v>
      </c>
    </row>
    <row r="265" spans="1:9" x14ac:dyDescent="0.25">
      <c r="A265" s="205">
        <f t="shared" si="75"/>
        <v>40682</v>
      </c>
      <c r="B265" s="99">
        <v>2735.4</v>
      </c>
      <c r="C265" s="99">
        <v>2750.2</v>
      </c>
      <c r="D265" s="99">
        <v>10417.799999999999</v>
      </c>
      <c r="E265" s="99">
        <v>10209</v>
      </c>
      <c r="F265" s="103">
        <f t="shared" si="72"/>
        <v>13153.199999999999</v>
      </c>
      <c r="G265" s="103">
        <f t="shared" si="73"/>
        <v>12959.2</v>
      </c>
      <c r="H265" s="104">
        <f t="shared" si="74"/>
        <v>1.4970059880239361</v>
      </c>
      <c r="I265" s="99">
        <v>662.4</v>
      </c>
    </row>
    <row r="266" spans="1:9" x14ac:dyDescent="0.25">
      <c r="A266" s="205">
        <f t="shared" si="75"/>
        <v>40689</v>
      </c>
      <c r="B266" s="99">
        <v>2701.8</v>
      </c>
      <c r="C266" s="99">
        <v>2569.6999999999998</v>
      </c>
      <c r="D266" s="99">
        <v>10753.1</v>
      </c>
      <c r="E266" s="99">
        <v>10657</v>
      </c>
      <c r="F266" s="103">
        <f t="shared" si="72"/>
        <v>13454.900000000001</v>
      </c>
      <c r="G266" s="103">
        <f t="shared" si="73"/>
        <v>13226.7</v>
      </c>
      <c r="H266" s="104">
        <f t="shared" si="74"/>
        <v>1.7252980713254207</v>
      </c>
      <c r="I266" s="99">
        <v>723.2</v>
      </c>
    </row>
    <row r="267" spans="1:9" x14ac:dyDescent="0.25">
      <c r="A267" s="205">
        <f t="shared" si="75"/>
        <v>40696</v>
      </c>
      <c r="B267" s="99">
        <v>2499.4</v>
      </c>
      <c r="C267" s="99">
        <v>2604.8000000000002</v>
      </c>
      <c r="D267" s="99">
        <v>11044.9</v>
      </c>
      <c r="E267" s="99">
        <v>10932.2</v>
      </c>
      <c r="F267" s="103">
        <f t="shared" ref="F267:F275" si="76">+B267+D267</f>
        <v>13544.3</v>
      </c>
      <c r="G267" s="103">
        <f t="shared" ref="G267:G275" si="77">+C267+E267</f>
        <v>13537</v>
      </c>
      <c r="H267" s="104">
        <f t="shared" ref="H267:H275" si="78">(F267/G267-1)*100</f>
        <v>5.39262761320769E-2</v>
      </c>
      <c r="I267" s="99">
        <v>772</v>
      </c>
    </row>
    <row r="268" spans="1:9" x14ac:dyDescent="0.25">
      <c r="A268" s="205">
        <f t="shared" si="75"/>
        <v>40703</v>
      </c>
      <c r="B268" s="99">
        <v>2301.1999999999998</v>
      </c>
      <c r="C268" s="99">
        <v>2318</v>
      </c>
      <c r="D268" s="99">
        <v>11344.5</v>
      </c>
      <c r="E268" s="99">
        <v>11354.7</v>
      </c>
      <c r="F268" s="103">
        <f t="shared" si="76"/>
        <v>13645.7</v>
      </c>
      <c r="G268" s="103">
        <f t="shared" si="77"/>
        <v>13672.7</v>
      </c>
      <c r="H268" s="104">
        <f t="shared" si="78"/>
        <v>-0.19747379815252541</v>
      </c>
      <c r="I268" s="99">
        <v>817.7</v>
      </c>
    </row>
    <row r="269" spans="1:9" x14ac:dyDescent="0.25">
      <c r="A269" s="205">
        <f t="shared" si="75"/>
        <v>40710</v>
      </c>
      <c r="B269" s="99">
        <v>2042.1</v>
      </c>
      <c r="C269" s="99">
        <v>2648.7</v>
      </c>
      <c r="D269" s="99">
        <v>11766.1</v>
      </c>
      <c r="E269" s="99">
        <v>11466.3</v>
      </c>
      <c r="F269" s="103">
        <f t="shared" si="76"/>
        <v>13808.2</v>
      </c>
      <c r="G269" s="103">
        <f t="shared" si="77"/>
        <v>14115</v>
      </c>
      <c r="H269" s="104">
        <f t="shared" si="78"/>
        <v>-2.173574211831375</v>
      </c>
      <c r="I269" s="99">
        <v>817.7</v>
      </c>
    </row>
    <row r="270" spans="1:9" x14ac:dyDescent="0.25">
      <c r="A270" s="205">
        <f t="shared" si="75"/>
        <v>40717</v>
      </c>
      <c r="B270" s="99">
        <v>1947.3</v>
      </c>
      <c r="C270" s="99">
        <v>2752.9</v>
      </c>
      <c r="D270" s="99">
        <v>11915.2</v>
      </c>
      <c r="E270" s="99">
        <v>11676.8</v>
      </c>
      <c r="F270" s="103">
        <f t="shared" si="76"/>
        <v>13862.5</v>
      </c>
      <c r="G270" s="103">
        <f t="shared" si="77"/>
        <v>14429.699999999999</v>
      </c>
      <c r="H270" s="104">
        <f t="shared" si="78"/>
        <v>-3.9307816517321847</v>
      </c>
      <c r="I270" s="99">
        <v>853.8</v>
      </c>
    </row>
    <row r="271" spans="1:9" x14ac:dyDescent="0.25">
      <c r="A271" s="205">
        <f t="shared" si="75"/>
        <v>40724</v>
      </c>
      <c r="B271" s="99">
        <v>1806.6</v>
      </c>
      <c r="C271" s="99">
        <v>2745</v>
      </c>
      <c r="D271" s="99">
        <v>12267.4</v>
      </c>
      <c r="E271" s="99">
        <v>11900.4</v>
      </c>
      <c r="F271" s="103">
        <f t="shared" si="76"/>
        <v>14074</v>
      </c>
      <c r="G271" s="103">
        <f t="shared" si="77"/>
        <v>14645.4</v>
      </c>
      <c r="H271" s="104">
        <f t="shared" si="78"/>
        <v>-3.901566362134179</v>
      </c>
      <c r="I271" s="99">
        <v>853.8</v>
      </c>
    </row>
    <row r="272" spans="1:9" x14ac:dyDescent="0.25">
      <c r="A272" s="205">
        <f t="shared" si="75"/>
        <v>40731</v>
      </c>
      <c r="B272" s="99">
        <v>1651.9</v>
      </c>
      <c r="C272" s="99">
        <v>2750.5</v>
      </c>
      <c r="D272" s="99">
        <v>12470.2</v>
      </c>
      <c r="E272" s="99">
        <v>12108.8</v>
      </c>
      <c r="F272" s="103">
        <f t="shared" si="76"/>
        <v>14122.1</v>
      </c>
      <c r="G272" s="103">
        <f t="shared" si="77"/>
        <v>14859.3</v>
      </c>
      <c r="H272" s="104">
        <f t="shared" si="78"/>
        <v>-4.9612027484470911</v>
      </c>
      <c r="I272" s="99">
        <v>885.8</v>
      </c>
    </row>
    <row r="273" spans="1:9" x14ac:dyDescent="0.25">
      <c r="A273" s="205">
        <f t="shared" si="75"/>
        <v>40738</v>
      </c>
      <c r="B273" s="99">
        <v>1512.7</v>
      </c>
      <c r="C273" s="99">
        <v>2726.4</v>
      </c>
      <c r="D273" s="99">
        <v>12669.9</v>
      </c>
      <c r="E273" s="99">
        <v>12362.8</v>
      </c>
      <c r="F273" s="103">
        <f t="shared" si="76"/>
        <v>14182.6</v>
      </c>
      <c r="G273" s="103">
        <f t="shared" si="77"/>
        <v>15089.199999999999</v>
      </c>
      <c r="H273" s="104">
        <f t="shared" si="78"/>
        <v>-6.0082708162129128</v>
      </c>
      <c r="I273" s="99">
        <v>952.1</v>
      </c>
    </row>
    <row r="274" spans="1:9" x14ac:dyDescent="0.25">
      <c r="A274" s="205">
        <f t="shared" si="75"/>
        <v>40745</v>
      </c>
      <c r="B274" s="99">
        <v>1339.4</v>
      </c>
      <c r="C274" s="99">
        <v>2690.6</v>
      </c>
      <c r="D274" s="99">
        <v>12997.2</v>
      </c>
      <c r="E274" s="99">
        <v>12663.8</v>
      </c>
      <c r="F274" s="103">
        <f t="shared" si="76"/>
        <v>14336.6</v>
      </c>
      <c r="G274" s="103">
        <f t="shared" si="77"/>
        <v>15354.4</v>
      </c>
      <c r="H274" s="104">
        <f t="shared" si="78"/>
        <v>-6.6287188037305267</v>
      </c>
      <c r="I274" s="99">
        <v>1070</v>
      </c>
    </row>
    <row r="275" spans="1:9" x14ac:dyDescent="0.25">
      <c r="A275" s="205">
        <f t="shared" si="75"/>
        <v>40752</v>
      </c>
      <c r="B275" s="99">
        <v>1295.5999999999999</v>
      </c>
      <c r="C275" s="99">
        <v>2495.1999999999998</v>
      </c>
      <c r="D275" s="99">
        <v>13228.1</v>
      </c>
      <c r="E275" s="99">
        <v>13055</v>
      </c>
      <c r="F275" s="103">
        <f t="shared" si="76"/>
        <v>14523.7</v>
      </c>
      <c r="G275" s="103">
        <f t="shared" si="77"/>
        <v>15550.2</v>
      </c>
      <c r="H275" s="104">
        <f t="shared" si="78"/>
        <v>-6.6012012707232</v>
      </c>
      <c r="I275" s="99">
        <v>1287.4000000000001</v>
      </c>
    </row>
    <row r="276" spans="1:9" x14ac:dyDescent="0.25">
      <c r="A276" s="205">
        <f t="shared" si="75"/>
        <v>40759</v>
      </c>
      <c r="B276" s="99">
        <v>1215.9000000000001</v>
      </c>
      <c r="C276" s="99">
        <v>2510.9</v>
      </c>
      <c r="D276" s="99">
        <v>13507.1</v>
      </c>
      <c r="E276" s="99">
        <v>13300.1</v>
      </c>
      <c r="F276" s="103">
        <f>+B276+D276</f>
        <v>14723</v>
      </c>
      <c r="G276" s="103">
        <f>+C276+E276</f>
        <v>15811</v>
      </c>
      <c r="H276" s="104">
        <f>(F276/G276-1)*100</f>
        <v>-6.8812851812029567</v>
      </c>
      <c r="I276" s="99">
        <v>1289.0999999999999</v>
      </c>
    </row>
    <row r="277" spans="1:9" x14ac:dyDescent="0.25">
      <c r="A277" s="205">
        <f t="shared" si="75"/>
        <v>40766</v>
      </c>
      <c r="B277" s="99">
        <v>932.1</v>
      </c>
      <c r="C277" s="99">
        <v>2585.8000000000002</v>
      </c>
      <c r="D277" s="99">
        <v>13851</v>
      </c>
      <c r="E277" s="99">
        <v>13471.5</v>
      </c>
      <c r="F277" s="103">
        <f t="shared" ref="F277:F294" si="79">+B277+D277</f>
        <v>14783.1</v>
      </c>
      <c r="G277" s="103">
        <f t="shared" ref="G277:G340" si="80">+C277+E277</f>
        <v>16057.3</v>
      </c>
      <c r="H277" s="104">
        <f t="shared" ref="H277:H340" si="81">(F277/G277-1)*100</f>
        <v>-7.935331593729944</v>
      </c>
      <c r="I277" s="99">
        <v>1289.0999999999999</v>
      </c>
    </row>
    <row r="278" spans="1:9" x14ac:dyDescent="0.25">
      <c r="A278" s="205">
        <f t="shared" si="75"/>
        <v>40773</v>
      </c>
      <c r="B278" s="99">
        <v>870.1</v>
      </c>
      <c r="C278" s="99">
        <v>2314.9</v>
      </c>
      <c r="D278" s="99">
        <v>13988</v>
      </c>
      <c r="E278" s="99">
        <v>13801.6</v>
      </c>
      <c r="F278" s="103">
        <f t="shared" si="79"/>
        <v>14858.1</v>
      </c>
      <c r="G278" s="103">
        <f t="shared" si="80"/>
        <v>16116.5</v>
      </c>
      <c r="H278" s="104">
        <f t="shared" si="81"/>
        <v>-7.8081469301647388</v>
      </c>
      <c r="I278" s="99">
        <v>1340.4</v>
      </c>
    </row>
    <row r="279" spans="1:9" x14ac:dyDescent="0.25">
      <c r="A279" s="205">
        <f t="shared" si="75"/>
        <v>40780</v>
      </c>
      <c r="B279" s="99">
        <v>814.7</v>
      </c>
      <c r="C279" s="99">
        <v>2096.1999999999998</v>
      </c>
      <c r="D279" s="99">
        <v>14133.8</v>
      </c>
      <c r="E279" s="99">
        <v>14117.6</v>
      </c>
      <c r="F279" s="103">
        <f t="shared" si="79"/>
        <v>14948.5</v>
      </c>
      <c r="G279" s="103">
        <f t="shared" si="80"/>
        <v>16213.8</v>
      </c>
      <c r="H279" s="104">
        <f t="shared" si="81"/>
        <v>-7.8038461064031779</v>
      </c>
      <c r="I279" s="99">
        <v>1431.8</v>
      </c>
    </row>
    <row r="280" spans="1:9" x14ac:dyDescent="0.25">
      <c r="A280" s="205">
        <f t="shared" si="75"/>
        <v>40787</v>
      </c>
      <c r="B280" s="99">
        <v>2373.1999999999998</v>
      </c>
      <c r="C280" s="99">
        <v>4329.5</v>
      </c>
      <c r="D280" s="99">
        <v>0.1</v>
      </c>
      <c r="E280" s="99">
        <v>166.6</v>
      </c>
      <c r="F280" s="103">
        <f t="shared" si="79"/>
        <v>2373.2999999999997</v>
      </c>
      <c r="G280" s="103">
        <f>+C280+E280</f>
        <v>4496.1000000000004</v>
      </c>
      <c r="H280" s="104">
        <f t="shared" si="81"/>
        <v>-47.214252352038443</v>
      </c>
    </row>
    <row r="281" spans="1:9" x14ac:dyDescent="0.25">
      <c r="A281" s="205">
        <f t="shared" si="75"/>
        <v>40794</v>
      </c>
      <c r="B281" s="99">
        <v>2589</v>
      </c>
      <c r="C281" s="99">
        <v>4391</v>
      </c>
      <c r="D281" s="99">
        <v>98.8</v>
      </c>
      <c r="E281" s="99">
        <v>361</v>
      </c>
      <c r="F281" s="103">
        <f t="shared" si="79"/>
        <v>2687.8</v>
      </c>
      <c r="G281" s="103">
        <f t="shared" si="80"/>
        <v>4752</v>
      </c>
      <c r="H281" s="104">
        <f t="shared" si="81"/>
        <v>-43.43855218855218</v>
      </c>
      <c r="I281" s="99">
        <v>231.2</v>
      </c>
    </row>
    <row r="282" spans="1:9" x14ac:dyDescent="0.25">
      <c r="A282" s="205">
        <f t="shared" si="75"/>
        <v>40801</v>
      </c>
      <c r="B282" s="99">
        <v>2671</v>
      </c>
      <c r="C282" s="99">
        <v>4270</v>
      </c>
      <c r="D282" s="99">
        <v>199</v>
      </c>
      <c r="E282" s="99">
        <v>568</v>
      </c>
      <c r="F282" s="103">
        <f t="shared" si="79"/>
        <v>2870</v>
      </c>
      <c r="G282" s="103">
        <f t="shared" si="80"/>
        <v>4838</v>
      </c>
      <c r="H282" s="104">
        <f t="shared" si="81"/>
        <v>-40.677966101694921</v>
      </c>
      <c r="I282" s="99">
        <v>231.2</v>
      </c>
    </row>
    <row r="283" spans="1:9" x14ac:dyDescent="0.25">
      <c r="A283" s="205">
        <f t="shared" si="75"/>
        <v>40808</v>
      </c>
      <c r="B283" s="99">
        <v>2919.9</v>
      </c>
      <c r="C283" s="99">
        <v>4442.8999999999996</v>
      </c>
      <c r="D283" s="99">
        <v>337.5</v>
      </c>
      <c r="E283" s="99">
        <v>714.7</v>
      </c>
      <c r="F283" s="103">
        <f t="shared" si="79"/>
        <v>3257.4</v>
      </c>
      <c r="G283" s="103">
        <f t="shared" si="80"/>
        <v>5157.5999999999995</v>
      </c>
      <c r="H283" s="104">
        <f t="shared" si="81"/>
        <v>-36.842717543043271</v>
      </c>
    </row>
    <row r="284" spans="1:9" x14ac:dyDescent="0.25">
      <c r="A284" s="205">
        <f t="shared" si="75"/>
        <v>40815</v>
      </c>
      <c r="B284" s="112">
        <v>3119</v>
      </c>
      <c r="C284" s="113">
        <v>4244.8</v>
      </c>
      <c r="D284" s="113">
        <v>630.20000000000005</v>
      </c>
      <c r="E284" s="99">
        <v>1079.3</v>
      </c>
      <c r="F284" s="113">
        <f t="shared" si="79"/>
        <v>3749.2</v>
      </c>
      <c r="G284" s="103">
        <f t="shared" si="80"/>
        <v>5324.1</v>
      </c>
      <c r="H284" s="104">
        <f t="shared" si="81"/>
        <v>-29.580586390188024</v>
      </c>
    </row>
    <row r="285" spans="1:9" x14ac:dyDescent="0.25">
      <c r="A285" s="205">
        <f t="shared" si="75"/>
        <v>40822</v>
      </c>
      <c r="B285" s="98">
        <v>3345</v>
      </c>
      <c r="C285" s="98">
        <v>4053</v>
      </c>
      <c r="D285" s="98">
        <v>892.3</v>
      </c>
      <c r="E285" s="98">
        <v>1392</v>
      </c>
      <c r="F285" s="114">
        <f t="shared" si="79"/>
        <v>4237.3</v>
      </c>
      <c r="G285" s="98">
        <f t="shared" si="80"/>
        <v>5445</v>
      </c>
      <c r="H285" s="104">
        <f t="shared" si="81"/>
        <v>-22.179981634527092</v>
      </c>
    </row>
    <row r="286" spans="1:9" x14ac:dyDescent="0.25">
      <c r="A286" s="205">
        <f t="shared" si="75"/>
        <v>40829</v>
      </c>
      <c r="B286" s="98">
        <v>3124.8</v>
      </c>
      <c r="C286" s="98">
        <v>3749.4</v>
      </c>
      <c r="D286" s="98">
        <v>1169.5</v>
      </c>
      <c r="E286" s="98">
        <v>1840.7</v>
      </c>
      <c r="F286" s="98">
        <f t="shared" si="79"/>
        <v>4294.3</v>
      </c>
      <c r="G286" s="98">
        <f t="shared" si="80"/>
        <v>5590.1</v>
      </c>
      <c r="H286" s="104">
        <f t="shared" si="81"/>
        <v>-23.180265111536468</v>
      </c>
      <c r="I286" s="115">
        <v>424.7</v>
      </c>
    </row>
    <row r="287" spans="1:9" x14ac:dyDescent="0.25">
      <c r="A287" s="205">
        <f t="shared" si="75"/>
        <v>40836</v>
      </c>
      <c r="B287" s="116">
        <v>3215.9</v>
      </c>
      <c r="C287" s="116">
        <v>3707.6</v>
      </c>
      <c r="D287" s="116">
        <v>1304.3</v>
      </c>
      <c r="E287" s="116">
        <v>2072.6</v>
      </c>
      <c r="F287" s="98">
        <f t="shared" si="79"/>
        <v>4520.2</v>
      </c>
      <c r="G287" s="103">
        <f t="shared" si="80"/>
        <v>5780.2</v>
      </c>
      <c r="H287" s="104">
        <f t="shared" si="81"/>
        <v>-21.798553683263556</v>
      </c>
    </row>
    <row r="288" spans="1:9" x14ac:dyDescent="0.25">
      <c r="A288" s="205">
        <f t="shared" si="75"/>
        <v>40843</v>
      </c>
      <c r="B288" s="116">
        <v>3040.7</v>
      </c>
      <c r="C288" s="116">
        <v>3649.6</v>
      </c>
      <c r="D288" s="116">
        <v>1732.4</v>
      </c>
      <c r="E288" s="116">
        <v>2257.4</v>
      </c>
      <c r="F288" s="98">
        <f t="shared" si="79"/>
        <v>4773.1000000000004</v>
      </c>
      <c r="G288" s="103">
        <f t="shared" si="80"/>
        <v>5907</v>
      </c>
      <c r="H288" s="104">
        <f t="shared" si="81"/>
        <v>-19.195869307601143</v>
      </c>
    </row>
    <row r="289" spans="1:9" x14ac:dyDescent="0.25">
      <c r="A289" s="205">
        <f t="shared" si="75"/>
        <v>40850</v>
      </c>
      <c r="B289" s="116">
        <v>2980.8</v>
      </c>
      <c r="C289" s="116">
        <v>3687.3</v>
      </c>
      <c r="D289" s="116">
        <v>1925.6</v>
      </c>
      <c r="E289" s="116">
        <v>3492.5</v>
      </c>
      <c r="F289" s="98">
        <f t="shared" si="79"/>
        <v>4906.3999999999996</v>
      </c>
      <c r="G289" s="103">
        <f t="shared" si="80"/>
        <v>7179.8</v>
      </c>
      <c r="H289" s="104">
        <f t="shared" si="81"/>
        <v>-31.66383464720467</v>
      </c>
      <c r="I289" s="99">
        <v>449.8</v>
      </c>
    </row>
    <row r="290" spans="1:9" x14ac:dyDescent="0.25">
      <c r="A290" s="205">
        <f t="shared" si="75"/>
        <v>40857</v>
      </c>
      <c r="B290" s="116">
        <v>2929.2</v>
      </c>
      <c r="C290" s="116">
        <v>3507.8</v>
      </c>
      <c r="D290" s="116">
        <v>2126.6999999999998</v>
      </c>
      <c r="E290" s="116">
        <v>2785.1</v>
      </c>
      <c r="F290" s="116">
        <f t="shared" si="79"/>
        <v>5055.8999999999996</v>
      </c>
      <c r="G290" s="103">
        <f t="shared" si="80"/>
        <v>6292.9</v>
      </c>
      <c r="H290" s="104">
        <f t="shared" si="81"/>
        <v>-19.657073845127048</v>
      </c>
    </row>
    <row r="291" spans="1:9" x14ac:dyDescent="0.25">
      <c r="A291" s="205">
        <f t="shared" si="75"/>
        <v>40864</v>
      </c>
      <c r="B291" s="116">
        <v>2652.1</v>
      </c>
      <c r="C291" s="116">
        <v>3362.1</v>
      </c>
      <c r="D291" s="116">
        <v>2465.6</v>
      </c>
      <c r="E291" s="116">
        <v>3090.5</v>
      </c>
      <c r="F291" s="116">
        <f t="shared" si="79"/>
        <v>5117.7</v>
      </c>
      <c r="G291" s="103">
        <f t="shared" si="80"/>
        <v>6452.6</v>
      </c>
      <c r="H291" s="104">
        <f t="shared" si="81"/>
        <v>-20.687784768930364</v>
      </c>
      <c r="I291" s="99">
        <v>479.8</v>
      </c>
    </row>
    <row r="292" spans="1:9" x14ac:dyDescent="0.25">
      <c r="A292" s="205">
        <f t="shared" si="75"/>
        <v>40871</v>
      </c>
      <c r="B292" s="116">
        <v>2486.1</v>
      </c>
      <c r="C292" s="116">
        <v>3301</v>
      </c>
      <c r="D292" s="116">
        <v>2702.7</v>
      </c>
      <c r="E292" s="116">
        <v>3343.4</v>
      </c>
      <c r="F292" s="98">
        <f t="shared" si="79"/>
        <v>5188.7999999999993</v>
      </c>
      <c r="G292" s="103">
        <f t="shared" si="80"/>
        <v>6644.4</v>
      </c>
      <c r="H292" s="104">
        <f t="shared" si="81"/>
        <v>-21.907169947625071</v>
      </c>
      <c r="I292" s="99">
        <v>551.5</v>
      </c>
    </row>
    <row r="293" spans="1:9" x14ac:dyDescent="0.25">
      <c r="A293" s="205">
        <f t="shared" si="75"/>
        <v>40878</v>
      </c>
      <c r="B293" s="116">
        <v>2408.4</v>
      </c>
      <c r="C293" s="116">
        <v>3006</v>
      </c>
      <c r="D293" s="116">
        <v>3021.2</v>
      </c>
      <c r="E293" s="116">
        <v>3663</v>
      </c>
      <c r="F293" s="98">
        <f t="shared" si="79"/>
        <v>5429.6</v>
      </c>
      <c r="G293" s="103">
        <f t="shared" si="80"/>
        <v>6669</v>
      </c>
      <c r="H293" s="104">
        <f t="shared" si="81"/>
        <v>-18.584495426600689</v>
      </c>
    </row>
    <row r="294" spans="1:9" x14ac:dyDescent="0.25">
      <c r="A294" s="205">
        <f t="shared" si="75"/>
        <v>40885</v>
      </c>
      <c r="B294" s="116">
        <v>2363</v>
      </c>
      <c r="C294" s="116">
        <v>2810.7</v>
      </c>
      <c r="D294" s="116">
        <v>3317.6</v>
      </c>
      <c r="E294" s="116">
        <v>4020.3</v>
      </c>
      <c r="F294" s="98">
        <f t="shared" si="79"/>
        <v>5680.6</v>
      </c>
      <c r="G294" s="103">
        <f t="shared" si="80"/>
        <v>6831</v>
      </c>
      <c r="H294" s="104">
        <f t="shared" si="81"/>
        <v>-16.840872493046398</v>
      </c>
    </row>
    <row r="295" spans="1:9" x14ac:dyDescent="0.25">
      <c r="A295" s="205">
        <f t="shared" si="75"/>
        <v>40892</v>
      </c>
      <c r="B295" s="99">
        <v>2225.4</v>
      </c>
      <c r="C295" s="99">
        <v>2797.1</v>
      </c>
      <c r="D295" s="99">
        <v>3706.4</v>
      </c>
      <c r="E295" s="99">
        <v>4402.1000000000004</v>
      </c>
      <c r="F295" s="98">
        <f>+B295+D295</f>
        <v>5931.8</v>
      </c>
      <c r="G295" s="103">
        <f>+C295+E295</f>
        <v>7199.2000000000007</v>
      </c>
      <c r="H295" s="104">
        <f t="shared" si="81"/>
        <v>-17.604733859317712</v>
      </c>
      <c r="I295" s="99">
        <v>774.5</v>
      </c>
    </row>
    <row r="296" spans="1:9" x14ac:dyDescent="0.25">
      <c r="A296" s="205">
        <f t="shared" si="75"/>
        <v>40899</v>
      </c>
      <c r="B296" s="116">
        <v>2169.6999999999998</v>
      </c>
      <c r="C296" s="116">
        <v>2613.3000000000002</v>
      </c>
      <c r="D296" s="116">
        <v>3956.9</v>
      </c>
      <c r="E296" s="116">
        <v>4749.7</v>
      </c>
      <c r="F296" s="98">
        <f t="shared" ref="F296:F302" si="82">+B296+D296</f>
        <v>6126.6</v>
      </c>
      <c r="G296" s="103">
        <f t="shared" si="80"/>
        <v>7363</v>
      </c>
      <c r="H296" s="104">
        <f t="shared" si="81"/>
        <v>-16.792068450359899</v>
      </c>
      <c r="I296" s="99">
        <v>796.6</v>
      </c>
    </row>
    <row r="297" spans="1:9" x14ac:dyDescent="0.25">
      <c r="A297" s="205">
        <f t="shared" si="75"/>
        <v>40906</v>
      </c>
      <c r="B297" s="116">
        <v>2110</v>
      </c>
      <c r="C297" s="116">
        <v>2560.9</v>
      </c>
      <c r="D297" s="116">
        <v>4113.6000000000004</v>
      </c>
      <c r="E297" s="116">
        <v>5049.2</v>
      </c>
      <c r="F297" s="98">
        <f t="shared" si="82"/>
        <v>6223.6</v>
      </c>
      <c r="G297" s="103">
        <f t="shared" si="80"/>
        <v>7610.1</v>
      </c>
      <c r="H297" s="104">
        <f t="shared" si="81"/>
        <v>-18.21920868319733</v>
      </c>
      <c r="I297" s="99">
        <v>801.1</v>
      </c>
    </row>
    <row r="298" spans="1:9" x14ac:dyDescent="0.25">
      <c r="A298" s="205">
        <f t="shared" si="75"/>
        <v>40913</v>
      </c>
      <c r="B298" s="99">
        <v>2013.1</v>
      </c>
      <c r="C298" s="99">
        <v>2505.1</v>
      </c>
      <c r="D298" s="99">
        <v>4318.3</v>
      </c>
      <c r="E298" s="99">
        <v>5142.8</v>
      </c>
      <c r="F298" s="98">
        <f t="shared" si="82"/>
        <v>6331.4</v>
      </c>
      <c r="G298" s="103">
        <f t="shared" si="80"/>
        <v>7647.9</v>
      </c>
      <c r="H298" s="104">
        <f t="shared" si="81"/>
        <v>-17.21387570444174</v>
      </c>
      <c r="I298" s="99">
        <v>801.1</v>
      </c>
    </row>
    <row r="299" spans="1:9" x14ac:dyDescent="0.25">
      <c r="A299" s="205">
        <f t="shared" si="75"/>
        <v>40920</v>
      </c>
      <c r="B299" s="99">
        <v>1932.8</v>
      </c>
      <c r="C299" s="99">
        <v>2491.6999999999998</v>
      </c>
      <c r="D299" s="99">
        <v>4523.5</v>
      </c>
      <c r="E299" s="99">
        <v>5353.5</v>
      </c>
      <c r="F299" s="98">
        <f t="shared" si="82"/>
        <v>6456.3</v>
      </c>
      <c r="G299" s="103">
        <f t="shared" si="80"/>
        <v>7845.2</v>
      </c>
      <c r="H299" s="104">
        <f t="shared" si="81"/>
        <v>-17.703818895630441</v>
      </c>
      <c r="I299" s="99">
        <v>801.1</v>
      </c>
    </row>
    <row r="300" spans="1:9" x14ac:dyDescent="0.25">
      <c r="A300" s="205">
        <f t="shared" si="75"/>
        <v>40927</v>
      </c>
      <c r="B300" s="99">
        <v>2030.7</v>
      </c>
      <c r="C300" s="99">
        <v>2461.5</v>
      </c>
      <c r="D300" s="99">
        <v>4737.5</v>
      </c>
      <c r="E300" s="99">
        <v>5590.7</v>
      </c>
      <c r="F300" s="98">
        <f t="shared" si="82"/>
        <v>6768.2</v>
      </c>
      <c r="G300" s="103">
        <f>+C300+E300</f>
        <v>8052.2</v>
      </c>
      <c r="H300" s="104">
        <f>(F300/G300-1)*100</f>
        <v>-15.945952658900675</v>
      </c>
    </row>
    <row r="301" spans="1:9" x14ac:dyDescent="0.25">
      <c r="A301" s="205">
        <f t="shared" si="75"/>
        <v>40934</v>
      </c>
      <c r="B301" s="99">
        <v>2152.4</v>
      </c>
      <c r="C301" s="99">
        <v>2704.7</v>
      </c>
      <c r="D301" s="99">
        <v>4922.3</v>
      </c>
      <c r="E301" s="99">
        <v>5739.6</v>
      </c>
      <c r="F301" s="98">
        <f t="shared" si="82"/>
        <v>7074.7000000000007</v>
      </c>
      <c r="G301" s="103">
        <f>+C301+E301</f>
        <v>8444.2999999999993</v>
      </c>
      <c r="H301" s="104">
        <f>(F301/G301-1)*100</f>
        <v>-16.219224802529496</v>
      </c>
    </row>
    <row r="302" spans="1:9" x14ac:dyDescent="0.25">
      <c r="A302" s="205">
        <f t="shared" si="75"/>
        <v>40941</v>
      </c>
      <c r="B302" s="99">
        <v>2067.1</v>
      </c>
      <c r="C302" s="99">
        <v>2896.5</v>
      </c>
      <c r="D302" s="99">
        <v>5359.4</v>
      </c>
      <c r="E302" s="99">
        <v>5920.5</v>
      </c>
      <c r="F302" s="98">
        <f t="shared" si="82"/>
        <v>7426.5</v>
      </c>
      <c r="G302" s="103">
        <f t="shared" si="80"/>
        <v>8817</v>
      </c>
      <c r="H302" s="104">
        <f t="shared" si="81"/>
        <v>-15.770670296019052</v>
      </c>
    </row>
    <row r="303" spans="1:9" x14ac:dyDescent="0.25">
      <c r="A303" s="205">
        <f t="shared" si="75"/>
        <v>40948</v>
      </c>
      <c r="B303" s="99">
        <v>2048.9</v>
      </c>
      <c r="C303" s="99">
        <v>2908.2</v>
      </c>
      <c r="D303" s="99">
        <v>5487.3</v>
      </c>
      <c r="E303" s="99">
        <v>6114.1</v>
      </c>
      <c r="F303" s="98">
        <f>+B303+D303</f>
        <v>7536.2000000000007</v>
      </c>
      <c r="G303" s="103">
        <f>+C303+E303</f>
        <v>9022.2999999999993</v>
      </c>
      <c r="H303" s="104">
        <f>(F303/G303-1)*100</f>
        <v>-16.471409729226462</v>
      </c>
    </row>
    <row r="304" spans="1:9" x14ac:dyDescent="0.25">
      <c r="A304" s="205">
        <f t="shared" si="75"/>
        <v>40955</v>
      </c>
      <c r="B304" s="99">
        <v>2075.8000000000002</v>
      </c>
      <c r="C304" s="99">
        <v>2945.2</v>
      </c>
      <c r="D304" s="99">
        <v>5775</v>
      </c>
      <c r="E304" s="99">
        <v>6545.5</v>
      </c>
      <c r="F304" s="98">
        <f>+B304+D304</f>
        <v>7850.8</v>
      </c>
      <c r="G304" s="103">
        <f t="shared" si="80"/>
        <v>9490.7000000000007</v>
      </c>
      <c r="H304" s="104">
        <f t="shared" si="81"/>
        <v>-17.279020514819777</v>
      </c>
    </row>
    <row r="305" spans="1:9" x14ac:dyDescent="0.25">
      <c r="A305" s="205">
        <f t="shared" si="75"/>
        <v>40962</v>
      </c>
      <c r="B305" s="99">
        <v>1955.5</v>
      </c>
      <c r="C305" s="99">
        <v>3198.1</v>
      </c>
      <c r="D305" s="99">
        <v>6116.9</v>
      </c>
      <c r="E305" s="99">
        <v>6778.7</v>
      </c>
      <c r="F305" s="98">
        <f t="shared" ref="F305:F310" si="83">+B305+D305</f>
        <v>8072.4</v>
      </c>
      <c r="G305" s="103">
        <f>+C305+E305</f>
        <v>9976.7999999999993</v>
      </c>
      <c r="H305" s="104">
        <f>(F305/G305-1)*100</f>
        <v>-19.088284820784217</v>
      </c>
    </row>
    <row r="306" spans="1:9" x14ac:dyDescent="0.25">
      <c r="A306" s="205">
        <f t="shared" si="75"/>
        <v>40969</v>
      </c>
      <c r="B306" s="99">
        <v>1984.2</v>
      </c>
      <c r="C306" s="99">
        <v>2949.3</v>
      </c>
      <c r="D306" s="99">
        <v>6323.6</v>
      </c>
      <c r="E306" s="99">
        <v>7118.6</v>
      </c>
      <c r="F306" s="98">
        <f t="shared" si="83"/>
        <v>8307.8000000000011</v>
      </c>
      <c r="G306" s="103">
        <f t="shared" si="80"/>
        <v>10067.900000000001</v>
      </c>
      <c r="H306" s="104">
        <f t="shared" si="81"/>
        <v>-17.482295215486843</v>
      </c>
    </row>
    <row r="307" spans="1:9" x14ac:dyDescent="0.25">
      <c r="A307" s="205">
        <f t="shared" si="75"/>
        <v>40976</v>
      </c>
      <c r="B307" s="99">
        <v>1901</v>
      </c>
      <c r="C307" s="99">
        <v>3151.2</v>
      </c>
      <c r="D307" s="99">
        <v>6754.8</v>
      </c>
      <c r="E307" s="99">
        <v>7372.4</v>
      </c>
      <c r="F307" s="98">
        <f t="shared" si="83"/>
        <v>8655.7999999999993</v>
      </c>
      <c r="G307" s="103">
        <f t="shared" si="80"/>
        <v>10523.599999999999</v>
      </c>
      <c r="H307" s="104">
        <f t="shared" si="81"/>
        <v>-17.74867915922308</v>
      </c>
    </row>
    <row r="308" spans="1:9" x14ac:dyDescent="0.25">
      <c r="A308" s="205">
        <f t="shared" si="75"/>
        <v>40983</v>
      </c>
      <c r="B308" s="99">
        <v>2222.8000000000002</v>
      </c>
      <c r="C308" s="99">
        <v>3081.3</v>
      </c>
      <c r="D308" s="99">
        <v>6908.9</v>
      </c>
      <c r="E308" s="99">
        <v>7664.1</v>
      </c>
      <c r="F308" s="98">
        <f t="shared" si="83"/>
        <v>9131.7000000000007</v>
      </c>
      <c r="G308" s="103">
        <f t="shared" si="80"/>
        <v>10745.400000000001</v>
      </c>
      <c r="H308" s="104">
        <f t="shared" si="81"/>
        <v>-15.017588921771186</v>
      </c>
      <c r="I308" s="99">
        <v>928.9</v>
      </c>
    </row>
    <row r="309" spans="1:9" x14ac:dyDescent="0.25">
      <c r="A309" s="205">
        <f t="shared" si="75"/>
        <v>40990</v>
      </c>
      <c r="B309" s="99">
        <v>2240.6999999999998</v>
      </c>
      <c r="C309" s="99">
        <v>3151.5</v>
      </c>
      <c r="D309" s="99">
        <v>7017.2</v>
      </c>
      <c r="E309" s="99">
        <v>7898.6</v>
      </c>
      <c r="F309" s="98">
        <f t="shared" si="83"/>
        <v>9257.9</v>
      </c>
      <c r="G309" s="103">
        <f t="shared" si="80"/>
        <v>11050.1</v>
      </c>
      <c r="H309" s="104">
        <f t="shared" si="81"/>
        <v>-16.21885774789369</v>
      </c>
    </row>
    <row r="310" spans="1:9" x14ac:dyDescent="0.25">
      <c r="A310" s="205">
        <f t="shared" si="75"/>
        <v>40997</v>
      </c>
      <c r="B310" s="99">
        <v>2160.5</v>
      </c>
      <c r="C310" s="99">
        <v>2887.8</v>
      </c>
      <c r="D310" s="99">
        <v>7263.9</v>
      </c>
      <c r="E310" s="99">
        <v>8272.7999999999993</v>
      </c>
      <c r="F310" s="98">
        <f t="shared" si="83"/>
        <v>9424.4</v>
      </c>
      <c r="G310" s="103">
        <f t="shared" si="80"/>
        <v>11160.599999999999</v>
      </c>
      <c r="H310" s="104">
        <f t="shared" si="81"/>
        <v>-15.556511298675691</v>
      </c>
      <c r="I310" s="99">
        <v>959.3</v>
      </c>
    </row>
    <row r="311" spans="1:9" x14ac:dyDescent="0.25">
      <c r="A311" s="205">
        <f t="shared" si="75"/>
        <v>41004</v>
      </c>
      <c r="B311" s="99">
        <v>2019</v>
      </c>
      <c r="C311" s="99">
        <v>3050.1</v>
      </c>
      <c r="D311" s="99">
        <v>7483.7</v>
      </c>
      <c r="E311" s="99">
        <v>8579.4</v>
      </c>
      <c r="F311" s="98">
        <f>+B311+D311</f>
        <v>9502.7000000000007</v>
      </c>
      <c r="G311" s="103">
        <f>+C311+E311</f>
        <v>11629.5</v>
      </c>
      <c r="H311" s="104">
        <f t="shared" si="81"/>
        <v>-18.287974547486986</v>
      </c>
      <c r="I311" s="99">
        <v>960.8</v>
      </c>
    </row>
    <row r="312" spans="1:9" x14ac:dyDescent="0.25">
      <c r="A312" s="205">
        <f t="shared" si="75"/>
        <v>41011</v>
      </c>
      <c r="B312" s="99">
        <v>1609.9</v>
      </c>
      <c r="C312" s="99">
        <v>3118.1</v>
      </c>
      <c r="D312" s="99">
        <v>8039.8</v>
      </c>
      <c r="E312" s="99">
        <v>9013.2000000000007</v>
      </c>
      <c r="F312" s="98">
        <f>+B312+D312</f>
        <v>9649.7000000000007</v>
      </c>
      <c r="G312" s="103">
        <f t="shared" si="80"/>
        <v>12131.300000000001</v>
      </c>
      <c r="H312" s="104">
        <f t="shared" si="81"/>
        <v>-20.456175348066573</v>
      </c>
      <c r="I312" s="99">
        <v>960.8</v>
      </c>
    </row>
    <row r="313" spans="1:9" x14ac:dyDescent="0.25">
      <c r="A313" s="205">
        <f t="shared" si="75"/>
        <v>41018</v>
      </c>
      <c r="B313" s="99">
        <v>1774.1</v>
      </c>
      <c r="C313" s="99">
        <v>3113.3</v>
      </c>
      <c r="D313" s="99">
        <v>8232.2999999999993</v>
      </c>
      <c r="E313" s="99">
        <v>9262.7000000000007</v>
      </c>
      <c r="F313" s="98">
        <f t="shared" ref="F313:F344" si="84">+B313+D313</f>
        <v>10006.4</v>
      </c>
      <c r="G313" s="103">
        <f>+C313+E313</f>
        <v>12376</v>
      </c>
      <c r="H313" s="104">
        <f>(F313/G313-1)*100</f>
        <v>-19.146735617323852</v>
      </c>
      <c r="I313" s="99">
        <v>960.8</v>
      </c>
    </row>
    <row r="314" spans="1:9" x14ac:dyDescent="0.25">
      <c r="A314" s="205">
        <f t="shared" si="75"/>
        <v>41025</v>
      </c>
      <c r="B314" s="99">
        <v>1943.8</v>
      </c>
      <c r="C314" s="99">
        <v>2990.2</v>
      </c>
      <c r="D314" s="99">
        <v>8420.1</v>
      </c>
      <c r="E314" s="99">
        <v>9525.5</v>
      </c>
      <c r="F314" s="98">
        <f t="shared" si="84"/>
        <v>10363.9</v>
      </c>
      <c r="G314" s="103">
        <f t="shared" si="80"/>
        <v>12515.7</v>
      </c>
      <c r="H314" s="104">
        <f t="shared" si="81"/>
        <v>-17.19280583587015</v>
      </c>
      <c r="I314" s="99">
        <v>960.9</v>
      </c>
    </row>
    <row r="315" spans="1:9" x14ac:dyDescent="0.25">
      <c r="A315" s="205">
        <f t="shared" si="75"/>
        <v>41032</v>
      </c>
      <c r="B315" s="99">
        <v>1940.6</v>
      </c>
      <c r="C315" s="99">
        <v>2872.6</v>
      </c>
      <c r="D315" s="99">
        <v>8618.5</v>
      </c>
      <c r="E315" s="99">
        <v>9818.4</v>
      </c>
      <c r="F315" s="98">
        <f t="shared" si="84"/>
        <v>10559.1</v>
      </c>
      <c r="G315" s="103">
        <f t="shared" si="80"/>
        <v>12691</v>
      </c>
      <c r="H315" s="104">
        <f t="shared" si="81"/>
        <v>-16.798518635253323</v>
      </c>
      <c r="I315" s="99">
        <v>960.9</v>
      </c>
    </row>
    <row r="316" spans="1:9" x14ac:dyDescent="0.25">
      <c r="A316" s="205">
        <f t="shared" si="75"/>
        <v>41039</v>
      </c>
      <c r="B316" s="99">
        <v>2009.5</v>
      </c>
      <c r="C316" s="99">
        <v>2838.8</v>
      </c>
      <c r="D316" s="99">
        <v>8809</v>
      </c>
      <c r="E316" s="99">
        <v>10106.299999999999</v>
      </c>
      <c r="F316" s="98">
        <f t="shared" si="84"/>
        <v>10818.5</v>
      </c>
      <c r="G316" s="103">
        <f t="shared" si="80"/>
        <v>12945.099999999999</v>
      </c>
      <c r="H316" s="104">
        <f t="shared" si="81"/>
        <v>-16.427837560157887</v>
      </c>
      <c r="I316" s="99">
        <v>960.9</v>
      </c>
    </row>
    <row r="317" spans="1:9" x14ac:dyDescent="0.25">
      <c r="A317" s="205">
        <f t="shared" si="75"/>
        <v>41046</v>
      </c>
      <c r="B317" s="99">
        <v>1732.7</v>
      </c>
      <c r="C317" s="99">
        <v>2735.4</v>
      </c>
      <c r="D317" s="99">
        <v>9070.7999999999993</v>
      </c>
      <c r="E317" s="99">
        <v>10417.799999999999</v>
      </c>
      <c r="F317" s="98">
        <f t="shared" si="84"/>
        <v>10803.5</v>
      </c>
      <c r="G317" s="103">
        <f t="shared" si="80"/>
        <v>13153.199999999999</v>
      </c>
      <c r="H317" s="104">
        <f t="shared" si="81"/>
        <v>-17.864093908706625</v>
      </c>
      <c r="I317" s="99">
        <v>962.3</v>
      </c>
    </row>
    <row r="318" spans="1:9" x14ac:dyDescent="0.25">
      <c r="A318" s="205">
        <f t="shared" ref="A318:A381" si="85">+A317+7</f>
        <v>41053</v>
      </c>
      <c r="B318" s="99">
        <v>1697.2</v>
      </c>
      <c r="C318" s="99">
        <v>2701.8</v>
      </c>
      <c r="D318" s="99">
        <v>9152.7999999999993</v>
      </c>
      <c r="E318" s="99">
        <v>10753.1</v>
      </c>
      <c r="F318" s="98">
        <f t="shared" si="84"/>
        <v>10850</v>
      </c>
      <c r="G318" s="103">
        <f t="shared" si="80"/>
        <v>13454.900000000001</v>
      </c>
      <c r="H318" s="104">
        <f t="shared" si="81"/>
        <v>-19.360233074939249</v>
      </c>
      <c r="I318" s="99">
        <v>962.3</v>
      </c>
    </row>
    <row r="319" spans="1:9" x14ac:dyDescent="0.25">
      <c r="A319" s="205">
        <f t="shared" si="85"/>
        <v>41060</v>
      </c>
      <c r="B319" s="99">
        <v>1633.7</v>
      </c>
      <c r="C319" s="99">
        <v>2499.4</v>
      </c>
      <c r="D319" s="99">
        <v>9357.9</v>
      </c>
      <c r="E319" s="99">
        <v>11044.9</v>
      </c>
      <c r="F319" s="98">
        <f t="shared" si="84"/>
        <v>10991.6</v>
      </c>
      <c r="G319" s="103">
        <f t="shared" si="80"/>
        <v>13544.3</v>
      </c>
      <c r="H319" s="104">
        <f t="shared" si="81"/>
        <v>-18.847042667395129</v>
      </c>
      <c r="I319" s="99">
        <v>962.3</v>
      </c>
    </row>
    <row r="320" spans="1:9" x14ac:dyDescent="0.25">
      <c r="A320" s="205">
        <f t="shared" si="85"/>
        <v>41067</v>
      </c>
      <c r="B320" s="99">
        <v>1501.9</v>
      </c>
      <c r="C320" s="99">
        <v>2301.1999999999998</v>
      </c>
      <c r="D320" s="99">
        <v>9469.4</v>
      </c>
      <c r="E320" s="99">
        <v>11344.5</v>
      </c>
      <c r="F320" s="98">
        <f t="shared" si="84"/>
        <v>10971.3</v>
      </c>
      <c r="G320" s="103">
        <f t="shared" si="80"/>
        <v>13645.7</v>
      </c>
      <c r="H320" s="104">
        <f t="shared" si="81"/>
        <v>-19.598847988743717</v>
      </c>
      <c r="I320" s="99">
        <v>992.3</v>
      </c>
    </row>
    <row r="321" spans="1:9" x14ac:dyDescent="0.25">
      <c r="A321" s="205">
        <f t="shared" si="85"/>
        <v>41074</v>
      </c>
      <c r="B321" s="99">
        <v>1433.4</v>
      </c>
      <c r="C321" s="99">
        <v>2042.1</v>
      </c>
      <c r="D321" s="99">
        <v>9642.4</v>
      </c>
      <c r="E321" s="99">
        <v>11766.1</v>
      </c>
      <c r="F321" s="98">
        <f t="shared" si="84"/>
        <v>11075.8</v>
      </c>
      <c r="G321" s="103">
        <f t="shared" si="80"/>
        <v>13808.2</v>
      </c>
      <c r="H321" s="104">
        <f t="shared" si="81"/>
        <v>-19.788241769383419</v>
      </c>
      <c r="I321" s="99">
        <v>992.3</v>
      </c>
    </row>
    <row r="322" spans="1:9" x14ac:dyDescent="0.25">
      <c r="A322" s="205">
        <f t="shared" si="85"/>
        <v>41081</v>
      </c>
      <c r="B322" s="99">
        <v>1367.8</v>
      </c>
      <c r="C322" s="99">
        <v>1947.3</v>
      </c>
      <c r="D322" s="99">
        <v>9844</v>
      </c>
      <c r="E322" s="99">
        <v>11915.2</v>
      </c>
      <c r="F322" s="98">
        <f t="shared" si="84"/>
        <v>11211.8</v>
      </c>
      <c r="G322" s="103">
        <f t="shared" si="80"/>
        <v>13862.5</v>
      </c>
      <c r="H322" s="104">
        <f t="shared" si="81"/>
        <v>-19.121370604147891</v>
      </c>
      <c r="I322" s="99">
        <v>1024.5</v>
      </c>
    </row>
    <row r="323" spans="1:9" x14ac:dyDescent="0.25">
      <c r="A323" s="205">
        <f t="shared" si="85"/>
        <v>41088</v>
      </c>
      <c r="B323" s="99">
        <v>1349.8</v>
      </c>
      <c r="C323" s="99">
        <v>1806.6</v>
      </c>
      <c r="D323" s="99">
        <v>9998.5</v>
      </c>
      <c r="E323" s="99">
        <v>12267.4</v>
      </c>
      <c r="F323" s="98">
        <f t="shared" si="84"/>
        <v>11348.3</v>
      </c>
      <c r="G323" s="103">
        <f t="shared" si="80"/>
        <v>14074</v>
      </c>
      <c r="H323" s="104">
        <f t="shared" si="81"/>
        <v>-19.366917720619593</v>
      </c>
      <c r="I323" s="99">
        <v>1024.5</v>
      </c>
    </row>
    <row r="324" spans="1:9" x14ac:dyDescent="0.25">
      <c r="A324" s="205">
        <f t="shared" si="85"/>
        <v>41095</v>
      </c>
      <c r="B324" s="99">
        <v>1341.2</v>
      </c>
      <c r="C324" s="99">
        <v>1651.9</v>
      </c>
      <c r="D324" s="99">
        <v>10287.200000000001</v>
      </c>
      <c r="E324" s="99">
        <v>12470.2</v>
      </c>
      <c r="F324" s="98">
        <f t="shared" si="84"/>
        <v>11628.400000000001</v>
      </c>
      <c r="G324" s="103">
        <f t="shared" si="80"/>
        <v>14122.1</v>
      </c>
      <c r="H324" s="104">
        <f t="shared" si="81"/>
        <v>-17.658138662096988</v>
      </c>
      <c r="I324" s="99">
        <v>1024.5</v>
      </c>
    </row>
    <row r="325" spans="1:9" x14ac:dyDescent="0.25">
      <c r="A325" s="205">
        <f t="shared" si="85"/>
        <v>41102</v>
      </c>
      <c r="B325" s="99">
        <v>1123.2</v>
      </c>
      <c r="C325" s="99">
        <v>1512.7</v>
      </c>
      <c r="D325" s="99">
        <v>10646.1</v>
      </c>
      <c r="E325" s="99">
        <v>12669.9</v>
      </c>
      <c r="F325" s="98">
        <f t="shared" si="84"/>
        <v>11769.300000000001</v>
      </c>
      <c r="G325" s="103">
        <f t="shared" si="80"/>
        <v>14182.6</v>
      </c>
      <c r="H325" s="104">
        <f t="shared" si="81"/>
        <v>-17.015920917180203</v>
      </c>
      <c r="I325" s="99">
        <v>1173.3</v>
      </c>
    </row>
    <row r="326" spans="1:9" x14ac:dyDescent="0.25">
      <c r="A326" s="205">
        <f t="shared" si="85"/>
        <v>41109</v>
      </c>
      <c r="B326" s="99">
        <v>939.1</v>
      </c>
      <c r="C326" s="99">
        <v>1339.4</v>
      </c>
      <c r="D326" s="99">
        <v>10906.8</v>
      </c>
      <c r="E326" s="99">
        <v>12997.2</v>
      </c>
      <c r="F326" s="98">
        <f t="shared" si="84"/>
        <v>11845.9</v>
      </c>
      <c r="G326" s="103">
        <f t="shared" si="80"/>
        <v>14336.6</v>
      </c>
      <c r="H326" s="104">
        <f t="shared" si="81"/>
        <v>-17.373017312333474</v>
      </c>
      <c r="I326" s="99">
        <v>1301.4000000000001</v>
      </c>
    </row>
    <row r="327" spans="1:9" x14ac:dyDescent="0.25">
      <c r="A327" s="205">
        <f t="shared" si="85"/>
        <v>41116</v>
      </c>
      <c r="B327" s="99">
        <v>905.8</v>
      </c>
      <c r="C327" s="99">
        <v>1295.5999999999999</v>
      </c>
      <c r="D327" s="99">
        <v>11090.9</v>
      </c>
      <c r="E327" s="99">
        <v>13228.1</v>
      </c>
      <c r="F327" s="98">
        <f t="shared" si="84"/>
        <v>11996.699999999999</v>
      </c>
      <c r="G327" s="103">
        <f t="shared" si="80"/>
        <v>14523.7</v>
      </c>
      <c r="H327" s="104">
        <f t="shared" si="81"/>
        <v>-17.399147600129449</v>
      </c>
      <c r="I327" s="99">
        <v>1346.4</v>
      </c>
    </row>
    <row r="328" spans="1:9" x14ac:dyDescent="0.25">
      <c r="A328" s="205">
        <f t="shared" si="85"/>
        <v>41123</v>
      </c>
      <c r="B328" s="99">
        <v>954.9</v>
      </c>
      <c r="C328" s="99">
        <v>1215.9000000000001</v>
      </c>
      <c r="D328" s="99">
        <v>11237.9</v>
      </c>
      <c r="E328" s="99">
        <v>13507.1</v>
      </c>
      <c r="F328" s="98">
        <f t="shared" si="84"/>
        <v>12192.8</v>
      </c>
      <c r="G328" s="103">
        <f t="shared" si="80"/>
        <v>14723</v>
      </c>
      <c r="H328" s="104">
        <f t="shared" si="81"/>
        <v>-17.185356245330439</v>
      </c>
      <c r="I328" s="99">
        <v>1342.9</v>
      </c>
    </row>
    <row r="329" spans="1:9" x14ac:dyDescent="0.25">
      <c r="A329" s="205">
        <f t="shared" si="85"/>
        <v>41130</v>
      </c>
      <c r="B329" s="99">
        <v>914.4</v>
      </c>
      <c r="C329" s="99">
        <v>932.1</v>
      </c>
      <c r="D329" s="99">
        <v>11353</v>
      </c>
      <c r="E329" s="99">
        <v>13851</v>
      </c>
      <c r="F329" s="98">
        <f t="shared" si="84"/>
        <v>12267.4</v>
      </c>
      <c r="G329" s="103">
        <f t="shared" si="80"/>
        <v>14783.1</v>
      </c>
      <c r="H329" s="104">
        <f t="shared" si="81"/>
        <v>-17.017405009774677</v>
      </c>
      <c r="I329" s="99">
        <v>1391.3</v>
      </c>
    </row>
    <row r="330" spans="1:9" x14ac:dyDescent="0.25">
      <c r="A330" s="205">
        <f t="shared" si="85"/>
        <v>41137</v>
      </c>
      <c r="B330" s="99">
        <v>773.6</v>
      </c>
      <c r="C330" s="99">
        <v>870.1</v>
      </c>
      <c r="D330" s="99">
        <v>11613.8</v>
      </c>
      <c r="E330" s="99">
        <v>13988</v>
      </c>
      <c r="F330" s="98">
        <f t="shared" si="84"/>
        <v>12387.4</v>
      </c>
      <c r="G330" s="103">
        <f t="shared" si="80"/>
        <v>14858.1</v>
      </c>
      <c r="H330" s="104">
        <f t="shared" si="81"/>
        <v>-16.628640270290283</v>
      </c>
      <c r="I330" s="99">
        <v>1441.9</v>
      </c>
    </row>
    <row r="331" spans="1:9" x14ac:dyDescent="0.25">
      <c r="A331" s="205">
        <f t="shared" si="85"/>
        <v>41144</v>
      </c>
      <c r="B331" s="99">
        <v>695.9</v>
      </c>
      <c r="C331" s="99">
        <v>814.7</v>
      </c>
      <c r="D331" s="99">
        <v>11714.9</v>
      </c>
      <c r="E331" s="99">
        <v>14133.8</v>
      </c>
      <c r="F331" s="98">
        <f t="shared" si="84"/>
        <v>12410.8</v>
      </c>
      <c r="G331" s="103">
        <f t="shared" si="80"/>
        <v>14948.5</v>
      </c>
      <c r="H331" s="104">
        <f t="shared" si="81"/>
        <v>-16.976285246011315</v>
      </c>
      <c r="I331" s="99">
        <v>1554.9</v>
      </c>
    </row>
    <row r="332" spans="1:9" x14ac:dyDescent="0.25">
      <c r="A332" s="205">
        <f t="shared" si="85"/>
        <v>41151</v>
      </c>
      <c r="B332" s="99">
        <v>618.70000000000005</v>
      </c>
      <c r="C332" s="99">
        <v>2373.1999999999998</v>
      </c>
      <c r="D332" s="99">
        <v>11748.6</v>
      </c>
      <c r="E332" s="99">
        <v>0.1</v>
      </c>
      <c r="F332" s="98">
        <f t="shared" si="84"/>
        <v>12367.300000000001</v>
      </c>
      <c r="G332" s="103">
        <f t="shared" si="80"/>
        <v>2373.2999999999997</v>
      </c>
      <c r="H332" s="104">
        <f t="shared" si="81"/>
        <v>421.10141996376365</v>
      </c>
      <c r="I332" s="99">
        <v>1503.5</v>
      </c>
    </row>
    <row r="333" spans="1:9" x14ac:dyDescent="0.25">
      <c r="A333" s="205">
        <f t="shared" si="85"/>
        <v>41158</v>
      </c>
      <c r="B333" s="99">
        <v>2110.1</v>
      </c>
      <c r="C333" s="99">
        <v>2373.1999999999998</v>
      </c>
      <c r="D333" s="99">
        <v>39.6</v>
      </c>
      <c r="E333" s="99">
        <v>0.1</v>
      </c>
      <c r="F333" s="98">
        <f t="shared" si="84"/>
        <v>2149.6999999999998</v>
      </c>
      <c r="G333" s="103">
        <f t="shared" si="80"/>
        <v>2373.2999999999997</v>
      </c>
      <c r="H333" s="104">
        <f t="shared" si="81"/>
        <v>-9.4214806387730157</v>
      </c>
      <c r="I333" s="99">
        <v>180</v>
      </c>
    </row>
    <row r="334" spans="1:9" x14ac:dyDescent="0.25">
      <c r="A334" s="205">
        <f t="shared" si="85"/>
        <v>41165</v>
      </c>
      <c r="B334" s="99">
        <v>2022.4</v>
      </c>
      <c r="C334" s="99">
        <v>2671.4</v>
      </c>
      <c r="D334" s="99">
        <v>306</v>
      </c>
      <c r="E334" s="99">
        <v>199.3</v>
      </c>
      <c r="F334" s="98">
        <f t="shared" si="84"/>
        <v>2328.4</v>
      </c>
      <c r="G334" s="103">
        <f t="shared" si="80"/>
        <v>2870.7000000000003</v>
      </c>
      <c r="H334" s="104">
        <f t="shared" si="81"/>
        <v>-18.890862855749468</v>
      </c>
      <c r="I334" s="99">
        <v>180</v>
      </c>
    </row>
    <row r="335" spans="1:9" x14ac:dyDescent="0.25">
      <c r="A335" s="205">
        <f t="shared" si="85"/>
        <v>41172</v>
      </c>
      <c r="B335" s="99">
        <v>1863.3</v>
      </c>
      <c r="C335" s="99">
        <v>2919.9</v>
      </c>
      <c r="D335" s="99">
        <v>603.5</v>
      </c>
      <c r="E335" s="99">
        <v>337.5</v>
      </c>
      <c r="F335" s="98">
        <f t="shared" si="84"/>
        <v>2466.8000000000002</v>
      </c>
      <c r="G335" s="103">
        <f t="shared" si="80"/>
        <v>3257.4</v>
      </c>
      <c r="H335" s="104">
        <f t="shared" si="81"/>
        <v>-24.270890894578489</v>
      </c>
      <c r="I335" s="99">
        <v>180</v>
      </c>
    </row>
    <row r="336" spans="1:9" x14ac:dyDescent="0.25">
      <c r="A336" s="205">
        <f t="shared" si="85"/>
        <v>41179</v>
      </c>
      <c r="B336" s="99">
        <v>1893.5</v>
      </c>
      <c r="C336" s="99">
        <v>3119</v>
      </c>
      <c r="D336" s="99">
        <v>675.8</v>
      </c>
      <c r="E336" s="99">
        <v>630.20000000000005</v>
      </c>
      <c r="F336" s="98">
        <f t="shared" si="84"/>
        <v>2569.3000000000002</v>
      </c>
      <c r="G336" s="103">
        <f t="shared" si="80"/>
        <v>3749.2</v>
      </c>
      <c r="H336" s="104">
        <f t="shared" si="81"/>
        <v>-31.470713752267145</v>
      </c>
      <c r="I336" s="99">
        <v>180</v>
      </c>
    </row>
    <row r="337" spans="1:9" x14ac:dyDescent="0.25">
      <c r="A337" s="205">
        <f t="shared" si="85"/>
        <v>41186</v>
      </c>
      <c r="B337" s="99">
        <v>1711.2</v>
      </c>
      <c r="C337" s="99">
        <v>3345</v>
      </c>
      <c r="D337" s="99">
        <v>967.4</v>
      </c>
      <c r="E337" s="99">
        <v>892.3</v>
      </c>
      <c r="F337" s="98">
        <f t="shared" si="84"/>
        <v>2678.6</v>
      </c>
      <c r="G337" s="103">
        <f t="shared" si="80"/>
        <v>4237.3</v>
      </c>
      <c r="H337" s="104">
        <f t="shared" si="81"/>
        <v>-36.785217001392404</v>
      </c>
      <c r="I337" s="99">
        <v>180</v>
      </c>
    </row>
    <row r="338" spans="1:9" x14ac:dyDescent="0.25">
      <c r="A338" s="205">
        <f t="shared" si="85"/>
        <v>41193</v>
      </c>
      <c r="B338" s="99">
        <v>1586.4</v>
      </c>
      <c r="C338" s="99">
        <v>3124.8</v>
      </c>
      <c r="D338" s="99">
        <v>1217.9000000000001</v>
      </c>
      <c r="E338" s="99">
        <v>1169.5</v>
      </c>
      <c r="F338" s="98">
        <f t="shared" si="84"/>
        <v>2804.3</v>
      </c>
      <c r="G338" s="103">
        <f t="shared" si="80"/>
        <v>4294.3</v>
      </c>
      <c r="H338" s="104">
        <f t="shared" si="81"/>
        <v>-34.697156696085507</v>
      </c>
      <c r="I338" s="99">
        <v>180</v>
      </c>
    </row>
    <row r="339" spans="1:9" x14ac:dyDescent="0.25">
      <c r="A339" s="205">
        <f t="shared" si="85"/>
        <v>41200</v>
      </c>
      <c r="B339" s="99">
        <v>1609.1</v>
      </c>
      <c r="C339" s="99">
        <v>3215.9</v>
      </c>
      <c r="D339" s="99">
        <v>1326.5</v>
      </c>
      <c r="E339" s="99">
        <v>1304.3</v>
      </c>
      <c r="F339" s="98">
        <f t="shared" si="84"/>
        <v>2935.6</v>
      </c>
      <c r="G339" s="103">
        <f t="shared" si="80"/>
        <v>4520.2</v>
      </c>
      <c r="H339" s="104">
        <f t="shared" si="81"/>
        <v>-35.055970974735629</v>
      </c>
      <c r="I339" s="99">
        <v>180</v>
      </c>
    </row>
    <row r="340" spans="1:9" x14ac:dyDescent="0.25">
      <c r="A340" s="205">
        <f t="shared" si="85"/>
        <v>41207</v>
      </c>
      <c r="B340" s="99">
        <v>1585.8</v>
      </c>
      <c r="C340" s="99">
        <v>3040.7</v>
      </c>
      <c r="D340" s="99">
        <v>1530.8</v>
      </c>
      <c r="E340" s="99">
        <v>1732.4</v>
      </c>
      <c r="F340" s="98">
        <f t="shared" si="84"/>
        <v>3116.6</v>
      </c>
      <c r="G340" s="103">
        <f t="shared" si="80"/>
        <v>4773.1000000000004</v>
      </c>
      <c r="H340" s="104">
        <f t="shared" si="81"/>
        <v>-34.704908759506402</v>
      </c>
      <c r="I340" s="99">
        <v>180</v>
      </c>
    </row>
    <row r="341" spans="1:9" x14ac:dyDescent="0.25">
      <c r="A341" s="205">
        <f t="shared" si="85"/>
        <v>41214</v>
      </c>
      <c r="B341" s="99">
        <v>1543.7</v>
      </c>
      <c r="C341" s="99">
        <v>2980.8</v>
      </c>
      <c r="D341" s="99">
        <v>1603.7</v>
      </c>
      <c r="E341" s="99">
        <v>1925.6</v>
      </c>
      <c r="F341" s="98">
        <f t="shared" si="84"/>
        <v>3147.4</v>
      </c>
      <c r="G341" s="103">
        <f t="shared" ref="G341:G404" si="86">+C341+E341</f>
        <v>4906.3999999999996</v>
      </c>
      <c r="H341" s="104">
        <f t="shared" ref="H341:H404" si="87">(F341/G341-1)*100</f>
        <v>-35.851133213761614</v>
      </c>
      <c r="I341" s="99">
        <v>231.8</v>
      </c>
    </row>
    <row r="342" spans="1:9" x14ac:dyDescent="0.25">
      <c r="A342" s="205">
        <f t="shared" si="85"/>
        <v>41221</v>
      </c>
      <c r="B342" s="99">
        <v>1564.7</v>
      </c>
      <c r="C342" s="99">
        <v>2929.2</v>
      </c>
      <c r="D342" s="99">
        <v>1679.5</v>
      </c>
      <c r="E342" s="99">
        <v>2126.6999999999998</v>
      </c>
      <c r="F342" s="98">
        <f t="shared" si="84"/>
        <v>3244.2</v>
      </c>
      <c r="G342" s="103">
        <f t="shared" si="86"/>
        <v>5055.8999999999996</v>
      </c>
      <c r="H342" s="104">
        <f t="shared" si="87"/>
        <v>-35.833382780513858</v>
      </c>
      <c r="I342" s="99">
        <v>440</v>
      </c>
    </row>
    <row r="343" spans="1:9" x14ac:dyDescent="0.25">
      <c r="A343" s="205">
        <f t="shared" si="85"/>
        <v>41228</v>
      </c>
      <c r="B343" s="99">
        <v>1886.8</v>
      </c>
      <c r="C343" s="99">
        <v>2652.1</v>
      </c>
      <c r="D343" s="99">
        <v>1815.1</v>
      </c>
      <c r="E343" s="99">
        <v>2465.6</v>
      </c>
      <c r="F343" s="98">
        <f t="shared" si="84"/>
        <v>3701.8999999999996</v>
      </c>
      <c r="G343" s="103">
        <f t="shared" si="86"/>
        <v>5117.7</v>
      </c>
      <c r="H343" s="104">
        <f t="shared" si="87"/>
        <v>-27.664771283975231</v>
      </c>
      <c r="I343" s="99">
        <v>628.79999999999995</v>
      </c>
    </row>
    <row r="344" spans="1:9" x14ac:dyDescent="0.25">
      <c r="A344" s="205">
        <f t="shared" si="85"/>
        <v>41235</v>
      </c>
      <c r="B344" s="99">
        <v>1852.7</v>
      </c>
      <c r="C344" s="99">
        <v>2486.1</v>
      </c>
      <c r="D344" s="99">
        <v>1967.5</v>
      </c>
      <c r="E344" s="99">
        <v>2702.7</v>
      </c>
      <c r="F344" s="98">
        <f t="shared" si="84"/>
        <v>3820.2</v>
      </c>
      <c r="G344" s="103">
        <f t="shared" si="86"/>
        <v>5188.7999999999993</v>
      </c>
      <c r="H344" s="104">
        <f t="shared" si="87"/>
        <v>-26.376040703052716</v>
      </c>
      <c r="I344" s="99">
        <v>656.2</v>
      </c>
    </row>
    <row r="345" spans="1:9" x14ac:dyDescent="0.25">
      <c r="A345" s="205">
        <f t="shared" si="85"/>
        <v>41242</v>
      </c>
      <c r="B345" s="99">
        <v>1888.7</v>
      </c>
      <c r="C345" s="99">
        <v>2408.4</v>
      </c>
      <c r="D345" s="99">
        <v>2017.1</v>
      </c>
      <c r="E345" s="99">
        <v>3021.2</v>
      </c>
      <c r="F345" s="98">
        <f t="shared" ref="F345:F358" si="88">+B345+D345</f>
        <v>3905.8</v>
      </c>
      <c r="G345" s="103">
        <f>+C345+E345</f>
        <v>5429.6</v>
      </c>
      <c r="H345" s="104">
        <f t="shared" si="87"/>
        <v>-28.064682481214088</v>
      </c>
      <c r="I345" s="99">
        <v>652</v>
      </c>
    </row>
    <row r="346" spans="1:9" x14ac:dyDescent="0.25">
      <c r="A346" s="205">
        <f t="shared" si="85"/>
        <v>41249</v>
      </c>
      <c r="B346" s="99">
        <v>1817.5</v>
      </c>
      <c r="C346" s="99">
        <v>2363</v>
      </c>
      <c r="D346" s="99">
        <v>2160.6</v>
      </c>
      <c r="E346" s="99">
        <v>3317.6</v>
      </c>
      <c r="F346" s="98">
        <f t="shared" si="88"/>
        <v>3978.1</v>
      </c>
      <c r="G346" s="103">
        <f t="shared" si="86"/>
        <v>5680.6</v>
      </c>
      <c r="H346" s="104">
        <f t="shared" si="87"/>
        <v>-29.970425659261359</v>
      </c>
      <c r="I346" s="99">
        <v>665.7</v>
      </c>
    </row>
    <row r="347" spans="1:9" x14ac:dyDescent="0.25">
      <c r="A347" s="205">
        <f t="shared" si="85"/>
        <v>41256</v>
      </c>
      <c r="B347" s="99">
        <v>1775.1</v>
      </c>
      <c r="C347" s="99">
        <v>2225.4</v>
      </c>
      <c r="D347" s="99">
        <v>2273.6999999999998</v>
      </c>
      <c r="E347" s="99">
        <v>3706.4</v>
      </c>
      <c r="F347" s="98">
        <f t="shared" si="88"/>
        <v>4048.7999999999997</v>
      </c>
      <c r="G347" s="103">
        <f t="shared" si="86"/>
        <v>5931.8</v>
      </c>
      <c r="H347" s="104">
        <f t="shared" si="87"/>
        <v>-31.744158602784999</v>
      </c>
      <c r="I347" s="99">
        <v>671.4</v>
      </c>
    </row>
    <row r="348" spans="1:9" x14ac:dyDescent="0.25">
      <c r="A348" s="205">
        <f t="shared" si="85"/>
        <v>41263</v>
      </c>
      <c r="B348" s="99">
        <v>1677.4</v>
      </c>
      <c r="C348" s="99">
        <v>2169.6999999999998</v>
      </c>
      <c r="D348" s="99">
        <v>2416.5</v>
      </c>
      <c r="E348" s="99">
        <v>3956.9</v>
      </c>
      <c r="F348" s="98">
        <f t="shared" si="88"/>
        <v>4093.9</v>
      </c>
      <c r="G348" s="103">
        <f t="shared" si="86"/>
        <v>6126.6</v>
      </c>
      <c r="H348" s="104">
        <f t="shared" si="87"/>
        <v>-33.178271798387357</v>
      </c>
      <c r="I348" s="99">
        <v>671.4</v>
      </c>
    </row>
    <row r="349" spans="1:9" x14ac:dyDescent="0.25">
      <c r="A349" s="205">
        <f t="shared" si="85"/>
        <v>41270</v>
      </c>
      <c r="B349" s="99">
        <v>1640.9</v>
      </c>
      <c r="C349" s="99">
        <v>2110</v>
      </c>
      <c r="D349" s="99">
        <v>2544.5</v>
      </c>
      <c r="E349" s="99">
        <v>4113.6000000000004</v>
      </c>
      <c r="F349" s="98">
        <f t="shared" si="88"/>
        <v>4185.3999999999996</v>
      </c>
      <c r="G349" s="103">
        <f t="shared" si="86"/>
        <v>6223.6</v>
      </c>
      <c r="H349" s="104">
        <f t="shared" si="87"/>
        <v>-32.74953403175013</v>
      </c>
      <c r="I349" s="99">
        <v>671.4</v>
      </c>
    </row>
    <row r="350" spans="1:9" x14ac:dyDescent="0.25">
      <c r="A350" s="205">
        <f t="shared" si="85"/>
        <v>41277</v>
      </c>
      <c r="B350" s="99">
        <v>1586.7</v>
      </c>
      <c r="C350" s="99">
        <v>2013.1</v>
      </c>
      <c r="D350" s="99">
        <v>2598.1</v>
      </c>
      <c r="E350" s="99">
        <v>4318.3</v>
      </c>
      <c r="F350" s="98">
        <f t="shared" si="88"/>
        <v>4184.8</v>
      </c>
      <c r="G350" s="103">
        <f t="shared" si="86"/>
        <v>6331.4</v>
      </c>
      <c r="H350" s="104">
        <f t="shared" si="87"/>
        <v>-33.904033862968689</v>
      </c>
      <c r="I350" s="99">
        <v>659.8</v>
      </c>
    </row>
    <row r="351" spans="1:9" x14ac:dyDescent="0.25">
      <c r="A351" s="205">
        <f t="shared" si="85"/>
        <v>41284</v>
      </c>
      <c r="B351" s="99">
        <v>1569</v>
      </c>
      <c r="C351" s="99">
        <v>1932.8</v>
      </c>
      <c r="D351" s="99">
        <v>2684.1</v>
      </c>
      <c r="E351" s="99">
        <v>4523.5</v>
      </c>
      <c r="F351" s="98">
        <f t="shared" si="88"/>
        <v>4253.1000000000004</v>
      </c>
      <c r="G351" s="103">
        <f t="shared" si="86"/>
        <v>6456.3</v>
      </c>
      <c r="H351" s="104">
        <f t="shared" si="87"/>
        <v>-34.12480832675061</v>
      </c>
      <c r="I351" s="99">
        <v>659.8</v>
      </c>
    </row>
    <row r="352" spans="1:9" x14ac:dyDescent="0.25">
      <c r="A352" s="205">
        <f t="shared" si="85"/>
        <v>41291</v>
      </c>
      <c r="B352" s="99">
        <v>1557.3</v>
      </c>
      <c r="C352" s="99">
        <v>2030.7</v>
      </c>
      <c r="D352" s="99">
        <v>2794.4</v>
      </c>
      <c r="E352" s="99">
        <v>4737.5</v>
      </c>
      <c r="F352" s="98">
        <f t="shared" si="88"/>
        <v>4351.7</v>
      </c>
      <c r="G352" s="103">
        <f t="shared" si="86"/>
        <v>6768.2</v>
      </c>
      <c r="H352" s="104">
        <f t="shared" si="87"/>
        <v>-35.70373215921515</v>
      </c>
      <c r="I352" s="99">
        <v>659.1</v>
      </c>
    </row>
    <row r="353" spans="1:9" x14ac:dyDescent="0.25">
      <c r="A353" s="205">
        <f t="shared" si="85"/>
        <v>41298</v>
      </c>
      <c r="B353" s="99">
        <v>1478.6</v>
      </c>
      <c r="C353" s="99">
        <v>2152.4</v>
      </c>
      <c r="D353" s="99">
        <v>3003.8</v>
      </c>
      <c r="E353" s="99">
        <v>4922.3</v>
      </c>
      <c r="F353" s="98">
        <f t="shared" si="88"/>
        <v>4482.3999999999996</v>
      </c>
      <c r="G353" s="103">
        <f t="shared" si="86"/>
        <v>7074.7000000000007</v>
      </c>
      <c r="H353" s="104">
        <f t="shared" si="87"/>
        <v>-36.641836402957026</v>
      </c>
      <c r="I353" s="99">
        <v>725.7</v>
      </c>
    </row>
    <row r="354" spans="1:9" x14ac:dyDescent="0.25">
      <c r="A354" s="205">
        <f t="shared" si="85"/>
        <v>41305</v>
      </c>
      <c r="B354" s="99">
        <v>1558.6</v>
      </c>
      <c r="C354" s="99">
        <v>2067.1</v>
      </c>
      <c r="D354" s="99">
        <v>3023.3</v>
      </c>
      <c r="E354" s="99">
        <v>5359.4</v>
      </c>
      <c r="F354" s="98">
        <f t="shared" si="88"/>
        <v>4581.8999999999996</v>
      </c>
      <c r="G354" s="103">
        <f t="shared" si="86"/>
        <v>7426.5</v>
      </c>
      <c r="H354" s="104">
        <f t="shared" si="87"/>
        <v>-38.303373055948299</v>
      </c>
      <c r="I354" s="99">
        <v>695.2</v>
      </c>
    </row>
    <row r="355" spans="1:9" x14ac:dyDescent="0.25">
      <c r="A355" s="205">
        <f t="shared" si="85"/>
        <v>41312</v>
      </c>
      <c r="B355" s="99">
        <v>1601.7</v>
      </c>
      <c r="C355" s="99">
        <v>2048.9</v>
      </c>
      <c r="D355" s="99">
        <v>3157.2</v>
      </c>
      <c r="E355" s="99">
        <v>5487.3</v>
      </c>
      <c r="F355" s="98">
        <f t="shared" si="88"/>
        <v>4758.8999999999996</v>
      </c>
      <c r="G355" s="103">
        <f t="shared" si="86"/>
        <v>7536.2000000000007</v>
      </c>
      <c r="H355" s="104">
        <f t="shared" si="87"/>
        <v>-36.852790531036874</v>
      </c>
      <c r="I355" s="99">
        <v>693.5</v>
      </c>
    </row>
    <row r="356" spans="1:9" x14ac:dyDescent="0.25">
      <c r="A356" s="205">
        <f t="shared" si="85"/>
        <v>41319</v>
      </c>
      <c r="B356" s="99">
        <v>1598.1</v>
      </c>
      <c r="C356" s="99">
        <v>2075.8000000000002</v>
      </c>
      <c r="D356" s="111">
        <v>3216</v>
      </c>
      <c r="E356" s="99">
        <v>5775</v>
      </c>
      <c r="F356" s="98">
        <f t="shared" si="88"/>
        <v>4814.1000000000004</v>
      </c>
      <c r="G356" s="103">
        <f t="shared" si="86"/>
        <v>7850.8</v>
      </c>
      <c r="H356" s="104">
        <f t="shared" si="87"/>
        <v>-38.680134508585105</v>
      </c>
      <c r="I356" s="99">
        <v>693.3</v>
      </c>
    </row>
    <row r="357" spans="1:9" x14ac:dyDescent="0.25">
      <c r="A357" s="205">
        <f t="shared" si="85"/>
        <v>41326</v>
      </c>
      <c r="B357" s="99">
        <v>1481</v>
      </c>
      <c r="C357" s="99">
        <v>1955.5</v>
      </c>
      <c r="D357" s="99">
        <v>3389.9</v>
      </c>
      <c r="E357" s="99">
        <v>6116.9</v>
      </c>
      <c r="F357" s="98">
        <f t="shared" si="88"/>
        <v>4870.8999999999996</v>
      </c>
      <c r="G357" s="103">
        <f t="shared" si="86"/>
        <v>8072.4</v>
      </c>
      <c r="H357" s="104">
        <f t="shared" si="87"/>
        <v>-39.659828551607944</v>
      </c>
      <c r="I357" s="99">
        <v>693.3</v>
      </c>
    </row>
    <row r="358" spans="1:9" x14ac:dyDescent="0.25">
      <c r="A358" s="205">
        <f t="shared" si="85"/>
        <v>41333</v>
      </c>
      <c r="B358" s="99">
        <v>1392</v>
      </c>
      <c r="C358" s="99">
        <v>1984.2</v>
      </c>
      <c r="D358" s="99">
        <v>3477.9</v>
      </c>
      <c r="E358" s="99">
        <v>6323.6</v>
      </c>
      <c r="F358" s="98">
        <f t="shared" si="88"/>
        <v>4869.8999999999996</v>
      </c>
      <c r="G358" s="103">
        <f t="shared" si="86"/>
        <v>8307.8000000000011</v>
      </c>
      <c r="H358" s="104">
        <f t="shared" si="87"/>
        <v>-41.381593201569622</v>
      </c>
      <c r="I358" s="99">
        <v>693.3</v>
      </c>
    </row>
    <row r="359" spans="1:9" x14ac:dyDescent="0.25">
      <c r="A359" s="205">
        <f t="shared" si="85"/>
        <v>41340</v>
      </c>
      <c r="B359" s="99">
        <v>1363.3</v>
      </c>
      <c r="C359" s="99">
        <v>1901</v>
      </c>
      <c r="D359" s="99">
        <v>3621</v>
      </c>
      <c r="E359" s="99">
        <v>6754.8</v>
      </c>
      <c r="F359" s="98">
        <f t="shared" ref="F359:F389" si="89">+B359+D359</f>
        <v>4984.3</v>
      </c>
      <c r="G359" s="103">
        <f t="shared" si="86"/>
        <v>8655.7999999999993</v>
      </c>
      <c r="H359" s="104">
        <f>(F359/G359-1)*100</f>
        <v>-42.41664548626354</v>
      </c>
      <c r="I359" s="99">
        <v>693.3</v>
      </c>
    </row>
    <row r="360" spans="1:9" x14ac:dyDescent="0.25">
      <c r="A360" s="205">
        <f t="shared" si="85"/>
        <v>41347</v>
      </c>
      <c r="B360" s="99">
        <v>1312.2</v>
      </c>
      <c r="C360" s="99">
        <v>2222.8000000000002</v>
      </c>
      <c r="D360" s="99">
        <v>3758.1</v>
      </c>
      <c r="E360" s="99">
        <v>6908.9</v>
      </c>
      <c r="F360" s="98">
        <f t="shared" si="89"/>
        <v>5070.3</v>
      </c>
      <c r="G360" s="103">
        <f t="shared" si="86"/>
        <v>9131.7000000000007</v>
      </c>
      <c r="H360" s="104">
        <f>(F360/G360-1)*100</f>
        <v>-44.47583691974112</v>
      </c>
      <c r="I360" s="99">
        <v>697.7</v>
      </c>
    </row>
    <row r="361" spans="1:9" x14ac:dyDescent="0.25">
      <c r="A361" s="205">
        <f t="shared" si="85"/>
        <v>41354</v>
      </c>
      <c r="B361" s="99">
        <v>1310</v>
      </c>
      <c r="C361" s="99">
        <v>2240.6999999999998</v>
      </c>
      <c r="D361" s="99">
        <v>3894</v>
      </c>
      <c r="E361" s="99">
        <v>7017.2</v>
      </c>
      <c r="F361" s="98">
        <f t="shared" si="89"/>
        <v>5204</v>
      </c>
      <c r="G361" s="103">
        <f t="shared" si="86"/>
        <v>9257.9</v>
      </c>
      <c r="H361" s="104">
        <f t="shared" si="87"/>
        <v>-43.788548158869723</v>
      </c>
      <c r="I361" s="99">
        <v>697.6</v>
      </c>
    </row>
    <row r="362" spans="1:9" x14ac:dyDescent="0.25">
      <c r="A362" s="205">
        <f t="shared" si="85"/>
        <v>41361</v>
      </c>
      <c r="B362" s="99">
        <v>1295.7</v>
      </c>
      <c r="C362" s="99">
        <v>2160.5</v>
      </c>
      <c r="D362" s="99">
        <v>4110.8</v>
      </c>
      <c r="E362" s="99">
        <v>7263.9</v>
      </c>
      <c r="F362" s="98">
        <f t="shared" si="89"/>
        <v>5406.5</v>
      </c>
      <c r="G362" s="103">
        <f t="shared" si="86"/>
        <v>9424.4</v>
      </c>
      <c r="H362" s="104">
        <f t="shared" si="87"/>
        <v>-42.632952760918464</v>
      </c>
      <c r="I362" s="99">
        <v>697.6</v>
      </c>
    </row>
    <row r="363" spans="1:9" x14ac:dyDescent="0.25">
      <c r="A363" s="205">
        <f t="shared" si="85"/>
        <v>41368</v>
      </c>
      <c r="B363" s="99">
        <v>1221.5999999999999</v>
      </c>
      <c r="C363" s="99">
        <v>2019</v>
      </c>
      <c r="D363" s="99">
        <v>4222</v>
      </c>
      <c r="E363" s="99">
        <v>7483.7</v>
      </c>
      <c r="F363" s="98">
        <f t="shared" si="89"/>
        <v>5443.6</v>
      </c>
      <c r="G363" s="103">
        <f t="shared" si="86"/>
        <v>9502.7000000000007</v>
      </c>
      <c r="H363" s="104">
        <f t="shared" si="87"/>
        <v>-42.715228303534779</v>
      </c>
      <c r="I363" s="99">
        <v>697.6</v>
      </c>
    </row>
    <row r="364" spans="1:9" x14ac:dyDescent="0.25">
      <c r="A364" s="205">
        <f t="shared" si="85"/>
        <v>41375</v>
      </c>
      <c r="B364" s="99">
        <v>1301.8</v>
      </c>
      <c r="C364" s="99">
        <v>1609.9</v>
      </c>
      <c r="D364" s="99">
        <v>4321.6000000000004</v>
      </c>
      <c r="E364" s="99">
        <v>8039.8</v>
      </c>
      <c r="F364" s="98">
        <f t="shared" si="89"/>
        <v>5623.4000000000005</v>
      </c>
      <c r="G364" s="103">
        <f t="shared" si="86"/>
        <v>9649.7000000000007</v>
      </c>
      <c r="H364" s="104">
        <f t="shared" si="87"/>
        <v>-41.724613200410374</v>
      </c>
      <c r="I364" s="99">
        <v>697.6</v>
      </c>
    </row>
    <row r="365" spans="1:9" x14ac:dyDescent="0.25">
      <c r="A365" s="205">
        <f t="shared" si="85"/>
        <v>41382</v>
      </c>
      <c r="B365" s="99">
        <v>1299.5999999999999</v>
      </c>
      <c r="C365" s="99">
        <v>1774.1</v>
      </c>
      <c r="D365" s="99">
        <v>4432.2</v>
      </c>
      <c r="E365" s="99">
        <v>8232.2999999999993</v>
      </c>
      <c r="F365" s="98">
        <f t="shared" si="89"/>
        <v>5731.7999999999993</v>
      </c>
      <c r="G365" s="103">
        <f t="shared" si="86"/>
        <v>10006.4</v>
      </c>
      <c r="H365" s="104">
        <f t="shared" si="87"/>
        <v>-42.718660057563163</v>
      </c>
      <c r="I365" s="99">
        <v>703.2</v>
      </c>
    </row>
    <row r="366" spans="1:9" x14ac:dyDescent="0.25">
      <c r="A366" s="205">
        <f t="shared" si="85"/>
        <v>41389</v>
      </c>
      <c r="B366" s="99">
        <v>1188.5</v>
      </c>
      <c r="C366" s="99">
        <v>1943.8</v>
      </c>
      <c r="D366" s="99">
        <v>4651.1000000000004</v>
      </c>
      <c r="E366" s="99">
        <v>8420.1</v>
      </c>
      <c r="F366" s="98">
        <f t="shared" si="89"/>
        <v>5839.6</v>
      </c>
      <c r="G366" s="103">
        <f t="shared" si="86"/>
        <v>10363.9</v>
      </c>
      <c r="H366" s="104">
        <f t="shared" si="87"/>
        <v>-43.65441580872065</v>
      </c>
      <c r="I366" s="99">
        <v>750</v>
      </c>
    </row>
    <row r="367" spans="1:9" x14ac:dyDescent="0.25">
      <c r="A367" s="205">
        <f t="shared" si="85"/>
        <v>41396</v>
      </c>
      <c r="B367" s="99">
        <v>1224.3</v>
      </c>
      <c r="C367" s="99">
        <v>1940.6</v>
      </c>
      <c r="D367" s="99">
        <v>4705.2</v>
      </c>
      <c r="E367" s="99">
        <v>8618.5</v>
      </c>
      <c r="F367" s="98">
        <f t="shared" si="89"/>
        <v>5929.5</v>
      </c>
      <c r="G367" s="103">
        <f t="shared" si="86"/>
        <v>10559.1</v>
      </c>
      <c r="H367" s="104">
        <f t="shared" si="87"/>
        <v>-43.844645850498623</v>
      </c>
      <c r="I367" s="99">
        <v>774.7</v>
      </c>
    </row>
    <row r="368" spans="1:9" x14ac:dyDescent="0.25">
      <c r="A368" s="205">
        <f t="shared" si="85"/>
        <v>41403</v>
      </c>
      <c r="B368" s="99">
        <v>1224.5</v>
      </c>
      <c r="C368" s="99">
        <v>2009.5</v>
      </c>
      <c r="D368" s="99">
        <v>4837.8999999999996</v>
      </c>
      <c r="E368" s="99">
        <v>8809</v>
      </c>
      <c r="F368" s="98">
        <f t="shared" si="89"/>
        <v>6062.4</v>
      </c>
      <c r="G368" s="103">
        <f t="shared" si="86"/>
        <v>10818.5</v>
      </c>
      <c r="H368" s="104">
        <f t="shared" si="87"/>
        <v>-43.962656560521332</v>
      </c>
      <c r="I368" s="99">
        <v>774.7</v>
      </c>
    </row>
    <row r="369" spans="1:9" x14ac:dyDescent="0.25">
      <c r="A369" s="205">
        <f t="shared" si="85"/>
        <v>41410</v>
      </c>
      <c r="B369" s="99">
        <v>1188.8</v>
      </c>
      <c r="C369" s="99">
        <v>1732.7</v>
      </c>
      <c r="D369" s="99">
        <v>4873.5</v>
      </c>
      <c r="E369" s="99">
        <v>9070.7999999999993</v>
      </c>
      <c r="F369" s="98">
        <f t="shared" si="89"/>
        <v>6062.3</v>
      </c>
      <c r="G369" s="103">
        <f t="shared" si="86"/>
        <v>10803.5</v>
      </c>
      <c r="H369" s="104">
        <f t="shared" si="87"/>
        <v>-43.885777757208309</v>
      </c>
      <c r="I369" s="99">
        <v>838.9</v>
      </c>
    </row>
    <row r="370" spans="1:9" x14ac:dyDescent="0.25">
      <c r="A370" s="205">
        <f t="shared" si="85"/>
        <v>41417</v>
      </c>
      <c r="B370" s="99">
        <v>1042.3</v>
      </c>
      <c r="C370" s="99">
        <v>1697.2</v>
      </c>
      <c r="D370" s="99">
        <v>5086.2</v>
      </c>
      <c r="E370" s="99">
        <v>9152.7999999999993</v>
      </c>
      <c r="F370" s="98">
        <f t="shared" si="89"/>
        <v>6128.5</v>
      </c>
      <c r="G370" s="103">
        <f t="shared" si="86"/>
        <v>10850</v>
      </c>
      <c r="H370" s="104">
        <f t="shared" si="87"/>
        <v>-43.516129032258064</v>
      </c>
      <c r="I370" s="99">
        <v>838.9</v>
      </c>
    </row>
    <row r="371" spans="1:9" x14ac:dyDescent="0.25">
      <c r="A371" s="205">
        <f t="shared" si="85"/>
        <v>41424</v>
      </c>
      <c r="B371" s="99">
        <v>1005.4</v>
      </c>
      <c r="C371" s="99">
        <v>1633.7</v>
      </c>
      <c r="D371" s="99">
        <v>5288.9</v>
      </c>
      <c r="E371" s="99">
        <v>9357.9</v>
      </c>
      <c r="F371" s="98">
        <f t="shared" si="89"/>
        <v>6294.2999999999993</v>
      </c>
      <c r="G371" s="103">
        <f t="shared" si="86"/>
        <v>10991.6</v>
      </c>
      <c r="H371" s="104">
        <f t="shared" si="87"/>
        <v>-42.735361548819107</v>
      </c>
      <c r="I371" s="99">
        <v>838.9</v>
      </c>
    </row>
    <row r="372" spans="1:9" x14ac:dyDescent="0.25">
      <c r="A372" s="205">
        <f t="shared" si="85"/>
        <v>41431</v>
      </c>
      <c r="B372" s="99">
        <v>981.3</v>
      </c>
      <c r="C372" s="99">
        <v>1501.9</v>
      </c>
      <c r="D372" s="99">
        <v>5369.7</v>
      </c>
      <c r="E372" s="99">
        <v>9469.4</v>
      </c>
      <c r="F372" s="98">
        <f t="shared" si="89"/>
        <v>6351</v>
      </c>
      <c r="G372" s="103">
        <f t="shared" si="86"/>
        <v>10971.3</v>
      </c>
      <c r="H372" s="104">
        <f t="shared" si="87"/>
        <v>-42.112602882065019</v>
      </c>
      <c r="I372" s="99">
        <v>857</v>
      </c>
    </row>
    <row r="373" spans="1:9" x14ac:dyDescent="0.25">
      <c r="A373" s="205">
        <f t="shared" si="85"/>
        <v>41438</v>
      </c>
      <c r="B373" s="99">
        <v>1020.7</v>
      </c>
      <c r="C373" s="99">
        <v>1433.4</v>
      </c>
      <c r="D373" s="99">
        <v>5462.7</v>
      </c>
      <c r="E373" s="99">
        <v>9642.4</v>
      </c>
      <c r="F373" s="98">
        <f t="shared" si="89"/>
        <v>6483.4</v>
      </c>
      <c r="G373" s="103">
        <f t="shared" si="86"/>
        <v>11075.8</v>
      </c>
      <c r="H373" s="104">
        <f t="shared" si="87"/>
        <v>-41.463370591740556</v>
      </c>
      <c r="I373" s="99">
        <v>857</v>
      </c>
    </row>
    <row r="374" spans="1:9" x14ac:dyDescent="0.25">
      <c r="A374" s="205">
        <f t="shared" si="85"/>
        <v>41445</v>
      </c>
      <c r="B374" s="99">
        <v>1067.2</v>
      </c>
      <c r="C374" s="99">
        <v>1367.8</v>
      </c>
      <c r="D374" s="99">
        <v>5488.2</v>
      </c>
      <c r="E374" s="99">
        <v>9844</v>
      </c>
      <c r="F374" s="98">
        <f t="shared" si="89"/>
        <v>6555.4</v>
      </c>
      <c r="G374" s="103">
        <f t="shared" si="86"/>
        <v>11211.8</v>
      </c>
      <c r="H374" s="104">
        <f t="shared" si="87"/>
        <v>-41.53124386806757</v>
      </c>
      <c r="I374" s="99">
        <v>864.1</v>
      </c>
    </row>
    <row r="375" spans="1:9" x14ac:dyDescent="0.25">
      <c r="A375" s="205">
        <f t="shared" si="85"/>
        <v>41452</v>
      </c>
      <c r="B375" s="99">
        <v>973.2</v>
      </c>
      <c r="C375" s="99">
        <v>1349.8</v>
      </c>
      <c r="D375" s="99">
        <v>5728.9</v>
      </c>
      <c r="E375" s="99">
        <v>9998.5</v>
      </c>
      <c r="F375" s="98">
        <f t="shared" si="89"/>
        <v>6702.0999999999995</v>
      </c>
      <c r="G375" s="103">
        <f t="shared" si="86"/>
        <v>11348.3</v>
      </c>
      <c r="H375" s="104">
        <f t="shared" si="87"/>
        <v>-40.941815073623367</v>
      </c>
      <c r="I375" s="99">
        <v>856.3</v>
      </c>
    </row>
    <row r="376" spans="1:9" x14ac:dyDescent="0.25">
      <c r="A376" s="205">
        <f t="shared" si="85"/>
        <v>41459</v>
      </c>
      <c r="B376" s="99">
        <v>1064.7</v>
      </c>
      <c r="C376" s="99">
        <v>1341.2</v>
      </c>
      <c r="D376" s="99">
        <v>5815.9</v>
      </c>
      <c r="E376" s="99">
        <v>10287.200000000001</v>
      </c>
      <c r="F376" s="98">
        <f t="shared" si="89"/>
        <v>6880.5999999999995</v>
      </c>
      <c r="G376" s="103">
        <f t="shared" si="86"/>
        <v>11628.400000000001</v>
      </c>
      <c r="H376" s="104">
        <f t="shared" si="87"/>
        <v>-40.82934883560938</v>
      </c>
      <c r="I376" s="99">
        <v>856.3</v>
      </c>
    </row>
    <row r="377" spans="1:9" x14ac:dyDescent="0.25">
      <c r="A377" s="205">
        <f t="shared" si="85"/>
        <v>41466</v>
      </c>
      <c r="B377" s="99">
        <v>1068.7</v>
      </c>
      <c r="C377" s="99">
        <v>1123.2</v>
      </c>
      <c r="D377" s="99">
        <v>5989.9</v>
      </c>
      <c r="E377" s="99">
        <v>10646.1</v>
      </c>
      <c r="F377" s="98">
        <f t="shared" si="89"/>
        <v>7058.5999999999995</v>
      </c>
      <c r="G377" s="103">
        <f t="shared" si="86"/>
        <v>11769.300000000001</v>
      </c>
      <c r="H377" s="104">
        <f t="shared" si="87"/>
        <v>-40.025320112496075</v>
      </c>
      <c r="I377" s="99">
        <v>917.2</v>
      </c>
    </row>
    <row r="378" spans="1:9" x14ac:dyDescent="0.25">
      <c r="A378" s="205">
        <f t="shared" si="85"/>
        <v>41473</v>
      </c>
      <c r="B378" s="99">
        <v>998.3</v>
      </c>
      <c r="C378" s="99">
        <v>939.1</v>
      </c>
      <c r="D378" s="99">
        <v>6089.6</v>
      </c>
      <c r="E378" s="99">
        <v>10906.8</v>
      </c>
      <c r="F378" s="98">
        <f t="shared" si="89"/>
        <v>7087.9000000000005</v>
      </c>
      <c r="G378" s="103">
        <f t="shared" si="86"/>
        <v>11845.9</v>
      </c>
      <c r="H378" s="104">
        <f t="shared" si="87"/>
        <v>-40.165795760558495</v>
      </c>
      <c r="I378" s="99">
        <v>949</v>
      </c>
    </row>
    <row r="379" spans="1:9" x14ac:dyDescent="0.25">
      <c r="A379" s="205">
        <f t="shared" si="85"/>
        <v>41480</v>
      </c>
      <c r="B379" s="99">
        <v>969.3</v>
      </c>
      <c r="C379" s="99">
        <v>905.8</v>
      </c>
      <c r="D379" s="99">
        <v>6216.5</v>
      </c>
      <c r="E379" s="99">
        <v>11090.9</v>
      </c>
      <c r="F379" s="98">
        <f t="shared" si="89"/>
        <v>7185.8</v>
      </c>
      <c r="G379" s="103">
        <f t="shared" si="86"/>
        <v>11996.699999999999</v>
      </c>
      <c r="H379" s="104">
        <f t="shared" si="87"/>
        <v>-40.101861345203261</v>
      </c>
      <c r="I379" s="99">
        <v>1073.2</v>
      </c>
    </row>
    <row r="380" spans="1:9" x14ac:dyDescent="0.25">
      <c r="A380" s="205">
        <f t="shared" si="85"/>
        <v>41487</v>
      </c>
      <c r="B380" s="99">
        <v>926.1</v>
      </c>
      <c r="C380" s="99">
        <v>954.9</v>
      </c>
      <c r="D380" s="99">
        <v>6428.7</v>
      </c>
      <c r="E380" s="99">
        <v>11237.9</v>
      </c>
      <c r="F380" s="98">
        <f t="shared" si="89"/>
        <v>7354.8</v>
      </c>
      <c r="G380" s="103">
        <f t="shared" si="86"/>
        <v>12192.8</v>
      </c>
      <c r="H380" s="104">
        <f t="shared" si="87"/>
        <v>-39.679154911095068</v>
      </c>
      <c r="I380" s="99">
        <v>1103.5999999999999</v>
      </c>
    </row>
    <row r="381" spans="1:9" x14ac:dyDescent="0.25">
      <c r="A381" s="205">
        <f t="shared" si="85"/>
        <v>41494</v>
      </c>
      <c r="B381" s="99">
        <v>610.6</v>
      </c>
      <c r="C381" s="99">
        <v>914.4</v>
      </c>
      <c r="D381" s="99">
        <v>6641.2</v>
      </c>
      <c r="E381" s="99">
        <v>11353</v>
      </c>
      <c r="F381" s="98">
        <f t="shared" si="89"/>
        <v>7251.8</v>
      </c>
      <c r="G381" s="103">
        <f t="shared" si="86"/>
        <v>12267.4</v>
      </c>
      <c r="H381" s="104">
        <f t="shared" si="87"/>
        <v>-40.885599230480786</v>
      </c>
      <c r="I381" s="99">
        <v>1203.5999999999999</v>
      </c>
    </row>
    <row r="382" spans="1:9" x14ac:dyDescent="0.25">
      <c r="A382" s="205">
        <f t="shared" ref="A382:A445" si="90">+A381+7</f>
        <v>41501</v>
      </c>
      <c r="B382" s="99">
        <v>600.5</v>
      </c>
      <c r="C382" s="99">
        <v>773.6</v>
      </c>
      <c r="D382" s="99">
        <v>6669.7</v>
      </c>
      <c r="E382" s="99">
        <v>11613.8</v>
      </c>
      <c r="F382" s="98">
        <f t="shared" si="89"/>
        <v>7270.2</v>
      </c>
      <c r="G382" s="103">
        <f t="shared" si="86"/>
        <v>12387.4</v>
      </c>
      <c r="H382" s="104">
        <f t="shared" si="87"/>
        <v>-41.309717939196275</v>
      </c>
      <c r="I382" s="99">
        <v>1305.2</v>
      </c>
    </row>
    <row r="383" spans="1:9" x14ac:dyDescent="0.25">
      <c r="A383" s="205">
        <f t="shared" si="90"/>
        <v>41508</v>
      </c>
      <c r="B383" s="99">
        <v>449.4</v>
      </c>
      <c r="C383" s="99">
        <v>695.9</v>
      </c>
      <c r="D383" s="99">
        <v>6851.3</v>
      </c>
      <c r="E383" s="99">
        <v>11714.9</v>
      </c>
      <c r="F383" s="98">
        <f t="shared" si="89"/>
        <v>7300.7</v>
      </c>
      <c r="G383" s="103">
        <f t="shared" si="86"/>
        <v>12410.8</v>
      </c>
      <c r="H383" s="104">
        <f t="shared" si="87"/>
        <v>-41.174622103329362</v>
      </c>
      <c r="I383" s="99">
        <v>1443.4</v>
      </c>
    </row>
    <row r="384" spans="1:9" x14ac:dyDescent="0.25">
      <c r="A384" s="205">
        <f t="shared" si="90"/>
        <v>41515</v>
      </c>
      <c r="B384" s="99">
        <v>345.2</v>
      </c>
      <c r="C384" s="99">
        <v>618.70000000000005</v>
      </c>
      <c r="D384" s="99">
        <v>6953.7</v>
      </c>
      <c r="E384" s="99">
        <v>11748.6</v>
      </c>
      <c r="F384" s="98">
        <f t="shared" si="89"/>
        <v>7298.9</v>
      </c>
      <c r="G384" s="103">
        <f t="shared" si="86"/>
        <v>12367.300000000001</v>
      </c>
      <c r="H384" s="104">
        <f t="shared" si="87"/>
        <v>-40.982267754481583</v>
      </c>
      <c r="I384" s="99">
        <v>1498.8</v>
      </c>
    </row>
    <row r="385" spans="1:8" x14ac:dyDescent="0.25">
      <c r="A385" s="205">
        <f t="shared" si="90"/>
        <v>41522</v>
      </c>
      <c r="B385" s="99">
        <v>1789</v>
      </c>
      <c r="C385" s="99">
        <v>2110.1</v>
      </c>
      <c r="D385" s="99">
        <v>77.7</v>
      </c>
      <c r="E385" s="99">
        <v>39.6</v>
      </c>
      <c r="F385" s="98">
        <f t="shared" si="89"/>
        <v>1866.7</v>
      </c>
      <c r="G385" s="103">
        <f t="shared" si="86"/>
        <v>2149.6999999999998</v>
      </c>
      <c r="H385" s="104">
        <f t="shared" si="87"/>
        <v>-13.164627622458935</v>
      </c>
    </row>
    <row r="386" spans="1:8" x14ac:dyDescent="0.25">
      <c r="A386" s="205">
        <f t="shared" si="90"/>
        <v>41529</v>
      </c>
      <c r="B386" s="99">
        <v>1793.2</v>
      </c>
      <c r="C386" s="99">
        <v>2022.4</v>
      </c>
      <c r="D386" s="99">
        <v>182</v>
      </c>
      <c r="E386" s="99">
        <v>306</v>
      </c>
      <c r="F386" s="98">
        <f t="shared" si="89"/>
        <v>1975.2</v>
      </c>
      <c r="G386" s="103">
        <f t="shared" si="86"/>
        <v>2328.4</v>
      </c>
      <c r="H386" s="104">
        <f t="shared" si="87"/>
        <v>-15.169214911527229</v>
      </c>
    </row>
    <row r="387" spans="1:8" x14ac:dyDescent="0.25">
      <c r="A387" s="205">
        <f t="shared" si="90"/>
        <v>41536</v>
      </c>
      <c r="B387" s="99">
        <v>1747.2</v>
      </c>
      <c r="C387" s="99">
        <v>1863.3</v>
      </c>
      <c r="D387" s="99">
        <v>245.7</v>
      </c>
      <c r="E387" s="99">
        <v>603.5</v>
      </c>
      <c r="F387" s="98">
        <f t="shared" si="89"/>
        <v>1992.9</v>
      </c>
      <c r="G387" s="103">
        <f t="shared" si="86"/>
        <v>2466.8000000000002</v>
      </c>
      <c r="H387" s="104">
        <f t="shared" si="87"/>
        <v>-19.211123723042</v>
      </c>
    </row>
    <row r="388" spans="1:8" x14ac:dyDescent="0.25">
      <c r="A388" s="205">
        <f t="shared" si="90"/>
        <v>41543</v>
      </c>
      <c r="B388" s="99">
        <v>1623.6</v>
      </c>
      <c r="C388" s="99">
        <v>1893.5</v>
      </c>
      <c r="D388" s="99">
        <v>408.9</v>
      </c>
      <c r="E388" s="99">
        <v>675.8</v>
      </c>
      <c r="F388" s="98">
        <f t="shared" si="89"/>
        <v>2032.5</v>
      </c>
      <c r="G388" s="103">
        <f t="shared" si="86"/>
        <v>2569.3000000000002</v>
      </c>
      <c r="H388" s="104">
        <f t="shared" si="87"/>
        <v>-20.892850192659484</v>
      </c>
    </row>
    <row r="389" spans="1:8" x14ac:dyDescent="0.25">
      <c r="A389" s="205">
        <f t="shared" si="90"/>
        <v>41550</v>
      </c>
      <c r="B389" s="99">
        <v>1720.4</v>
      </c>
      <c r="C389" s="99">
        <v>1711.2</v>
      </c>
      <c r="D389" s="99">
        <v>491.4</v>
      </c>
      <c r="E389" s="99">
        <v>967.4</v>
      </c>
      <c r="F389" s="98">
        <f t="shared" si="89"/>
        <v>2211.8000000000002</v>
      </c>
      <c r="G389" s="103">
        <f t="shared" si="86"/>
        <v>2678.6</v>
      </c>
      <c r="H389" s="104">
        <f t="shared" si="87"/>
        <v>-17.427014111849459</v>
      </c>
    </row>
    <row r="390" spans="1:8" x14ac:dyDescent="0.25">
      <c r="A390" s="205">
        <f t="shared" si="90"/>
        <v>41557</v>
      </c>
      <c r="G390" s="103">
        <f t="shared" si="86"/>
        <v>0</v>
      </c>
      <c r="H390" s="104" t="e">
        <f t="shared" si="87"/>
        <v>#DIV/0!</v>
      </c>
    </row>
    <row r="391" spans="1:8" x14ac:dyDescent="0.25">
      <c r="A391" s="205">
        <f t="shared" si="90"/>
        <v>41564</v>
      </c>
      <c r="G391" s="103">
        <f t="shared" si="86"/>
        <v>0</v>
      </c>
      <c r="H391" s="104" t="e">
        <f t="shared" si="87"/>
        <v>#DIV/0!</v>
      </c>
    </row>
    <row r="392" spans="1:8" x14ac:dyDescent="0.25">
      <c r="A392" s="205">
        <f t="shared" si="90"/>
        <v>41571</v>
      </c>
      <c r="B392" s="99">
        <v>2327.5</v>
      </c>
      <c r="C392" s="99">
        <v>1585.8</v>
      </c>
      <c r="D392" s="99">
        <v>747</v>
      </c>
      <c r="E392" s="99">
        <v>1530.8</v>
      </c>
      <c r="F392" s="98">
        <f t="shared" ref="F392:F464" si="91">+B392+D392</f>
        <v>3074.5</v>
      </c>
      <c r="G392" s="103">
        <f t="shared" si="86"/>
        <v>3116.6</v>
      </c>
      <c r="H392" s="104">
        <f t="shared" si="87"/>
        <v>-1.3508310338189</v>
      </c>
    </row>
    <row r="393" spans="1:8" x14ac:dyDescent="0.25">
      <c r="A393" s="205">
        <f t="shared" si="90"/>
        <v>41578</v>
      </c>
      <c r="B393" s="99">
        <v>2577.1999999999998</v>
      </c>
      <c r="C393" s="99">
        <v>1543.7</v>
      </c>
      <c r="D393" s="99">
        <v>879.8</v>
      </c>
      <c r="E393" s="99">
        <v>1603.7</v>
      </c>
      <c r="F393" s="98">
        <f t="shared" si="91"/>
        <v>3457</v>
      </c>
      <c r="G393" s="103">
        <f t="shared" si="86"/>
        <v>3147.4</v>
      </c>
      <c r="H393" s="104">
        <f t="shared" si="87"/>
        <v>9.836690601766529</v>
      </c>
    </row>
    <row r="394" spans="1:8" x14ac:dyDescent="0.25">
      <c r="A394" s="205">
        <f t="shared" si="90"/>
        <v>41585</v>
      </c>
      <c r="B394" s="112">
        <v>2752</v>
      </c>
      <c r="C394" s="99">
        <v>1564.7</v>
      </c>
      <c r="D394" s="99">
        <v>931.7</v>
      </c>
      <c r="E394" s="99">
        <v>1679.5</v>
      </c>
      <c r="F394" s="98">
        <f t="shared" si="91"/>
        <v>3683.7</v>
      </c>
      <c r="G394" s="103">
        <f t="shared" si="86"/>
        <v>3244.2</v>
      </c>
      <c r="H394" s="104">
        <f t="shared" si="87"/>
        <v>13.547253560199746</v>
      </c>
    </row>
    <row r="395" spans="1:8" x14ac:dyDescent="0.25">
      <c r="A395" s="205">
        <f t="shared" si="90"/>
        <v>41592</v>
      </c>
      <c r="B395" s="99">
        <v>3068.6</v>
      </c>
      <c r="C395" s="99">
        <v>1886.8</v>
      </c>
      <c r="D395" s="99">
        <v>1018.2</v>
      </c>
      <c r="E395" s="99">
        <v>1815.1</v>
      </c>
      <c r="F395" s="98">
        <f t="shared" si="91"/>
        <v>4086.8</v>
      </c>
      <c r="G395" s="103">
        <f t="shared" si="86"/>
        <v>3701.8999999999996</v>
      </c>
      <c r="H395" s="104">
        <f t="shared" si="87"/>
        <v>10.397363516032332</v>
      </c>
    </row>
    <row r="396" spans="1:8" x14ac:dyDescent="0.25">
      <c r="A396" s="205">
        <f t="shared" si="90"/>
        <v>41599</v>
      </c>
      <c r="B396" s="112">
        <v>3044</v>
      </c>
      <c r="C396" s="112">
        <v>1852.7</v>
      </c>
      <c r="D396" s="112">
        <v>1128</v>
      </c>
      <c r="E396" s="112">
        <v>1967.5</v>
      </c>
      <c r="F396" s="112">
        <f t="shared" si="91"/>
        <v>4172</v>
      </c>
      <c r="G396" s="103">
        <f t="shared" si="86"/>
        <v>3820.2</v>
      </c>
      <c r="H396" s="104">
        <f t="shared" si="87"/>
        <v>9.2089419402125561</v>
      </c>
    </row>
    <row r="397" spans="1:8" x14ac:dyDescent="0.25">
      <c r="A397" s="205">
        <f t="shared" si="90"/>
        <v>41606</v>
      </c>
      <c r="B397" s="99">
        <v>2947.7</v>
      </c>
      <c r="C397" s="99">
        <v>1888.7</v>
      </c>
      <c r="D397" s="99">
        <v>1258.2</v>
      </c>
      <c r="E397" s="99">
        <v>2017.1</v>
      </c>
      <c r="F397" s="98">
        <f t="shared" si="91"/>
        <v>4205.8999999999996</v>
      </c>
      <c r="G397" s="103">
        <f t="shared" si="86"/>
        <v>3905.8</v>
      </c>
      <c r="H397" s="104">
        <f t="shared" si="87"/>
        <v>7.6834451328792852</v>
      </c>
    </row>
    <row r="398" spans="1:8" x14ac:dyDescent="0.25">
      <c r="A398" s="205">
        <f t="shared" si="90"/>
        <v>41613</v>
      </c>
      <c r="B398" s="112">
        <v>3055.2</v>
      </c>
      <c r="C398" s="99">
        <v>1817.5</v>
      </c>
      <c r="D398" s="99">
        <v>1351.8</v>
      </c>
      <c r="E398" s="99">
        <v>2160.6</v>
      </c>
      <c r="F398" s="98">
        <f t="shared" si="91"/>
        <v>4407</v>
      </c>
      <c r="G398" s="103">
        <f t="shared" si="86"/>
        <v>3978.1</v>
      </c>
      <c r="H398" s="104">
        <f t="shared" si="87"/>
        <v>10.781528870566358</v>
      </c>
    </row>
    <row r="399" spans="1:8" x14ac:dyDescent="0.25">
      <c r="A399" s="205">
        <f t="shared" si="90"/>
        <v>41620</v>
      </c>
      <c r="B399" s="99">
        <v>3033.6</v>
      </c>
      <c r="C399" s="99">
        <v>1775.1</v>
      </c>
      <c r="D399" s="99">
        <v>1406.5</v>
      </c>
      <c r="E399" s="99">
        <v>2273.3000000000002</v>
      </c>
      <c r="F399" s="98">
        <f t="shared" si="91"/>
        <v>4440.1000000000004</v>
      </c>
      <c r="G399" s="103">
        <f t="shared" si="86"/>
        <v>4048.4</v>
      </c>
      <c r="H399" s="104">
        <f t="shared" si="87"/>
        <v>9.6754273293153013</v>
      </c>
    </row>
    <row r="400" spans="1:8" x14ac:dyDescent="0.25">
      <c r="A400" s="205">
        <f t="shared" si="90"/>
        <v>41627</v>
      </c>
      <c r="B400" s="112">
        <v>3109.7</v>
      </c>
      <c r="C400" s="99">
        <v>1677.4</v>
      </c>
      <c r="D400" s="99">
        <v>1641.8</v>
      </c>
      <c r="E400" s="99">
        <v>2416.5</v>
      </c>
      <c r="F400" s="98">
        <f t="shared" si="91"/>
        <v>4751.5</v>
      </c>
      <c r="G400" s="103">
        <f t="shared" si="86"/>
        <v>4093.9</v>
      </c>
      <c r="H400" s="104">
        <f t="shared" si="87"/>
        <v>16.062922885268314</v>
      </c>
    </row>
    <row r="401" spans="1:8" x14ac:dyDescent="0.25">
      <c r="A401" s="205">
        <f t="shared" si="90"/>
        <v>41634</v>
      </c>
      <c r="B401" s="99">
        <v>3133.5</v>
      </c>
      <c r="C401" s="99">
        <v>1640.9</v>
      </c>
      <c r="D401" s="99">
        <v>1825.9</v>
      </c>
      <c r="E401" s="99">
        <v>2544.5</v>
      </c>
      <c r="F401" s="98">
        <f t="shared" si="91"/>
        <v>4959.3999999999996</v>
      </c>
      <c r="G401" s="103">
        <f t="shared" si="86"/>
        <v>4185.3999999999996</v>
      </c>
      <c r="H401" s="104">
        <f t="shared" si="87"/>
        <v>18.492856118889467</v>
      </c>
    </row>
    <row r="402" spans="1:8" x14ac:dyDescent="0.25">
      <c r="A402" s="205">
        <f t="shared" si="90"/>
        <v>41641</v>
      </c>
      <c r="B402" s="112">
        <v>3073.4</v>
      </c>
      <c r="C402" s="99">
        <v>1586.7</v>
      </c>
      <c r="D402" s="99">
        <v>1986.1</v>
      </c>
      <c r="E402" s="99">
        <v>2598.1</v>
      </c>
      <c r="F402" s="98">
        <f t="shared" si="91"/>
        <v>5059.5</v>
      </c>
      <c r="G402" s="103">
        <f t="shared" si="86"/>
        <v>4184.8</v>
      </c>
      <c r="H402" s="104">
        <f t="shared" si="87"/>
        <v>20.901835213152363</v>
      </c>
    </row>
    <row r="403" spans="1:8" x14ac:dyDescent="0.25">
      <c r="A403" s="205">
        <f t="shared" si="90"/>
        <v>41648</v>
      </c>
      <c r="B403" s="117">
        <v>3095.4</v>
      </c>
      <c r="C403" s="112">
        <v>1569</v>
      </c>
      <c r="D403" s="117">
        <v>2274.1999999999998</v>
      </c>
      <c r="E403" s="112">
        <v>2684.1</v>
      </c>
      <c r="F403" s="118">
        <f t="shared" si="91"/>
        <v>5369.6</v>
      </c>
      <c r="G403" s="103">
        <f t="shared" si="86"/>
        <v>4253.1000000000004</v>
      </c>
      <c r="H403" s="104">
        <f t="shared" si="87"/>
        <v>26.251440126025717</v>
      </c>
    </row>
    <row r="404" spans="1:8" x14ac:dyDescent="0.25">
      <c r="A404" s="205">
        <f t="shared" si="90"/>
        <v>41655</v>
      </c>
      <c r="B404" s="99">
        <v>3051.3</v>
      </c>
      <c r="C404" s="112">
        <v>1557.3</v>
      </c>
      <c r="D404" s="112">
        <v>2435</v>
      </c>
      <c r="E404" s="112">
        <v>2794.4</v>
      </c>
      <c r="F404" s="98">
        <f t="shared" si="91"/>
        <v>5486.3</v>
      </c>
      <c r="G404" s="103">
        <f t="shared" si="86"/>
        <v>4351.7</v>
      </c>
      <c r="H404" s="104">
        <f t="shared" si="87"/>
        <v>26.072569340717422</v>
      </c>
    </row>
    <row r="405" spans="1:8" x14ac:dyDescent="0.25">
      <c r="A405" s="205">
        <f t="shared" si="90"/>
        <v>41662</v>
      </c>
      <c r="B405" s="99">
        <v>3467.4</v>
      </c>
      <c r="C405" s="112">
        <v>1478.6</v>
      </c>
      <c r="D405" s="99">
        <v>2816.7</v>
      </c>
      <c r="E405" s="112">
        <v>3003.8</v>
      </c>
      <c r="F405" s="98">
        <f t="shared" si="91"/>
        <v>6284.1</v>
      </c>
      <c r="G405" s="103">
        <f t="shared" ref="G405:G468" si="92">+C405+E405</f>
        <v>4482.3999999999996</v>
      </c>
      <c r="H405" s="104">
        <f t="shared" ref="H405:H468" si="93">(F405/G405-1)*100</f>
        <v>40.194984829555615</v>
      </c>
    </row>
    <row r="406" spans="1:8" x14ac:dyDescent="0.25">
      <c r="A406" s="205">
        <f t="shared" si="90"/>
        <v>41669</v>
      </c>
      <c r="B406" s="99">
        <v>4011.3</v>
      </c>
      <c r="C406" s="112">
        <v>1558.6</v>
      </c>
      <c r="D406" s="99">
        <v>3071.7</v>
      </c>
      <c r="E406" s="112">
        <v>3023.3</v>
      </c>
      <c r="F406" s="98">
        <f t="shared" si="91"/>
        <v>7083</v>
      </c>
      <c r="G406" s="103">
        <f t="shared" si="92"/>
        <v>4581.8999999999996</v>
      </c>
      <c r="H406" s="104">
        <f t="shared" si="93"/>
        <v>54.586525240620709</v>
      </c>
    </row>
    <row r="407" spans="1:8" x14ac:dyDescent="0.25">
      <c r="A407" s="205">
        <f t="shared" si="90"/>
        <v>41676</v>
      </c>
      <c r="B407" s="99">
        <v>3911.4</v>
      </c>
      <c r="C407" s="112">
        <v>1601.7</v>
      </c>
      <c r="D407" s="99">
        <v>3280.8</v>
      </c>
      <c r="E407" s="112">
        <v>3157.2</v>
      </c>
      <c r="F407" s="98">
        <f t="shared" si="91"/>
        <v>7192.2000000000007</v>
      </c>
      <c r="G407" s="103">
        <f t="shared" si="92"/>
        <v>4758.8999999999996</v>
      </c>
      <c r="H407" s="104">
        <f t="shared" si="93"/>
        <v>51.131564016894693</v>
      </c>
    </row>
    <row r="408" spans="1:8" x14ac:dyDescent="0.25">
      <c r="A408" s="205">
        <f t="shared" si="90"/>
        <v>41683</v>
      </c>
      <c r="B408" s="99">
        <v>4035.8</v>
      </c>
      <c r="C408" s="112">
        <v>1598.1</v>
      </c>
      <c r="D408" s="112">
        <v>3611</v>
      </c>
      <c r="E408" s="112">
        <v>3216</v>
      </c>
      <c r="F408" s="98">
        <f t="shared" si="91"/>
        <v>7646.8</v>
      </c>
      <c r="G408" s="103">
        <f t="shared" si="92"/>
        <v>4814.1000000000004</v>
      </c>
      <c r="H408" s="104">
        <f t="shared" si="93"/>
        <v>58.841735734612911</v>
      </c>
    </row>
    <row r="409" spans="1:8" x14ac:dyDescent="0.25">
      <c r="A409" s="205">
        <f t="shared" si="90"/>
        <v>41690</v>
      </c>
      <c r="B409" s="99">
        <v>3929.7</v>
      </c>
      <c r="C409" s="112">
        <v>1481</v>
      </c>
      <c r="D409" s="112">
        <v>3896</v>
      </c>
      <c r="E409" s="112">
        <v>3389.9</v>
      </c>
      <c r="F409" s="98">
        <f t="shared" si="91"/>
        <v>7825.7</v>
      </c>
      <c r="G409" s="103">
        <f t="shared" si="92"/>
        <v>4870.8999999999996</v>
      </c>
      <c r="H409" s="104">
        <f t="shared" si="93"/>
        <v>60.662300601531548</v>
      </c>
    </row>
    <row r="410" spans="1:8" x14ac:dyDescent="0.25">
      <c r="A410" s="205">
        <f t="shared" si="90"/>
        <v>41697</v>
      </c>
      <c r="B410" s="99">
        <v>4091.5</v>
      </c>
      <c r="C410" s="112">
        <v>1392</v>
      </c>
      <c r="D410" s="99">
        <v>4086.6</v>
      </c>
      <c r="E410" s="112">
        <v>3477.9</v>
      </c>
      <c r="F410" s="98">
        <f t="shared" si="91"/>
        <v>8178.1</v>
      </c>
      <c r="G410" s="103">
        <f t="shared" si="92"/>
        <v>4869.8999999999996</v>
      </c>
      <c r="H410" s="104">
        <f t="shared" si="93"/>
        <v>67.93157970389538</v>
      </c>
    </row>
    <row r="411" spans="1:8" x14ac:dyDescent="0.25">
      <c r="A411" s="205">
        <f t="shared" si="90"/>
        <v>41704</v>
      </c>
      <c r="B411" s="99">
        <v>3992.7</v>
      </c>
      <c r="C411" s="112">
        <v>1363.3</v>
      </c>
      <c r="D411" s="99">
        <v>4437.8999999999996</v>
      </c>
      <c r="E411" s="112">
        <v>3621</v>
      </c>
      <c r="F411" s="98">
        <f t="shared" si="91"/>
        <v>8430.5999999999985</v>
      </c>
      <c r="G411" s="103">
        <f t="shared" si="92"/>
        <v>4984.3</v>
      </c>
      <c r="H411" s="104">
        <f t="shared" si="93"/>
        <v>69.143109363401038</v>
      </c>
    </row>
    <row r="412" spans="1:8" x14ac:dyDescent="0.25">
      <c r="A412" s="205">
        <f t="shared" si="90"/>
        <v>41711</v>
      </c>
      <c r="B412" s="99">
        <v>3919.9</v>
      </c>
      <c r="C412" s="112">
        <v>1312.2</v>
      </c>
      <c r="D412" s="99">
        <v>4263.5</v>
      </c>
      <c r="E412" s="112">
        <v>3758.1</v>
      </c>
      <c r="F412" s="98">
        <f t="shared" si="91"/>
        <v>8183.4</v>
      </c>
      <c r="G412" s="103">
        <f t="shared" si="92"/>
        <v>5070.3</v>
      </c>
      <c r="H412" s="104">
        <f t="shared" si="93"/>
        <v>61.398733802733553</v>
      </c>
    </row>
    <row r="413" spans="1:8" x14ac:dyDescent="0.25">
      <c r="A413" s="205">
        <f t="shared" si="90"/>
        <v>41718</v>
      </c>
      <c r="B413" s="99">
        <v>3780.4</v>
      </c>
      <c r="C413" s="112">
        <v>1310</v>
      </c>
      <c r="D413" s="99">
        <v>4873.3</v>
      </c>
      <c r="E413" s="112">
        <v>3894</v>
      </c>
      <c r="F413" s="98">
        <f t="shared" si="91"/>
        <v>8653.7000000000007</v>
      </c>
      <c r="G413" s="103">
        <f t="shared" si="92"/>
        <v>5204</v>
      </c>
      <c r="H413" s="104">
        <f t="shared" si="93"/>
        <v>66.289392774788652</v>
      </c>
    </row>
    <row r="414" spans="1:8" x14ac:dyDescent="0.25">
      <c r="A414" s="205">
        <f t="shared" si="90"/>
        <v>41725</v>
      </c>
      <c r="B414" s="99">
        <v>3692.1</v>
      </c>
      <c r="C414" s="112">
        <v>1295.7</v>
      </c>
      <c r="D414" s="99">
        <v>5198.1000000000004</v>
      </c>
      <c r="E414" s="112">
        <v>4110.8</v>
      </c>
      <c r="F414" s="98">
        <f t="shared" si="91"/>
        <v>8890.2000000000007</v>
      </c>
      <c r="G414" s="103">
        <f t="shared" si="92"/>
        <v>5406.5</v>
      </c>
      <c r="H414" s="104">
        <f t="shared" si="93"/>
        <v>64.435401831129212</v>
      </c>
    </row>
    <row r="415" spans="1:8" x14ac:dyDescent="0.25">
      <c r="A415" s="205">
        <f t="shared" si="90"/>
        <v>41732</v>
      </c>
      <c r="B415" s="99">
        <v>3498.4</v>
      </c>
      <c r="C415" s="112">
        <v>1221.5999999999999</v>
      </c>
      <c r="D415" s="99">
        <v>5563.5</v>
      </c>
      <c r="E415" s="112">
        <v>4222</v>
      </c>
      <c r="F415" s="98">
        <f t="shared" si="91"/>
        <v>9061.9</v>
      </c>
      <c r="G415" s="103">
        <f t="shared" si="92"/>
        <v>5443.6</v>
      </c>
      <c r="H415" s="104">
        <f t="shared" si="93"/>
        <v>66.468880887647856</v>
      </c>
    </row>
    <row r="416" spans="1:8" x14ac:dyDescent="0.25">
      <c r="A416" s="205">
        <f t="shared" si="90"/>
        <v>41739</v>
      </c>
      <c r="B416" s="99">
        <v>3284.5</v>
      </c>
      <c r="C416" s="112">
        <v>1301.8</v>
      </c>
      <c r="D416" s="99">
        <v>5938.3</v>
      </c>
      <c r="E416" s="112">
        <v>4321.6000000000004</v>
      </c>
      <c r="F416" s="98">
        <f t="shared" si="91"/>
        <v>9222.7999999999993</v>
      </c>
      <c r="G416" s="103">
        <f t="shared" si="92"/>
        <v>5623.4000000000005</v>
      </c>
      <c r="H416" s="104">
        <f t="shared" si="93"/>
        <v>64.007539922466819</v>
      </c>
    </row>
    <row r="417" spans="1:9" x14ac:dyDescent="0.25">
      <c r="A417" s="205">
        <f t="shared" si="90"/>
        <v>41746</v>
      </c>
      <c r="B417" s="112">
        <v>3210</v>
      </c>
      <c r="C417" s="112">
        <v>1299.5999999999999</v>
      </c>
      <c r="D417" s="99">
        <v>6118.6</v>
      </c>
      <c r="E417" s="112">
        <v>4432.2</v>
      </c>
      <c r="F417" s="98">
        <f t="shared" si="91"/>
        <v>9328.6</v>
      </c>
      <c r="G417" s="103">
        <f t="shared" si="92"/>
        <v>5731.7999999999993</v>
      </c>
      <c r="H417" s="104">
        <f t="shared" si="93"/>
        <v>62.751666143270903</v>
      </c>
    </row>
    <row r="418" spans="1:9" x14ac:dyDescent="0.25">
      <c r="A418" s="205">
        <f t="shared" si="90"/>
        <v>41753</v>
      </c>
      <c r="B418" s="99">
        <v>3441.6</v>
      </c>
      <c r="C418" s="99">
        <v>1188.5</v>
      </c>
      <c r="D418" s="99">
        <v>6474.8</v>
      </c>
      <c r="E418" s="112">
        <v>4651.1000000000004</v>
      </c>
      <c r="F418" s="98">
        <f t="shared" si="91"/>
        <v>9916.4</v>
      </c>
      <c r="G418" s="103">
        <f t="shared" si="92"/>
        <v>5839.6</v>
      </c>
      <c r="H418" s="104">
        <f t="shared" si="93"/>
        <v>69.813000890471926</v>
      </c>
    </row>
    <row r="419" spans="1:9" x14ac:dyDescent="0.25">
      <c r="A419" s="205">
        <f t="shared" si="90"/>
        <v>41760</v>
      </c>
      <c r="B419" s="119">
        <v>3147</v>
      </c>
      <c r="C419" s="99">
        <v>1224.3</v>
      </c>
      <c r="D419" s="99">
        <v>6982</v>
      </c>
      <c r="E419" s="99">
        <v>4705.2</v>
      </c>
      <c r="F419" s="98">
        <f t="shared" si="91"/>
        <v>10129</v>
      </c>
      <c r="G419" s="103">
        <f t="shared" si="92"/>
        <v>5929.5</v>
      </c>
      <c r="H419" s="104">
        <f t="shared" si="93"/>
        <v>70.823846867358114</v>
      </c>
      <c r="I419" s="99">
        <v>1127.4000000000001</v>
      </c>
    </row>
    <row r="420" spans="1:9" x14ac:dyDescent="0.25">
      <c r="A420" s="205">
        <f t="shared" si="90"/>
        <v>41767</v>
      </c>
      <c r="B420" s="99">
        <v>2912.9</v>
      </c>
      <c r="C420" s="99">
        <v>1224.5</v>
      </c>
      <c r="D420" s="99">
        <v>7227</v>
      </c>
      <c r="E420" s="99">
        <v>4837.8999999999996</v>
      </c>
      <c r="F420" s="98">
        <f t="shared" si="91"/>
        <v>10139.9</v>
      </c>
      <c r="G420" s="103">
        <f t="shared" si="92"/>
        <v>6062.4</v>
      </c>
      <c r="H420" s="104">
        <f t="shared" si="93"/>
        <v>67.258841382950635</v>
      </c>
      <c r="I420" s="99">
        <v>1152.7</v>
      </c>
    </row>
    <row r="421" spans="1:9" x14ac:dyDescent="0.25">
      <c r="A421" s="205">
        <f t="shared" si="90"/>
        <v>41774</v>
      </c>
      <c r="B421" s="99">
        <v>2496.4</v>
      </c>
      <c r="C421" s="99">
        <v>1188.8</v>
      </c>
      <c r="D421" s="99">
        <v>7457.2</v>
      </c>
      <c r="E421" s="99">
        <v>4873.5</v>
      </c>
      <c r="F421" s="98">
        <f t="shared" si="91"/>
        <v>9953.6</v>
      </c>
      <c r="G421" s="103">
        <f t="shared" si="92"/>
        <v>6062.3</v>
      </c>
      <c r="H421" s="104">
        <f t="shared" si="93"/>
        <v>64.188509311647394</v>
      </c>
      <c r="I421" s="99">
        <v>1152.7</v>
      </c>
    </row>
    <row r="422" spans="1:9" x14ac:dyDescent="0.25">
      <c r="A422" s="205">
        <f t="shared" si="90"/>
        <v>41781</v>
      </c>
      <c r="B422" s="99">
        <v>2312.5</v>
      </c>
      <c r="C422" s="99">
        <v>1042.3</v>
      </c>
      <c r="D422" s="99">
        <v>7662.4</v>
      </c>
      <c r="E422" s="99">
        <v>5086.2</v>
      </c>
      <c r="F422" s="98">
        <f t="shared" si="91"/>
        <v>9974.9</v>
      </c>
      <c r="G422" s="103">
        <f t="shared" si="92"/>
        <v>6128.5</v>
      </c>
      <c r="H422" s="104">
        <f t="shared" si="93"/>
        <v>62.762503059476217</v>
      </c>
      <c r="I422" s="99">
        <v>1154.0999999999999</v>
      </c>
    </row>
    <row r="423" spans="1:9" x14ac:dyDescent="0.25">
      <c r="A423" s="205">
        <f t="shared" si="90"/>
        <v>41788</v>
      </c>
      <c r="B423" s="99">
        <v>2347.9</v>
      </c>
      <c r="C423" s="99">
        <v>1005.4</v>
      </c>
      <c r="D423" s="99">
        <v>7869.8</v>
      </c>
      <c r="E423" s="99">
        <v>5288.9</v>
      </c>
      <c r="F423" s="98">
        <f t="shared" si="91"/>
        <v>10217.700000000001</v>
      </c>
      <c r="G423" s="103">
        <f t="shared" si="92"/>
        <v>6294.2999999999993</v>
      </c>
      <c r="H423" s="104">
        <f t="shared" si="93"/>
        <v>62.332586625994971</v>
      </c>
      <c r="I423" s="99">
        <v>1154.0999999999999</v>
      </c>
    </row>
    <row r="424" spans="1:9" x14ac:dyDescent="0.25">
      <c r="A424" s="205">
        <f t="shared" si="90"/>
        <v>41795</v>
      </c>
      <c r="B424" s="99">
        <v>2213.4</v>
      </c>
      <c r="C424" s="99">
        <v>981.3</v>
      </c>
      <c r="D424" s="99">
        <v>8188.3</v>
      </c>
      <c r="E424" s="99">
        <v>5369.7</v>
      </c>
      <c r="F424" s="98">
        <f t="shared" si="91"/>
        <v>10401.700000000001</v>
      </c>
      <c r="G424" s="103">
        <f t="shared" si="92"/>
        <v>6351</v>
      </c>
      <c r="H424" s="104">
        <f t="shared" si="93"/>
        <v>63.780507006770605</v>
      </c>
      <c r="I424" s="99">
        <v>1154.0999999999999</v>
      </c>
    </row>
    <row r="425" spans="1:9" x14ac:dyDescent="0.25">
      <c r="A425" s="205">
        <f t="shared" si="90"/>
        <v>41802</v>
      </c>
      <c r="B425" s="99">
        <v>2023.8</v>
      </c>
      <c r="C425" s="99">
        <v>1020.7</v>
      </c>
      <c r="D425" s="99">
        <v>8546.2000000000007</v>
      </c>
      <c r="E425" s="99">
        <v>5462.7</v>
      </c>
      <c r="F425" s="98">
        <f t="shared" si="91"/>
        <v>10570</v>
      </c>
      <c r="G425" s="103">
        <f t="shared" si="92"/>
        <v>6483.4</v>
      </c>
      <c r="H425" s="104">
        <f t="shared" si="93"/>
        <v>63.031742604189176</v>
      </c>
      <c r="I425" s="99">
        <v>1154.0999999999999</v>
      </c>
    </row>
    <row r="426" spans="1:9" x14ac:dyDescent="0.25">
      <c r="A426" s="205">
        <f t="shared" si="90"/>
        <v>41809</v>
      </c>
      <c r="B426" s="99">
        <v>1941.2</v>
      </c>
      <c r="C426" s="99">
        <v>1067.2</v>
      </c>
      <c r="D426" s="99">
        <v>8770.7999999999993</v>
      </c>
      <c r="E426" s="99">
        <v>5488.2</v>
      </c>
      <c r="F426" s="98">
        <f t="shared" si="91"/>
        <v>10712</v>
      </c>
      <c r="G426" s="103">
        <f t="shared" si="92"/>
        <v>6555.4</v>
      </c>
      <c r="H426" s="104">
        <f t="shared" si="93"/>
        <v>63.407267291088274</v>
      </c>
      <c r="I426" s="99">
        <v>1154.0999999999999</v>
      </c>
    </row>
    <row r="427" spans="1:9" x14ac:dyDescent="0.25">
      <c r="A427" s="205">
        <f t="shared" si="90"/>
        <v>41816</v>
      </c>
      <c r="B427" s="99">
        <v>1952.9</v>
      </c>
      <c r="C427" s="99">
        <v>973.2</v>
      </c>
      <c r="D427" s="99">
        <v>8849.7000000000007</v>
      </c>
      <c r="E427" s="99">
        <v>5728.9</v>
      </c>
      <c r="F427" s="98">
        <f t="shared" si="91"/>
        <v>10802.6</v>
      </c>
      <c r="G427" s="103">
        <f t="shared" si="92"/>
        <v>6702.0999999999995</v>
      </c>
      <c r="H427" s="104">
        <f t="shared" si="93"/>
        <v>61.182315990510446</v>
      </c>
      <c r="I427" s="99">
        <v>1221.2</v>
      </c>
    </row>
    <row r="428" spans="1:9" x14ac:dyDescent="0.25">
      <c r="A428" s="205">
        <f t="shared" si="90"/>
        <v>41823</v>
      </c>
      <c r="B428" s="99">
        <v>1807.4</v>
      </c>
      <c r="C428" s="99">
        <v>1064.7</v>
      </c>
      <c r="D428" s="99">
        <v>9183.7999999999993</v>
      </c>
      <c r="E428" s="99">
        <v>5815.9</v>
      </c>
      <c r="F428" s="98">
        <f t="shared" si="91"/>
        <v>10991.199999999999</v>
      </c>
      <c r="G428" s="103">
        <f t="shared" si="92"/>
        <v>6880.5999999999995</v>
      </c>
      <c r="H428" s="104">
        <f t="shared" si="93"/>
        <v>59.741882975321928</v>
      </c>
      <c r="I428" s="99">
        <v>1266.8</v>
      </c>
    </row>
    <row r="429" spans="1:9" x14ac:dyDescent="0.25">
      <c r="A429" s="205">
        <f t="shared" si="90"/>
        <v>41830</v>
      </c>
      <c r="B429" s="99">
        <v>1778.1</v>
      </c>
      <c r="C429" s="99">
        <v>1068.7</v>
      </c>
      <c r="D429" s="99">
        <v>9460.1</v>
      </c>
      <c r="E429" s="99">
        <v>5989.9</v>
      </c>
      <c r="F429" s="98">
        <f t="shared" si="91"/>
        <v>11238.2</v>
      </c>
      <c r="G429" s="103">
        <f t="shared" si="92"/>
        <v>7058.5999999999995</v>
      </c>
      <c r="H429" s="104">
        <f t="shared" si="93"/>
        <v>59.212875074377379</v>
      </c>
      <c r="I429" s="99">
        <v>1417.2</v>
      </c>
    </row>
    <row r="430" spans="1:9" x14ac:dyDescent="0.25">
      <c r="A430" s="205">
        <f t="shared" si="90"/>
        <v>41837</v>
      </c>
      <c r="B430" s="99">
        <v>1732.2</v>
      </c>
      <c r="C430" s="99">
        <v>998.3</v>
      </c>
      <c r="D430" s="99">
        <v>9722.2000000000007</v>
      </c>
      <c r="E430" s="99">
        <v>6089.6</v>
      </c>
      <c r="F430" s="98">
        <f t="shared" si="91"/>
        <v>11454.400000000001</v>
      </c>
      <c r="G430" s="103">
        <f t="shared" si="92"/>
        <v>7087.9000000000005</v>
      </c>
      <c r="H430" s="104">
        <f t="shared" si="93"/>
        <v>61.60498878370182</v>
      </c>
      <c r="I430" s="99">
        <v>1685.6</v>
      </c>
    </row>
    <row r="431" spans="1:9" x14ac:dyDescent="0.25">
      <c r="A431" s="205">
        <f t="shared" si="90"/>
        <v>41844</v>
      </c>
      <c r="B431" s="99">
        <v>1253.5999999999999</v>
      </c>
      <c r="C431" s="99">
        <v>969.3</v>
      </c>
      <c r="D431" s="99">
        <v>10040.6</v>
      </c>
      <c r="E431" s="99">
        <v>6216.5</v>
      </c>
      <c r="F431" s="98">
        <f t="shared" si="91"/>
        <v>11294.2</v>
      </c>
      <c r="G431" s="103">
        <f t="shared" si="92"/>
        <v>7185.8</v>
      </c>
      <c r="H431" s="104">
        <f t="shared" si="93"/>
        <v>57.173870689415239</v>
      </c>
      <c r="I431" s="99">
        <v>1685.6</v>
      </c>
    </row>
    <row r="432" spans="1:9" x14ac:dyDescent="0.25">
      <c r="A432" s="205">
        <f t="shared" si="90"/>
        <v>41851</v>
      </c>
      <c r="B432" s="99">
        <v>1075.5999999999999</v>
      </c>
      <c r="C432" s="99">
        <v>926.1</v>
      </c>
      <c r="D432" s="99">
        <v>10403.9</v>
      </c>
      <c r="E432" s="99">
        <v>6428.7</v>
      </c>
      <c r="F432" s="98">
        <f t="shared" si="91"/>
        <v>11479.5</v>
      </c>
      <c r="G432" s="103">
        <f t="shared" si="92"/>
        <v>7354.8</v>
      </c>
      <c r="H432" s="104">
        <f t="shared" si="93"/>
        <v>56.081742535487031</v>
      </c>
      <c r="I432" s="99">
        <v>1783.6</v>
      </c>
    </row>
    <row r="433" spans="1:9" x14ac:dyDescent="0.25">
      <c r="A433" s="205">
        <f t="shared" si="90"/>
        <v>41858</v>
      </c>
      <c r="B433" s="99">
        <v>944.8</v>
      </c>
      <c r="C433" s="99">
        <v>610.6</v>
      </c>
      <c r="D433" s="99">
        <v>10524</v>
      </c>
      <c r="E433" s="99">
        <v>6641.2</v>
      </c>
      <c r="F433" s="98">
        <f t="shared" si="91"/>
        <v>11468.8</v>
      </c>
      <c r="G433" s="103">
        <f t="shared" si="92"/>
        <v>7251.8</v>
      </c>
      <c r="H433" s="104">
        <f t="shared" si="93"/>
        <v>58.151079731928611</v>
      </c>
      <c r="I433" s="99">
        <v>1857.6</v>
      </c>
    </row>
    <row r="434" spans="1:9" x14ac:dyDescent="0.25">
      <c r="A434" s="205">
        <f t="shared" si="90"/>
        <v>41865</v>
      </c>
      <c r="B434" s="99">
        <v>786.3</v>
      </c>
      <c r="C434" s="99">
        <v>600.5</v>
      </c>
      <c r="D434" s="99">
        <v>10730.2</v>
      </c>
      <c r="E434" s="99">
        <v>6669.7</v>
      </c>
      <c r="F434" s="98">
        <f t="shared" si="91"/>
        <v>11516.5</v>
      </c>
      <c r="G434" s="103">
        <f t="shared" si="92"/>
        <v>7270.2</v>
      </c>
      <c r="H434" s="104">
        <f t="shared" si="93"/>
        <v>58.406921405188307</v>
      </c>
      <c r="I434" s="99">
        <v>1857.6</v>
      </c>
    </row>
    <row r="435" spans="1:9" x14ac:dyDescent="0.25">
      <c r="A435" s="205">
        <f t="shared" si="90"/>
        <v>41872</v>
      </c>
      <c r="B435" s="99">
        <v>595.79999999999995</v>
      </c>
      <c r="C435" s="99">
        <v>449.4</v>
      </c>
      <c r="D435" s="99">
        <v>11009.1</v>
      </c>
      <c r="E435" s="99">
        <v>6851.3</v>
      </c>
      <c r="F435" s="98">
        <f t="shared" si="91"/>
        <v>11604.9</v>
      </c>
      <c r="G435" s="103">
        <f t="shared" si="92"/>
        <v>7300.7</v>
      </c>
      <c r="H435" s="104">
        <f t="shared" si="93"/>
        <v>58.955990521456833</v>
      </c>
      <c r="I435" s="99">
        <v>1877.4</v>
      </c>
    </row>
    <row r="436" spans="1:9" x14ac:dyDescent="0.25">
      <c r="A436" s="205">
        <f t="shared" si="90"/>
        <v>41879</v>
      </c>
      <c r="B436" s="99">
        <v>446.6</v>
      </c>
      <c r="C436" s="99">
        <v>345.2</v>
      </c>
      <c r="D436" s="99">
        <v>11242.8</v>
      </c>
      <c r="E436" s="99">
        <v>6953.7</v>
      </c>
      <c r="F436" s="98">
        <f t="shared" si="91"/>
        <v>11689.4</v>
      </c>
      <c r="G436" s="103">
        <f t="shared" si="92"/>
        <v>7298.9</v>
      </c>
      <c r="H436" s="104">
        <f t="shared" si="93"/>
        <v>60.152899752017433</v>
      </c>
      <c r="I436" s="99">
        <v>1886.9</v>
      </c>
    </row>
    <row r="437" spans="1:9" x14ac:dyDescent="0.25">
      <c r="A437" s="205">
        <f t="shared" si="90"/>
        <v>41886</v>
      </c>
      <c r="B437" s="99">
        <v>2208.6</v>
      </c>
      <c r="C437" s="99">
        <v>1789</v>
      </c>
      <c r="D437" s="99">
        <v>142.9</v>
      </c>
      <c r="E437" s="99">
        <v>77.7</v>
      </c>
      <c r="F437" s="98">
        <f t="shared" si="91"/>
        <v>2351.5</v>
      </c>
      <c r="G437" s="103">
        <f t="shared" si="92"/>
        <v>1866.7</v>
      </c>
      <c r="H437" s="104">
        <f t="shared" si="93"/>
        <v>25.970964804199916</v>
      </c>
      <c r="I437" s="99">
        <v>10.199999999999999</v>
      </c>
    </row>
    <row r="438" spans="1:9" x14ac:dyDescent="0.25">
      <c r="A438" s="205">
        <f t="shared" si="90"/>
        <v>41893</v>
      </c>
      <c r="B438" s="99">
        <v>2243.1999999999998</v>
      </c>
      <c r="C438" s="99">
        <v>1793.2</v>
      </c>
      <c r="D438" s="99">
        <v>234.3</v>
      </c>
      <c r="E438" s="99">
        <v>182</v>
      </c>
      <c r="F438" s="98">
        <f t="shared" si="91"/>
        <v>2477.5</v>
      </c>
      <c r="G438" s="103">
        <f t="shared" si="92"/>
        <v>1975.2</v>
      </c>
      <c r="H438" s="104">
        <f t="shared" si="93"/>
        <v>25.430336168489266</v>
      </c>
    </row>
    <row r="439" spans="1:9" x14ac:dyDescent="0.25">
      <c r="A439" s="205">
        <f t="shared" si="90"/>
        <v>41900</v>
      </c>
      <c r="B439" s="99">
        <v>2153.1</v>
      </c>
      <c r="C439" s="99">
        <v>1747.2</v>
      </c>
      <c r="D439" s="99">
        <v>470.9</v>
      </c>
      <c r="E439" s="99">
        <v>245.7</v>
      </c>
      <c r="F439" s="98">
        <f t="shared" si="91"/>
        <v>2624</v>
      </c>
      <c r="G439" s="103">
        <f t="shared" si="92"/>
        <v>1992.9</v>
      </c>
      <c r="H439" s="104">
        <f t="shared" si="93"/>
        <v>31.667419338652202</v>
      </c>
    </row>
    <row r="440" spans="1:9" x14ac:dyDescent="0.25">
      <c r="A440" s="205">
        <f t="shared" si="90"/>
        <v>41907</v>
      </c>
      <c r="B440" s="99">
        <v>1948.9</v>
      </c>
      <c r="C440" s="99">
        <v>1623.6</v>
      </c>
      <c r="D440" s="99">
        <v>702.9</v>
      </c>
      <c r="E440" s="99">
        <v>408.9</v>
      </c>
      <c r="F440" s="98">
        <f t="shared" si="91"/>
        <v>2651.8</v>
      </c>
      <c r="G440" s="103">
        <f t="shared" si="92"/>
        <v>2032.5</v>
      </c>
      <c r="H440" s="104">
        <f t="shared" si="93"/>
        <v>30.469864698646987</v>
      </c>
    </row>
    <row r="441" spans="1:9" x14ac:dyDescent="0.25">
      <c r="A441" s="205">
        <f t="shared" si="90"/>
        <v>41914</v>
      </c>
      <c r="B441" s="99">
        <v>1874.5</v>
      </c>
      <c r="C441" s="99">
        <v>1720.4</v>
      </c>
      <c r="D441" s="99">
        <v>946.3</v>
      </c>
      <c r="E441" s="99">
        <v>491.4</v>
      </c>
      <c r="F441" s="98">
        <f t="shared" si="91"/>
        <v>2820.8</v>
      </c>
      <c r="G441" s="103">
        <f t="shared" si="92"/>
        <v>2211.8000000000002</v>
      </c>
      <c r="H441" s="104">
        <f t="shared" si="93"/>
        <v>27.53413509358893</v>
      </c>
    </row>
    <row r="442" spans="1:9" x14ac:dyDescent="0.25">
      <c r="A442" s="205">
        <f t="shared" si="90"/>
        <v>41921</v>
      </c>
      <c r="B442" s="99">
        <v>1741</v>
      </c>
      <c r="C442" s="99">
        <v>1720.4</v>
      </c>
      <c r="D442" s="99">
        <v>1294.5</v>
      </c>
      <c r="E442" s="99">
        <v>491.4</v>
      </c>
      <c r="F442" s="98">
        <f t="shared" si="91"/>
        <v>3035.5</v>
      </c>
      <c r="G442" s="103">
        <f t="shared" si="92"/>
        <v>2211.8000000000002</v>
      </c>
      <c r="H442" s="104">
        <f t="shared" si="93"/>
        <v>37.241161045302462</v>
      </c>
    </row>
    <row r="443" spans="1:9" x14ac:dyDescent="0.25">
      <c r="A443" s="205">
        <f t="shared" si="90"/>
        <v>41928</v>
      </c>
      <c r="B443" s="99">
        <v>1801.4</v>
      </c>
      <c r="C443" s="99">
        <v>1720.4</v>
      </c>
      <c r="D443" s="99">
        <v>1401.5</v>
      </c>
      <c r="E443" s="99">
        <v>491.4</v>
      </c>
      <c r="F443" s="98">
        <f t="shared" si="91"/>
        <v>3202.9</v>
      </c>
      <c r="G443" s="103">
        <f t="shared" si="92"/>
        <v>2211.8000000000002</v>
      </c>
      <c r="H443" s="104">
        <f t="shared" si="93"/>
        <v>44.809657292702767</v>
      </c>
    </row>
    <row r="444" spans="1:9" x14ac:dyDescent="0.25">
      <c r="A444" s="205">
        <f t="shared" si="90"/>
        <v>41935</v>
      </c>
      <c r="B444" s="99">
        <v>1765.4</v>
      </c>
      <c r="C444" s="99">
        <v>2327.5</v>
      </c>
      <c r="D444" s="99">
        <v>1515.4</v>
      </c>
      <c r="E444" s="99">
        <v>747</v>
      </c>
      <c r="F444" s="98">
        <f t="shared" si="91"/>
        <v>3280.8</v>
      </c>
      <c r="G444" s="103">
        <f t="shared" si="92"/>
        <v>3074.5</v>
      </c>
      <c r="H444" s="104">
        <f t="shared" si="93"/>
        <v>6.7100341518946172</v>
      </c>
    </row>
    <row r="445" spans="1:9" x14ac:dyDescent="0.25">
      <c r="A445" s="205">
        <f t="shared" si="90"/>
        <v>41942</v>
      </c>
      <c r="B445" s="99">
        <v>1667.2</v>
      </c>
      <c r="C445" s="99">
        <v>2577.1999999999998</v>
      </c>
      <c r="D445" s="99">
        <v>1611.1</v>
      </c>
      <c r="E445" s="99">
        <v>879.8</v>
      </c>
      <c r="F445" s="98">
        <f t="shared" si="91"/>
        <v>3278.3</v>
      </c>
      <c r="G445" s="103">
        <f t="shared" si="92"/>
        <v>3457</v>
      </c>
      <c r="H445" s="104">
        <f t="shared" si="93"/>
        <v>-5.169221868672258</v>
      </c>
    </row>
    <row r="446" spans="1:9" x14ac:dyDescent="0.25">
      <c r="A446" s="205">
        <f t="shared" ref="A446:A509" si="94">+A445+7</f>
        <v>41949</v>
      </c>
      <c r="B446" s="99">
        <v>1789.8</v>
      </c>
      <c r="C446" s="99">
        <v>2752</v>
      </c>
      <c r="D446" s="99">
        <v>1677.8</v>
      </c>
      <c r="E446" s="99">
        <v>931.7</v>
      </c>
      <c r="F446" s="98">
        <f t="shared" si="91"/>
        <v>3467.6</v>
      </c>
      <c r="G446" s="103">
        <f t="shared" si="92"/>
        <v>3683.7</v>
      </c>
      <c r="H446" s="104">
        <f t="shared" si="93"/>
        <v>-5.8663843418302219</v>
      </c>
    </row>
    <row r="447" spans="1:9" x14ac:dyDescent="0.25">
      <c r="A447" s="205">
        <f t="shared" si="94"/>
        <v>41956</v>
      </c>
      <c r="B447" s="99">
        <v>2097.6</v>
      </c>
      <c r="C447" s="99">
        <v>3068.6</v>
      </c>
      <c r="D447" s="99">
        <v>1817.5</v>
      </c>
      <c r="E447" s="99">
        <v>1018.2</v>
      </c>
      <c r="F447" s="98">
        <f t="shared" si="91"/>
        <v>3915.1</v>
      </c>
      <c r="G447" s="103">
        <f t="shared" si="92"/>
        <v>4086.8</v>
      </c>
      <c r="H447" s="104">
        <f t="shared" si="93"/>
        <v>-4.2013311148086601</v>
      </c>
    </row>
    <row r="448" spans="1:9" x14ac:dyDescent="0.25">
      <c r="A448" s="205">
        <f t="shared" si="94"/>
        <v>41963</v>
      </c>
      <c r="B448" s="99">
        <v>2161.8000000000002</v>
      </c>
      <c r="C448" s="99">
        <v>3044</v>
      </c>
      <c r="D448" s="99">
        <v>1905.9</v>
      </c>
      <c r="E448" s="99">
        <v>1190</v>
      </c>
      <c r="F448" s="98">
        <f t="shared" si="91"/>
        <v>4067.7000000000003</v>
      </c>
      <c r="G448" s="103">
        <f t="shared" si="92"/>
        <v>4234</v>
      </c>
      <c r="H448" s="104">
        <f t="shared" si="93"/>
        <v>-3.9277279168634771</v>
      </c>
    </row>
    <row r="449" spans="1:9" x14ac:dyDescent="0.25">
      <c r="A449" s="205">
        <f t="shared" si="94"/>
        <v>41970</v>
      </c>
      <c r="B449" s="99">
        <v>2305.1</v>
      </c>
      <c r="C449" s="99">
        <v>2947.7</v>
      </c>
      <c r="D449" s="99">
        <v>1998.6</v>
      </c>
      <c r="E449" s="99">
        <v>1320.2</v>
      </c>
      <c r="F449" s="98">
        <f t="shared" si="91"/>
        <v>4303.7</v>
      </c>
      <c r="G449" s="103">
        <f t="shared" si="92"/>
        <v>4267.8999999999996</v>
      </c>
      <c r="H449" s="104">
        <f t="shared" si="93"/>
        <v>0.83882002858548521</v>
      </c>
    </row>
    <row r="450" spans="1:9" x14ac:dyDescent="0.25">
      <c r="A450" s="205">
        <f t="shared" si="94"/>
        <v>41977</v>
      </c>
      <c r="B450" s="99">
        <v>2654.3</v>
      </c>
      <c r="C450" s="99">
        <v>3055.2</v>
      </c>
      <c r="D450" s="99">
        <v>2245</v>
      </c>
      <c r="E450" s="99">
        <v>1413.8</v>
      </c>
      <c r="F450" s="98">
        <f t="shared" si="91"/>
        <v>4899.3</v>
      </c>
      <c r="G450" s="103">
        <f t="shared" si="92"/>
        <v>4469</v>
      </c>
      <c r="H450" s="104">
        <f t="shared" si="93"/>
        <v>9.6285522488252404</v>
      </c>
    </row>
    <row r="451" spans="1:9" x14ac:dyDescent="0.25">
      <c r="A451" s="205">
        <f t="shared" si="94"/>
        <v>41984</v>
      </c>
      <c r="B451" s="99">
        <v>2497.6999999999998</v>
      </c>
      <c r="C451" s="99">
        <v>3033.6</v>
      </c>
      <c r="D451" s="99">
        <v>2516</v>
      </c>
      <c r="E451" s="99">
        <v>1468.5</v>
      </c>
      <c r="F451" s="98">
        <f t="shared" si="91"/>
        <v>5013.7</v>
      </c>
      <c r="G451" s="103">
        <f t="shared" si="92"/>
        <v>4502.1000000000004</v>
      </c>
      <c r="H451" s="104">
        <f t="shared" si="93"/>
        <v>11.363585882143878</v>
      </c>
    </row>
    <row r="452" spans="1:9" x14ac:dyDescent="0.25">
      <c r="A452" s="205">
        <f t="shared" si="94"/>
        <v>41991</v>
      </c>
      <c r="B452" s="99">
        <v>2725.9</v>
      </c>
      <c r="C452" s="99">
        <v>3109.7</v>
      </c>
      <c r="D452" s="99">
        <v>2720</v>
      </c>
      <c r="E452" s="99">
        <v>1703.8</v>
      </c>
      <c r="F452" s="98">
        <f t="shared" si="91"/>
        <v>5445.9</v>
      </c>
      <c r="G452" s="103">
        <f t="shared" si="92"/>
        <v>4813.5</v>
      </c>
      <c r="H452" s="104">
        <f t="shared" si="93"/>
        <v>13.138049236522264</v>
      </c>
    </row>
    <row r="453" spans="1:9" x14ac:dyDescent="0.25">
      <c r="A453" s="205">
        <f t="shared" si="94"/>
        <v>41998</v>
      </c>
      <c r="B453" s="99">
        <v>2830.2</v>
      </c>
      <c r="C453" s="99">
        <v>3133.5</v>
      </c>
      <c r="D453" s="99">
        <v>2829.4</v>
      </c>
      <c r="E453" s="99">
        <v>1887.9</v>
      </c>
      <c r="F453" s="98">
        <f t="shared" si="91"/>
        <v>5659.6</v>
      </c>
      <c r="G453" s="103">
        <f t="shared" si="92"/>
        <v>5021.3999999999996</v>
      </c>
      <c r="H453" s="104">
        <f t="shared" si="93"/>
        <v>12.709602899589779</v>
      </c>
    </row>
    <row r="454" spans="1:9" x14ac:dyDescent="0.25">
      <c r="A454" s="205">
        <f t="shared" si="94"/>
        <v>42005</v>
      </c>
      <c r="B454" s="99">
        <v>2772.5</v>
      </c>
      <c r="C454" s="99">
        <v>3073.4</v>
      </c>
      <c r="D454" s="99">
        <v>2937.2</v>
      </c>
      <c r="E454" s="99">
        <v>2048.1</v>
      </c>
      <c r="F454" s="98">
        <f t="shared" si="91"/>
        <v>5709.7</v>
      </c>
      <c r="G454" s="103">
        <f t="shared" si="92"/>
        <v>5121.5</v>
      </c>
      <c r="H454" s="104">
        <f t="shared" si="93"/>
        <v>11.484916528360834</v>
      </c>
      <c r="I454" s="99">
        <v>220.2</v>
      </c>
    </row>
    <row r="455" spans="1:9" x14ac:dyDescent="0.25">
      <c r="A455" s="205">
        <f t="shared" si="94"/>
        <v>42012</v>
      </c>
      <c r="B455" s="99">
        <v>2603.5</v>
      </c>
      <c r="C455" s="99">
        <v>3095.4</v>
      </c>
      <c r="D455" s="99">
        <v>3124</v>
      </c>
      <c r="E455" s="99">
        <v>2274.1999999999998</v>
      </c>
      <c r="F455" s="98">
        <f t="shared" si="91"/>
        <v>5727.5</v>
      </c>
      <c r="G455" s="103">
        <f t="shared" si="92"/>
        <v>5369.6</v>
      </c>
      <c r="H455" s="104">
        <f t="shared" si="93"/>
        <v>6.6653009535160734</v>
      </c>
      <c r="I455" s="99">
        <v>234.5</v>
      </c>
    </row>
    <row r="456" spans="1:9" x14ac:dyDescent="0.25">
      <c r="A456" s="205">
        <f t="shared" si="94"/>
        <v>42019</v>
      </c>
      <c r="B456" s="99">
        <v>2950.9</v>
      </c>
      <c r="C456" s="99">
        <v>3051.3</v>
      </c>
      <c r="D456" s="99">
        <v>3202.8</v>
      </c>
      <c r="E456" s="99">
        <v>2435</v>
      </c>
      <c r="F456" s="98">
        <f t="shared" si="91"/>
        <v>6153.7000000000007</v>
      </c>
      <c r="G456" s="103">
        <f t="shared" si="92"/>
        <v>5486.3</v>
      </c>
      <c r="H456" s="104">
        <f t="shared" si="93"/>
        <v>12.164846982483656</v>
      </c>
      <c r="I456" s="99">
        <v>234.5</v>
      </c>
    </row>
    <row r="457" spans="1:9" x14ac:dyDescent="0.25">
      <c r="A457" s="205">
        <f t="shared" si="94"/>
        <v>42026</v>
      </c>
      <c r="B457" s="99">
        <v>2841.2</v>
      </c>
      <c r="C457" s="99">
        <v>3467.4</v>
      </c>
      <c r="D457" s="99">
        <v>3752.6</v>
      </c>
      <c r="E457" s="99">
        <v>2816.7</v>
      </c>
      <c r="F457" s="98">
        <f t="shared" si="91"/>
        <v>6593.7999999999993</v>
      </c>
      <c r="G457" s="103">
        <f t="shared" si="92"/>
        <v>6284.1</v>
      </c>
      <c r="H457" s="104">
        <f t="shared" si="93"/>
        <v>4.9283111344504249</v>
      </c>
      <c r="I457" s="99">
        <v>234.5</v>
      </c>
    </row>
    <row r="458" spans="1:9" x14ac:dyDescent="0.25">
      <c r="A458" s="205">
        <f t="shared" si="94"/>
        <v>42033</v>
      </c>
      <c r="B458" s="99">
        <v>2743.5</v>
      </c>
      <c r="C458" s="99">
        <v>4011.3</v>
      </c>
      <c r="D458" s="99">
        <v>3827</v>
      </c>
      <c r="E458" s="99">
        <v>3071.7</v>
      </c>
      <c r="F458" s="98">
        <f t="shared" si="91"/>
        <v>6570.5</v>
      </c>
      <c r="G458" s="103">
        <f t="shared" si="92"/>
        <v>7083</v>
      </c>
      <c r="H458" s="104">
        <f t="shared" si="93"/>
        <v>-7.2356346180996738</v>
      </c>
    </row>
    <row r="459" spans="1:9" x14ac:dyDescent="0.25">
      <c r="A459" s="205">
        <f t="shared" si="94"/>
        <v>42040</v>
      </c>
      <c r="B459" s="99">
        <v>2824.4</v>
      </c>
      <c r="C459" s="99">
        <v>3911.9</v>
      </c>
      <c r="D459" s="99">
        <v>3918.9</v>
      </c>
      <c r="E459" s="99">
        <v>3280.8</v>
      </c>
      <c r="F459" s="98">
        <f t="shared" si="91"/>
        <v>6743.3</v>
      </c>
      <c r="G459" s="103">
        <f t="shared" si="92"/>
        <v>7192.7000000000007</v>
      </c>
      <c r="H459" s="104">
        <f t="shared" si="93"/>
        <v>-6.2480014459104449</v>
      </c>
      <c r="I459" s="99">
        <v>269.7</v>
      </c>
    </row>
    <row r="460" spans="1:9" x14ac:dyDescent="0.25">
      <c r="A460" s="205">
        <f t="shared" si="94"/>
        <v>42047</v>
      </c>
      <c r="B460" s="99">
        <v>2830</v>
      </c>
      <c r="C460" s="99">
        <v>4035.8</v>
      </c>
      <c r="D460" s="99">
        <v>4077.4</v>
      </c>
      <c r="E460" s="99">
        <v>3611</v>
      </c>
      <c r="F460" s="98">
        <f t="shared" si="91"/>
        <v>6907.4</v>
      </c>
      <c r="G460" s="103">
        <f t="shared" si="92"/>
        <v>7646.8</v>
      </c>
      <c r="H460" s="104">
        <f t="shared" si="93"/>
        <v>-9.669404195218922</v>
      </c>
      <c r="I460" s="99">
        <v>276.10000000000002</v>
      </c>
    </row>
    <row r="461" spans="1:9" x14ac:dyDescent="0.25">
      <c r="A461" s="205">
        <f t="shared" si="94"/>
        <v>42054</v>
      </c>
      <c r="B461" s="99">
        <v>2865.6</v>
      </c>
      <c r="C461" s="99">
        <v>3929.7</v>
      </c>
      <c r="D461" s="99">
        <v>4329.7</v>
      </c>
      <c r="E461" s="99">
        <v>3896</v>
      </c>
      <c r="F461" s="98">
        <f t="shared" si="91"/>
        <v>7195.2999999999993</v>
      </c>
      <c r="G461" s="103">
        <f t="shared" si="92"/>
        <v>7825.7</v>
      </c>
      <c r="H461" s="104">
        <f t="shared" si="93"/>
        <v>-8.0555094112986776</v>
      </c>
      <c r="I461" s="99">
        <v>357.7</v>
      </c>
    </row>
    <row r="462" spans="1:9" x14ac:dyDescent="0.25">
      <c r="A462" s="205">
        <f t="shared" si="94"/>
        <v>42061</v>
      </c>
      <c r="B462" s="99">
        <v>2725</v>
      </c>
      <c r="C462" s="99">
        <v>4081.5</v>
      </c>
      <c r="D462" s="99">
        <v>4732.2</v>
      </c>
      <c r="E462" s="99">
        <v>4086.6</v>
      </c>
      <c r="F462" s="98">
        <f t="shared" si="91"/>
        <v>7457.2</v>
      </c>
      <c r="G462" s="103">
        <f t="shared" si="92"/>
        <v>8168.1</v>
      </c>
      <c r="H462" s="104">
        <f t="shared" si="93"/>
        <v>-8.7033704288635114</v>
      </c>
    </row>
    <row r="463" spans="1:9" x14ac:dyDescent="0.25">
      <c r="A463" s="205">
        <f t="shared" si="94"/>
        <v>42068</v>
      </c>
      <c r="B463" s="99">
        <v>2538.3000000000002</v>
      </c>
      <c r="C463" s="99">
        <v>3992.7</v>
      </c>
      <c r="D463" s="99">
        <v>5002</v>
      </c>
      <c r="E463" s="99">
        <v>4388.6000000000004</v>
      </c>
      <c r="F463" s="98">
        <f t="shared" si="91"/>
        <v>7540.3</v>
      </c>
      <c r="G463" s="103">
        <f t="shared" si="92"/>
        <v>8381.2999999999993</v>
      </c>
      <c r="H463" s="104">
        <f t="shared" si="93"/>
        <v>-10.034242897879796</v>
      </c>
    </row>
    <row r="464" spans="1:9" x14ac:dyDescent="0.25">
      <c r="A464" s="205">
        <f t="shared" si="94"/>
        <v>42075</v>
      </c>
      <c r="B464" s="99">
        <v>2618</v>
      </c>
      <c r="C464" s="99">
        <v>3919.9</v>
      </c>
      <c r="D464" s="99">
        <v>5165.3999999999996</v>
      </c>
      <c r="E464" s="99">
        <v>4574.3</v>
      </c>
      <c r="F464" s="98">
        <f t="shared" si="91"/>
        <v>7783.4</v>
      </c>
      <c r="G464" s="103">
        <f t="shared" si="92"/>
        <v>8494.2000000000007</v>
      </c>
      <c r="H464" s="104">
        <f t="shared" si="93"/>
        <v>-8.3680629135174716</v>
      </c>
      <c r="I464" s="99">
        <v>530.1</v>
      </c>
    </row>
    <row r="465" spans="1:9" x14ac:dyDescent="0.25">
      <c r="A465" s="205">
        <f t="shared" si="94"/>
        <v>42082</v>
      </c>
      <c r="B465" s="99">
        <v>2499.3000000000002</v>
      </c>
      <c r="C465" s="99">
        <v>3780.4</v>
      </c>
      <c r="D465" s="99">
        <v>5475.9</v>
      </c>
      <c r="E465" s="99">
        <v>4824</v>
      </c>
      <c r="F465" s="98">
        <f t="shared" ref="F465:F494" si="95">+B465+D465</f>
        <v>7975.2</v>
      </c>
      <c r="G465" s="103">
        <f>+C465+E465</f>
        <v>8604.4</v>
      </c>
      <c r="H465" s="104">
        <f t="shared" si="93"/>
        <v>-7.312537771372785</v>
      </c>
      <c r="I465" s="99">
        <v>531.5</v>
      </c>
    </row>
    <row r="466" spans="1:9" x14ac:dyDescent="0.25">
      <c r="A466" s="205">
        <f t="shared" si="94"/>
        <v>42089</v>
      </c>
      <c r="B466">
        <v>2430.6</v>
      </c>
      <c r="C466">
        <v>3692.1</v>
      </c>
      <c r="D466">
        <v>5602.4</v>
      </c>
      <c r="E466">
        <v>5148.8</v>
      </c>
      <c r="F466" s="98">
        <f t="shared" si="95"/>
        <v>8033</v>
      </c>
      <c r="G466" s="103">
        <f t="shared" si="92"/>
        <v>8840.9</v>
      </c>
      <c r="H466" s="104">
        <f t="shared" si="93"/>
        <v>-9.1382099107556911</v>
      </c>
      <c r="I466" s="99">
        <v>531.5</v>
      </c>
    </row>
    <row r="467" spans="1:9" x14ac:dyDescent="0.25">
      <c r="A467" s="205">
        <f t="shared" si="94"/>
        <v>42096</v>
      </c>
      <c r="B467">
        <v>2362.4</v>
      </c>
      <c r="C467">
        <v>3498.4</v>
      </c>
      <c r="D467">
        <v>5867.8</v>
      </c>
      <c r="E467">
        <v>5514.2</v>
      </c>
      <c r="F467" s="98">
        <f t="shared" si="95"/>
        <v>8230.2000000000007</v>
      </c>
      <c r="G467" s="103">
        <f t="shared" si="92"/>
        <v>9012.6</v>
      </c>
      <c r="H467" s="104">
        <f t="shared" si="93"/>
        <v>-8.6811796817788398</v>
      </c>
      <c r="I467" s="99">
        <v>540.6</v>
      </c>
    </row>
    <row r="468" spans="1:9" x14ac:dyDescent="0.25">
      <c r="A468" s="205">
        <f t="shared" si="94"/>
        <v>42103</v>
      </c>
      <c r="B468">
        <v>2280.6</v>
      </c>
      <c r="C468">
        <v>3284.5</v>
      </c>
      <c r="D468">
        <v>6143.9</v>
      </c>
      <c r="E468">
        <v>5826</v>
      </c>
      <c r="F468" s="98">
        <f t="shared" si="95"/>
        <v>8424.5</v>
      </c>
      <c r="G468" s="103">
        <f t="shared" si="92"/>
        <v>9110.5</v>
      </c>
      <c r="H468" s="104">
        <f t="shared" si="93"/>
        <v>-7.5297733384556249</v>
      </c>
      <c r="I468" s="99">
        <v>540.6</v>
      </c>
    </row>
    <row r="469" spans="1:9" x14ac:dyDescent="0.25">
      <c r="A469" s="205">
        <f t="shared" si="94"/>
        <v>42110</v>
      </c>
      <c r="B469">
        <v>2327.5</v>
      </c>
      <c r="C469" s="24">
        <v>3210</v>
      </c>
      <c r="D469">
        <v>6433</v>
      </c>
      <c r="E469">
        <v>6069.3</v>
      </c>
      <c r="F469" s="98">
        <f t="shared" si="95"/>
        <v>8760.5</v>
      </c>
      <c r="G469" s="103">
        <f t="shared" ref="G469:G532" si="96">+C469+E469</f>
        <v>9279.2999999999993</v>
      </c>
      <c r="H469" s="104">
        <f t="shared" ref="H469:H532" si="97">(F469/G469-1)*100</f>
        <v>-5.5909389716896634</v>
      </c>
    </row>
    <row r="470" spans="1:9" x14ac:dyDescent="0.25">
      <c r="A470" s="205">
        <f t="shared" si="94"/>
        <v>42117</v>
      </c>
      <c r="B470">
        <v>2501.8000000000002</v>
      </c>
      <c r="C470" s="24">
        <v>3441.6</v>
      </c>
      <c r="D470">
        <v>6612.2</v>
      </c>
      <c r="E470">
        <v>6425.6</v>
      </c>
      <c r="F470" s="98">
        <f t="shared" si="95"/>
        <v>9114</v>
      </c>
      <c r="G470" s="103">
        <f t="shared" si="96"/>
        <v>9867.2000000000007</v>
      </c>
      <c r="H470" s="104">
        <f t="shared" si="97"/>
        <v>-7.6333711691260024</v>
      </c>
    </row>
    <row r="471" spans="1:9" x14ac:dyDescent="0.25">
      <c r="A471" s="205">
        <f t="shared" si="94"/>
        <v>42124</v>
      </c>
      <c r="B471">
        <v>2265.1</v>
      </c>
      <c r="C471" s="24">
        <v>3147</v>
      </c>
      <c r="D471">
        <v>7012.3</v>
      </c>
      <c r="E471">
        <v>6932.8</v>
      </c>
      <c r="F471" s="98">
        <f t="shared" si="95"/>
        <v>9277.4</v>
      </c>
      <c r="G471" s="103">
        <f t="shared" si="96"/>
        <v>10079.799999999999</v>
      </c>
      <c r="H471" s="104">
        <f t="shared" si="97"/>
        <v>-7.9604754062580607</v>
      </c>
      <c r="I471" s="99">
        <v>691</v>
      </c>
    </row>
    <row r="472" spans="1:9" x14ac:dyDescent="0.25">
      <c r="A472" s="205">
        <f t="shared" si="94"/>
        <v>42131</v>
      </c>
      <c r="B472">
        <v>2096</v>
      </c>
      <c r="C472" s="24">
        <v>2912.9</v>
      </c>
      <c r="D472">
        <v>7370.7</v>
      </c>
      <c r="E472">
        <v>7227</v>
      </c>
      <c r="F472" s="98">
        <f t="shared" si="95"/>
        <v>9466.7000000000007</v>
      </c>
      <c r="G472" s="103">
        <f t="shared" si="96"/>
        <v>10139.9</v>
      </c>
      <c r="H472" s="104">
        <f t="shared" si="97"/>
        <v>-6.6391187289815417</v>
      </c>
      <c r="I472" s="112">
        <v>691</v>
      </c>
    </row>
    <row r="473" spans="1:9" x14ac:dyDescent="0.25">
      <c r="A473" s="205">
        <f t="shared" si="94"/>
        <v>42138</v>
      </c>
      <c r="B473">
        <v>2322.1</v>
      </c>
      <c r="C473" s="24">
        <v>2496.4</v>
      </c>
      <c r="D473">
        <v>7600.6</v>
      </c>
      <c r="E473">
        <v>7457.2</v>
      </c>
      <c r="F473" s="98">
        <f t="shared" si="95"/>
        <v>9922.7000000000007</v>
      </c>
      <c r="G473" s="103">
        <f t="shared" si="96"/>
        <v>9953.6</v>
      </c>
      <c r="H473" s="104">
        <f t="shared" si="97"/>
        <v>-0.31044044365857726</v>
      </c>
      <c r="I473" s="112">
        <v>691</v>
      </c>
    </row>
    <row r="474" spans="1:9" x14ac:dyDescent="0.25">
      <c r="A474" s="205">
        <f t="shared" si="94"/>
        <v>42145</v>
      </c>
      <c r="B474">
        <v>2140</v>
      </c>
      <c r="C474" s="24">
        <v>2312.5</v>
      </c>
      <c r="D474">
        <v>7993.7</v>
      </c>
      <c r="E474">
        <v>7662.4</v>
      </c>
      <c r="F474" s="98">
        <f t="shared" si="95"/>
        <v>10133.700000000001</v>
      </c>
      <c r="G474" s="103">
        <f t="shared" si="96"/>
        <v>9974.9</v>
      </c>
      <c r="H474" s="104">
        <f t="shared" si="97"/>
        <v>1.5919959097334457</v>
      </c>
      <c r="I474" s="112">
        <v>691</v>
      </c>
    </row>
    <row r="475" spans="1:9" x14ac:dyDescent="0.25">
      <c r="A475" s="205">
        <f t="shared" si="94"/>
        <v>42152</v>
      </c>
      <c r="B475">
        <v>2117.8000000000002</v>
      </c>
      <c r="C475">
        <v>2347.9</v>
      </c>
      <c r="D475">
        <v>8199.2000000000007</v>
      </c>
      <c r="E475">
        <v>7869.8</v>
      </c>
      <c r="F475" s="99">
        <f t="shared" si="95"/>
        <v>10317</v>
      </c>
      <c r="G475" s="103">
        <f t="shared" si="96"/>
        <v>10217.700000000001</v>
      </c>
      <c r="H475" s="104">
        <f t="shared" si="97"/>
        <v>0.97184297836108158</v>
      </c>
      <c r="I475" s="112">
        <v>641</v>
      </c>
    </row>
    <row r="476" spans="1:9" x14ac:dyDescent="0.25">
      <c r="A476" s="205">
        <f t="shared" si="94"/>
        <v>42159</v>
      </c>
      <c r="B476">
        <v>2147.4</v>
      </c>
      <c r="C476">
        <v>2213.4</v>
      </c>
      <c r="D476">
        <v>8302.7000000000007</v>
      </c>
      <c r="E476">
        <v>8188.3</v>
      </c>
      <c r="F476" s="99">
        <f t="shared" si="95"/>
        <v>10450.1</v>
      </c>
      <c r="G476" s="103">
        <f t="shared" si="96"/>
        <v>10401.700000000001</v>
      </c>
      <c r="H476" s="104">
        <f t="shared" si="97"/>
        <v>0.46530855533228888</v>
      </c>
      <c r="I476" s="112">
        <v>586</v>
      </c>
    </row>
    <row r="477" spans="1:9" x14ac:dyDescent="0.25">
      <c r="A477" s="205">
        <f t="shared" si="94"/>
        <v>42166</v>
      </c>
      <c r="B477">
        <v>2057.6</v>
      </c>
      <c r="C477">
        <v>2023.8</v>
      </c>
      <c r="D477">
        <v>8574.9</v>
      </c>
      <c r="E477">
        <v>8546.2000000000007</v>
      </c>
      <c r="F477" s="99">
        <f t="shared" si="95"/>
        <v>10632.5</v>
      </c>
      <c r="G477" s="103">
        <f t="shared" si="96"/>
        <v>10570</v>
      </c>
      <c r="H477" s="104">
        <f t="shared" si="97"/>
        <v>0.591296121097451</v>
      </c>
      <c r="I477" s="112">
        <v>586</v>
      </c>
    </row>
    <row r="478" spans="1:9" x14ac:dyDescent="0.25">
      <c r="A478" s="205">
        <f t="shared" si="94"/>
        <v>42173</v>
      </c>
      <c r="B478" s="99">
        <v>1941.6</v>
      </c>
      <c r="C478" s="99">
        <v>1941.2</v>
      </c>
      <c r="D478" s="99">
        <v>9043.5</v>
      </c>
      <c r="E478" s="99">
        <v>8770.7999999999993</v>
      </c>
      <c r="F478" s="99">
        <f t="shared" si="95"/>
        <v>10985.1</v>
      </c>
      <c r="G478" s="103">
        <f t="shared" si="96"/>
        <v>10712</v>
      </c>
      <c r="H478" s="104">
        <f t="shared" si="97"/>
        <v>2.549477221807317</v>
      </c>
      <c r="I478" s="112">
        <v>586</v>
      </c>
    </row>
    <row r="479" spans="1:9" x14ac:dyDescent="0.25">
      <c r="A479" s="205">
        <f t="shared" si="94"/>
        <v>42180</v>
      </c>
      <c r="B479" s="99">
        <v>1941.1</v>
      </c>
      <c r="C479" s="99">
        <v>1952.9</v>
      </c>
      <c r="D479" s="99">
        <v>9206.5</v>
      </c>
      <c r="E479" s="99">
        <v>8849.7000000000007</v>
      </c>
      <c r="F479" s="99">
        <f t="shared" si="95"/>
        <v>11147.6</v>
      </c>
      <c r="G479" s="103">
        <f t="shared" si="96"/>
        <v>10802.6</v>
      </c>
      <c r="H479" s="104">
        <f t="shared" si="97"/>
        <v>3.1936755966156305</v>
      </c>
      <c r="I479" s="112">
        <v>586</v>
      </c>
    </row>
    <row r="480" spans="1:9" x14ac:dyDescent="0.25">
      <c r="A480" s="205">
        <f t="shared" si="94"/>
        <v>42187</v>
      </c>
      <c r="B480" s="99">
        <v>1904.3</v>
      </c>
      <c r="C480" s="99">
        <v>1807.4</v>
      </c>
      <c r="D480" s="99">
        <v>9414.7000000000007</v>
      </c>
      <c r="E480" s="99">
        <v>9183.7999999999993</v>
      </c>
      <c r="F480" s="112">
        <f t="shared" si="95"/>
        <v>11319</v>
      </c>
      <c r="G480" s="103">
        <f t="shared" si="96"/>
        <v>10991.199999999999</v>
      </c>
      <c r="H480" s="104">
        <f t="shared" si="97"/>
        <v>2.9823859087269922</v>
      </c>
      <c r="I480" s="112">
        <v>596.1</v>
      </c>
    </row>
    <row r="481" spans="1:9" x14ac:dyDescent="0.25">
      <c r="A481" s="205">
        <f t="shared" si="94"/>
        <v>42194</v>
      </c>
      <c r="B481" s="99">
        <v>1735.5</v>
      </c>
      <c r="C481" s="99">
        <v>1778.1</v>
      </c>
      <c r="D481" s="99">
        <v>9650.7999999999993</v>
      </c>
      <c r="E481" s="99">
        <v>9460.1</v>
      </c>
      <c r="F481" s="99">
        <f t="shared" si="95"/>
        <v>11386.3</v>
      </c>
      <c r="G481" s="103">
        <f t="shared" si="96"/>
        <v>11238.2</v>
      </c>
      <c r="H481" s="104">
        <f t="shared" si="97"/>
        <v>1.3178266982256881</v>
      </c>
      <c r="I481" s="99">
        <v>657.1</v>
      </c>
    </row>
    <row r="482" spans="1:9" x14ac:dyDescent="0.25">
      <c r="A482" s="205">
        <f t="shared" si="94"/>
        <v>42201</v>
      </c>
      <c r="B482" s="99">
        <v>1588.7</v>
      </c>
      <c r="C482" s="99">
        <v>1732.2</v>
      </c>
      <c r="D482" s="99">
        <v>9896.7999999999993</v>
      </c>
      <c r="E482" s="99">
        <v>9722.2000000000007</v>
      </c>
      <c r="F482" s="99">
        <f t="shared" si="95"/>
        <v>11485.5</v>
      </c>
      <c r="G482" s="103">
        <f t="shared" si="96"/>
        <v>11454.400000000001</v>
      </c>
      <c r="H482" s="104">
        <f t="shared" si="97"/>
        <v>0.27151138427152777</v>
      </c>
      <c r="I482" s="99">
        <v>804.4</v>
      </c>
    </row>
    <row r="483" spans="1:9" x14ac:dyDescent="0.25">
      <c r="A483" s="205">
        <f t="shared" si="94"/>
        <v>42208</v>
      </c>
      <c r="B483" s="99">
        <v>1456.1</v>
      </c>
      <c r="C483" s="99">
        <v>1253.5999999999999</v>
      </c>
      <c r="D483" s="99">
        <v>10391.700000000001</v>
      </c>
      <c r="E483" s="99">
        <v>10040.6</v>
      </c>
      <c r="F483" s="99">
        <f t="shared" si="95"/>
        <v>11847.800000000001</v>
      </c>
      <c r="G483" s="103">
        <f t="shared" si="96"/>
        <v>11294.2</v>
      </c>
      <c r="H483" s="104">
        <f t="shared" si="97"/>
        <v>4.9016309256078472</v>
      </c>
      <c r="I483" s="99">
        <v>864.4</v>
      </c>
    </row>
    <row r="484" spans="1:9" x14ac:dyDescent="0.25">
      <c r="A484" s="205">
        <f t="shared" si="94"/>
        <v>42215</v>
      </c>
      <c r="B484" s="112">
        <v>1185</v>
      </c>
      <c r="C484" s="112">
        <v>1075.5999999999999</v>
      </c>
      <c r="D484" s="112">
        <v>10710.8</v>
      </c>
      <c r="E484" s="112">
        <v>10403.9</v>
      </c>
      <c r="F484" s="99">
        <f t="shared" si="95"/>
        <v>11895.8</v>
      </c>
      <c r="G484" s="103">
        <f t="shared" si="96"/>
        <v>11479.5</v>
      </c>
      <c r="H484" s="104">
        <f t="shared" si="97"/>
        <v>3.6264645672720919</v>
      </c>
      <c r="I484" s="99">
        <v>864.4</v>
      </c>
    </row>
    <row r="485" spans="1:9" x14ac:dyDescent="0.25">
      <c r="A485" s="205">
        <f t="shared" si="94"/>
        <v>42222</v>
      </c>
      <c r="B485" s="99">
        <v>1078.3</v>
      </c>
      <c r="C485" s="99">
        <v>944.8</v>
      </c>
      <c r="D485" s="99">
        <v>10841.6</v>
      </c>
      <c r="E485" s="112">
        <v>10524</v>
      </c>
      <c r="F485" s="99">
        <f t="shared" si="95"/>
        <v>11919.9</v>
      </c>
      <c r="G485" s="103">
        <f t="shared" si="96"/>
        <v>11468.8</v>
      </c>
      <c r="H485" s="104">
        <f t="shared" si="97"/>
        <v>3.9332798549107206</v>
      </c>
      <c r="I485" s="112">
        <v>905</v>
      </c>
    </row>
    <row r="486" spans="1:9" x14ac:dyDescent="0.25">
      <c r="A486" s="205">
        <f t="shared" si="94"/>
        <v>42229</v>
      </c>
      <c r="B486" s="99">
        <v>1032.4000000000001</v>
      </c>
      <c r="C486" s="99">
        <v>786.3</v>
      </c>
      <c r="D486" s="112">
        <v>11054</v>
      </c>
      <c r="E486" s="99">
        <v>10730.2</v>
      </c>
      <c r="F486" s="99">
        <f t="shared" si="95"/>
        <v>12086.4</v>
      </c>
      <c r="G486" s="103">
        <f t="shared" si="96"/>
        <v>11516.5</v>
      </c>
      <c r="H486" s="104">
        <f t="shared" si="97"/>
        <v>4.9485520774540825</v>
      </c>
      <c r="I486" s="99">
        <v>1013.8</v>
      </c>
    </row>
    <row r="487" spans="1:9" x14ac:dyDescent="0.25">
      <c r="A487" s="205">
        <f t="shared" si="94"/>
        <v>42236</v>
      </c>
      <c r="B487" s="99">
        <v>821.5</v>
      </c>
      <c r="C487" s="99">
        <v>595.79999999999995</v>
      </c>
      <c r="D487" s="99">
        <v>11323.5</v>
      </c>
      <c r="E487" s="99">
        <v>11009.1</v>
      </c>
      <c r="F487" s="112">
        <f t="shared" si="95"/>
        <v>12145</v>
      </c>
      <c r="G487" s="103">
        <f t="shared" si="96"/>
        <v>11604.9</v>
      </c>
      <c r="H487" s="104">
        <f t="shared" si="97"/>
        <v>4.6540685400132675</v>
      </c>
      <c r="I487" s="99">
        <v>1102.8</v>
      </c>
    </row>
    <row r="488" spans="1:9" x14ac:dyDescent="0.25">
      <c r="A488" s="205">
        <f t="shared" si="94"/>
        <v>42243</v>
      </c>
      <c r="B488" s="99">
        <v>653.5</v>
      </c>
      <c r="C488" s="99">
        <v>446.6</v>
      </c>
      <c r="D488" s="99">
        <v>11665.2</v>
      </c>
      <c r="E488" s="99">
        <v>11242.8</v>
      </c>
      <c r="F488" s="99">
        <f t="shared" si="95"/>
        <v>12318.7</v>
      </c>
      <c r="G488" s="103">
        <f t="shared" si="96"/>
        <v>11689.4</v>
      </c>
      <c r="H488" s="104">
        <f t="shared" si="97"/>
        <v>5.3835098465276232</v>
      </c>
      <c r="I488" s="99">
        <v>1135</v>
      </c>
    </row>
    <row r="489" spans="1:9" x14ac:dyDescent="0.25">
      <c r="A489" s="205">
        <f t="shared" si="94"/>
        <v>42250</v>
      </c>
      <c r="B489" s="99">
        <v>1591.1</v>
      </c>
      <c r="C489" s="99">
        <v>2208.6</v>
      </c>
      <c r="D489" s="99">
        <v>40.799999999999997</v>
      </c>
      <c r="E489" s="99">
        <v>142.9</v>
      </c>
      <c r="F489" s="99">
        <f t="shared" si="95"/>
        <v>1631.8999999999999</v>
      </c>
      <c r="G489" s="103">
        <f t="shared" si="96"/>
        <v>2351.5</v>
      </c>
      <c r="H489" s="104">
        <f t="shared" si="97"/>
        <v>-30.601743567935369</v>
      </c>
      <c r="I489" s="99">
        <v>10</v>
      </c>
    </row>
    <row r="490" spans="1:9" x14ac:dyDescent="0.25">
      <c r="A490" s="205">
        <f t="shared" si="94"/>
        <v>42257</v>
      </c>
      <c r="B490" s="99">
        <v>1453.8</v>
      </c>
      <c r="C490" s="99">
        <v>2243.1999999999998</v>
      </c>
      <c r="D490" s="99">
        <v>233</v>
      </c>
      <c r="E490" s="99">
        <v>234.3</v>
      </c>
      <c r="F490" s="99">
        <f t="shared" si="95"/>
        <v>1686.8</v>
      </c>
      <c r="G490" s="103">
        <f t="shared" si="96"/>
        <v>2477.5</v>
      </c>
      <c r="H490" s="104">
        <f t="shared" si="97"/>
        <v>-31.915237134207874</v>
      </c>
      <c r="I490" s="99">
        <v>10</v>
      </c>
    </row>
    <row r="491" spans="1:9" x14ac:dyDescent="0.25">
      <c r="A491" s="205">
        <f t="shared" si="94"/>
        <v>42264</v>
      </c>
      <c r="B491" s="99">
        <v>1261.5</v>
      </c>
      <c r="C491" s="99">
        <v>2153.1</v>
      </c>
      <c r="D491" s="99">
        <v>420.7</v>
      </c>
      <c r="E491" s="99">
        <v>470.9</v>
      </c>
      <c r="F491" s="99">
        <f t="shared" si="95"/>
        <v>1682.2</v>
      </c>
      <c r="G491" s="103">
        <f t="shared" si="96"/>
        <v>2624</v>
      </c>
      <c r="H491" s="104">
        <f t="shared" si="97"/>
        <v>-35.891768292682926</v>
      </c>
      <c r="I491" s="99">
        <v>10</v>
      </c>
    </row>
    <row r="492" spans="1:9" x14ac:dyDescent="0.25">
      <c r="A492" s="205">
        <f t="shared" si="94"/>
        <v>42271</v>
      </c>
      <c r="B492" s="99">
        <v>1056.0999999999999</v>
      </c>
      <c r="C492" s="204">
        <v>1948.9</v>
      </c>
      <c r="D492" s="99">
        <v>627.1</v>
      </c>
      <c r="E492" s="204">
        <v>702.9</v>
      </c>
      <c r="F492" s="99">
        <f t="shared" si="95"/>
        <v>1683.1999999999998</v>
      </c>
      <c r="G492" s="103">
        <f t="shared" si="96"/>
        <v>2651.8</v>
      </c>
      <c r="H492" s="104">
        <f t="shared" si="97"/>
        <v>-36.526133192548471</v>
      </c>
      <c r="I492" s="99">
        <v>10</v>
      </c>
    </row>
    <row r="493" spans="1:9" x14ac:dyDescent="0.25">
      <c r="A493" s="205">
        <f t="shared" si="94"/>
        <v>42278</v>
      </c>
      <c r="B493" s="99">
        <v>972.5</v>
      </c>
      <c r="C493" s="204">
        <v>1874.5</v>
      </c>
      <c r="D493" s="112">
        <v>748</v>
      </c>
      <c r="E493" s="204">
        <v>946.3</v>
      </c>
      <c r="F493" s="99">
        <f t="shared" si="95"/>
        <v>1720.5</v>
      </c>
      <c r="G493" s="103">
        <f t="shared" si="96"/>
        <v>2820.8</v>
      </c>
      <c r="H493" s="104">
        <f t="shared" si="97"/>
        <v>-39.006664775950085</v>
      </c>
      <c r="I493" s="99">
        <v>10</v>
      </c>
    </row>
    <row r="494" spans="1:9" x14ac:dyDescent="0.25">
      <c r="A494" s="205">
        <f t="shared" si="94"/>
        <v>42285</v>
      </c>
      <c r="B494" s="112">
        <v>850</v>
      </c>
      <c r="C494" s="112">
        <v>1741</v>
      </c>
      <c r="D494" s="99">
        <v>968.3</v>
      </c>
      <c r="E494" s="99">
        <v>1294.5</v>
      </c>
      <c r="F494" s="99">
        <f t="shared" si="95"/>
        <v>1818.3</v>
      </c>
      <c r="G494" s="103">
        <f t="shared" si="96"/>
        <v>3035.5</v>
      </c>
      <c r="H494" s="104">
        <f t="shared" si="97"/>
        <v>-40.098830505682756</v>
      </c>
      <c r="I494" s="99">
        <v>10</v>
      </c>
    </row>
    <row r="495" spans="1:9" x14ac:dyDescent="0.25">
      <c r="A495" s="205">
        <f t="shared" si="94"/>
        <v>42292</v>
      </c>
      <c r="B495" s="112">
        <v>910</v>
      </c>
      <c r="C495" s="99">
        <v>1801.4</v>
      </c>
      <c r="D495" s="99">
        <v>1011.8</v>
      </c>
      <c r="E495" s="99">
        <v>1401.5</v>
      </c>
      <c r="F495" s="99">
        <f t="shared" ref="F495:F564" si="98">+B495+D495</f>
        <v>1921.8</v>
      </c>
      <c r="G495" s="103">
        <f t="shared" si="96"/>
        <v>3202.9</v>
      </c>
      <c r="H495" s="104">
        <f t="shared" si="97"/>
        <v>-39.998126697680227</v>
      </c>
      <c r="I495" s="99">
        <v>10</v>
      </c>
    </row>
    <row r="496" spans="1:9" x14ac:dyDescent="0.25">
      <c r="A496" s="205">
        <f t="shared" si="94"/>
        <v>42299</v>
      </c>
      <c r="B496" s="99">
        <v>839.1</v>
      </c>
      <c r="C496" s="99">
        <v>1765.4</v>
      </c>
      <c r="D496" s="99">
        <v>1064.5</v>
      </c>
      <c r="E496" s="99">
        <v>1515.4</v>
      </c>
      <c r="F496" s="99">
        <f t="shared" si="98"/>
        <v>1903.6</v>
      </c>
      <c r="G496" s="103">
        <f t="shared" si="96"/>
        <v>3280.8</v>
      </c>
      <c r="H496" s="104">
        <f t="shared" si="97"/>
        <v>-41.977566447208005</v>
      </c>
      <c r="I496" s="99">
        <v>10</v>
      </c>
    </row>
    <row r="497" spans="1:9" x14ac:dyDescent="0.25">
      <c r="A497" s="205">
        <f t="shared" si="94"/>
        <v>42306</v>
      </c>
      <c r="B497" s="99">
        <v>980.3</v>
      </c>
      <c r="C497" s="99">
        <v>1667.2</v>
      </c>
      <c r="D497" s="99">
        <v>1110.0999999999999</v>
      </c>
      <c r="E497" s="99">
        <v>1611.1</v>
      </c>
      <c r="F497" s="99">
        <f t="shared" si="98"/>
        <v>2090.3999999999996</v>
      </c>
      <c r="G497" s="103">
        <f t="shared" si="96"/>
        <v>3278.3</v>
      </c>
      <c r="H497" s="104">
        <f t="shared" si="97"/>
        <v>-36.235243876399373</v>
      </c>
      <c r="I497" s="99">
        <v>10</v>
      </c>
    </row>
    <row r="498" spans="1:9" x14ac:dyDescent="0.25">
      <c r="A498" s="205">
        <f t="shared" si="94"/>
        <v>42313</v>
      </c>
      <c r="B498" s="99">
        <v>984.9</v>
      </c>
      <c r="C498" s="99">
        <v>1789.8</v>
      </c>
      <c r="D498" s="99">
        <v>1182.9000000000001</v>
      </c>
      <c r="E498" s="99">
        <v>1677.8</v>
      </c>
      <c r="F498" s="99">
        <f t="shared" si="98"/>
        <v>2167.8000000000002</v>
      </c>
      <c r="G498" s="103">
        <f t="shared" si="96"/>
        <v>3467.6</v>
      </c>
      <c r="H498" s="104">
        <f t="shared" si="97"/>
        <v>-37.484138885684615</v>
      </c>
      <c r="I498" s="99">
        <v>10</v>
      </c>
    </row>
    <row r="499" spans="1:9" x14ac:dyDescent="0.25">
      <c r="A499" s="205">
        <f t="shared" si="94"/>
        <v>42320</v>
      </c>
      <c r="B499" s="112">
        <v>1063</v>
      </c>
      <c r="C499" s="99">
        <v>2097.6</v>
      </c>
      <c r="D499" s="99">
        <v>1289.3</v>
      </c>
      <c r="E499" s="99">
        <v>1817.5</v>
      </c>
      <c r="F499" s="99">
        <f t="shared" si="98"/>
        <v>2352.3000000000002</v>
      </c>
      <c r="G499" s="103">
        <f t="shared" si="96"/>
        <v>3915.1</v>
      </c>
      <c r="H499" s="104">
        <f t="shared" si="97"/>
        <v>-39.917243493141932</v>
      </c>
      <c r="I499" s="99">
        <v>10</v>
      </c>
    </row>
    <row r="500" spans="1:9" x14ac:dyDescent="0.25">
      <c r="A500" s="205">
        <f t="shared" si="94"/>
        <v>42327</v>
      </c>
      <c r="B500" s="99">
        <v>1149.3</v>
      </c>
      <c r="C500" s="99">
        <v>2161.8000000000002</v>
      </c>
      <c r="D500" s="99">
        <v>1399.7</v>
      </c>
      <c r="E500" s="99">
        <v>1905.9</v>
      </c>
      <c r="F500" s="99">
        <f t="shared" si="98"/>
        <v>2549</v>
      </c>
      <c r="G500" s="103">
        <f t="shared" si="96"/>
        <v>4067.7000000000003</v>
      </c>
      <c r="H500" s="104">
        <f t="shared" si="97"/>
        <v>-37.335595053715863</v>
      </c>
      <c r="I500" s="99">
        <v>68.900000000000006</v>
      </c>
    </row>
    <row r="501" spans="1:9" x14ac:dyDescent="0.25">
      <c r="A501" s="205">
        <f t="shared" si="94"/>
        <v>42334</v>
      </c>
      <c r="B501" s="99">
        <v>1225.5</v>
      </c>
      <c r="C501" s="99">
        <v>2305.1</v>
      </c>
      <c r="D501" s="99">
        <v>1514.4</v>
      </c>
      <c r="E501" s="99">
        <v>1998.6</v>
      </c>
      <c r="F501" s="99">
        <f t="shared" si="98"/>
        <v>2739.9</v>
      </c>
      <c r="G501" s="103">
        <f t="shared" si="96"/>
        <v>4303.7</v>
      </c>
      <c r="H501" s="104">
        <f t="shared" si="97"/>
        <v>-36.336175848688335</v>
      </c>
      <c r="I501" s="99">
        <v>68.900000000000006</v>
      </c>
    </row>
    <row r="502" spans="1:9" x14ac:dyDescent="0.25">
      <c r="A502" s="205">
        <f t="shared" si="94"/>
        <v>42341</v>
      </c>
      <c r="B502" s="112">
        <v>1165.5</v>
      </c>
      <c r="C502" s="112">
        <v>2654.3</v>
      </c>
      <c r="D502" s="112">
        <v>1640.4</v>
      </c>
      <c r="E502" s="112">
        <v>2245</v>
      </c>
      <c r="F502" s="112">
        <f t="shared" si="98"/>
        <v>2805.9</v>
      </c>
      <c r="G502" s="103">
        <f t="shared" si="96"/>
        <v>4899.3</v>
      </c>
      <c r="H502" s="104">
        <f t="shared" si="97"/>
        <v>-42.728553058600205</v>
      </c>
      <c r="I502" s="99">
        <v>68.900000000000006</v>
      </c>
    </row>
    <row r="503" spans="1:9" x14ac:dyDescent="0.25">
      <c r="A503" s="205">
        <f t="shared" si="94"/>
        <v>42348</v>
      </c>
      <c r="B503" s="112">
        <v>1159</v>
      </c>
      <c r="C503" s="112">
        <v>2497.6999999999998</v>
      </c>
      <c r="D503" s="112">
        <v>1682.9</v>
      </c>
      <c r="E503" s="112">
        <v>2516</v>
      </c>
      <c r="F503" s="112">
        <f t="shared" si="98"/>
        <v>2841.9</v>
      </c>
      <c r="G503" s="103">
        <f t="shared" si="96"/>
        <v>5013.7</v>
      </c>
      <c r="H503" s="104">
        <f t="shared" si="97"/>
        <v>-43.317310569040821</v>
      </c>
      <c r="I503" s="99">
        <v>166.1</v>
      </c>
    </row>
    <row r="504" spans="1:9" x14ac:dyDescent="0.25">
      <c r="A504" s="205">
        <f t="shared" si="94"/>
        <v>42355</v>
      </c>
      <c r="B504" s="112">
        <v>1153.5</v>
      </c>
      <c r="C504" s="112">
        <v>2725.9</v>
      </c>
      <c r="D504" s="112">
        <v>1831.4</v>
      </c>
      <c r="E504" s="112">
        <v>2667.5</v>
      </c>
      <c r="F504" s="112">
        <f t="shared" si="98"/>
        <v>2984.9</v>
      </c>
      <c r="G504" s="103">
        <f t="shared" si="96"/>
        <v>5393.4</v>
      </c>
      <c r="H504" s="104">
        <f t="shared" si="97"/>
        <v>-44.656431935328357</v>
      </c>
      <c r="I504" s="99">
        <v>166.1</v>
      </c>
    </row>
    <row r="505" spans="1:9" x14ac:dyDescent="0.25">
      <c r="A505" s="205">
        <f t="shared" si="94"/>
        <v>42362</v>
      </c>
      <c r="B505" s="112">
        <v>1234.7</v>
      </c>
      <c r="C505" s="112">
        <v>2830.2</v>
      </c>
      <c r="D505" s="112">
        <v>1881</v>
      </c>
      <c r="E505" s="112">
        <v>2829.4</v>
      </c>
      <c r="F505" s="112">
        <f t="shared" si="98"/>
        <v>3115.7</v>
      </c>
      <c r="G505" s="103">
        <f t="shared" si="96"/>
        <v>5659.6</v>
      </c>
      <c r="H505" s="104">
        <f t="shared" si="97"/>
        <v>-44.948406247791375</v>
      </c>
      <c r="I505" s="99">
        <v>166.1</v>
      </c>
    </row>
    <row r="506" spans="1:9" x14ac:dyDescent="0.25">
      <c r="A506" s="205">
        <f t="shared" si="94"/>
        <v>42369</v>
      </c>
      <c r="B506" s="112">
        <v>1211.4000000000001</v>
      </c>
      <c r="C506" s="112">
        <v>2772.5</v>
      </c>
      <c r="D506" s="112">
        <v>1902.6</v>
      </c>
      <c r="E506" s="112">
        <v>2937.2</v>
      </c>
      <c r="F506" s="112">
        <f t="shared" si="98"/>
        <v>3114</v>
      </c>
      <c r="G506" s="103">
        <f t="shared" si="96"/>
        <v>5709.7</v>
      </c>
      <c r="H506" s="104">
        <f t="shared" si="97"/>
        <v>-45.46123263919295</v>
      </c>
      <c r="I506" s="99">
        <v>1666.1</v>
      </c>
    </row>
    <row r="507" spans="1:9" x14ac:dyDescent="0.25">
      <c r="A507" s="205">
        <f t="shared" si="94"/>
        <v>42376</v>
      </c>
      <c r="B507" s="112">
        <v>1370</v>
      </c>
      <c r="C507" s="99">
        <v>2603.5</v>
      </c>
      <c r="D507" s="99">
        <v>2054.1999999999998</v>
      </c>
      <c r="E507" s="112">
        <v>3124</v>
      </c>
      <c r="F507" s="99">
        <f t="shared" si="98"/>
        <v>3424.2</v>
      </c>
      <c r="G507" s="103">
        <f t="shared" si="96"/>
        <v>5727.5</v>
      </c>
      <c r="H507" s="104">
        <f t="shared" si="97"/>
        <v>-40.214753382802272</v>
      </c>
      <c r="I507" s="99">
        <v>1666.1</v>
      </c>
    </row>
    <row r="508" spans="1:9" x14ac:dyDescent="0.25">
      <c r="A508" s="205">
        <f t="shared" si="94"/>
        <v>42383</v>
      </c>
      <c r="B508" s="112">
        <v>1306.0999999999999</v>
      </c>
      <c r="C508" s="99">
        <v>2950.9</v>
      </c>
      <c r="D508" s="99">
        <v>2179.1999999999998</v>
      </c>
      <c r="E508" s="99">
        <v>3202.8</v>
      </c>
      <c r="F508" s="99">
        <f t="shared" si="98"/>
        <v>3485.2999999999997</v>
      </c>
      <c r="G508" s="103">
        <f t="shared" si="96"/>
        <v>6153.7000000000007</v>
      </c>
      <c r="H508" s="104">
        <f t="shared" si="97"/>
        <v>-43.362529860084187</v>
      </c>
    </row>
    <row r="509" spans="1:9" x14ac:dyDescent="0.25">
      <c r="A509" s="205">
        <f t="shared" si="94"/>
        <v>42390</v>
      </c>
      <c r="B509" s="112">
        <v>1358.8</v>
      </c>
      <c r="C509" s="99">
        <v>2841.2</v>
      </c>
      <c r="D509" s="99">
        <v>2372.3000000000002</v>
      </c>
      <c r="E509" s="99">
        <v>3641.1</v>
      </c>
      <c r="F509" s="99">
        <f t="shared" si="98"/>
        <v>3731.1000000000004</v>
      </c>
      <c r="G509" s="103">
        <f t="shared" si="96"/>
        <v>6482.2999999999993</v>
      </c>
      <c r="H509" s="104">
        <f t="shared" si="97"/>
        <v>-42.441725930611042</v>
      </c>
    </row>
    <row r="510" spans="1:9" x14ac:dyDescent="0.25">
      <c r="A510" s="205">
        <f t="shared" ref="A510:A573" si="99">+A509+7</f>
        <v>42397</v>
      </c>
      <c r="B510" s="112">
        <v>1503.3</v>
      </c>
      <c r="C510" s="99">
        <v>2743.5</v>
      </c>
      <c r="D510" s="112">
        <v>2437</v>
      </c>
      <c r="E510" s="112">
        <v>3827</v>
      </c>
      <c r="F510" s="99">
        <f t="shared" si="98"/>
        <v>3940.3</v>
      </c>
      <c r="G510" s="103">
        <f t="shared" si="96"/>
        <v>6570.5</v>
      </c>
      <c r="H510" s="104">
        <f t="shared" si="97"/>
        <v>-40.030439083783577</v>
      </c>
    </row>
    <row r="511" spans="1:9" x14ac:dyDescent="0.25">
      <c r="A511" s="205">
        <f t="shared" si="99"/>
        <v>42404</v>
      </c>
      <c r="B511" s="112">
        <v>1513.8</v>
      </c>
      <c r="C511" s="99">
        <v>2824.4</v>
      </c>
      <c r="D511" s="99">
        <v>2540.3000000000002</v>
      </c>
      <c r="E511" s="99">
        <v>3918.5</v>
      </c>
      <c r="F511" s="99">
        <f t="shared" si="98"/>
        <v>4054.1000000000004</v>
      </c>
      <c r="G511" s="103">
        <f t="shared" si="96"/>
        <v>6742.9</v>
      </c>
      <c r="H511" s="104">
        <f t="shared" si="97"/>
        <v>-39.876017737175395</v>
      </c>
      <c r="I511" s="99">
        <v>126.3</v>
      </c>
    </row>
    <row r="512" spans="1:9" x14ac:dyDescent="0.25">
      <c r="A512" s="205">
        <f t="shared" si="99"/>
        <v>42411</v>
      </c>
      <c r="B512" s="112">
        <v>1416.7</v>
      </c>
      <c r="C512" s="99">
        <v>2830</v>
      </c>
      <c r="D512" s="99">
        <v>2739.8</v>
      </c>
      <c r="E512" s="112">
        <v>4077</v>
      </c>
      <c r="F512" s="99">
        <f t="shared" si="98"/>
        <v>4156.5</v>
      </c>
      <c r="G512" s="103">
        <f t="shared" si="96"/>
        <v>6907</v>
      </c>
      <c r="H512" s="104">
        <f t="shared" si="97"/>
        <v>-39.82191979151586</v>
      </c>
      <c r="I512" s="99">
        <v>373.5</v>
      </c>
    </row>
    <row r="513" spans="1:9" x14ac:dyDescent="0.25">
      <c r="A513" s="205">
        <f t="shared" si="99"/>
        <v>42418</v>
      </c>
      <c r="B513" s="112">
        <v>1502.9</v>
      </c>
      <c r="C513" s="99">
        <v>2865.6</v>
      </c>
      <c r="D513" s="99">
        <v>2988.4</v>
      </c>
      <c r="E513" s="99">
        <v>4329.3</v>
      </c>
      <c r="F513" s="99">
        <f t="shared" si="98"/>
        <v>4491.3</v>
      </c>
      <c r="G513" s="103">
        <f t="shared" si="96"/>
        <v>7194.9</v>
      </c>
      <c r="H513" s="104">
        <f t="shared" si="97"/>
        <v>-37.576616770212226</v>
      </c>
      <c r="I513" s="99">
        <v>400.2</v>
      </c>
    </row>
    <row r="514" spans="1:9" x14ac:dyDescent="0.25">
      <c r="A514" s="205">
        <f t="shared" si="99"/>
        <v>42425</v>
      </c>
      <c r="B514" s="112">
        <v>1587.7</v>
      </c>
      <c r="C514" s="99">
        <v>2725</v>
      </c>
      <c r="D514" s="99">
        <v>3087.4</v>
      </c>
      <c r="E514" s="99">
        <v>4731.8</v>
      </c>
      <c r="F514" s="99">
        <f t="shared" si="98"/>
        <v>4675.1000000000004</v>
      </c>
      <c r="G514" s="103">
        <f t="shared" si="96"/>
        <v>7456.8</v>
      </c>
      <c r="H514" s="104">
        <f t="shared" si="97"/>
        <v>-37.304205557343629</v>
      </c>
      <c r="I514" s="99">
        <v>400.2</v>
      </c>
    </row>
    <row r="515" spans="1:9" x14ac:dyDescent="0.25">
      <c r="A515" s="205">
        <f t="shared" si="99"/>
        <v>42432</v>
      </c>
      <c r="B515" s="112">
        <v>1629.1</v>
      </c>
      <c r="C515" s="99">
        <v>2538.3000000000002</v>
      </c>
      <c r="D515" s="99">
        <v>3289.8</v>
      </c>
      <c r="E515" s="99">
        <v>5001.6000000000004</v>
      </c>
      <c r="F515" s="99">
        <f t="shared" si="98"/>
        <v>4918.8999999999996</v>
      </c>
      <c r="G515" s="103">
        <f t="shared" si="96"/>
        <v>7539.9000000000005</v>
      </c>
      <c r="H515" s="104">
        <f t="shared" si="97"/>
        <v>-34.761734240507181</v>
      </c>
      <c r="I515" s="99">
        <v>400.2</v>
      </c>
    </row>
    <row r="516" spans="1:9" x14ac:dyDescent="0.25">
      <c r="A516" s="205">
        <f t="shared" si="99"/>
        <v>42439</v>
      </c>
      <c r="B516" s="112">
        <v>1806.1</v>
      </c>
      <c r="C516" s="112">
        <v>2618</v>
      </c>
      <c r="D516" s="112">
        <v>3550</v>
      </c>
      <c r="E516" s="112">
        <v>5165</v>
      </c>
      <c r="F516" s="99">
        <f t="shared" si="98"/>
        <v>5356.1</v>
      </c>
      <c r="G516" s="103">
        <f t="shared" si="96"/>
        <v>7783</v>
      </c>
      <c r="H516" s="104">
        <f t="shared" si="97"/>
        <v>-31.182063471669018</v>
      </c>
      <c r="I516" s="99">
        <v>400.2</v>
      </c>
    </row>
    <row r="517" spans="1:9" x14ac:dyDescent="0.25">
      <c r="A517" s="205">
        <f t="shared" si="99"/>
        <v>42446</v>
      </c>
      <c r="B517" s="112">
        <v>1872.2</v>
      </c>
      <c r="C517" s="99">
        <v>2499.3000000000002</v>
      </c>
      <c r="D517" s="99">
        <v>3834.3</v>
      </c>
      <c r="E517" s="99">
        <v>5475.5</v>
      </c>
      <c r="F517" s="99">
        <f t="shared" si="98"/>
        <v>5706.5</v>
      </c>
      <c r="G517" s="103">
        <f t="shared" si="96"/>
        <v>7974.8</v>
      </c>
      <c r="H517" s="104">
        <f t="shared" si="97"/>
        <v>-28.443346541606061</v>
      </c>
      <c r="I517" s="99">
        <v>366.6</v>
      </c>
    </row>
    <row r="518" spans="1:9" x14ac:dyDescent="0.25">
      <c r="A518" s="205">
        <f t="shared" si="99"/>
        <v>42453</v>
      </c>
      <c r="B518" s="112">
        <v>1665.2</v>
      </c>
      <c r="C518" s="99">
        <v>2430.6</v>
      </c>
      <c r="D518" s="99">
        <v>4167.8999999999996</v>
      </c>
      <c r="E518" s="99">
        <v>5602.4</v>
      </c>
      <c r="F518" s="99">
        <f t="shared" si="98"/>
        <v>5833.0999999999995</v>
      </c>
      <c r="G518" s="103">
        <f t="shared" si="96"/>
        <v>8033</v>
      </c>
      <c r="H518" s="104">
        <f t="shared" si="97"/>
        <v>-27.385783642474802</v>
      </c>
      <c r="I518" s="112">
        <v>361</v>
      </c>
    </row>
    <row r="519" spans="1:9" x14ac:dyDescent="0.25">
      <c r="A519" s="205">
        <f t="shared" si="99"/>
        <v>42460</v>
      </c>
      <c r="B519" s="112">
        <v>1802.7</v>
      </c>
      <c r="C519" s="99">
        <v>2362.4</v>
      </c>
      <c r="D519" s="99">
        <v>4250.7</v>
      </c>
      <c r="E519" s="99">
        <v>5867.8</v>
      </c>
      <c r="F519" s="99">
        <f t="shared" si="98"/>
        <v>6053.4</v>
      </c>
      <c r="G519" s="103">
        <f t="shared" si="96"/>
        <v>8230.2000000000007</v>
      </c>
      <c r="H519" s="104">
        <f t="shared" si="97"/>
        <v>-26.448931982211864</v>
      </c>
      <c r="I519" s="112">
        <v>490</v>
      </c>
    </row>
    <row r="520" spans="1:9" x14ac:dyDescent="0.25">
      <c r="A520" s="205">
        <f t="shared" si="99"/>
        <v>42467</v>
      </c>
      <c r="B520" s="112">
        <v>1985</v>
      </c>
      <c r="C520" s="99">
        <v>2280.6</v>
      </c>
      <c r="D520" s="99">
        <v>4465.1000000000004</v>
      </c>
      <c r="E520" s="99">
        <v>6143.9</v>
      </c>
      <c r="F520" s="99">
        <f t="shared" si="98"/>
        <v>6450.1</v>
      </c>
      <c r="G520" s="103">
        <f t="shared" si="96"/>
        <v>8424.5</v>
      </c>
      <c r="H520" s="104">
        <f t="shared" si="97"/>
        <v>-23.436405721407795</v>
      </c>
      <c r="I520" s="112">
        <v>547</v>
      </c>
    </row>
    <row r="521" spans="1:9" x14ac:dyDescent="0.25">
      <c r="A521" s="205">
        <f t="shared" si="99"/>
        <v>42474</v>
      </c>
      <c r="B521" s="112">
        <v>1924</v>
      </c>
      <c r="C521" s="99">
        <v>2327.5</v>
      </c>
      <c r="D521" s="99">
        <v>4863.3999999999996</v>
      </c>
      <c r="E521" s="112">
        <v>6433</v>
      </c>
      <c r="F521" s="99">
        <f t="shared" si="98"/>
        <v>6787.4</v>
      </c>
      <c r="G521" s="103">
        <f t="shared" si="96"/>
        <v>8760.5</v>
      </c>
      <c r="H521" s="104">
        <f t="shared" si="97"/>
        <v>-22.522687061240799</v>
      </c>
      <c r="I521" s="99">
        <v>489.3</v>
      </c>
    </row>
    <row r="522" spans="1:9" x14ac:dyDescent="0.25">
      <c r="A522" s="205">
        <f t="shared" si="99"/>
        <v>42481</v>
      </c>
      <c r="B522" s="112">
        <v>2255.6</v>
      </c>
      <c r="C522" s="99">
        <v>2501.8000000000002</v>
      </c>
      <c r="D522" s="99">
        <v>5099.2</v>
      </c>
      <c r="E522" s="99">
        <v>6612.2</v>
      </c>
      <c r="F522" s="99">
        <f t="shared" si="98"/>
        <v>7354.7999999999993</v>
      </c>
      <c r="G522" s="103">
        <f t="shared" si="96"/>
        <v>9114</v>
      </c>
      <c r="H522" s="104">
        <f t="shared" si="97"/>
        <v>-19.302172481895997</v>
      </c>
      <c r="I522" s="99">
        <v>649.29999999999995</v>
      </c>
    </row>
    <row r="523" spans="1:9" x14ac:dyDescent="0.25">
      <c r="A523" s="205">
        <f t="shared" si="99"/>
        <v>42488</v>
      </c>
      <c r="B523" s="112">
        <v>2602.3000000000002</v>
      </c>
      <c r="C523" s="99">
        <v>2265.1</v>
      </c>
      <c r="D523" s="99">
        <v>5211.2</v>
      </c>
      <c r="E523" s="99">
        <v>7012.3</v>
      </c>
      <c r="F523" s="99">
        <f t="shared" si="98"/>
        <v>7813.5</v>
      </c>
      <c r="G523" s="103">
        <f t="shared" si="96"/>
        <v>9277.4</v>
      </c>
      <c r="H523" s="104">
        <f t="shared" si="97"/>
        <v>-15.779205380817896</v>
      </c>
      <c r="I523" s="99">
        <v>649.29999999999995</v>
      </c>
    </row>
    <row r="524" spans="1:9" x14ac:dyDescent="0.25">
      <c r="A524" s="205">
        <f t="shared" si="99"/>
        <v>42495</v>
      </c>
      <c r="B524" s="112">
        <v>2613</v>
      </c>
      <c r="C524" s="99">
        <v>2096</v>
      </c>
      <c r="D524" s="99">
        <v>5438.8</v>
      </c>
      <c r="E524" s="99">
        <v>7370.7</v>
      </c>
      <c r="F524" s="99">
        <f t="shared" si="98"/>
        <v>8051.8</v>
      </c>
      <c r="G524" s="103">
        <f t="shared" si="96"/>
        <v>9466.7000000000007</v>
      </c>
      <c r="H524" s="104">
        <f t="shared" si="97"/>
        <v>-14.946074133541787</v>
      </c>
      <c r="I524" s="99">
        <v>650.6</v>
      </c>
    </row>
    <row r="525" spans="1:9" x14ac:dyDescent="0.25">
      <c r="A525" s="205">
        <f t="shared" si="99"/>
        <v>42502</v>
      </c>
      <c r="B525" s="112">
        <v>2838.1</v>
      </c>
      <c r="C525" s="99">
        <v>2322.1</v>
      </c>
      <c r="D525" s="99">
        <v>5786.2</v>
      </c>
      <c r="E525" s="99">
        <v>7600.6</v>
      </c>
      <c r="F525" s="99">
        <f t="shared" si="98"/>
        <v>8624.2999999999993</v>
      </c>
      <c r="G525" s="103">
        <f t="shared" si="96"/>
        <v>9922.7000000000007</v>
      </c>
      <c r="H525" s="104">
        <f t="shared" si="97"/>
        <v>-13.085148195551632</v>
      </c>
      <c r="I525" s="99">
        <v>650.6</v>
      </c>
    </row>
    <row r="526" spans="1:9" x14ac:dyDescent="0.25">
      <c r="A526" s="205">
        <f t="shared" si="99"/>
        <v>42509</v>
      </c>
      <c r="B526" s="99">
        <v>2924.1</v>
      </c>
      <c r="C526" s="99">
        <v>2140</v>
      </c>
      <c r="D526" s="99">
        <v>6000</v>
      </c>
      <c r="E526" s="99">
        <v>7993.7</v>
      </c>
      <c r="F526" s="99">
        <f t="shared" si="98"/>
        <v>8924.1</v>
      </c>
      <c r="G526" s="103">
        <f t="shared" si="96"/>
        <v>10133.700000000001</v>
      </c>
      <c r="H526" s="104">
        <f t="shared" si="97"/>
        <v>-11.936410195683711</v>
      </c>
      <c r="I526" s="99">
        <v>650.6</v>
      </c>
    </row>
    <row r="527" spans="1:9" x14ac:dyDescent="0.25">
      <c r="A527" s="205">
        <f t="shared" si="99"/>
        <v>42516</v>
      </c>
      <c r="B527" s="99">
        <v>2885.7</v>
      </c>
      <c r="C527" s="99">
        <v>2117.8000000000002</v>
      </c>
      <c r="D527" s="99">
        <v>6282.6</v>
      </c>
      <c r="E527" s="99">
        <v>8199.2000000000007</v>
      </c>
      <c r="F527" s="99">
        <f t="shared" si="98"/>
        <v>9168.2999999999993</v>
      </c>
      <c r="G527" s="103">
        <f t="shared" si="96"/>
        <v>10317</v>
      </c>
      <c r="H527" s="104">
        <f t="shared" si="97"/>
        <v>-11.134050596103528</v>
      </c>
      <c r="I527" s="99">
        <v>650.6</v>
      </c>
    </row>
    <row r="528" spans="1:9" x14ac:dyDescent="0.25">
      <c r="A528" s="205">
        <f t="shared" si="99"/>
        <v>42523</v>
      </c>
      <c r="B528" s="99">
        <v>3036.9</v>
      </c>
      <c r="C528" s="99">
        <v>2147.4</v>
      </c>
      <c r="D528" s="99">
        <v>6540.5</v>
      </c>
      <c r="E528" s="99">
        <v>8302.7000000000007</v>
      </c>
      <c r="F528" s="99">
        <f t="shared" si="98"/>
        <v>9577.4</v>
      </c>
      <c r="G528" s="103">
        <f t="shared" si="96"/>
        <v>10450.1</v>
      </c>
      <c r="H528" s="104">
        <f t="shared" si="97"/>
        <v>-8.3511162572607045</v>
      </c>
      <c r="I528" s="99">
        <v>350.6</v>
      </c>
    </row>
    <row r="529" spans="1:9" x14ac:dyDescent="0.25">
      <c r="A529" s="205">
        <f t="shared" si="99"/>
        <v>42530</v>
      </c>
      <c r="B529">
        <v>3078.1</v>
      </c>
      <c r="C529">
        <v>2057.6</v>
      </c>
      <c r="D529">
        <v>6697.5</v>
      </c>
      <c r="E529">
        <v>8574.9</v>
      </c>
      <c r="F529" s="99">
        <f t="shared" si="98"/>
        <v>9775.6</v>
      </c>
      <c r="G529" s="103">
        <f t="shared" si="96"/>
        <v>10632.5</v>
      </c>
      <c r="H529" s="104">
        <f t="shared" si="97"/>
        <v>-8.0592522924994086</v>
      </c>
      <c r="I529" s="99">
        <v>681.1</v>
      </c>
    </row>
    <row r="530" spans="1:9" x14ac:dyDescent="0.25">
      <c r="A530" s="205">
        <f t="shared" si="99"/>
        <v>42537</v>
      </c>
      <c r="B530" s="99">
        <v>3025.1</v>
      </c>
      <c r="C530" s="99">
        <v>1941.6</v>
      </c>
      <c r="D530" s="99">
        <v>6982.8</v>
      </c>
      <c r="E530" s="99">
        <v>9043.5</v>
      </c>
      <c r="F530" s="99">
        <f t="shared" si="98"/>
        <v>10007.9</v>
      </c>
      <c r="G530" s="103">
        <f t="shared" si="96"/>
        <v>10985.1</v>
      </c>
      <c r="H530" s="104">
        <f t="shared" si="97"/>
        <v>-8.8956859746383792</v>
      </c>
      <c r="I530" s="99">
        <v>839.1</v>
      </c>
    </row>
    <row r="531" spans="1:9" x14ac:dyDescent="0.25">
      <c r="A531" s="205">
        <f t="shared" si="99"/>
        <v>42544</v>
      </c>
      <c r="B531" s="99">
        <v>2795.3</v>
      </c>
      <c r="C531" s="99">
        <v>1941.1</v>
      </c>
      <c r="D531" s="99">
        <v>7353</v>
      </c>
      <c r="E531" s="99">
        <v>9206.5</v>
      </c>
      <c r="F531" s="99">
        <f t="shared" si="98"/>
        <v>10148.299999999999</v>
      </c>
      <c r="G531" s="103">
        <f t="shared" si="96"/>
        <v>11147.6</v>
      </c>
      <c r="H531" s="104">
        <f t="shared" si="97"/>
        <v>-8.9642613656751298</v>
      </c>
      <c r="I531" s="99">
        <v>959.1</v>
      </c>
    </row>
    <row r="532" spans="1:9" x14ac:dyDescent="0.25">
      <c r="A532" s="205">
        <f t="shared" si="99"/>
        <v>42551</v>
      </c>
      <c r="B532" s="99">
        <v>2381.4</v>
      </c>
      <c r="C532" s="99">
        <v>1904.3</v>
      </c>
      <c r="D532" s="99">
        <v>7833.6</v>
      </c>
      <c r="E532" s="99">
        <v>9414.7000000000007</v>
      </c>
      <c r="F532" s="112">
        <f t="shared" si="98"/>
        <v>10215</v>
      </c>
      <c r="G532" s="103">
        <f t="shared" si="96"/>
        <v>11319</v>
      </c>
      <c r="H532" s="104">
        <f t="shared" si="97"/>
        <v>-9.7535117943281175</v>
      </c>
      <c r="I532" s="99">
        <v>1121.0999999999999</v>
      </c>
    </row>
    <row r="533" spans="1:9" x14ac:dyDescent="0.25">
      <c r="A533" s="205">
        <f t="shared" si="99"/>
        <v>42558</v>
      </c>
      <c r="B533" s="99">
        <v>2254.9</v>
      </c>
      <c r="C533" s="99">
        <v>1735.5</v>
      </c>
      <c r="D533" s="99">
        <v>8191.4</v>
      </c>
      <c r="E533" s="99">
        <v>9650.7999999999993</v>
      </c>
      <c r="F533" s="99">
        <f t="shared" si="98"/>
        <v>10446.299999999999</v>
      </c>
      <c r="G533" s="103">
        <f t="shared" ref="G533:G596" si="100">+C533+E533</f>
        <v>11386.3</v>
      </c>
      <c r="H533" s="104">
        <f t="shared" ref="H533:H596" si="101">(F533/G533-1)*100</f>
        <v>-8.2555351606755529</v>
      </c>
      <c r="I533" s="99">
        <v>1319.1</v>
      </c>
    </row>
    <row r="534" spans="1:9" x14ac:dyDescent="0.25">
      <c r="A534" s="205">
        <f t="shared" si="99"/>
        <v>42565</v>
      </c>
      <c r="B534" s="99">
        <v>1785.7</v>
      </c>
      <c r="C534" s="99">
        <v>1588.7</v>
      </c>
      <c r="D534" s="99">
        <v>8532.2999999999993</v>
      </c>
      <c r="E534" s="99">
        <v>9896.7999999999993</v>
      </c>
      <c r="F534" s="112">
        <f t="shared" si="98"/>
        <v>10318</v>
      </c>
      <c r="G534" s="103">
        <f t="shared" si="100"/>
        <v>11485.5</v>
      </c>
      <c r="H534" s="104">
        <f t="shared" si="101"/>
        <v>-10.16499064037264</v>
      </c>
      <c r="I534" s="99">
        <v>1404.6</v>
      </c>
    </row>
    <row r="535" spans="1:9" x14ac:dyDescent="0.25">
      <c r="A535" s="205">
        <f t="shared" si="99"/>
        <v>42572</v>
      </c>
      <c r="B535" s="99">
        <v>1650.9</v>
      </c>
      <c r="C535" s="99">
        <v>1456.1</v>
      </c>
      <c r="D535" s="99">
        <v>8763.2000000000007</v>
      </c>
      <c r="E535" s="99">
        <v>10391.700000000001</v>
      </c>
      <c r="F535" s="99">
        <f t="shared" si="98"/>
        <v>10414.1</v>
      </c>
      <c r="G535" s="103">
        <f t="shared" si="100"/>
        <v>11847.800000000001</v>
      </c>
      <c r="H535" s="104">
        <f t="shared" si="101"/>
        <v>-12.100980772801705</v>
      </c>
      <c r="I535" s="99">
        <v>1404.6</v>
      </c>
    </row>
    <row r="536" spans="1:9" x14ac:dyDescent="0.25">
      <c r="A536" s="205">
        <f t="shared" si="99"/>
        <v>42579</v>
      </c>
      <c r="B536" s="99">
        <v>1403.4</v>
      </c>
      <c r="C536" s="99">
        <v>1185</v>
      </c>
      <c r="D536" s="99">
        <v>9119.7000000000007</v>
      </c>
      <c r="E536" s="99">
        <v>10710.8</v>
      </c>
      <c r="F536" s="99">
        <f t="shared" si="98"/>
        <v>10523.1</v>
      </c>
      <c r="G536" s="103">
        <f t="shared" si="100"/>
        <v>11895.8</v>
      </c>
      <c r="H536" s="104">
        <f t="shared" si="101"/>
        <v>-11.539366835353649</v>
      </c>
      <c r="I536" s="99">
        <v>1508.2</v>
      </c>
    </row>
    <row r="537" spans="1:9" x14ac:dyDescent="0.25">
      <c r="A537" s="205">
        <f t="shared" si="99"/>
        <v>42586</v>
      </c>
      <c r="B537" s="99">
        <v>1276.5</v>
      </c>
      <c r="C537" s="99">
        <v>1078.3</v>
      </c>
      <c r="D537" s="99">
        <v>9317.7999999999993</v>
      </c>
      <c r="E537" s="99">
        <v>10841.6</v>
      </c>
      <c r="F537" s="99">
        <f t="shared" si="98"/>
        <v>10594.3</v>
      </c>
      <c r="G537" s="103">
        <f t="shared" si="100"/>
        <v>11919.9</v>
      </c>
      <c r="H537" s="104">
        <f t="shared" si="101"/>
        <v>-11.120898665257261</v>
      </c>
      <c r="I537" s="99">
        <v>1518.2</v>
      </c>
    </row>
    <row r="538" spans="1:9" x14ac:dyDescent="0.25">
      <c r="A538" s="205">
        <f t="shared" si="99"/>
        <v>42593</v>
      </c>
      <c r="B538" s="99">
        <v>1067.4000000000001</v>
      </c>
      <c r="C538" s="99">
        <v>1032.4000000000001</v>
      </c>
      <c r="D538" s="99">
        <v>9624.6</v>
      </c>
      <c r="E538" s="99">
        <v>10841.6</v>
      </c>
      <c r="F538" s="112">
        <f t="shared" si="98"/>
        <v>10692</v>
      </c>
      <c r="G538" s="103">
        <f t="shared" si="100"/>
        <v>11874</v>
      </c>
      <c r="H538" s="104">
        <f t="shared" si="101"/>
        <v>-9.9545224861040893</v>
      </c>
      <c r="I538" s="99">
        <v>1670.6</v>
      </c>
    </row>
    <row r="539" spans="1:9" x14ac:dyDescent="0.25">
      <c r="A539" s="205">
        <f t="shared" si="99"/>
        <v>42600</v>
      </c>
      <c r="B539" s="99">
        <v>835.3</v>
      </c>
      <c r="C539" s="99">
        <v>821.5</v>
      </c>
      <c r="D539" s="99">
        <v>9983.5</v>
      </c>
      <c r="E539" s="99">
        <v>11323.5</v>
      </c>
      <c r="F539" s="112">
        <f t="shared" si="98"/>
        <v>10818.8</v>
      </c>
      <c r="G539" s="103">
        <f t="shared" si="100"/>
        <v>12145</v>
      </c>
      <c r="H539" s="104">
        <f t="shared" si="101"/>
        <v>-10.919720049403047</v>
      </c>
      <c r="I539" s="99">
        <v>1729.5</v>
      </c>
    </row>
    <row r="540" spans="1:9" x14ac:dyDescent="0.25">
      <c r="A540" s="205">
        <f t="shared" si="99"/>
        <v>42607</v>
      </c>
      <c r="B540" s="99">
        <v>835.3</v>
      </c>
      <c r="C540" s="99">
        <v>821.5</v>
      </c>
      <c r="D540" s="99">
        <v>9983.5</v>
      </c>
      <c r="E540" s="99">
        <v>11323.5</v>
      </c>
      <c r="F540" s="112">
        <f t="shared" si="98"/>
        <v>10818.8</v>
      </c>
      <c r="G540" s="103">
        <f t="shared" si="100"/>
        <v>12145</v>
      </c>
      <c r="H540" s="104">
        <f t="shared" si="101"/>
        <v>-10.919720049403047</v>
      </c>
      <c r="I540" s="99">
        <v>1729.5</v>
      </c>
    </row>
    <row r="541" spans="1:9" x14ac:dyDescent="0.25">
      <c r="A541" s="205">
        <f t="shared" si="99"/>
        <v>42614</v>
      </c>
      <c r="B541" s="99">
        <v>2291.6999999999998</v>
      </c>
      <c r="C541" s="99">
        <v>1591.1</v>
      </c>
      <c r="D541" s="99">
        <v>31.3</v>
      </c>
      <c r="E541" s="99">
        <v>40.799999999999997</v>
      </c>
      <c r="F541" s="112">
        <f t="shared" si="98"/>
        <v>2323</v>
      </c>
      <c r="G541" s="103">
        <f t="shared" si="100"/>
        <v>1631.8999999999999</v>
      </c>
      <c r="H541" s="104">
        <f t="shared" si="101"/>
        <v>42.349408664746633</v>
      </c>
    </row>
    <row r="542" spans="1:9" x14ac:dyDescent="0.25">
      <c r="A542" s="205">
        <f t="shared" si="99"/>
        <v>42621</v>
      </c>
      <c r="B542" s="99">
        <v>2244.1999999999998</v>
      </c>
      <c r="C542" s="99">
        <v>1453.8</v>
      </c>
      <c r="D542" s="99">
        <v>165.3</v>
      </c>
      <c r="E542" s="99">
        <v>233</v>
      </c>
      <c r="F542" s="112">
        <f t="shared" si="98"/>
        <v>2409.5</v>
      </c>
      <c r="G542" s="103">
        <f t="shared" si="100"/>
        <v>1686.8</v>
      </c>
      <c r="H542" s="104">
        <f t="shared" si="101"/>
        <v>42.844439174768787</v>
      </c>
    </row>
    <row r="543" spans="1:9" x14ac:dyDescent="0.25">
      <c r="A543" s="205">
        <f t="shared" si="99"/>
        <v>42628</v>
      </c>
      <c r="B543" s="99">
        <v>1950.6</v>
      </c>
      <c r="C543" s="99">
        <v>1261.5</v>
      </c>
      <c r="D543" s="99">
        <v>461.6</v>
      </c>
      <c r="E543" s="99">
        <v>420.7</v>
      </c>
      <c r="F543" s="112">
        <f t="shared" si="98"/>
        <v>2412.1999999999998</v>
      </c>
      <c r="G543" s="103">
        <f t="shared" si="100"/>
        <v>1682.2</v>
      </c>
      <c r="H543" s="104">
        <f t="shared" si="101"/>
        <v>43.395553441921273</v>
      </c>
    </row>
    <row r="544" spans="1:9" x14ac:dyDescent="0.25">
      <c r="A544" s="205">
        <f t="shared" si="99"/>
        <v>42635</v>
      </c>
      <c r="B544" s="99">
        <v>1687.3</v>
      </c>
      <c r="C544" s="99">
        <v>1056.0999999999999</v>
      </c>
      <c r="D544" s="99">
        <v>744.9</v>
      </c>
      <c r="E544" s="99">
        <v>627.1</v>
      </c>
      <c r="F544" s="112">
        <f t="shared" si="98"/>
        <v>2432.1999999999998</v>
      </c>
      <c r="G544" s="103">
        <f t="shared" si="100"/>
        <v>1683.1999999999998</v>
      </c>
      <c r="H544" s="104">
        <f t="shared" si="101"/>
        <v>44.498574144486703</v>
      </c>
    </row>
    <row r="545" spans="1:8" x14ac:dyDescent="0.25">
      <c r="A545" s="205">
        <f t="shared" si="99"/>
        <v>42642</v>
      </c>
      <c r="B545" s="208">
        <v>1511.5</v>
      </c>
      <c r="C545" s="208">
        <v>972.5</v>
      </c>
      <c r="D545" s="208">
        <v>1120.9000000000001</v>
      </c>
      <c r="E545" s="113">
        <v>748</v>
      </c>
      <c r="F545" s="112">
        <f t="shared" si="98"/>
        <v>2632.4</v>
      </c>
      <c r="G545" s="103">
        <f t="shared" si="100"/>
        <v>1720.5</v>
      </c>
      <c r="H545" s="104">
        <f t="shared" si="101"/>
        <v>53.002034292356882</v>
      </c>
    </row>
    <row r="546" spans="1:8" x14ac:dyDescent="0.25">
      <c r="A546" s="205">
        <f t="shared" si="99"/>
        <v>42649</v>
      </c>
      <c r="B546" s="99">
        <v>1364.9</v>
      </c>
      <c r="C546" s="211">
        <v>850</v>
      </c>
      <c r="D546" s="99">
        <v>1402.4</v>
      </c>
      <c r="E546" s="204">
        <v>968</v>
      </c>
      <c r="F546" s="112">
        <f t="shared" si="98"/>
        <v>2767.3</v>
      </c>
      <c r="G546" s="103">
        <f t="shared" si="100"/>
        <v>1818</v>
      </c>
      <c r="H546" s="104">
        <f t="shared" si="101"/>
        <v>52.216721672167225</v>
      </c>
    </row>
    <row r="547" spans="1:8" x14ac:dyDescent="0.25">
      <c r="A547" s="205">
        <f t="shared" si="99"/>
        <v>42656</v>
      </c>
      <c r="B547" s="99">
        <v>1393.4</v>
      </c>
      <c r="C547" s="112">
        <v>910</v>
      </c>
      <c r="D547" s="99">
        <v>1411.9</v>
      </c>
      <c r="E547" s="99">
        <v>1011.8</v>
      </c>
      <c r="F547" s="112">
        <f t="shared" si="98"/>
        <v>2805.3</v>
      </c>
      <c r="G547" s="103">
        <f t="shared" si="100"/>
        <v>1921.8</v>
      </c>
      <c r="H547" s="104">
        <f t="shared" si="101"/>
        <v>45.97252575710273</v>
      </c>
    </row>
    <row r="548" spans="1:8" x14ac:dyDescent="0.25">
      <c r="A548" s="205">
        <f t="shared" si="99"/>
        <v>42663</v>
      </c>
      <c r="B548" s="99">
        <v>1458.4</v>
      </c>
      <c r="C548" s="99">
        <v>839.1</v>
      </c>
      <c r="D548" s="99">
        <v>1411.9</v>
      </c>
      <c r="E548" s="99">
        <v>1064.5</v>
      </c>
      <c r="F548" s="112">
        <f t="shared" si="98"/>
        <v>2870.3</v>
      </c>
      <c r="G548" s="103">
        <f t="shared" si="100"/>
        <v>1903.6</v>
      </c>
      <c r="H548" s="104">
        <f t="shared" si="101"/>
        <v>50.782727463752899</v>
      </c>
    </row>
    <row r="549" spans="1:8" x14ac:dyDescent="0.25">
      <c r="A549" s="205">
        <f t="shared" si="99"/>
        <v>42670</v>
      </c>
      <c r="B549" s="99">
        <v>1533.8</v>
      </c>
      <c r="C549" s="99">
        <v>980.3</v>
      </c>
      <c r="D549" s="99">
        <v>1555.9</v>
      </c>
      <c r="E549" s="99">
        <v>1110.0999999999999</v>
      </c>
      <c r="F549" s="112">
        <f t="shared" si="98"/>
        <v>3089.7</v>
      </c>
      <c r="G549" s="103">
        <f t="shared" si="100"/>
        <v>2090.3999999999996</v>
      </c>
      <c r="H549" s="104">
        <f t="shared" si="101"/>
        <v>47.804247990815171</v>
      </c>
    </row>
    <row r="550" spans="1:8" x14ac:dyDescent="0.25">
      <c r="A550" s="205">
        <f t="shared" si="99"/>
        <v>42677</v>
      </c>
      <c r="B550" s="99">
        <v>1543.7</v>
      </c>
      <c r="C550" s="99">
        <v>984.9</v>
      </c>
      <c r="D550" s="99">
        <v>1698.2</v>
      </c>
      <c r="E550" s="99">
        <v>1182.9000000000001</v>
      </c>
      <c r="F550" s="112">
        <f t="shared" si="98"/>
        <v>3241.9</v>
      </c>
      <c r="G550" s="103">
        <f t="shared" si="100"/>
        <v>2167.8000000000002</v>
      </c>
      <c r="H550" s="104">
        <f t="shared" si="101"/>
        <v>49.547928775717295</v>
      </c>
    </row>
    <row r="551" spans="1:8" x14ac:dyDescent="0.25">
      <c r="A551" s="205">
        <f t="shared" si="99"/>
        <v>42684</v>
      </c>
      <c r="B551" s="112">
        <v>1761</v>
      </c>
      <c r="C551" s="99">
        <v>1063</v>
      </c>
      <c r="D551" s="99">
        <v>1736.3</v>
      </c>
      <c r="E551" s="99">
        <v>1289.3</v>
      </c>
      <c r="F551" s="112">
        <f t="shared" si="98"/>
        <v>3497.3</v>
      </c>
      <c r="G551" s="103">
        <f t="shared" si="100"/>
        <v>2352.3000000000002</v>
      </c>
      <c r="H551" s="104">
        <f t="shared" si="101"/>
        <v>48.675764145729715</v>
      </c>
    </row>
    <row r="552" spans="1:8" x14ac:dyDescent="0.25">
      <c r="A552" s="205">
        <f t="shared" si="99"/>
        <v>42691</v>
      </c>
      <c r="B552" s="99">
        <v>1840.2</v>
      </c>
      <c r="C552" s="99">
        <v>1149.3</v>
      </c>
      <c r="D552" s="99">
        <v>1786.1</v>
      </c>
      <c r="E552" s="99">
        <v>1399.7</v>
      </c>
      <c r="F552" s="112">
        <f t="shared" si="98"/>
        <v>3626.3</v>
      </c>
      <c r="G552" s="103">
        <f t="shared" si="100"/>
        <v>2549</v>
      </c>
      <c r="H552" s="104">
        <f t="shared" si="101"/>
        <v>42.263632797175376</v>
      </c>
    </row>
    <row r="553" spans="1:8" x14ac:dyDescent="0.25">
      <c r="A553" s="205">
        <f t="shared" si="99"/>
        <v>42698</v>
      </c>
      <c r="B553" s="99">
        <v>1949.5</v>
      </c>
      <c r="C553" s="99">
        <v>1225.5</v>
      </c>
      <c r="D553" s="99">
        <v>1905.2</v>
      </c>
      <c r="E553" s="99">
        <v>1514.4</v>
      </c>
      <c r="F553" s="112">
        <f t="shared" si="98"/>
        <v>3854.7</v>
      </c>
      <c r="G553" s="103">
        <f t="shared" si="100"/>
        <v>2739.9</v>
      </c>
      <c r="H553" s="104">
        <f t="shared" si="101"/>
        <v>40.687616336362623</v>
      </c>
    </row>
    <row r="554" spans="1:8" x14ac:dyDescent="0.25">
      <c r="A554" s="205">
        <f t="shared" si="99"/>
        <v>42705</v>
      </c>
      <c r="B554" s="99">
        <v>1978.2</v>
      </c>
      <c r="C554" s="99">
        <v>1165.5</v>
      </c>
      <c r="D554" s="99">
        <v>2197.1999999999998</v>
      </c>
      <c r="E554" s="99">
        <v>1577.4</v>
      </c>
      <c r="F554" s="112">
        <f t="shared" si="98"/>
        <v>4175.3999999999996</v>
      </c>
      <c r="G554" s="103">
        <f t="shared" si="100"/>
        <v>2742.9</v>
      </c>
      <c r="H554" s="104">
        <f t="shared" si="101"/>
        <v>52.225746472711343</v>
      </c>
    </row>
    <row r="555" spans="1:8" x14ac:dyDescent="0.25">
      <c r="A555" s="205">
        <f t="shared" si="99"/>
        <v>42712</v>
      </c>
      <c r="B555" s="99">
        <v>2046.1</v>
      </c>
      <c r="C555" s="99">
        <v>1159</v>
      </c>
      <c r="D555" s="99">
        <v>2300.8000000000002</v>
      </c>
      <c r="E555" s="99">
        <v>1682.9</v>
      </c>
      <c r="F555" s="112">
        <f t="shared" si="98"/>
        <v>4346.8999999999996</v>
      </c>
      <c r="G555" s="103">
        <f t="shared" si="100"/>
        <v>2841.9</v>
      </c>
      <c r="H555" s="104">
        <f t="shared" si="101"/>
        <v>52.95752841408914</v>
      </c>
    </row>
    <row r="556" spans="1:8" x14ac:dyDescent="0.25">
      <c r="A556" s="205">
        <f t="shared" si="99"/>
        <v>42719</v>
      </c>
      <c r="B556" s="99">
        <v>2342.4</v>
      </c>
      <c r="C556" s="99">
        <v>1153.5</v>
      </c>
      <c r="D556" s="99">
        <v>2540.3000000000002</v>
      </c>
      <c r="E556" s="99">
        <v>1831.4</v>
      </c>
      <c r="F556" s="112">
        <f t="shared" si="98"/>
        <v>4882.7000000000007</v>
      </c>
      <c r="G556" s="103">
        <f t="shared" si="100"/>
        <v>2984.9</v>
      </c>
      <c r="H556" s="104">
        <f t="shared" si="101"/>
        <v>63.580019431136733</v>
      </c>
    </row>
    <row r="557" spans="1:8" x14ac:dyDescent="0.25">
      <c r="A557" s="205">
        <f t="shared" si="99"/>
        <v>42726</v>
      </c>
      <c r="B557" s="99">
        <v>2344.1</v>
      </c>
      <c r="C557" s="99">
        <v>1234.7</v>
      </c>
      <c r="D557" s="99">
        <v>2720.1</v>
      </c>
      <c r="E557" s="99">
        <v>1881</v>
      </c>
      <c r="F557" s="112">
        <f t="shared" si="98"/>
        <v>5064.2</v>
      </c>
      <c r="G557" s="103">
        <f t="shared" si="100"/>
        <v>3115.7</v>
      </c>
      <c r="H557" s="104">
        <f t="shared" si="101"/>
        <v>62.538113425554464</v>
      </c>
    </row>
    <row r="558" spans="1:8" x14ac:dyDescent="0.25">
      <c r="A558" s="205">
        <f t="shared" si="99"/>
        <v>42733</v>
      </c>
      <c r="B558" s="99">
        <v>2407.1</v>
      </c>
      <c r="C558" s="99">
        <v>1211.4000000000001</v>
      </c>
      <c r="D558" s="99">
        <v>2818.5</v>
      </c>
      <c r="E558" s="99">
        <v>1902.6</v>
      </c>
      <c r="F558" s="112">
        <f t="shared" si="98"/>
        <v>5225.6000000000004</v>
      </c>
      <c r="G558" s="103">
        <f t="shared" si="100"/>
        <v>3114</v>
      </c>
      <c r="H558" s="104">
        <f t="shared" si="101"/>
        <v>67.809890815671167</v>
      </c>
    </row>
    <row r="559" spans="1:8" x14ac:dyDescent="0.25">
      <c r="A559" s="205">
        <f t="shared" si="99"/>
        <v>42740</v>
      </c>
      <c r="B559" s="99">
        <v>2384.1999999999998</v>
      </c>
      <c r="C559" s="99">
        <v>1211.4000000000001</v>
      </c>
      <c r="D559" s="99">
        <v>2967.8</v>
      </c>
      <c r="E559" s="99">
        <v>1902.6</v>
      </c>
      <c r="F559" s="112">
        <f t="shared" si="98"/>
        <v>5352</v>
      </c>
      <c r="G559" s="103">
        <f t="shared" si="100"/>
        <v>3114</v>
      </c>
      <c r="H559" s="104">
        <f t="shared" si="101"/>
        <v>71.868978805395002</v>
      </c>
    </row>
    <row r="560" spans="1:8" x14ac:dyDescent="0.25">
      <c r="A560" s="205">
        <f t="shared" si="99"/>
        <v>42747</v>
      </c>
      <c r="B560" s="99">
        <v>2585.6</v>
      </c>
      <c r="C560" s="99">
        <v>1306.0999999999999</v>
      </c>
      <c r="D560" s="99">
        <v>3129.5</v>
      </c>
      <c r="E560" s="99">
        <v>2179.1999999999998</v>
      </c>
      <c r="F560" s="112">
        <f t="shared" si="98"/>
        <v>5715.1</v>
      </c>
      <c r="G560" s="103">
        <f t="shared" si="100"/>
        <v>3485.2999999999997</v>
      </c>
      <c r="H560" s="104">
        <f t="shared" si="101"/>
        <v>63.977275987719871</v>
      </c>
    </row>
    <row r="561" spans="1:9" x14ac:dyDescent="0.25">
      <c r="A561" s="205">
        <f t="shared" si="99"/>
        <v>42754</v>
      </c>
      <c r="B561" s="99">
        <v>2820.5</v>
      </c>
      <c r="C561" s="99">
        <v>1358.8</v>
      </c>
      <c r="D561" s="99">
        <v>3186.6</v>
      </c>
      <c r="E561" s="99">
        <v>2372.3000000000002</v>
      </c>
      <c r="F561" s="112">
        <f t="shared" si="98"/>
        <v>6007.1</v>
      </c>
      <c r="G561" s="103">
        <f t="shared" si="100"/>
        <v>3731.1000000000004</v>
      </c>
      <c r="H561" s="104">
        <f t="shared" si="101"/>
        <v>61.000777250676741</v>
      </c>
    </row>
    <row r="562" spans="1:9" x14ac:dyDescent="0.25">
      <c r="A562" s="205">
        <f t="shared" si="99"/>
        <v>42761</v>
      </c>
      <c r="B562" s="99">
        <v>2866.3</v>
      </c>
      <c r="C562" s="99">
        <v>1503.3</v>
      </c>
      <c r="D562" s="99">
        <v>3318.8</v>
      </c>
      <c r="E562" s="112">
        <v>2437</v>
      </c>
      <c r="F562" s="112">
        <f t="shared" si="98"/>
        <v>6185.1</v>
      </c>
      <c r="G562" s="103">
        <f t="shared" si="100"/>
        <v>3940.3</v>
      </c>
      <c r="H562" s="104">
        <f t="shared" si="101"/>
        <v>56.970281450650972</v>
      </c>
    </row>
    <row r="563" spans="1:9" x14ac:dyDescent="0.25">
      <c r="A563" s="205">
        <f t="shared" si="99"/>
        <v>42768</v>
      </c>
      <c r="B563" s="99">
        <v>3073.5</v>
      </c>
      <c r="C563" s="99">
        <v>1513.8</v>
      </c>
      <c r="D563" s="99">
        <v>3513.3</v>
      </c>
      <c r="E563" s="99">
        <v>2540.3000000000002</v>
      </c>
      <c r="F563" s="112">
        <f t="shared" si="98"/>
        <v>6586.8</v>
      </c>
      <c r="G563" s="103">
        <f t="shared" si="100"/>
        <v>4054.1000000000004</v>
      </c>
      <c r="H563" s="104">
        <f t="shared" si="101"/>
        <v>62.472558644335365</v>
      </c>
    </row>
    <row r="564" spans="1:9" x14ac:dyDescent="0.25">
      <c r="A564" s="205">
        <f t="shared" si="99"/>
        <v>42775</v>
      </c>
      <c r="B564" s="99">
        <v>3400.1</v>
      </c>
      <c r="C564" s="99">
        <v>1416.7</v>
      </c>
      <c r="D564" s="99">
        <v>3895.5</v>
      </c>
      <c r="E564" s="99">
        <v>2739.8</v>
      </c>
      <c r="F564" s="112">
        <f t="shared" si="98"/>
        <v>7295.6</v>
      </c>
      <c r="G564" s="103">
        <f t="shared" si="100"/>
        <v>4156.5</v>
      </c>
      <c r="H564" s="104">
        <f t="shared" si="101"/>
        <v>75.522675327799831</v>
      </c>
    </row>
    <row r="565" spans="1:9" x14ac:dyDescent="0.25">
      <c r="A565" s="205">
        <f t="shared" si="99"/>
        <v>42782</v>
      </c>
      <c r="B565" s="99">
        <v>3515.2</v>
      </c>
      <c r="C565" s="99">
        <v>1502.9</v>
      </c>
      <c r="D565" s="99">
        <v>4229.3999999999996</v>
      </c>
      <c r="E565" s="99">
        <v>2925.3</v>
      </c>
      <c r="F565" s="112">
        <f t="shared" ref="F565:F628" si="102">+B565+D565</f>
        <v>7744.5999999999995</v>
      </c>
      <c r="G565" s="103">
        <f t="shared" si="100"/>
        <v>4428.2000000000007</v>
      </c>
      <c r="H565" s="104">
        <f t="shared" si="101"/>
        <v>74.892732938891598</v>
      </c>
    </row>
    <row r="566" spans="1:9" x14ac:dyDescent="0.25">
      <c r="A566" s="205">
        <f t="shared" si="99"/>
        <v>42789</v>
      </c>
      <c r="B566" s="99">
        <v>3393.4</v>
      </c>
      <c r="C566" s="99">
        <v>1587.7</v>
      </c>
      <c r="D566" s="99">
        <v>4484.1000000000004</v>
      </c>
      <c r="E566" s="99">
        <v>3024.3</v>
      </c>
      <c r="F566" s="112">
        <f t="shared" si="102"/>
        <v>7877.5</v>
      </c>
      <c r="G566" s="103">
        <f t="shared" si="100"/>
        <v>4612</v>
      </c>
      <c r="H566" s="104">
        <f t="shared" si="101"/>
        <v>70.804423243712051</v>
      </c>
    </row>
    <row r="567" spans="1:9" x14ac:dyDescent="0.25">
      <c r="A567" s="205">
        <f t="shared" si="99"/>
        <v>42796</v>
      </c>
      <c r="B567" s="99">
        <v>3255</v>
      </c>
      <c r="C567" s="99">
        <v>1629.1</v>
      </c>
      <c r="D567" s="99">
        <v>4941.3</v>
      </c>
      <c r="E567" s="99">
        <v>3289.8</v>
      </c>
      <c r="F567" s="112">
        <f t="shared" si="102"/>
        <v>8196.2999999999993</v>
      </c>
      <c r="G567" s="103">
        <f t="shared" si="100"/>
        <v>4918.8999999999996</v>
      </c>
      <c r="H567" s="104">
        <f t="shared" si="101"/>
        <v>66.628717802760789</v>
      </c>
    </row>
    <row r="568" spans="1:9" x14ac:dyDescent="0.25">
      <c r="A568" s="205">
        <f t="shared" si="99"/>
        <v>42803</v>
      </c>
      <c r="B568" s="99">
        <v>3052.5</v>
      </c>
      <c r="C568" s="99">
        <v>1806.1</v>
      </c>
      <c r="D568" s="99">
        <v>5426.4</v>
      </c>
      <c r="E568" s="99">
        <v>3550</v>
      </c>
      <c r="F568" s="112">
        <f t="shared" si="102"/>
        <v>8478.9</v>
      </c>
      <c r="G568" s="103">
        <f t="shared" si="100"/>
        <v>5356.1</v>
      </c>
      <c r="H568" s="104">
        <f t="shared" si="101"/>
        <v>58.303616437333105</v>
      </c>
    </row>
    <row r="569" spans="1:9" x14ac:dyDescent="0.25">
      <c r="A569" s="205">
        <f t="shared" si="99"/>
        <v>42810</v>
      </c>
      <c r="B569" s="99">
        <v>3114.9</v>
      </c>
      <c r="C569" s="99">
        <v>1872.2</v>
      </c>
      <c r="D569" s="99">
        <v>5616</v>
      </c>
      <c r="E569" s="99">
        <v>3834.3</v>
      </c>
      <c r="F569" s="112">
        <f t="shared" si="102"/>
        <v>8730.9</v>
      </c>
      <c r="G569" s="103">
        <f t="shared" si="100"/>
        <v>5706.5</v>
      </c>
      <c r="H569" s="104">
        <f t="shared" si="101"/>
        <v>52.999211425567339</v>
      </c>
    </row>
    <row r="570" spans="1:9" x14ac:dyDescent="0.25">
      <c r="A570" s="205">
        <f t="shared" si="99"/>
        <v>42817</v>
      </c>
      <c r="B570" s="99">
        <v>3139.4</v>
      </c>
      <c r="C570" s="99">
        <v>1665.2</v>
      </c>
      <c r="D570" s="99">
        <v>5771.6</v>
      </c>
      <c r="E570" s="99">
        <v>4167.8999999999996</v>
      </c>
      <c r="F570" s="112">
        <f t="shared" si="102"/>
        <v>8911</v>
      </c>
      <c r="G570" s="103">
        <f t="shared" si="100"/>
        <v>5833.0999999999995</v>
      </c>
      <c r="H570" s="104">
        <f t="shared" si="101"/>
        <v>52.766110644425801</v>
      </c>
    </row>
    <row r="571" spans="1:9" x14ac:dyDescent="0.25">
      <c r="A571" s="205">
        <f t="shared" si="99"/>
        <v>42824</v>
      </c>
      <c r="B571" s="99">
        <v>3008.7</v>
      </c>
      <c r="C571" s="99">
        <v>1802.7</v>
      </c>
      <c r="D571" s="99">
        <v>6144.7</v>
      </c>
      <c r="E571" s="99">
        <v>4250.7</v>
      </c>
      <c r="F571" s="112">
        <f t="shared" si="102"/>
        <v>9153.4</v>
      </c>
      <c r="G571" s="103">
        <f t="shared" si="100"/>
        <v>6053.4</v>
      </c>
      <c r="H571" s="104">
        <f t="shared" si="101"/>
        <v>51.210889747910258</v>
      </c>
    </row>
    <row r="572" spans="1:9" x14ac:dyDescent="0.25">
      <c r="A572" s="205">
        <f t="shared" si="99"/>
        <v>42831</v>
      </c>
      <c r="B572" s="99">
        <v>3015.1</v>
      </c>
      <c r="C572" s="99">
        <v>1985</v>
      </c>
      <c r="D572" s="99">
        <v>6369.1</v>
      </c>
      <c r="E572" s="99">
        <v>4465.1000000000004</v>
      </c>
      <c r="F572" s="112">
        <f t="shared" si="102"/>
        <v>9384.2000000000007</v>
      </c>
      <c r="G572" s="103">
        <f t="shared" si="100"/>
        <v>6450.1</v>
      </c>
      <c r="H572" s="104">
        <f t="shared" si="101"/>
        <v>45.489217221438437</v>
      </c>
    </row>
    <row r="573" spans="1:9" x14ac:dyDescent="0.25">
      <c r="A573" s="205">
        <f t="shared" si="99"/>
        <v>42838</v>
      </c>
      <c r="B573" s="99">
        <v>2850.6</v>
      </c>
      <c r="C573" s="99">
        <v>1924</v>
      </c>
      <c r="D573" s="99">
        <v>6873</v>
      </c>
      <c r="E573" s="99">
        <v>4863.3999999999996</v>
      </c>
      <c r="F573" s="112">
        <f t="shared" si="102"/>
        <v>9723.6</v>
      </c>
      <c r="G573" s="103">
        <f t="shared" si="100"/>
        <v>6787.4</v>
      </c>
      <c r="H573" s="104">
        <f t="shared" si="101"/>
        <v>43.2595692017562</v>
      </c>
    </row>
    <row r="574" spans="1:9" x14ac:dyDescent="0.25">
      <c r="A574" s="205">
        <f t="shared" ref="A574:A637" si="103">+A573+7</f>
        <v>42845</v>
      </c>
      <c r="B574" s="99">
        <v>2689.7</v>
      </c>
      <c r="C574" s="99">
        <v>2255.6</v>
      </c>
      <c r="D574" s="99">
        <v>7237.8</v>
      </c>
      <c r="E574" s="99">
        <v>5099.2</v>
      </c>
      <c r="F574" s="112">
        <f t="shared" si="102"/>
        <v>9927.5</v>
      </c>
      <c r="G574" s="103">
        <f t="shared" si="100"/>
        <v>7354.7999999999993</v>
      </c>
      <c r="H574" s="104">
        <f t="shared" si="101"/>
        <v>34.979877087072396</v>
      </c>
    </row>
    <row r="575" spans="1:9" x14ac:dyDescent="0.25">
      <c r="A575" s="205">
        <f t="shared" si="103"/>
        <v>42852</v>
      </c>
      <c r="B575" s="99">
        <v>2483.6</v>
      </c>
      <c r="C575" s="99">
        <v>2602.3000000000002</v>
      </c>
      <c r="D575" s="99">
        <v>7628.7</v>
      </c>
      <c r="E575" s="112">
        <v>5211.2</v>
      </c>
      <c r="F575" s="112">
        <f t="shared" si="102"/>
        <v>10112.299999999999</v>
      </c>
      <c r="G575" s="103">
        <f t="shared" si="100"/>
        <v>7813.5</v>
      </c>
      <c r="H575" s="104">
        <f t="shared" si="101"/>
        <v>29.420874128111585</v>
      </c>
      <c r="I575" s="112">
        <v>591</v>
      </c>
    </row>
    <row r="576" spans="1:9" x14ac:dyDescent="0.25">
      <c r="A576" s="205">
        <f t="shared" si="103"/>
        <v>42859</v>
      </c>
      <c r="B576" s="99">
        <v>2374.9</v>
      </c>
      <c r="C576" s="99">
        <v>2613</v>
      </c>
      <c r="D576" s="99">
        <v>7826.9</v>
      </c>
      <c r="E576" s="99">
        <v>5438.8</v>
      </c>
      <c r="F576" s="112">
        <f t="shared" si="102"/>
        <v>10201.799999999999</v>
      </c>
      <c r="G576" s="103">
        <f t="shared" si="100"/>
        <v>8051.8</v>
      </c>
      <c r="H576" s="104">
        <f t="shared" si="101"/>
        <v>26.702103877393867</v>
      </c>
      <c r="I576" s="112">
        <v>519.4</v>
      </c>
    </row>
    <row r="577" spans="1:9" x14ac:dyDescent="0.25">
      <c r="A577" s="205">
        <f t="shared" si="103"/>
        <v>42866</v>
      </c>
      <c r="B577" s="99">
        <v>2227.1999999999998</v>
      </c>
      <c r="C577" s="99">
        <v>2838.1</v>
      </c>
      <c r="D577" s="99">
        <v>8127.3</v>
      </c>
      <c r="E577" s="99">
        <v>5786.2</v>
      </c>
      <c r="F577" s="112">
        <f t="shared" si="102"/>
        <v>10354.5</v>
      </c>
      <c r="G577" s="103">
        <f t="shared" si="100"/>
        <v>8624.2999999999993</v>
      </c>
      <c r="H577" s="104">
        <f t="shared" si="101"/>
        <v>20.061918068712824</v>
      </c>
      <c r="I577" s="112">
        <v>546.4</v>
      </c>
    </row>
    <row r="578" spans="1:9" x14ac:dyDescent="0.25">
      <c r="A578" s="205">
        <f t="shared" si="103"/>
        <v>42873</v>
      </c>
      <c r="B578">
        <v>1989.7</v>
      </c>
      <c r="C578">
        <v>2924.1</v>
      </c>
      <c r="D578">
        <v>8592.2999999999993</v>
      </c>
      <c r="E578">
        <v>6000</v>
      </c>
      <c r="F578" s="112">
        <f t="shared" si="102"/>
        <v>10582</v>
      </c>
      <c r="G578" s="103">
        <f t="shared" si="100"/>
        <v>8924.1</v>
      </c>
      <c r="H578" s="104">
        <f t="shared" si="101"/>
        <v>18.577783754104061</v>
      </c>
      <c r="I578" s="112">
        <v>546.4</v>
      </c>
    </row>
    <row r="579" spans="1:9" x14ac:dyDescent="0.25">
      <c r="A579" s="205">
        <f t="shared" si="103"/>
        <v>42880</v>
      </c>
      <c r="B579" s="99">
        <v>1848.7</v>
      </c>
      <c r="C579" s="99">
        <v>2885.7</v>
      </c>
      <c r="D579" s="99">
        <v>8953.5</v>
      </c>
      <c r="E579" s="99">
        <v>6282.6</v>
      </c>
      <c r="F579" s="112">
        <f t="shared" si="102"/>
        <v>10802.2</v>
      </c>
      <c r="G579" s="103">
        <f t="shared" si="100"/>
        <v>9168.2999999999993</v>
      </c>
      <c r="H579" s="104">
        <f t="shared" si="101"/>
        <v>17.821188224643624</v>
      </c>
      <c r="I579" s="112">
        <v>546.4</v>
      </c>
    </row>
    <row r="580" spans="1:9" x14ac:dyDescent="0.25">
      <c r="A580" s="205">
        <f t="shared" si="103"/>
        <v>42887</v>
      </c>
      <c r="B580">
        <v>1657.1</v>
      </c>
      <c r="C580">
        <v>3036.9</v>
      </c>
      <c r="D580">
        <v>9215</v>
      </c>
      <c r="E580">
        <v>6481.9</v>
      </c>
      <c r="F580" s="112">
        <f t="shared" si="102"/>
        <v>10872.1</v>
      </c>
      <c r="G580" s="103">
        <f t="shared" si="100"/>
        <v>9518.7999999999993</v>
      </c>
      <c r="H580" s="104">
        <f t="shared" si="101"/>
        <v>14.217128209438169</v>
      </c>
      <c r="I580" s="112">
        <v>546.4</v>
      </c>
    </row>
    <row r="581" spans="1:9" x14ac:dyDescent="0.25">
      <c r="A581" s="205">
        <f t="shared" si="103"/>
        <v>42894</v>
      </c>
      <c r="B581" s="99">
        <v>1617.5</v>
      </c>
      <c r="C581" s="99">
        <v>3078.1</v>
      </c>
      <c r="D581" s="99">
        <v>9410.7999999999993</v>
      </c>
      <c r="E581" s="99">
        <v>6697.5</v>
      </c>
      <c r="F581" s="112">
        <f t="shared" si="102"/>
        <v>11028.3</v>
      </c>
      <c r="G581" s="103">
        <f t="shared" si="100"/>
        <v>9775.6</v>
      </c>
      <c r="H581" s="104">
        <f t="shared" si="101"/>
        <v>12.814558697164347</v>
      </c>
      <c r="I581" s="112">
        <v>546.4</v>
      </c>
    </row>
    <row r="582" spans="1:9" x14ac:dyDescent="0.25">
      <c r="A582" s="205">
        <f t="shared" si="103"/>
        <v>42901</v>
      </c>
      <c r="B582">
        <v>1530.8</v>
      </c>
      <c r="C582">
        <v>3025.1</v>
      </c>
      <c r="D582">
        <v>9747.1</v>
      </c>
      <c r="E582">
        <v>6982.8</v>
      </c>
      <c r="F582" s="112">
        <f t="shared" si="102"/>
        <v>11277.9</v>
      </c>
      <c r="G582" s="103">
        <f t="shared" si="100"/>
        <v>10007.9</v>
      </c>
      <c r="H582" s="104">
        <f t="shared" si="101"/>
        <v>12.689974919813341</v>
      </c>
      <c r="I582" s="112">
        <v>546.4</v>
      </c>
    </row>
    <row r="583" spans="1:9" x14ac:dyDescent="0.25">
      <c r="A583" s="205">
        <f t="shared" si="103"/>
        <v>42908</v>
      </c>
      <c r="B583">
        <v>1438.2</v>
      </c>
      <c r="C583">
        <v>2381.4</v>
      </c>
      <c r="D583">
        <v>9946.2999999999993</v>
      </c>
      <c r="E583">
        <v>7833.6</v>
      </c>
      <c r="F583" s="112">
        <f t="shared" si="102"/>
        <v>11384.5</v>
      </c>
      <c r="G583" s="103">
        <f t="shared" si="100"/>
        <v>10215</v>
      </c>
      <c r="H583" s="104">
        <f t="shared" si="101"/>
        <v>11.448849730788059</v>
      </c>
      <c r="I583" s="112">
        <v>546.4</v>
      </c>
    </row>
    <row r="584" spans="1:9" x14ac:dyDescent="0.25">
      <c r="A584" s="205">
        <f t="shared" si="103"/>
        <v>42915</v>
      </c>
      <c r="B584">
        <v>1127.2</v>
      </c>
      <c r="C584">
        <v>2381.4</v>
      </c>
      <c r="D584">
        <v>10259.4</v>
      </c>
      <c r="E584">
        <v>7833.6</v>
      </c>
      <c r="F584" s="112">
        <f t="shared" si="102"/>
        <v>11386.6</v>
      </c>
      <c r="G584" s="103">
        <f t="shared" si="100"/>
        <v>10215</v>
      </c>
      <c r="H584" s="104">
        <f t="shared" si="101"/>
        <v>11.469407733724912</v>
      </c>
      <c r="I584" s="112">
        <v>546.4</v>
      </c>
    </row>
    <row r="585" spans="1:9" x14ac:dyDescent="0.25">
      <c r="A585" s="205">
        <f t="shared" si="103"/>
        <v>42922</v>
      </c>
      <c r="B585">
        <v>1147.2</v>
      </c>
      <c r="C585">
        <v>2254.9</v>
      </c>
      <c r="D585">
        <v>10351.6</v>
      </c>
      <c r="E585">
        <v>8191.4</v>
      </c>
      <c r="F585" s="112">
        <f t="shared" si="102"/>
        <v>11498.800000000001</v>
      </c>
      <c r="G585" s="103">
        <f t="shared" si="100"/>
        <v>10446.299999999999</v>
      </c>
      <c r="H585" s="104">
        <f t="shared" si="101"/>
        <v>10.075337679369746</v>
      </c>
      <c r="I585" s="112">
        <v>546.4</v>
      </c>
    </row>
    <row r="586" spans="1:9" x14ac:dyDescent="0.25">
      <c r="A586" s="205">
        <f t="shared" si="103"/>
        <v>42929</v>
      </c>
      <c r="B586">
        <v>1109.7</v>
      </c>
      <c r="C586">
        <v>1785.7</v>
      </c>
      <c r="D586">
        <v>10652.2</v>
      </c>
      <c r="E586">
        <v>8532.2999999999993</v>
      </c>
      <c r="F586" s="112">
        <f t="shared" si="102"/>
        <v>11761.900000000001</v>
      </c>
      <c r="G586" s="103">
        <f t="shared" si="100"/>
        <v>10318</v>
      </c>
      <c r="H586" s="104">
        <f t="shared" si="101"/>
        <v>13.993991083543333</v>
      </c>
      <c r="I586" s="112">
        <v>553.9</v>
      </c>
    </row>
    <row r="587" spans="1:9" x14ac:dyDescent="0.25">
      <c r="A587" s="205">
        <f t="shared" si="103"/>
        <v>42936</v>
      </c>
      <c r="B587">
        <v>1007.1</v>
      </c>
      <c r="C587">
        <v>1650.9</v>
      </c>
      <c r="D587">
        <v>10947.6</v>
      </c>
      <c r="E587">
        <v>8763.2000000000007</v>
      </c>
      <c r="F587" s="112">
        <f t="shared" si="102"/>
        <v>11954.7</v>
      </c>
      <c r="G587" s="103">
        <f t="shared" si="100"/>
        <v>10414.1</v>
      </c>
      <c r="H587" s="104">
        <f t="shared" si="101"/>
        <v>14.793405095015411</v>
      </c>
      <c r="I587" s="112">
        <v>616.9</v>
      </c>
    </row>
    <row r="588" spans="1:9" x14ac:dyDescent="0.25">
      <c r="A588" s="205">
        <f t="shared" si="103"/>
        <v>42943</v>
      </c>
      <c r="B588">
        <v>759.8</v>
      </c>
      <c r="C588">
        <v>1403.4</v>
      </c>
      <c r="D588">
        <v>11198.3</v>
      </c>
      <c r="E588">
        <v>9119.7000000000007</v>
      </c>
      <c r="F588" s="112">
        <f t="shared" si="102"/>
        <v>11958.099999999999</v>
      </c>
      <c r="G588" s="103">
        <f t="shared" si="100"/>
        <v>10523.1</v>
      </c>
      <c r="H588" s="104">
        <f t="shared" si="101"/>
        <v>13.636666001463427</v>
      </c>
      <c r="I588" s="112">
        <v>647.4</v>
      </c>
    </row>
    <row r="589" spans="1:9" x14ac:dyDescent="0.25">
      <c r="A589" s="205">
        <f t="shared" si="103"/>
        <v>42950</v>
      </c>
      <c r="B589">
        <v>519.79999999999995</v>
      </c>
      <c r="C589">
        <v>1276.5</v>
      </c>
      <c r="D589">
        <v>11526.5</v>
      </c>
      <c r="E589">
        <v>9317.7999999999993</v>
      </c>
      <c r="F589" s="112">
        <f t="shared" si="102"/>
        <v>12046.3</v>
      </c>
      <c r="G589" s="103">
        <f t="shared" si="100"/>
        <v>10594.3</v>
      </c>
      <c r="H589" s="104">
        <f t="shared" si="101"/>
        <v>13.705483137158669</v>
      </c>
      <c r="I589" s="112">
        <v>650.4</v>
      </c>
    </row>
    <row r="590" spans="1:9" x14ac:dyDescent="0.25">
      <c r="A590" s="205">
        <f t="shared" si="103"/>
        <v>42957</v>
      </c>
      <c r="B590">
        <v>530.79999999999995</v>
      </c>
      <c r="C590">
        <v>1067.4000000000001</v>
      </c>
      <c r="D590">
        <v>11526.5</v>
      </c>
      <c r="E590">
        <v>9624.6</v>
      </c>
      <c r="F590" s="112">
        <f t="shared" si="102"/>
        <v>12057.3</v>
      </c>
      <c r="G590" s="103">
        <f t="shared" si="100"/>
        <v>10692</v>
      </c>
      <c r="H590" s="104">
        <f t="shared" si="101"/>
        <v>12.769360269360263</v>
      </c>
      <c r="I590" s="112">
        <v>752.4</v>
      </c>
    </row>
    <row r="591" spans="1:9" x14ac:dyDescent="0.25">
      <c r="A591" s="205">
        <f t="shared" si="103"/>
        <v>42964</v>
      </c>
      <c r="B591">
        <v>423.7</v>
      </c>
      <c r="C591">
        <v>835.3</v>
      </c>
      <c r="D591">
        <v>11678.5</v>
      </c>
      <c r="E591">
        <v>9983.5</v>
      </c>
      <c r="F591" s="112">
        <f t="shared" si="102"/>
        <v>12102.2</v>
      </c>
      <c r="G591" s="103">
        <f t="shared" si="100"/>
        <v>10818.8</v>
      </c>
      <c r="H591" s="104">
        <f t="shared" si="101"/>
        <v>11.862683476910574</v>
      </c>
      <c r="I591" s="112">
        <v>852</v>
      </c>
    </row>
    <row r="592" spans="1:9" x14ac:dyDescent="0.25">
      <c r="A592" s="205">
        <f t="shared" si="103"/>
        <v>42971</v>
      </c>
      <c r="B592">
        <v>306</v>
      </c>
      <c r="C592">
        <v>699.2</v>
      </c>
      <c r="D592">
        <v>11880</v>
      </c>
      <c r="E592">
        <v>10232.799999999999</v>
      </c>
      <c r="F592" s="112">
        <f t="shared" si="102"/>
        <v>12186</v>
      </c>
      <c r="G592" s="103">
        <f t="shared" si="100"/>
        <v>10932</v>
      </c>
      <c r="H592" s="104">
        <f t="shared" si="101"/>
        <v>11.470911086717894</v>
      </c>
      <c r="I592" s="112">
        <v>946.6</v>
      </c>
    </row>
    <row r="593" spans="1:9" x14ac:dyDescent="0.25">
      <c r="A593" s="205">
        <f t="shared" si="103"/>
        <v>42978</v>
      </c>
      <c r="B593">
        <v>113.7</v>
      </c>
      <c r="C593">
        <v>499.4</v>
      </c>
      <c r="D593">
        <v>11983.4</v>
      </c>
      <c r="E593">
        <v>10506.6</v>
      </c>
      <c r="F593" s="112">
        <f t="shared" si="102"/>
        <v>12097.1</v>
      </c>
      <c r="G593" s="103">
        <f t="shared" si="100"/>
        <v>11006</v>
      </c>
      <c r="H593" s="104">
        <f t="shared" si="101"/>
        <v>9.9136834453934277</v>
      </c>
      <c r="I593" s="112">
        <v>1068.3</v>
      </c>
    </row>
    <row r="594" spans="1:9" x14ac:dyDescent="0.25">
      <c r="A594" s="205">
        <f t="shared" si="103"/>
        <v>42985</v>
      </c>
      <c r="B594">
        <v>1099.5999999999999</v>
      </c>
      <c r="C594">
        <v>2244.1999999999998</v>
      </c>
      <c r="D594">
        <v>87.4</v>
      </c>
      <c r="E594">
        <v>165.3</v>
      </c>
      <c r="F594" s="112">
        <f t="shared" si="102"/>
        <v>1187</v>
      </c>
      <c r="G594" s="103">
        <f t="shared" si="100"/>
        <v>2409.5</v>
      </c>
      <c r="H594" s="104">
        <f t="shared" si="101"/>
        <v>-50.736667358373097</v>
      </c>
      <c r="I594" s="112"/>
    </row>
    <row r="595" spans="1:9" x14ac:dyDescent="0.25">
      <c r="A595" s="205">
        <f t="shared" si="103"/>
        <v>42992</v>
      </c>
      <c r="B595">
        <v>1139.0999999999999</v>
      </c>
      <c r="C595">
        <v>1950.6</v>
      </c>
      <c r="D595">
        <v>159.5</v>
      </c>
      <c r="E595">
        <v>461.6</v>
      </c>
      <c r="F595" s="112">
        <f t="shared" si="102"/>
        <v>1298.5999999999999</v>
      </c>
      <c r="G595" s="103">
        <f t="shared" si="100"/>
        <v>2412.1999999999998</v>
      </c>
      <c r="H595" s="104">
        <f t="shared" si="101"/>
        <v>-46.165326258187548</v>
      </c>
      <c r="I595" s="112"/>
    </row>
    <row r="596" spans="1:9" x14ac:dyDescent="0.25">
      <c r="A596" s="205">
        <f t="shared" si="103"/>
        <v>42999</v>
      </c>
      <c r="B596">
        <v>1074.0999999999999</v>
      </c>
      <c r="C596">
        <v>1687.3</v>
      </c>
      <c r="D596">
        <v>260.8</v>
      </c>
      <c r="E596">
        <v>744.9</v>
      </c>
      <c r="F596" s="112">
        <f t="shared" si="102"/>
        <v>1334.8999999999999</v>
      </c>
      <c r="G596" s="103">
        <f t="shared" si="100"/>
        <v>2432.1999999999998</v>
      </c>
      <c r="H596" s="104">
        <f t="shared" si="101"/>
        <v>-45.115533262067267</v>
      </c>
      <c r="I596" s="112"/>
    </row>
    <row r="597" spans="1:9" x14ac:dyDescent="0.25">
      <c r="A597" s="205">
        <f t="shared" si="103"/>
        <v>43006</v>
      </c>
      <c r="B597">
        <v>984.5</v>
      </c>
      <c r="C597">
        <v>1511.5</v>
      </c>
      <c r="D597">
        <v>415.4</v>
      </c>
      <c r="E597">
        <v>1120.9000000000001</v>
      </c>
      <c r="F597" s="112">
        <f t="shared" si="102"/>
        <v>1399.9</v>
      </c>
      <c r="G597" s="103">
        <f t="shared" ref="G597:G660" si="104">+C597+E597</f>
        <v>2632.4</v>
      </c>
      <c r="H597" s="104">
        <f t="shared" ref="H597:H660" si="105">(F597/G597-1)*100</f>
        <v>-46.820392037684243</v>
      </c>
      <c r="I597" s="112"/>
    </row>
    <row r="598" spans="1:9" x14ac:dyDescent="0.25">
      <c r="A598" s="205">
        <f t="shared" si="103"/>
        <v>43013</v>
      </c>
      <c r="B598">
        <v>1126.5</v>
      </c>
      <c r="C598">
        <v>1364.9</v>
      </c>
      <c r="D598">
        <v>439.6</v>
      </c>
      <c r="E598">
        <v>1402.4</v>
      </c>
      <c r="F598" s="112">
        <f t="shared" si="102"/>
        <v>1566.1</v>
      </c>
      <c r="G598" s="103">
        <f t="shared" si="104"/>
        <v>2767.3</v>
      </c>
      <c r="H598" s="104">
        <f t="shared" si="105"/>
        <v>-43.406930943518965</v>
      </c>
      <c r="I598" s="112"/>
    </row>
    <row r="599" spans="1:9" x14ac:dyDescent="0.25">
      <c r="A599" s="205">
        <f t="shared" si="103"/>
        <v>43020</v>
      </c>
      <c r="B599">
        <v>1331.7</v>
      </c>
      <c r="C599">
        <v>1393.4</v>
      </c>
      <c r="D599">
        <v>468.2</v>
      </c>
      <c r="E599">
        <v>1411.9</v>
      </c>
      <c r="F599" s="112">
        <f t="shared" si="102"/>
        <v>1799.9</v>
      </c>
      <c r="G599" s="103">
        <f t="shared" si="104"/>
        <v>2805.3</v>
      </c>
      <c r="H599" s="104">
        <f t="shared" si="105"/>
        <v>-35.839304174241619</v>
      </c>
    </row>
    <row r="600" spans="1:9" x14ac:dyDescent="0.25">
      <c r="A600" s="205">
        <f t="shared" si="103"/>
        <v>43027</v>
      </c>
      <c r="B600">
        <v>1493.7</v>
      </c>
      <c r="C600">
        <v>1458.4</v>
      </c>
      <c r="D600">
        <v>563.70000000000005</v>
      </c>
      <c r="E600">
        <v>1411.9</v>
      </c>
      <c r="F600" s="112">
        <f t="shared" si="102"/>
        <v>2057.4</v>
      </c>
      <c r="G600" s="103">
        <f t="shared" si="104"/>
        <v>2870.3</v>
      </c>
      <c r="H600" s="104">
        <f t="shared" si="105"/>
        <v>-28.321081420060622</v>
      </c>
    </row>
    <row r="601" spans="1:9" x14ac:dyDescent="0.25">
      <c r="A601" s="205">
        <f t="shared" si="103"/>
        <v>43034</v>
      </c>
      <c r="B601">
        <v>1513.2</v>
      </c>
      <c r="C601">
        <v>1533.8</v>
      </c>
      <c r="D601">
        <v>766.9</v>
      </c>
      <c r="E601">
        <v>1555.9</v>
      </c>
      <c r="F601" s="112">
        <f t="shared" si="102"/>
        <v>2280.1</v>
      </c>
      <c r="G601" s="103">
        <f t="shared" si="104"/>
        <v>3089.7</v>
      </c>
      <c r="H601" s="104">
        <f t="shared" si="105"/>
        <v>-26.203191248341263</v>
      </c>
    </row>
    <row r="602" spans="1:9" x14ac:dyDescent="0.25">
      <c r="A602" s="205">
        <f t="shared" si="103"/>
        <v>43041</v>
      </c>
      <c r="B602">
        <v>1781.2</v>
      </c>
      <c r="C602">
        <v>1543.7</v>
      </c>
      <c r="D602">
        <v>836.4</v>
      </c>
      <c r="E602">
        <v>1698.2</v>
      </c>
      <c r="F602" s="112">
        <f t="shared" si="102"/>
        <v>2617.6</v>
      </c>
      <c r="G602" s="103">
        <f t="shared" si="104"/>
        <v>3241.9</v>
      </c>
      <c r="H602" s="104">
        <f t="shared" si="105"/>
        <v>-19.25722570097783</v>
      </c>
    </row>
    <row r="603" spans="1:9" x14ac:dyDescent="0.25">
      <c r="A603" s="205">
        <f t="shared" si="103"/>
        <v>43048</v>
      </c>
      <c r="B603">
        <v>2324.6</v>
      </c>
      <c r="C603">
        <v>1761</v>
      </c>
      <c r="D603">
        <v>836.4</v>
      </c>
      <c r="E603">
        <v>1736.3</v>
      </c>
      <c r="F603" s="112">
        <f t="shared" si="102"/>
        <v>3161</v>
      </c>
      <c r="G603" s="103">
        <f t="shared" si="104"/>
        <v>3497.3</v>
      </c>
      <c r="H603" s="104">
        <f t="shared" si="105"/>
        <v>-9.6159894775970081</v>
      </c>
    </row>
    <row r="604" spans="1:9" x14ac:dyDescent="0.25">
      <c r="A604" s="205">
        <f t="shared" si="103"/>
        <v>43055</v>
      </c>
      <c r="B604">
        <v>2600.6</v>
      </c>
      <c r="C604">
        <v>1840.2</v>
      </c>
      <c r="D604">
        <v>849.3</v>
      </c>
      <c r="E604">
        <v>1786.1</v>
      </c>
      <c r="F604" s="112">
        <f t="shared" si="102"/>
        <v>3449.8999999999996</v>
      </c>
      <c r="G604" s="103">
        <f t="shared" si="104"/>
        <v>3626.3</v>
      </c>
      <c r="H604" s="104">
        <f t="shared" si="105"/>
        <v>-4.8644623996911607</v>
      </c>
    </row>
    <row r="605" spans="1:9" x14ac:dyDescent="0.25">
      <c r="A605" s="205">
        <f t="shared" si="103"/>
        <v>43062</v>
      </c>
      <c r="B605">
        <v>2687.1</v>
      </c>
      <c r="C605">
        <v>1949.5</v>
      </c>
      <c r="D605">
        <v>964.1</v>
      </c>
      <c r="E605">
        <v>1905.2</v>
      </c>
      <c r="F605" s="112">
        <f t="shared" si="102"/>
        <v>3651.2</v>
      </c>
      <c r="G605" s="103">
        <f t="shared" si="104"/>
        <v>3854.7</v>
      </c>
      <c r="H605" s="104">
        <f t="shared" si="105"/>
        <v>-5.279269463252656</v>
      </c>
    </row>
    <row r="606" spans="1:9" x14ac:dyDescent="0.25">
      <c r="A606" s="205">
        <f t="shared" si="103"/>
        <v>43069</v>
      </c>
      <c r="B606" s="67">
        <v>2700</v>
      </c>
      <c r="C606" s="67">
        <v>1978.2</v>
      </c>
      <c r="D606" s="67">
        <v>1069</v>
      </c>
      <c r="E606">
        <v>2197.1999999999998</v>
      </c>
      <c r="F606" s="112">
        <f t="shared" si="102"/>
        <v>3769</v>
      </c>
      <c r="G606" s="103">
        <f t="shared" si="104"/>
        <v>4175.3999999999996</v>
      </c>
      <c r="H606" s="104">
        <f t="shared" si="105"/>
        <v>-9.7331992144465076</v>
      </c>
    </row>
    <row r="607" spans="1:9" x14ac:dyDescent="0.25">
      <c r="A607" s="205">
        <f t="shared" si="103"/>
        <v>43076</v>
      </c>
      <c r="B607" s="99">
        <v>2664.7</v>
      </c>
      <c r="C607" s="99">
        <v>2046.1</v>
      </c>
      <c r="D607" s="99">
        <v>1287.2</v>
      </c>
      <c r="E607" s="99">
        <v>2300.8000000000002</v>
      </c>
      <c r="F607" s="112">
        <f t="shared" si="102"/>
        <v>3951.8999999999996</v>
      </c>
      <c r="G607" s="103">
        <f t="shared" si="104"/>
        <v>4346.8999999999996</v>
      </c>
      <c r="H607" s="104">
        <f t="shared" si="105"/>
        <v>-9.0869355172651822</v>
      </c>
    </row>
    <row r="608" spans="1:9" x14ac:dyDescent="0.25">
      <c r="A608" s="205">
        <f t="shared" si="103"/>
        <v>43083</v>
      </c>
      <c r="B608">
        <v>2668.6</v>
      </c>
      <c r="C608">
        <v>2342.4</v>
      </c>
      <c r="D608">
        <v>1434.7</v>
      </c>
      <c r="E608">
        <v>2540.3000000000002</v>
      </c>
      <c r="F608" s="112">
        <f t="shared" si="102"/>
        <v>4103.3</v>
      </c>
      <c r="G608" s="103">
        <f t="shared" si="104"/>
        <v>4882.7000000000007</v>
      </c>
      <c r="H608" s="104">
        <f t="shared" si="105"/>
        <v>-15.962479775534034</v>
      </c>
    </row>
    <row r="609" spans="1:8" x14ac:dyDescent="0.25">
      <c r="A609" s="205">
        <f t="shared" si="103"/>
        <v>43090</v>
      </c>
      <c r="B609" s="99">
        <v>2716.3</v>
      </c>
      <c r="C609" s="99">
        <v>2344.1</v>
      </c>
      <c r="D609" s="99">
        <v>1562.5</v>
      </c>
      <c r="E609" s="99">
        <v>2720.1</v>
      </c>
      <c r="F609" s="112">
        <f t="shared" si="102"/>
        <v>4278.8</v>
      </c>
      <c r="G609" s="103">
        <f t="shared" si="104"/>
        <v>5064.2</v>
      </c>
      <c r="H609" s="104">
        <f t="shared" si="105"/>
        <v>-15.508866158524537</v>
      </c>
    </row>
    <row r="610" spans="1:8" x14ac:dyDescent="0.25">
      <c r="A610" s="205">
        <f t="shared" si="103"/>
        <v>43097</v>
      </c>
      <c r="B610">
        <v>2664.7</v>
      </c>
      <c r="C610">
        <v>2046.1</v>
      </c>
      <c r="D610">
        <v>1287.2</v>
      </c>
      <c r="E610">
        <v>2300.8000000000002</v>
      </c>
      <c r="F610" s="112">
        <f t="shared" si="102"/>
        <v>3951.8999999999996</v>
      </c>
      <c r="G610" s="103">
        <f t="shared" si="104"/>
        <v>4346.8999999999996</v>
      </c>
      <c r="H610" s="104">
        <f t="shared" si="105"/>
        <v>-9.0869355172651822</v>
      </c>
    </row>
    <row r="611" spans="1:8" x14ac:dyDescent="0.25">
      <c r="A611" s="205">
        <f t="shared" si="103"/>
        <v>43104</v>
      </c>
      <c r="B611">
        <v>2643.1</v>
      </c>
      <c r="C611">
        <v>2384.1999999999998</v>
      </c>
      <c r="D611">
        <v>1828.1</v>
      </c>
      <c r="E611">
        <v>2967.8</v>
      </c>
      <c r="F611" s="112">
        <f t="shared" si="102"/>
        <v>4471.2</v>
      </c>
      <c r="G611" s="103">
        <f t="shared" si="104"/>
        <v>5352</v>
      </c>
      <c r="H611" s="104">
        <f t="shared" si="105"/>
        <v>-16.457399103139014</v>
      </c>
    </row>
    <row r="612" spans="1:8" x14ac:dyDescent="0.25">
      <c r="A612" s="205">
        <f t="shared" si="103"/>
        <v>43111</v>
      </c>
      <c r="B612">
        <v>2842.1</v>
      </c>
      <c r="C612" s="48">
        <v>2585.6</v>
      </c>
      <c r="D612" s="48">
        <v>2044.7</v>
      </c>
      <c r="E612" s="48">
        <v>3129.5</v>
      </c>
      <c r="F612" s="112">
        <f t="shared" si="102"/>
        <v>4886.8</v>
      </c>
      <c r="G612" s="103">
        <f t="shared" si="104"/>
        <v>5715.1</v>
      </c>
      <c r="H612" s="104">
        <f t="shared" si="105"/>
        <v>-14.493184721177233</v>
      </c>
    </row>
    <row r="613" spans="1:8" x14ac:dyDescent="0.25">
      <c r="A613" s="205">
        <f t="shared" si="103"/>
        <v>43118</v>
      </c>
      <c r="B613">
        <v>2900.7</v>
      </c>
      <c r="C613" s="48">
        <v>2820.5</v>
      </c>
      <c r="D613" s="48">
        <v>2156.8000000000002</v>
      </c>
      <c r="E613" s="48">
        <v>3186.6</v>
      </c>
      <c r="F613" s="112">
        <f t="shared" si="102"/>
        <v>5057.5</v>
      </c>
      <c r="G613" s="103">
        <f t="shared" si="104"/>
        <v>6007.1</v>
      </c>
      <c r="H613" s="104">
        <f t="shared" si="105"/>
        <v>-15.807960579980362</v>
      </c>
    </row>
    <row r="614" spans="1:8" x14ac:dyDescent="0.25">
      <c r="A614" s="205">
        <f t="shared" si="103"/>
        <v>43125</v>
      </c>
      <c r="B614">
        <v>2858.3</v>
      </c>
      <c r="C614" s="48">
        <v>2866.3</v>
      </c>
      <c r="D614" s="48">
        <v>2490.1</v>
      </c>
      <c r="E614" s="48">
        <v>3318.8</v>
      </c>
      <c r="F614" s="112">
        <f t="shared" si="102"/>
        <v>5348.4</v>
      </c>
      <c r="G614" s="103">
        <f t="shared" si="104"/>
        <v>6185.1</v>
      </c>
      <c r="H614" s="104">
        <f t="shared" si="105"/>
        <v>-13.527671339186121</v>
      </c>
    </row>
    <row r="615" spans="1:8" x14ac:dyDescent="0.25">
      <c r="A615" s="205">
        <f t="shared" si="103"/>
        <v>43132</v>
      </c>
      <c r="B615">
        <v>2594.1</v>
      </c>
      <c r="C615" s="48">
        <v>3073.5</v>
      </c>
      <c r="D615" s="48">
        <v>2907.1</v>
      </c>
      <c r="E615" s="48">
        <v>3513.3</v>
      </c>
      <c r="F615" s="112">
        <f t="shared" si="102"/>
        <v>5501.2</v>
      </c>
      <c r="G615" s="103">
        <f t="shared" si="104"/>
        <v>6586.8</v>
      </c>
      <c r="H615" s="104">
        <f t="shared" si="105"/>
        <v>-16.481447743972801</v>
      </c>
    </row>
    <row r="616" spans="1:8" x14ac:dyDescent="0.25">
      <c r="A616" s="205">
        <f t="shared" si="103"/>
        <v>43139</v>
      </c>
      <c r="B616">
        <v>2754.2</v>
      </c>
      <c r="C616" s="48">
        <v>3400.1</v>
      </c>
      <c r="D616" s="48">
        <v>3200.3</v>
      </c>
      <c r="E616" s="48">
        <v>3895.5</v>
      </c>
      <c r="F616" s="112">
        <f t="shared" si="102"/>
        <v>5954.5</v>
      </c>
      <c r="G616" s="103">
        <f t="shared" si="104"/>
        <v>7295.6</v>
      </c>
      <c r="H616" s="104">
        <f t="shared" si="105"/>
        <v>-18.382312626788753</v>
      </c>
    </row>
    <row r="617" spans="1:8" x14ac:dyDescent="0.25">
      <c r="A617" s="205">
        <f t="shared" si="103"/>
        <v>43146</v>
      </c>
      <c r="B617">
        <v>2879.6</v>
      </c>
      <c r="C617">
        <v>3515.2</v>
      </c>
      <c r="D617">
        <v>3319.1</v>
      </c>
      <c r="E617">
        <v>4229.3999999999996</v>
      </c>
      <c r="F617" s="112">
        <f t="shared" si="102"/>
        <v>6198.7</v>
      </c>
      <c r="G617" s="103">
        <f t="shared" si="104"/>
        <v>7744.5999999999995</v>
      </c>
      <c r="H617" s="104">
        <f t="shared" si="105"/>
        <v>-19.961005087415739</v>
      </c>
    </row>
    <row r="618" spans="1:8" x14ac:dyDescent="0.25">
      <c r="A618" s="205">
        <f t="shared" si="103"/>
        <v>43153</v>
      </c>
      <c r="B618">
        <v>3169.1</v>
      </c>
      <c r="C618">
        <v>3393.4</v>
      </c>
      <c r="D618">
        <v>3544.2</v>
      </c>
      <c r="E618">
        <v>4484.1000000000004</v>
      </c>
      <c r="F618" s="112">
        <f t="shared" si="102"/>
        <v>6713.2999999999993</v>
      </c>
      <c r="G618" s="103">
        <f t="shared" si="104"/>
        <v>7877.5</v>
      </c>
      <c r="H618" s="104">
        <f t="shared" si="105"/>
        <v>-14.778800380831491</v>
      </c>
    </row>
    <row r="619" spans="1:8" x14ac:dyDescent="0.25">
      <c r="A619" s="205">
        <f t="shared" si="103"/>
        <v>43160</v>
      </c>
      <c r="B619" s="67">
        <v>3315</v>
      </c>
      <c r="C619" s="67">
        <v>3255</v>
      </c>
      <c r="D619" s="67">
        <v>3775</v>
      </c>
      <c r="E619">
        <v>4941.3</v>
      </c>
      <c r="F619" s="112">
        <f t="shared" si="102"/>
        <v>7090</v>
      </c>
      <c r="G619" s="103">
        <f t="shared" si="104"/>
        <v>8196.2999999999993</v>
      </c>
      <c r="H619" s="104">
        <f t="shared" si="105"/>
        <v>-13.497553774263993</v>
      </c>
    </row>
    <row r="620" spans="1:8" x14ac:dyDescent="0.25">
      <c r="A620" s="205">
        <f t="shared" si="103"/>
        <v>43167</v>
      </c>
      <c r="B620">
        <v>3792.4</v>
      </c>
      <c r="C620">
        <v>3052.5</v>
      </c>
      <c r="D620">
        <v>4135.7</v>
      </c>
      <c r="E620">
        <v>5381.4</v>
      </c>
      <c r="F620" s="112">
        <f t="shared" si="102"/>
        <v>7928.1</v>
      </c>
      <c r="G620" s="103">
        <f t="shared" si="104"/>
        <v>8433.9</v>
      </c>
      <c r="H620" s="104">
        <f t="shared" si="105"/>
        <v>-5.9972254828726808</v>
      </c>
    </row>
    <row r="621" spans="1:8" x14ac:dyDescent="0.25">
      <c r="A621" s="205">
        <f t="shared" si="103"/>
        <v>43174</v>
      </c>
      <c r="B621">
        <v>3779.5</v>
      </c>
      <c r="C621">
        <v>3114.9</v>
      </c>
      <c r="D621">
        <v>4411.6000000000004</v>
      </c>
      <c r="E621">
        <v>5616</v>
      </c>
      <c r="F621" s="112">
        <f t="shared" si="102"/>
        <v>8191.1</v>
      </c>
      <c r="G621" s="103">
        <f t="shared" si="104"/>
        <v>8730.9</v>
      </c>
      <c r="H621" s="104">
        <f t="shared" si="105"/>
        <v>-6.1826386741343882</v>
      </c>
    </row>
    <row r="622" spans="1:8" x14ac:dyDescent="0.25">
      <c r="A622" s="205">
        <f t="shared" si="103"/>
        <v>43181</v>
      </c>
      <c r="B622">
        <v>3767.4</v>
      </c>
      <c r="C622">
        <v>3139.4</v>
      </c>
      <c r="D622">
        <v>4607.1000000000004</v>
      </c>
      <c r="E622">
        <v>5771.6</v>
      </c>
      <c r="F622" s="112">
        <f t="shared" si="102"/>
        <v>8374.5</v>
      </c>
      <c r="G622" s="103">
        <f t="shared" si="104"/>
        <v>8911</v>
      </c>
      <c r="H622" s="104">
        <f t="shared" si="105"/>
        <v>-6.0206486365166683</v>
      </c>
    </row>
    <row r="623" spans="1:8" x14ac:dyDescent="0.25">
      <c r="A623" s="205">
        <f t="shared" si="103"/>
        <v>43188</v>
      </c>
      <c r="B623">
        <v>3642.4</v>
      </c>
      <c r="C623">
        <v>3008.7</v>
      </c>
      <c r="D623">
        <v>4867.6000000000004</v>
      </c>
      <c r="E623">
        <v>6144.7</v>
      </c>
      <c r="F623" s="112">
        <f t="shared" si="102"/>
        <v>8510</v>
      </c>
      <c r="G623" s="103">
        <f t="shared" si="104"/>
        <v>9153.4</v>
      </c>
      <c r="H623" s="104">
        <f t="shared" si="105"/>
        <v>-7.0290820897152884</v>
      </c>
    </row>
    <row r="624" spans="1:8" x14ac:dyDescent="0.25">
      <c r="A624" s="205">
        <f t="shared" si="103"/>
        <v>43195</v>
      </c>
      <c r="B624" s="99">
        <v>3522.5</v>
      </c>
      <c r="C624" s="99">
        <v>3015.1</v>
      </c>
      <c r="D624" s="99">
        <v>5302.6</v>
      </c>
      <c r="E624" s="99">
        <v>6369.1</v>
      </c>
      <c r="F624" s="112">
        <f t="shared" si="102"/>
        <v>8825.1</v>
      </c>
      <c r="G624" s="103">
        <f t="shared" si="104"/>
        <v>9384.2000000000007</v>
      </c>
      <c r="H624" s="104">
        <f t="shared" si="105"/>
        <v>-5.9578866605571097</v>
      </c>
    </row>
    <row r="625" spans="1:9" x14ac:dyDescent="0.25">
      <c r="A625" s="205">
        <f t="shared" si="103"/>
        <v>43202</v>
      </c>
      <c r="B625">
        <v>3444.3</v>
      </c>
      <c r="C625">
        <v>2850.6</v>
      </c>
      <c r="D625">
        <v>5522</v>
      </c>
      <c r="E625">
        <v>6873</v>
      </c>
      <c r="F625" s="112">
        <f t="shared" si="102"/>
        <v>8966.2999999999993</v>
      </c>
      <c r="G625" s="103">
        <f t="shared" si="104"/>
        <v>9723.6</v>
      </c>
      <c r="H625" s="104">
        <f t="shared" si="105"/>
        <v>-7.7882677197745771</v>
      </c>
    </row>
    <row r="626" spans="1:9" x14ac:dyDescent="0.25">
      <c r="A626" s="205">
        <f t="shared" si="103"/>
        <v>43209</v>
      </c>
      <c r="B626">
        <v>3492.9</v>
      </c>
      <c r="C626">
        <v>2689.7</v>
      </c>
      <c r="D626">
        <v>5701</v>
      </c>
      <c r="E626">
        <v>7237.8</v>
      </c>
      <c r="F626" s="112">
        <f t="shared" si="102"/>
        <v>9193.9</v>
      </c>
      <c r="G626" s="103">
        <f t="shared" si="104"/>
        <v>9927.5</v>
      </c>
      <c r="H626" s="104">
        <f t="shared" si="105"/>
        <v>-7.3895744145051623</v>
      </c>
    </row>
    <row r="627" spans="1:9" x14ac:dyDescent="0.25">
      <c r="A627" s="205">
        <f t="shared" si="103"/>
        <v>43216</v>
      </c>
      <c r="B627" s="67">
        <v>3256</v>
      </c>
      <c r="C627">
        <v>2483.6</v>
      </c>
      <c r="D627">
        <v>5994.6</v>
      </c>
      <c r="E627">
        <v>7628.7</v>
      </c>
      <c r="F627" s="112">
        <f t="shared" si="102"/>
        <v>9250.6</v>
      </c>
      <c r="G627" s="103">
        <f t="shared" si="104"/>
        <v>10112.299999999999</v>
      </c>
      <c r="H627" s="104">
        <f t="shared" si="105"/>
        <v>-8.5213057365782223</v>
      </c>
    </row>
    <row r="628" spans="1:9" x14ac:dyDescent="0.25">
      <c r="A628" s="205">
        <f t="shared" si="103"/>
        <v>43223</v>
      </c>
      <c r="B628">
        <v>3254.9</v>
      </c>
      <c r="C628">
        <v>2374.9</v>
      </c>
      <c r="D628">
        <v>6181.9</v>
      </c>
      <c r="E628">
        <v>7826.9</v>
      </c>
      <c r="F628" s="112">
        <f t="shared" si="102"/>
        <v>9436.7999999999993</v>
      </c>
      <c r="G628" s="103">
        <f t="shared" si="104"/>
        <v>10201.799999999999</v>
      </c>
      <c r="H628" s="104">
        <f t="shared" si="105"/>
        <v>-7.4986767041110403</v>
      </c>
      <c r="I628" s="99">
        <v>514.6</v>
      </c>
    </row>
    <row r="629" spans="1:9" x14ac:dyDescent="0.25">
      <c r="A629" s="205">
        <f t="shared" si="103"/>
        <v>43230</v>
      </c>
      <c r="B629">
        <v>3338.5</v>
      </c>
      <c r="C629">
        <v>2227.1999999999998</v>
      </c>
      <c r="D629">
        <v>6499.9</v>
      </c>
      <c r="E629">
        <v>8127.3</v>
      </c>
      <c r="F629" s="112">
        <f t="shared" ref="F629:F692" si="106">+B629+D629</f>
        <v>9838.4</v>
      </c>
      <c r="G629" s="103">
        <f t="shared" si="104"/>
        <v>10354.5</v>
      </c>
      <c r="H629" s="104">
        <f t="shared" si="105"/>
        <v>-4.9843063402385424</v>
      </c>
      <c r="I629" s="99">
        <v>514.6</v>
      </c>
    </row>
    <row r="630" spans="1:9" x14ac:dyDescent="0.25">
      <c r="A630" s="205">
        <f t="shared" si="103"/>
        <v>43237</v>
      </c>
      <c r="B630">
        <v>3493.1</v>
      </c>
      <c r="C630">
        <v>1989.7</v>
      </c>
      <c r="D630">
        <v>6672.2</v>
      </c>
      <c r="E630">
        <v>8592.2999999999993</v>
      </c>
      <c r="F630" s="112">
        <f t="shared" si="106"/>
        <v>10165.299999999999</v>
      </c>
      <c r="G630" s="103">
        <f t="shared" si="104"/>
        <v>10582</v>
      </c>
      <c r="H630" s="104">
        <f t="shared" si="105"/>
        <v>-3.9378189378189488</v>
      </c>
      <c r="I630" s="99">
        <v>702.3</v>
      </c>
    </row>
    <row r="631" spans="1:9" x14ac:dyDescent="0.25">
      <c r="A631" s="205">
        <f t="shared" si="103"/>
        <v>43244</v>
      </c>
      <c r="B631">
        <v>3486.8</v>
      </c>
      <c r="C631">
        <v>1848.7</v>
      </c>
      <c r="D631">
        <v>6977.5</v>
      </c>
      <c r="E631">
        <v>8953.5</v>
      </c>
      <c r="F631" s="112">
        <f t="shared" si="106"/>
        <v>10464.299999999999</v>
      </c>
      <c r="G631" s="103">
        <f t="shared" si="104"/>
        <v>10802.2</v>
      </c>
      <c r="H631" s="104">
        <f t="shared" si="105"/>
        <v>-3.1280665049712275</v>
      </c>
      <c r="I631" s="99">
        <v>752.6</v>
      </c>
    </row>
    <row r="632" spans="1:9" x14ac:dyDescent="0.25">
      <c r="A632" s="205">
        <f t="shared" si="103"/>
        <v>43251</v>
      </c>
      <c r="B632">
        <v>3274.3</v>
      </c>
      <c r="C632">
        <v>1657.1</v>
      </c>
      <c r="D632">
        <v>7254.4</v>
      </c>
      <c r="E632" s="67">
        <v>9215</v>
      </c>
      <c r="F632" s="112">
        <f t="shared" si="106"/>
        <v>10528.7</v>
      </c>
      <c r="G632" s="103">
        <f t="shared" si="104"/>
        <v>10872.1</v>
      </c>
      <c r="H632" s="104">
        <f t="shared" si="105"/>
        <v>-3.1585434276726665</v>
      </c>
      <c r="I632" s="99">
        <v>812.6</v>
      </c>
    </row>
    <row r="633" spans="1:9" x14ac:dyDescent="0.25">
      <c r="A633" s="205">
        <f t="shared" si="103"/>
        <v>43258</v>
      </c>
      <c r="B633">
        <v>3271.3</v>
      </c>
      <c r="C633">
        <v>1617.5</v>
      </c>
      <c r="D633">
        <v>7362.4</v>
      </c>
      <c r="E633">
        <v>9410.7999999999993</v>
      </c>
      <c r="F633" s="112">
        <f t="shared" si="106"/>
        <v>10633.7</v>
      </c>
      <c r="G633" s="103">
        <f t="shared" si="104"/>
        <v>11028.3</v>
      </c>
      <c r="H633" s="104">
        <f t="shared" si="105"/>
        <v>-3.5780673358541071</v>
      </c>
      <c r="I633" s="99">
        <v>862.6</v>
      </c>
    </row>
    <row r="634" spans="1:9" x14ac:dyDescent="0.25">
      <c r="A634" s="205">
        <f t="shared" si="103"/>
        <v>43265</v>
      </c>
      <c r="B634">
        <v>2863.2</v>
      </c>
      <c r="C634">
        <v>1530.8</v>
      </c>
      <c r="D634">
        <v>7913.1</v>
      </c>
      <c r="E634">
        <v>9747.1</v>
      </c>
      <c r="F634" s="112">
        <f t="shared" si="106"/>
        <v>10776.3</v>
      </c>
      <c r="G634" s="103">
        <f t="shared" si="104"/>
        <v>11277.9</v>
      </c>
      <c r="H634" s="104">
        <f t="shared" si="105"/>
        <v>-4.4476365280770374</v>
      </c>
      <c r="I634" s="99">
        <v>861.6</v>
      </c>
    </row>
    <row r="635" spans="1:9" x14ac:dyDescent="0.25">
      <c r="A635" s="205">
        <f t="shared" si="103"/>
        <v>43272</v>
      </c>
      <c r="B635" s="67">
        <v>2789</v>
      </c>
      <c r="C635">
        <v>1438.2</v>
      </c>
      <c r="D635">
        <v>8150.9</v>
      </c>
      <c r="E635">
        <v>9946.2999999999993</v>
      </c>
      <c r="F635" s="112">
        <f t="shared" si="106"/>
        <v>10939.9</v>
      </c>
      <c r="G635" s="103">
        <f t="shared" si="104"/>
        <v>11384.5</v>
      </c>
      <c r="H635" s="104">
        <f t="shared" si="105"/>
        <v>-3.9053098511133588</v>
      </c>
      <c r="I635" s="99">
        <v>986.6</v>
      </c>
    </row>
    <row r="636" spans="1:9" x14ac:dyDescent="0.25">
      <c r="A636" s="205">
        <f t="shared" si="103"/>
        <v>43279</v>
      </c>
      <c r="B636">
        <v>2652.7</v>
      </c>
      <c r="C636">
        <v>1127.2</v>
      </c>
      <c r="D636">
        <v>8351.1</v>
      </c>
      <c r="E636">
        <v>10259.4</v>
      </c>
      <c r="F636" s="112">
        <f t="shared" si="106"/>
        <v>11003.8</v>
      </c>
      <c r="G636" s="103">
        <f t="shared" si="104"/>
        <v>11386.6</v>
      </c>
      <c r="H636" s="104">
        <f t="shared" si="105"/>
        <v>-3.3618463808336219</v>
      </c>
      <c r="I636" s="99">
        <v>160.85</v>
      </c>
    </row>
    <row r="637" spans="1:9" x14ac:dyDescent="0.25">
      <c r="A637" s="205">
        <f t="shared" si="103"/>
        <v>43286</v>
      </c>
      <c r="B637" s="67">
        <v>2500</v>
      </c>
      <c r="C637">
        <v>1147.2</v>
      </c>
      <c r="D637">
        <v>8645.7999999999993</v>
      </c>
      <c r="E637">
        <v>10351.6</v>
      </c>
      <c r="F637" s="112">
        <f t="shared" si="106"/>
        <v>11145.8</v>
      </c>
      <c r="G637" s="103">
        <f t="shared" si="104"/>
        <v>11498.800000000001</v>
      </c>
      <c r="H637" s="104">
        <f t="shared" si="105"/>
        <v>-3.0698855532751423</v>
      </c>
      <c r="I637" s="99">
        <v>1017.6</v>
      </c>
    </row>
    <row r="638" spans="1:9" x14ac:dyDescent="0.25">
      <c r="A638" s="205">
        <f t="shared" ref="A638:A701" si="107">+A637+7</f>
        <v>43293</v>
      </c>
      <c r="B638">
        <v>2412.4</v>
      </c>
      <c r="C638">
        <v>1109.7</v>
      </c>
      <c r="D638">
        <v>8857.2000000000007</v>
      </c>
      <c r="E638">
        <v>10652.2</v>
      </c>
      <c r="F638" s="112">
        <f t="shared" si="106"/>
        <v>11269.6</v>
      </c>
      <c r="G638" s="103">
        <f t="shared" si="104"/>
        <v>11761.900000000001</v>
      </c>
      <c r="H638" s="104">
        <f t="shared" si="105"/>
        <v>-4.1855482532584087</v>
      </c>
      <c r="I638" s="99">
        <v>1067.5999999999999</v>
      </c>
    </row>
    <row r="639" spans="1:9" x14ac:dyDescent="0.25">
      <c r="A639" s="205">
        <f t="shared" si="107"/>
        <v>43300</v>
      </c>
      <c r="B639">
        <v>2140.1</v>
      </c>
      <c r="C639">
        <v>1007.1</v>
      </c>
      <c r="D639">
        <v>9140.6</v>
      </c>
      <c r="E639">
        <v>10947.6</v>
      </c>
      <c r="F639" s="112">
        <f t="shared" si="106"/>
        <v>11280.7</v>
      </c>
      <c r="G639" s="103">
        <f t="shared" si="104"/>
        <v>11954.7</v>
      </c>
      <c r="H639" s="104">
        <f t="shared" si="105"/>
        <v>-5.6379499276435148</v>
      </c>
      <c r="I639" s="99">
        <v>1181.5999999999999</v>
      </c>
    </row>
    <row r="640" spans="1:9" x14ac:dyDescent="0.25">
      <c r="A640" s="205">
        <f t="shared" si="107"/>
        <v>43307</v>
      </c>
      <c r="B640">
        <v>1860.9</v>
      </c>
      <c r="C640">
        <v>759.8</v>
      </c>
      <c r="D640">
        <v>9546.1</v>
      </c>
      <c r="E640">
        <v>11198.3</v>
      </c>
      <c r="F640" s="112">
        <f t="shared" si="106"/>
        <v>11407</v>
      </c>
      <c r="G640" s="103">
        <f t="shared" si="104"/>
        <v>11958.099999999999</v>
      </c>
      <c r="H640" s="104">
        <f t="shared" si="105"/>
        <v>-4.6085916659000858</v>
      </c>
      <c r="I640" s="99">
        <v>1287.5999999999999</v>
      </c>
    </row>
    <row r="641" spans="1:9" x14ac:dyDescent="0.25">
      <c r="A641" s="205">
        <f t="shared" si="107"/>
        <v>43314</v>
      </c>
      <c r="B641">
        <v>1517.7</v>
      </c>
      <c r="C641">
        <v>519.79999999999995</v>
      </c>
      <c r="D641">
        <v>9982.2999999999993</v>
      </c>
      <c r="E641">
        <v>11526.5</v>
      </c>
      <c r="F641" s="112">
        <f t="shared" si="106"/>
        <v>11500</v>
      </c>
      <c r="G641" s="103">
        <f t="shared" si="104"/>
        <v>12046.3</v>
      </c>
      <c r="H641" s="104">
        <f t="shared" si="105"/>
        <v>-4.5350024488847174</v>
      </c>
      <c r="I641" s="99">
        <v>1372.6</v>
      </c>
    </row>
    <row r="642" spans="1:9" x14ac:dyDescent="0.25">
      <c r="A642" s="205">
        <f t="shared" si="107"/>
        <v>43321</v>
      </c>
      <c r="B642">
        <v>1490.2</v>
      </c>
      <c r="C642">
        <v>530.79999999999995</v>
      </c>
      <c r="D642">
        <v>10273</v>
      </c>
      <c r="E642">
        <v>11526.5</v>
      </c>
      <c r="F642" s="112">
        <f t="shared" si="106"/>
        <v>11763.2</v>
      </c>
      <c r="G642" s="103">
        <f t="shared" si="104"/>
        <v>12057.3</v>
      </c>
      <c r="H642" s="104">
        <f t="shared" si="105"/>
        <v>-2.4391862191369462</v>
      </c>
      <c r="I642" s="99">
        <v>1443.1</v>
      </c>
    </row>
    <row r="643" spans="1:9" x14ac:dyDescent="0.25">
      <c r="A643" s="205">
        <f t="shared" si="107"/>
        <v>43328</v>
      </c>
      <c r="B643">
        <v>1257.5999999999999</v>
      </c>
      <c r="C643">
        <v>423.7</v>
      </c>
      <c r="D643">
        <v>10636.7</v>
      </c>
      <c r="E643">
        <v>11678.5</v>
      </c>
      <c r="F643" s="112">
        <f t="shared" si="106"/>
        <v>11894.300000000001</v>
      </c>
      <c r="G643" s="103">
        <f t="shared" si="104"/>
        <v>12102.2</v>
      </c>
      <c r="H643" s="104">
        <f t="shared" si="105"/>
        <v>-1.717869478276679</v>
      </c>
      <c r="I643" s="99">
        <v>1505.1</v>
      </c>
    </row>
    <row r="644" spans="1:9" x14ac:dyDescent="0.25">
      <c r="A644" s="205">
        <f t="shared" si="107"/>
        <v>43335</v>
      </c>
      <c r="B644">
        <v>924.4</v>
      </c>
      <c r="C644" s="67">
        <v>306</v>
      </c>
      <c r="D644">
        <v>11005.5</v>
      </c>
      <c r="E644">
        <v>11880</v>
      </c>
      <c r="F644" s="112">
        <f t="shared" si="106"/>
        <v>11929.9</v>
      </c>
      <c r="G644" s="103">
        <f t="shared" si="104"/>
        <v>12186</v>
      </c>
      <c r="H644" s="104">
        <f t="shared" si="105"/>
        <v>-2.1015919908091263</v>
      </c>
      <c r="I644" s="99">
        <v>1508.1</v>
      </c>
    </row>
    <row r="645" spans="1:9" x14ac:dyDescent="0.25">
      <c r="A645" s="205">
        <f t="shared" si="107"/>
        <v>43342</v>
      </c>
      <c r="B645">
        <v>741.3</v>
      </c>
      <c r="C645">
        <v>113.7</v>
      </c>
      <c r="D645">
        <v>11249.8</v>
      </c>
      <c r="E645">
        <v>11983.4</v>
      </c>
      <c r="F645" s="112">
        <f t="shared" si="106"/>
        <v>11991.099999999999</v>
      </c>
      <c r="G645" s="103">
        <f t="shared" si="104"/>
        <v>12097.1</v>
      </c>
      <c r="H645" s="104">
        <f t="shared" si="105"/>
        <v>-0.87624306652008821</v>
      </c>
      <c r="I645" s="99">
        <v>1612.8</v>
      </c>
    </row>
    <row r="646" spans="1:9" x14ac:dyDescent="0.25">
      <c r="A646" s="205">
        <f t="shared" si="107"/>
        <v>43349</v>
      </c>
      <c r="B646">
        <v>2238.6</v>
      </c>
      <c r="C646">
        <v>1099.5999999999999</v>
      </c>
      <c r="D646">
        <v>243.7</v>
      </c>
      <c r="E646">
        <v>87.4</v>
      </c>
      <c r="F646" s="112">
        <f t="shared" si="106"/>
        <v>2482.2999999999997</v>
      </c>
      <c r="G646" s="103">
        <f t="shared" si="104"/>
        <v>1187</v>
      </c>
      <c r="H646" s="104">
        <f t="shared" si="105"/>
        <v>109.12384161752313</v>
      </c>
    </row>
    <row r="647" spans="1:9" x14ac:dyDescent="0.25">
      <c r="A647" s="205">
        <f t="shared" si="107"/>
        <v>43356</v>
      </c>
      <c r="B647">
        <v>2287.8000000000002</v>
      </c>
      <c r="C647">
        <v>1139.0999999999999</v>
      </c>
      <c r="D647">
        <v>339.7</v>
      </c>
      <c r="E647">
        <v>159.5</v>
      </c>
      <c r="F647" s="112">
        <f t="shared" si="106"/>
        <v>2627.5</v>
      </c>
      <c r="G647" s="103">
        <f t="shared" si="104"/>
        <v>1298.5999999999999</v>
      </c>
      <c r="H647" s="104">
        <f t="shared" si="105"/>
        <v>102.33328199599572</v>
      </c>
    </row>
    <row r="648" spans="1:9" x14ac:dyDescent="0.25">
      <c r="A648" s="205">
        <f t="shared" si="107"/>
        <v>43363</v>
      </c>
      <c r="B648">
        <v>2139.8000000000002</v>
      </c>
      <c r="C648">
        <v>1074.0999999999999</v>
      </c>
      <c r="D648">
        <v>612.20000000000005</v>
      </c>
      <c r="E648">
        <v>260.8</v>
      </c>
      <c r="F648" s="112">
        <f t="shared" si="106"/>
        <v>2752</v>
      </c>
      <c r="G648" s="103">
        <f t="shared" si="104"/>
        <v>1334.8999999999999</v>
      </c>
      <c r="H648" s="104">
        <f t="shared" si="105"/>
        <v>106.15776462656382</v>
      </c>
    </row>
    <row r="649" spans="1:9" x14ac:dyDescent="0.25">
      <c r="A649" s="205">
        <f t="shared" si="107"/>
        <v>43370</v>
      </c>
      <c r="B649">
        <v>2006.5</v>
      </c>
      <c r="C649">
        <v>984.5</v>
      </c>
      <c r="D649">
        <v>919.4</v>
      </c>
      <c r="E649">
        <v>415.4</v>
      </c>
      <c r="F649" s="112">
        <f t="shared" si="106"/>
        <v>2925.9</v>
      </c>
      <c r="G649" s="103">
        <f t="shared" si="104"/>
        <v>1399.9</v>
      </c>
      <c r="H649" s="104">
        <f t="shared" si="105"/>
        <v>109.00778627044789</v>
      </c>
    </row>
    <row r="650" spans="1:9" x14ac:dyDescent="0.25">
      <c r="A650" s="205">
        <f t="shared" si="107"/>
        <v>43377</v>
      </c>
      <c r="B650">
        <v>1955.5</v>
      </c>
      <c r="C650">
        <v>1126.5</v>
      </c>
      <c r="D650">
        <v>1252</v>
      </c>
      <c r="E650">
        <v>439.6</v>
      </c>
      <c r="F650" s="112">
        <f t="shared" si="106"/>
        <v>3207.5</v>
      </c>
      <c r="G650" s="103">
        <f t="shared" si="104"/>
        <v>1566.1</v>
      </c>
      <c r="H650" s="104">
        <f t="shared" si="105"/>
        <v>104.80812208671222</v>
      </c>
    </row>
    <row r="651" spans="1:9" x14ac:dyDescent="0.25">
      <c r="A651" s="205">
        <f t="shared" si="107"/>
        <v>43384</v>
      </c>
      <c r="B651">
        <v>1927.3</v>
      </c>
      <c r="C651">
        <v>1331.7</v>
      </c>
      <c r="D651">
        <v>1399.8</v>
      </c>
      <c r="E651">
        <v>468.2</v>
      </c>
      <c r="F651" s="112">
        <f t="shared" si="106"/>
        <v>3327.1</v>
      </c>
      <c r="G651" s="103">
        <f t="shared" si="104"/>
        <v>1799.9</v>
      </c>
      <c r="H651" s="104">
        <f t="shared" si="105"/>
        <v>84.849158286571466</v>
      </c>
    </row>
    <row r="652" spans="1:9" x14ac:dyDescent="0.25">
      <c r="A652" s="205">
        <f t="shared" si="107"/>
        <v>43391</v>
      </c>
      <c r="B652">
        <v>1750.3</v>
      </c>
      <c r="C652">
        <v>1493.7</v>
      </c>
      <c r="D652">
        <v>1574</v>
      </c>
      <c r="E652">
        <v>563.70000000000005</v>
      </c>
      <c r="F652" s="112">
        <f t="shared" si="106"/>
        <v>3324.3</v>
      </c>
      <c r="G652" s="103">
        <f t="shared" si="104"/>
        <v>2057.4</v>
      </c>
      <c r="H652" s="104">
        <f t="shared" si="105"/>
        <v>61.577719451735206</v>
      </c>
    </row>
    <row r="653" spans="1:9" x14ac:dyDescent="0.25">
      <c r="A653" s="205">
        <f t="shared" si="107"/>
        <v>43398</v>
      </c>
      <c r="B653">
        <v>1673.6</v>
      </c>
      <c r="C653">
        <v>1513.2</v>
      </c>
      <c r="D653">
        <v>1706.5</v>
      </c>
      <c r="E653">
        <v>766.9</v>
      </c>
      <c r="F653" s="112">
        <v>3324.3</v>
      </c>
      <c r="G653" s="103">
        <f t="shared" si="104"/>
        <v>2280.1</v>
      </c>
      <c r="H653" s="104">
        <f t="shared" si="105"/>
        <v>45.796237007148832</v>
      </c>
    </row>
    <row r="654" spans="1:9" x14ac:dyDescent="0.25">
      <c r="A654" s="205">
        <f t="shared" si="107"/>
        <v>43405</v>
      </c>
      <c r="B654">
        <v>1653.4</v>
      </c>
      <c r="C654">
        <v>1781.2</v>
      </c>
      <c r="D654">
        <v>2098</v>
      </c>
      <c r="E654">
        <v>836.4</v>
      </c>
      <c r="F654" s="112">
        <f t="shared" si="106"/>
        <v>3751.4</v>
      </c>
      <c r="G654" s="103">
        <f t="shared" si="104"/>
        <v>2617.6</v>
      </c>
      <c r="H654" s="104">
        <f t="shared" si="105"/>
        <v>43.314486552567246</v>
      </c>
    </row>
    <row r="655" spans="1:9" x14ac:dyDescent="0.25">
      <c r="A655" s="205">
        <f t="shared" si="107"/>
        <v>43412</v>
      </c>
      <c r="B655">
        <v>1699.9</v>
      </c>
      <c r="C655">
        <v>2324.6</v>
      </c>
      <c r="D655">
        <v>2258.8000000000002</v>
      </c>
      <c r="E655">
        <v>836.4</v>
      </c>
      <c r="F655" s="112">
        <f t="shared" si="106"/>
        <v>3958.7000000000003</v>
      </c>
      <c r="G655" s="103">
        <f t="shared" si="104"/>
        <v>3161</v>
      </c>
      <c r="H655" s="104">
        <f t="shared" si="105"/>
        <v>25.235684909838675</v>
      </c>
    </row>
    <row r="656" spans="1:9" x14ac:dyDescent="0.25">
      <c r="A656" s="205">
        <f t="shared" si="107"/>
        <v>43419</v>
      </c>
      <c r="B656" s="99">
        <v>1835.7</v>
      </c>
      <c r="C656" s="99">
        <v>2600.6</v>
      </c>
      <c r="D656" s="99">
        <v>2452.1</v>
      </c>
      <c r="E656" s="99">
        <v>849.3</v>
      </c>
      <c r="F656" s="112">
        <f t="shared" si="106"/>
        <v>4287.8</v>
      </c>
      <c r="G656" s="103">
        <f t="shared" si="104"/>
        <v>3449.8999999999996</v>
      </c>
      <c r="H656" s="104">
        <f t="shared" si="105"/>
        <v>24.287660511898924</v>
      </c>
    </row>
    <row r="657" spans="1:8" x14ac:dyDescent="0.25">
      <c r="A657" s="205">
        <f t="shared" si="107"/>
        <v>43426</v>
      </c>
      <c r="B657">
        <v>1825.9</v>
      </c>
      <c r="C657">
        <v>2687.1</v>
      </c>
      <c r="D657">
        <v>2659.4</v>
      </c>
      <c r="E657">
        <v>964.1</v>
      </c>
      <c r="F657" s="112">
        <f t="shared" si="106"/>
        <v>4485.3</v>
      </c>
      <c r="G657" s="103">
        <f t="shared" si="104"/>
        <v>3651.2</v>
      </c>
      <c r="H657" s="104">
        <f t="shared" si="105"/>
        <v>22.844544259421575</v>
      </c>
    </row>
    <row r="658" spans="1:8" x14ac:dyDescent="0.25">
      <c r="A658" s="205">
        <f t="shared" si="107"/>
        <v>43433</v>
      </c>
      <c r="B658">
        <v>1945.4</v>
      </c>
      <c r="C658">
        <v>2700</v>
      </c>
      <c r="D658">
        <v>2832.4</v>
      </c>
      <c r="E658">
        <v>1069</v>
      </c>
      <c r="F658" s="112">
        <f t="shared" si="106"/>
        <v>4777.8</v>
      </c>
      <c r="G658" s="103">
        <f t="shared" si="104"/>
        <v>3769</v>
      </c>
      <c r="H658" s="104">
        <f t="shared" si="105"/>
        <v>26.765720350225529</v>
      </c>
    </row>
    <row r="659" spans="1:8" x14ac:dyDescent="0.25">
      <c r="A659" s="205">
        <f t="shared" si="107"/>
        <v>43440</v>
      </c>
      <c r="B659">
        <v>2352.4</v>
      </c>
      <c r="C659">
        <v>2664.7</v>
      </c>
      <c r="D659">
        <v>3033.8</v>
      </c>
      <c r="E659">
        <v>1287.2</v>
      </c>
      <c r="F659" s="112">
        <f t="shared" si="106"/>
        <v>5386.2000000000007</v>
      </c>
      <c r="G659" s="103">
        <f t="shared" si="104"/>
        <v>3951.8999999999996</v>
      </c>
      <c r="H659" s="104">
        <f t="shared" si="105"/>
        <v>36.293934563121574</v>
      </c>
    </row>
    <row r="660" spans="1:8" x14ac:dyDescent="0.25">
      <c r="A660" s="205">
        <f t="shared" si="107"/>
        <v>43447</v>
      </c>
      <c r="B660">
        <v>2451.4</v>
      </c>
      <c r="C660">
        <v>2668.6</v>
      </c>
      <c r="D660">
        <v>3326.1</v>
      </c>
      <c r="E660">
        <v>1434.7</v>
      </c>
      <c r="F660" s="112">
        <f t="shared" si="106"/>
        <v>5777.5</v>
      </c>
      <c r="G660" s="103">
        <f t="shared" si="104"/>
        <v>4103.3</v>
      </c>
      <c r="H660" s="104">
        <f t="shared" si="105"/>
        <v>40.801306265688588</v>
      </c>
    </row>
    <row r="661" spans="1:8" x14ac:dyDescent="0.25">
      <c r="A661" s="205">
        <f t="shared" si="107"/>
        <v>43454</v>
      </c>
      <c r="B661">
        <v>2811.6</v>
      </c>
      <c r="C661">
        <v>2716.3</v>
      </c>
      <c r="D661">
        <v>3477.7</v>
      </c>
      <c r="E661">
        <v>1562.5</v>
      </c>
      <c r="F661" s="112">
        <f t="shared" si="106"/>
        <v>6289.2999999999993</v>
      </c>
      <c r="G661" s="103">
        <f t="shared" ref="G661:G707" si="108">+C661+E661</f>
        <v>4278.8</v>
      </c>
      <c r="H661" s="104">
        <f t="shared" ref="H661:H707" si="109">(F661/G661-1)*100</f>
        <v>46.987473123305577</v>
      </c>
    </row>
    <row r="662" spans="1:8" x14ac:dyDescent="0.25">
      <c r="A662" s="205">
        <f t="shared" si="107"/>
        <v>43461</v>
      </c>
      <c r="B662">
        <v>2755.6</v>
      </c>
      <c r="C662">
        <v>2596.3000000000002</v>
      </c>
      <c r="D662">
        <v>3571.4</v>
      </c>
      <c r="E662">
        <v>1711.2</v>
      </c>
      <c r="F662" s="112">
        <f t="shared" si="106"/>
        <v>6327</v>
      </c>
      <c r="G662" s="103">
        <f t="shared" si="108"/>
        <v>4307.5</v>
      </c>
      <c r="H662" s="104">
        <f t="shared" si="109"/>
        <v>46.883343006384216</v>
      </c>
    </row>
    <row r="663" spans="1:8" x14ac:dyDescent="0.25">
      <c r="A663" s="205">
        <f t="shared" si="107"/>
        <v>43468</v>
      </c>
      <c r="B663">
        <v>2555.1999999999998</v>
      </c>
      <c r="C663">
        <v>2643.1</v>
      </c>
      <c r="D663">
        <v>3811.2</v>
      </c>
      <c r="E663">
        <v>1828.1</v>
      </c>
      <c r="F663" s="112">
        <f t="shared" si="106"/>
        <v>6366.4</v>
      </c>
      <c r="G663" s="103">
        <f t="shared" si="108"/>
        <v>4471.2</v>
      </c>
      <c r="H663" s="104">
        <f t="shared" si="109"/>
        <v>42.386831275720162</v>
      </c>
    </row>
    <row r="664" spans="1:8" x14ac:dyDescent="0.25">
      <c r="A664" s="205">
        <f t="shared" si="107"/>
        <v>43475</v>
      </c>
      <c r="B664" s="99">
        <v>0</v>
      </c>
      <c r="C664">
        <v>2842.1</v>
      </c>
      <c r="D664" s="208">
        <v>0</v>
      </c>
      <c r="E664" s="48">
        <v>2044.7</v>
      </c>
      <c r="F664" s="112">
        <f t="shared" si="106"/>
        <v>0</v>
      </c>
      <c r="G664" s="103">
        <f t="shared" si="108"/>
        <v>4886.8</v>
      </c>
      <c r="H664" s="104">
        <f t="shared" si="109"/>
        <v>-100</v>
      </c>
    </row>
    <row r="665" spans="1:8" x14ac:dyDescent="0.25">
      <c r="A665" s="205">
        <f t="shared" si="107"/>
        <v>43482</v>
      </c>
      <c r="B665" s="99">
        <v>0</v>
      </c>
      <c r="C665">
        <v>2900.7</v>
      </c>
      <c r="D665" s="208">
        <v>0</v>
      </c>
      <c r="E665" s="48">
        <v>2156.8000000000002</v>
      </c>
      <c r="F665" s="112">
        <f t="shared" si="106"/>
        <v>0</v>
      </c>
      <c r="G665" s="103">
        <f t="shared" si="108"/>
        <v>5057.5</v>
      </c>
      <c r="H665" s="104">
        <f t="shared" si="109"/>
        <v>-100</v>
      </c>
    </row>
    <row r="666" spans="1:8" x14ac:dyDescent="0.25">
      <c r="A666" s="205">
        <f t="shared" si="107"/>
        <v>43489</v>
      </c>
      <c r="B666" s="99">
        <v>0</v>
      </c>
      <c r="C666">
        <v>2858.3</v>
      </c>
      <c r="D666" s="208">
        <v>0</v>
      </c>
      <c r="E666" s="48">
        <v>2490.1</v>
      </c>
      <c r="F666" s="112">
        <f t="shared" si="106"/>
        <v>0</v>
      </c>
      <c r="G666" s="103">
        <f t="shared" si="108"/>
        <v>5348.4</v>
      </c>
      <c r="H666" s="104">
        <f t="shared" si="109"/>
        <v>-100</v>
      </c>
    </row>
    <row r="667" spans="1:8" x14ac:dyDescent="0.25">
      <c r="A667" s="205">
        <f t="shared" si="107"/>
        <v>43496</v>
      </c>
      <c r="B667" s="99">
        <v>0</v>
      </c>
      <c r="C667">
        <v>2594.1</v>
      </c>
      <c r="D667" s="208">
        <v>0</v>
      </c>
      <c r="E667" s="48">
        <v>2907.1</v>
      </c>
      <c r="F667" s="112">
        <f t="shared" si="106"/>
        <v>0</v>
      </c>
      <c r="G667" s="103">
        <f t="shared" si="108"/>
        <v>5501.2</v>
      </c>
      <c r="H667" s="104">
        <f t="shared" si="109"/>
        <v>-100</v>
      </c>
    </row>
    <row r="668" spans="1:8" x14ac:dyDescent="0.25">
      <c r="A668" s="205">
        <f t="shared" si="107"/>
        <v>43503</v>
      </c>
      <c r="B668" s="99">
        <v>0</v>
      </c>
      <c r="C668">
        <v>2754.2</v>
      </c>
      <c r="D668" s="208">
        <v>0</v>
      </c>
      <c r="E668" s="48">
        <v>3200.3</v>
      </c>
      <c r="F668" s="112">
        <f t="shared" si="106"/>
        <v>0</v>
      </c>
      <c r="G668" s="103">
        <f t="shared" si="108"/>
        <v>5954.5</v>
      </c>
      <c r="H668" s="104">
        <f t="shared" si="109"/>
        <v>-100</v>
      </c>
    </row>
    <row r="669" spans="1:8" x14ac:dyDescent="0.25">
      <c r="A669" s="205">
        <f t="shared" si="107"/>
        <v>43510</v>
      </c>
      <c r="B669">
        <v>2227.5</v>
      </c>
      <c r="C669">
        <v>2879.6</v>
      </c>
      <c r="D669">
        <v>5487.7</v>
      </c>
      <c r="E669">
        <v>3319.1</v>
      </c>
      <c r="F669" s="112">
        <f t="shared" si="106"/>
        <v>7715.2</v>
      </c>
      <c r="G669" s="103">
        <f t="shared" si="108"/>
        <v>6198.7</v>
      </c>
      <c r="H669" s="104"/>
    </row>
    <row r="670" spans="1:8" x14ac:dyDescent="0.25">
      <c r="A670" s="205">
        <f t="shared" si="107"/>
        <v>43517</v>
      </c>
      <c r="B670">
        <v>2494.1</v>
      </c>
      <c r="C670">
        <v>3169.1</v>
      </c>
      <c r="D670">
        <v>5602.4</v>
      </c>
      <c r="E670">
        <v>3544.2</v>
      </c>
      <c r="F670" s="112">
        <f t="shared" si="106"/>
        <v>8096.5</v>
      </c>
      <c r="G670" s="103">
        <f t="shared" si="108"/>
        <v>6713.2999999999993</v>
      </c>
      <c r="H670" s="104">
        <f t="shared" si="109"/>
        <v>20.603875888162328</v>
      </c>
    </row>
    <row r="671" spans="1:8" x14ac:dyDescent="0.25">
      <c r="A671" s="205">
        <f t="shared" si="107"/>
        <v>43524</v>
      </c>
      <c r="B671">
        <v>2646.7</v>
      </c>
      <c r="C671">
        <v>3315</v>
      </c>
      <c r="D671">
        <v>5756.5</v>
      </c>
      <c r="E671">
        <v>3775</v>
      </c>
      <c r="F671" s="112">
        <f t="shared" si="106"/>
        <v>8403.2000000000007</v>
      </c>
      <c r="G671" s="103">
        <f t="shared" si="108"/>
        <v>7090</v>
      </c>
      <c r="H671" s="104">
        <f t="shared" si="109"/>
        <v>18.521861777150917</v>
      </c>
    </row>
    <row r="672" spans="1:8" x14ac:dyDescent="0.25">
      <c r="A672" s="205">
        <f t="shared" si="107"/>
        <v>43531</v>
      </c>
      <c r="B672">
        <v>2437.6</v>
      </c>
      <c r="C672">
        <v>3792.4</v>
      </c>
      <c r="D672">
        <v>6076.1</v>
      </c>
      <c r="E672">
        <v>4135.7</v>
      </c>
      <c r="F672" s="112">
        <f t="shared" si="106"/>
        <v>8513.7000000000007</v>
      </c>
      <c r="G672" s="103">
        <f t="shared" si="108"/>
        <v>7928.1</v>
      </c>
      <c r="H672" s="104">
        <f t="shared" si="109"/>
        <v>7.3863851364135202</v>
      </c>
    </row>
    <row r="673" spans="1:9" x14ac:dyDescent="0.25">
      <c r="A673" s="205">
        <f t="shared" si="107"/>
        <v>43538</v>
      </c>
      <c r="B673">
        <v>2506.6</v>
      </c>
      <c r="C673">
        <v>3779.5</v>
      </c>
      <c r="D673">
        <v>6354</v>
      </c>
      <c r="E673">
        <v>4411.6000000000004</v>
      </c>
      <c r="F673" s="112">
        <f t="shared" si="106"/>
        <v>8860.6</v>
      </c>
      <c r="G673" s="103">
        <f t="shared" si="108"/>
        <v>8191.1</v>
      </c>
      <c r="H673" s="104">
        <f t="shared" si="109"/>
        <v>8.1735053899964605</v>
      </c>
    </row>
    <row r="674" spans="1:9" x14ac:dyDescent="0.25">
      <c r="A674" s="205">
        <f t="shared" si="107"/>
        <v>43545</v>
      </c>
      <c r="B674">
        <v>2544.5</v>
      </c>
      <c r="C674">
        <v>3767.4</v>
      </c>
      <c r="D674">
        <v>6544.9</v>
      </c>
      <c r="E674">
        <v>4607.1000000000004</v>
      </c>
      <c r="F674" s="112">
        <f t="shared" si="106"/>
        <v>9089.4</v>
      </c>
      <c r="G674" s="103">
        <f t="shared" si="108"/>
        <v>8374.5</v>
      </c>
      <c r="H674" s="104">
        <f t="shared" si="109"/>
        <v>8.5366290524807376</v>
      </c>
    </row>
    <row r="675" spans="1:9" x14ac:dyDescent="0.25">
      <c r="A675" s="205">
        <f t="shared" si="107"/>
        <v>43552</v>
      </c>
      <c r="B675">
        <v>2622.4</v>
      </c>
      <c r="C675">
        <v>3642.4</v>
      </c>
      <c r="D675">
        <v>6725.3</v>
      </c>
      <c r="E675">
        <v>4867.6000000000004</v>
      </c>
      <c r="F675" s="112">
        <f t="shared" si="106"/>
        <v>9347.7000000000007</v>
      </c>
      <c r="G675" s="103">
        <f t="shared" si="108"/>
        <v>8510</v>
      </c>
      <c r="H675" s="104">
        <f t="shared" si="109"/>
        <v>9.8437132784958905</v>
      </c>
    </row>
    <row r="676" spans="1:9" x14ac:dyDescent="0.25">
      <c r="A676" s="205">
        <f t="shared" si="107"/>
        <v>43559</v>
      </c>
      <c r="B676">
        <v>2505.4</v>
      </c>
      <c r="C676">
        <v>3522.5</v>
      </c>
      <c r="D676">
        <v>6849.2</v>
      </c>
      <c r="E676">
        <v>5302.6</v>
      </c>
      <c r="F676" s="112">
        <f t="shared" si="106"/>
        <v>9354.6</v>
      </c>
      <c r="G676" s="103">
        <f t="shared" si="108"/>
        <v>8825.1</v>
      </c>
      <c r="H676" s="104">
        <f t="shared" si="109"/>
        <v>5.9999320121018496</v>
      </c>
    </row>
    <row r="677" spans="1:9" x14ac:dyDescent="0.25">
      <c r="A677" s="205">
        <f t="shared" si="107"/>
        <v>43566</v>
      </c>
      <c r="B677">
        <v>2478.3000000000002</v>
      </c>
      <c r="C677">
        <v>3444.3</v>
      </c>
      <c r="D677">
        <v>7241.5</v>
      </c>
      <c r="E677">
        <v>5522</v>
      </c>
      <c r="F677" s="112">
        <f t="shared" si="106"/>
        <v>9719.7999999999993</v>
      </c>
      <c r="G677" s="103">
        <f t="shared" si="108"/>
        <v>8966.2999999999993</v>
      </c>
      <c r="H677" s="104">
        <f t="shared" si="109"/>
        <v>8.4036893701972879</v>
      </c>
    </row>
    <row r="678" spans="1:9" x14ac:dyDescent="0.25">
      <c r="A678" s="205">
        <f t="shared" si="107"/>
        <v>43573</v>
      </c>
      <c r="B678">
        <v>2428.1999999999998</v>
      </c>
      <c r="C678">
        <v>3492.9</v>
      </c>
      <c r="D678">
        <v>7641</v>
      </c>
      <c r="E678">
        <v>5701</v>
      </c>
      <c r="F678" s="112">
        <f t="shared" si="106"/>
        <v>10069.200000000001</v>
      </c>
      <c r="G678" s="103">
        <f t="shared" si="108"/>
        <v>9193.9</v>
      </c>
      <c r="H678" s="104">
        <f t="shared" si="109"/>
        <v>9.5204429023591821</v>
      </c>
    </row>
    <row r="679" spans="1:9" x14ac:dyDescent="0.25">
      <c r="A679" s="205">
        <f t="shared" si="107"/>
        <v>43580</v>
      </c>
      <c r="B679">
        <v>2367.3000000000002</v>
      </c>
      <c r="C679">
        <v>3256</v>
      </c>
      <c r="D679">
        <v>8003.3</v>
      </c>
      <c r="E679">
        <v>5994.6</v>
      </c>
      <c r="F679" s="112">
        <f t="shared" si="106"/>
        <v>10370.6</v>
      </c>
      <c r="G679" s="103">
        <f t="shared" si="108"/>
        <v>9250.6</v>
      </c>
      <c r="H679" s="104">
        <f t="shared" si="109"/>
        <v>12.10732276825286</v>
      </c>
      <c r="I679" s="99">
        <v>540</v>
      </c>
    </row>
    <row r="680" spans="1:9" x14ac:dyDescent="0.25">
      <c r="A680" s="205">
        <f t="shared" si="107"/>
        <v>43587</v>
      </c>
      <c r="B680">
        <v>2167.9</v>
      </c>
      <c r="C680">
        <v>3254.9</v>
      </c>
      <c r="D680">
        <v>8236.1</v>
      </c>
      <c r="E680">
        <v>6181.9</v>
      </c>
      <c r="F680" s="112">
        <f t="shared" si="106"/>
        <v>10404</v>
      </c>
      <c r="G680" s="103">
        <f t="shared" si="108"/>
        <v>9436.7999999999993</v>
      </c>
      <c r="H680" s="104">
        <f t="shared" si="109"/>
        <v>10.249237029501534</v>
      </c>
      <c r="I680" s="99">
        <v>540</v>
      </c>
    </row>
    <row r="681" spans="1:9" x14ac:dyDescent="0.25">
      <c r="A681" s="205">
        <f t="shared" si="107"/>
        <v>43594</v>
      </c>
      <c r="B681">
        <v>2013.1</v>
      </c>
      <c r="C681">
        <v>3338.5</v>
      </c>
      <c r="D681">
        <v>8512.2999999999993</v>
      </c>
      <c r="E681">
        <v>6497.1</v>
      </c>
      <c r="F681" s="112">
        <f t="shared" si="106"/>
        <v>10525.4</v>
      </c>
      <c r="G681" s="103">
        <f t="shared" si="108"/>
        <v>9835.6</v>
      </c>
      <c r="H681" s="104">
        <f t="shared" si="109"/>
        <v>7.0132986294684452</v>
      </c>
      <c r="I681" s="99">
        <v>540</v>
      </c>
    </row>
    <row r="682" spans="1:9" x14ac:dyDescent="0.25">
      <c r="A682" s="205">
        <f t="shared" si="107"/>
        <v>43601</v>
      </c>
      <c r="B682">
        <v>1926.7</v>
      </c>
      <c r="C682">
        <v>3493.1</v>
      </c>
      <c r="D682">
        <v>8784.5</v>
      </c>
      <c r="E682">
        <v>6669.4</v>
      </c>
      <c r="F682" s="112">
        <f t="shared" si="106"/>
        <v>10711.2</v>
      </c>
      <c r="G682" s="103">
        <f t="shared" si="108"/>
        <v>10162.5</v>
      </c>
      <c r="H682" s="104">
        <f t="shared" si="109"/>
        <v>5.3992619926199303</v>
      </c>
      <c r="I682" s="99">
        <v>540</v>
      </c>
    </row>
    <row r="683" spans="1:9" x14ac:dyDescent="0.25">
      <c r="A683" s="205">
        <f t="shared" si="107"/>
        <v>43608</v>
      </c>
      <c r="B683">
        <v>1708.6</v>
      </c>
      <c r="C683">
        <v>3486.8</v>
      </c>
      <c r="D683">
        <v>9715.9</v>
      </c>
      <c r="E683">
        <v>6974.7</v>
      </c>
      <c r="F683" s="112">
        <f t="shared" si="106"/>
        <v>11424.5</v>
      </c>
      <c r="G683" s="103">
        <f t="shared" si="108"/>
        <v>10461.5</v>
      </c>
      <c r="H683" s="104">
        <f t="shared" si="109"/>
        <v>9.205180901400368</v>
      </c>
      <c r="I683" s="99">
        <v>540</v>
      </c>
    </row>
    <row r="684" spans="1:9" x14ac:dyDescent="0.25">
      <c r="A684" s="205">
        <f t="shared" si="107"/>
        <v>43615</v>
      </c>
      <c r="B684">
        <v>1514.6</v>
      </c>
      <c r="C684">
        <v>3274.3</v>
      </c>
      <c r="D684">
        <v>9934</v>
      </c>
      <c r="E684">
        <v>7254.4</v>
      </c>
      <c r="F684" s="112">
        <f t="shared" si="106"/>
        <v>11448.6</v>
      </c>
      <c r="G684" s="103">
        <f t="shared" si="108"/>
        <v>10528.7</v>
      </c>
      <c r="H684" s="104">
        <f t="shared" si="109"/>
        <v>8.7370710534063978</v>
      </c>
      <c r="I684" s="99">
        <v>540</v>
      </c>
    </row>
    <row r="685" spans="1:9" x14ac:dyDescent="0.25">
      <c r="A685" s="205">
        <f t="shared" si="107"/>
        <v>43622</v>
      </c>
      <c r="B685">
        <v>1357.3</v>
      </c>
      <c r="C685">
        <v>3271.3</v>
      </c>
      <c r="D685">
        <v>10256.1</v>
      </c>
      <c r="E685">
        <v>7362.4</v>
      </c>
      <c r="F685" s="112">
        <f t="shared" si="106"/>
        <v>11613.4</v>
      </c>
      <c r="G685" s="103">
        <f t="shared" si="108"/>
        <v>10633.7</v>
      </c>
      <c r="H685" s="104">
        <f t="shared" si="109"/>
        <v>9.2131619285855226</v>
      </c>
      <c r="I685" s="99">
        <v>540</v>
      </c>
    </row>
    <row r="686" spans="1:9" x14ac:dyDescent="0.25">
      <c r="A686" s="205">
        <f t="shared" si="107"/>
        <v>43629</v>
      </c>
      <c r="B686">
        <v>1308.9000000000001</v>
      </c>
      <c r="C686">
        <v>2863.2</v>
      </c>
      <c r="D686">
        <v>10412.1</v>
      </c>
      <c r="E686">
        <v>7913.1</v>
      </c>
      <c r="F686" s="112">
        <f t="shared" si="106"/>
        <v>11721</v>
      </c>
      <c r="G686" s="103">
        <f t="shared" si="108"/>
        <v>10776.3</v>
      </c>
      <c r="H686" s="104">
        <f t="shared" si="109"/>
        <v>8.7664597310765267</v>
      </c>
      <c r="I686" s="99">
        <v>540</v>
      </c>
    </row>
    <row r="687" spans="1:9" x14ac:dyDescent="0.25">
      <c r="A687" s="205">
        <f t="shared" si="107"/>
        <v>43636</v>
      </c>
      <c r="B687">
        <v>1233.5</v>
      </c>
      <c r="C687" s="67">
        <v>2789</v>
      </c>
      <c r="D687">
        <v>10654</v>
      </c>
      <c r="E687">
        <v>8150.9</v>
      </c>
      <c r="F687" s="112">
        <f t="shared" si="106"/>
        <v>11887.5</v>
      </c>
      <c r="G687" s="103">
        <f t="shared" si="108"/>
        <v>10939.9</v>
      </c>
      <c r="H687" s="104">
        <f t="shared" si="109"/>
        <v>8.6618707666431973</v>
      </c>
      <c r="I687" s="99">
        <v>540</v>
      </c>
    </row>
    <row r="688" spans="1:9" x14ac:dyDescent="0.25">
      <c r="A688" s="205">
        <f t="shared" si="107"/>
        <v>43643</v>
      </c>
      <c r="B688">
        <v>1274.4000000000001</v>
      </c>
      <c r="C688" s="67">
        <v>2652.7</v>
      </c>
      <c r="D688">
        <v>10666.4</v>
      </c>
      <c r="E688">
        <v>8351.1</v>
      </c>
      <c r="F688" s="112">
        <f t="shared" si="106"/>
        <v>11940.8</v>
      </c>
      <c r="G688" s="103">
        <f t="shared" si="108"/>
        <v>11003.8</v>
      </c>
      <c r="H688" s="104">
        <f t="shared" si="109"/>
        <v>8.5152401897526264</v>
      </c>
      <c r="I688" s="99">
        <v>600</v>
      </c>
    </row>
    <row r="689" spans="1:9" x14ac:dyDescent="0.25">
      <c r="A689" s="205">
        <f t="shared" si="107"/>
        <v>43650</v>
      </c>
      <c r="B689">
        <v>981.8</v>
      </c>
      <c r="C689" s="67">
        <v>2500</v>
      </c>
      <c r="D689">
        <v>11403.8</v>
      </c>
      <c r="E689">
        <v>8645.7999999999993</v>
      </c>
      <c r="F689" s="112">
        <f t="shared" si="106"/>
        <v>12385.599999999999</v>
      </c>
      <c r="G689" s="103">
        <f t="shared" si="108"/>
        <v>11145.8</v>
      </c>
      <c r="H689" s="104">
        <f t="shared" si="109"/>
        <v>11.123472518796307</v>
      </c>
      <c r="I689" s="99">
        <v>480</v>
      </c>
    </row>
    <row r="690" spans="1:9" x14ac:dyDescent="0.25">
      <c r="A690" s="205">
        <f t="shared" si="107"/>
        <v>43657</v>
      </c>
      <c r="B690">
        <v>982.9</v>
      </c>
      <c r="C690">
        <v>2412.4</v>
      </c>
      <c r="D690">
        <v>11547.1</v>
      </c>
      <c r="E690">
        <v>8857.2000000000007</v>
      </c>
      <c r="F690" s="112">
        <f t="shared" si="106"/>
        <v>12530</v>
      </c>
      <c r="G690" s="103">
        <f t="shared" si="108"/>
        <v>11269.6</v>
      </c>
      <c r="H690" s="104">
        <f t="shared" si="109"/>
        <v>11.184070419535729</v>
      </c>
      <c r="I690" s="99">
        <v>480</v>
      </c>
    </row>
    <row r="691" spans="1:9" x14ac:dyDescent="0.25">
      <c r="A691" s="205">
        <f t="shared" si="107"/>
        <v>43664</v>
      </c>
      <c r="B691">
        <v>822.1</v>
      </c>
      <c r="C691">
        <v>2140.1</v>
      </c>
      <c r="D691">
        <v>11773.1</v>
      </c>
      <c r="E691">
        <v>9140.6</v>
      </c>
      <c r="F691" s="112">
        <f t="shared" si="106"/>
        <v>12595.2</v>
      </c>
      <c r="G691" s="103">
        <f t="shared" si="108"/>
        <v>11280.7</v>
      </c>
      <c r="H691" s="104">
        <f t="shared" si="109"/>
        <v>11.65264566915174</v>
      </c>
      <c r="I691" s="99">
        <v>507</v>
      </c>
    </row>
    <row r="692" spans="1:9" x14ac:dyDescent="0.25">
      <c r="A692" s="205">
        <f t="shared" si="107"/>
        <v>43671</v>
      </c>
      <c r="B692">
        <v>636.1</v>
      </c>
      <c r="C692">
        <v>1860.9</v>
      </c>
      <c r="D692">
        <v>12033.9</v>
      </c>
      <c r="E692">
        <v>9546.1</v>
      </c>
      <c r="F692" s="112">
        <f t="shared" si="106"/>
        <v>12670</v>
      </c>
      <c r="G692" s="103">
        <f t="shared" si="108"/>
        <v>11407</v>
      </c>
      <c r="H692" s="104">
        <f t="shared" si="109"/>
        <v>11.072148680634708</v>
      </c>
      <c r="I692" s="255">
        <v>535.5</v>
      </c>
    </row>
    <row r="693" spans="1:9" x14ac:dyDescent="0.25">
      <c r="A693" s="205">
        <f t="shared" si="107"/>
        <v>43678</v>
      </c>
      <c r="B693">
        <v>452.4</v>
      </c>
      <c r="C693">
        <v>1517.7</v>
      </c>
      <c r="D693">
        <v>12247.9</v>
      </c>
      <c r="E693">
        <v>9982.2999999999993</v>
      </c>
      <c r="F693" s="112">
        <f t="shared" ref="F693:F707" si="110">+B693+D693</f>
        <v>12700.3</v>
      </c>
      <c r="G693" s="103">
        <f t="shared" si="108"/>
        <v>11500</v>
      </c>
      <c r="H693" s="104">
        <f t="shared" si="109"/>
        <v>10.43739130434782</v>
      </c>
      <c r="I693" s="255">
        <v>535.5</v>
      </c>
    </row>
    <row r="694" spans="1:9" x14ac:dyDescent="0.25">
      <c r="A694" s="205">
        <f t="shared" si="107"/>
        <v>43685</v>
      </c>
      <c r="B694">
        <v>474.4</v>
      </c>
      <c r="C694">
        <v>1490.2</v>
      </c>
      <c r="D694">
        <v>12332.9</v>
      </c>
      <c r="E694">
        <v>10205.1</v>
      </c>
      <c r="F694" s="112">
        <f t="shared" si="110"/>
        <v>12807.3</v>
      </c>
      <c r="G694" s="103">
        <f t="shared" si="108"/>
        <v>11695.300000000001</v>
      </c>
      <c r="H694" s="104">
        <f t="shared" si="109"/>
        <v>9.508092994621764</v>
      </c>
      <c r="I694" s="99">
        <v>589</v>
      </c>
    </row>
    <row r="695" spans="1:9" x14ac:dyDescent="0.25">
      <c r="A695" s="205">
        <f t="shared" si="107"/>
        <v>43692</v>
      </c>
      <c r="B695">
        <v>440.1</v>
      </c>
      <c r="C695">
        <v>1257.5999999999999</v>
      </c>
      <c r="D695">
        <v>12428.9</v>
      </c>
      <c r="E695">
        <v>10568.8</v>
      </c>
      <c r="F695" s="112">
        <f t="shared" si="110"/>
        <v>12869</v>
      </c>
      <c r="G695" s="103">
        <f t="shared" si="108"/>
        <v>11826.4</v>
      </c>
      <c r="H695" s="104">
        <f t="shared" si="109"/>
        <v>8.8158695799228859</v>
      </c>
      <c r="I695" s="99">
        <v>589</v>
      </c>
    </row>
    <row r="696" spans="1:9" x14ac:dyDescent="0.25">
      <c r="A696" s="205">
        <f t="shared" si="107"/>
        <v>43699</v>
      </c>
      <c r="B696">
        <v>267.39999999999998</v>
      </c>
      <c r="C696">
        <v>924.4</v>
      </c>
      <c r="D696">
        <v>12579.8</v>
      </c>
      <c r="E696">
        <v>11005.5</v>
      </c>
      <c r="F696" s="112">
        <f t="shared" si="110"/>
        <v>12847.199999999999</v>
      </c>
      <c r="G696" s="103">
        <f t="shared" si="108"/>
        <v>11929.9</v>
      </c>
      <c r="H696" s="104">
        <f t="shared" si="109"/>
        <v>7.6890837307940441</v>
      </c>
      <c r="I696" s="99">
        <v>589</v>
      </c>
    </row>
    <row r="697" spans="1:9" x14ac:dyDescent="0.25">
      <c r="A697" s="205">
        <f t="shared" si="107"/>
        <v>43706</v>
      </c>
      <c r="B697" s="67">
        <v>206</v>
      </c>
      <c r="C697">
        <v>741.3</v>
      </c>
      <c r="D697">
        <v>12628.7</v>
      </c>
      <c r="E697">
        <v>11249.8</v>
      </c>
      <c r="F697" s="112">
        <f t="shared" si="110"/>
        <v>12834.7</v>
      </c>
      <c r="G697" s="103">
        <f t="shared" si="108"/>
        <v>11991.099999999999</v>
      </c>
      <c r="H697" s="104">
        <f t="shared" si="109"/>
        <v>7.0352177865250276</v>
      </c>
      <c r="I697" s="99">
        <v>634</v>
      </c>
    </row>
    <row r="698" spans="1:9" x14ac:dyDescent="0.25">
      <c r="A698" s="205">
        <f t="shared" si="107"/>
        <v>43713</v>
      </c>
      <c r="B698">
        <v>833.9</v>
      </c>
      <c r="C698">
        <v>2238.6</v>
      </c>
      <c r="D698">
        <v>109.7</v>
      </c>
      <c r="E698">
        <v>243.7</v>
      </c>
      <c r="F698" s="112">
        <f t="shared" si="110"/>
        <v>943.6</v>
      </c>
      <c r="G698" s="103">
        <f t="shared" si="108"/>
        <v>2482.2999999999997</v>
      </c>
      <c r="H698" s="104">
        <f t="shared" si="109"/>
        <v>-61.986867018490912</v>
      </c>
    </row>
    <row r="699" spans="1:9" x14ac:dyDescent="0.25">
      <c r="A699" s="205">
        <f t="shared" si="107"/>
        <v>43720</v>
      </c>
      <c r="B699">
        <v>825.4</v>
      </c>
      <c r="C699">
        <v>2287.8000000000002</v>
      </c>
      <c r="D699">
        <v>251.9</v>
      </c>
      <c r="E699">
        <v>339.7</v>
      </c>
      <c r="F699" s="112">
        <f t="shared" si="110"/>
        <v>1077.3</v>
      </c>
      <c r="G699" s="103">
        <f t="shared" si="108"/>
        <v>2627.5</v>
      </c>
      <c r="H699" s="104">
        <f t="shared" si="109"/>
        <v>-58.999048525214079</v>
      </c>
    </row>
    <row r="700" spans="1:9" x14ac:dyDescent="0.25">
      <c r="A700" s="205">
        <f t="shared" si="107"/>
        <v>43727</v>
      </c>
      <c r="B700">
        <v>892.4</v>
      </c>
      <c r="C700">
        <v>2139.8000000000002</v>
      </c>
      <c r="D700">
        <v>277.8</v>
      </c>
      <c r="E700">
        <v>612.20000000000005</v>
      </c>
      <c r="F700" s="112">
        <f t="shared" si="110"/>
        <v>1170.2</v>
      </c>
      <c r="G700" s="103">
        <f t="shared" si="108"/>
        <v>2752</v>
      </c>
      <c r="H700" s="104">
        <f t="shared" si="109"/>
        <v>-57.478197674418595</v>
      </c>
    </row>
    <row r="701" spans="1:9" x14ac:dyDescent="0.25">
      <c r="A701" s="205">
        <f t="shared" si="107"/>
        <v>43734</v>
      </c>
      <c r="B701" s="112">
        <v>842</v>
      </c>
      <c r="C701" s="99">
        <v>2007</v>
      </c>
      <c r="D701" s="99">
        <v>417</v>
      </c>
      <c r="E701" s="99">
        <v>919.4</v>
      </c>
      <c r="F701" s="112">
        <f t="shared" si="110"/>
        <v>1259</v>
      </c>
      <c r="G701" s="103">
        <f t="shared" si="108"/>
        <v>2926.4</v>
      </c>
      <c r="H701" s="104">
        <f t="shared" si="109"/>
        <v>-56.977856752323675</v>
      </c>
    </row>
    <row r="702" spans="1:9" x14ac:dyDescent="0.25">
      <c r="A702" s="205">
        <f t="shared" ref="A702:A766" si="111">+A701+7</f>
        <v>43741</v>
      </c>
      <c r="B702">
        <v>889.7</v>
      </c>
      <c r="C702">
        <v>1955.5</v>
      </c>
      <c r="D702">
        <v>444.2</v>
      </c>
      <c r="E702">
        <v>1252</v>
      </c>
      <c r="F702" s="112">
        <f t="shared" si="110"/>
        <v>1333.9</v>
      </c>
      <c r="G702" s="103">
        <f t="shared" si="108"/>
        <v>3207.5</v>
      </c>
      <c r="H702" s="104">
        <f t="shared" si="109"/>
        <v>-58.413094310210447</v>
      </c>
    </row>
    <row r="703" spans="1:9" x14ac:dyDescent="0.25">
      <c r="A703" s="205">
        <f t="shared" si="111"/>
        <v>43748</v>
      </c>
      <c r="B703">
        <v>874.9</v>
      </c>
      <c r="C703">
        <v>1927.3</v>
      </c>
      <c r="D703">
        <v>565.9</v>
      </c>
      <c r="E703">
        <v>1399.8</v>
      </c>
      <c r="F703" s="112">
        <f t="shared" si="110"/>
        <v>1440.8</v>
      </c>
      <c r="G703" s="103">
        <f t="shared" si="108"/>
        <v>3327.1</v>
      </c>
      <c r="H703" s="104">
        <f t="shared" si="109"/>
        <v>-56.695019686814341</v>
      </c>
    </row>
    <row r="704" spans="1:9" x14ac:dyDescent="0.25">
      <c r="A704" s="205">
        <f t="shared" si="111"/>
        <v>43755</v>
      </c>
      <c r="B704">
        <v>924.9</v>
      </c>
      <c r="C704">
        <v>1750.3</v>
      </c>
      <c r="D704">
        <v>605</v>
      </c>
      <c r="E704">
        <v>1574</v>
      </c>
      <c r="F704" s="112">
        <f t="shared" si="110"/>
        <v>1529.9</v>
      </c>
      <c r="G704" s="103">
        <f t="shared" si="108"/>
        <v>3324.3</v>
      </c>
      <c r="H704" s="104">
        <f t="shared" si="109"/>
        <v>-53.978281141894534</v>
      </c>
    </row>
    <row r="705" spans="1:8" x14ac:dyDescent="0.25">
      <c r="A705" s="205">
        <f t="shared" si="111"/>
        <v>43762</v>
      </c>
      <c r="B705">
        <v>879.2</v>
      </c>
      <c r="C705">
        <v>1673.6</v>
      </c>
      <c r="D705">
        <v>717.8</v>
      </c>
      <c r="E705">
        <v>1706.5</v>
      </c>
      <c r="F705" s="112">
        <f t="shared" si="110"/>
        <v>1597</v>
      </c>
      <c r="G705" s="103">
        <f t="shared" si="108"/>
        <v>3380.1</v>
      </c>
      <c r="H705" s="104">
        <f t="shared" si="109"/>
        <v>-52.752877133812603</v>
      </c>
    </row>
    <row r="706" spans="1:8" x14ac:dyDescent="0.25">
      <c r="A706" s="205">
        <f t="shared" si="111"/>
        <v>43769</v>
      </c>
      <c r="B706">
        <v>870.7</v>
      </c>
      <c r="C706">
        <v>1653.4</v>
      </c>
      <c r="D706">
        <v>740.9</v>
      </c>
      <c r="E706">
        <v>2098</v>
      </c>
      <c r="F706" s="112">
        <f t="shared" si="110"/>
        <v>1611.6</v>
      </c>
      <c r="G706" s="103">
        <f t="shared" si="108"/>
        <v>3751.4</v>
      </c>
      <c r="H706" s="104">
        <f t="shared" si="109"/>
        <v>-57.040038385669355</v>
      </c>
    </row>
    <row r="707" spans="1:8" x14ac:dyDescent="0.25">
      <c r="A707" s="205">
        <f t="shared" si="111"/>
        <v>43776</v>
      </c>
      <c r="B707" s="99">
        <v>886.2</v>
      </c>
      <c r="C707" s="99">
        <v>1699.9</v>
      </c>
      <c r="D707" s="99">
        <v>823</v>
      </c>
      <c r="E707" s="99">
        <v>2258.8000000000002</v>
      </c>
      <c r="F707" s="112">
        <f t="shared" si="110"/>
        <v>1709.2</v>
      </c>
      <c r="G707" s="103">
        <f t="shared" si="108"/>
        <v>3958.7000000000003</v>
      </c>
      <c r="H707" s="104">
        <f t="shared" si="109"/>
        <v>-56.824209967918769</v>
      </c>
    </row>
    <row r="708" spans="1:8" x14ac:dyDescent="0.25">
      <c r="A708" s="205">
        <f t="shared" si="111"/>
        <v>43783</v>
      </c>
      <c r="B708">
        <v>897.1</v>
      </c>
      <c r="C708">
        <v>1835.7</v>
      </c>
      <c r="D708">
        <v>894.4</v>
      </c>
      <c r="E708">
        <v>2452.1</v>
      </c>
      <c r="F708" s="112">
        <f t="shared" ref="F708:F744" si="112">+B708+D708</f>
        <v>1791.5</v>
      </c>
      <c r="G708" s="103">
        <f t="shared" ref="G708:G744" si="113">+C708+E708</f>
        <v>4287.8</v>
      </c>
      <c r="H708" s="104">
        <f t="shared" ref="H708:H759" si="114">(F708/G708-1)*100</f>
        <v>-58.21866691543449</v>
      </c>
    </row>
    <row r="709" spans="1:8" x14ac:dyDescent="0.25">
      <c r="A709" s="205">
        <f t="shared" si="111"/>
        <v>43790</v>
      </c>
      <c r="B709" s="99">
        <f>'1121'!B16</f>
        <v>861</v>
      </c>
      <c r="C709" s="99">
        <f>'1121'!C16</f>
        <v>1825.9</v>
      </c>
      <c r="D709" s="99">
        <f>'1121'!D16</f>
        <v>971.1</v>
      </c>
      <c r="E709" s="99">
        <f>'1121'!E16</f>
        <v>2659.4</v>
      </c>
      <c r="F709" s="112">
        <f t="shared" si="112"/>
        <v>1832.1</v>
      </c>
      <c r="G709" s="103">
        <f t="shared" si="113"/>
        <v>4485.3</v>
      </c>
      <c r="H709" s="104">
        <f t="shared" si="114"/>
        <v>-59.153233897398174</v>
      </c>
    </row>
    <row r="710" spans="1:8" x14ac:dyDescent="0.25">
      <c r="A710" s="205">
        <f t="shared" si="111"/>
        <v>43797</v>
      </c>
      <c r="B710" s="99">
        <f>'1128'!B16</f>
        <v>1036.3</v>
      </c>
      <c r="C710" s="99">
        <f>'1128'!C16</f>
        <v>1945.4</v>
      </c>
      <c r="D710" s="99">
        <f>'1128'!D16</f>
        <v>1032.5</v>
      </c>
      <c r="E710" s="99">
        <f>'1128'!E16</f>
        <v>2832.4</v>
      </c>
      <c r="F710" s="112">
        <f t="shared" si="112"/>
        <v>2068.8000000000002</v>
      </c>
      <c r="G710" s="103">
        <f t="shared" si="113"/>
        <v>4777.8</v>
      </c>
      <c r="H710" s="104">
        <f t="shared" si="114"/>
        <v>-56.699736280296364</v>
      </c>
    </row>
    <row r="711" spans="1:8" x14ac:dyDescent="0.25">
      <c r="A711" s="205">
        <f t="shared" si="111"/>
        <v>43804</v>
      </c>
      <c r="B711" s="99">
        <f>'1205'!B16</f>
        <v>1131.2</v>
      </c>
      <c r="C711" s="99">
        <f>'1205'!C16</f>
        <v>2352.4</v>
      </c>
      <c r="D711" s="99">
        <f>'1205'!D16</f>
        <v>1114.4000000000001</v>
      </c>
      <c r="E711" s="99">
        <f>'1205'!E16</f>
        <v>3033.8</v>
      </c>
      <c r="F711" s="112">
        <f t="shared" si="112"/>
        <v>2245.6000000000004</v>
      </c>
      <c r="G711" s="103">
        <f t="shared" si="113"/>
        <v>5386.2000000000007</v>
      </c>
      <c r="H711" s="104">
        <f t="shared" si="114"/>
        <v>-58.308269280754523</v>
      </c>
    </row>
    <row r="712" spans="1:8" x14ac:dyDescent="0.25">
      <c r="A712" s="205">
        <f t="shared" si="111"/>
        <v>43811</v>
      </c>
      <c r="B712" s="99">
        <f>'1212'!B17</f>
        <v>1165.5999999999999</v>
      </c>
      <c r="C712" s="99">
        <f>'1212'!C17</f>
        <v>2451.4</v>
      </c>
      <c r="D712" s="99">
        <f>'1212'!D17</f>
        <v>1294</v>
      </c>
      <c r="E712" s="99">
        <f>'1212'!E17</f>
        <v>3326.1</v>
      </c>
      <c r="F712" s="112">
        <f t="shared" si="112"/>
        <v>2459.6</v>
      </c>
      <c r="G712" s="103">
        <f t="shared" si="113"/>
        <v>5777.5</v>
      </c>
      <c r="H712" s="104">
        <f t="shared" si="114"/>
        <v>-57.427953266983991</v>
      </c>
    </row>
    <row r="713" spans="1:8" x14ac:dyDescent="0.25">
      <c r="A713" s="205">
        <f t="shared" si="111"/>
        <v>43818</v>
      </c>
      <c r="B713" s="99">
        <f>'1219'!B17</f>
        <v>1251.7</v>
      </c>
      <c r="C713" s="99">
        <f>'1219'!C17</f>
        <v>2811.6</v>
      </c>
      <c r="D713" s="99">
        <f>'1219'!D17</f>
        <v>1376.5</v>
      </c>
      <c r="E713" s="99">
        <f>'1219'!E17</f>
        <v>3477.7</v>
      </c>
      <c r="F713" s="112">
        <f t="shared" si="112"/>
        <v>2628.2</v>
      </c>
      <c r="G713" s="103">
        <f t="shared" si="113"/>
        <v>6289.2999999999993</v>
      </c>
      <c r="H713" s="104">
        <f t="shared" si="114"/>
        <v>-58.211565675035381</v>
      </c>
    </row>
    <row r="714" spans="1:8" x14ac:dyDescent="0.25">
      <c r="A714" s="205">
        <f t="shared" si="111"/>
        <v>43825</v>
      </c>
      <c r="B714" s="99">
        <f>'1226'!B17</f>
        <v>1289.0999999999999</v>
      </c>
      <c r="C714" s="99">
        <f>'1226'!C17</f>
        <v>2755.6</v>
      </c>
      <c r="D714" s="99">
        <f>'1226'!D17</f>
        <v>1511.2</v>
      </c>
      <c r="E714" s="99">
        <f>'1226'!E17</f>
        <v>3571.4</v>
      </c>
      <c r="F714" s="112">
        <f t="shared" si="112"/>
        <v>2800.3</v>
      </c>
      <c r="G714" s="103">
        <f t="shared" si="113"/>
        <v>6327</v>
      </c>
      <c r="H714" s="104">
        <f t="shared" si="114"/>
        <v>-55.740477319424684</v>
      </c>
    </row>
    <row r="715" spans="1:8" x14ac:dyDescent="0.25">
      <c r="A715" s="205">
        <f t="shared" si="111"/>
        <v>43832</v>
      </c>
      <c r="B715" s="99">
        <f>'0102'!B17</f>
        <v>1260.7</v>
      </c>
      <c r="C715" s="99">
        <f>'0102'!C17</f>
        <v>2555.1999999999998</v>
      </c>
      <c r="D715" s="99">
        <f>'0102'!D17</f>
        <v>1601</v>
      </c>
      <c r="E715" s="99">
        <f>'0102'!E17</f>
        <v>3811.2</v>
      </c>
      <c r="F715" s="112">
        <f t="shared" si="112"/>
        <v>2861.7</v>
      </c>
      <c r="G715" s="103">
        <f t="shared" si="113"/>
        <v>6366.4</v>
      </c>
      <c r="H715" s="104">
        <f t="shared" si="114"/>
        <v>-55.049949736114598</v>
      </c>
    </row>
    <row r="716" spans="1:8" x14ac:dyDescent="0.25">
      <c r="A716" s="205">
        <f t="shared" si="111"/>
        <v>43839</v>
      </c>
      <c r="B716" s="99">
        <f>'0109'!B17</f>
        <v>1577.6</v>
      </c>
      <c r="C716" s="99">
        <f>'0109'!C17</f>
        <v>2555.1999999999998</v>
      </c>
      <c r="D716" s="99">
        <f>'0109'!D17</f>
        <v>1657.2</v>
      </c>
      <c r="E716" s="99">
        <f>'0109'!E17</f>
        <v>3811.2</v>
      </c>
      <c r="F716" s="112">
        <f t="shared" si="112"/>
        <v>3234.8</v>
      </c>
      <c r="G716" s="103">
        <f t="shared" si="113"/>
        <v>6366.4</v>
      </c>
      <c r="H716" s="104">
        <f t="shared" si="114"/>
        <v>-49.189494847951742</v>
      </c>
    </row>
    <row r="717" spans="1:8" x14ac:dyDescent="0.25">
      <c r="A717" s="205">
        <f t="shared" si="111"/>
        <v>43846</v>
      </c>
      <c r="B717" s="99">
        <f>'0116'!B17</f>
        <v>1884</v>
      </c>
      <c r="C717" s="99">
        <f>'0116'!C17</f>
        <v>2555.1999999999998</v>
      </c>
      <c r="D717" s="99">
        <f>'0116'!D17</f>
        <v>1723.4</v>
      </c>
      <c r="E717" s="99">
        <f>'0116'!E17</f>
        <v>3811.2</v>
      </c>
      <c r="F717" s="112">
        <f t="shared" si="112"/>
        <v>3607.4</v>
      </c>
      <c r="G717" s="103">
        <f t="shared" si="113"/>
        <v>6366.4</v>
      </c>
      <c r="H717" s="104">
        <f t="shared" si="114"/>
        <v>-43.336893691882381</v>
      </c>
    </row>
    <row r="718" spans="1:8" x14ac:dyDescent="0.25">
      <c r="A718" s="205">
        <f t="shared" si="111"/>
        <v>43853</v>
      </c>
      <c r="B718" s="99">
        <f>'0123'!B17</f>
        <v>1877</v>
      </c>
      <c r="C718" s="99">
        <f>'0123'!C17</f>
        <v>2555.1999999999998</v>
      </c>
      <c r="D718" s="99">
        <f>'0123'!D17</f>
        <v>1811.8</v>
      </c>
      <c r="E718" s="99">
        <f>'0123'!E17</f>
        <v>3811.2</v>
      </c>
      <c r="F718" s="112">
        <f t="shared" si="112"/>
        <v>3688.8</v>
      </c>
      <c r="G718" s="103">
        <f t="shared" si="113"/>
        <v>6366.4</v>
      </c>
      <c r="H718" s="104">
        <f t="shared" si="114"/>
        <v>-42.058306107062073</v>
      </c>
    </row>
    <row r="719" spans="1:8" x14ac:dyDescent="0.25">
      <c r="A719" s="205">
        <f t="shared" si="111"/>
        <v>43860</v>
      </c>
      <c r="B719" s="99">
        <f>'0130'!B17</f>
        <v>2023.3</v>
      </c>
      <c r="C719" s="99">
        <f>'0130'!C17</f>
        <v>2555.1999999999998</v>
      </c>
      <c r="D719" s="99">
        <f>'0130'!D17</f>
        <v>1900</v>
      </c>
      <c r="E719" s="99">
        <f>'0130'!E17</f>
        <v>3811.2</v>
      </c>
      <c r="F719" s="112">
        <f t="shared" si="112"/>
        <v>3923.3</v>
      </c>
      <c r="G719" s="103">
        <f t="shared" si="113"/>
        <v>6366.4</v>
      </c>
      <c r="H719" s="104">
        <f t="shared" si="114"/>
        <v>-38.374905755214868</v>
      </c>
    </row>
    <row r="720" spans="1:8" x14ac:dyDescent="0.25">
      <c r="A720" s="205">
        <f t="shared" si="111"/>
        <v>43867</v>
      </c>
      <c r="B720" s="99">
        <f>'0206'!B18</f>
        <v>2202.5</v>
      </c>
      <c r="C720" s="99">
        <f>'0206'!C18</f>
        <v>2555.1999999999998</v>
      </c>
      <c r="D720" s="99">
        <f>'0206'!D18</f>
        <v>2103.8000000000002</v>
      </c>
      <c r="E720" s="99">
        <f>'0206'!E18</f>
        <v>3811.2</v>
      </c>
      <c r="F720" s="112">
        <f t="shared" si="112"/>
        <v>4306.3</v>
      </c>
      <c r="G720" s="103">
        <f t="shared" si="113"/>
        <v>6366.4</v>
      </c>
      <c r="H720" s="104">
        <f t="shared" si="114"/>
        <v>-32.358946971600901</v>
      </c>
    </row>
    <row r="721" spans="1:9" x14ac:dyDescent="0.25">
      <c r="A721" s="205">
        <f t="shared" si="111"/>
        <v>43874</v>
      </c>
      <c r="B721" s="99">
        <f>'0213'!B18</f>
        <v>2473.6999999999998</v>
      </c>
      <c r="C721" s="99">
        <f>'0213'!C18</f>
        <v>2227.5</v>
      </c>
      <c r="D721" s="99">
        <f>'0213'!D18</f>
        <v>2336.6</v>
      </c>
      <c r="E721" s="99">
        <f>'0213'!E18</f>
        <v>5487.7</v>
      </c>
      <c r="F721" s="112">
        <f t="shared" si="112"/>
        <v>4810.2999999999993</v>
      </c>
      <c r="G721" s="103">
        <f t="shared" si="113"/>
        <v>7715.2</v>
      </c>
      <c r="H721" s="104">
        <f t="shared" si="114"/>
        <v>-37.651648693488184</v>
      </c>
    </row>
    <row r="722" spans="1:9" x14ac:dyDescent="0.25">
      <c r="A722" s="205">
        <f t="shared" si="111"/>
        <v>43881</v>
      </c>
      <c r="B722" s="99">
        <f>'0220'!B18</f>
        <v>2635</v>
      </c>
      <c r="C722" s="99">
        <f>'0220'!C18</f>
        <v>2494.1</v>
      </c>
      <c r="D722" s="99">
        <f>'0220'!D18</f>
        <v>2492</v>
      </c>
      <c r="E722" s="99">
        <f>'0220'!E18</f>
        <v>5602.4</v>
      </c>
      <c r="F722" s="112">
        <f t="shared" si="112"/>
        <v>5127</v>
      </c>
      <c r="G722" s="103">
        <f t="shared" si="113"/>
        <v>8096.5</v>
      </c>
      <c r="H722" s="104">
        <f t="shared" si="114"/>
        <v>-36.676341629098999</v>
      </c>
    </row>
    <row r="723" spans="1:9" x14ac:dyDescent="0.25">
      <c r="A723" s="205">
        <f t="shared" si="111"/>
        <v>43888</v>
      </c>
      <c r="B723" s="99">
        <f>'0227'!B18</f>
        <v>2312.9</v>
      </c>
      <c r="C723" s="99">
        <f>'0227'!C18</f>
        <v>2646.7</v>
      </c>
      <c r="D723" s="99">
        <f>'0227'!D18</f>
        <v>2827.7</v>
      </c>
      <c r="E723" s="99">
        <f>'0227'!E18</f>
        <v>5756.5</v>
      </c>
      <c r="F723" s="112">
        <f t="shared" si="112"/>
        <v>5140.6000000000004</v>
      </c>
      <c r="G723" s="103">
        <f t="shared" si="113"/>
        <v>8403.2000000000007</v>
      </c>
      <c r="H723" s="104">
        <f t="shared" si="114"/>
        <v>-38.825685453160695</v>
      </c>
    </row>
    <row r="724" spans="1:9" x14ac:dyDescent="0.25">
      <c r="A724" s="205">
        <f t="shared" si="111"/>
        <v>43895</v>
      </c>
      <c r="B724" s="99">
        <f>'0305'!B18</f>
        <v>2871.1</v>
      </c>
      <c r="C724" s="99">
        <f>'0305'!C18</f>
        <v>2437.6</v>
      </c>
      <c r="D724" s="99">
        <f>'0305'!D18</f>
        <v>3020</v>
      </c>
      <c r="E724" s="99">
        <f>'0305'!E18</f>
        <v>6076.1</v>
      </c>
      <c r="F724" s="112">
        <f t="shared" si="112"/>
        <v>5891.1</v>
      </c>
      <c r="G724" s="103">
        <f t="shared" si="113"/>
        <v>8513.7000000000007</v>
      </c>
      <c r="H724" s="104">
        <f t="shared" si="114"/>
        <v>-30.804468092603688</v>
      </c>
    </row>
    <row r="725" spans="1:9" x14ac:dyDescent="0.25">
      <c r="A725" s="205">
        <f t="shared" si="111"/>
        <v>43902</v>
      </c>
      <c r="B725" s="99">
        <f>'0312'!B18</f>
        <v>2973.5</v>
      </c>
      <c r="C725" s="99">
        <f>'0312'!C18</f>
        <v>2506.6</v>
      </c>
      <c r="D725" s="99">
        <f>'0312'!D18</f>
        <v>3303.8</v>
      </c>
      <c r="E725" s="99">
        <f>'0312'!E18</f>
        <v>6354</v>
      </c>
      <c r="F725" s="112">
        <f t="shared" si="112"/>
        <v>6277.3</v>
      </c>
      <c r="G725" s="103">
        <f t="shared" si="113"/>
        <v>8860.6</v>
      </c>
      <c r="H725" s="104">
        <f t="shared" si="114"/>
        <v>-29.15491050267476</v>
      </c>
    </row>
    <row r="726" spans="1:9" x14ac:dyDescent="0.25">
      <c r="A726" s="205">
        <f t="shared" si="111"/>
        <v>43909</v>
      </c>
      <c r="B726" s="99">
        <f>'0319'!B18</f>
        <v>3049</v>
      </c>
      <c r="C726" s="99">
        <f>'0319'!C18</f>
        <v>2544.5</v>
      </c>
      <c r="D726" s="99">
        <f>'0319'!D18</f>
        <v>3561.3</v>
      </c>
      <c r="E726" s="99">
        <f>'0319'!E18</f>
        <v>6544.9</v>
      </c>
      <c r="F726" s="112">
        <f t="shared" si="112"/>
        <v>6610.3</v>
      </c>
      <c r="G726" s="103">
        <f t="shared" si="113"/>
        <v>9089.4</v>
      </c>
      <c r="H726" s="104">
        <f t="shared" si="114"/>
        <v>-27.274627588179634</v>
      </c>
    </row>
    <row r="727" spans="1:9" x14ac:dyDescent="0.25">
      <c r="A727" s="205">
        <f t="shared" si="111"/>
        <v>43916</v>
      </c>
      <c r="B727" s="99">
        <f>'0326'!B18</f>
        <v>2809.2</v>
      </c>
      <c r="C727" s="99">
        <f>'0326'!C18</f>
        <v>2622.4</v>
      </c>
      <c r="D727" s="99">
        <f>'0326'!D18</f>
        <v>4040</v>
      </c>
      <c r="E727" s="99">
        <f>'0326'!E18</f>
        <v>6725.3</v>
      </c>
      <c r="F727" s="112">
        <f t="shared" si="112"/>
        <v>6849.2</v>
      </c>
      <c r="G727" s="103">
        <f t="shared" si="113"/>
        <v>9347.7000000000007</v>
      </c>
      <c r="H727" s="104">
        <f t="shared" si="114"/>
        <v>-26.728500058838012</v>
      </c>
    </row>
    <row r="728" spans="1:9" x14ac:dyDescent="0.25">
      <c r="A728" s="205">
        <f t="shared" si="111"/>
        <v>43923</v>
      </c>
      <c r="B728" s="99">
        <f>'0402'!B18</f>
        <v>3134</v>
      </c>
      <c r="C728" s="99">
        <f>'0402'!C18</f>
        <v>2505.4</v>
      </c>
      <c r="D728" s="99">
        <f>'0402'!D18</f>
        <v>4417.8</v>
      </c>
      <c r="E728" s="99">
        <f>'0402'!E18</f>
        <v>6849.2</v>
      </c>
      <c r="F728" s="112">
        <f t="shared" si="112"/>
        <v>7551.8</v>
      </c>
      <c r="G728" s="103">
        <f t="shared" si="113"/>
        <v>9354.6</v>
      </c>
      <c r="H728" s="104">
        <f t="shared" si="114"/>
        <v>-19.271802108053791</v>
      </c>
    </row>
    <row r="729" spans="1:9" x14ac:dyDescent="0.25">
      <c r="A729" s="205">
        <f t="shared" si="111"/>
        <v>43930</v>
      </c>
      <c r="B729" s="99">
        <f>'0409'!B18</f>
        <v>3161.9</v>
      </c>
      <c r="C729" s="99">
        <f>'0409'!C18</f>
        <v>2478.3000000000002</v>
      </c>
      <c r="D729" s="99">
        <f>'0409'!D18</f>
        <v>4680</v>
      </c>
      <c r="E729" s="99">
        <f>'0409'!E18</f>
        <v>7241.5</v>
      </c>
      <c r="F729" s="112">
        <f t="shared" si="112"/>
        <v>7841.9</v>
      </c>
      <c r="G729" s="103">
        <f t="shared" si="113"/>
        <v>9719.7999999999993</v>
      </c>
      <c r="H729" s="104">
        <f t="shared" si="114"/>
        <v>-19.320356385933867</v>
      </c>
    </row>
    <row r="730" spans="1:9" x14ac:dyDescent="0.25">
      <c r="A730" s="205">
        <f t="shared" si="111"/>
        <v>43937</v>
      </c>
      <c r="B730" s="99">
        <f>'0416'!B18</f>
        <v>3128.9</v>
      </c>
      <c r="C730" s="99">
        <f>'0416'!C18</f>
        <v>2428.1999999999998</v>
      </c>
      <c r="D730" s="99">
        <f>'0416'!D18</f>
        <v>4731.6000000000004</v>
      </c>
      <c r="E730" s="99">
        <f>'0416'!E18</f>
        <v>7641</v>
      </c>
      <c r="F730" s="112">
        <f t="shared" si="112"/>
        <v>7860.5</v>
      </c>
      <c r="G730" s="103">
        <f t="shared" si="113"/>
        <v>10069.200000000001</v>
      </c>
      <c r="H730" s="104">
        <f t="shared" si="114"/>
        <v>-21.935208358161528</v>
      </c>
    </row>
    <row r="731" spans="1:9" x14ac:dyDescent="0.25">
      <c r="A731" s="205">
        <f t="shared" si="111"/>
        <v>43944</v>
      </c>
      <c r="B731" s="99">
        <f>'0423'!B21</f>
        <v>2922.9</v>
      </c>
      <c r="C731" s="99">
        <f>'0423'!C21</f>
        <v>2367.3000000000002</v>
      </c>
      <c r="D731" s="99">
        <f>'0423'!D21</f>
        <v>5136.6000000000004</v>
      </c>
      <c r="E731" s="99">
        <f>'0423'!E21</f>
        <v>8003.3</v>
      </c>
      <c r="F731" s="112">
        <f t="shared" si="112"/>
        <v>8059.5</v>
      </c>
      <c r="G731" s="103">
        <f t="shared" si="113"/>
        <v>10370.6</v>
      </c>
      <c r="H731" s="104">
        <f t="shared" si="114"/>
        <v>-22.285113686768366</v>
      </c>
    </row>
    <row r="732" spans="1:9" x14ac:dyDescent="0.25">
      <c r="A732" s="205">
        <f t="shared" si="111"/>
        <v>43951</v>
      </c>
      <c r="B732" s="99">
        <f>'0430'!B21</f>
        <v>2814.9</v>
      </c>
      <c r="C732" s="99">
        <f>'0430'!C21</f>
        <v>2167.9</v>
      </c>
      <c r="D732" s="99">
        <f>'0430'!D21</f>
        <v>5319.4</v>
      </c>
      <c r="E732" s="99">
        <f>'0430'!E21</f>
        <v>8236.1</v>
      </c>
      <c r="F732" s="112">
        <f t="shared" si="112"/>
        <v>8134.2999999999993</v>
      </c>
      <c r="G732" s="103">
        <f t="shared" si="113"/>
        <v>10404</v>
      </c>
      <c r="H732" s="104">
        <f t="shared" si="114"/>
        <v>-21.815647827758568</v>
      </c>
      <c r="I732" s="99">
        <f>'0430'!F21</f>
        <v>534</v>
      </c>
    </row>
    <row r="733" spans="1:9" x14ac:dyDescent="0.25">
      <c r="A733" s="205">
        <f t="shared" si="111"/>
        <v>43958</v>
      </c>
      <c r="B733" s="99">
        <f>'0507'!B21</f>
        <v>2673.8</v>
      </c>
      <c r="C733" s="99">
        <f>'0507'!C21</f>
        <v>2013.1</v>
      </c>
      <c r="D733" s="99">
        <f>'0507'!D21</f>
        <v>5623.7</v>
      </c>
      <c r="E733" s="99">
        <f>'0507'!E21</f>
        <v>8512.2999999999993</v>
      </c>
      <c r="F733" s="112">
        <f t="shared" si="112"/>
        <v>8297.5</v>
      </c>
      <c r="G733" s="103">
        <f t="shared" si="113"/>
        <v>10525.4</v>
      </c>
      <c r="H733" s="104">
        <f t="shared" si="114"/>
        <v>-21.166891519562203</v>
      </c>
      <c r="I733" s="99">
        <f>'0507'!F21</f>
        <v>534</v>
      </c>
    </row>
    <row r="734" spans="1:9" x14ac:dyDescent="0.25">
      <c r="A734" s="205">
        <f t="shared" si="111"/>
        <v>43965</v>
      </c>
      <c r="B734" s="99">
        <f>'0514'!B21</f>
        <v>2742.7</v>
      </c>
      <c r="C734" s="99">
        <f>'0514'!C21</f>
        <v>1926.7</v>
      </c>
      <c r="D734" s="99">
        <f>'0514'!D21</f>
        <v>5887.4</v>
      </c>
      <c r="E734" s="99">
        <f>'0514'!E21</f>
        <v>8784.5</v>
      </c>
      <c r="F734" s="112">
        <f t="shared" si="112"/>
        <v>8630.0999999999985</v>
      </c>
      <c r="G734" s="103">
        <f t="shared" si="113"/>
        <v>10711.2</v>
      </c>
      <c r="H734" s="104">
        <f t="shared" si="114"/>
        <v>-19.429195608335213</v>
      </c>
      <c r="I734" s="99">
        <f>'0514'!F21</f>
        <v>534</v>
      </c>
    </row>
    <row r="735" spans="1:9" x14ac:dyDescent="0.25">
      <c r="A735" s="205">
        <f t="shared" si="111"/>
        <v>43972</v>
      </c>
      <c r="B735" s="99">
        <f>'0521'!B21</f>
        <v>2654</v>
      </c>
      <c r="C735" s="99">
        <f>'0521'!C21</f>
        <v>1708.6</v>
      </c>
      <c r="D735" s="99">
        <f>'0521'!D21</f>
        <v>6147.4</v>
      </c>
      <c r="E735" s="99">
        <f>'0521'!E21</f>
        <v>9715.9</v>
      </c>
      <c r="F735" s="112">
        <f t="shared" si="112"/>
        <v>8801.4</v>
      </c>
      <c r="G735" s="103">
        <f t="shared" si="113"/>
        <v>11424.5</v>
      </c>
      <c r="H735" s="104">
        <f t="shared" si="114"/>
        <v>-22.96030460851679</v>
      </c>
      <c r="I735" s="99">
        <f>'0521'!F21</f>
        <v>534</v>
      </c>
    </row>
    <row r="736" spans="1:9" x14ac:dyDescent="0.25">
      <c r="A736" s="205">
        <f t="shared" si="111"/>
        <v>43979</v>
      </c>
      <c r="B736" s="99">
        <f>'0528'!B21</f>
        <v>2455</v>
      </c>
      <c r="C736" s="99">
        <f>'0528'!C21</f>
        <v>1514.6</v>
      </c>
      <c r="D736" s="99">
        <f>'0528'!D21</f>
        <v>6595.3</v>
      </c>
      <c r="E736" s="99">
        <f>'0528'!E21</f>
        <v>9934</v>
      </c>
      <c r="F736" s="112">
        <f t="shared" si="112"/>
        <v>9050.2999999999993</v>
      </c>
      <c r="G736" s="103">
        <f t="shared" si="113"/>
        <v>11448.6</v>
      </c>
      <c r="H736" s="104">
        <f t="shared" si="114"/>
        <v>-20.948412906381574</v>
      </c>
      <c r="I736" s="99">
        <f>'0528'!F21</f>
        <v>534</v>
      </c>
    </row>
    <row r="737" spans="1:9" x14ac:dyDescent="0.25">
      <c r="A737" s="205">
        <f t="shared" si="111"/>
        <v>43986</v>
      </c>
      <c r="B737" s="99">
        <f>'0604'!B21</f>
        <v>2513.9</v>
      </c>
      <c r="C737" s="99">
        <f>'0604'!C21</f>
        <v>1357.3</v>
      </c>
      <c r="D737" s="99">
        <f>'0604'!D21</f>
        <v>6803.4</v>
      </c>
      <c r="E737" s="99">
        <f>'0604'!E21</f>
        <v>10256.1</v>
      </c>
      <c r="F737" s="112">
        <f t="shared" si="112"/>
        <v>9317.2999999999993</v>
      </c>
      <c r="G737" s="103">
        <f t="shared" si="113"/>
        <v>11613.4</v>
      </c>
      <c r="H737" s="104">
        <f t="shared" si="114"/>
        <v>-19.771126457368215</v>
      </c>
      <c r="I737" s="99">
        <f>'0604'!F21</f>
        <v>534</v>
      </c>
    </row>
    <row r="738" spans="1:9" x14ac:dyDescent="0.25">
      <c r="A738" s="205">
        <f t="shared" si="111"/>
        <v>43993</v>
      </c>
      <c r="B738" s="99">
        <f>'0611'!B20</f>
        <v>2345.6</v>
      </c>
      <c r="C738" s="99">
        <f>'0611'!C20</f>
        <v>1308.9000000000001</v>
      </c>
      <c r="D738" s="99">
        <f>'0611'!D20</f>
        <v>6979.7</v>
      </c>
      <c r="E738" s="99">
        <f>'0611'!E20</f>
        <v>10412.1</v>
      </c>
      <c r="F738" s="112">
        <f t="shared" si="112"/>
        <v>9325.2999999999993</v>
      </c>
      <c r="G738" s="103">
        <f t="shared" si="113"/>
        <v>11721</v>
      </c>
      <c r="H738" s="104">
        <f t="shared" si="114"/>
        <v>-20.439382305264065</v>
      </c>
      <c r="I738" s="99">
        <f>'0611'!F20</f>
        <v>542</v>
      </c>
    </row>
    <row r="739" spans="1:9" x14ac:dyDescent="0.25">
      <c r="A739" s="205">
        <f t="shared" si="111"/>
        <v>44000</v>
      </c>
      <c r="B739" s="99">
        <f>'0618'!B20</f>
        <v>2236.1</v>
      </c>
      <c r="C739" s="99">
        <f>'0618'!C20</f>
        <v>1233.5</v>
      </c>
      <c r="D739" s="99">
        <f>'0618'!D20</f>
        <v>7126.1</v>
      </c>
      <c r="E739" s="99">
        <f>'0618'!E20</f>
        <v>10654</v>
      </c>
      <c r="F739" s="112">
        <f t="shared" si="112"/>
        <v>9362.2000000000007</v>
      </c>
      <c r="G739" s="103">
        <f t="shared" si="113"/>
        <v>11887.5</v>
      </c>
      <c r="H739" s="104">
        <f t="shared" si="114"/>
        <v>-21.24332281808622</v>
      </c>
      <c r="I739" s="99">
        <f>'0618'!F20</f>
        <v>542</v>
      </c>
    </row>
    <row r="740" spans="1:9" x14ac:dyDescent="0.25">
      <c r="A740" s="205">
        <f t="shared" si="111"/>
        <v>44007</v>
      </c>
      <c r="B740" s="99">
        <f>'0625'!B20</f>
        <v>2019.4</v>
      </c>
      <c r="C740" s="99">
        <f>'0625'!C20</f>
        <v>1274.4000000000001</v>
      </c>
      <c r="D740" s="99">
        <f>'0625'!D20</f>
        <v>7582.9</v>
      </c>
      <c r="E740" s="99">
        <f>'0625'!E20</f>
        <v>10666.4</v>
      </c>
      <c r="F740" s="112">
        <f t="shared" si="112"/>
        <v>9602.2999999999993</v>
      </c>
      <c r="G740" s="103">
        <f t="shared" si="113"/>
        <v>11940.8</v>
      </c>
      <c r="H740" s="104">
        <f t="shared" si="114"/>
        <v>-19.584114967171384</v>
      </c>
      <c r="I740" s="99">
        <f>'0625'!F20</f>
        <v>642.5</v>
      </c>
    </row>
    <row r="741" spans="1:9" x14ac:dyDescent="0.25">
      <c r="A741" s="205">
        <f t="shared" si="111"/>
        <v>44014</v>
      </c>
      <c r="B741" s="99">
        <f>'0702'!B20</f>
        <v>1725.9</v>
      </c>
      <c r="C741" s="99">
        <f>'0702'!C20</f>
        <v>981.8</v>
      </c>
      <c r="D741" s="99">
        <f>'0702'!D20</f>
        <v>7869.8</v>
      </c>
      <c r="E741" s="99">
        <f>'0702'!E20</f>
        <v>11403.8</v>
      </c>
      <c r="F741" s="112">
        <f t="shared" si="112"/>
        <v>9595.7000000000007</v>
      </c>
      <c r="G741" s="103">
        <f t="shared" si="113"/>
        <v>12385.599999999999</v>
      </c>
      <c r="H741" s="104">
        <f t="shared" si="114"/>
        <v>-22.525352021702606</v>
      </c>
      <c r="I741" s="99">
        <f>'0702'!F20</f>
        <v>666.5</v>
      </c>
    </row>
    <row r="742" spans="1:9" x14ac:dyDescent="0.25">
      <c r="A742" s="205">
        <f t="shared" si="111"/>
        <v>44021</v>
      </c>
      <c r="B742" s="99">
        <f>'0709'!B20</f>
        <v>1550.4</v>
      </c>
      <c r="C742" s="99">
        <f>'0709'!C20</f>
        <v>982.9</v>
      </c>
      <c r="D742" s="99">
        <f>'0709'!D20</f>
        <v>8097.7</v>
      </c>
      <c r="E742" s="99">
        <f>'0709'!E20</f>
        <v>11547.1</v>
      </c>
      <c r="F742" s="112">
        <f t="shared" si="112"/>
        <v>9648.1</v>
      </c>
      <c r="G742" s="103">
        <f t="shared" si="113"/>
        <v>12530</v>
      </c>
      <c r="H742" s="104">
        <f t="shared" si="114"/>
        <v>-23</v>
      </c>
      <c r="I742" s="99">
        <f>'0709'!F20</f>
        <v>720.5</v>
      </c>
    </row>
    <row r="743" spans="1:9" x14ac:dyDescent="0.25">
      <c r="A743" s="205">
        <f t="shared" si="111"/>
        <v>44028</v>
      </c>
      <c r="B743" s="99">
        <f>'0716'!B20</f>
        <v>1474</v>
      </c>
      <c r="C743" s="99">
        <f>'0716'!C20</f>
        <v>822.1</v>
      </c>
      <c r="D743" s="99">
        <f>'0716'!D20</f>
        <v>8328.2000000000007</v>
      </c>
      <c r="E743" s="99">
        <f>'0716'!E20</f>
        <v>11773.1</v>
      </c>
      <c r="F743" s="112">
        <f t="shared" si="112"/>
        <v>9802.2000000000007</v>
      </c>
      <c r="G743" s="103">
        <f t="shared" si="113"/>
        <v>12595.2</v>
      </c>
      <c r="H743" s="104">
        <f t="shared" si="114"/>
        <v>-22.175114329268286</v>
      </c>
      <c r="I743" s="99">
        <f>'0716'!F20</f>
        <v>720.5</v>
      </c>
    </row>
    <row r="744" spans="1:9" x14ac:dyDescent="0.25">
      <c r="A744" s="205">
        <f t="shared" si="111"/>
        <v>44035</v>
      </c>
      <c r="B744" s="99">
        <f>'0723'!B20</f>
        <v>1132</v>
      </c>
      <c r="C744" s="99">
        <f>'0723'!C20</f>
        <v>636.1</v>
      </c>
      <c r="D744" s="99">
        <f>'0723'!D20</f>
        <v>8683.2999999999993</v>
      </c>
      <c r="E744" s="99">
        <f>'0723'!E20</f>
        <v>12033.9</v>
      </c>
      <c r="F744" s="112">
        <f t="shared" si="112"/>
        <v>9815.2999999999993</v>
      </c>
      <c r="G744" s="103">
        <f t="shared" si="113"/>
        <v>12670</v>
      </c>
      <c r="H744" s="104">
        <f t="shared" si="114"/>
        <v>-22.531176006314134</v>
      </c>
      <c r="I744" s="99">
        <f>'0723'!F20</f>
        <v>820.5</v>
      </c>
    </row>
    <row r="745" spans="1:9" x14ac:dyDescent="0.25">
      <c r="A745" s="205">
        <f t="shared" si="111"/>
        <v>44042</v>
      </c>
      <c r="B745" s="99">
        <f>'0730'!B20</f>
        <v>844.3</v>
      </c>
      <c r="C745" s="99">
        <f>'0730'!C20</f>
        <v>452.4</v>
      </c>
      <c r="D745" s="99">
        <f>'0730'!D20</f>
        <v>8980.1</v>
      </c>
      <c r="E745" s="99">
        <f>'0730'!E20</f>
        <v>12247.9</v>
      </c>
      <c r="F745" s="112">
        <f t="shared" ref="F745:F759" si="115">+B745+D745</f>
        <v>9824.4</v>
      </c>
      <c r="G745" s="103">
        <f t="shared" ref="G745:G759" si="116">+C745+E745</f>
        <v>12700.3</v>
      </c>
      <c r="H745" s="104">
        <f t="shared" si="114"/>
        <v>-22.644346983929509</v>
      </c>
      <c r="I745" s="99">
        <f>'0730'!F20</f>
        <v>802.5</v>
      </c>
    </row>
    <row r="746" spans="1:9" x14ac:dyDescent="0.25">
      <c r="A746" s="205">
        <f t="shared" si="111"/>
        <v>44049</v>
      </c>
      <c r="B746" s="99">
        <f>'0806'!B20</f>
        <v>759.7</v>
      </c>
      <c r="C746" s="99">
        <f>'0806'!C20</f>
        <v>474.4</v>
      </c>
      <c r="D746" s="99">
        <f>'0806'!D20</f>
        <v>9144</v>
      </c>
      <c r="E746" s="99">
        <f>'0806'!E20</f>
        <v>12332.9</v>
      </c>
      <c r="F746" s="112">
        <f t="shared" si="115"/>
        <v>9903.7000000000007</v>
      </c>
      <c r="G746" s="103">
        <f t="shared" si="116"/>
        <v>12807.3</v>
      </c>
      <c r="H746" s="104">
        <f t="shared" si="114"/>
        <v>-22.671445191414264</v>
      </c>
      <c r="I746" s="99">
        <f>'0806'!F20</f>
        <v>804.1</v>
      </c>
    </row>
    <row r="747" spans="1:9" x14ac:dyDescent="0.25">
      <c r="A747" s="205">
        <f t="shared" si="111"/>
        <v>44056</v>
      </c>
      <c r="B747" s="99">
        <f>'0813'!B20</f>
        <v>620</v>
      </c>
      <c r="C747" s="99">
        <f>'0813'!C20</f>
        <v>440.1</v>
      </c>
      <c r="D747" s="99">
        <f>'0813'!D20</f>
        <v>9354</v>
      </c>
      <c r="E747" s="99">
        <f>'0813'!E20</f>
        <v>12428.9</v>
      </c>
      <c r="F747" s="112">
        <f t="shared" si="115"/>
        <v>9974</v>
      </c>
      <c r="G747" s="103">
        <f t="shared" si="116"/>
        <v>12869</v>
      </c>
      <c r="H747" s="104">
        <f t="shared" si="114"/>
        <v>-22.495920428937755</v>
      </c>
      <c r="I747" s="99">
        <f>'0813'!F20</f>
        <v>859.5</v>
      </c>
    </row>
    <row r="748" spans="1:9" x14ac:dyDescent="0.25">
      <c r="A748" s="205">
        <f t="shared" si="111"/>
        <v>44063</v>
      </c>
      <c r="B748" s="99">
        <f>'0820'!B20</f>
        <v>490.3</v>
      </c>
      <c r="C748" s="99">
        <f>'0820'!C20</f>
        <v>267.39999999999998</v>
      </c>
      <c r="D748" s="99">
        <f>'0820'!D20</f>
        <v>9581.6</v>
      </c>
      <c r="E748" s="99">
        <f>'0820'!E20</f>
        <v>12579.8</v>
      </c>
      <c r="F748" s="112">
        <f t="shared" si="115"/>
        <v>10071.9</v>
      </c>
      <c r="G748" s="103">
        <f t="shared" si="116"/>
        <v>12847.199999999999</v>
      </c>
      <c r="H748" s="104">
        <f t="shared" si="114"/>
        <v>-21.602372501401078</v>
      </c>
      <c r="I748" s="99">
        <f>'0820'!F20</f>
        <v>909.5</v>
      </c>
    </row>
    <row r="749" spans="1:9" x14ac:dyDescent="0.25">
      <c r="A749" s="205">
        <f t="shared" si="111"/>
        <v>44070</v>
      </c>
      <c r="B749" s="99">
        <f>'0827'!B20</f>
        <v>490.3</v>
      </c>
      <c r="C749" s="99">
        <f>'0827'!C20</f>
        <v>206</v>
      </c>
      <c r="D749" s="99">
        <f>'0827'!D20</f>
        <v>9603.6</v>
      </c>
      <c r="E749" s="99">
        <f>'0827'!E20</f>
        <v>12628.7</v>
      </c>
      <c r="F749" s="112">
        <f t="shared" si="115"/>
        <v>10093.9</v>
      </c>
      <c r="G749" s="103">
        <f t="shared" si="116"/>
        <v>12834.7</v>
      </c>
      <c r="H749" s="104">
        <f t="shared" si="114"/>
        <v>-21.354608989692014</v>
      </c>
      <c r="I749" s="99">
        <f>'0827'!F20</f>
        <v>1253.0999999999999</v>
      </c>
    </row>
    <row r="750" spans="1:9" x14ac:dyDescent="0.25">
      <c r="A750" s="205">
        <f t="shared" si="111"/>
        <v>44077</v>
      </c>
      <c r="B750" s="99">
        <f>'0903'!B15</f>
        <v>1867.3</v>
      </c>
      <c r="C750" s="99">
        <f>'0903'!C15</f>
        <v>833.9</v>
      </c>
      <c r="D750" s="99">
        <f>'0903'!D15</f>
        <v>0</v>
      </c>
      <c r="E750" s="99">
        <f>'0903'!E15</f>
        <v>109.7</v>
      </c>
      <c r="F750" s="112">
        <f t="shared" si="115"/>
        <v>1867.3</v>
      </c>
      <c r="G750" s="103">
        <f t="shared" si="116"/>
        <v>943.6</v>
      </c>
      <c r="H750" s="104">
        <f t="shared" si="114"/>
        <v>97.891055532005083</v>
      </c>
    </row>
    <row r="751" spans="1:9" x14ac:dyDescent="0.25">
      <c r="A751" s="205">
        <f t="shared" si="111"/>
        <v>44084</v>
      </c>
      <c r="B751" s="99">
        <f>'0910'!B15</f>
        <v>2082.8000000000002</v>
      </c>
      <c r="C751" s="99">
        <f>'0910'!C15</f>
        <v>825.4</v>
      </c>
      <c r="D751" s="99">
        <f>'0910'!D15</f>
        <v>114.4</v>
      </c>
      <c r="E751" s="99">
        <f>'0910'!E15</f>
        <v>251.9</v>
      </c>
      <c r="F751" s="112">
        <f t="shared" si="115"/>
        <v>2197.2000000000003</v>
      </c>
      <c r="G751" s="103">
        <f t="shared" si="116"/>
        <v>1077.3</v>
      </c>
      <c r="H751" s="104">
        <f t="shared" si="114"/>
        <v>103.9543302701198</v>
      </c>
    </row>
    <row r="752" spans="1:9" x14ac:dyDescent="0.25">
      <c r="A752" s="205">
        <f t="shared" si="111"/>
        <v>44091</v>
      </c>
      <c r="B752" s="99">
        <f>'0917'!B15</f>
        <v>2361.8000000000002</v>
      </c>
      <c r="C752" s="99">
        <f>'0917'!C15</f>
        <v>892.4</v>
      </c>
      <c r="D752" s="99">
        <f>'0917'!D15</f>
        <v>180.3</v>
      </c>
      <c r="E752" s="99">
        <f>'0917'!E15</f>
        <v>277.8</v>
      </c>
      <c r="F752" s="112">
        <f t="shared" si="115"/>
        <v>2542.1000000000004</v>
      </c>
      <c r="G752" s="103">
        <f t="shared" si="116"/>
        <v>1170.2</v>
      </c>
      <c r="H752" s="104">
        <f t="shared" si="114"/>
        <v>117.23636985130747</v>
      </c>
    </row>
    <row r="753" spans="1:8" x14ac:dyDescent="0.25">
      <c r="A753" s="205">
        <f t="shared" si="111"/>
        <v>44098</v>
      </c>
      <c r="B753" s="99">
        <f>'0924'!B15</f>
        <v>2603.6</v>
      </c>
      <c r="C753" s="99">
        <f>'0924'!C15</f>
        <v>841.5</v>
      </c>
      <c r="D753" s="99">
        <f>'0924'!D15</f>
        <v>320</v>
      </c>
      <c r="E753" s="99">
        <f>'0924'!E15</f>
        <v>416.7</v>
      </c>
      <c r="F753" s="112">
        <f t="shared" si="115"/>
        <v>2923.6</v>
      </c>
      <c r="G753" s="103">
        <f t="shared" si="116"/>
        <v>1258.2</v>
      </c>
      <c r="H753" s="104">
        <f t="shared" si="114"/>
        <v>132.36369416626928</v>
      </c>
    </row>
    <row r="754" spans="1:8" x14ac:dyDescent="0.25">
      <c r="A754" s="205">
        <f t="shared" si="111"/>
        <v>44105</v>
      </c>
      <c r="B754" s="99">
        <f>'1001'!B15</f>
        <v>2882.1</v>
      </c>
      <c r="C754" s="99">
        <f>'1001'!C15</f>
        <v>889.7</v>
      </c>
      <c r="D754" s="99">
        <f>'1001'!D15</f>
        <v>401.6</v>
      </c>
      <c r="E754" s="99">
        <f>'1001'!E15</f>
        <v>444.2</v>
      </c>
      <c r="F754" s="112">
        <f t="shared" si="115"/>
        <v>3283.7</v>
      </c>
      <c r="G754" s="103">
        <f t="shared" si="116"/>
        <v>1333.9</v>
      </c>
      <c r="H754" s="104">
        <f t="shared" si="114"/>
        <v>146.17287652747578</v>
      </c>
    </row>
    <row r="755" spans="1:8" x14ac:dyDescent="0.25">
      <c r="A755" s="205">
        <f t="shared" si="111"/>
        <v>44112</v>
      </c>
      <c r="B755" s="99">
        <f>'1008'!B15</f>
        <v>3017.7</v>
      </c>
      <c r="C755" s="99">
        <f>'1008'!C15</f>
        <v>874.9</v>
      </c>
      <c r="D755" s="99">
        <f>'1008'!D15</f>
        <v>441.8</v>
      </c>
      <c r="E755" s="99">
        <f>'1008'!E15</f>
        <v>565.9</v>
      </c>
      <c r="F755" s="112">
        <f t="shared" si="115"/>
        <v>3459.5</v>
      </c>
      <c r="G755" s="103">
        <f t="shared" si="116"/>
        <v>1440.8</v>
      </c>
      <c r="H755" s="104">
        <f t="shared" si="114"/>
        <v>140.10966129927817</v>
      </c>
    </row>
    <row r="756" spans="1:8" x14ac:dyDescent="0.25">
      <c r="A756" s="205">
        <f t="shared" si="111"/>
        <v>44119</v>
      </c>
      <c r="B756" s="99">
        <f>'1015'!B15</f>
        <v>3341.9</v>
      </c>
      <c r="C756" s="99">
        <f>'1015'!C15</f>
        <v>924.9</v>
      </c>
      <c r="D756" s="99">
        <f>'1015'!D15</f>
        <v>607.79999999999995</v>
      </c>
      <c r="E756" s="99">
        <f>'1015'!E15</f>
        <v>605</v>
      </c>
      <c r="F756" s="112">
        <f t="shared" si="115"/>
        <v>3949.7</v>
      </c>
      <c r="G756" s="103">
        <f t="shared" si="116"/>
        <v>1529.9</v>
      </c>
      <c r="H756" s="104">
        <f t="shared" si="114"/>
        <v>158.16720047061898</v>
      </c>
    </row>
    <row r="757" spans="1:8" x14ac:dyDescent="0.25">
      <c r="A757" s="205">
        <f t="shared" si="111"/>
        <v>44126</v>
      </c>
      <c r="B757" s="99">
        <f>'1022'!B15</f>
        <v>3753.7</v>
      </c>
      <c r="C757" s="99">
        <f>'1022'!C15</f>
        <v>879.2</v>
      </c>
      <c r="D757" s="99">
        <f>'1022'!D15</f>
        <v>679.2</v>
      </c>
      <c r="E757" s="99">
        <f>'1022'!E15</f>
        <v>717.8</v>
      </c>
      <c r="F757" s="112">
        <f t="shared" si="115"/>
        <v>4432.8999999999996</v>
      </c>
      <c r="G757" s="103">
        <f t="shared" si="116"/>
        <v>1597</v>
      </c>
      <c r="H757" s="104">
        <f t="shared" si="114"/>
        <v>177.57670632435816</v>
      </c>
    </row>
    <row r="758" spans="1:8" x14ac:dyDescent="0.25">
      <c r="A758" s="205">
        <f t="shared" si="111"/>
        <v>44133</v>
      </c>
      <c r="B758" s="99">
        <f>'1029'!B15</f>
        <v>3798.2</v>
      </c>
      <c r="C758" s="99">
        <f>'1029'!C15</f>
        <v>870.7</v>
      </c>
      <c r="D758" s="99">
        <f>'1029'!D15</f>
        <v>702.8</v>
      </c>
      <c r="E758" s="99">
        <f>'1029'!E15</f>
        <v>740.9</v>
      </c>
      <c r="F758" s="112">
        <f t="shared" si="115"/>
        <v>4501</v>
      </c>
      <c r="G758" s="103">
        <f t="shared" si="116"/>
        <v>1611.6</v>
      </c>
      <c r="H758" s="104">
        <f t="shared" si="114"/>
        <v>179.28766443286176</v>
      </c>
    </row>
    <row r="759" spans="1:8" x14ac:dyDescent="0.25">
      <c r="A759" s="205">
        <f t="shared" si="111"/>
        <v>44140</v>
      </c>
      <c r="B759" s="99">
        <f>'1105'!B16</f>
        <v>3809.7</v>
      </c>
      <c r="C759" s="99">
        <f>'1105'!C16</f>
        <v>886.2</v>
      </c>
      <c r="D759" s="99">
        <f>'1105'!D16</f>
        <v>781.9</v>
      </c>
      <c r="E759" s="99">
        <f>'1105'!E16</f>
        <v>823</v>
      </c>
      <c r="F759" s="112">
        <f t="shared" si="115"/>
        <v>4591.5999999999995</v>
      </c>
      <c r="G759" s="103">
        <f t="shared" si="116"/>
        <v>1709.2</v>
      </c>
      <c r="H759" s="104">
        <f t="shared" si="114"/>
        <v>168.6402995553475</v>
      </c>
    </row>
    <row r="760" spans="1:8" x14ac:dyDescent="0.25">
      <c r="A760" s="205">
        <f t="shared" si="111"/>
        <v>44147</v>
      </c>
      <c r="B760" s="99">
        <f>'1112'!B15</f>
        <v>3853.7</v>
      </c>
      <c r="C760" s="99">
        <f>'1112'!C15</f>
        <v>897.1</v>
      </c>
      <c r="D760" s="99">
        <f>'1112'!D15</f>
        <v>941.3</v>
      </c>
      <c r="E760" s="99">
        <f>'1112'!E15</f>
        <v>894.4</v>
      </c>
      <c r="F760" s="112">
        <f t="shared" ref="F760:F769" si="117">+B760+D760</f>
        <v>4795</v>
      </c>
      <c r="G760" s="103">
        <f t="shared" ref="G760:G769" si="118">+C760+E760</f>
        <v>1791.5</v>
      </c>
      <c r="H760" s="104">
        <f t="shared" ref="H760:H770" si="119">(F760/G760-1)*100</f>
        <v>167.65280491208486</v>
      </c>
    </row>
    <row r="761" spans="1:8" x14ac:dyDescent="0.25">
      <c r="A761" s="205">
        <f t="shared" si="111"/>
        <v>44154</v>
      </c>
      <c r="B761" s="99">
        <f>'1119'!B15</f>
        <v>3771.4</v>
      </c>
      <c r="C761" s="99">
        <f>'1119'!C15</f>
        <v>861</v>
      </c>
      <c r="D761" s="99">
        <f>'1119'!D15</f>
        <v>1057.5</v>
      </c>
      <c r="E761" s="99">
        <f>'1119'!E15</f>
        <v>971.1</v>
      </c>
      <c r="F761" s="112">
        <f t="shared" si="117"/>
        <v>4828.8999999999996</v>
      </c>
      <c r="G761" s="103">
        <f t="shared" si="118"/>
        <v>1832.1</v>
      </c>
      <c r="H761" s="104">
        <f t="shared" si="119"/>
        <v>163.5718574313629</v>
      </c>
    </row>
    <row r="762" spans="1:8" x14ac:dyDescent="0.25">
      <c r="A762" s="205">
        <f t="shared" si="111"/>
        <v>44161</v>
      </c>
      <c r="B762" s="99">
        <f>'1126'!B15</f>
        <v>3827.9</v>
      </c>
      <c r="C762" s="99">
        <f>'1126'!C15</f>
        <v>1036.3</v>
      </c>
      <c r="D762" s="99">
        <f>'1126'!D15</f>
        <v>1139.8</v>
      </c>
      <c r="E762" s="99">
        <f>'1126'!E15</f>
        <v>1032.5</v>
      </c>
      <c r="F762" s="112">
        <f t="shared" si="117"/>
        <v>4967.7</v>
      </c>
      <c r="G762" s="103">
        <f t="shared" si="118"/>
        <v>2068.8000000000002</v>
      </c>
      <c r="H762" s="104">
        <f t="shared" si="119"/>
        <v>140.1247099767981</v>
      </c>
    </row>
    <row r="763" spans="1:8" x14ac:dyDescent="0.25">
      <c r="A763" s="205">
        <f t="shared" si="111"/>
        <v>44168</v>
      </c>
      <c r="B763" s="99">
        <f>'1203'!B15</f>
        <v>3829.2</v>
      </c>
      <c r="C763" s="99">
        <f>'1203'!C15</f>
        <v>1131.2</v>
      </c>
      <c r="D763" s="99">
        <f>'1203'!D15</f>
        <v>1139.9000000000001</v>
      </c>
      <c r="E763" s="99">
        <f>'1203'!E15</f>
        <v>1114.4000000000001</v>
      </c>
      <c r="F763" s="112">
        <f t="shared" si="117"/>
        <v>4969.1000000000004</v>
      </c>
      <c r="G763" s="103">
        <f t="shared" si="118"/>
        <v>2245.6000000000004</v>
      </c>
      <c r="H763" s="104">
        <f t="shared" si="119"/>
        <v>121.28161738510866</v>
      </c>
    </row>
    <row r="764" spans="1:8" x14ac:dyDescent="0.25">
      <c r="A764" s="205">
        <f t="shared" si="111"/>
        <v>44175</v>
      </c>
      <c r="B764" s="99">
        <f>'1210'!B15</f>
        <v>3946.7</v>
      </c>
      <c r="C764" s="99">
        <f>'1210'!C15</f>
        <v>1165.5999999999999</v>
      </c>
      <c r="D764" s="99">
        <f>'1210'!D15</f>
        <v>1199.0999999999999</v>
      </c>
      <c r="E764" s="99">
        <f>'1210'!E15</f>
        <v>1294</v>
      </c>
      <c r="F764" s="112">
        <f t="shared" si="117"/>
        <v>5145.7999999999993</v>
      </c>
      <c r="G764" s="103">
        <f t="shared" si="118"/>
        <v>2459.6</v>
      </c>
      <c r="H764" s="104">
        <f t="shared" si="119"/>
        <v>109.2128801431127</v>
      </c>
    </row>
    <row r="765" spans="1:8" x14ac:dyDescent="0.25">
      <c r="A765" s="205">
        <f t="shared" si="111"/>
        <v>44182</v>
      </c>
      <c r="B765" s="99">
        <f>'1217'!B15</f>
        <v>3773.2</v>
      </c>
      <c r="C765" s="99">
        <f>'1217'!C15</f>
        <v>1251.7</v>
      </c>
      <c r="D765" s="99">
        <f>'1217'!D15</f>
        <v>1459.9</v>
      </c>
      <c r="E765" s="99">
        <f>'1217'!E15</f>
        <v>1376.5</v>
      </c>
      <c r="F765" s="112">
        <f t="shared" si="117"/>
        <v>5233.1000000000004</v>
      </c>
      <c r="G765" s="103">
        <f t="shared" si="118"/>
        <v>2628.2</v>
      </c>
      <c r="H765" s="104">
        <f t="shared" si="119"/>
        <v>99.113461684803312</v>
      </c>
    </row>
    <row r="766" spans="1:8" x14ac:dyDescent="0.25">
      <c r="A766" s="205">
        <f t="shared" si="111"/>
        <v>44189</v>
      </c>
      <c r="B766" s="99">
        <f>'1224'!B15</f>
        <v>3617.1</v>
      </c>
      <c r="C766" s="99">
        <f>'1224'!C15</f>
        <v>1289.0999999999999</v>
      </c>
      <c r="D766" s="99">
        <f>'1224'!D15</f>
        <v>1733.3</v>
      </c>
      <c r="E766" s="99">
        <f>'1224'!E15</f>
        <v>1511.2</v>
      </c>
      <c r="F766" s="112">
        <f t="shared" si="117"/>
        <v>5350.4</v>
      </c>
      <c r="G766" s="103">
        <f t="shared" si="118"/>
        <v>2800.3</v>
      </c>
      <c r="H766" s="104">
        <f t="shared" si="119"/>
        <v>91.065243009677516</v>
      </c>
    </row>
    <row r="767" spans="1:8" x14ac:dyDescent="0.25">
      <c r="A767" s="205">
        <f>+A766+7</f>
        <v>44196</v>
      </c>
      <c r="B767" s="99">
        <f>'1231'!B15</f>
        <v>3679.1</v>
      </c>
      <c r="C767" s="99">
        <f>'1231'!C15</f>
        <v>1260.7</v>
      </c>
      <c r="D767" s="99">
        <f>'1231'!D15</f>
        <v>1845.9</v>
      </c>
      <c r="E767" s="99">
        <f>'1231'!E15</f>
        <v>1601</v>
      </c>
      <c r="F767" s="112">
        <f t="shared" si="117"/>
        <v>5525</v>
      </c>
      <c r="G767" s="103">
        <f t="shared" si="118"/>
        <v>2861.7</v>
      </c>
      <c r="H767" s="104">
        <f t="shared" si="119"/>
        <v>93.067058042422346</v>
      </c>
    </row>
    <row r="768" spans="1:8" x14ac:dyDescent="0.25">
      <c r="A768" s="205">
        <f>+A767+7</f>
        <v>44203</v>
      </c>
      <c r="B768" s="99">
        <f>'0107'!B15</f>
        <v>3912.2</v>
      </c>
      <c r="C768" s="99">
        <f>'0107'!C15</f>
        <v>1577.6</v>
      </c>
      <c r="D768" s="99">
        <f>'0107'!D15</f>
        <v>2014.2</v>
      </c>
      <c r="E768" s="99">
        <f>'0107'!E15</f>
        <v>1657.2</v>
      </c>
      <c r="F768" s="112">
        <f t="shared" si="117"/>
        <v>5926.4</v>
      </c>
      <c r="G768" s="103">
        <f t="shared" si="118"/>
        <v>3234.8</v>
      </c>
      <c r="H768" s="104">
        <f t="shared" si="119"/>
        <v>83.207617163348573</v>
      </c>
    </row>
    <row r="769" spans="1:9" x14ac:dyDescent="0.25">
      <c r="A769" s="205">
        <f>+A768+7</f>
        <v>44210</v>
      </c>
      <c r="B769" s="99">
        <f>'0114'!B15</f>
        <v>4180</v>
      </c>
      <c r="C769" s="99">
        <f>'0114'!C15</f>
        <v>1884</v>
      </c>
      <c r="D769" s="99">
        <f>'0114'!D15</f>
        <v>2167.1</v>
      </c>
      <c r="E769" s="99">
        <f>'0114'!E15</f>
        <v>1723.4</v>
      </c>
      <c r="F769" s="112">
        <f t="shared" si="117"/>
        <v>6347.1</v>
      </c>
      <c r="G769" s="103">
        <f t="shared" si="118"/>
        <v>3607.4</v>
      </c>
      <c r="H769" s="104">
        <f t="shared" si="119"/>
        <v>75.946665188224216</v>
      </c>
    </row>
    <row r="770" spans="1:9" x14ac:dyDescent="0.25">
      <c r="A770" s="205">
        <f>+A769+7</f>
        <v>44217</v>
      </c>
      <c r="B770" s="99">
        <f>'0121'!B15</f>
        <v>4357.7</v>
      </c>
      <c r="C770" s="99">
        <f>'0121'!C15</f>
        <v>1877</v>
      </c>
      <c r="D770" s="99">
        <f>'0121'!D15</f>
        <v>2685.1</v>
      </c>
      <c r="E770" s="99">
        <f>'0121'!E15</f>
        <v>1811.8</v>
      </c>
      <c r="F770" s="112">
        <f>+B770+D770</f>
        <v>7042.7999999999993</v>
      </c>
      <c r="G770" s="103">
        <f>+C770+E770</f>
        <v>3688.8</v>
      </c>
      <c r="H770" s="104">
        <f t="shared" si="119"/>
        <v>90.923877683799574</v>
      </c>
    </row>
    <row r="771" spans="1:9" x14ac:dyDescent="0.25">
      <c r="A771" s="205">
        <f t="shared" ref="A771:A836" si="120">+A770+7</f>
        <v>44224</v>
      </c>
      <c r="B771" s="99">
        <f>'0128'!B15</f>
        <v>4607</v>
      </c>
      <c r="C771" s="99">
        <f>'0128'!C15</f>
        <v>2023.3</v>
      </c>
      <c r="D771" s="99">
        <f>'0128'!D15</f>
        <v>2938.7</v>
      </c>
      <c r="E771" s="99">
        <f>'0128'!E15</f>
        <v>1900</v>
      </c>
      <c r="F771" s="112">
        <f t="shared" ref="F771:F776" si="121">+B771+D771</f>
        <v>7545.7</v>
      </c>
      <c r="G771" s="103">
        <f t="shared" ref="G771:G776" si="122">+C771+E771</f>
        <v>3923.3</v>
      </c>
      <c r="H771" s="104">
        <f t="shared" ref="H771:H799" si="123">(F771/G771-1)*100</f>
        <v>92.330436112456326</v>
      </c>
    </row>
    <row r="772" spans="1:9" x14ac:dyDescent="0.25">
      <c r="A772" s="205">
        <f t="shared" si="120"/>
        <v>44231</v>
      </c>
      <c r="B772" s="99">
        <f>'0204'!B16</f>
        <v>4810.8</v>
      </c>
      <c r="C772" s="99">
        <f>'0204'!C16</f>
        <v>2202.5</v>
      </c>
      <c r="D772" s="99">
        <f>'0204'!D16</f>
        <v>3252.7</v>
      </c>
      <c r="E772" s="99">
        <f>'0204'!E16</f>
        <v>2103.8000000000002</v>
      </c>
      <c r="F772" s="112">
        <f t="shared" si="121"/>
        <v>8063.5</v>
      </c>
      <c r="G772" s="103">
        <f t="shared" si="122"/>
        <v>4306.3</v>
      </c>
      <c r="H772" s="104">
        <f t="shared" si="123"/>
        <v>87.248914381255375</v>
      </c>
    </row>
    <row r="773" spans="1:9" x14ac:dyDescent="0.25">
      <c r="A773" s="205">
        <f t="shared" si="120"/>
        <v>44238</v>
      </c>
      <c r="B773" s="99">
        <f>'0211'!B16</f>
        <v>4704.1000000000004</v>
      </c>
      <c r="C773" s="99">
        <f>'0211'!C16</f>
        <v>2473.6999999999998</v>
      </c>
      <c r="D773" s="99">
        <f>'0211'!D16</f>
        <v>3488.9</v>
      </c>
      <c r="E773" s="99">
        <f>'0211'!E16</f>
        <v>2336.6</v>
      </c>
      <c r="F773" s="112">
        <f t="shared" si="121"/>
        <v>8193</v>
      </c>
      <c r="G773" s="103">
        <f t="shared" si="122"/>
        <v>4810.2999999999993</v>
      </c>
      <c r="H773" s="104">
        <f t="shared" si="123"/>
        <v>70.322017337795998</v>
      </c>
    </row>
    <row r="774" spans="1:9" x14ac:dyDescent="0.25">
      <c r="A774" s="205">
        <f t="shared" si="120"/>
        <v>44245</v>
      </c>
      <c r="B774" s="99">
        <f>'0218'!B16</f>
        <v>4573.8999999999996</v>
      </c>
      <c r="C774" s="99">
        <f>'0218'!C16</f>
        <v>2635</v>
      </c>
      <c r="D774" s="99">
        <f>'0218'!D16</f>
        <v>3715.5</v>
      </c>
      <c r="E774" s="99">
        <f>'0218'!E16</f>
        <v>2492</v>
      </c>
      <c r="F774" s="112">
        <f t="shared" si="121"/>
        <v>8289.4</v>
      </c>
      <c r="G774" s="103">
        <f t="shared" si="122"/>
        <v>5127</v>
      </c>
      <c r="H774" s="104">
        <f t="shared" si="123"/>
        <v>61.681295104349523</v>
      </c>
    </row>
    <row r="775" spans="1:9" x14ac:dyDescent="0.25">
      <c r="A775" s="205">
        <f t="shared" si="120"/>
        <v>44252</v>
      </c>
      <c r="B775" s="99">
        <f>'0225'!B16</f>
        <v>4330.8999999999996</v>
      </c>
      <c r="C775" s="99">
        <f>'0225'!C16</f>
        <v>2312.9</v>
      </c>
      <c r="D775" s="99">
        <f>'0225'!D16</f>
        <v>4067.1</v>
      </c>
      <c r="E775" s="99">
        <f>'0225'!E16</f>
        <v>2827.7</v>
      </c>
      <c r="F775" s="112">
        <f t="shared" si="121"/>
        <v>8398</v>
      </c>
      <c r="G775" s="103">
        <f t="shared" si="122"/>
        <v>5140.6000000000004</v>
      </c>
      <c r="H775" s="104">
        <f t="shared" si="123"/>
        <v>63.36614402987977</v>
      </c>
    </row>
    <row r="776" spans="1:9" x14ac:dyDescent="0.25">
      <c r="A776" s="205">
        <f t="shared" si="120"/>
        <v>44259</v>
      </c>
      <c r="B776" s="99">
        <f>'0304'!B16</f>
        <v>4081.6</v>
      </c>
      <c r="C776" s="99">
        <f>'0304'!C16</f>
        <v>2871.1</v>
      </c>
      <c r="D776" s="99">
        <f>'0304'!D16</f>
        <v>4343.3999999999996</v>
      </c>
      <c r="E776" s="99">
        <f>'0304'!E16</f>
        <v>3020</v>
      </c>
      <c r="F776" s="112">
        <f t="shared" si="121"/>
        <v>8425</v>
      </c>
      <c r="G776" s="103">
        <f t="shared" si="122"/>
        <v>5891.1</v>
      </c>
      <c r="H776" s="104">
        <f t="shared" si="123"/>
        <v>43.012340649454252</v>
      </c>
    </row>
    <row r="777" spans="1:9" x14ac:dyDescent="0.25">
      <c r="A777" s="205">
        <f t="shared" si="120"/>
        <v>44266</v>
      </c>
      <c r="B777" s="99">
        <f>'0311'!B16</f>
        <v>3785.4</v>
      </c>
      <c r="C777" s="99">
        <f>'0311'!C16</f>
        <v>2973.5</v>
      </c>
      <c r="D777" s="99">
        <f>'0311'!D16</f>
        <v>4777.8</v>
      </c>
      <c r="E777" s="99">
        <f>'0311'!E16</f>
        <v>3303.8</v>
      </c>
      <c r="F777" s="112">
        <f t="shared" ref="F777:F789" si="124">+B777+D777</f>
        <v>8563.2000000000007</v>
      </c>
      <c r="G777" s="103">
        <f t="shared" ref="G777:G789" si="125">+C777+E777</f>
        <v>6277.3</v>
      </c>
      <c r="H777" s="104">
        <f t="shared" si="123"/>
        <v>36.415337804470084</v>
      </c>
    </row>
    <row r="778" spans="1:9" x14ac:dyDescent="0.25">
      <c r="A778" s="205">
        <f t="shared" si="120"/>
        <v>44273</v>
      </c>
      <c r="B778" s="99">
        <f>'0318'!B16</f>
        <v>3657.6</v>
      </c>
      <c r="C778" s="99">
        <f>'0318'!C16</f>
        <v>3049</v>
      </c>
      <c r="D778" s="99">
        <f>'0318'!D16</f>
        <v>4975.1000000000004</v>
      </c>
      <c r="E778" s="99">
        <f>'0318'!E16</f>
        <v>3561.3</v>
      </c>
      <c r="F778" s="112">
        <f t="shared" si="124"/>
        <v>8632.7000000000007</v>
      </c>
      <c r="G778" s="103">
        <f t="shared" si="125"/>
        <v>6610.3</v>
      </c>
      <c r="H778" s="104">
        <f t="shared" si="123"/>
        <v>30.594678002511234</v>
      </c>
    </row>
    <row r="779" spans="1:9" x14ac:dyDescent="0.25">
      <c r="A779" s="205">
        <f t="shared" si="120"/>
        <v>44280</v>
      </c>
      <c r="B779" s="99">
        <f>'0325'!B16</f>
        <v>3496.5</v>
      </c>
      <c r="C779" s="99">
        <f>'0325'!C16</f>
        <v>2809.2</v>
      </c>
      <c r="D779" s="99">
        <f>'0325'!D16</f>
        <v>5409.3</v>
      </c>
      <c r="E779" s="99">
        <f>'0325'!E16</f>
        <v>4040</v>
      </c>
      <c r="F779" s="112">
        <f t="shared" si="124"/>
        <v>8905.7999999999993</v>
      </c>
      <c r="G779" s="103">
        <f t="shared" si="125"/>
        <v>6849.2</v>
      </c>
      <c r="H779" s="104">
        <f t="shared" si="123"/>
        <v>30.026864451322766</v>
      </c>
    </row>
    <row r="780" spans="1:9" x14ac:dyDescent="0.25">
      <c r="A780" s="205">
        <f t="shared" si="120"/>
        <v>44287</v>
      </c>
      <c r="B780" s="99">
        <f>'0401'!B16</f>
        <v>3415.7</v>
      </c>
      <c r="C780" s="99">
        <f>'0401'!C16</f>
        <v>3134</v>
      </c>
      <c r="D780" s="99">
        <f>'0401'!D16</f>
        <v>5775.4</v>
      </c>
      <c r="E780" s="99">
        <f>'0401'!E16</f>
        <v>4417.8</v>
      </c>
      <c r="F780" s="112">
        <f t="shared" si="124"/>
        <v>9191.0999999999985</v>
      </c>
      <c r="G780" s="103">
        <f t="shared" si="125"/>
        <v>7551.8</v>
      </c>
      <c r="H780" s="104">
        <f t="shared" si="123"/>
        <v>21.707407505495357</v>
      </c>
    </row>
    <row r="781" spans="1:9" x14ac:dyDescent="0.25">
      <c r="A781" s="205">
        <f t="shared" si="120"/>
        <v>44294</v>
      </c>
      <c r="B781" s="99">
        <f>'0408'!B16</f>
        <v>3362.9</v>
      </c>
      <c r="C781" s="99">
        <f>'0408'!C16</f>
        <v>3161.9</v>
      </c>
      <c r="D781" s="99">
        <f>'0408'!D16</f>
        <v>6006.2</v>
      </c>
      <c r="E781" s="99">
        <f>'0408'!E16</f>
        <v>4680</v>
      </c>
      <c r="F781" s="112">
        <f t="shared" si="124"/>
        <v>9369.1</v>
      </c>
      <c r="G781" s="103">
        <f t="shared" si="125"/>
        <v>7841.9</v>
      </c>
      <c r="H781" s="104">
        <f t="shared" si="123"/>
        <v>19.474872161083411</v>
      </c>
    </row>
    <row r="782" spans="1:9" x14ac:dyDescent="0.25">
      <c r="A782" s="205">
        <f t="shared" si="120"/>
        <v>44301</v>
      </c>
      <c r="B782" s="99">
        <f>'0415'!B16</f>
        <v>3221.5</v>
      </c>
      <c r="C782" s="99">
        <f>'0415'!C16</f>
        <v>3128.9</v>
      </c>
      <c r="D782" s="99">
        <f>'0415'!D16</f>
        <v>6251</v>
      </c>
      <c r="E782" s="99">
        <f>'0415'!E16</f>
        <v>4731.6000000000004</v>
      </c>
      <c r="F782" s="112">
        <f t="shared" si="124"/>
        <v>9472.5</v>
      </c>
      <c r="G782" s="103">
        <f t="shared" si="125"/>
        <v>7860.5</v>
      </c>
      <c r="H782" s="104">
        <f t="shared" si="123"/>
        <v>20.507601297627389</v>
      </c>
      <c r="I782" s="99">
        <f>'0415'!F16</f>
        <v>420.9</v>
      </c>
    </row>
    <row r="783" spans="1:9" x14ac:dyDescent="0.25">
      <c r="A783" s="205">
        <f t="shared" si="120"/>
        <v>44308</v>
      </c>
      <c r="B783" s="99">
        <f>'0422'!B16</f>
        <v>2879.9</v>
      </c>
      <c r="C783" s="99">
        <f>'0422'!C16</f>
        <v>2922.9</v>
      </c>
      <c r="D783" s="99">
        <f>'0422'!D16</f>
        <v>6650.4</v>
      </c>
      <c r="E783" s="99">
        <f>'0422'!E16</f>
        <v>5136.6000000000004</v>
      </c>
      <c r="F783" s="112">
        <f t="shared" si="124"/>
        <v>9530.2999999999993</v>
      </c>
      <c r="G783" s="103">
        <f t="shared" si="125"/>
        <v>8059.5</v>
      </c>
      <c r="H783" s="104">
        <f t="shared" si="123"/>
        <v>18.249271046590977</v>
      </c>
      <c r="I783" s="99">
        <f>'0422'!F16</f>
        <v>420.9</v>
      </c>
    </row>
    <row r="784" spans="1:9" x14ac:dyDescent="0.25">
      <c r="A784" s="205">
        <f t="shared" si="120"/>
        <v>44315</v>
      </c>
      <c r="B784" s="99">
        <f>'0429'!B16</f>
        <v>2638.1</v>
      </c>
      <c r="C784" s="99">
        <f>'0429'!C16</f>
        <v>2814.9</v>
      </c>
      <c r="D784" s="99">
        <f>'0429'!D16</f>
        <v>7099.1</v>
      </c>
      <c r="E784" s="99">
        <f>'0429'!E16</f>
        <v>5319.4</v>
      </c>
      <c r="F784" s="112">
        <f t="shared" si="124"/>
        <v>9737.2000000000007</v>
      </c>
      <c r="G784" s="103">
        <f t="shared" si="125"/>
        <v>8134.2999999999993</v>
      </c>
      <c r="H784" s="104">
        <f t="shared" si="123"/>
        <v>19.705444844670119</v>
      </c>
      <c r="I784" s="99">
        <f>'0429'!F16</f>
        <v>453.4</v>
      </c>
    </row>
    <row r="785" spans="1:9" x14ac:dyDescent="0.25">
      <c r="A785" s="205">
        <f t="shared" si="120"/>
        <v>44322</v>
      </c>
      <c r="B785" s="99">
        <f>'0506'!B16</f>
        <v>2432.6</v>
      </c>
      <c r="C785" s="99">
        <f>'0506'!C16</f>
        <v>2673.8</v>
      </c>
      <c r="D785" s="99">
        <f>'0506'!D16</f>
        <v>7385.9</v>
      </c>
      <c r="E785" s="99">
        <f>'0506'!E16</f>
        <v>5623.7</v>
      </c>
      <c r="F785" s="112">
        <f t="shared" si="124"/>
        <v>9818.5</v>
      </c>
      <c r="G785" s="103">
        <f t="shared" si="125"/>
        <v>8297.5</v>
      </c>
      <c r="H785" s="104">
        <f t="shared" si="123"/>
        <v>18.330822536908698</v>
      </c>
      <c r="I785" s="99">
        <f>'0506'!F16</f>
        <v>524.4</v>
      </c>
    </row>
    <row r="786" spans="1:9" x14ac:dyDescent="0.25">
      <c r="A786" s="205">
        <f t="shared" si="120"/>
        <v>44329</v>
      </c>
      <c r="B786" s="99">
        <f>'0513'!B16</f>
        <v>2186.9</v>
      </c>
      <c r="C786" s="99">
        <f>'0513'!C16</f>
        <v>2742.7</v>
      </c>
      <c r="D786" s="99">
        <f>'0513'!D16</f>
        <v>7696.8</v>
      </c>
      <c r="E786" s="99">
        <f>'0513'!E16</f>
        <v>5887.4</v>
      </c>
      <c r="F786" s="112">
        <f t="shared" si="124"/>
        <v>9883.7000000000007</v>
      </c>
      <c r="G786" s="103">
        <f t="shared" si="125"/>
        <v>8630.0999999999985</v>
      </c>
      <c r="H786" s="104">
        <f t="shared" si="123"/>
        <v>14.525903523713545</v>
      </c>
      <c r="I786" s="99">
        <f>'0513'!F16</f>
        <v>574.4</v>
      </c>
    </row>
    <row r="787" spans="1:9" x14ac:dyDescent="0.25">
      <c r="A787" s="205">
        <f t="shared" si="120"/>
        <v>44336</v>
      </c>
      <c r="B787" s="99">
        <f>'0520'!B16</f>
        <v>1985.5</v>
      </c>
      <c r="C787" s="99">
        <f>'0520'!C16</f>
        <v>2654</v>
      </c>
      <c r="D787" s="99">
        <f>'0520'!D16</f>
        <v>7896.9</v>
      </c>
      <c r="E787" s="99">
        <f>'0520'!E16</f>
        <v>6147.4</v>
      </c>
      <c r="F787" s="112">
        <f t="shared" si="124"/>
        <v>9882.4</v>
      </c>
      <c r="G787" s="103">
        <f t="shared" si="125"/>
        <v>8801.4</v>
      </c>
      <c r="H787" s="104">
        <f t="shared" si="123"/>
        <v>12.2821369327607</v>
      </c>
      <c r="I787" s="99">
        <f>'0520'!F16</f>
        <v>624.4</v>
      </c>
    </row>
    <row r="788" spans="1:9" x14ac:dyDescent="0.25">
      <c r="A788" s="205">
        <f t="shared" si="120"/>
        <v>44343</v>
      </c>
      <c r="B788" s="99">
        <f>'0527'!B16</f>
        <v>1884.8</v>
      </c>
      <c r="C788" s="99">
        <f>'0527'!C16</f>
        <v>2455</v>
      </c>
      <c r="D788" s="99">
        <f>'0527'!D16</f>
        <v>8177</v>
      </c>
      <c r="E788" s="99">
        <f>'0527'!E16</f>
        <v>6595.3</v>
      </c>
      <c r="F788" s="112">
        <f t="shared" si="124"/>
        <v>10061.799999999999</v>
      </c>
      <c r="G788" s="103">
        <f t="shared" si="125"/>
        <v>9050.2999999999993</v>
      </c>
      <c r="H788" s="104">
        <f t="shared" si="123"/>
        <v>11.17642509088097</v>
      </c>
      <c r="I788" s="99">
        <f>'0527'!F16</f>
        <v>775.2</v>
      </c>
    </row>
    <row r="789" spans="1:9" x14ac:dyDescent="0.25">
      <c r="A789" s="205">
        <f t="shared" si="120"/>
        <v>44350</v>
      </c>
      <c r="B789" s="99">
        <f>'0603'!B16</f>
        <v>1730.8</v>
      </c>
      <c r="C789" s="99">
        <f>'0603'!C16</f>
        <v>2513.9</v>
      </c>
      <c r="D789" s="99">
        <f>'0603'!D16</f>
        <v>8534.7000000000007</v>
      </c>
      <c r="E789" s="99">
        <f>'0603'!E16</f>
        <v>6803.4</v>
      </c>
      <c r="F789" s="112">
        <f t="shared" si="124"/>
        <v>10265.5</v>
      </c>
      <c r="G789" s="103">
        <f t="shared" si="125"/>
        <v>9317.2999999999993</v>
      </c>
      <c r="H789" s="104">
        <f t="shared" si="123"/>
        <v>10.176767947796051</v>
      </c>
      <c r="I789" s="99">
        <f>'0603'!F16</f>
        <v>775.2</v>
      </c>
    </row>
    <row r="790" spans="1:9" x14ac:dyDescent="0.25">
      <c r="A790" s="205">
        <f t="shared" si="120"/>
        <v>44357</v>
      </c>
      <c r="B790" s="99">
        <f>'0610'!B16</f>
        <v>1250.3</v>
      </c>
      <c r="C790" s="99">
        <f>'0610'!C16</f>
        <v>2345.6</v>
      </c>
      <c r="D790" s="99">
        <f>'0610'!D16</f>
        <v>9085.1</v>
      </c>
      <c r="E790" s="99">
        <f>'0610'!E16</f>
        <v>6979.7</v>
      </c>
      <c r="F790" s="112">
        <f t="shared" ref="F790:F799" si="126">+B790+D790</f>
        <v>10335.4</v>
      </c>
      <c r="G790" s="103">
        <f t="shared" ref="G790:G799" si="127">+C790+E790</f>
        <v>9325.2999999999993</v>
      </c>
      <c r="H790" s="104">
        <f t="shared" si="123"/>
        <v>10.831823104886706</v>
      </c>
      <c r="I790" s="99">
        <f>'0610'!F16</f>
        <v>775.2</v>
      </c>
    </row>
    <row r="791" spans="1:9" x14ac:dyDescent="0.25">
      <c r="A791" s="205">
        <f t="shared" si="120"/>
        <v>44364</v>
      </c>
      <c r="B791" s="99">
        <f>'0617'!B16</f>
        <v>1259.5999999999999</v>
      </c>
      <c r="C791" s="99">
        <f>'0617'!C16</f>
        <v>2236.1</v>
      </c>
      <c r="D791" s="99">
        <f>'0617'!D16</f>
        <v>9224.7999999999993</v>
      </c>
      <c r="E791" s="99">
        <f>'0617'!E16</f>
        <v>7126.1</v>
      </c>
      <c r="F791" s="112">
        <f t="shared" si="126"/>
        <v>10484.4</v>
      </c>
      <c r="G791" s="103">
        <f t="shared" si="127"/>
        <v>9362.2000000000007</v>
      </c>
      <c r="H791" s="104">
        <f t="shared" si="123"/>
        <v>11.986498899831233</v>
      </c>
      <c r="I791" s="99">
        <f>'0617'!F16</f>
        <v>825.2</v>
      </c>
    </row>
    <row r="792" spans="1:9" x14ac:dyDescent="0.25">
      <c r="A792" s="205">
        <f t="shared" si="120"/>
        <v>44371</v>
      </c>
      <c r="B792" s="99">
        <f>'0624'!B16</f>
        <v>1024.5999999999999</v>
      </c>
      <c r="C792" s="99">
        <f>'0624'!C16</f>
        <v>2019.4</v>
      </c>
      <c r="D792" s="99">
        <f>'0624'!D16</f>
        <v>9559.5</v>
      </c>
      <c r="E792" s="99">
        <f>'0624'!E16</f>
        <v>7582.9</v>
      </c>
      <c r="F792" s="112">
        <f t="shared" si="126"/>
        <v>10584.1</v>
      </c>
      <c r="G792" s="103">
        <f t="shared" si="127"/>
        <v>9602.2999999999993</v>
      </c>
      <c r="H792" s="104">
        <f t="shared" si="123"/>
        <v>10.224633681513806</v>
      </c>
      <c r="I792" s="99">
        <f>'0624'!F16</f>
        <v>825.2</v>
      </c>
    </row>
    <row r="793" spans="1:9" x14ac:dyDescent="0.25">
      <c r="A793" s="205">
        <f t="shared" si="120"/>
        <v>44378</v>
      </c>
      <c r="B793" s="99">
        <f>'0701'!B16</f>
        <v>812.9</v>
      </c>
      <c r="C793" s="99">
        <f>'0701'!C16</f>
        <v>1725.9</v>
      </c>
      <c r="D793" s="99">
        <f>'0701'!D16</f>
        <v>9854.2999999999993</v>
      </c>
      <c r="E793" s="99">
        <f>'0701'!E16</f>
        <v>7869.8</v>
      </c>
      <c r="F793" s="112">
        <f t="shared" si="126"/>
        <v>10667.199999999999</v>
      </c>
      <c r="G793" s="103">
        <f t="shared" si="127"/>
        <v>9595.7000000000007</v>
      </c>
      <c r="H793" s="104">
        <f t="shared" si="123"/>
        <v>11.166459976864607</v>
      </c>
      <c r="I793" s="99">
        <f>'0701'!F16</f>
        <v>848.4</v>
      </c>
    </row>
    <row r="794" spans="1:9" x14ac:dyDescent="0.25">
      <c r="A794" s="205">
        <f t="shared" si="120"/>
        <v>44385</v>
      </c>
      <c r="B794" s="99">
        <f>'0708'!B16</f>
        <v>812.9</v>
      </c>
      <c r="C794" s="99">
        <f>'0708'!C16</f>
        <v>1550.4</v>
      </c>
      <c r="D794" s="99">
        <f>'0708'!D16</f>
        <v>10045.799999999999</v>
      </c>
      <c r="E794" s="99">
        <f>'0708'!E16</f>
        <v>8097.7</v>
      </c>
      <c r="F794" s="112">
        <f t="shared" si="126"/>
        <v>10858.699999999999</v>
      </c>
      <c r="G794" s="103">
        <f t="shared" si="127"/>
        <v>9648.1</v>
      </c>
      <c r="H794" s="104">
        <f t="shared" si="123"/>
        <v>12.547548221929695</v>
      </c>
      <c r="I794" s="99">
        <f>'0708'!F16</f>
        <v>864.4</v>
      </c>
    </row>
    <row r="795" spans="1:9" x14ac:dyDescent="0.25">
      <c r="A795" s="205">
        <f t="shared" si="120"/>
        <v>44392</v>
      </c>
      <c r="B795" s="99">
        <f>'0715'!B16</f>
        <v>774.8</v>
      </c>
      <c r="C795" s="99">
        <f>'0715'!C16</f>
        <v>1474</v>
      </c>
      <c r="D795" s="99">
        <f>'0715'!D16</f>
        <v>10141.1</v>
      </c>
      <c r="E795" s="99">
        <f>'0715'!E16</f>
        <v>8328.2000000000007</v>
      </c>
      <c r="F795" s="112">
        <f t="shared" si="126"/>
        <v>10915.9</v>
      </c>
      <c r="G795" s="103">
        <f t="shared" si="127"/>
        <v>9802.2000000000007</v>
      </c>
      <c r="H795" s="104">
        <f t="shared" si="123"/>
        <v>11.361735120687189</v>
      </c>
      <c r="I795" s="99">
        <f>'0715'!F16</f>
        <v>882.4</v>
      </c>
    </row>
    <row r="796" spans="1:9" x14ac:dyDescent="0.25">
      <c r="A796" s="205">
        <f t="shared" si="120"/>
        <v>44399</v>
      </c>
      <c r="B796" s="99">
        <f>'0722'!B16</f>
        <v>502.6</v>
      </c>
      <c r="C796" s="99">
        <f>'0722'!C16</f>
        <v>1132</v>
      </c>
      <c r="D796" s="99">
        <f>'0722'!D16</f>
        <v>10449.6</v>
      </c>
      <c r="E796" s="99">
        <f>'0722'!E16</f>
        <v>8683.2999999999993</v>
      </c>
      <c r="F796" s="112">
        <f t="shared" si="126"/>
        <v>10952.2</v>
      </c>
      <c r="G796" s="103">
        <f t="shared" si="127"/>
        <v>9815.2999999999993</v>
      </c>
      <c r="H796" s="104">
        <f t="shared" si="123"/>
        <v>11.582936843499446</v>
      </c>
      <c r="I796" s="99">
        <f>'0722'!F16</f>
        <v>932.4</v>
      </c>
    </row>
    <row r="797" spans="1:9" x14ac:dyDescent="0.25">
      <c r="A797" s="205">
        <f t="shared" si="120"/>
        <v>44406</v>
      </c>
      <c r="B797" s="99">
        <f>'0729'!B16</f>
        <v>470</v>
      </c>
      <c r="C797" s="99">
        <f>'0729'!C16</f>
        <v>844.3</v>
      </c>
      <c r="D797" s="99">
        <f>'0729'!D16</f>
        <v>10513.8</v>
      </c>
      <c r="E797" s="99">
        <f>'0729'!E16</f>
        <v>8980.1</v>
      </c>
      <c r="F797" s="112">
        <f t="shared" si="126"/>
        <v>10983.8</v>
      </c>
      <c r="G797" s="103">
        <f t="shared" si="127"/>
        <v>9824.4</v>
      </c>
      <c r="H797" s="104">
        <f t="shared" si="123"/>
        <v>11.801229591628992</v>
      </c>
      <c r="I797" s="99">
        <f>'0729'!F16</f>
        <v>1143</v>
      </c>
    </row>
    <row r="798" spans="1:9" x14ac:dyDescent="0.25">
      <c r="A798" s="205">
        <f t="shared" si="120"/>
        <v>44413</v>
      </c>
      <c r="B798" s="99">
        <f>'0805'!B16</f>
        <v>470</v>
      </c>
      <c r="C798" s="99">
        <f>'0805'!C16</f>
        <v>759.7</v>
      </c>
      <c r="D798" s="99">
        <f>'0805'!D16</f>
        <v>10594.3</v>
      </c>
      <c r="E798" s="99">
        <f>'0805'!E16</f>
        <v>9144</v>
      </c>
      <c r="F798" s="112">
        <f t="shared" si="126"/>
        <v>11064.3</v>
      </c>
      <c r="G798" s="103">
        <f t="shared" si="127"/>
        <v>9903.7000000000007</v>
      </c>
      <c r="H798" s="104">
        <f t="shared" si="123"/>
        <v>11.718852550057024</v>
      </c>
      <c r="I798" s="99">
        <f>'0805'!F16</f>
        <v>1188</v>
      </c>
    </row>
    <row r="799" spans="1:9" x14ac:dyDescent="0.25">
      <c r="A799" s="205">
        <f t="shared" si="120"/>
        <v>44420</v>
      </c>
      <c r="B799" s="99">
        <f>'0812'!B16</f>
        <v>305</v>
      </c>
      <c r="C799" s="99">
        <f>'0812'!C16</f>
        <v>620</v>
      </c>
      <c r="D799" s="99">
        <f>'0812'!D16</f>
        <v>10743.7</v>
      </c>
      <c r="E799" s="99">
        <f>'0812'!E16</f>
        <v>9354</v>
      </c>
      <c r="F799" s="112">
        <f t="shared" si="126"/>
        <v>11048.7</v>
      </c>
      <c r="G799" s="103">
        <f t="shared" si="127"/>
        <v>9974</v>
      </c>
      <c r="H799" s="104">
        <f t="shared" si="123"/>
        <v>10.775015039101676</v>
      </c>
      <c r="I799" s="99">
        <f>'0812'!F16</f>
        <v>1238</v>
      </c>
    </row>
    <row r="800" spans="1:9" x14ac:dyDescent="0.25">
      <c r="A800" s="205">
        <f t="shared" si="120"/>
        <v>44427</v>
      </c>
      <c r="B800" s="99">
        <f>'0819'!B16</f>
        <v>255</v>
      </c>
      <c r="C800" s="99">
        <f>'0819'!C16</f>
        <v>490.3</v>
      </c>
      <c r="D800" s="99">
        <f>'0819'!D16</f>
        <v>10743.7</v>
      </c>
      <c r="E800" s="99">
        <f>'0819'!E16</f>
        <v>9581.6</v>
      </c>
      <c r="F800" s="112">
        <f t="shared" ref="F800:F808" si="128">+B800+D800</f>
        <v>10998.7</v>
      </c>
      <c r="G800" s="103">
        <f t="shared" ref="G800:G808" si="129">+C800+E800</f>
        <v>10071.9</v>
      </c>
      <c r="H800" s="104">
        <f t="shared" ref="H800:H808" si="130">(F800/G800-1)*100</f>
        <v>9.201838779177729</v>
      </c>
      <c r="I800" s="99">
        <f>'0819'!F16</f>
        <v>1331</v>
      </c>
    </row>
    <row r="801" spans="1:9" x14ac:dyDescent="0.25">
      <c r="A801" s="205">
        <f t="shared" si="120"/>
        <v>44434</v>
      </c>
      <c r="B801" s="99">
        <f>'0826'!B16</f>
        <v>255</v>
      </c>
      <c r="C801" s="99">
        <f>'0826'!C16</f>
        <v>490.3</v>
      </c>
      <c r="D801" s="99">
        <f>'0826'!D16</f>
        <v>10743.7</v>
      </c>
      <c r="E801" s="99">
        <f>'0826'!E16</f>
        <v>9603.6</v>
      </c>
      <c r="F801" s="112">
        <f t="shared" si="128"/>
        <v>10998.7</v>
      </c>
      <c r="G801" s="103">
        <f t="shared" si="129"/>
        <v>10093.9</v>
      </c>
      <c r="H801" s="104">
        <f t="shared" si="130"/>
        <v>8.9638296396833859</v>
      </c>
      <c r="I801" s="99">
        <f>'0826'!F16</f>
        <v>1371</v>
      </c>
    </row>
    <row r="802" spans="1:9" x14ac:dyDescent="0.25">
      <c r="A802" s="205">
        <f t="shared" si="120"/>
        <v>44441</v>
      </c>
      <c r="B802" s="99">
        <f>'0902'!B15</f>
        <v>1686.4</v>
      </c>
      <c r="C802" s="99">
        <f>'0902'!C15</f>
        <v>1867.3</v>
      </c>
      <c r="D802" s="99">
        <f>'0902'!D15</f>
        <v>0</v>
      </c>
      <c r="E802" s="99">
        <f>'0902'!E15</f>
        <v>0</v>
      </c>
      <c r="F802" s="112">
        <f t="shared" si="128"/>
        <v>1686.4</v>
      </c>
      <c r="G802" s="103">
        <f t="shared" si="129"/>
        <v>1867.3</v>
      </c>
      <c r="H802" s="104">
        <f t="shared" si="130"/>
        <v>-9.6877845016869237</v>
      </c>
    </row>
    <row r="803" spans="1:9" x14ac:dyDescent="0.25">
      <c r="A803" s="205">
        <f t="shared" si="120"/>
        <v>44448</v>
      </c>
      <c r="B803" s="99">
        <f>'0909'!B15</f>
        <v>1686.5</v>
      </c>
      <c r="C803" s="99">
        <f>'0909'!C15</f>
        <v>2082.8000000000002</v>
      </c>
      <c r="D803" s="99" t="str">
        <f>'0909'!D15</f>
        <v>*</v>
      </c>
      <c r="E803" s="99">
        <f>'0909'!E15</f>
        <v>114.4</v>
      </c>
      <c r="F803" s="211">
        <f>+B803</f>
        <v>1686.5</v>
      </c>
      <c r="G803" s="103">
        <f t="shared" si="129"/>
        <v>2197.2000000000003</v>
      </c>
      <c r="H803" s="104">
        <f t="shared" si="130"/>
        <v>-23.243218641907891</v>
      </c>
    </row>
    <row r="804" spans="1:9" x14ac:dyDescent="0.25">
      <c r="A804" s="205">
        <f t="shared" si="120"/>
        <v>44455</v>
      </c>
      <c r="B804" s="99">
        <f>'0916'!B15</f>
        <v>1726.3</v>
      </c>
      <c r="C804" s="99">
        <f>'0916'!C15</f>
        <v>2361.8000000000002</v>
      </c>
      <c r="D804" s="99">
        <f>'0916'!D15</f>
        <v>32.299999999999997</v>
      </c>
      <c r="E804" s="99">
        <f>'0916'!E15</f>
        <v>180.3</v>
      </c>
      <c r="F804" s="112">
        <f t="shared" si="128"/>
        <v>1758.6</v>
      </c>
      <c r="G804" s="103">
        <f t="shared" si="129"/>
        <v>2542.1000000000004</v>
      </c>
      <c r="H804" s="104">
        <f t="shared" si="130"/>
        <v>-30.820974784626898</v>
      </c>
    </row>
    <row r="805" spans="1:9" x14ac:dyDescent="0.25">
      <c r="A805" s="205">
        <f t="shared" si="120"/>
        <v>44462</v>
      </c>
      <c r="B805" s="99">
        <f>'0923'!B15</f>
        <v>1695.9</v>
      </c>
      <c r="C805" s="99">
        <f>'0923'!C15</f>
        <v>2603.6</v>
      </c>
      <c r="D805" s="99">
        <f>'0923'!D15</f>
        <v>140.19999999999999</v>
      </c>
      <c r="E805" s="99">
        <f>'0923'!E15</f>
        <v>320</v>
      </c>
      <c r="F805" s="112">
        <f t="shared" si="128"/>
        <v>1836.1000000000001</v>
      </c>
      <c r="G805" s="103">
        <f t="shared" si="129"/>
        <v>2923.6</v>
      </c>
      <c r="H805" s="104">
        <f t="shared" si="130"/>
        <v>-37.197291011082221</v>
      </c>
    </row>
    <row r="806" spans="1:9" x14ac:dyDescent="0.25">
      <c r="A806" s="205">
        <f t="shared" si="120"/>
        <v>44469</v>
      </c>
      <c r="B806" s="99">
        <f>'0930'!B15</f>
        <v>1548.4</v>
      </c>
      <c r="C806" s="99">
        <f>'0930'!C15</f>
        <v>2882.1</v>
      </c>
      <c r="D806" s="99">
        <f>'0930'!D15</f>
        <v>333.3</v>
      </c>
      <c r="E806" s="99">
        <f>'0930'!E15</f>
        <v>401.6</v>
      </c>
      <c r="F806" s="112">
        <f t="shared" si="128"/>
        <v>1881.7</v>
      </c>
      <c r="G806" s="103">
        <f t="shared" si="129"/>
        <v>3283.7</v>
      </c>
      <c r="H806" s="104">
        <f t="shared" si="130"/>
        <v>-42.69573956207936</v>
      </c>
    </row>
    <row r="807" spans="1:9" x14ac:dyDescent="0.25">
      <c r="A807" s="205">
        <f t="shared" si="120"/>
        <v>44476</v>
      </c>
      <c r="B807" s="99">
        <f>'1007'!B15</f>
        <v>1572</v>
      </c>
      <c r="C807" s="99">
        <f>'1007'!C15</f>
        <v>3017.7</v>
      </c>
      <c r="D807" s="99">
        <f>'1007'!D15</f>
        <v>380</v>
      </c>
      <c r="E807" s="99">
        <f>'1007'!E15</f>
        <v>441.8</v>
      </c>
      <c r="F807" s="112">
        <f t="shared" si="128"/>
        <v>1952</v>
      </c>
      <c r="G807" s="103">
        <f t="shared" si="129"/>
        <v>3459.5</v>
      </c>
      <c r="H807" s="104">
        <f t="shared" si="130"/>
        <v>-43.575661222720043</v>
      </c>
    </row>
    <row r="808" spans="1:9" x14ac:dyDescent="0.25">
      <c r="A808" s="205">
        <f t="shared" si="120"/>
        <v>44483</v>
      </c>
      <c r="B808" s="99">
        <f>'1014'!B15</f>
        <v>1626</v>
      </c>
      <c r="C808" s="99">
        <f>'1014'!C15</f>
        <v>3341.9</v>
      </c>
      <c r="D808" s="99">
        <f>'1014'!D15</f>
        <v>556.20000000000005</v>
      </c>
      <c r="E808" s="99">
        <f>'1014'!E15</f>
        <v>607.79999999999995</v>
      </c>
      <c r="F808" s="112">
        <f t="shared" si="128"/>
        <v>2182.1999999999998</v>
      </c>
      <c r="G808" s="103">
        <f t="shared" si="129"/>
        <v>3949.7</v>
      </c>
      <c r="H808" s="104">
        <f t="shared" si="130"/>
        <v>-44.750234195002157</v>
      </c>
    </row>
    <row r="809" spans="1:9" x14ac:dyDescent="0.25">
      <c r="A809" s="205">
        <f t="shared" si="120"/>
        <v>44490</v>
      </c>
      <c r="B809" s="99">
        <f>'1021'!B15</f>
        <v>1670.8</v>
      </c>
      <c r="C809" s="99">
        <f>'1021'!C15</f>
        <v>3753.7</v>
      </c>
      <c r="D809" s="99">
        <f>'1021'!D15</f>
        <v>705</v>
      </c>
      <c r="E809" s="99">
        <f>'1021'!E15</f>
        <v>679.2</v>
      </c>
      <c r="F809" s="112">
        <f t="shared" ref="F809:F817" si="131">+B809+D809</f>
        <v>2375.8000000000002</v>
      </c>
      <c r="G809" s="103">
        <f t="shared" ref="G809:G817" si="132">+C809+E809</f>
        <v>4432.8999999999996</v>
      </c>
      <c r="H809" s="104">
        <f t="shared" ref="H809:H817" si="133">(F809/G809-1)*100</f>
        <v>-46.405287734891374</v>
      </c>
    </row>
    <row r="810" spans="1:9" x14ac:dyDescent="0.25">
      <c r="A810" s="205">
        <f t="shared" si="120"/>
        <v>44497</v>
      </c>
      <c r="B810" s="99">
        <f>'1028'!B15</f>
        <v>1622.8</v>
      </c>
      <c r="C810" s="99">
        <f>'1028'!C15</f>
        <v>3798.2</v>
      </c>
      <c r="D810" s="99">
        <f>'1028'!D15</f>
        <v>867.9</v>
      </c>
      <c r="E810" s="99">
        <f>'1028'!E15</f>
        <v>702.8</v>
      </c>
      <c r="F810" s="112">
        <f t="shared" si="131"/>
        <v>2490.6999999999998</v>
      </c>
      <c r="G810" s="103">
        <f t="shared" si="132"/>
        <v>4501</v>
      </c>
      <c r="H810" s="104">
        <f t="shared" si="133"/>
        <v>-44.663408131526324</v>
      </c>
    </row>
    <row r="811" spans="1:9" x14ac:dyDescent="0.25">
      <c r="A811" s="205">
        <f t="shared" si="120"/>
        <v>44504</v>
      </c>
      <c r="B811" s="99">
        <v>1590.9</v>
      </c>
      <c r="C811" s="99">
        <v>3809.7</v>
      </c>
      <c r="D811" s="99">
        <v>1050.8</v>
      </c>
      <c r="E811" s="99">
        <v>781.9</v>
      </c>
      <c r="F811" s="112">
        <f t="shared" si="131"/>
        <v>2641.7</v>
      </c>
      <c r="G811" s="103">
        <f t="shared" si="132"/>
        <v>4591.5999999999995</v>
      </c>
      <c r="H811" s="104">
        <f t="shared" si="133"/>
        <v>-42.466678282080316</v>
      </c>
    </row>
    <row r="812" spans="1:9" x14ac:dyDescent="0.25">
      <c r="A812" s="205">
        <f t="shared" si="120"/>
        <v>44511</v>
      </c>
      <c r="B812" s="99">
        <f>'1111'!B15</f>
        <v>1638.3</v>
      </c>
      <c r="C812" s="99">
        <f>'1111'!C15</f>
        <v>3853.7</v>
      </c>
      <c r="D812" s="99">
        <f>'1111'!D15</f>
        <v>1205.0999999999999</v>
      </c>
      <c r="E812" s="99">
        <f>'1111'!E15</f>
        <v>941.3</v>
      </c>
      <c r="F812" s="112">
        <f t="shared" si="131"/>
        <v>2843.3999999999996</v>
      </c>
      <c r="G812" s="103">
        <f t="shared" si="132"/>
        <v>4795</v>
      </c>
      <c r="H812" s="104">
        <f t="shared" si="133"/>
        <v>-40.700729927007309</v>
      </c>
    </row>
    <row r="813" spans="1:9" x14ac:dyDescent="0.25">
      <c r="A813" s="205">
        <f t="shared" si="120"/>
        <v>44518</v>
      </c>
      <c r="B813" s="99">
        <f>'1118'!B15</f>
        <v>1665.6</v>
      </c>
      <c r="C813" s="99">
        <f>'1118'!C15</f>
        <v>3771.4</v>
      </c>
      <c r="D813" s="99">
        <f>'1118'!D15</f>
        <v>1298.7</v>
      </c>
      <c r="E813" s="99">
        <f>'1118'!E15</f>
        <v>1057.5</v>
      </c>
      <c r="F813" s="112">
        <f t="shared" si="131"/>
        <v>2964.3</v>
      </c>
      <c r="G813" s="103">
        <f t="shared" si="132"/>
        <v>4828.8999999999996</v>
      </c>
      <c r="H813" s="104">
        <f t="shared" si="133"/>
        <v>-38.613348795791993</v>
      </c>
    </row>
    <row r="814" spans="1:9" x14ac:dyDescent="0.25">
      <c r="A814" s="205">
        <f t="shared" si="120"/>
        <v>44525</v>
      </c>
      <c r="B814" s="99">
        <f>'1125'!B15</f>
        <v>1665.5</v>
      </c>
      <c r="C814" s="99">
        <f>'1125'!C15</f>
        <v>3827.9</v>
      </c>
      <c r="D814" s="99">
        <f>'1125'!D15</f>
        <v>1417.2</v>
      </c>
      <c r="E814" s="99">
        <f>'1125'!E15</f>
        <v>1139.8</v>
      </c>
      <c r="F814" s="112">
        <f t="shared" si="131"/>
        <v>3082.7</v>
      </c>
      <c r="G814" s="103">
        <f t="shared" si="132"/>
        <v>4967.7</v>
      </c>
      <c r="H814" s="104">
        <f t="shared" si="133"/>
        <v>-37.94512551079977</v>
      </c>
    </row>
    <row r="815" spans="1:9" x14ac:dyDescent="0.25">
      <c r="A815" s="205">
        <f t="shared" si="120"/>
        <v>44532</v>
      </c>
      <c r="B815" s="99">
        <f>'1202'!B16</f>
        <v>1675.5</v>
      </c>
      <c r="C815" s="99">
        <f>'1202'!C16</f>
        <v>3829.2</v>
      </c>
      <c r="D815" s="99">
        <f>'1202'!D16</f>
        <v>1417.2</v>
      </c>
      <c r="E815" s="99">
        <f>'1202'!E16</f>
        <v>1139.9000000000001</v>
      </c>
      <c r="F815" s="112">
        <f t="shared" si="131"/>
        <v>3092.7</v>
      </c>
      <c r="G815" s="103">
        <f t="shared" si="132"/>
        <v>4969.1000000000004</v>
      </c>
      <c r="H815" s="104">
        <f t="shared" si="133"/>
        <v>-37.761365237165691</v>
      </c>
    </row>
    <row r="816" spans="1:9" x14ac:dyDescent="0.25">
      <c r="A816" s="205">
        <f t="shared" si="120"/>
        <v>44539</v>
      </c>
      <c r="B816" s="99">
        <f>'1209'!B16</f>
        <v>1538.5</v>
      </c>
      <c r="C816" s="99">
        <f>'1209'!C16</f>
        <v>3946.7</v>
      </c>
      <c r="D816" s="99">
        <f>'1209'!D16</f>
        <v>1609.9</v>
      </c>
      <c r="E816" s="99">
        <f>'1209'!E16</f>
        <v>1199.0999999999999</v>
      </c>
      <c r="F816" s="112">
        <f t="shared" si="131"/>
        <v>3148.4</v>
      </c>
      <c r="G816" s="103">
        <f t="shared" si="132"/>
        <v>5145.7999999999993</v>
      </c>
      <c r="H816" s="104">
        <f t="shared" si="133"/>
        <v>-38.816121885809771</v>
      </c>
    </row>
    <row r="817" spans="1:8" x14ac:dyDescent="0.25">
      <c r="A817" s="205">
        <f t="shared" si="120"/>
        <v>44546</v>
      </c>
      <c r="B817" s="99">
        <f>'1216'!B16</f>
        <v>1676.8</v>
      </c>
      <c r="C817" s="99">
        <f>'1216'!C16</f>
        <v>3773.2</v>
      </c>
      <c r="D817" s="99">
        <f>'1216'!D16</f>
        <v>1817.3</v>
      </c>
      <c r="E817" s="99">
        <f>'1216'!E16</f>
        <v>1459.9</v>
      </c>
      <c r="F817" s="112">
        <f t="shared" si="131"/>
        <v>3494.1</v>
      </c>
      <c r="G817" s="103">
        <f t="shared" si="132"/>
        <v>5233.1000000000004</v>
      </c>
      <c r="H817" s="104">
        <f t="shared" si="133"/>
        <v>-33.230780990235246</v>
      </c>
    </row>
    <row r="818" spans="1:8" x14ac:dyDescent="0.25">
      <c r="A818" s="205">
        <f t="shared" si="120"/>
        <v>44553</v>
      </c>
      <c r="B818" s="99">
        <f>'1223'!B16</f>
        <v>1872.8</v>
      </c>
      <c r="C818" s="99">
        <f>'1223'!C16</f>
        <v>3617.1</v>
      </c>
      <c r="D818" s="99">
        <f>'1223'!D16</f>
        <v>2007.1</v>
      </c>
      <c r="E818" s="99">
        <f>'1223'!E16</f>
        <v>1733.3</v>
      </c>
      <c r="F818" s="112">
        <f t="shared" ref="F818:F823" si="134">+B818+D818</f>
        <v>3879.8999999999996</v>
      </c>
      <c r="G818" s="103">
        <f t="shared" ref="G818:G823" si="135">+C818+E818</f>
        <v>5350.4</v>
      </c>
      <c r="H818" s="104">
        <f t="shared" ref="H818:H823" si="136">(F818/G818-1)*100</f>
        <v>-27.483926435406701</v>
      </c>
    </row>
    <row r="819" spans="1:8" x14ac:dyDescent="0.25">
      <c r="A819" s="205">
        <f t="shared" si="120"/>
        <v>44560</v>
      </c>
      <c r="B819" s="99">
        <f>'1230'!B16</f>
        <v>1733.1</v>
      </c>
      <c r="C819" s="99">
        <f>'1230'!C16</f>
        <v>3679.1</v>
      </c>
      <c r="D819" s="99">
        <f>'1230'!D16</f>
        <v>2228.1999999999998</v>
      </c>
      <c r="E819" s="99">
        <f>'1230'!E16</f>
        <v>1845.9</v>
      </c>
      <c r="F819" s="112">
        <f t="shared" si="134"/>
        <v>3961.2999999999997</v>
      </c>
      <c r="G819" s="103">
        <f t="shared" si="135"/>
        <v>5525</v>
      </c>
      <c r="H819" s="104">
        <f t="shared" si="136"/>
        <v>-28.30226244343892</v>
      </c>
    </row>
    <row r="820" spans="1:8" x14ac:dyDescent="0.25">
      <c r="A820" s="205">
        <f t="shared" si="120"/>
        <v>44567</v>
      </c>
      <c r="B820" s="99">
        <f>'0106'!B16</f>
        <v>1834.4</v>
      </c>
      <c r="C820" s="99">
        <f>'0106'!C16</f>
        <v>3912.2</v>
      </c>
      <c r="D820" s="99">
        <f>'0106'!D16</f>
        <v>2360</v>
      </c>
      <c r="E820" s="99">
        <f>'0106'!E16</f>
        <v>2014.2</v>
      </c>
      <c r="F820" s="112">
        <f t="shared" si="134"/>
        <v>4194.3999999999996</v>
      </c>
      <c r="G820" s="103">
        <f t="shared" si="135"/>
        <v>5926.4</v>
      </c>
      <c r="H820" s="104">
        <f t="shared" si="136"/>
        <v>-29.225161987041037</v>
      </c>
    </row>
    <row r="821" spans="1:8" x14ac:dyDescent="0.25">
      <c r="A821" s="205">
        <f t="shared" si="120"/>
        <v>44574</v>
      </c>
      <c r="B821" s="99">
        <f>'0113'!B16</f>
        <v>1990.8</v>
      </c>
      <c r="C821" s="99">
        <f>'0113'!C16</f>
        <v>4180</v>
      </c>
      <c r="D821" s="99">
        <f>'0113'!D16</f>
        <v>2574.4</v>
      </c>
      <c r="E821" s="99">
        <f>'0113'!E16</f>
        <v>2167.1</v>
      </c>
      <c r="F821" s="112">
        <f t="shared" si="134"/>
        <v>4565.2</v>
      </c>
      <c r="G821" s="103">
        <f t="shared" si="135"/>
        <v>6347.1</v>
      </c>
      <c r="H821" s="104">
        <f t="shared" si="136"/>
        <v>-28.074238628665071</v>
      </c>
    </row>
    <row r="822" spans="1:8" x14ac:dyDescent="0.25">
      <c r="A822" s="205">
        <f t="shared" si="120"/>
        <v>44581</v>
      </c>
      <c r="B822" s="99">
        <f>'0120'!B16</f>
        <v>2139.1999999999998</v>
      </c>
      <c r="C822" s="99">
        <f>'0120'!C16</f>
        <v>4357.7</v>
      </c>
      <c r="D822" s="99">
        <f>'0120'!D16</f>
        <v>2989.7</v>
      </c>
      <c r="E822" s="99">
        <f>'0120'!E16</f>
        <v>2685.1</v>
      </c>
      <c r="F822" s="112">
        <f t="shared" si="134"/>
        <v>5128.8999999999996</v>
      </c>
      <c r="G822" s="103">
        <f t="shared" si="135"/>
        <v>7042.7999999999993</v>
      </c>
      <c r="H822" s="104">
        <f t="shared" si="136"/>
        <v>-27.175271198954952</v>
      </c>
    </row>
    <row r="823" spans="1:8" x14ac:dyDescent="0.25">
      <c r="A823" s="205">
        <f t="shared" si="120"/>
        <v>44588</v>
      </c>
      <c r="B823" s="99">
        <f>'0127'!B16</f>
        <v>2367.6999999999998</v>
      </c>
      <c r="C823" s="99">
        <f>'0127'!C16</f>
        <v>4607</v>
      </c>
      <c r="D823" s="99">
        <f>'0127'!D16</f>
        <v>3236.5</v>
      </c>
      <c r="E823" s="99">
        <f>'0127'!E16</f>
        <v>2938.7</v>
      </c>
      <c r="F823" s="112">
        <f t="shared" si="134"/>
        <v>5604.2</v>
      </c>
      <c r="G823" s="103">
        <f t="shared" si="135"/>
        <v>7545.7</v>
      </c>
      <c r="H823" s="104">
        <f t="shared" si="136"/>
        <v>-25.729885895278105</v>
      </c>
    </row>
    <row r="824" spans="1:8" x14ac:dyDescent="0.25">
      <c r="A824" s="205">
        <f t="shared" si="120"/>
        <v>44595</v>
      </c>
      <c r="B824" s="99">
        <f>'0203'!B16</f>
        <v>2384.1999999999998</v>
      </c>
      <c r="C824" s="99">
        <f>'0203'!C16</f>
        <v>4810.8</v>
      </c>
      <c r="D824" s="99">
        <f>'0203'!D16</f>
        <v>3567.6</v>
      </c>
      <c r="E824" s="99">
        <f>'0203'!E16</f>
        <v>3252.7</v>
      </c>
      <c r="F824" s="112">
        <f t="shared" ref="F824:F828" si="137">+B824+D824</f>
        <v>5951.7999999999993</v>
      </c>
      <c r="G824" s="103">
        <f t="shared" ref="G824:G828" si="138">+C824+E824</f>
        <v>8063.5</v>
      </c>
      <c r="H824" s="104">
        <f t="shared" ref="H824:H828" si="139">(F824/G824-1)*100</f>
        <v>-26.188379735846723</v>
      </c>
    </row>
    <row r="825" spans="1:8" x14ac:dyDescent="0.25">
      <c r="A825" s="205">
        <f t="shared" si="120"/>
        <v>44602</v>
      </c>
      <c r="B825" s="99">
        <f>'0210'!B16</f>
        <v>2692.7</v>
      </c>
      <c r="C825" s="99">
        <f>'0210'!C16</f>
        <v>4704.1000000000004</v>
      </c>
      <c r="D825" s="99">
        <f>'0210'!D16</f>
        <v>3859.3</v>
      </c>
      <c r="E825" s="99">
        <f>'0210'!E16</f>
        <v>3488.9</v>
      </c>
      <c r="F825" s="112">
        <f t="shared" si="137"/>
        <v>6552</v>
      </c>
      <c r="G825" s="103">
        <f t="shared" si="138"/>
        <v>8193</v>
      </c>
      <c r="H825" s="104">
        <f t="shared" si="139"/>
        <v>-20.029293299157814</v>
      </c>
    </row>
    <row r="826" spans="1:8" x14ac:dyDescent="0.25">
      <c r="A826" s="205">
        <f t="shared" si="120"/>
        <v>44609</v>
      </c>
      <c r="B826" s="99">
        <f>'0217'!B16</f>
        <v>2564.9</v>
      </c>
      <c r="C826" s="99">
        <f>'0217'!C16</f>
        <v>4573.8999999999996</v>
      </c>
      <c r="D826" s="99">
        <f>'0217'!D16</f>
        <v>4247.3999999999996</v>
      </c>
      <c r="E826" s="99">
        <f>'0217'!E16</f>
        <v>3715.5</v>
      </c>
      <c r="F826" s="112">
        <f t="shared" si="137"/>
        <v>6812.2999999999993</v>
      </c>
      <c r="G826" s="103">
        <f t="shared" si="138"/>
        <v>8289.4</v>
      </c>
      <c r="H826" s="104">
        <f t="shared" si="139"/>
        <v>-17.819142519362085</v>
      </c>
    </row>
    <row r="827" spans="1:8" x14ac:dyDescent="0.25">
      <c r="A827" s="205">
        <f t="shared" si="120"/>
        <v>44616</v>
      </c>
      <c r="B827" s="99">
        <f>'0224'!B16</f>
        <v>2428.6999999999998</v>
      </c>
      <c r="C827" s="99">
        <f>'0224'!C16</f>
        <v>4330.8999999999996</v>
      </c>
      <c r="D827" s="99">
        <f>'0224'!D16</f>
        <v>4704</v>
      </c>
      <c r="E827" s="99">
        <f>'0224'!E16</f>
        <v>4067.1</v>
      </c>
      <c r="F827" s="112">
        <f t="shared" si="137"/>
        <v>7132.7</v>
      </c>
      <c r="G827" s="103">
        <f t="shared" si="138"/>
        <v>8398</v>
      </c>
      <c r="H827" s="104">
        <f t="shared" si="139"/>
        <v>-15.066682543462729</v>
      </c>
    </row>
    <row r="828" spans="1:8" x14ac:dyDescent="0.25">
      <c r="A828" s="205">
        <f t="shared" si="120"/>
        <v>44623</v>
      </c>
      <c r="B828" s="99">
        <f>'0303'!B17</f>
        <v>2621.9</v>
      </c>
      <c r="C828" s="99">
        <f>'0303'!C17</f>
        <v>4081.6</v>
      </c>
      <c r="D828" s="99">
        <f>'0303'!D17</f>
        <v>4909.1000000000004</v>
      </c>
      <c r="E828" s="99">
        <f>'0303'!E17</f>
        <v>4343.3999999999996</v>
      </c>
      <c r="F828" s="112">
        <f t="shared" si="137"/>
        <v>7531</v>
      </c>
      <c r="G828" s="103">
        <f t="shared" si="138"/>
        <v>8425</v>
      </c>
      <c r="H828" s="104">
        <f t="shared" si="139"/>
        <v>-10.611275964391687</v>
      </c>
    </row>
    <row r="829" spans="1:8" x14ac:dyDescent="0.25">
      <c r="A829" s="205">
        <f t="shared" si="120"/>
        <v>44630</v>
      </c>
      <c r="B829" s="99">
        <f>'0310'!B18</f>
        <v>3065.7</v>
      </c>
      <c r="C829" s="99">
        <f>'0310'!C18</f>
        <v>3785.4</v>
      </c>
      <c r="D829" s="99">
        <f>'0310'!D18</f>
        <v>5003.8</v>
      </c>
      <c r="E829" s="99">
        <f>'0310'!E18</f>
        <v>4777.8</v>
      </c>
      <c r="F829" s="112">
        <f t="shared" ref="F829:F831" si="140">+B829+D829</f>
        <v>8069.5</v>
      </c>
      <c r="G829" s="103">
        <f t="shared" ref="G829:G831" si="141">+C829+E829</f>
        <v>8563.2000000000007</v>
      </c>
      <c r="H829" s="104">
        <f t="shared" ref="H829:H831" si="142">(F829/G829-1)*100</f>
        <v>-5.7653680866965651</v>
      </c>
    </row>
    <row r="830" spans="1:8" x14ac:dyDescent="0.25">
      <c r="A830" s="205">
        <f t="shared" si="120"/>
        <v>44637</v>
      </c>
      <c r="B830" s="99">
        <f>'0317'!B18</f>
        <v>2831.8</v>
      </c>
      <c r="C830" s="99">
        <f>'0317'!C18</f>
        <v>3657.6</v>
      </c>
      <c r="D830" s="99">
        <f>'0317'!D18</f>
        <v>5299.2</v>
      </c>
      <c r="E830" s="99">
        <f>'0317'!E18</f>
        <v>4975.1000000000004</v>
      </c>
      <c r="F830" s="112">
        <f t="shared" si="140"/>
        <v>8131</v>
      </c>
      <c r="G830" s="103">
        <f t="shared" si="141"/>
        <v>8632.7000000000007</v>
      </c>
      <c r="H830" s="104">
        <f t="shared" si="142"/>
        <v>-5.8116232464929922</v>
      </c>
    </row>
    <row r="831" spans="1:8" x14ac:dyDescent="0.25">
      <c r="A831" s="205">
        <f t="shared" si="120"/>
        <v>44644</v>
      </c>
      <c r="B831" s="99">
        <f>'0324'!B18</f>
        <v>2617.5</v>
      </c>
      <c r="C831" s="99">
        <f>'0324'!C18</f>
        <v>3496.5</v>
      </c>
      <c r="D831" s="99">
        <f>'0324'!D18</f>
        <v>5731.4</v>
      </c>
      <c r="E831" s="99">
        <f>'0324'!E18</f>
        <v>5409.3</v>
      </c>
      <c r="F831" s="112">
        <f t="shared" si="140"/>
        <v>8348.9</v>
      </c>
      <c r="G831" s="103">
        <f t="shared" si="141"/>
        <v>8905.7999999999993</v>
      </c>
      <c r="H831" s="104">
        <f t="shared" si="142"/>
        <v>-6.2532282332861673</v>
      </c>
    </row>
    <row r="832" spans="1:8" x14ac:dyDescent="0.25">
      <c r="A832" s="205">
        <f t="shared" si="120"/>
        <v>44651</v>
      </c>
      <c r="B832" s="99">
        <f>'0331'!B18</f>
        <v>2653.5</v>
      </c>
      <c r="C832" s="99">
        <f>'0331'!C18</f>
        <v>3415.7</v>
      </c>
      <c r="D832" s="99">
        <f>'0331'!D18</f>
        <v>5911.3</v>
      </c>
      <c r="E832" s="99">
        <f>'0331'!E18</f>
        <v>5775.4</v>
      </c>
      <c r="F832" s="112">
        <f t="shared" ref="F832:F835" si="143">+B832+D832</f>
        <v>8564.7999999999993</v>
      </c>
      <c r="G832" s="103">
        <f t="shared" ref="G832:G835" si="144">+C832+E832</f>
        <v>9191.0999999999985</v>
      </c>
      <c r="H832" s="104">
        <f t="shared" ref="H832:H835" si="145">(F832/G832-1)*100</f>
        <v>-6.814200694149763</v>
      </c>
    </row>
    <row r="833" spans="1:9" x14ac:dyDescent="0.25">
      <c r="A833" s="205">
        <f t="shared" si="120"/>
        <v>44658</v>
      </c>
      <c r="B833" s="99">
        <f>'0407'!B19</f>
        <v>2534.4</v>
      </c>
      <c r="C833" s="99">
        <f>'0407'!C19</f>
        <v>3362.9</v>
      </c>
      <c r="D833" s="99">
        <f>'0407'!D19</f>
        <v>6065</v>
      </c>
      <c r="E833" s="99">
        <f>'0407'!E19</f>
        <v>6006.2</v>
      </c>
      <c r="F833" s="112">
        <f t="shared" si="143"/>
        <v>8599.4</v>
      </c>
      <c r="G833" s="103">
        <f t="shared" si="144"/>
        <v>9369.1</v>
      </c>
      <c r="H833" s="104">
        <f t="shared" si="145"/>
        <v>-8.21530349766787</v>
      </c>
      <c r="I833" s="99">
        <f>'0407'!F19</f>
        <v>410.5</v>
      </c>
    </row>
    <row r="834" spans="1:9" x14ac:dyDescent="0.25">
      <c r="A834" s="205">
        <f t="shared" si="120"/>
        <v>44665</v>
      </c>
      <c r="B834" s="99">
        <f>'0414'!B19</f>
        <v>2458.4</v>
      </c>
      <c r="C834" s="99">
        <f>'0414'!C19</f>
        <v>3221.5</v>
      </c>
      <c r="D834" s="99">
        <f>'0414'!D19</f>
        <v>6169.3</v>
      </c>
      <c r="E834" s="99">
        <f>'0414'!E19</f>
        <v>6251</v>
      </c>
      <c r="F834" s="112">
        <f t="shared" si="143"/>
        <v>8627.7000000000007</v>
      </c>
      <c r="G834" s="103">
        <f t="shared" si="144"/>
        <v>9472.5</v>
      </c>
      <c r="H834" s="104">
        <f t="shared" si="145"/>
        <v>-8.918448139350744</v>
      </c>
      <c r="I834" s="99">
        <f>'0414'!F19</f>
        <v>410.5</v>
      </c>
    </row>
    <row r="835" spans="1:9" x14ac:dyDescent="0.25">
      <c r="A835" s="205">
        <f t="shared" ref="A835" si="146">+A834+7</f>
        <v>44672</v>
      </c>
      <c r="B835" s="99">
        <f>'0421'!B19</f>
        <v>2126</v>
      </c>
      <c r="C835" s="99">
        <f>'0421'!C19</f>
        <v>2879.9</v>
      </c>
      <c r="D835" s="99">
        <f>'0421'!D19</f>
        <v>6554.9</v>
      </c>
      <c r="E835" s="99">
        <f>'0421'!E19</f>
        <v>6650.4</v>
      </c>
      <c r="F835" s="112">
        <f t="shared" si="143"/>
        <v>8680.9</v>
      </c>
      <c r="G835" s="103">
        <f t="shared" si="144"/>
        <v>9530.2999999999993</v>
      </c>
      <c r="H835" s="104">
        <f t="shared" si="145"/>
        <v>-8.9126260453500912</v>
      </c>
      <c r="I835" s="99">
        <f>'0421'!F19</f>
        <v>451.1</v>
      </c>
    </row>
    <row r="836" spans="1:9" x14ac:dyDescent="0.25">
      <c r="A836" s="205">
        <f t="shared" si="120"/>
        <v>44679</v>
      </c>
      <c r="B836" s="99">
        <f>'0428'!B19</f>
        <v>2090.5</v>
      </c>
      <c r="C836" s="99">
        <f>'0428'!C19</f>
        <v>2638.1</v>
      </c>
      <c r="D836" s="99">
        <f>'0428'!D19</f>
        <v>6756.1</v>
      </c>
      <c r="E836" s="99">
        <f>'0428'!E19</f>
        <v>7099.1</v>
      </c>
      <c r="F836" s="112">
        <f t="shared" ref="F836" si="147">+B836+D836</f>
        <v>8846.6</v>
      </c>
      <c r="G836" s="103">
        <f t="shared" ref="G836" si="148">+C836+E836</f>
        <v>9737.2000000000007</v>
      </c>
      <c r="H836" s="104">
        <f t="shared" ref="H836" si="149">(F836/G836-1)*100</f>
        <v>-9.146366511933623</v>
      </c>
      <c r="I836" s="99">
        <f>'0428'!F19</f>
        <v>501.8</v>
      </c>
    </row>
    <row r="837" spans="1:9" x14ac:dyDescent="0.25">
      <c r="A837" s="205">
        <f t="shared" ref="A837:A934" si="150">+A836+7</f>
        <v>44686</v>
      </c>
      <c r="B837" s="99">
        <f>'0505'!B19</f>
        <v>1902.5</v>
      </c>
      <c r="C837" s="99">
        <f>'0505'!C19</f>
        <v>2432.6</v>
      </c>
      <c r="D837" s="99">
        <f>'0505'!D19</f>
        <v>7076.7</v>
      </c>
      <c r="E837" s="99">
        <f>'0505'!E19</f>
        <v>7385.9</v>
      </c>
      <c r="F837" s="112">
        <f t="shared" ref="F837:F845" si="151">+B837+D837</f>
        <v>8979.2000000000007</v>
      </c>
      <c r="G837" s="103">
        <f t="shared" ref="G837:G845" si="152">+C837+E837</f>
        <v>9818.5</v>
      </c>
      <c r="H837" s="104">
        <f t="shared" ref="H837:H845" si="153">(F837/G837-1)*100</f>
        <v>-8.548148902581854</v>
      </c>
      <c r="I837" s="99">
        <f>'0505'!F19</f>
        <v>501.8</v>
      </c>
    </row>
    <row r="838" spans="1:9" x14ac:dyDescent="0.25">
      <c r="A838" s="205">
        <f t="shared" si="150"/>
        <v>44693</v>
      </c>
      <c r="B838" s="99">
        <f>'0512'!B19</f>
        <v>1798.5</v>
      </c>
      <c r="C838" s="99">
        <f>'0512'!C19</f>
        <v>2186.9</v>
      </c>
      <c r="D838" s="99">
        <f>'0512'!D19</f>
        <v>7174.2</v>
      </c>
      <c r="E838" s="99">
        <f>'0512'!E19</f>
        <v>7696.8</v>
      </c>
      <c r="F838" s="112">
        <f t="shared" si="151"/>
        <v>8972.7000000000007</v>
      </c>
      <c r="G838" s="103">
        <f t="shared" si="152"/>
        <v>9883.7000000000007</v>
      </c>
      <c r="H838" s="104">
        <f t="shared" si="153"/>
        <v>-9.2171959893562079</v>
      </c>
      <c r="I838" s="99">
        <f>'0512'!F19</f>
        <v>551.79999999999995</v>
      </c>
    </row>
    <row r="839" spans="1:9" x14ac:dyDescent="0.25">
      <c r="A839" s="205">
        <f t="shared" si="150"/>
        <v>44700</v>
      </c>
      <c r="B839" s="99">
        <f>'0519'!B19</f>
        <v>1559.2</v>
      </c>
      <c r="C839" s="99">
        <f>'0519'!C19</f>
        <v>1985.5</v>
      </c>
      <c r="D839" s="99">
        <f>'0519'!D19</f>
        <v>7526.4</v>
      </c>
      <c r="E839" s="99">
        <f>'0519'!E19</f>
        <v>7896.9</v>
      </c>
      <c r="F839" s="112">
        <f t="shared" si="151"/>
        <v>9085.6</v>
      </c>
      <c r="G839" s="103">
        <f t="shared" si="152"/>
        <v>9882.4</v>
      </c>
      <c r="H839" s="104">
        <f t="shared" si="153"/>
        <v>-8.0628187484821474</v>
      </c>
      <c r="I839" s="99">
        <f>'0519'!F19</f>
        <v>551.79999999999995</v>
      </c>
    </row>
    <row r="840" spans="1:9" x14ac:dyDescent="0.25">
      <c r="A840" s="205">
        <f t="shared" si="150"/>
        <v>44707</v>
      </c>
      <c r="B840" s="99">
        <f>'0526'!B19</f>
        <v>1346.2</v>
      </c>
      <c r="C840" s="99">
        <f>'0526'!C19</f>
        <v>1884.8</v>
      </c>
      <c r="D840" s="99">
        <f>'0526'!D19</f>
        <v>7809.5</v>
      </c>
      <c r="E840" s="99">
        <f>'0526'!E19</f>
        <v>8177</v>
      </c>
      <c r="F840" s="112">
        <f t="shared" si="151"/>
        <v>9155.7000000000007</v>
      </c>
      <c r="G840" s="103">
        <f t="shared" si="152"/>
        <v>10061.799999999999</v>
      </c>
      <c r="H840" s="104">
        <f t="shared" si="153"/>
        <v>-9.0053469558130654</v>
      </c>
      <c r="I840" s="99">
        <f>'0526'!F19</f>
        <v>551.79999999999995</v>
      </c>
    </row>
    <row r="841" spans="1:9" x14ac:dyDescent="0.25">
      <c r="A841" s="205">
        <f t="shared" si="150"/>
        <v>44714</v>
      </c>
      <c r="B841" s="99">
        <f>'0602'!B19</f>
        <v>1304</v>
      </c>
      <c r="C841" s="99">
        <f>'0602'!C19</f>
        <v>1730.8</v>
      </c>
      <c r="D841" s="99">
        <f>'0602'!D19</f>
        <v>7928.2</v>
      </c>
      <c r="E841" s="99">
        <f>'0602'!E19</f>
        <v>8534.7000000000007</v>
      </c>
      <c r="F841" s="112">
        <f t="shared" si="151"/>
        <v>9232.2000000000007</v>
      </c>
      <c r="G841" s="103">
        <f t="shared" si="152"/>
        <v>10265.5</v>
      </c>
      <c r="H841" s="104">
        <f t="shared" si="153"/>
        <v>-10.065754225317802</v>
      </c>
      <c r="I841" s="99">
        <f>'0602'!F19</f>
        <v>541.79999999999995</v>
      </c>
    </row>
    <row r="842" spans="1:9" x14ac:dyDescent="0.25">
      <c r="A842" s="205">
        <f t="shared" si="150"/>
        <v>44721</v>
      </c>
      <c r="B842" s="99">
        <f>'0609'!B19</f>
        <v>1190.7</v>
      </c>
      <c r="C842" s="99">
        <f>'0609'!C19</f>
        <v>1250.3</v>
      </c>
      <c r="D842" s="99">
        <f>'0609'!D19</f>
        <v>8158.8</v>
      </c>
      <c r="E842" s="99">
        <f>'0609'!E19</f>
        <v>9085.1</v>
      </c>
      <c r="F842" s="112">
        <f t="shared" si="151"/>
        <v>9349.5</v>
      </c>
      <c r="G842" s="103">
        <f t="shared" si="152"/>
        <v>10335.4</v>
      </c>
      <c r="H842" s="104">
        <f t="shared" si="153"/>
        <v>-9.5390599299494898</v>
      </c>
      <c r="I842" s="99">
        <f>'0609'!F19</f>
        <v>591.79999999999995</v>
      </c>
    </row>
    <row r="843" spans="1:9" x14ac:dyDescent="0.25">
      <c r="A843" s="205">
        <f t="shared" si="150"/>
        <v>44728</v>
      </c>
      <c r="B843" s="99">
        <f>'0616'!B19</f>
        <v>1102.8</v>
      </c>
      <c r="C843" s="99">
        <f>'0616'!C19</f>
        <v>1259.5999999999999</v>
      </c>
      <c r="D843" s="99">
        <f>'0616'!D19</f>
        <v>8405.2999999999993</v>
      </c>
      <c r="E843" s="99">
        <f>'0616'!E19</f>
        <v>9224.7999999999993</v>
      </c>
      <c r="F843" s="112">
        <f t="shared" si="151"/>
        <v>9508.0999999999985</v>
      </c>
      <c r="G843" s="103">
        <f t="shared" si="152"/>
        <v>10484.4</v>
      </c>
      <c r="H843" s="104">
        <f t="shared" si="153"/>
        <v>-9.3119301056808332</v>
      </c>
      <c r="I843" s="99">
        <f>'0616'!F19</f>
        <v>597.29999999999995</v>
      </c>
    </row>
    <row r="844" spans="1:9" x14ac:dyDescent="0.25">
      <c r="A844" s="205">
        <f t="shared" si="150"/>
        <v>44735</v>
      </c>
      <c r="B844" s="99">
        <f>'0623'!B20</f>
        <v>868.8</v>
      </c>
      <c r="C844" s="99">
        <f>'0623'!C20</f>
        <v>1024.5999999999999</v>
      </c>
      <c r="D844" s="99">
        <f>'0623'!D20</f>
        <v>8831.2000000000007</v>
      </c>
      <c r="E844" s="99">
        <f>'0623'!E20</f>
        <v>9559.5</v>
      </c>
      <c r="F844" s="112">
        <f t="shared" si="151"/>
        <v>9700</v>
      </c>
      <c r="G844" s="103">
        <f t="shared" si="152"/>
        <v>10584.1</v>
      </c>
      <c r="H844" s="104">
        <f t="shared" si="153"/>
        <v>-8.3530956812577379</v>
      </c>
      <c r="I844" s="99">
        <f>'0623'!F20</f>
        <v>597.29999999999995</v>
      </c>
    </row>
    <row r="845" spans="1:9" x14ac:dyDescent="0.25">
      <c r="A845" s="205">
        <f t="shared" si="150"/>
        <v>44742</v>
      </c>
      <c r="B845" s="99">
        <f>'0630'!B19</f>
        <v>681.5</v>
      </c>
      <c r="C845" s="99">
        <f>'0630'!C19</f>
        <v>812.9</v>
      </c>
      <c r="D845" s="99">
        <f>'0630'!D19</f>
        <v>9067.6</v>
      </c>
      <c r="E845" s="99">
        <f>'0630'!E19</f>
        <v>9854.2999999999993</v>
      </c>
      <c r="F845" s="112">
        <f t="shared" si="151"/>
        <v>9749.1</v>
      </c>
      <c r="G845" s="103">
        <f t="shared" si="152"/>
        <v>10667.199999999999</v>
      </c>
      <c r="H845" s="104">
        <f t="shared" si="153"/>
        <v>-8.606757162141875</v>
      </c>
      <c r="I845" s="99">
        <f>'0630'!F19</f>
        <v>600.29999999999995</v>
      </c>
    </row>
    <row r="846" spans="1:9" x14ac:dyDescent="0.25">
      <c r="A846" s="205">
        <f t="shared" si="150"/>
        <v>44749</v>
      </c>
      <c r="B846" s="99">
        <f>'0707'!B19</f>
        <v>581.6</v>
      </c>
      <c r="C846" s="99">
        <f>'0707'!C19</f>
        <v>812.9</v>
      </c>
      <c r="D846" s="99">
        <f>'0707'!D19</f>
        <v>9291.6</v>
      </c>
      <c r="E846" s="99">
        <f>'0707'!E19</f>
        <v>10045.799999999999</v>
      </c>
      <c r="F846" s="112">
        <f t="shared" ref="F846:F848" si="154">+B846+D846</f>
        <v>9873.2000000000007</v>
      </c>
      <c r="G846" s="103">
        <f t="shared" ref="G846:G848" si="155">+C846+E846</f>
        <v>10858.699999999999</v>
      </c>
      <c r="H846" s="104">
        <f t="shared" ref="H846:H848" si="156">(F846/G846-1)*100</f>
        <v>-9.0756720417729415</v>
      </c>
      <c r="I846" s="99">
        <f>'0707'!F19</f>
        <v>730.9</v>
      </c>
    </row>
    <row r="847" spans="1:9" x14ac:dyDescent="0.25">
      <c r="A847" s="205">
        <f t="shared" si="150"/>
        <v>44756</v>
      </c>
      <c r="B847" s="99">
        <f>'0714'!B19</f>
        <v>440.7</v>
      </c>
      <c r="C847" s="99">
        <f>'0714'!C19</f>
        <v>774.8</v>
      </c>
      <c r="D847" s="99">
        <f>'0714'!D19</f>
        <v>9519.7999999999993</v>
      </c>
      <c r="E847" s="99">
        <f>'0714'!E19</f>
        <v>10141.1</v>
      </c>
      <c r="F847" s="112">
        <f t="shared" si="154"/>
        <v>9960.5</v>
      </c>
      <c r="G847" s="103">
        <f t="shared" si="155"/>
        <v>10915.9</v>
      </c>
      <c r="H847" s="104">
        <f t="shared" si="156"/>
        <v>-8.7523703954781489</v>
      </c>
      <c r="I847" s="99">
        <f>'0714'!F19</f>
        <v>816</v>
      </c>
    </row>
    <row r="848" spans="1:9" x14ac:dyDescent="0.25">
      <c r="A848" s="205">
        <f t="shared" si="150"/>
        <v>44763</v>
      </c>
      <c r="B848" s="99">
        <f>'0721'!B19</f>
        <v>410.1</v>
      </c>
      <c r="C848" s="99">
        <f>'0721'!C19</f>
        <v>502.6</v>
      </c>
      <c r="D848" s="99">
        <f>'0721'!D19</f>
        <v>9592</v>
      </c>
      <c r="E848" s="99">
        <f>'0721'!E19</f>
        <v>10449.6</v>
      </c>
      <c r="F848" s="112">
        <f t="shared" si="154"/>
        <v>10002.1</v>
      </c>
      <c r="G848" s="103">
        <f t="shared" si="155"/>
        <v>10952.2</v>
      </c>
      <c r="H848" s="104">
        <f t="shared" si="156"/>
        <v>-8.6749694125381254</v>
      </c>
      <c r="I848" s="99">
        <f>'0721'!F19</f>
        <v>823.5</v>
      </c>
    </row>
    <row r="849" spans="1:9" x14ac:dyDescent="0.25">
      <c r="A849" s="205">
        <f t="shared" si="150"/>
        <v>44770</v>
      </c>
      <c r="B849" s="99">
        <f>'0728'!B20</f>
        <v>305.10000000000002</v>
      </c>
      <c r="C849" s="99">
        <f>'0728'!C20</f>
        <v>470</v>
      </c>
      <c r="D849" s="99">
        <f>'0728'!D20</f>
        <v>9750.9</v>
      </c>
      <c r="E849" s="99">
        <f>'0728'!E20</f>
        <v>10513.8</v>
      </c>
      <c r="F849" s="112">
        <f t="shared" ref="F849:F852" si="157">+B849+D849</f>
        <v>10056</v>
      </c>
      <c r="G849" s="103">
        <f t="shared" ref="G849:G852" si="158">+C849+E849</f>
        <v>10983.8</v>
      </c>
      <c r="H849" s="104">
        <f t="shared" ref="H849:H852" si="159">(F849/G849-1)*100</f>
        <v>-8.446985560552811</v>
      </c>
      <c r="I849" s="99">
        <f>'0728'!F20</f>
        <v>823.5</v>
      </c>
    </row>
    <row r="850" spans="1:9" x14ac:dyDescent="0.25">
      <c r="A850" s="205">
        <f t="shared" si="150"/>
        <v>44777</v>
      </c>
      <c r="B850" s="99">
        <f>'0804'!B20</f>
        <v>221.4</v>
      </c>
      <c r="C850" s="99">
        <f>'0804'!C20</f>
        <v>470</v>
      </c>
      <c r="D850" s="99">
        <f>'0804'!D20</f>
        <v>9896.9</v>
      </c>
      <c r="E850" s="99">
        <f>'0804'!E20</f>
        <v>10594.3</v>
      </c>
      <c r="F850" s="112">
        <f t="shared" si="157"/>
        <v>10118.299999999999</v>
      </c>
      <c r="G850" s="103">
        <f t="shared" si="158"/>
        <v>11064.3</v>
      </c>
      <c r="H850" s="104">
        <f t="shared" si="159"/>
        <v>-8.5500212394819428</v>
      </c>
      <c r="I850" s="99">
        <f>'0804'!F20</f>
        <v>849.5</v>
      </c>
    </row>
    <row r="851" spans="1:9" x14ac:dyDescent="0.25">
      <c r="A851" s="205">
        <f t="shared" si="150"/>
        <v>44784</v>
      </c>
      <c r="B851" s="99">
        <f>'0811'!B20</f>
        <v>221.4</v>
      </c>
      <c r="C851" s="99">
        <f>'0811'!C20</f>
        <v>305</v>
      </c>
      <c r="D851" s="99">
        <f>'0811'!D20</f>
        <v>9896.9</v>
      </c>
      <c r="E851" s="99">
        <f>'0811'!E20</f>
        <v>10743.7</v>
      </c>
      <c r="F851" s="112">
        <f t="shared" si="157"/>
        <v>10118.299999999999</v>
      </c>
      <c r="G851" s="103">
        <f t="shared" si="158"/>
        <v>11048.7</v>
      </c>
      <c r="H851" s="104">
        <f t="shared" si="159"/>
        <v>-8.4209001964032133</v>
      </c>
      <c r="I851" s="99">
        <f>'0811'!F20</f>
        <v>849.5</v>
      </c>
    </row>
    <row r="852" spans="1:9" x14ac:dyDescent="0.25">
      <c r="A852" s="205">
        <f t="shared" si="150"/>
        <v>44791</v>
      </c>
      <c r="C852" s="99">
        <v>255</v>
      </c>
      <c r="E852" s="99">
        <v>10743.7</v>
      </c>
      <c r="F852" s="112">
        <f t="shared" si="157"/>
        <v>0</v>
      </c>
      <c r="G852" s="103">
        <f t="shared" si="158"/>
        <v>10998.7</v>
      </c>
      <c r="H852" s="104">
        <f t="shared" si="159"/>
        <v>-100</v>
      </c>
    </row>
    <row r="853" spans="1:9" x14ac:dyDescent="0.25">
      <c r="A853" s="205">
        <f t="shared" si="150"/>
        <v>44798</v>
      </c>
      <c r="B853" s="99">
        <f>'0825'!B20</f>
        <v>41.7</v>
      </c>
      <c r="C853" s="99">
        <f>'0825'!C20</f>
        <v>255</v>
      </c>
      <c r="D853" s="99">
        <f>'0825'!D20</f>
        <v>10165.299999999999</v>
      </c>
      <c r="E853" s="99">
        <f>'0825'!E20</f>
        <v>10743.7</v>
      </c>
      <c r="F853" s="112">
        <f t="shared" ref="F853:F855" si="160">+B853+D853</f>
        <v>10207</v>
      </c>
      <c r="G853" s="103">
        <f t="shared" ref="G853:G855" si="161">+C853+E853</f>
        <v>10998.7</v>
      </c>
      <c r="H853" s="104">
        <f t="shared" ref="H853:H855" si="162">(F853/G853-1)*100</f>
        <v>-7.1981234145853668</v>
      </c>
      <c r="I853" s="99">
        <f>'0825'!F20</f>
        <v>857.7</v>
      </c>
    </row>
    <row r="854" spans="1:9" x14ac:dyDescent="0.25">
      <c r="A854" s="205">
        <f t="shared" si="150"/>
        <v>44805</v>
      </c>
      <c r="B854" s="99">
        <f>'0901'!B17</f>
        <v>898</v>
      </c>
      <c r="C854" s="99">
        <f>'0901'!C17</f>
        <v>1686.4</v>
      </c>
      <c r="D854" s="99">
        <f>'0901'!D17</f>
        <v>0</v>
      </c>
      <c r="E854" s="99">
        <f>'0901'!E17</f>
        <v>0</v>
      </c>
      <c r="F854" s="112">
        <f t="shared" si="160"/>
        <v>898</v>
      </c>
      <c r="G854" s="103">
        <f t="shared" si="161"/>
        <v>1686.4</v>
      </c>
      <c r="H854" s="104">
        <f t="shared" si="162"/>
        <v>-46.750474383301707</v>
      </c>
    </row>
    <row r="855" spans="1:9" x14ac:dyDescent="0.25">
      <c r="A855" s="205">
        <f t="shared" si="150"/>
        <v>44812</v>
      </c>
      <c r="B855" s="99">
        <f>'0908'!B16</f>
        <v>908.8</v>
      </c>
      <c r="C855" s="99">
        <f>'0908'!C16</f>
        <v>1686.5</v>
      </c>
      <c r="D855" s="99">
        <f>IF('0908'!D16="*",0,'0908'!D16)</f>
        <v>0</v>
      </c>
      <c r="E855" s="99">
        <f>IF('0908'!E16="*",0,'0908'!E16)</f>
        <v>0</v>
      </c>
      <c r="F855" s="112">
        <f t="shared" si="160"/>
        <v>908.8</v>
      </c>
      <c r="G855" s="103">
        <f t="shared" si="161"/>
        <v>1686.5</v>
      </c>
      <c r="H855" s="104">
        <f t="shared" si="162"/>
        <v>-46.113252297657873</v>
      </c>
    </row>
    <row r="856" spans="1:9" x14ac:dyDescent="0.25">
      <c r="A856" s="205">
        <f t="shared" si="150"/>
        <v>44819</v>
      </c>
      <c r="B856" s="99">
        <f>'0915'!B16</f>
        <v>854</v>
      </c>
      <c r="C856" s="99">
        <f>'0915'!C16</f>
        <v>1726.3</v>
      </c>
      <c r="D856" s="99">
        <f>'0915'!D16</f>
        <v>137</v>
      </c>
      <c r="E856" s="99">
        <f>'0915'!E16</f>
        <v>32.299999999999997</v>
      </c>
      <c r="F856" s="112">
        <f t="shared" ref="F856:F860" si="163">+B856+D856</f>
        <v>991</v>
      </c>
      <c r="G856" s="103">
        <f t="shared" ref="G856:G860" si="164">+C856+E856</f>
        <v>1758.6</v>
      </c>
      <c r="H856" s="104">
        <f t="shared" ref="H856:H860" si="165">(F856/G856-1)*100</f>
        <v>-43.648356647333095</v>
      </c>
    </row>
    <row r="857" spans="1:9" x14ac:dyDescent="0.25">
      <c r="A857" s="205">
        <f t="shared" si="150"/>
        <v>44826</v>
      </c>
      <c r="B857" s="99">
        <f>'0922'!B16</f>
        <v>770.2</v>
      </c>
      <c r="C857" s="99">
        <f>'0922'!C16</f>
        <v>1695.9</v>
      </c>
      <c r="D857" s="99">
        <f>'0922'!D16</f>
        <v>272</v>
      </c>
      <c r="E857" s="99">
        <f>'0922'!E16</f>
        <v>140.19999999999999</v>
      </c>
      <c r="F857" s="112">
        <f t="shared" si="163"/>
        <v>1042.2</v>
      </c>
      <c r="G857" s="103">
        <f t="shared" si="164"/>
        <v>1836.1000000000001</v>
      </c>
      <c r="H857" s="104">
        <f t="shared" si="165"/>
        <v>-43.238385708839388</v>
      </c>
    </row>
    <row r="858" spans="1:9" x14ac:dyDescent="0.25">
      <c r="A858" s="205">
        <f t="shared" si="150"/>
        <v>44833</v>
      </c>
      <c r="B858" s="99">
        <f>'0929'!B16</f>
        <v>761.6</v>
      </c>
      <c r="C858" s="99">
        <f>'0929'!C16</f>
        <v>1548.4</v>
      </c>
      <c r="D858" s="99">
        <f>'0929'!D16</f>
        <v>272</v>
      </c>
      <c r="E858" s="99">
        <f>'0929'!E16</f>
        <v>333.3</v>
      </c>
      <c r="F858" s="112">
        <f t="shared" si="163"/>
        <v>1033.5999999999999</v>
      </c>
      <c r="G858" s="103">
        <f t="shared" si="164"/>
        <v>1881.7</v>
      </c>
      <c r="H858" s="104">
        <f t="shared" si="165"/>
        <v>-45.070946484561837</v>
      </c>
    </row>
    <row r="859" spans="1:9" x14ac:dyDescent="0.25">
      <c r="A859" s="205">
        <f t="shared" si="150"/>
        <v>44840</v>
      </c>
      <c r="B859" s="99">
        <f>'1006'!B16</f>
        <v>766.9</v>
      </c>
      <c r="C859" s="99">
        <f>'1006'!C16</f>
        <v>1572</v>
      </c>
      <c r="D859" s="99">
        <f>'1006'!D16</f>
        <v>409</v>
      </c>
      <c r="E859" s="99">
        <f>'1006'!E16</f>
        <v>380</v>
      </c>
      <c r="F859" s="112">
        <f t="shared" si="163"/>
        <v>1175.9000000000001</v>
      </c>
      <c r="G859" s="103">
        <f t="shared" si="164"/>
        <v>1952</v>
      </c>
      <c r="H859" s="104">
        <f t="shared" si="165"/>
        <v>-39.7592213114754</v>
      </c>
    </row>
    <row r="860" spans="1:9" x14ac:dyDescent="0.25">
      <c r="A860" s="205">
        <f t="shared" si="150"/>
        <v>44847</v>
      </c>
      <c r="B860" s="99">
        <f>'1013'!B16</f>
        <v>807.6</v>
      </c>
      <c r="C860" s="99">
        <f>'1013'!C16</f>
        <v>1626</v>
      </c>
      <c r="D860" s="99">
        <f>'1013'!D16</f>
        <v>446</v>
      </c>
      <c r="E860" s="99">
        <f>'1013'!E16</f>
        <v>556.20000000000005</v>
      </c>
      <c r="F860" s="112">
        <f t="shared" si="163"/>
        <v>1253.5999999999999</v>
      </c>
      <c r="G860" s="103">
        <f t="shared" si="164"/>
        <v>2182.1999999999998</v>
      </c>
      <c r="H860" s="104">
        <f t="shared" si="165"/>
        <v>-42.553386490697463</v>
      </c>
    </row>
    <row r="861" spans="1:9" x14ac:dyDescent="0.25">
      <c r="A861" s="205">
        <f t="shared" si="150"/>
        <v>44854</v>
      </c>
      <c r="B861" s="99">
        <f>'1020'!B16</f>
        <v>770.2</v>
      </c>
      <c r="C861" s="99">
        <f>'1020'!C16</f>
        <v>1670.8</v>
      </c>
      <c r="D861" s="99">
        <f>'1020'!D16</f>
        <v>501.6</v>
      </c>
      <c r="E861" s="99">
        <f>'1020'!E16</f>
        <v>705</v>
      </c>
      <c r="F861" s="112">
        <f t="shared" ref="F861:F867" si="166">+B861+D861</f>
        <v>1271.8000000000002</v>
      </c>
      <c r="G861" s="103">
        <f t="shared" ref="G861:G867" si="167">+C861+E861</f>
        <v>2375.8000000000002</v>
      </c>
      <c r="H861" s="104">
        <f t="shared" ref="H861:H867" si="168">(F861/G861-1)*100</f>
        <v>-46.468557959424196</v>
      </c>
    </row>
    <row r="862" spans="1:9" x14ac:dyDescent="0.25">
      <c r="A862" s="205">
        <f t="shared" si="150"/>
        <v>44861</v>
      </c>
      <c r="B862" s="99">
        <f>'1027'!B16</f>
        <v>795.2</v>
      </c>
      <c r="C862" s="99">
        <f>'1027'!C16</f>
        <v>1622.8</v>
      </c>
      <c r="D862" s="99">
        <f>'1027'!D16</f>
        <v>608.79999999999995</v>
      </c>
      <c r="E862" s="99">
        <f>'1027'!E16</f>
        <v>867.9</v>
      </c>
      <c r="F862" s="112">
        <f t="shared" si="166"/>
        <v>1404</v>
      </c>
      <c r="G862" s="103">
        <f t="shared" si="167"/>
        <v>2490.6999999999998</v>
      </c>
      <c r="H862" s="104">
        <f t="shared" si="168"/>
        <v>-43.630304733609023</v>
      </c>
    </row>
    <row r="863" spans="1:9" x14ac:dyDescent="0.25">
      <c r="A863" s="205">
        <f t="shared" si="150"/>
        <v>44868</v>
      </c>
      <c r="B863" s="99">
        <f>'1103'!B16</f>
        <v>793.7</v>
      </c>
      <c r="C863" s="99">
        <f>'1103'!C16</f>
        <v>1590.9</v>
      </c>
      <c r="D863" s="99">
        <f>'1103'!D16</f>
        <v>605.79999999999995</v>
      </c>
      <c r="E863" s="99">
        <f>'1103'!E16</f>
        <v>1050.8</v>
      </c>
      <c r="F863" s="112">
        <f t="shared" si="166"/>
        <v>1399.5</v>
      </c>
      <c r="G863" s="103">
        <f t="shared" si="167"/>
        <v>2641.7</v>
      </c>
      <c r="H863" s="104">
        <f t="shared" si="168"/>
        <v>-47.022750501570954</v>
      </c>
    </row>
    <row r="864" spans="1:9" x14ac:dyDescent="0.25">
      <c r="A864" s="205">
        <f t="shared" si="150"/>
        <v>44875</v>
      </c>
      <c r="B864" s="99">
        <f>'1110'!B16</f>
        <v>778.7</v>
      </c>
      <c r="C864" s="99">
        <f>'1110'!C16</f>
        <v>1638.3</v>
      </c>
      <c r="D864" s="99">
        <f>'1110'!D16</f>
        <v>667.9</v>
      </c>
      <c r="E864" s="99">
        <f>'1110'!E16</f>
        <v>1205.0999999999999</v>
      </c>
      <c r="F864" s="112">
        <f t="shared" si="166"/>
        <v>1446.6</v>
      </c>
      <c r="G864" s="103">
        <f t="shared" si="167"/>
        <v>2843.3999999999996</v>
      </c>
      <c r="H864" s="104">
        <f t="shared" si="168"/>
        <v>-49.124287824435534</v>
      </c>
    </row>
    <row r="865" spans="1:8" x14ac:dyDescent="0.25">
      <c r="A865" s="205">
        <f t="shared" si="150"/>
        <v>44882</v>
      </c>
      <c r="B865" s="99">
        <f>'1117'!B16</f>
        <v>788.7</v>
      </c>
      <c r="C865" s="99">
        <f>'1117'!C16</f>
        <v>1665.6</v>
      </c>
      <c r="D865" s="99">
        <f>'1117'!D16</f>
        <v>667.9</v>
      </c>
      <c r="E865" s="99">
        <f>'1117'!E16</f>
        <v>1298.7</v>
      </c>
      <c r="F865" s="112">
        <f t="shared" si="166"/>
        <v>1456.6</v>
      </c>
      <c r="G865" s="103">
        <f t="shared" si="167"/>
        <v>2964.3</v>
      </c>
      <c r="H865" s="104">
        <f t="shared" si="168"/>
        <v>-50.861923556994917</v>
      </c>
    </row>
    <row r="866" spans="1:8" x14ac:dyDescent="0.25">
      <c r="A866" s="205">
        <f t="shared" si="150"/>
        <v>44889</v>
      </c>
      <c r="B866" s="99">
        <f>'1124'!B16</f>
        <v>791.3</v>
      </c>
      <c r="C866" s="99">
        <f>'1124'!C16</f>
        <v>1665.5</v>
      </c>
      <c r="D866" s="99">
        <f>'1124'!D16</f>
        <v>693</v>
      </c>
      <c r="E866" s="99">
        <f>'1124'!E16</f>
        <v>1417.2</v>
      </c>
      <c r="F866" s="112">
        <f t="shared" si="166"/>
        <v>1484.3</v>
      </c>
      <c r="G866" s="103">
        <f t="shared" si="167"/>
        <v>3082.7</v>
      </c>
      <c r="H866" s="104">
        <f t="shared" si="168"/>
        <v>-51.850650403866737</v>
      </c>
    </row>
    <row r="867" spans="1:8" x14ac:dyDescent="0.25">
      <c r="A867" s="205">
        <f t="shared" si="150"/>
        <v>44896</v>
      </c>
      <c r="B867" s="99">
        <f>'1201'!B18</f>
        <v>758.4</v>
      </c>
      <c r="C867" s="99">
        <f>'1201'!C18</f>
        <v>1675.5</v>
      </c>
      <c r="D867" s="99">
        <f>'1201'!D18</f>
        <v>732.3</v>
      </c>
      <c r="E867" s="99">
        <f>'1201'!E18</f>
        <v>1417.2</v>
      </c>
      <c r="F867" s="112">
        <f t="shared" si="166"/>
        <v>1490.6999999999998</v>
      </c>
      <c r="G867" s="103">
        <f t="shared" si="167"/>
        <v>3092.7</v>
      </c>
      <c r="H867" s="104">
        <f t="shared" si="168"/>
        <v>-51.799398583761771</v>
      </c>
    </row>
    <row r="868" spans="1:8" x14ac:dyDescent="0.25">
      <c r="A868" s="205">
        <f t="shared" si="150"/>
        <v>44903</v>
      </c>
      <c r="B868" s="99">
        <f>'1208'!B17</f>
        <v>777.2</v>
      </c>
      <c r="C868" s="99">
        <f>'1208'!C17</f>
        <v>1538.5</v>
      </c>
      <c r="D868" s="99">
        <f>'1208'!D17</f>
        <v>792.6</v>
      </c>
      <c r="E868" s="99">
        <f>'1208'!E17</f>
        <v>1609.9</v>
      </c>
      <c r="F868" s="112">
        <f t="shared" ref="F868:F870" si="169">+B868+D868</f>
        <v>1569.8000000000002</v>
      </c>
      <c r="G868" s="103">
        <f t="shared" ref="G868:G870" si="170">+C868+E868</f>
        <v>3148.4</v>
      </c>
      <c r="H868" s="104">
        <f t="shared" ref="H868:H870" si="171">(F868/G868-1)*100</f>
        <v>-50.139753525600298</v>
      </c>
    </row>
    <row r="869" spans="1:8" x14ac:dyDescent="0.25">
      <c r="A869" s="205">
        <f t="shared" si="150"/>
        <v>44910</v>
      </c>
      <c r="B869" s="99">
        <f>'1215'!B17</f>
        <v>732</v>
      </c>
      <c r="C869" s="99">
        <f>'1215'!C17</f>
        <v>1676.8</v>
      </c>
      <c r="D869" s="99">
        <f>'1215'!D17</f>
        <v>880.7</v>
      </c>
      <c r="E869" s="99">
        <f>'1215'!E17</f>
        <v>1817.3</v>
      </c>
      <c r="F869" s="112">
        <f t="shared" si="169"/>
        <v>1612.7</v>
      </c>
      <c r="G869" s="103">
        <f t="shared" si="170"/>
        <v>3494.1</v>
      </c>
      <c r="H869" s="104">
        <f t="shared" si="171"/>
        <v>-53.845053089493724</v>
      </c>
    </row>
    <row r="870" spans="1:8" x14ac:dyDescent="0.25">
      <c r="A870" s="205">
        <f t="shared" si="150"/>
        <v>44917</v>
      </c>
      <c r="B870" s="99">
        <f>'1222'!B17</f>
        <v>673.4</v>
      </c>
      <c r="C870" s="99">
        <f>'1222'!C17</f>
        <v>1872.8</v>
      </c>
      <c r="D870" s="99">
        <f>'1222'!D17</f>
        <v>1004.9</v>
      </c>
      <c r="E870" s="99">
        <f>'1222'!E17</f>
        <v>2007.1</v>
      </c>
      <c r="F870" s="112">
        <f t="shared" si="169"/>
        <v>1678.3</v>
      </c>
      <c r="G870" s="103">
        <f t="shared" si="170"/>
        <v>3879.8999999999996</v>
      </c>
      <c r="H870" s="104">
        <f t="shared" si="171"/>
        <v>-56.743730508518262</v>
      </c>
    </row>
    <row r="871" spans="1:8" x14ac:dyDescent="0.25">
      <c r="A871" s="205">
        <f t="shared" si="150"/>
        <v>44924</v>
      </c>
      <c r="B871" s="99">
        <f>'1229'!B17</f>
        <v>653.4</v>
      </c>
      <c r="C871" s="99">
        <f>'1229'!C17</f>
        <v>1733.1</v>
      </c>
      <c r="D871" s="99">
        <f>'1229'!D17</f>
        <v>1074.5</v>
      </c>
      <c r="E871" s="99">
        <f>'1229'!E17</f>
        <v>2228.1999999999998</v>
      </c>
      <c r="F871" s="112">
        <f t="shared" ref="F871:F873" si="172">+B871+D871</f>
        <v>1727.9</v>
      </c>
      <c r="G871" s="103">
        <f t="shared" ref="G871:G873" si="173">+C871+E871</f>
        <v>3961.2999999999997</v>
      </c>
      <c r="H871" s="104">
        <f t="shared" ref="H871:H873" si="174">(F871/G871-1)*100</f>
        <v>-56.380481155176334</v>
      </c>
    </row>
    <row r="872" spans="1:8" x14ac:dyDescent="0.25">
      <c r="A872" s="205">
        <f t="shared" si="150"/>
        <v>44931</v>
      </c>
      <c r="B872" s="99">
        <f>'0105'!B17</f>
        <v>653.29999999999995</v>
      </c>
      <c r="C872" s="99">
        <f>'0105'!C17</f>
        <v>1834.4</v>
      </c>
      <c r="D872" s="99">
        <f>'0105'!D17</f>
        <v>1074.5</v>
      </c>
      <c r="E872" s="99">
        <f>'0105'!E17</f>
        <v>2360</v>
      </c>
      <c r="F872" s="112">
        <f t="shared" si="172"/>
        <v>1727.8</v>
      </c>
      <c r="G872" s="103">
        <f t="shared" si="173"/>
        <v>4194.3999999999996</v>
      </c>
      <c r="H872" s="104">
        <f t="shared" si="174"/>
        <v>-58.806980736219728</v>
      </c>
    </row>
    <row r="873" spans="1:8" x14ac:dyDescent="0.25">
      <c r="A873" s="205">
        <f t="shared" si="150"/>
        <v>44938</v>
      </c>
      <c r="B873" s="99">
        <f>'0112'!B17</f>
        <v>937.9</v>
      </c>
      <c r="C873" s="99">
        <f>'0112'!C17</f>
        <v>1990.8</v>
      </c>
      <c r="D873" s="99">
        <f>'0112'!D17</f>
        <v>1130</v>
      </c>
      <c r="E873" s="99">
        <f>'0112'!E17</f>
        <v>2574.4</v>
      </c>
      <c r="F873" s="112">
        <f t="shared" si="172"/>
        <v>2067.9</v>
      </c>
      <c r="G873" s="103">
        <f t="shared" si="173"/>
        <v>4565.2</v>
      </c>
      <c r="H873" s="104">
        <f t="shared" si="174"/>
        <v>-54.702970297029708</v>
      </c>
    </row>
    <row r="874" spans="1:8" x14ac:dyDescent="0.25">
      <c r="A874" s="205">
        <f t="shared" si="150"/>
        <v>44945</v>
      </c>
      <c r="B874" s="99">
        <f>'0119'!B18</f>
        <v>845.7</v>
      </c>
      <c r="C874" s="99">
        <f>'0119'!C18</f>
        <v>2139.1999999999998</v>
      </c>
      <c r="D874" s="99">
        <f>'0119'!D18</f>
        <v>1246.5999999999999</v>
      </c>
      <c r="E874" s="99">
        <f>'0119'!E18</f>
        <v>2989.7</v>
      </c>
      <c r="F874" s="112">
        <f t="shared" ref="F874:F875" si="175">+B874+D874</f>
        <v>2092.3000000000002</v>
      </c>
      <c r="G874" s="103">
        <f t="shared" ref="G874:G875" si="176">+C874+E874</f>
        <v>5128.8999999999996</v>
      </c>
      <c r="H874" s="104">
        <f t="shared" ref="H874:H875" si="177">(F874/G874-1)*100</f>
        <v>-59.205677630681031</v>
      </c>
    </row>
    <row r="875" spans="1:8" x14ac:dyDescent="0.25">
      <c r="A875" s="205">
        <f t="shared" si="150"/>
        <v>44952</v>
      </c>
      <c r="B875" s="99">
        <f>'0126'!B18</f>
        <v>790.6</v>
      </c>
      <c r="C875" s="99">
        <f>'0126'!C18</f>
        <v>2367.6999999999998</v>
      </c>
      <c r="D875" s="99">
        <f>'0126'!D18</f>
        <v>1348.6</v>
      </c>
      <c r="E875" s="99">
        <f>'0126'!E18</f>
        <v>3236.5</v>
      </c>
      <c r="F875" s="112">
        <f t="shared" si="175"/>
        <v>2139.1999999999998</v>
      </c>
      <c r="G875" s="103">
        <f t="shared" si="176"/>
        <v>5604.2</v>
      </c>
      <c r="H875" s="104">
        <f t="shared" si="177"/>
        <v>-61.828628528603559</v>
      </c>
    </row>
    <row r="876" spans="1:8" x14ac:dyDescent="0.25">
      <c r="A876" s="205">
        <f t="shared" si="150"/>
        <v>44959</v>
      </c>
      <c r="B876" s="99">
        <f>'0202'!B18</f>
        <v>1167.7</v>
      </c>
      <c r="C876" s="99">
        <f>'0202'!C18</f>
        <v>2384.1999999999998</v>
      </c>
      <c r="D876" s="99">
        <f>'0202'!D18</f>
        <v>1359.6</v>
      </c>
      <c r="E876" s="99">
        <f>'0202'!E18</f>
        <v>3567.6</v>
      </c>
      <c r="F876" s="112">
        <f t="shared" ref="F876:F882" si="178">+B876+D876</f>
        <v>2527.3000000000002</v>
      </c>
      <c r="G876" s="103">
        <f t="shared" ref="G876:G882" si="179">+C876+E876</f>
        <v>5951.7999999999993</v>
      </c>
      <c r="H876" s="104">
        <f t="shared" ref="H876:H882" si="180">(F876/G876-1)*100</f>
        <v>-57.537215632245697</v>
      </c>
    </row>
    <row r="877" spans="1:8" x14ac:dyDescent="0.25">
      <c r="A877" s="205">
        <f t="shared" si="150"/>
        <v>44966</v>
      </c>
      <c r="B877" s="99">
        <f>'0209'!B18</f>
        <v>1141.7</v>
      </c>
      <c r="C877" s="99">
        <f>'0209'!C18</f>
        <v>2692.7</v>
      </c>
      <c r="D877" s="99">
        <f>'0209'!D18</f>
        <v>1395.2</v>
      </c>
      <c r="E877" s="99">
        <f>'0209'!E18</f>
        <v>3859.3</v>
      </c>
      <c r="F877" s="112">
        <f t="shared" si="178"/>
        <v>2536.9</v>
      </c>
      <c r="G877" s="103">
        <f t="shared" si="179"/>
        <v>6552</v>
      </c>
      <c r="H877" s="104">
        <f t="shared" si="180"/>
        <v>-61.280525030525034</v>
      </c>
    </row>
    <row r="878" spans="1:8" x14ac:dyDescent="0.25">
      <c r="A878" s="205">
        <f t="shared" si="150"/>
        <v>44973</v>
      </c>
      <c r="B878" s="99">
        <f>'0216'!B18</f>
        <v>1316.7</v>
      </c>
      <c r="C878" s="99">
        <f>'0216'!C18</f>
        <v>2564.9</v>
      </c>
      <c r="D878" s="99">
        <f>'0216'!D18</f>
        <v>1532.2</v>
      </c>
      <c r="E878" s="99">
        <f>'0216'!E18</f>
        <v>4247.3999999999996</v>
      </c>
      <c r="F878" s="112">
        <f t="shared" si="178"/>
        <v>2848.9</v>
      </c>
      <c r="G878" s="103">
        <f t="shared" si="179"/>
        <v>6812.2999999999993</v>
      </c>
      <c r="H878" s="104">
        <f t="shared" si="180"/>
        <v>-58.180056662213929</v>
      </c>
    </row>
    <row r="879" spans="1:8" x14ac:dyDescent="0.25">
      <c r="A879" s="205">
        <f t="shared" si="150"/>
        <v>44980</v>
      </c>
      <c r="B879" s="99">
        <f>'0223'!B18</f>
        <v>1343.2</v>
      </c>
      <c r="C879" s="99">
        <f>'0223'!C18</f>
        <v>2428.6999999999998</v>
      </c>
      <c r="D879" s="99">
        <f>'0223'!D18</f>
        <v>1617.6</v>
      </c>
      <c r="E879" s="99">
        <f>'0223'!E18</f>
        <v>4704</v>
      </c>
      <c r="F879" s="112">
        <f t="shared" si="178"/>
        <v>2960.8</v>
      </c>
      <c r="G879" s="103">
        <f t="shared" si="179"/>
        <v>7132.7</v>
      </c>
      <c r="H879" s="104">
        <f t="shared" si="180"/>
        <v>-58.489772456433045</v>
      </c>
    </row>
    <row r="880" spans="1:8" x14ac:dyDescent="0.25">
      <c r="A880" s="205">
        <f t="shared" si="150"/>
        <v>44987</v>
      </c>
      <c r="B880" s="99">
        <f>'0302'!B18</f>
        <v>1682.7</v>
      </c>
      <c r="C880" s="99">
        <f>'0302'!C18</f>
        <v>2621.9</v>
      </c>
      <c r="D880" s="99">
        <f>'0302'!D18</f>
        <v>1747.1</v>
      </c>
      <c r="E880" s="99">
        <f>'0302'!E18</f>
        <v>4909.1000000000004</v>
      </c>
      <c r="F880" s="112">
        <f t="shared" si="178"/>
        <v>3429.8</v>
      </c>
      <c r="G880" s="103">
        <f t="shared" si="179"/>
        <v>7531</v>
      </c>
      <c r="H880" s="104">
        <f t="shared" si="180"/>
        <v>-54.457575355198507</v>
      </c>
    </row>
    <row r="881" spans="1:9" x14ac:dyDescent="0.25">
      <c r="A881" s="205">
        <f t="shared" si="150"/>
        <v>44994</v>
      </c>
      <c r="B881" s="99">
        <f>'0309'!B20</f>
        <v>1846.2</v>
      </c>
      <c r="C881" s="99">
        <f>'0309'!C20</f>
        <v>3065.7</v>
      </c>
      <c r="D881" s="99">
        <f>'0309'!D20</f>
        <v>2083.1999999999998</v>
      </c>
      <c r="E881" s="99">
        <f>'0309'!E20</f>
        <v>5003.8</v>
      </c>
      <c r="F881" s="112">
        <f t="shared" si="178"/>
        <v>3929.3999999999996</v>
      </c>
      <c r="G881" s="103">
        <f t="shared" si="179"/>
        <v>8069.5</v>
      </c>
      <c r="H881" s="104">
        <f t="shared" si="180"/>
        <v>-51.305533180494464</v>
      </c>
    </row>
    <row r="882" spans="1:9" x14ac:dyDescent="0.25">
      <c r="A882" s="205">
        <f t="shared" si="150"/>
        <v>45001</v>
      </c>
      <c r="B882" s="99">
        <f>'0316'!B20</f>
        <v>2224.5</v>
      </c>
      <c r="C882" s="99">
        <f>'0316'!C20</f>
        <v>2831.8</v>
      </c>
      <c r="D882" s="99">
        <f>'0316'!D20</f>
        <v>2387.9</v>
      </c>
      <c r="E882" s="99">
        <f>'0316'!E20</f>
        <v>5299.2</v>
      </c>
      <c r="F882" s="112">
        <f t="shared" si="178"/>
        <v>4612.3999999999996</v>
      </c>
      <c r="G882" s="103">
        <f t="shared" si="179"/>
        <v>8131</v>
      </c>
      <c r="H882" s="104">
        <f t="shared" si="180"/>
        <v>-43.273890050424299</v>
      </c>
    </row>
    <row r="883" spans="1:9" x14ac:dyDescent="0.25">
      <c r="A883" s="205">
        <f t="shared" si="150"/>
        <v>45008</v>
      </c>
      <c r="B883" s="99">
        <f>'0323'!B21</f>
        <v>2346.5</v>
      </c>
      <c r="C883" s="99">
        <f>'0323'!C21</f>
        <v>2617.5</v>
      </c>
      <c r="D883" s="99">
        <f>'0323'!D21</f>
        <v>2428.8000000000002</v>
      </c>
      <c r="E883" s="99">
        <f>'0323'!E21</f>
        <v>5731.4</v>
      </c>
      <c r="F883" s="112">
        <f t="shared" ref="F883:F885" si="181">+B883+D883</f>
        <v>4775.3</v>
      </c>
      <c r="G883" s="103">
        <f t="shared" ref="G883:G885" si="182">+C883+E883</f>
        <v>8348.9</v>
      </c>
      <c r="H883" s="104">
        <f t="shared" ref="H883:H885" si="183">(F883/G883-1)*100</f>
        <v>-42.803243541065285</v>
      </c>
    </row>
    <row r="884" spans="1:9" x14ac:dyDescent="0.25">
      <c r="A884" s="205">
        <f t="shared" si="150"/>
        <v>45015</v>
      </c>
      <c r="B884" s="99">
        <f>'0330'!B21</f>
        <v>2333.3000000000002</v>
      </c>
      <c r="C884" s="99">
        <f>'0330'!C21</f>
        <v>2653.5</v>
      </c>
      <c r="D884" s="99">
        <f>'0330'!D21</f>
        <v>2559</v>
      </c>
      <c r="E884" s="99">
        <f>'0330'!E21</f>
        <v>5911.3</v>
      </c>
      <c r="F884" s="112">
        <f t="shared" si="181"/>
        <v>4892.3</v>
      </c>
      <c r="G884" s="103">
        <f t="shared" si="182"/>
        <v>8564.7999999999993</v>
      </c>
      <c r="H884" s="104">
        <f t="shared" si="183"/>
        <v>-42.878993087988036</v>
      </c>
    </row>
    <row r="885" spans="1:9" x14ac:dyDescent="0.25">
      <c r="A885" s="205">
        <f t="shared" si="150"/>
        <v>45022</v>
      </c>
      <c r="B885" s="99">
        <f>'0406'!B21</f>
        <v>2338.3000000000002</v>
      </c>
      <c r="C885" s="99">
        <f>'0406'!C21</f>
        <v>2534.4</v>
      </c>
      <c r="D885" s="99">
        <f>'0406'!D21</f>
        <v>2720.8</v>
      </c>
      <c r="E885" s="99">
        <f>'0406'!E21</f>
        <v>6065</v>
      </c>
      <c r="F885" s="112">
        <f t="shared" si="181"/>
        <v>5059.1000000000004</v>
      </c>
      <c r="G885" s="103">
        <f t="shared" si="182"/>
        <v>8599.4</v>
      </c>
      <c r="H885" s="104">
        <f t="shared" si="183"/>
        <v>-41.16915133613972</v>
      </c>
    </row>
    <row r="886" spans="1:9" x14ac:dyDescent="0.25">
      <c r="A886" s="205">
        <f t="shared" si="150"/>
        <v>45029</v>
      </c>
      <c r="B886" s="99">
        <f>'0413'!B21</f>
        <v>2106.1</v>
      </c>
      <c r="C886" s="99">
        <f>'0413'!C21</f>
        <v>2458.4</v>
      </c>
      <c r="D886" s="99">
        <f>'0413'!D21</f>
        <v>2988.4</v>
      </c>
      <c r="E886" s="99">
        <f>'0413'!E21</f>
        <v>6169.3</v>
      </c>
      <c r="F886" s="112">
        <f t="shared" ref="F886:F889" si="184">+B886+D886</f>
        <v>5094.5</v>
      </c>
      <c r="G886" s="103">
        <f t="shared" ref="G886:G889" si="185">+C886+E886</f>
        <v>8627.7000000000007</v>
      </c>
      <c r="H886" s="104">
        <f t="shared" ref="H886:H889" si="186">(F886/G886-1)*100</f>
        <v>-40.951817981617353</v>
      </c>
    </row>
    <row r="887" spans="1:9" x14ac:dyDescent="0.25">
      <c r="A887" s="205">
        <f t="shared" si="150"/>
        <v>45036</v>
      </c>
      <c r="B887" s="99">
        <f>'0420'!B21</f>
        <v>1940.8</v>
      </c>
      <c r="C887" s="99">
        <f>'0420'!C21</f>
        <v>2126</v>
      </c>
      <c r="D887" s="99">
        <f>'0420'!D21</f>
        <v>3330.9</v>
      </c>
      <c r="E887" s="99">
        <f>'0420'!E21</f>
        <v>6554.9</v>
      </c>
      <c r="F887" s="112">
        <f t="shared" si="184"/>
        <v>5271.7</v>
      </c>
      <c r="G887" s="103">
        <f t="shared" si="185"/>
        <v>8680.9</v>
      </c>
      <c r="H887" s="104">
        <f t="shared" si="186"/>
        <v>-39.272425670149417</v>
      </c>
    </row>
    <row r="888" spans="1:9" x14ac:dyDescent="0.25">
      <c r="A888" s="205">
        <f t="shared" si="150"/>
        <v>45043</v>
      </c>
      <c r="B888" s="99">
        <f>'0427'!B21</f>
        <v>1542.3</v>
      </c>
      <c r="C888" s="99">
        <f>'0427'!C21</f>
        <v>2090.5</v>
      </c>
      <c r="D888" s="99">
        <f>'0427'!D21</f>
        <v>3922.8</v>
      </c>
      <c r="E888" s="99">
        <f>'0427'!E21</f>
        <v>6756.1</v>
      </c>
      <c r="F888" s="112">
        <f t="shared" si="184"/>
        <v>5465.1</v>
      </c>
      <c r="G888" s="103">
        <f t="shared" si="185"/>
        <v>8846.6</v>
      </c>
      <c r="H888" s="104">
        <f t="shared" si="186"/>
        <v>-38.22372436868401</v>
      </c>
      <c r="I888" s="99">
        <f>'0427'!F21</f>
        <v>473.2</v>
      </c>
    </row>
    <row r="889" spans="1:9" x14ac:dyDescent="0.25">
      <c r="A889" s="205">
        <f t="shared" si="150"/>
        <v>45050</v>
      </c>
      <c r="B889" s="99">
        <f>'0504'!B21</f>
        <v>1376.4</v>
      </c>
      <c r="C889" s="99">
        <f>'0504'!C21</f>
        <v>1902.5</v>
      </c>
      <c r="D889" s="99">
        <f>'0504'!D21</f>
        <v>4243.2</v>
      </c>
      <c r="E889" s="99">
        <f>'0504'!E21</f>
        <v>7076.7</v>
      </c>
      <c r="F889" s="112">
        <f t="shared" si="184"/>
        <v>5619.6</v>
      </c>
      <c r="G889" s="103">
        <f t="shared" si="185"/>
        <v>8979.2000000000007</v>
      </c>
      <c r="H889" s="104">
        <f t="shared" si="186"/>
        <v>-37.415359942979329</v>
      </c>
      <c r="I889" s="99">
        <f>'0504'!F21</f>
        <v>473.2</v>
      </c>
    </row>
    <row r="890" spans="1:9" x14ac:dyDescent="0.25">
      <c r="A890" s="205">
        <f t="shared" si="150"/>
        <v>45057</v>
      </c>
      <c r="B890" s="99">
        <f>'0511'!B21</f>
        <v>1318.1</v>
      </c>
      <c r="C890" s="99">
        <f>'0511'!C21</f>
        <v>1798.5</v>
      </c>
      <c r="D890" s="99">
        <f>'0511'!D21</f>
        <v>4336.8999999999996</v>
      </c>
      <c r="E890" s="99">
        <f>'0511'!E21</f>
        <v>7174.2</v>
      </c>
      <c r="F890" s="112">
        <f t="shared" ref="F890:F894" si="187">+B890+D890</f>
        <v>5655</v>
      </c>
      <c r="G890" s="103">
        <f t="shared" ref="G890:G894" si="188">+C890+E890</f>
        <v>8972.7000000000007</v>
      </c>
      <c r="H890" s="104">
        <f t="shared" ref="H890:H894" si="189">(F890/G890-1)*100</f>
        <v>-36.9754923267244</v>
      </c>
      <c r="I890" s="99">
        <f>'0511'!F21</f>
        <v>473.2</v>
      </c>
    </row>
    <row r="891" spans="1:9" x14ac:dyDescent="0.25">
      <c r="A891" s="205">
        <f t="shared" si="150"/>
        <v>45064</v>
      </c>
      <c r="B891" s="99">
        <f>'0518'!B21</f>
        <v>992.4</v>
      </c>
      <c r="C891" s="99">
        <f>'0518'!C21</f>
        <v>1559.2</v>
      </c>
      <c r="D891" s="99">
        <f>'0518'!D21</f>
        <v>4848.3</v>
      </c>
      <c r="E891" s="99">
        <f>'0518'!E21</f>
        <v>7526.4</v>
      </c>
      <c r="F891" s="112">
        <f t="shared" si="187"/>
        <v>5840.7</v>
      </c>
      <c r="G891" s="103">
        <f t="shared" si="188"/>
        <v>9085.6</v>
      </c>
      <c r="H891" s="104">
        <f t="shared" si="189"/>
        <v>-35.714757418332312</v>
      </c>
      <c r="I891" s="99">
        <f>'0518'!F21</f>
        <v>473.2</v>
      </c>
    </row>
    <row r="892" spans="1:9" x14ac:dyDescent="0.25">
      <c r="A892" s="205">
        <f t="shared" si="150"/>
        <v>45071</v>
      </c>
      <c r="B892" s="99">
        <f>'0525'!B21</f>
        <v>863.4</v>
      </c>
      <c r="C892" s="99">
        <f>'0525'!C21</f>
        <v>1346.2</v>
      </c>
      <c r="D892" s="99">
        <f>'0525'!D21</f>
        <v>5046.8</v>
      </c>
      <c r="E892" s="99">
        <f>'0525'!E21</f>
        <v>7809.5</v>
      </c>
      <c r="F892" s="112">
        <f t="shared" si="187"/>
        <v>5910.2</v>
      </c>
      <c r="G892" s="103">
        <f t="shared" si="188"/>
        <v>9155.7000000000007</v>
      </c>
      <c r="H892" s="104">
        <f t="shared" si="189"/>
        <v>-35.447863079830057</v>
      </c>
      <c r="I892" s="99">
        <f>'0525'!F21</f>
        <v>523.20000000000005</v>
      </c>
    </row>
    <row r="893" spans="1:9" x14ac:dyDescent="0.25">
      <c r="A893" s="205">
        <f t="shared" si="150"/>
        <v>45078</v>
      </c>
      <c r="B893" s="99">
        <f>'0601'!B21</f>
        <v>782.5</v>
      </c>
      <c r="C893" s="99">
        <f>'0601'!C21</f>
        <v>1304</v>
      </c>
      <c r="D893" s="99">
        <f>'0601'!D21</f>
        <v>5245.2</v>
      </c>
      <c r="E893" s="99">
        <f>'0601'!E21</f>
        <v>7928.2</v>
      </c>
      <c r="F893" s="112">
        <f t="shared" si="187"/>
        <v>6027.7</v>
      </c>
      <c r="G893" s="103">
        <f t="shared" si="188"/>
        <v>9232.2000000000007</v>
      </c>
      <c r="H893" s="104">
        <f t="shared" si="189"/>
        <v>-34.71003661099197</v>
      </c>
      <c r="I893" s="99">
        <f>'0601'!F21</f>
        <v>523.29999999999995</v>
      </c>
    </row>
    <row r="894" spans="1:9" x14ac:dyDescent="0.25">
      <c r="A894" s="205">
        <f t="shared" si="150"/>
        <v>45085</v>
      </c>
      <c r="B894" s="99">
        <f>'0608'!B21</f>
        <v>651.4</v>
      </c>
      <c r="C894" s="99">
        <f>'0608'!C21</f>
        <v>1190.7</v>
      </c>
      <c r="D894" s="99">
        <f>'0608'!D21</f>
        <v>5549.7</v>
      </c>
      <c r="E894" s="99">
        <f>'0608'!E21</f>
        <v>8158.8</v>
      </c>
      <c r="F894" s="112">
        <f t="shared" si="187"/>
        <v>6201.0999999999995</v>
      </c>
      <c r="G894" s="103">
        <f t="shared" si="188"/>
        <v>9349.5</v>
      </c>
      <c r="H894" s="104">
        <f t="shared" si="189"/>
        <v>-33.674528049628329</v>
      </c>
      <c r="I894" s="99">
        <f>'0608'!F21</f>
        <v>523.29999999999995</v>
      </c>
    </row>
    <row r="895" spans="1:9" x14ac:dyDescent="0.25">
      <c r="A895" s="205">
        <f t="shared" si="150"/>
        <v>45092</v>
      </c>
      <c r="B895" s="99">
        <f>'0615'!B21</f>
        <v>536.9</v>
      </c>
      <c r="C895" s="99">
        <f>'0615'!C21</f>
        <v>1102.8</v>
      </c>
      <c r="D895" s="99">
        <f>'0615'!D21</f>
        <v>5700.6</v>
      </c>
      <c r="E895" s="99">
        <f>'0615'!E21</f>
        <v>8405.2999999999993</v>
      </c>
      <c r="F895" s="112">
        <f t="shared" ref="F895" si="190">+B895+D895</f>
        <v>6237.5</v>
      </c>
      <c r="G895" s="103">
        <f t="shared" ref="G895" si="191">+C895+E895</f>
        <v>9508.0999999999985</v>
      </c>
      <c r="H895" s="104">
        <f t="shared" ref="H895" si="192">(F895/G895-1)*100</f>
        <v>-34.398039566264551</v>
      </c>
      <c r="I895" s="99">
        <f>'0615'!F21</f>
        <v>523.29999999999995</v>
      </c>
    </row>
    <row r="896" spans="1:9" x14ac:dyDescent="0.25">
      <c r="A896" s="205">
        <f t="shared" si="150"/>
        <v>45099</v>
      </c>
      <c r="B896" s="99">
        <f>'0622'!B21</f>
        <v>502.3</v>
      </c>
      <c r="C896" s="99">
        <f>'0622'!C21</f>
        <v>868.8</v>
      </c>
      <c r="D896" s="99">
        <f>'0622'!D21</f>
        <v>5839</v>
      </c>
      <c r="E896" s="99">
        <f>'0622'!E21</f>
        <v>8831.2000000000007</v>
      </c>
      <c r="F896" s="112">
        <f t="shared" ref="F896" si="193">+B896+D896</f>
        <v>6341.3</v>
      </c>
      <c r="G896" s="103">
        <f t="shared" ref="G896" si="194">+C896+E896</f>
        <v>9700</v>
      </c>
      <c r="H896" s="104">
        <f t="shared" ref="H896" si="195">(F896/G896-1)*100</f>
        <v>-34.625773195876285</v>
      </c>
      <c r="I896" s="99">
        <f>'0622'!F21</f>
        <v>523.29999999999995</v>
      </c>
    </row>
    <row r="897" spans="1:9" x14ac:dyDescent="0.25">
      <c r="A897" s="205">
        <f t="shared" si="150"/>
        <v>45106</v>
      </c>
      <c r="B897" s="99">
        <f>'0629'!B18</f>
        <v>361</v>
      </c>
      <c r="C897" s="99">
        <f>'0629'!C18</f>
        <v>681.5</v>
      </c>
      <c r="D897" s="99">
        <f>'0629'!D18</f>
        <v>6111.5</v>
      </c>
      <c r="E897" s="99">
        <f>'0629'!E18</f>
        <v>9067.6</v>
      </c>
      <c r="F897" s="112">
        <f t="shared" ref="F897" si="196">+B897+D897</f>
        <v>6472.5</v>
      </c>
      <c r="G897" s="103">
        <f t="shared" ref="G897" si="197">+C897+E897</f>
        <v>9749.1</v>
      </c>
      <c r="H897" s="104">
        <f t="shared" ref="H897" si="198">(F897/G897-1)*100</f>
        <v>-33.609256239037457</v>
      </c>
      <c r="I897" s="99">
        <f>'0629'!F18</f>
        <v>695.9</v>
      </c>
    </row>
    <row r="898" spans="1:9" x14ac:dyDescent="0.25">
      <c r="A898" s="205">
        <f t="shared" si="150"/>
        <v>45113</v>
      </c>
      <c r="B898" s="99">
        <f>'0706'!B21</f>
        <v>320</v>
      </c>
      <c r="C898" s="99">
        <f>'0706'!C21</f>
        <v>581.6</v>
      </c>
      <c r="D898" s="99">
        <f>'0706'!D21</f>
        <v>6204.8</v>
      </c>
      <c r="E898" s="99">
        <f>'0706'!E21</f>
        <v>9291.6</v>
      </c>
      <c r="F898" s="112">
        <f t="shared" ref="F898" si="199">+B898+D898</f>
        <v>6524.8</v>
      </c>
      <c r="G898" s="103">
        <f t="shared" ref="G898" si="200">+C898+E898</f>
        <v>9873.2000000000007</v>
      </c>
      <c r="H898" s="104">
        <f t="shared" ref="H898" si="201">(F898/G898-1)*100</f>
        <v>-33.914029899120855</v>
      </c>
      <c r="I898" s="99">
        <f>'0706'!F21</f>
        <v>745.9</v>
      </c>
    </row>
    <row r="899" spans="1:9" x14ac:dyDescent="0.25">
      <c r="A899" s="205">
        <f t="shared" si="150"/>
        <v>45120</v>
      </c>
      <c r="B899" s="99">
        <f>'0713'!B22</f>
        <v>335.2</v>
      </c>
      <c r="C899" s="99">
        <f>'0713'!C22</f>
        <v>440.7</v>
      </c>
      <c r="D899" s="99">
        <f>'0713'!D22</f>
        <v>6243.2</v>
      </c>
      <c r="E899" s="99">
        <f>'0713'!E22</f>
        <v>9519.7999999999993</v>
      </c>
      <c r="F899" s="112">
        <f t="shared" ref="F899" si="202">+B899+D899</f>
        <v>6578.4</v>
      </c>
      <c r="G899" s="103">
        <f t="shared" ref="G899" si="203">+C899+E899</f>
        <v>9960.5</v>
      </c>
      <c r="H899" s="104">
        <f t="shared" ref="H899" si="204">(F899/G899-1)*100</f>
        <v>-33.95512273480248</v>
      </c>
      <c r="I899" s="99">
        <f>'0713'!F22</f>
        <v>745.9</v>
      </c>
    </row>
    <row r="900" spans="1:9" x14ac:dyDescent="0.25">
      <c r="A900" s="205">
        <f t="shared" si="150"/>
        <v>45127</v>
      </c>
      <c r="B900" s="99">
        <f>'0720'!B22</f>
        <v>388.7</v>
      </c>
      <c r="C900" s="99">
        <f>'0720'!C22</f>
        <v>410.1</v>
      </c>
      <c r="D900" s="99">
        <f>'0720'!D22</f>
        <v>6299.4</v>
      </c>
      <c r="E900" s="99">
        <f>'0720'!E22</f>
        <v>9592</v>
      </c>
      <c r="F900" s="112">
        <f t="shared" ref="F900" si="205">+B900+D900</f>
        <v>6688.0999999999995</v>
      </c>
      <c r="G900" s="103">
        <f t="shared" ref="G900" si="206">+C900+E900</f>
        <v>10002.1</v>
      </c>
      <c r="H900" s="104">
        <f t="shared" ref="H900" si="207">(F900/G900-1)*100</f>
        <v>-33.13304206116716</v>
      </c>
      <c r="I900" s="99">
        <f>'0720'!F22</f>
        <v>745.9</v>
      </c>
    </row>
    <row r="901" spans="1:9" x14ac:dyDescent="0.25">
      <c r="A901" s="205">
        <f t="shared" si="150"/>
        <v>45134</v>
      </c>
      <c r="B901" s="99">
        <f>'0727'!B22</f>
        <v>386.7</v>
      </c>
      <c r="C901" s="99">
        <f>'0727'!C22</f>
        <v>305.10000000000002</v>
      </c>
      <c r="D901" s="99">
        <f>'0727'!D22</f>
        <v>6441.4</v>
      </c>
      <c r="E901" s="99">
        <f>'0727'!E22</f>
        <v>9750.9</v>
      </c>
      <c r="F901" s="112">
        <f t="shared" ref="F901" si="208">+B901+D901</f>
        <v>6828.0999999999995</v>
      </c>
      <c r="G901" s="103">
        <f t="shared" ref="G901" si="209">+C901+E901</f>
        <v>10056</v>
      </c>
      <c r="H901" s="104">
        <f t="shared" ref="H901" si="210">(F901/G901-1)*100</f>
        <v>-32.099244232299128</v>
      </c>
      <c r="I901" s="99">
        <f>'0727'!F22</f>
        <v>801.9</v>
      </c>
    </row>
    <row r="902" spans="1:9" x14ac:dyDescent="0.25">
      <c r="A902" s="205">
        <f t="shared" si="150"/>
        <v>45141</v>
      </c>
      <c r="B902" s="99">
        <f>'0803'!B22</f>
        <v>297.2</v>
      </c>
      <c r="C902" s="99">
        <f>'0803'!C22</f>
        <v>221.4</v>
      </c>
      <c r="D902" s="99">
        <f>'0803'!D22</f>
        <v>6544</v>
      </c>
      <c r="E902" s="99">
        <f>'0803'!E22</f>
        <v>9896.9</v>
      </c>
      <c r="F902" s="112">
        <f t="shared" ref="F902" si="211">+B902+D902</f>
        <v>6841.2</v>
      </c>
      <c r="G902" s="103">
        <f t="shared" ref="G902" si="212">+C902+E902</f>
        <v>10118.299999999999</v>
      </c>
      <c r="H902" s="104">
        <f t="shared" ref="H902" si="213">(F902/G902-1)*100</f>
        <v>-32.387851714220758</v>
      </c>
      <c r="I902" s="99">
        <f>'0803'!F22</f>
        <v>806.4</v>
      </c>
    </row>
    <row r="903" spans="1:9" x14ac:dyDescent="0.25">
      <c r="A903" s="205">
        <f t="shared" si="150"/>
        <v>45148</v>
      </c>
      <c r="B903" s="99">
        <f>'0810'!B22</f>
        <v>247.2</v>
      </c>
      <c r="C903" s="99">
        <f>'0810'!C22</f>
        <v>221.4</v>
      </c>
      <c r="D903" s="99">
        <f>'0810'!D22</f>
        <v>6591.9</v>
      </c>
      <c r="E903" s="99">
        <f>'0810'!E22</f>
        <v>9896.9</v>
      </c>
      <c r="F903" s="112">
        <f t="shared" ref="F903" si="214">+B903+D903</f>
        <v>6839.0999999999995</v>
      </c>
      <c r="G903" s="103">
        <f t="shared" ref="G903" si="215">+C903+E903</f>
        <v>10118.299999999999</v>
      </c>
      <c r="H903" s="104">
        <f t="shared" ref="H903" si="216">(F903/G903-1)*100</f>
        <v>-32.408606188786656</v>
      </c>
      <c r="I903" s="99">
        <f>'0810'!F22</f>
        <v>908</v>
      </c>
    </row>
    <row r="904" spans="1:9" x14ac:dyDescent="0.25">
      <c r="A904" s="205">
        <f t="shared" si="150"/>
        <v>45155</v>
      </c>
      <c r="B904" s="99">
        <f>'0817'!B22</f>
        <v>203.9</v>
      </c>
      <c r="C904" s="99">
        <f>'0817'!C22</f>
        <v>221.4</v>
      </c>
      <c r="D904" s="99">
        <f>'0817'!D22</f>
        <v>6678.3</v>
      </c>
      <c r="E904" s="99">
        <f>'0817'!E22</f>
        <v>9896.9</v>
      </c>
      <c r="F904" s="112">
        <f t="shared" ref="F904" si="217">+B904+D904</f>
        <v>6882.2</v>
      </c>
      <c r="G904" s="103">
        <f t="shared" ref="G904" si="218">+C904+E904</f>
        <v>10118.299999999999</v>
      </c>
      <c r="H904" s="104">
        <f t="shared" ref="H904" si="219">(F904/G904-1)*100</f>
        <v>-31.982645306029667</v>
      </c>
      <c r="I904" s="99">
        <f>'0817'!F22</f>
        <v>908</v>
      </c>
    </row>
    <row r="905" spans="1:9" x14ac:dyDescent="0.25">
      <c r="A905" s="205">
        <f t="shared" si="150"/>
        <v>45162</v>
      </c>
      <c r="B905" s="99">
        <f>'0824'!B22</f>
        <v>177.9</v>
      </c>
      <c r="C905" s="99">
        <f>'0824'!C22</f>
        <v>41.7</v>
      </c>
      <c r="D905" s="99">
        <f>'0824'!D22</f>
        <v>6757.5</v>
      </c>
      <c r="E905" s="99">
        <f>'0824'!E22</f>
        <v>10165.299999999999</v>
      </c>
      <c r="F905" s="112">
        <f t="shared" ref="F905" si="220">+B905+D905</f>
        <v>6935.4</v>
      </c>
      <c r="G905" s="103">
        <f t="shared" ref="G905" si="221">+C905+E905</f>
        <v>10207</v>
      </c>
      <c r="H905" s="104">
        <f t="shared" ref="H905" si="222">(F905/G905-1)*100</f>
        <v>-32.05251298128735</v>
      </c>
      <c r="I905" s="99">
        <f>'0824'!F22</f>
        <v>988.7</v>
      </c>
    </row>
    <row r="906" spans="1:9" x14ac:dyDescent="0.25">
      <c r="A906" s="205">
        <f t="shared" si="150"/>
        <v>45169</v>
      </c>
      <c r="B906" s="99">
        <f>'0831'!B22</f>
        <v>96.9</v>
      </c>
      <c r="C906" s="99">
        <f>'0831'!C22</f>
        <v>41.7</v>
      </c>
      <c r="D906" s="99">
        <f>'0831'!D22</f>
        <v>6810.5</v>
      </c>
      <c r="E906" s="99">
        <f>'0831'!E22</f>
        <v>10205.1</v>
      </c>
      <c r="F906" s="112">
        <f t="shared" ref="F906" si="223">+B906+D906</f>
        <v>6907.4</v>
      </c>
      <c r="G906" s="103">
        <f t="shared" ref="G906" si="224">+C906+E906</f>
        <v>10246.800000000001</v>
      </c>
      <c r="H906" s="104">
        <f t="shared" ref="H906" si="225">(F906/G906-1)*100</f>
        <v>-32.589686536284511</v>
      </c>
      <c r="I906" s="99">
        <f>'0831'!F22</f>
        <v>1125.3</v>
      </c>
    </row>
    <row r="907" spans="1:9" x14ac:dyDescent="0.25">
      <c r="A907" s="205">
        <f t="shared" si="150"/>
        <v>45176</v>
      </c>
      <c r="B907" s="99">
        <f>'0907'!B16</f>
        <v>1150</v>
      </c>
      <c r="C907" s="99">
        <f>'0907'!C16</f>
        <v>908.8</v>
      </c>
      <c r="D907" s="99">
        <f>'0907'!D16</f>
        <v>28.2</v>
      </c>
      <c r="E907" s="99" t="str">
        <f>'0907'!E16</f>
        <v>*</v>
      </c>
      <c r="F907" s="112">
        <f t="shared" ref="F907" si="226">+B907+D907</f>
        <v>1178.2</v>
      </c>
      <c r="G907" s="103">
        <f>+C907</f>
        <v>908.8</v>
      </c>
      <c r="H907" s="104">
        <f t="shared" ref="H907:H908" si="227">(F907/G907-1)*100</f>
        <v>29.643485915492974</v>
      </c>
    </row>
    <row r="908" spans="1:9" x14ac:dyDescent="0.25">
      <c r="A908" s="205">
        <f t="shared" si="150"/>
        <v>45183</v>
      </c>
      <c r="B908" s="99">
        <f>'0914'!B16</f>
        <v>1189.4000000000001</v>
      </c>
      <c r="C908" s="99">
        <f>'0914'!C16</f>
        <v>854</v>
      </c>
      <c r="D908" s="99">
        <f>'0914'!D16</f>
        <v>186.2</v>
      </c>
      <c r="E908" s="99">
        <f>'0914'!E16</f>
        <v>137</v>
      </c>
      <c r="F908" s="112">
        <f t="shared" ref="F908:G910" si="228">+B908+D908</f>
        <v>1375.6000000000001</v>
      </c>
      <c r="G908" s="103">
        <f t="shared" si="228"/>
        <v>991</v>
      </c>
      <c r="H908" s="104">
        <f t="shared" si="227"/>
        <v>38.809283551967731</v>
      </c>
    </row>
    <row r="909" spans="1:9" x14ac:dyDescent="0.25">
      <c r="A909" s="205">
        <f t="shared" si="150"/>
        <v>45190</v>
      </c>
      <c r="B909" s="99">
        <f>'0921'!B16</f>
        <v>1255.4000000000001</v>
      </c>
      <c r="C909" s="99">
        <f>'0921'!C16</f>
        <v>770.2</v>
      </c>
      <c r="D909" s="99">
        <f>'0921'!D16</f>
        <v>236.6</v>
      </c>
      <c r="E909" s="99">
        <f>'0921'!E16</f>
        <v>272</v>
      </c>
      <c r="F909" s="112">
        <f t="shared" si="228"/>
        <v>1492</v>
      </c>
      <c r="G909" s="103">
        <f t="shared" si="228"/>
        <v>1042.2</v>
      </c>
      <c r="H909" s="104">
        <f t="shared" ref="H909" si="229">(F909/G909-1)*100</f>
        <v>43.158702744194976</v>
      </c>
    </row>
    <row r="910" spans="1:9" x14ac:dyDescent="0.25">
      <c r="A910" s="205">
        <f t="shared" si="150"/>
        <v>45197</v>
      </c>
      <c r="B910" s="99">
        <f>'0928'!B16</f>
        <v>1222.3</v>
      </c>
      <c r="C910" s="99">
        <f>'0928'!C16</f>
        <v>761.6</v>
      </c>
      <c r="D910" s="99">
        <f>'0928'!D16</f>
        <v>373.2</v>
      </c>
      <c r="E910" s="99">
        <f>'0928'!E16</f>
        <v>272</v>
      </c>
      <c r="F910" s="112">
        <f t="shared" si="228"/>
        <v>1595.5</v>
      </c>
      <c r="G910" s="103">
        <f t="shared" si="228"/>
        <v>1033.5999999999999</v>
      </c>
      <c r="H910" s="104">
        <f t="shared" ref="H910" si="230">(F910/G910-1)*100</f>
        <v>54.363390092879271</v>
      </c>
    </row>
    <row r="911" spans="1:9" x14ac:dyDescent="0.25">
      <c r="A911" s="205">
        <f t="shared" si="150"/>
        <v>45204</v>
      </c>
      <c r="B911" s="99">
        <f>'1005'!B16</f>
        <v>1146.0999999999999</v>
      </c>
      <c r="C911" s="99">
        <f>'1005'!C16</f>
        <v>766.9</v>
      </c>
      <c r="D911" s="99">
        <f>'1005'!D16</f>
        <v>469</v>
      </c>
      <c r="E911" s="99">
        <f>'1005'!E16</f>
        <v>406</v>
      </c>
      <c r="F911" s="112">
        <f t="shared" ref="F911" si="231">+B911+D911</f>
        <v>1615.1</v>
      </c>
      <c r="G911" s="103">
        <f t="shared" ref="G911" si="232">+C911+E911</f>
        <v>1172.9000000000001</v>
      </c>
      <c r="H911" s="104">
        <f t="shared" ref="H911" si="233">(F911/G911-1)*100</f>
        <v>37.701423821297617</v>
      </c>
    </row>
    <row r="912" spans="1:9" x14ac:dyDescent="0.25">
      <c r="A912" s="205">
        <f t="shared" si="150"/>
        <v>45211</v>
      </c>
      <c r="B912" s="99">
        <f>'1012'!B16</f>
        <v>1206.0999999999999</v>
      </c>
      <c r="C912" s="99">
        <f>'1012'!C16</f>
        <v>807.6</v>
      </c>
      <c r="D912" s="99">
        <f>'1012'!D16</f>
        <v>511.5</v>
      </c>
      <c r="E912" s="99">
        <f>'1012'!E16</f>
        <v>443</v>
      </c>
      <c r="F912" s="112">
        <f t="shared" ref="F912" si="234">+B912+D912</f>
        <v>1717.6</v>
      </c>
      <c r="G912" s="103">
        <f t="shared" ref="G912" si="235">+C912+E912</f>
        <v>1250.5999999999999</v>
      </c>
      <c r="H912" s="104">
        <f t="shared" ref="H912" si="236">(F912/G912-1)*100</f>
        <v>37.342075803614264</v>
      </c>
    </row>
    <row r="913" spans="1:8" x14ac:dyDescent="0.25">
      <c r="A913" s="205">
        <f t="shared" si="150"/>
        <v>45218</v>
      </c>
      <c r="B913" s="99">
        <f>'1019'!B16</f>
        <v>1330.1</v>
      </c>
      <c r="C913" s="99">
        <f>'1019'!C16</f>
        <v>770.2</v>
      </c>
      <c r="D913" s="99">
        <f>'1019'!D16</f>
        <v>536.9</v>
      </c>
      <c r="E913" s="99">
        <f>'1019'!E16</f>
        <v>498.6</v>
      </c>
      <c r="F913" s="112">
        <f t="shared" ref="F913" si="237">+B913+D913</f>
        <v>1867</v>
      </c>
      <c r="G913" s="103">
        <f t="shared" ref="G913" si="238">+C913+E913</f>
        <v>1268.8000000000002</v>
      </c>
      <c r="H913" s="104">
        <f t="shared" ref="H913" si="239">(F913/G913-1)*100</f>
        <v>47.146910466582568</v>
      </c>
    </row>
    <row r="914" spans="1:8" x14ac:dyDescent="0.25">
      <c r="A914" s="205">
        <f t="shared" si="150"/>
        <v>45225</v>
      </c>
      <c r="B914" s="99">
        <f>'1026'!B16</f>
        <v>1351.1</v>
      </c>
      <c r="C914" s="99">
        <f>'1026'!C16</f>
        <v>795.2</v>
      </c>
      <c r="D914" s="99">
        <f>'1026'!D16</f>
        <v>586.1</v>
      </c>
      <c r="E914" s="99">
        <f>'1026'!E16</f>
        <v>605.79999999999995</v>
      </c>
      <c r="F914" s="112">
        <f t="shared" ref="F914" si="240">+B914+D914</f>
        <v>1937.1999999999998</v>
      </c>
      <c r="G914" s="103">
        <f t="shared" ref="G914" si="241">+C914+E914</f>
        <v>1401</v>
      </c>
      <c r="H914" s="104">
        <f t="shared" ref="H914" si="242">(F914/G914-1)*100</f>
        <v>38.272662384011412</v>
      </c>
    </row>
    <row r="915" spans="1:8" x14ac:dyDescent="0.25">
      <c r="A915" s="205">
        <f t="shared" si="150"/>
        <v>45232</v>
      </c>
      <c r="B915" s="99">
        <f>'1102'!B16</f>
        <v>1492.9</v>
      </c>
      <c r="C915" s="99">
        <f>'1102'!C16</f>
        <v>793.7</v>
      </c>
      <c r="D915" s="99">
        <f>'1102'!D16</f>
        <v>607.20000000000005</v>
      </c>
      <c r="E915" s="99">
        <f>'1102'!E16</f>
        <v>605.79999999999995</v>
      </c>
      <c r="F915" s="112">
        <f t="shared" ref="F915" si="243">+B915+D915</f>
        <v>2100.1000000000004</v>
      </c>
      <c r="G915" s="103">
        <f t="shared" ref="G915" si="244">+C915+E915</f>
        <v>1399.5</v>
      </c>
      <c r="H915" s="104">
        <f t="shared" ref="H915" si="245">(F915/G915-1)*100</f>
        <v>50.060735977134719</v>
      </c>
    </row>
    <row r="916" spans="1:8" x14ac:dyDescent="0.25">
      <c r="A916" s="205">
        <f t="shared" si="150"/>
        <v>45239</v>
      </c>
      <c r="B916" s="99">
        <f>'1109'!B16</f>
        <v>2003.2</v>
      </c>
      <c r="C916" s="99">
        <f>'1109'!C16</f>
        <v>778.7</v>
      </c>
      <c r="D916" s="99">
        <f>'1109'!D16</f>
        <v>629.79999999999995</v>
      </c>
      <c r="E916" s="99">
        <f>'1109'!E16</f>
        <v>667.9</v>
      </c>
      <c r="F916" s="112">
        <f t="shared" ref="F916" si="246">+B916+D916</f>
        <v>2633</v>
      </c>
      <c r="G916" s="103">
        <f t="shared" ref="G916" si="247">+C916+E916</f>
        <v>1446.6</v>
      </c>
      <c r="H916" s="104">
        <f t="shared" ref="H916" si="248">(F916/G916-1)*100</f>
        <v>82.012995990598654</v>
      </c>
    </row>
    <row r="917" spans="1:8" x14ac:dyDescent="0.25">
      <c r="A917" s="205">
        <f t="shared" si="150"/>
        <v>45246</v>
      </c>
      <c r="B917" s="99">
        <f>'1116'!B17</f>
        <v>2254.6999999999998</v>
      </c>
      <c r="C917" s="99">
        <f>'1116'!C17</f>
        <v>788.7</v>
      </c>
      <c r="D917" s="99">
        <f>'1116'!D17</f>
        <v>714.1</v>
      </c>
      <c r="E917" s="99">
        <f>'1116'!E17</f>
        <v>667.9</v>
      </c>
      <c r="F917" s="112">
        <f t="shared" ref="F917" si="249">+B917+D917</f>
        <v>2968.7999999999997</v>
      </c>
      <c r="G917" s="103">
        <f t="shared" ref="G917" si="250">+C917+E917</f>
        <v>1456.6</v>
      </c>
      <c r="H917" s="104">
        <f t="shared" ref="H917" si="251">(F917/G917-1)*100</f>
        <v>103.81710833447752</v>
      </c>
    </row>
    <row r="918" spans="1:8" x14ac:dyDescent="0.25">
      <c r="A918" s="205">
        <f t="shared" si="150"/>
        <v>45253</v>
      </c>
      <c r="B918" s="99">
        <f>'1123'!B17</f>
        <v>2512.6999999999998</v>
      </c>
      <c r="C918" s="99">
        <f>'1123'!C17</f>
        <v>791.3</v>
      </c>
      <c r="D918" s="99">
        <f>'1123'!D17</f>
        <v>714.1</v>
      </c>
      <c r="E918" s="99">
        <f>'1123'!E17</f>
        <v>693</v>
      </c>
      <c r="F918" s="112">
        <f t="shared" ref="F918" si="252">+B918+D918</f>
        <v>3226.7999999999997</v>
      </c>
      <c r="G918" s="103">
        <f t="shared" ref="G918" si="253">+C918+E918</f>
        <v>1484.3</v>
      </c>
      <c r="H918" s="104">
        <f t="shared" ref="H918" si="254">(F918/G918-1)*100</f>
        <v>117.39540524152798</v>
      </c>
    </row>
    <row r="919" spans="1:8" x14ac:dyDescent="0.25">
      <c r="A919" s="205">
        <f t="shared" si="150"/>
        <v>45260</v>
      </c>
      <c r="B919" s="99">
        <f>'1130'!B17</f>
        <v>2841.2</v>
      </c>
      <c r="C919" s="99">
        <f>'1130'!C17</f>
        <v>758.4</v>
      </c>
      <c r="D919" s="99">
        <f>'1130'!D17</f>
        <v>829</v>
      </c>
      <c r="E919" s="99">
        <f>'1130'!E17</f>
        <v>732.3</v>
      </c>
      <c r="F919" s="112">
        <f t="shared" ref="F919" si="255">+B919+D919</f>
        <v>3670.2</v>
      </c>
      <c r="G919" s="103">
        <f t="shared" ref="G919" si="256">+C919+E919</f>
        <v>1490.6999999999998</v>
      </c>
      <c r="H919" s="104">
        <f t="shared" ref="H919" si="257">(F919/G919-1)*100</f>
        <v>146.206480177098</v>
      </c>
    </row>
    <row r="920" spans="1:8" x14ac:dyDescent="0.25">
      <c r="A920" s="205">
        <f t="shared" si="150"/>
        <v>45267</v>
      </c>
      <c r="B920" s="99">
        <f>'1207'!B17</f>
        <v>2836.3</v>
      </c>
      <c r="C920" s="99">
        <f>'1207'!C17</f>
        <v>777.2</v>
      </c>
      <c r="D920" s="99">
        <f>'1207'!D17</f>
        <v>859.2</v>
      </c>
      <c r="E920" s="99">
        <f>'1207'!E17</f>
        <v>792.6</v>
      </c>
      <c r="F920" s="112">
        <f t="shared" ref="F920" si="258">+B920+D920</f>
        <v>3695.5</v>
      </c>
      <c r="G920" s="103">
        <f t="shared" ref="G920" si="259">+C920+E920</f>
        <v>1569.8000000000002</v>
      </c>
      <c r="H920" s="104">
        <f t="shared" ref="H920" si="260">(F920/G920-1)*100</f>
        <v>135.41215441457507</v>
      </c>
    </row>
    <row r="921" spans="1:8" x14ac:dyDescent="0.25">
      <c r="A921" s="205">
        <f t="shared" ref="A921:A944" si="261">+A920+7</f>
        <v>45274</v>
      </c>
      <c r="B921" s="99">
        <f>'1214'!B17</f>
        <v>2963.7</v>
      </c>
      <c r="C921" s="99">
        <f>'1214'!C17</f>
        <v>732</v>
      </c>
      <c r="D921" s="99">
        <f>'1214'!D17</f>
        <v>1043.7</v>
      </c>
      <c r="E921" s="99">
        <f>'1214'!E17</f>
        <v>880.7</v>
      </c>
      <c r="F921" s="112">
        <f t="shared" ref="F921" si="262">+B921+D921</f>
        <v>4007.3999999999996</v>
      </c>
      <c r="G921" s="103">
        <f t="shared" ref="G921" si="263">+C921+E921</f>
        <v>1612.7</v>
      </c>
      <c r="H921" s="104">
        <f t="shared" ref="H921" si="264">(F921/G921-1)*100</f>
        <v>148.49010975382896</v>
      </c>
    </row>
    <row r="922" spans="1:8" x14ac:dyDescent="0.25">
      <c r="A922" s="205">
        <f t="shared" si="150"/>
        <v>45281</v>
      </c>
      <c r="B922" s="99">
        <f>'1221'!B17</f>
        <v>2956.2</v>
      </c>
      <c r="C922" s="99">
        <f>'1221'!C17</f>
        <v>673.4</v>
      </c>
      <c r="D922" s="99">
        <f>'1221'!D17</f>
        <v>1198.7</v>
      </c>
      <c r="E922" s="99">
        <f>'1221'!E17</f>
        <v>1004.9</v>
      </c>
      <c r="F922" s="112">
        <f t="shared" ref="F922" si="265">+B922+D922</f>
        <v>4154.8999999999996</v>
      </c>
      <c r="G922" s="103">
        <f t="shared" ref="G922" si="266">+C922+E922</f>
        <v>1678.3</v>
      </c>
      <c r="H922" s="104">
        <f t="shared" ref="H922" si="267">(F922/G922-1)*100</f>
        <v>147.56598939402969</v>
      </c>
    </row>
    <row r="923" spans="1:8" x14ac:dyDescent="0.25">
      <c r="A923" s="205">
        <f t="shared" si="261"/>
        <v>45288</v>
      </c>
      <c r="B923" s="99">
        <f>'1228'!B17</f>
        <v>2826.2</v>
      </c>
      <c r="C923" s="99">
        <f>'1228'!C17</f>
        <v>653.4</v>
      </c>
      <c r="D923" s="99">
        <f>'1228'!D17</f>
        <v>1388.8</v>
      </c>
      <c r="E923" s="99">
        <f>'1228'!E17</f>
        <v>1074.5</v>
      </c>
      <c r="F923" s="112">
        <f t="shared" ref="F923" si="268">+B923+D923</f>
        <v>4215</v>
      </c>
      <c r="G923" s="103">
        <f t="shared" ref="G923" si="269">+C923+E923</f>
        <v>1727.9</v>
      </c>
      <c r="H923" s="104">
        <f t="shared" ref="H923" si="270">(F923/G923-1)*100</f>
        <v>143.9377278777707</v>
      </c>
    </row>
    <row r="924" spans="1:8" x14ac:dyDescent="0.25">
      <c r="A924" s="205">
        <f t="shared" si="150"/>
        <v>45295</v>
      </c>
      <c r="B924" s="99">
        <f>'0104'!B17</f>
        <v>2695.2</v>
      </c>
      <c r="C924" s="99">
        <f>'0104'!C17</f>
        <v>653.29999999999995</v>
      </c>
      <c r="D924" s="99">
        <f>'0104'!D17</f>
        <v>1672.2</v>
      </c>
      <c r="E924" s="99">
        <f>'0104'!E17</f>
        <v>1074.5</v>
      </c>
      <c r="F924" s="112">
        <f t="shared" ref="F924" si="271">+B924+D924</f>
        <v>4367.3999999999996</v>
      </c>
      <c r="G924" s="103">
        <f t="shared" ref="G924" si="272">+C924+E924</f>
        <v>1727.8</v>
      </c>
      <c r="H924" s="104">
        <f t="shared" ref="H924" si="273">(F924/G924-1)*100</f>
        <v>152.77231161014004</v>
      </c>
    </row>
    <row r="925" spans="1:8" x14ac:dyDescent="0.25">
      <c r="A925" s="205">
        <f t="shared" si="261"/>
        <v>45302</v>
      </c>
      <c r="B925" s="99">
        <f>'0111'!B17</f>
        <v>2473.9</v>
      </c>
      <c r="C925" s="99">
        <f>'0111'!C17</f>
        <v>937.9</v>
      </c>
      <c r="D925" s="99">
        <f>'0111'!D17</f>
        <v>1977</v>
      </c>
      <c r="E925" s="99">
        <f>'0111'!E17</f>
        <v>1130</v>
      </c>
      <c r="F925" s="112">
        <f t="shared" ref="F925" si="274">+B925+D925</f>
        <v>4450.8999999999996</v>
      </c>
      <c r="G925" s="103">
        <f t="shared" ref="G925" si="275">+C925+E925</f>
        <v>2067.9</v>
      </c>
      <c r="H925" s="104">
        <f t="shared" ref="H925" si="276">(F925/G925-1)*100</f>
        <v>115.23768073891385</v>
      </c>
    </row>
    <row r="926" spans="1:8" x14ac:dyDescent="0.25">
      <c r="A926" s="205">
        <f t="shared" si="150"/>
        <v>45309</v>
      </c>
      <c r="B926" s="99">
        <f>'0118'!B18</f>
        <v>2358.9</v>
      </c>
      <c r="C926" s="99">
        <f>'0118'!C18</f>
        <v>845.7</v>
      </c>
      <c r="D926" s="99">
        <f>'0118'!D18</f>
        <v>2129.6</v>
      </c>
      <c r="E926" s="99">
        <f>'0118'!E18</f>
        <v>1246.5999999999999</v>
      </c>
      <c r="F926" s="112">
        <f t="shared" ref="F926" si="277">+B926+D926</f>
        <v>4488.5</v>
      </c>
      <c r="G926" s="103">
        <f t="shared" ref="G926" si="278">+C926+E926</f>
        <v>2092.3000000000002</v>
      </c>
      <c r="H926" s="104">
        <f t="shared" ref="H926" si="279">(F926/G926-1)*100</f>
        <v>114.52468575252115</v>
      </c>
    </row>
    <row r="927" spans="1:8" x14ac:dyDescent="0.25">
      <c r="A927" s="205">
        <f t="shared" si="261"/>
        <v>45316</v>
      </c>
      <c r="B927" s="99">
        <f>'0125'!B18</f>
        <v>2622.9</v>
      </c>
      <c r="C927" s="99">
        <f>'0125'!C18</f>
        <v>790.6</v>
      </c>
      <c r="D927" s="99">
        <f>'0125'!D18</f>
        <v>2369.4</v>
      </c>
      <c r="E927" s="99">
        <f>'0125'!E18</f>
        <v>1348.6</v>
      </c>
      <c r="F927" s="112">
        <f t="shared" ref="F927" si="280">+B927+D927</f>
        <v>4992.3</v>
      </c>
      <c r="G927" s="103">
        <f t="shared" ref="G927" si="281">+C927+E927</f>
        <v>2139.1999999999998</v>
      </c>
      <c r="H927" s="104">
        <f t="shared" ref="H927" si="282">(F927/G927-1)*100</f>
        <v>133.37228870605836</v>
      </c>
    </row>
    <row r="928" spans="1:8" x14ac:dyDescent="0.25">
      <c r="A928" s="205">
        <f t="shared" si="150"/>
        <v>45323</v>
      </c>
      <c r="B928" s="99">
        <f>'0201'!B18</f>
        <v>2818.5</v>
      </c>
      <c r="C928" s="99">
        <f>'0201'!C18</f>
        <v>1167.7</v>
      </c>
      <c r="D928" s="99">
        <f>'0201'!D18</f>
        <v>2448.4</v>
      </c>
      <c r="E928" s="99">
        <f>'0201'!E18</f>
        <v>1359.6</v>
      </c>
      <c r="F928" s="112">
        <f t="shared" ref="F928" si="283">+B928+D928</f>
        <v>5266.9</v>
      </c>
      <c r="G928" s="103">
        <f t="shared" ref="G928" si="284">+C928+E928</f>
        <v>2527.3000000000002</v>
      </c>
      <c r="H928" s="104">
        <f t="shared" ref="H928" si="285">(F928/G928-1)*100</f>
        <v>108.40026906184464</v>
      </c>
    </row>
    <row r="929" spans="1:9" x14ac:dyDescent="0.25">
      <c r="A929" s="205">
        <f t="shared" si="261"/>
        <v>45330</v>
      </c>
      <c r="B929" s="99">
        <f>'0208'!B18</f>
        <v>2761.6</v>
      </c>
      <c r="C929" s="99">
        <f>'0208'!C18</f>
        <v>1141.7</v>
      </c>
      <c r="D929" s="99">
        <f>'0208'!D18</f>
        <v>2578</v>
      </c>
      <c r="E929" s="99">
        <f>'0208'!E18</f>
        <v>1395.2</v>
      </c>
      <c r="F929" s="112">
        <f t="shared" ref="F929" si="286">+B929+D929</f>
        <v>5339.6</v>
      </c>
      <c r="G929" s="103">
        <f t="shared" ref="G929" si="287">+C929+E929</f>
        <v>2536.9</v>
      </c>
      <c r="H929" s="104">
        <f t="shared" ref="H929" si="288">(F929/G929-1)*100</f>
        <v>110.47735425125151</v>
      </c>
    </row>
    <row r="930" spans="1:9" x14ac:dyDescent="0.25">
      <c r="A930" s="205">
        <f t="shared" si="150"/>
        <v>45337</v>
      </c>
      <c r="B930" s="99">
        <f>'0215'!B18</f>
        <v>2677.5</v>
      </c>
      <c r="C930" s="99">
        <f>'0215'!C18</f>
        <v>1316.7</v>
      </c>
      <c r="D930" s="99">
        <f>'0215'!D18</f>
        <v>2819.8</v>
      </c>
      <c r="E930" s="99">
        <f>'0215'!E18</f>
        <v>1532.2</v>
      </c>
      <c r="F930" s="112">
        <f t="shared" ref="F930" si="289">+B930+D930</f>
        <v>5497.3</v>
      </c>
      <c r="G930" s="103">
        <f t="shared" ref="G930" si="290">+C930+E930</f>
        <v>2848.9</v>
      </c>
      <c r="H930" s="104">
        <f t="shared" ref="H930" si="291">(F930/G930-1)*100</f>
        <v>92.962195935273257</v>
      </c>
    </row>
    <row r="931" spans="1:9" x14ac:dyDescent="0.25">
      <c r="A931" s="205">
        <f t="shared" si="261"/>
        <v>45344</v>
      </c>
      <c r="B931" s="99">
        <f>'0222'!B18</f>
        <v>2624.3</v>
      </c>
      <c r="C931" s="99">
        <f>'0222'!C18</f>
        <v>1343.2</v>
      </c>
      <c r="D931" s="99">
        <f>'0222'!D18</f>
        <v>3199.8</v>
      </c>
      <c r="E931" s="99">
        <f>'0222'!E18</f>
        <v>1617.6</v>
      </c>
      <c r="F931" s="112">
        <f t="shared" ref="F931" si="292">+B931+D931</f>
        <v>5824.1</v>
      </c>
      <c r="G931" s="103">
        <f t="shared" ref="G931" si="293">+C931+E931</f>
        <v>2960.8</v>
      </c>
      <c r="H931" s="104">
        <f t="shared" ref="H931" si="294">(F931/G931-1)*100</f>
        <v>96.706971088894903</v>
      </c>
    </row>
    <row r="932" spans="1:9" x14ac:dyDescent="0.25">
      <c r="A932" s="205">
        <f t="shared" si="150"/>
        <v>45351</v>
      </c>
      <c r="B932" s="99">
        <f>'0229'!B18</f>
        <v>2817.8</v>
      </c>
      <c r="C932" s="99">
        <f>'0229'!C18</f>
        <v>1682.7</v>
      </c>
      <c r="D932" s="99">
        <f>'0229'!D18</f>
        <v>3505.2</v>
      </c>
      <c r="E932" s="99">
        <f>'0229'!E18</f>
        <v>1747.1</v>
      </c>
      <c r="F932" s="112">
        <f t="shared" ref="F932" si="295">+B932+D932</f>
        <v>6323</v>
      </c>
      <c r="G932" s="103">
        <f t="shared" ref="G932" si="296">+C932+E932</f>
        <v>3429.8</v>
      </c>
      <c r="H932" s="104">
        <f t="shared" ref="H932" si="297">(F932/G932-1)*100</f>
        <v>84.354772873053818</v>
      </c>
    </row>
    <row r="933" spans="1:9" x14ac:dyDescent="0.25">
      <c r="A933" s="205">
        <f t="shared" si="261"/>
        <v>45358</v>
      </c>
      <c r="B933" s="99">
        <f>'0307'!B19</f>
        <v>2850.8</v>
      </c>
      <c r="C933" s="99">
        <f>'0307'!C19</f>
        <v>1846.2</v>
      </c>
      <c r="D933" s="99">
        <f>'0307'!D19</f>
        <v>3818.2</v>
      </c>
      <c r="E933" s="99">
        <f>'0307'!E19</f>
        <v>2083.1999999999998</v>
      </c>
      <c r="F933" s="112">
        <f t="shared" ref="F933" si="298">+B933+D933</f>
        <v>6669</v>
      </c>
      <c r="G933" s="103">
        <f t="shared" ref="G933" si="299">+C933+E933</f>
        <v>3929.3999999999996</v>
      </c>
      <c r="H933" s="104">
        <f t="shared" ref="H933" si="300">(F933/G933-1)*100</f>
        <v>69.720568025652781</v>
      </c>
    </row>
    <row r="934" spans="1:9" x14ac:dyDescent="0.25">
      <c r="A934" s="205">
        <f t="shared" si="150"/>
        <v>45365</v>
      </c>
      <c r="B934" s="99">
        <f>'0314'!B19</f>
        <v>3186.8</v>
      </c>
      <c r="C934" s="99">
        <f>'0314'!C19</f>
        <v>2224.5</v>
      </c>
      <c r="D934" s="99">
        <f>'0314'!D19</f>
        <v>4027.8</v>
      </c>
      <c r="E934" s="99">
        <f>'0314'!E19</f>
        <v>2387.9</v>
      </c>
      <c r="F934" s="112">
        <f t="shared" ref="F934" si="301">+B934+D934</f>
        <v>7214.6</v>
      </c>
      <c r="G934" s="103">
        <f t="shared" ref="G934" si="302">+C934+E934</f>
        <v>4612.3999999999996</v>
      </c>
      <c r="H934" s="104">
        <f t="shared" ref="H934" si="303">(F934/G934-1)*100</f>
        <v>56.417483305871151</v>
      </c>
    </row>
    <row r="935" spans="1:9" x14ac:dyDescent="0.25">
      <c r="A935" s="205">
        <f t="shared" si="261"/>
        <v>45372</v>
      </c>
      <c r="B935" s="99">
        <f>'0321'!B20</f>
        <v>3039.8</v>
      </c>
      <c r="C935" s="99">
        <f>'0321'!C20</f>
        <v>2346.5</v>
      </c>
      <c r="D935" s="99">
        <f>'0321'!D20</f>
        <v>4265.3</v>
      </c>
      <c r="E935" s="99">
        <f>'0321'!E20</f>
        <v>2428.8000000000002</v>
      </c>
      <c r="F935" s="112">
        <f t="shared" ref="F935" si="304">+B935+D935</f>
        <v>7305.1</v>
      </c>
      <c r="G935" s="103">
        <f t="shared" ref="G935" si="305">+C935+E935</f>
        <v>4775.3</v>
      </c>
      <c r="H935" s="104">
        <f t="shared" ref="H935" si="306">(F935/G935-1)*100</f>
        <v>52.976776328188805</v>
      </c>
    </row>
    <row r="936" spans="1:9" x14ac:dyDescent="0.25">
      <c r="A936" s="205">
        <f t="shared" si="261"/>
        <v>45379</v>
      </c>
      <c r="B936" s="99">
        <f>'0328'!B20</f>
        <v>2972</v>
      </c>
      <c r="C936" s="99">
        <f>'0328'!C20</f>
        <v>2333.3000000000002</v>
      </c>
      <c r="D936" s="99">
        <f>'0328'!D20</f>
        <v>4673.1000000000004</v>
      </c>
      <c r="E936" s="99">
        <f>'0328'!E20</f>
        <v>2559</v>
      </c>
      <c r="F936" s="112">
        <f t="shared" ref="F936" si="307">+B936+D936</f>
        <v>7645.1</v>
      </c>
      <c r="G936" s="103">
        <f t="shared" ref="G936" si="308">+C936+E936</f>
        <v>4892.3</v>
      </c>
      <c r="H936" s="104">
        <f t="shared" ref="H936" si="309">(F936/G936-1)*100</f>
        <v>56.268013000020446</v>
      </c>
    </row>
    <row r="937" spans="1:9" x14ac:dyDescent="0.25">
      <c r="A937" s="205">
        <f t="shared" si="261"/>
        <v>45386</v>
      </c>
      <c r="B937" s="99">
        <f>'0404'!B20</f>
        <v>2794.5</v>
      </c>
      <c r="C937" s="99">
        <f>'0404'!C20</f>
        <v>2338.3000000000002</v>
      </c>
      <c r="D937" s="99">
        <f>'0404'!D20</f>
        <v>5071.7</v>
      </c>
      <c r="E937" s="99">
        <f>'0404'!E20</f>
        <v>2720.8</v>
      </c>
      <c r="F937" s="112">
        <f t="shared" ref="F937" si="310">+B937+D937</f>
        <v>7866.2</v>
      </c>
      <c r="G937" s="103">
        <f t="shared" ref="G937" si="311">+C937+E937</f>
        <v>5059.1000000000004</v>
      </c>
      <c r="H937" s="104">
        <f t="shared" ref="H937" si="312">(F937/G937-1)*100</f>
        <v>55.486153663695113</v>
      </c>
    </row>
    <row r="938" spans="1:9" x14ac:dyDescent="0.25">
      <c r="A938" s="205">
        <f t="shared" si="261"/>
        <v>45393</v>
      </c>
      <c r="B938" s="99">
        <f>'0411'!B20</f>
        <v>2554.5</v>
      </c>
      <c r="C938" s="99">
        <f>'0411'!C20</f>
        <v>2106.1</v>
      </c>
      <c r="D938" s="99">
        <f>'0411'!D20</f>
        <v>5365.1</v>
      </c>
      <c r="E938" s="99">
        <f>'0411'!E20</f>
        <v>2988.4</v>
      </c>
      <c r="F938" s="112">
        <f t="shared" ref="F938" si="313">+B938+D938</f>
        <v>7919.6</v>
      </c>
      <c r="G938" s="103">
        <f t="shared" ref="G938" si="314">+C938+E938</f>
        <v>5094.5</v>
      </c>
      <c r="H938" s="104">
        <f t="shared" ref="H938" si="315">(F938/G938-1)*100</f>
        <v>55.453920895082945</v>
      </c>
    </row>
    <row r="939" spans="1:9" x14ac:dyDescent="0.25">
      <c r="A939" s="205">
        <f t="shared" si="261"/>
        <v>45400</v>
      </c>
      <c r="B939" s="99">
        <f>'0418'!B20</f>
        <v>2584.3000000000002</v>
      </c>
      <c r="C939" s="99">
        <f>'0418'!C20</f>
        <v>1940.8</v>
      </c>
      <c r="D939" s="99">
        <f>'0418'!D20</f>
        <v>5568.7</v>
      </c>
      <c r="E939" s="99">
        <f>'0418'!E20</f>
        <v>3330.9</v>
      </c>
      <c r="F939" s="112">
        <f t="shared" ref="F939" si="316">+B939+D939</f>
        <v>8153</v>
      </c>
      <c r="G939" s="103">
        <f t="shared" ref="G939" si="317">+C939+E939</f>
        <v>5271.7</v>
      </c>
      <c r="H939" s="104">
        <f t="shared" ref="H939" si="318">(F939/G939-1)*100</f>
        <v>54.655993322837034</v>
      </c>
    </row>
    <row r="940" spans="1:9" x14ac:dyDescent="0.25">
      <c r="A940" s="205">
        <f t="shared" si="261"/>
        <v>45407</v>
      </c>
      <c r="B940" s="99">
        <f>'0425'!B20</f>
        <v>2489.1</v>
      </c>
      <c r="C940" s="99">
        <f>'0425'!C20</f>
        <v>1542.3</v>
      </c>
      <c r="D940" s="99">
        <f>'0425'!D20</f>
        <v>5931.2</v>
      </c>
      <c r="E940" s="99">
        <f>'0425'!E20</f>
        <v>3922.8</v>
      </c>
      <c r="F940" s="112">
        <f t="shared" ref="F940" si="319">+B940+D940</f>
        <v>8420.2999999999993</v>
      </c>
      <c r="G940" s="103">
        <f t="shared" ref="G940" si="320">+C940+E940</f>
        <v>5465.1</v>
      </c>
      <c r="H940" s="104">
        <f t="shared" ref="H940" si="321">(F940/G940-1)*100</f>
        <v>54.074033412014401</v>
      </c>
      <c r="I940" s="99">
        <f>'0425'!F20</f>
        <v>487.5</v>
      </c>
    </row>
    <row r="941" spans="1:9" x14ac:dyDescent="0.25">
      <c r="A941" s="205">
        <f t="shared" si="261"/>
        <v>45414</v>
      </c>
      <c r="B941" s="99">
        <f>'0502'!B20</f>
        <v>2270.4</v>
      </c>
      <c r="C941" s="99">
        <f>'0502'!C20</f>
        <v>1376.4</v>
      </c>
      <c r="D941" s="99">
        <f>'0502'!D20</f>
        <v>6268.1</v>
      </c>
      <c r="E941" s="99">
        <f>'0502'!E20</f>
        <v>4243.2</v>
      </c>
      <c r="F941" s="112">
        <f t="shared" ref="F941" si="322">+B941+D941</f>
        <v>8538.5</v>
      </c>
      <c r="G941" s="103">
        <f t="shared" ref="G941" si="323">+C941+E941</f>
        <v>5619.6</v>
      </c>
      <c r="H941" s="104">
        <f t="shared" ref="H941" si="324">(F941/G941-1)*100</f>
        <v>51.941419318100927</v>
      </c>
      <c r="I941" s="99">
        <f>'0502'!F20</f>
        <v>487.5</v>
      </c>
    </row>
    <row r="942" spans="1:9" x14ac:dyDescent="0.25">
      <c r="A942" s="205">
        <f t="shared" si="261"/>
        <v>45421</v>
      </c>
      <c r="B942" s="99">
        <f>'0509'!B20</f>
        <v>2294</v>
      </c>
      <c r="C942" s="99">
        <f>'0509'!C20</f>
        <v>1318.1</v>
      </c>
      <c r="D942" s="99">
        <f>'0509'!D20</f>
        <v>6485.8</v>
      </c>
      <c r="E942" s="99">
        <f>'0509'!E20</f>
        <v>4336.8999999999996</v>
      </c>
      <c r="F942" s="112">
        <f t="shared" ref="F942" si="325">+B942+D942</f>
        <v>8779.7999999999993</v>
      </c>
      <c r="G942" s="103">
        <f t="shared" ref="G942" si="326">+C942+E942</f>
        <v>5655</v>
      </c>
      <c r="H942" s="104">
        <f t="shared" ref="H942" si="327">(F942/G942-1)*100</f>
        <v>55.257294429708217</v>
      </c>
      <c r="I942" s="99">
        <f>'0509'!F20</f>
        <v>487.5</v>
      </c>
    </row>
    <row r="943" spans="1:9" x14ac:dyDescent="0.25">
      <c r="A943" s="205">
        <f t="shared" si="261"/>
        <v>45428</v>
      </c>
      <c r="B943" s="99">
        <f>'0516'!B20</f>
        <v>2278</v>
      </c>
      <c r="C943" s="99">
        <f>'0516'!C20</f>
        <v>992.4</v>
      </c>
      <c r="D943" s="99">
        <f>'0516'!D20</f>
        <v>6721.9</v>
      </c>
      <c r="E943" s="99">
        <f>'0516'!E20</f>
        <v>4848.3</v>
      </c>
      <c r="F943" s="112">
        <f t="shared" ref="F943" si="328">+B943+D943</f>
        <v>8999.9</v>
      </c>
      <c r="G943" s="103">
        <f t="shared" ref="G943" si="329">+C943+E943</f>
        <v>5840.7</v>
      </c>
      <c r="H943" s="104">
        <f t="shared" ref="H943" si="330">(F943/G943-1)*100</f>
        <v>54.08940709161574</v>
      </c>
      <c r="I943" s="99">
        <f>'0516'!F20</f>
        <v>487.5</v>
      </c>
    </row>
    <row r="944" spans="1:9" x14ac:dyDescent="0.25">
      <c r="A944" s="205">
        <f t="shared" si="261"/>
        <v>45435</v>
      </c>
      <c r="B944" s="99">
        <f>'0523'!B21</f>
        <v>2132</v>
      </c>
      <c r="C944" s="99">
        <f>'0523'!C21</f>
        <v>863.4</v>
      </c>
      <c r="D944" s="99">
        <f>'0523'!D21</f>
        <v>6993.7</v>
      </c>
      <c r="E944" s="99">
        <f>'0523'!E21</f>
        <v>5046.8</v>
      </c>
      <c r="F944" s="112">
        <f t="shared" ref="F944" si="331">+B944+D944</f>
        <v>9125.7000000000007</v>
      </c>
      <c r="G944" s="103">
        <f t="shared" ref="G944" si="332">+C944+E944</f>
        <v>5910.2</v>
      </c>
      <c r="H944" s="104">
        <f t="shared" ref="H944" si="333">(F944/G944-1)*100</f>
        <v>54.405942269297157</v>
      </c>
      <c r="I944" s="99">
        <f>'0523'!F21</f>
        <v>487.5</v>
      </c>
    </row>
  </sheetData>
  <mergeCells count="2">
    <mergeCell ref="F2:G2"/>
    <mergeCell ref="D2:E2"/>
  </mergeCells>
  <phoneticPr fontId="2" type="noConversion"/>
  <pageMargins left="0.75" right="0.75" top="1" bottom="1" header="0.5" footer="0.5"/>
  <pageSetup orientation="portrait" r:id="rId1"/>
  <headerFooter alignWithMargins="0"/>
  <ignoredErrors>
    <ignoredError sqref="H390:H404 H483" evalError="1"/>
    <ignoredError sqref="F474:H480 F481:H481 G482:G495 F482:F483 F484:F495 G497:G505 F496:G496 F497:F511 G506:G510 G511:G541 F512:F513 F514:F516 G542:G552 H513:H521 F517:F528 F529:F535 H546:H560 G553:G564 F536:F538 F539:F541 F542:F543 F544:F546 A519:A558 A5:A518 A559:A715 F547:F548 F549:F551 F552:F555 F556:F558 F559:F561 G570:G626 G565:G569 F627:G652 F565:F569 F570:F626 H671:H675 F562:F564 F654:G674 G653 F676:G707 F675:G675 H689:H704 F708:G720 F721:G726 F727:G744 B709:C709 B710:B724 D709 C710 B725:B760 E709:E711 E712:E725 D711 D710 D712:D726 C711:C755 D727:D776 C756:C776 B761:B777 E752:E776 F752:F776 G752:G777 H752:H768 G745:G751 F745:F751 E743:E751 H745:H751 E726:E742 H771:H774 B778:B785 B786:B815 C777:C786 C787:C814 D777:D782 D783:D794 D795:D809 D810:D814 E777:E787 E788:E802 E803:E814 F777:F783 F784:F794 F795:F802 F804:F817 G778:G817 H777:H814 I782:I801 A716:A723 A724:A807 A808:A821 C815:E815 B816:E816 B817 C817:E817 B818:E818 F818:H818 B819:H819 B820:E820 F820:H820 B821:E821 F821:H821 B822:H822 B823:H823 B824:G826 H824:H826 H827:H828 E828:G828 F827:G827 B827:E827 D828 B828:C828 B829:E829 F829:H829 F830:G831 B830:E830 B831:E831 A822:A832 B832:E832 F832:H832 B833:H834 I833:I836 F835:H835 B836:H836 B835:E835 B837:I838 B839:I839 B840:G840 H840:I840 B841:I842 F843:G843 I843 B843:E843 A833:A844 E845:G845 F844:G844 B844:E844 B845 C845:D845 I844 I845:I846 F846:H846 B846:E846 F847:G847 E847 B847:D847 I847:I849 F848:G848 B848:E848 B849:H849 A845:A854 B850:I850 F851:H852 B853:H856 B851:E852 F860:G860 F858:G858 F857:G857 B858:E858 B857:E857 A855:A867 F859:G859 B859:E859 I851:I853 B860:E860 B861 G867:H867 G866:H866 F861:H861 C861:E861 G865:H865 F862:H863 B862:E863 B864 F864:H864 C864:E864 F865 F866 F867 B865:E865 B867:E867 B866:E866 B868:H869 B870:H872 F873:H873 B874:H874 B873:E873 F875:H875 B875:E875 B876:H876 A868:A881 F877:H877 B877:E877 F878:H878 B878:E878 F879:H879 B879:E879 I879 F880:H880 F881:H881 B880:E881 F882:H882 B882 C882:E882 B883:E883 F883:H885 B884:E884 B885:E885 A882:A889 B886:H886 F889:G889 F887:G887 B887:E887 F888:G888 B888:E889 I888:I889 B890:I890 F891:H891 B891:E891 F892:H892 I891:I892 B892:E892 F893:G893 F894:G894 B893:E893 B894:E894 I894 I893 B895:I895 A896:I896 A890:A895 A897:I897 B898:H898 I898 A899:I899 A898 A900:I900 A901:B901 C901:I901 I902 B902:H902 A903:I903 A902 A904:I906 A907:E907 F907 H907 B908:C908 A909:H909 A908 D908:H908 A910 H910 B910:G910 A911:F911 G911:H911 A912:E912 F912:H912 A913:F913 G913:H913 A914 B914:F914 G914:H914 A915:H916 A917 B917:H917 A918:H918 A919:E919 F919:H919 A920:H920 A921 B921:E921 F921:H921 A922:H922 A923:H923 A924:H924 A925 B925:H925 A926:H926 A927:H927 A928:H928 A929:H929 A930:H930 A931:H931 A932:A934 B932:H932 B933:H933 B934:H934 A935:H935 A936:A938 B936:H936 B937:H937 B938:H938 A939:H939 A940:I940 A941:I942 A943:B943 C943:I943 A944:I944" unlockedFormula="1"/>
    <ignoredError sqref="H484:H505 H506:H510 H522:H535 H536:H545 H561:H568 H569:H668 H670 H676:H688 H708:H720 H705:H707 H721:H726 H727:H744 H769:H770 H775:H776 H815:H817 H830:H831 H843:H845 H847:H848 H859:H860 H857:H858 H887:H889 H893:H894" evalError="1" unlockedFormula="1"/>
    <ignoredError sqref="F803 G907" formula="1" unlockedFormula="1"/>
  </ignoredError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K510"/>
  <sheetViews>
    <sheetView zoomScale="130" zoomScaleNormal="130" workbookViewId="0">
      <pane xSplit="1" ySplit="2" topLeftCell="B500" activePane="bottomRight" state="frozen"/>
      <selection pane="topRight" activeCell="C1" sqref="C1"/>
      <selection pane="bottomLeft" activeCell="A3" sqref="A3"/>
      <selection pane="bottomRight" activeCell="H511" sqref="H511"/>
    </sheetView>
  </sheetViews>
  <sheetFormatPr defaultRowHeight="13.2" x14ac:dyDescent="0.25"/>
  <cols>
    <col min="1" max="1" width="25.44140625" customWidth="1"/>
    <col min="2" max="2" width="11.109375" customWidth="1"/>
    <col min="3" max="3" width="11.33203125" customWidth="1"/>
    <col min="4" max="4" width="13.6640625" customWidth="1"/>
    <col min="5" max="5" width="13.44140625" customWidth="1"/>
    <col min="6" max="6" width="11.6640625" customWidth="1"/>
    <col min="7" max="7" width="13.88671875" customWidth="1"/>
    <col min="8" max="8" width="12.5546875" customWidth="1"/>
    <col min="10" max="10" width="9.6640625" customWidth="1"/>
    <col min="11" max="11" width="10.88671875" customWidth="1"/>
    <col min="12" max="12" width="10.6640625" customWidth="1"/>
    <col min="13" max="13" width="12.33203125" customWidth="1"/>
  </cols>
  <sheetData>
    <row r="1" spans="1:9" ht="13.8" x14ac:dyDescent="0.25">
      <c r="A1" s="188" t="s">
        <v>381</v>
      </c>
      <c r="B1" s="188" t="s">
        <v>5</v>
      </c>
      <c r="C1" s="188"/>
      <c r="D1" s="388" t="s">
        <v>1</v>
      </c>
      <c r="E1" s="389"/>
      <c r="F1" s="388" t="s">
        <v>2</v>
      </c>
      <c r="G1" s="389"/>
      <c r="H1" s="189" t="s">
        <v>9</v>
      </c>
      <c r="I1" s="188" t="s">
        <v>12</v>
      </c>
    </row>
    <row r="2" spans="1:9" ht="13.8" x14ac:dyDescent="0.25">
      <c r="A2" s="188" t="s">
        <v>378</v>
      </c>
      <c r="B2" s="219" t="s">
        <v>18</v>
      </c>
      <c r="C2" s="219" t="s">
        <v>19</v>
      </c>
      <c r="D2" s="219" t="s">
        <v>18</v>
      </c>
      <c r="E2" s="219" t="s">
        <v>19</v>
      </c>
      <c r="F2" s="219" t="s">
        <v>18</v>
      </c>
      <c r="G2" s="219" t="s">
        <v>19</v>
      </c>
      <c r="H2" s="191" t="s">
        <v>4</v>
      </c>
      <c r="I2" s="192" t="s">
        <v>13</v>
      </c>
    </row>
    <row r="3" spans="1:9" x14ac:dyDescent="0.25">
      <c r="A3" s="196">
        <f>+Egypt!A437</f>
        <v>41886</v>
      </c>
    </row>
    <row r="4" spans="1:9" x14ac:dyDescent="0.25">
      <c r="A4" s="196">
        <f>+Egypt!A438</f>
        <v>41893</v>
      </c>
    </row>
    <row r="5" spans="1:9" x14ac:dyDescent="0.25">
      <c r="A5" s="196">
        <f>+Egypt!A439</f>
        <v>41900</v>
      </c>
      <c r="B5">
        <v>1058.2</v>
      </c>
      <c r="C5">
        <v>205.7</v>
      </c>
      <c r="D5">
        <v>155.6</v>
      </c>
      <c r="E5">
        <v>29.6</v>
      </c>
      <c r="F5">
        <f t="shared" ref="F5:G7" si="0">+B5+D5</f>
        <v>1213.8</v>
      </c>
      <c r="G5">
        <f t="shared" si="0"/>
        <v>235.29999999999998</v>
      </c>
    </row>
    <row r="6" spans="1:9" x14ac:dyDescent="0.25">
      <c r="A6" s="196">
        <f>+Egypt!A440</f>
        <v>41907</v>
      </c>
      <c r="B6">
        <v>1011.1</v>
      </c>
      <c r="C6">
        <v>405</v>
      </c>
      <c r="D6">
        <v>267.39999999999998</v>
      </c>
      <c r="E6">
        <v>40.6</v>
      </c>
      <c r="F6">
        <f t="shared" si="0"/>
        <v>1278.5</v>
      </c>
      <c r="G6">
        <f t="shared" si="0"/>
        <v>445.6</v>
      </c>
    </row>
    <row r="7" spans="1:9" x14ac:dyDescent="0.25">
      <c r="A7" s="196">
        <f>+Egypt!A441</f>
        <v>41914</v>
      </c>
      <c r="B7">
        <v>972.9</v>
      </c>
      <c r="C7">
        <v>459.8</v>
      </c>
      <c r="D7">
        <v>367.6</v>
      </c>
      <c r="E7">
        <v>131.19999999999999</v>
      </c>
      <c r="F7">
        <f t="shared" si="0"/>
        <v>1340.5</v>
      </c>
      <c r="G7">
        <f t="shared" si="0"/>
        <v>591</v>
      </c>
    </row>
    <row r="8" spans="1:9" x14ac:dyDescent="0.25">
      <c r="A8" s="196">
        <f>+Egypt!A442</f>
        <v>41921</v>
      </c>
      <c r="B8">
        <v>975.4</v>
      </c>
      <c r="C8">
        <v>459.8</v>
      </c>
      <c r="D8">
        <v>483.4</v>
      </c>
      <c r="E8">
        <v>131.19999999999999</v>
      </c>
      <c r="F8">
        <f t="shared" ref="F8:F45" si="1">+B8+D8</f>
        <v>1458.8</v>
      </c>
      <c r="G8">
        <f t="shared" ref="G8:G45" si="2">+C8+E8</f>
        <v>591</v>
      </c>
    </row>
    <row r="9" spans="1:9" x14ac:dyDescent="0.25">
      <c r="A9" s="196">
        <f>+Egypt!A443</f>
        <v>41928</v>
      </c>
      <c r="B9">
        <v>906.7</v>
      </c>
      <c r="C9">
        <v>459.8</v>
      </c>
      <c r="D9">
        <v>594.5</v>
      </c>
      <c r="E9">
        <v>131.19999999999999</v>
      </c>
      <c r="F9">
        <f t="shared" si="1"/>
        <v>1501.2</v>
      </c>
      <c r="G9">
        <f t="shared" si="2"/>
        <v>591</v>
      </c>
    </row>
    <row r="10" spans="1:9" x14ac:dyDescent="0.25">
      <c r="A10" s="196">
        <f>+Egypt!A444</f>
        <v>41935</v>
      </c>
      <c r="B10">
        <v>878</v>
      </c>
      <c r="C10">
        <v>578.79999999999995</v>
      </c>
      <c r="D10">
        <v>697.1</v>
      </c>
      <c r="E10">
        <v>254.5</v>
      </c>
      <c r="F10">
        <f t="shared" si="1"/>
        <v>1575.1</v>
      </c>
      <c r="G10">
        <f t="shared" si="2"/>
        <v>833.3</v>
      </c>
      <c r="H10" s="1">
        <f t="shared" ref="H10:H15" si="3">+F10/G10-1</f>
        <v>0.89019560782431295</v>
      </c>
    </row>
    <row r="11" spans="1:9" x14ac:dyDescent="0.25">
      <c r="A11" s="196">
        <f>+Egypt!A445</f>
        <v>41942</v>
      </c>
      <c r="B11">
        <v>906</v>
      </c>
      <c r="C11">
        <v>545.4</v>
      </c>
      <c r="D11">
        <v>729.3</v>
      </c>
      <c r="E11">
        <v>292.8</v>
      </c>
      <c r="F11">
        <f t="shared" si="1"/>
        <v>1635.3</v>
      </c>
      <c r="G11">
        <f t="shared" si="2"/>
        <v>838.2</v>
      </c>
      <c r="H11" s="1">
        <f t="shared" si="3"/>
        <v>0.95096635647816741</v>
      </c>
    </row>
    <row r="12" spans="1:9" x14ac:dyDescent="0.25">
      <c r="A12" s="196">
        <f>+Egypt!A446</f>
        <v>41949</v>
      </c>
      <c r="B12">
        <v>876.6</v>
      </c>
      <c r="C12">
        <v>560.4</v>
      </c>
      <c r="D12">
        <v>796.5</v>
      </c>
      <c r="E12">
        <v>321.3</v>
      </c>
      <c r="F12">
        <f t="shared" si="1"/>
        <v>1673.1</v>
      </c>
      <c r="G12">
        <f t="shared" si="2"/>
        <v>881.7</v>
      </c>
      <c r="H12" s="1">
        <f t="shared" si="3"/>
        <v>0.89758421231711449</v>
      </c>
    </row>
    <row r="13" spans="1:9" x14ac:dyDescent="0.25">
      <c r="A13" s="196">
        <f>+Egypt!A447</f>
        <v>41956</v>
      </c>
      <c r="B13">
        <v>798.5</v>
      </c>
      <c r="C13">
        <v>562.9</v>
      </c>
      <c r="D13">
        <v>853.1</v>
      </c>
      <c r="E13">
        <v>356.5</v>
      </c>
      <c r="F13">
        <f t="shared" si="1"/>
        <v>1651.6</v>
      </c>
      <c r="G13">
        <f t="shared" si="2"/>
        <v>919.4</v>
      </c>
      <c r="H13" s="1">
        <f t="shared" si="3"/>
        <v>0.79638894931477044</v>
      </c>
    </row>
    <row r="14" spans="1:9" x14ac:dyDescent="0.25">
      <c r="A14" s="196">
        <f>+Egypt!A448</f>
        <v>41963</v>
      </c>
      <c r="B14">
        <v>827.5</v>
      </c>
      <c r="C14">
        <v>538.5</v>
      </c>
      <c r="D14">
        <v>957.9</v>
      </c>
      <c r="E14">
        <v>382.4</v>
      </c>
      <c r="F14">
        <f t="shared" si="1"/>
        <v>1785.4</v>
      </c>
      <c r="G14">
        <f t="shared" si="2"/>
        <v>920.9</v>
      </c>
      <c r="H14" s="1">
        <f t="shared" si="3"/>
        <v>0.93875556520794889</v>
      </c>
    </row>
    <row r="15" spans="1:9" x14ac:dyDescent="0.25">
      <c r="A15" s="196">
        <f>+Egypt!A449</f>
        <v>41970</v>
      </c>
      <c r="B15">
        <v>798.7</v>
      </c>
      <c r="C15">
        <v>529.79999999999995</v>
      </c>
      <c r="D15">
        <v>1016.4</v>
      </c>
      <c r="E15">
        <v>392.2</v>
      </c>
      <c r="F15">
        <f t="shared" si="1"/>
        <v>1815.1</v>
      </c>
      <c r="G15">
        <f t="shared" si="2"/>
        <v>922</v>
      </c>
      <c r="H15" s="1">
        <f t="shared" si="3"/>
        <v>0.9686550976138828</v>
      </c>
    </row>
    <row r="16" spans="1:9" x14ac:dyDescent="0.25">
      <c r="A16" s="196">
        <f>+Egypt!A450</f>
        <v>41977</v>
      </c>
      <c r="B16">
        <v>791.9</v>
      </c>
      <c r="C16">
        <v>484.8</v>
      </c>
      <c r="D16">
        <v>1093.5</v>
      </c>
      <c r="E16">
        <v>423.7</v>
      </c>
      <c r="F16">
        <f t="shared" si="1"/>
        <v>1885.4</v>
      </c>
      <c r="G16">
        <f t="shared" si="2"/>
        <v>908.5</v>
      </c>
      <c r="H16" s="1">
        <f t="shared" ref="H16:H45" si="4">+F16/G16-1</f>
        <v>1.0752889378095762</v>
      </c>
    </row>
    <row r="17" spans="1:8" x14ac:dyDescent="0.25">
      <c r="A17" s="196">
        <f>+Egypt!A451</f>
        <v>41984</v>
      </c>
      <c r="B17">
        <v>797.3</v>
      </c>
      <c r="C17">
        <v>454.2</v>
      </c>
      <c r="D17">
        <v>1103.3</v>
      </c>
      <c r="E17">
        <v>511.8</v>
      </c>
      <c r="F17">
        <f t="shared" si="1"/>
        <v>1900.6</v>
      </c>
      <c r="G17">
        <f t="shared" si="2"/>
        <v>966</v>
      </c>
      <c r="H17" s="1">
        <f t="shared" si="4"/>
        <v>0.96749482401656306</v>
      </c>
    </row>
    <row r="18" spans="1:8" x14ac:dyDescent="0.25">
      <c r="A18" s="196">
        <f>+Egypt!A452</f>
        <v>41991</v>
      </c>
      <c r="B18">
        <v>845.2</v>
      </c>
      <c r="C18">
        <v>436.7</v>
      </c>
      <c r="D18">
        <v>1161.5999999999999</v>
      </c>
      <c r="E18">
        <v>614</v>
      </c>
      <c r="F18">
        <f t="shared" si="1"/>
        <v>2006.8</v>
      </c>
      <c r="G18">
        <f t="shared" si="2"/>
        <v>1050.7</v>
      </c>
      <c r="H18" s="1">
        <f t="shared" si="4"/>
        <v>0.90996478538117431</v>
      </c>
    </row>
    <row r="19" spans="1:8" x14ac:dyDescent="0.25">
      <c r="A19" s="196">
        <f>+Egypt!A453</f>
        <v>41998</v>
      </c>
      <c r="B19">
        <v>784.2</v>
      </c>
      <c r="C19">
        <v>436.7</v>
      </c>
      <c r="D19">
        <v>1261.5999999999999</v>
      </c>
      <c r="E19">
        <v>652.5</v>
      </c>
      <c r="F19">
        <f t="shared" si="1"/>
        <v>2045.8</v>
      </c>
      <c r="G19">
        <f t="shared" si="2"/>
        <v>1089.2</v>
      </c>
      <c r="H19" s="1">
        <f t="shared" si="4"/>
        <v>0.87825927286081518</v>
      </c>
    </row>
    <row r="20" spans="1:8" x14ac:dyDescent="0.25">
      <c r="A20" s="196">
        <f>+Egypt!A454</f>
        <v>42005</v>
      </c>
      <c r="B20">
        <v>728.7</v>
      </c>
      <c r="C20">
        <v>401.7</v>
      </c>
      <c r="D20">
        <v>1380.5</v>
      </c>
      <c r="E20">
        <v>688.8</v>
      </c>
      <c r="F20">
        <f t="shared" si="1"/>
        <v>2109.1999999999998</v>
      </c>
      <c r="G20">
        <f t="shared" si="2"/>
        <v>1090.5</v>
      </c>
      <c r="H20" s="1">
        <f t="shared" si="4"/>
        <v>0.9341586428243922</v>
      </c>
    </row>
    <row r="21" spans="1:8" x14ac:dyDescent="0.25">
      <c r="A21" s="196">
        <f>+Egypt!A455</f>
        <v>42012</v>
      </c>
      <c r="B21">
        <v>738.4</v>
      </c>
      <c r="C21">
        <v>390.5</v>
      </c>
      <c r="D21">
        <v>1411.2</v>
      </c>
      <c r="E21">
        <v>723.7</v>
      </c>
      <c r="F21">
        <f t="shared" si="1"/>
        <v>2149.6</v>
      </c>
      <c r="G21">
        <f t="shared" si="2"/>
        <v>1114.2</v>
      </c>
      <c r="H21" s="1">
        <f t="shared" si="4"/>
        <v>0.92927661102136039</v>
      </c>
    </row>
    <row r="22" spans="1:8" x14ac:dyDescent="0.25">
      <c r="A22" s="196">
        <f>+Egypt!A456</f>
        <v>42019</v>
      </c>
      <c r="B22">
        <v>614.4</v>
      </c>
      <c r="C22">
        <v>354</v>
      </c>
      <c r="D22">
        <v>1672.5</v>
      </c>
      <c r="E22">
        <v>794.9</v>
      </c>
      <c r="F22">
        <f t="shared" si="1"/>
        <v>2286.9</v>
      </c>
      <c r="G22">
        <f t="shared" si="2"/>
        <v>1148.9000000000001</v>
      </c>
      <c r="H22" s="1">
        <f t="shared" si="4"/>
        <v>0.99051266428757945</v>
      </c>
    </row>
    <row r="23" spans="1:8" x14ac:dyDescent="0.25">
      <c r="A23" s="196">
        <f>+Egypt!A457</f>
        <v>42026</v>
      </c>
      <c r="B23">
        <v>601.9</v>
      </c>
      <c r="C23">
        <v>297</v>
      </c>
      <c r="D23">
        <v>1704.4</v>
      </c>
      <c r="E23">
        <v>889.3</v>
      </c>
      <c r="F23">
        <f t="shared" si="1"/>
        <v>2306.3000000000002</v>
      </c>
      <c r="G23">
        <f t="shared" si="2"/>
        <v>1186.3</v>
      </c>
      <c r="H23" s="1">
        <f t="shared" si="4"/>
        <v>0.94411194470201498</v>
      </c>
    </row>
    <row r="24" spans="1:8" x14ac:dyDescent="0.25">
      <c r="A24" s="196">
        <f>+Egypt!A458</f>
        <v>42033</v>
      </c>
      <c r="B24">
        <v>585.29999999999995</v>
      </c>
      <c r="C24">
        <v>319.89999999999998</v>
      </c>
      <c r="D24">
        <v>1879.5</v>
      </c>
      <c r="E24">
        <v>918.8</v>
      </c>
      <c r="F24">
        <f t="shared" si="1"/>
        <v>2464.8000000000002</v>
      </c>
      <c r="G24">
        <f t="shared" si="2"/>
        <v>1238.6999999999998</v>
      </c>
      <c r="H24" s="1">
        <f t="shared" si="4"/>
        <v>0.98982804553160619</v>
      </c>
    </row>
    <row r="25" spans="1:8" x14ac:dyDescent="0.25">
      <c r="A25" s="196">
        <f>+Egypt!A459</f>
        <v>42040</v>
      </c>
      <c r="B25">
        <v>632.5</v>
      </c>
      <c r="C25">
        <v>438</v>
      </c>
      <c r="D25">
        <v>1903.9</v>
      </c>
      <c r="E25">
        <v>1034.5</v>
      </c>
      <c r="F25">
        <f t="shared" si="1"/>
        <v>2536.4</v>
      </c>
      <c r="G25">
        <f t="shared" si="2"/>
        <v>1472.5</v>
      </c>
      <c r="H25" s="1">
        <f t="shared" si="4"/>
        <v>0.72251273344651956</v>
      </c>
    </row>
    <row r="26" spans="1:8" x14ac:dyDescent="0.25">
      <c r="A26" s="196">
        <f>+Egypt!A460</f>
        <v>42047</v>
      </c>
      <c r="B26">
        <v>595.20000000000005</v>
      </c>
      <c r="C26">
        <v>438</v>
      </c>
      <c r="D26">
        <v>1972.6</v>
      </c>
      <c r="E26">
        <v>1064.0999999999999</v>
      </c>
      <c r="F26">
        <f t="shared" si="1"/>
        <v>2567.8000000000002</v>
      </c>
      <c r="G26">
        <f t="shared" si="2"/>
        <v>1502.1</v>
      </c>
      <c r="H26" s="1">
        <f t="shared" si="4"/>
        <v>0.70947340390120517</v>
      </c>
    </row>
    <row r="27" spans="1:8" x14ac:dyDescent="0.25">
      <c r="A27" s="196">
        <f>+Egypt!A461</f>
        <v>42054</v>
      </c>
      <c r="B27">
        <v>753</v>
      </c>
      <c r="C27">
        <v>483.7</v>
      </c>
      <c r="D27">
        <v>1997.5</v>
      </c>
      <c r="E27">
        <v>1158.2</v>
      </c>
      <c r="F27">
        <f t="shared" si="1"/>
        <v>2750.5</v>
      </c>
      <c r="G27">
        <f t="shared" si="2"/>
        <v>1641.9</v>
      </c>
      <c r="H27" s="1">
        <f t="shared" si="4"/>
        <v>0.67519337353066566</v>
      </c>
    </row>
    <row r="28" spans="1:8" x14ac:dyDescent="0.25">
      <c r="A28" s="196">
        <f>+Egypt!A462</f>
        <v>42061</v>
      </c>
      <c r="B28">
        <v>704.7</v>
      </c>
      <c r="C28">
        <v>649</v>
      </c>
      <c r="D28">
        <v>2159.6999999999998</v>
      </c>
      <c r="E28">
        <v>1172.2</v>
      </c>
      <c r="F28">
        <f t="shared" si="1"/>
        <v>2864.3999999999996</v>
      </c>
      <c r="G28">
        <f t="shared" si="2"/>
        <v>1821.2</v>
      </c>
      <c r="H28" s="1">
        <f t="shared" si="4"/>
        <v>0.57280913683285717</v>
      </c>
    </row>
    <row r="29" spans="1:8" x14ac:dyDescent="0.25">
      <c r="A29" s="196">
        <f>+Egypt!A463</f>
        <v>42068</v>
      </c>
      <c r="B29">
        <v>723.5</v>
      </c>
      <c r="C29">
        <v>724.3</v>
      </c>
      <c r="D29">
        <v>2277.1</v>
      </c>
      <c r="E29">
        <v>1205.2</v>
      </c>
      <c r="F29">
        <f t="shared" si="1"/>
        <v>3000.6</v>
      </c>
      <c r="G29">
        <f t="shared" si="2"/>
        <v>1929.5</v>
      </c>
      <c r="H29" s="1">
        <f t="shared" si="4"/>
        <v>0.55511790619331425</v>
      </c>
    </row>
    <row r="30" spans="1:8" x14ac:dyDescent="0.25">
      <c r="A30" s="196">
        <f>+Egypt!A464</f>
        <v>42075</v>
      </c>
      <c r="B30">
        <v>770.9</v>
      </c>
      <c r="C30">
        <v>686.7</v>
      </c>
      <c r="D30">
        <v>2338.1</v>
      </c>
      <c r="E30">
        <v>1424.4</v>
      </c>
      <c r="F30">
        <f t="shared" si="1"/>
        <v>3109</v>
      </c>
      <c r="G30">
        <f t="shared" si="2"/>
        <v>2111.1000000000004</v>
      </c>
      <c r="H30" s="1">
        <f t="shared" si="4"/>
        <v>0.47269196153663939</v>
      </c>
    </row>
    <row r="31" spans="1:8" x14ac:dyDescent="0.25">
      <c r="A31" s="196">
        <f>+Egypt!A465</f>
        <v>42082</v>
      </c>
      <c r="B31">
        <v>741.1</v>
      </c>
      <c r="C31">
        <v>746.6</v>
      </c>
      <c r="D31">
        <v>2407</v>
      </c>
      <c r="E31">
        <v>1552</v>
      </c>
      <c r="F31">
        <f t="shared" si="1"/>
        <v>3148.1</v>
      </c>
      <c r="G31">
        <f t="shared" si="2"/>
        <v>2298.6</v>
      </c>
      <c r="H31" s="1">
        <f t="shared" si="4"/>
        <v>0.36957278343339417</v>
      </c>
    </row>
    <row r="32" spans="1:8" x14ac:dyDescent="0.25">
      <c r="A32" s="196">
        <f>+Egypt!A466</f>
        <v>42089</v>
      </c>
      <c r="B32">
        <v>718.3</v>
      </c>
      <c r="C32">
        <v>675.9</v>
      </c>
      <c r="D32">
        <v>2529.4</v>
      </c>
      <c r="E32">
        <v>1715.1</v>
      </c>
      <c r="F32">
        <f t="shared" si="1"/>
        <v>3247.7</v>
      </c>
      <c r="G32">
        <f t="shared" si="2"/>
        <v>2391</v>
      </c>
      <c r="H32" s="1">
        <f t="shared" si="4"/>
        <v>0.35830196570472594</v>
      </c>
    </row>
    <row r="33" spans="1:9" x14ac:dyDescent="0.25">
      <c r="A33" s="196">
        <f>+Egypt!A467</f>
        <v>42096</v>
      </c>
      <c r="B33">
        <v>701</v>
      </c>
      <c r="C33">
        <v>652.1</v>
      </c>
      <c r="D33">
        <v>2601.1</v>
      </c>
      <c r="E33">
        <v>1811.8</v>
      </c>
      <c r="F33">
        <f t="shared" si="1"/>
        <v>3302.1</v>
      </c>
      <c r="G33">
        <f t="shared" si="2"/>
        <v>2463.9</v>
      </c>
      <c r="H33" s="1">
        <f t="shared" si="4"/>
        <v>0.3401923779374163</v>
      </c>
    </row>
    <row r="34" spans="1:9" x14ac:dyDescent="0.25">
      <c r="A34" s="196">
        <f>+Egypt!A468</f>
        <v>42103</v>
      </c>
      <c r="B34">
        <v>656</v>
      </c>
      <c r="C34">
        <v>603.5</v>
      </c>
      <c r="D34">
        <v>2664.3</v>
      </c>
      <c r="E34">
        <v>1892.5</v>
      </c>
      <c r="F34">
        <f t="shared" si="1"/>
        <v>3320.3</v>
      </c>
      <c r="G34">
        <f t="shared" si="2"/>
        <v>2496</v>
      </c>
      <c r="H34" s="1">
        <f t="shared" si="4"/>
        <v>0.3302483974358974</v>
      </c>
    </row>
    <row r="35" spans="1:9" x14ac:dyDescent="0.25">
      <c r="A35" s="196">
        <f>+Egypt!A469</f>
        <v>42110</v>
      </c>
      <c r="B35">
        <v>733</v>
      </c>
      <c r="C35">
        <v>505.9</v>
      </c>
      <c r="D35">
        <v>2736.2</v>
      </c>
      <c r="E35">
        <v>2123.6</v>
      </c>
      <c r="F35">
        <f t="shared" si="1"/>
        <v>3469.2</v>
      </c>
      <c r="G35">
        <f t="shared" si="2"/>
        <v>2629.5</v>
      </c>
      <c r="H35" s="1">
        <f t="shared" si="4"/>
        <v>0.31933827723901875</v>
      </c>
    </row>
    <row r="36" spans="1:9" x14ac:dyDescent="0.25">
      <c r="A36" s="196">
        <f>+Egypt!A470</f>
        <v>42117</v>
      </c>
      <c r="B36">
        <v>640.70000000000005</v>
      </c>
      <c r="C36">
        <v>453.6</v>
      </c>
      <c r="D36">
        <v>2855.7</v>
      </c>
      <c r="E36">
        <v>2189.4</v>
      </c>
      <c r="F36">
        <f t="shared" si="1"/>
        <v>3496.3999999999996</v>
      </c>
      <c r="G36">
        <f t="shared" si="2"/>
        <v>2643</v>
      </c>
      <c r="H36" s="1">
        <f t="shared" si="4"/>
        <v>0.32289065455921295</v>
      </c>
    </row>
    <row r="37" spans="1:9" x14ac:dyDescent="0.25">
      <c r="A37" s="196">
        <f>+Egypt!A471</f>
        <v>42124</v>
      </c>
      <c r="B37">
        <v>573.5</v>
      </c>
      <c r="C37">
        <v>522.79999999999995</v>
      </c>
      <c r="D37">
        <v>3032.5</v>
      </c>
      <c r="E37">
        <v>2222.4</v>
      </c>
      <c r="F37">
        <f t="shared" si="1"/>
        <v>3606</v>
      </c>
      <c r="G37">
        <f t="shared" si="2"/>
        <v>2745.2</v>
      </c>
      <c r="H37" s="1">
        <f t="shared" si="4"/>
        <v>0.31356549613871487</v>
      </c>
      <c r="I37">
        <v>6</v>
      </c>
    </row>
    <row r="38" spans="1:9" x14ac:dyDescent="0.25">
      <c r="A38" s="196">
        <f>+Egypt!A472</f>
        <v>42131</v>
      </c>
      <c r="B38">
        <v>572.1</v>
      </c>
      <c r="C38">
        <v>458</v>
      </c>
      <c r="D38">
        <v>3142.5</v>
      </c>
      <c r="E38">
        <v>2325.1</v>
      </c>
      <c r="F38">
        <f t="shared" si="1"/>
        <v>3714.6</v>
      </c>
      <c r="G38">
        <f t="shared" si="2"/>
        <v>2783.1</v>
      </c>
      <c r="H38" s="1">
        <f t="shared" si="4"/>
        <v>0.33469871725773426</v>
      </c>
      <c r="I38">
        <v>6</v>
      </c>
    </row>
    <row r="39" spans="1:9" x14ac:dyDescent="0.25">
      <c r="A39" s="196">
        <f>+Egypt!A473</f>
        <v>42138</v>
      </c>
      <c r="B39">
        <v>474.8</v>
      </c>
      <c r="C39">
        <v>357.6</v>
      </c>
      <c r="D39">
        <v>3356.8</v>
      </c>
      <c r="E39">
        <v>2534.4</v>
      </c>
      <c r="F39">
        <f t="shared" si="1"/>
        <v>3831.6000000000004</v>
      </c>
      <c r="G39">
        <f t="shared" si="2"/>
        <v>2892</v>
      </c>
      <c r="H39" s="1">
        <f t="shared" si="4"/>
        <v>0.32489626556016615</v>
      </c>
      <c r="I39">
        <v>6</v>
      </c>
    </row>
    <row r="40" spans="1:9" x14ac:dyDescent="0.25">
      <c r="A40" s="196">
        <f>+Egypt!A474</f>
        <v>42145</v>
      </c>
      <c r="B40">
        <v>394.8</v>
      </c>
      <c r="C40">
        <v>298.39999999999998</v>
      </c>
      <c r="D40">
        <v>3487.7</v>
      </c>
      <c r="E40">
        <v>2633.1</v>
      </c>
      <c r="F40">
        <f t="shared" si="1"/>
        <v>3882.5</v>
      </c>
      <c r="G40">
        <f t="shared" si="2"/>
        <v>2931.5</v>
      </c>
      <c r="H40" s="1">
        <f t="shared" si="4"/>
        <v>0.3244073000170562</v>
      </c>
      <c r="I40">
        <v>6</v>
      </c>
    </row>
    <row r="41" spans="1:9" x14ac:dyDescent="0.25">
      <c r="A41" s="196">
        <f>+Egypt!A475</f>
        <v>42152</v>
      </c>
      <c r="B41">
        <v>347.5</v>
      </c>
      <c r="C41">
        <v>261.39999999999998</v>
      </c>
      <c r="D41">
        <v>3577.9</v>
      </c>
      <c r="E41">
        <v>2821.2</v>
      </c>
      <c r="F41">
        <f t="shared" si="1"/>
        <v>3925.4</v>
      </c>
      <c r="G41">
        <f t="shared" si="2"/>
        <v>3082.6</v>
      </c>
      <c r="H41" s="1">
        <f t="shared" si="4"/>
        <v>0.27340556672938443</v>
      </c>
      <c r="I41">
        <v>0</v>
      </c>
    </row>
    <row r="42" spans="1:9" x14ac:dyDescent="0.25">
      <c r="A42" s="196">
        <f>+Egypt!A476</f>
        <v>42159</v>
      </c>
      <c r="B42">
        <v>314.7</v>
      </c>
      <c r="C42">
        <v>245.1</v>
      </c>
      <c r="D42" s="67">
        <v>3631</v>
      </c>
      <c r="E42" s="67">
        <v>2892.5</v>
      </c>
      <c r="F42">
        <f t="shared" si="1"/>
        <v>3945.7</v>
      </c>
      <c r="G42">
        <f t="shared" si="2"/>
        <v>3137.6</v>
      </c>
      <c r="H42" s="1">
        <f t="shared" si="4"/>
        <v>0.25755354411014797</v>
      </c>
      <c r="I42">
        <v>0</v>
      </c>
    </row>
    <row r="43" spans="1:9" x14ac:dyDescent="0.25">
      <c r="A43" s="196">
        <f>+Egypt!A477</f>
        <v>42166</v>
      </c>
      <c r="B43">
        <v>361.2</v>
      </c>
      <c r="C43">
        <v>133.4</v>
      </c>
      <c r="D43" s="67">
        <v>3631</v>
      </c>
      <c r="E43" s="67">
        <v>2960</v>
      </c>
      <c r="F43">
        <f t="shared" si="1"/>
        <v>3992.2</v>
      </c>
      <c r="G43">
        <f t="shared" si="2"/>
        <v>3093.4</v>
      </c>
      <c r="H43" s="1">
        <f t="shared" si="4"/>
        <v>0.29055408288614459</v>
      </c>
      <c r="I43">
        <v>0</v>
      </c>
    </row>
    <row r="44" spans="1:9" x14ac:dyDescent="0.25">
      <c r="A44" s="196">
        <f>+Egypt!A478</f>
        <v>42173</v>
      </c>
      <c r="B44">
        <v>339.5</v>
      </c>
      <c r="C44">
        <v>133.4</v>
      </c>
      <c r="D44" s="67">
        <v>3727</v>
      </c>
      <c r="E44" s="67">
        <v>2960</v>
      </c>
      <c r="F44">
        <f t="shared" si="1"/>
        <v>4066.5</v>
      </c>
      <c r="G44">
        <f t="shared" si="2"/>
        <v>3093.4</v>
      </c>
      <c r="H44" s="1">
        <f t="shared" si="4"/>
        <v>0.31457296178961647</v>
      </c>
    </row>
    <row r="45" spans="1:9" x14ac:dyDescent="0.25">
      <c r="A45" s="196">
        <f>+Egypt!A479</f>
        <v>42180</v>
      </c>
      <c r="B45">
        <v>395.1</v>
      </c>
      <c r="C45">
        <v>79.400000000000006</v>
      </c>
      <c r="D45" s="67">
        <v>3737.5</v>
      </c>
      <c r="E45" s="67">
        <v>3022</v>
      </c>
      <c r="F45">
        <f t="shared" si="1"/>
        <v>4132.6000000000004</v>
      </c>
      <c r="G45">
        <f t="shared" si="2"/>
        <v>3101.4</v>
      </c>
      <c r="H45" s="1">
        <f t="shared" si="4"/>
        <v>0.3324950022570452</v>
      </c>
    </row>
    <row r="46" spans="1:9" x14ac:dyDescent="0.25">
      <c r="A46" s="196">
        <f>+Egypt!A480</f>
        <v>42187</v>
      </c>
      <c r="B46">
        <v>408.1</v>
      </c>
      <c r="C46">
        <v>124.4</v>
      </c>
      <c r="D46">
        <v>3768.1</v>
      </c>
      <c r="E46">
        <v>3022</v>
      </c>
      <c r="F46">
        <f t="shared" ref="F46:G48" si="5">+B46+D46</f>
        <v>4176.2</v>
      </c>
      <c r="G46">
        <f t="shared" si="5"/>
        <v>3146.4</v>
      </c>
      <c r="H46" s="1">
        <f t="shared" ref="H46:H53" si="6">+F46/G46-1</f>
        <v>0.32729468599033806</v>
      </c>
      <c r="I46" s="67">
        <v>40</v>
      </c>
    </row>
    <row r="47" spans="1:9" x14ac:dyDescent="0.25">
      <c r="A47" s="196">
        <f>+Egypt!A481</f>
        <v>42194</v>
      </c>
      <c r="B47">
        <v>365.5</v>
      </c>
      <c r="C47" s="67">
        <v>175</v>
      </c>
      <c r="D47" s="67">
        <v>3809.2</v>
      </c>
      <c r="E47" s="67">
        <v>3065.7</v>
      </c>
      <c r="F47">
        <f t="shared" si="5"/>
        <v>4174.7</v>
      </c>
      <c r="G47">
        <f t="shared" si="5"/>
        <v>3240.7</v>
      </c>
      <c r="H47" s="1">
        <f t="shared" si="6"/>
        <v>0.28820933748881417</v>
      </c>
      <c r="I47" s="67">
        <v>40</v>
      </c>
    </row>
    <row r="48" spans="1:9" x14ac:dyDescent="0.25">
      <c r="A48" s="196">
        <f>+Egypt!A482</f>
        <v>42201</v>
      </c>
      <c r="B48">
        <v>389.1</v>
      </c>
      <c r="C48" s="67">
        <v>187</v>
      </c>
      <c r="D48" s="67">
        <v>3895.6</v>
      </c>
      <c r="E48" s="67">
        <v>3065.7</v>
      </c>
      <c r="F48">
        <f t="shared" si="5"/>
        <v>4284.7</v>
      </c>
      <c r="G48">
        <f t="shared" si="5"/>
        <v>3252.7</v>
      </c>
      <c r="H48" s="1">
        <f t="shared" si="6"/>
        <v>0.31727487933101739</v>
      </c>
      <c r="I48" s="67">
        <v>40</v>
      </c>
    </row>
    <row r="49" spans="1:11" x14ac:dyDescent="0.25">
      <c r="A49" s="196">
        <f>+Egypt!A483</f>
        <v>42208</v>
      </c>
      <c r="B49">
        <v>410.6</v>
      </c>
      <c r="C49">
        <v>185.8</v>
      </c>
      <c r="D49" s="67">
        <v>3964</v>
      </c>
      <c r="E49">
        <v>3074.4</v>
      </c>
      <c r="F49">
        <f t="shared" ref="F49:G53" si="7">+B49+D49</f>
        <v>4374.6000000000004</v>
      </c>
      <c r="G49">
        <f t="shared" si="7"/>
        <v>3260.2000000000003</v>
      </c>
      <c r="H49" s="1">
        <f t="shared" si="6"/>
        <v>0.34181952027482976</v>
      </c>
      <c r="I49">
        <v>47.5</v>
      </c>
    </row>
    <row r="50" spans="1:11" x14ac:dyDescent="0.25">
      <c r="A50" s="196">
        <f>+Egypt!A484</f>
        <v>42215</v>
      </c>
      <c r="B50">
        <v>338.5</v>
      </c>
      <c r="C50">
        <v>171.5</v>
      </c>
      <c r="D50" s="67">
        <v>4040</v>
      </c>
      <c r="E50" s="67">
        <v>3131.1</v>
      </c>
      <c r="F50">
        <f t="shared" si="7"/>
        <v>4378.5</v>
      </c>
      <c r="G50">
        <f t="shared" si="7"/>
        <v>3302.6</v>
      </c>
      <c r="H50" s="1">
        <f t="shared" si="6"/>
        <v>0.32577363289529471</v>
      </c>
      <c r="I50" s="67">
        <v>78</v>
      </c>
    </row>
    <row r="51" spans="1:11" x14ac:dyDescent="0.25">
      <c r="A51" s="196">
        <f>+Egypt!A485</f>
        <v>42222</v>
      </c>
      <c r="B51">
        <v>340.1</v>
      </c>
      <c r="C51">
        <v>114.1</v>
      </c>
      <c r="D51" s="67">
        <v>4083.6</v>
      </c>
      <c r="E51" s="67">
        <v>3131.1</v>
      </c>
      <c r="F51">
        <f t="shared" si="7"/>
        <v>4423.7</v>
      </c>
      <c r="G51">
        <f t="shared" si="7"/>
        <v>3245.2</v>
      </c>
      <c r="H51" s="1">
        <f t="shared" si="6"/>
        <v>0.36315173178848759</v>
      </c>
      <c r="I51" s="67">
        <v>89.1</v>
      </c>
    </row>
    <row r="52" spans="1:11" x14ac:dyDescent="0.25">
      <c r="A52" s="196">
        <f>+Egypt!A486</f>
        <v>42229</v>
      </c>
      <c r="B52">
        <v>322.8</v>
      </c>
      <c r="C52">
        <v>122.1</v>
      </c>
      <c r="D52" s="67">
        <v>4167.2</v>
      </c>
      <c r="E52" s="67">
        <v>3202.6</v>
      </c>
      <c r="F52" s="67">
        <f t="shared" si="7"/>
        <v>4490</v>
      </c>
      <c r="G52">
        <f t="shared" si="7"/>
        <v>3324.7</v>
      </c>
      <c r="H52" s="1">
        <f t="shared" si="6"/>
        <v>0.35049778927422026</v>
      </c>
      <c r="I52" s="67">
        <v>155.1</v>
      </c>
    </row>
    <row r="53" spans="1:11" x14ac:dyDescent="0.25">
      <c r="A53" s="196">
        <f>+Egypt!A487</f>
        <v>42236</v>
      </c>
      <c r="B53">
        <v>227.7</v>
      </c>
      <c r="C53">
        <v>119.1</v>
      </c>
      <c r="D53" s="67">
        <v>4238.2</v>
      </c>
      <c r="E53" s="67">
        <v>3267.7</v>
      </c>
      <c r="F53" s="67">
        <f t="shared" si="7"/>
        <v>4465.8999999999996</v>
      </c>
      <c r="G53">
        <f t="shared" si="7"/>
        <v>3386.7999999999997</v>
      </c>
      <c r="H53" s="1">
        <f t="shared" si="6"/>
        <v>0.31861934569505146</v>
      </c>
      <c r="I53" s="67">
        <v>220</v>
      </c>
    </row>
    <row r="54" spans="1:11" x14ac:dyDescent="0.25">
      <c r="A54" s="196">
        <f>+Egypt!A488</f>
        <v>42243</v>
      </c>
      <c r="B54">
        <v>192.9</v>
      </c>
      <c r="C54">
        <v>44.3</v>
      </c>
      <c r="D54">
        <v>4299.8999999999996</v>
      </c>
      <c r="E54">
        <v>3339.5</v>
      </c>
      <c r="F54" s="67">
        <f t="shared" ref="F54:G56" si="8">+B54+D54</f>
        <v>4492.7999999999993</v>
      </c>
      <c r="G54">
        <f t="shared" si="8"/>
        <v>3383.8</v>
      </c>
      <c r="H54" s="1">
        <f t="shared" ref="H54:H73" si="9">+F54/G54-1</f>
        <v>0.32773804598380485</v>
      </c>
      <c r="I54" s="67">
        <v>243.6</v>
      </c>
    </row>
    <row r="55" spans="1:11" x14ac:dyDescent="0.25">
      <c r="A55" s="196">
        <f>+Egypt!A489</f>
        <v>42250</v>
      </c>
      <c r="B55" s="67">
        <v>538</v>
      </c>
      <c r="C55" s="67">
        <v>1130</v>
      </c>
      <c r="D55" s="67">
        <v>65.5</v>
      </c>
      <c r="E55" s="67">
        <v>0</v>
      </c>
      <c r="F55" s="67">
        <f t="shared" si="8"/>
        <v>603.5</v>
      </c>
      <c r="G55">
        <f t="shared" si="8"/>
        <v>1130</v>
      </c>
      <c r="H55" s="1">
        <f t="shared" si="9"/>
        <v>-0.46592920353982303</v>
      </c>
    </row>
    <row r="56" spans="1:11" x14ac:dyDescent="0.25">
      <c r="A56" s="196">
        <f>+Egypt!A490</f>
        <v>42257</v>
      </c>
      <c r="B56">
        <v>479.1</v>
      </c>
      <c r="C56">
        <v>1102.7</v>
      </c>
      <c r="D56" s="67">
        <v>106.1</v>
      </c>
      <c r="E56" s="67">
        <v>69</v>
      </c>
      <c r="F56" s="67">
        <f t="shared" si="8"/>
        <v>585.20000000000005</v>
      </c>
      <c r="G56">
        <f t="shared" si="8"/>
        <v>1171.7</v>
      </c>
      <c r="H56" s="1">
        <f t="shared" si="9"/>
        <v>-0.50055474950926004</v>
      </c>
      <c r="J56" s="90"/>
      <c r="K56" s="90"/>
    </row>
    <row r="57" spans="1:11" x14ac:dyDescent="0.25">
      <c r="A57" s="196">
        <f>+Egypt!A491</f>
        <v>42264</v>
      </c>
      <c r="B57">
        <v>470.2</v>
      </c>
      <c r="C57">
        <v>1058.2</v>
      </c>
      <c r="D57">
        <v>269.7</v>
      </c>
      <c r="E57">
        <v>155.6</v>
      </c>
      <c r="F57" s="67">
        <f t="shared" ref="F57:G73" si="10">+B57+D57</f>
        <v>739.9</v>
      </c>
      <c r="G57">
        <f t="shared" si="10"/>
        <v>1213.8</v>
      </c>
      <c r="H57" s="1">
        <f t="shared" si="9"/>
        <v>-0.39042675893886969</v>
      </c>
    </row>
    <row r="58" spans="1:11" x14ac:dyDescent="0.25">
      <c r="A58" s="196">
        <f>+Egypt!A492</f>
        <v>42271</v>
      </c>
      <c r="B58">
        <v>400.7</v>
      </c>
      <c r="C58">
        <v>1011.1</v>
      </c>
      <c r="D58">
        <v>381.4</v>
      </c>
      <c r="E58">
        <v>267.39999999999998</v>
      </c>
      <c r="F58" s="67">
        <f t="shared" si="10"/>
        <v>782.09999999999991</v>
      </c>
      <c r="G58">
        <f t="shared" si="10"/>
        <v>1278.5</v>
      </c>
      <c r="H58" s="1">
        <f t="shared" si="9"/>
        <v>-0.38826750097770835</v>
      </c>
    </row>
    <row r="59" spans="1:11" x14ac:dyDescent="0.25">
      <c r="A59" s="196">
        <f>+Egypt!A493</f>
        <v>42278</v>
      </c>
      <c r="B59">
        <v>370.6</v>
      </c>
      <c r="C59" s="125">
        <v>972.9</v>
      </c>
      <c r="D59">
        <v>412.7</v>
      </c>
      <c r="E59" s="125">
        <v>367.6</v>
      </c>
      <c r="F59" s="67">
        <f t="shared" si="10"/>
        <v>783.3</v>
      </c>
      <c r="G59">
        <f t="shared" si="10"/>
        <v>1340.5</v>
      </c>
      <c r="H59" s="1">
        <f t="shared" si="9"/>
        <v>-0.41566579634464751</v>
      </c>
    </row>
    <row r="60" spans="1:11" x14ac:dyDescent="0.25">
      <c r="A60" s="196">
        <f>+Egypt!A494</f>
        <v>42285</v>
      </c>
      <c r="B60">
        <v>439.5</v>
      </c>
      <c r="C60">
        <v>975.4</v>
      </c>
      <c r="D60">
        <v>460.8</v>
      </c>
      <c r="E60">
        <v>483.4</v>
      </c>
      <c r="F60" s="67">
        <f t="shared" si="10"/>
        <v>900.3</v>
      </c>
      <c r="G60">
        <f t="shared" si="10"/>
        <v>1458.8</v>
      </c>
      <c r="H60" s="1">
        <f t="shared" si="9"/>
        <v>-0.38284891691801481</v>
      </c>
    </row>
    <row r="61" spans="1:11" x14ac:dyDescent="0.25">
      <c r="A61" s="196">
        <f>+Egypt!A495</f>
        <v>42292</v>
      </c>
      <c r="B61">
        <v>435.4</v>
      </c>
      <c r="C61">
        <v>906.7</v>
      </c>
      <c r="D61">
        <v>538.4</v>
      </c>
      <c r="E61">
        <v>594.5</v>
      </c>
      <c r="F61" s="67">
        <f t="shared" si="10"/>
        <v>973.8</v>
      </c>
      <c r="G61">
        <f t="shared" si="10"/>
        <v>1501.2</v>
      </c>
      <c r="H61" s="1">
        <f t="shared" si="9"/>
        <v>-0.35131894484412474</v>
      </c>
    </row>
    <row r="62" spans="1:11" x14ac:dyDescent="0.25">
      <c r="A62" s="196">
        <f>+Egypt!A496</f>
        <v>42299</v>
      </c>
      <c r="B62">
        <v>471.8</v>
      </c>
      <c r="C62" s="67">
        <v>878</v>
      </c>
      <c r="D62">
        <v>662.9</v>
      </c>
      <c r="E62">
        <v>697.1</v>
      </c>
      <c r="F62" s="67">
        <f t="shared" si="10"/>
        <v>1134.7</v>
      </c>
      <c r="G62">
        <f t="shared" si="10"/>
        <v>1575.1</v>
      </c>
      <c r="H62" s="1">
        <f t="shared" si="9"/>
        <v>-0.27960129515586307</v>
      </c>
    </row>
    <row r="63" spans="1:11" x14ac:dyDescent="0.25">
      <c r="A63" s="196">
        <f>+Egypt!A497</f>
        <v>42306</v>
      </c>
      <c r="B63" s="67">
        <v>456</v>
      </c>
      <c r="C63" s="67">
        <v>906</v>
      </c>
      <c r="D63">
        <v>755.1</v>
      </c>
      <c r="E63">
        <v>729.3</v>
      </c>
      <c r="F63" s="67">
        <f t="shared" si="10"/>
        <v>1211.0999999999999</v>
      </c>
      <c r="G63">
        <f t="shared" si="10"/>
        <v>1635.3</v>
      </c>
      <c r="H63" s="1">
        <f t="shared" si="9"/>
        <v>-0.25940194459732158</v>
      </c>
    </row>
    <row r="64" spans="1:11" x14ac:dyDescent="0.25">
      <c r="A64" s="196">
        <f>+Egypt!A498</f>
        <v>42313</v>
      </c>
      <c r="B64">
        <v>501.5</v>
      </c>
      <c r="C64">
        <v>876.6</v>
      </c>
      <c r="D64">
        <v>755.1</v>
      </c>
      <c r="E64" s="67">
        <v>796.5</v>
      </c>
      <c r="F64" s="67">
        <f t="shared" si="10"/>
        <v>1256.5999999999999</v>
      </c>
      <c r="G64">
        <f t="shared" ref="G64:G73" si="11">+C64+E64</f>
        <v>1673.1</v>
      </c>
      <c r="H64" s="1">
        <f t="shared" si="9"/>
        <v>-0.24893909509294121</v>
      </c>
    </row>
    <row r="65" spans="1:9" x14ac:dyDescent="0.25">
      <c r="A65" s="196">
        <f>+Egypt!A499</f>
        <v>42320</v>
      </c>
      <c r="B65">
        <v>483.1</v>
      </c>
      <c r="C65">
        <v>798.5</v>
      </c>
      <c r="D65">
        <v>780.3</v>
      </c>
      <c r="E65">
        <v>853.1</v>
      </c>
      <c r="F65" s="67">
        <f t="shared" si="10"/>
        <v>1263.4000000000001</v>
      </c>
      <c r="G65">
        <f t="shared" si="11"/>
        <v>1651.6</v>
      </c>
      <c r="H65" s="1">
        <f t="shared" si="9"/>
        <v>-0.23504480503753922</v>
      </c>
    </row>
    <row r="66" spans="1:9" x14ac:dyDescent="0.25">
      <c r="A66" s="196">
        <f>+Egypt!A500</f>
        <v>42327</v>
      </c>
      <c r="B66" s="67">
        <v>455</v>
      </c>
      <c r="C66">
        <v>827.5</v>
      </c>
      <c r="D66">
        <v>897</v>
      </c>
      <c r="E66">
        <v>957.9</v>
      </c>
      <c r="F66" s="67">
        <f t="shared" si="10"/>
        <v>1352</v>
      </c>
      <c r="G66">
        <f t="shared" si="11"/>
        <v>1785.4</v>
      </c>
      <c r="H66" s="1">
        <f t="shared" si="9"/>
        <v>-0.2427467234233226</v>
      </c>
    </row>
    <row r="67" spans="1:9" x14ac:dyDescent="0.25">
      <c r="A67" s="196">
        <f>+Egypt!A501</f>
        <v>42334</v>
      </c>
      <c r="B67">
        <v>464.5</v>
      </c>
      <c r="C67">
        <v>798.7</v>
      </c>
      <c r="D67">
        <v>916.7</v>
      </c>
      <c r="E67">
        <v>1016.4</v>
      </c>
      <c r="F67" s="67">
        <f t="shared" si="10"/>
        <v>1381.2</v>
      </c>
      <c r="G67">
        <f t="shared" si="11"/>
        <v>1815.1</v>
      </c>
      <c r="H67" s="1">
        <f t="shared" si="9"/>
        <v>-0.23905019007217232</v>
      </c>
    </row>
    <row r="68" spans="1:9" x14ac:dyDescent="0.25">
      <c r="A68" s="196">
        <f>+Egypt!A502</f>
        <v>42341</v>
      </c>
      <c r="B68">
        <v>521.79999999999995</v>
      </c>
      <c r="C68">
        <v>791.9</v>
      </c>
      <c r="D68">
        <v>989.4</v>
      </c>
      <c r="E68">
        <v>1093.5</v>
      </c>
      <c r="F68" s="67">
        <f t="shared" si="10"/>
        <v>1511.1999999999998</v>
      </c>
      <c r="G68">
        <f t="shared" si="11"/>
        <v>1885.4</v>
      </c>
      <c r="H68" s="1">
        <f t="shared" si="9"/>
        <v>-0.19847247268484158</v>
      </c>
    </row>
    <row r="69" spans="1:9" x14ac:dyDescent="0.25">
      <c r="A69" s="196">
        <f>+Egypt!A503</f>
        <v>42348</v>
      </c>
      <c r="B69">
        <v>556.79999999999995</v>
      </c>
      <c r="C69">
        <v>797.3</v>
      </c>
      <c r="D69">
        <v>1086</v>
      </c>
      <c r="E69">
        <v>1103.3</v>
      </c>
      <c r="F69" s="67">
        <f t="shared" si="10"/>
        <v>1642.8</v>
      </c>
      <c r="G69">
        <f t="shared" si="11"/>
        <v>1900.6</v>
      </c>
      <c r="H69" s="1">
        <f t="shared" si="9"/>
        <v>-0.13564137640745022</v>
      </c>
      <c r="I69">
        <v>0</v>
      </c>
    </row>
    <row r="70" spans="1:9" x14ac:dyDescent="0.25">
      <c r="A70" s="196">
        <f>+Egypt!A504</f>
        <v>42355</v>
      </c>
      <c r="B70">
        <v>577.79999999999995</v>
      </c>
      <c r="C70">
        <v>845.2</v>
      </c>
      <c r="D70">
        <v>1224.5999999999999</v>
      </c>
      <c r="E70">
        <v>1161.5999999999999</v>
      </c>
      <c r="F70" s="67">
        <f t="shared" si="10"/>
        <v>1802.3999999999999</v>
      </c>
      <c r="G70">
        <f t="shared" si="11"/>
        <v>2006.8</v>
      </c>
      <c r="H70" s="1">
        <f t="shared" si="9"/>
        <v>-0.10185369742874228</v>
      </c>
      <c r="I70">
        <v>0</v>
      </c>
    </row>
    <row r="71" spans="1:9" x14ac:dyDescent="0.25">
      <c r="A71" s="196">
        <f>+Egypt!A505</f>
        <v>42362</v>
      </c>
      <c r="B71">
        <v>584.79999999999995</v>
      </c>
      <c r="C71">
        <v>784.2</v>
      </c>
      <c r="D71">
        <v>1280.3</v>
      </c>
      <c r="E71">
        <v>1261.5999999999999</v>
      </c>
      <c r="F71" s="67">
        <f t="shared" si="10"/>
        <v>1865.1</v>
      </c>
      <c r="G71">
        <f t="shared" si="11"/>
        <v>2045.8</v>
      </c>
      <c r="H71" s="1">
        <f t="shared" si="9"/>
        <v>-8.8327304721869226E-2</v>
      </c>
      <c r="I71">
        <v>0</v>
      </c>
    </row>
    <row r="72" spans="1:9" x14ac:dyDescent="0.25">
      <c r="A72" s="196">
        <f>+Egypt!A506</f>
        <v>42369</v>
      </c>
      <c r="B72">
        <v>582.20000000000005</v>
      </c>
      <c r="C72">
        <v>728.7</v>
      </c>
      <c r="D72">
        <v>1374.6</v>
      </c>
      <c r="E72">
        <v>1380.5</v>
      </c>
      <c r="F72" s="67">
        <f t="shared" si="10"/>
        <v>1956.8</v>
      </c>
      <c r="G72">
        <f t="shared" si="11"/>
        <v>2109.1999999999998</v>
      </c>
      <c r="H72" s="1">
        <f t="shared" si="9"/>
        <v>-7.2254883368101597E-2</v>
      </c>
      <c r="I72">
        <v>0</v>
      </c>
    </row>
    <row r="73" spans="1:9" x14ac:dyDescent="0.25">
      <c r="A73" s="196">
        <f>+Egypt!A507</f>
        <v>42376</v>
      </c>
      <c r="B73">
        <v>557.79999999999995</v>
      </c>
      <c r="C73">
        <v>738.4</v>
      </c>
      <c r="D73">
        <v>1518</v>
      </c>
      <c r="E73">
        <v>1411.2</v>
      </c>
      <c r="F73" s="67">
        <f t="shared" si="10"/>
        <v>2075.8000000000002</v>
      </c>
      <c r="G73">
        <f t="shared" si="11"/>
        <v>2149.6</v>
      </c>
      <c r="H73" s="1">
        <f t="shared" si="9"/>
        <v>-3.4331968738369856E-2</v>
      </c>
    </row>
    <row r="74" spans="1:9" x14ac:dyDescent="0.25">
      <c r="A74" s="196">
        <f>+Egypt!A508</f>
        <v>42383</v>
      </c>
      <c r="B74">
        <v>594.4</v>
      </c>
      <c r="C74">
        <v>614.4</v>
      </c>
      <c r="D74">
        <v>1541</v>
      </c>
      <c r="E74">
        <v>1672.5</v>
      </c>
      <c r="F74" s="67">
        <f t="shared" ref="F74:G77" si="12">+B74+D74</f>
        <v>2135.4</v>
      </c>
      <c r="G74">
        <f t="shared" si="12"/>
        <v>2286.9</v>
      </c>
      <c r="H74" s="1">
        <f t="shared" ref="H74:H79" si="13">+F74/G74-1</f>
        <v>-6.6246884428702635E-2</v>
      </c>
    </row>
    <row r="75" spans="1:9" x14ac:dyDescent="0.25">
      <c r="A75" s="196">
        <f>+Egypt!A509</f>
        <v>42390</v>
      </c>
      <c r="B75">
        <v>553.9</v>
      </c>
      <c r="C75">
        <v>601.9</v>
      </c>
      <c r="D75">
        <v>1619.3</v>
      </c>
      <c r="E75">
        <v>1704.4</v>
      </c>
      <c r="F75" s="67">
        <f t="shared" si="12"/>
        <v>2173.1999999999998</v>
      </c>
      <c r="G75">
        <f t="shared" si="12"/>
        <v>2306.3000000000002</v>
      </c>
      <c r="H75" s="1">
        <f t="shared" si="13"/>
        <v>-5.7711485929844542E-2</v>
      </c>
    </row>
    <row r="76" spans="1:9" x14ac:dyDescent="0.25">
      <c r="A76" s="196">
        <f>+Egypt!A510</f>
        <v>42397</v>
      </c>
      <c r="B76">
        <v>646.6</v>
      </c>
      <c r="C76">
        <v>585.4</v>
      </c>
      <c r="D76">
        <v>1774.9</v>
      </c>
      <c r="E76">
        <v>1879.5</v>
      </c>
      <c r="F76" s="67">
        <f t="shared" si="12"/>
        <v>2421.5</v>
      </c>
      <c r="G76">
        <f t="shared" si="12"/>
        <v>2464.9</v>
      </c>
      <c r="H76" s="1">
        <f t="shared" si="13"/>
        <v>-1.7607205160452777E-2</v>
      </c>
    </row>
    <row r="77" spans="1:9" x14ac:dyDescent="0.25">
      <c r="A77" s="196">
        <f>+Egypt!A511</f>
        <v>42404</v>
      </c>
      <c r="B77">
        <v>611.5</v>
      </c>
      <c r="C77">
        <v>632.5</v>
      </c>
      <c r="D77">
        <v>1881.8</v>
      </c>
      <c r="E77">
        <v>1903.9</v>
      </c>
      <c r="F77" s="67">
        <f t="shared" si="12"/>
        <v>2493.3000000000002</v>
      </c>
      <c r="G77">
        <f t="shared" si="12"/>
        <v>2536.4</v>
      </c>
      <c r="H77" s="1">
        <f t="shared" si="13"/>
        <v>-1.6992587919886448E-2</v>
      </c>
    </row>
    <row r="78" spans="1:9" x14ac:dyDescent="0.25">
      <c r="A78" s="196">
        <f>+Egypt!A512</f>
        <v>42411</v>
      </c>
      <c r="B78" s="67">
        <v>849</v>
      </c>
      <c r="C78">
        <v>595.20000000000005</v>
      </c>
      <c r="D78">
        <v>1929.6</v>
      </c>
      <c r="E78">
        <v>1972.6</v>
      </c>
      <c r="F78" s="67">
        <f t="shared" ref="F78:G80" si="14">+B78+D78</f>
        <v>2778.6</v>
      </c>
      <c r="G78">
        <f t="shared" si="14"/>
        <v>2567.8000000000002</v>
      </c>
      <c r="H78" s="1">
        <f t="shared" si="13"/>
        <v>8.2093620998519912E-2</v>
      </c>
    </row>
    <row r="79" spans="1:9" x14ac:dyDescent="0.25">
      <c r="A79" s="196">
        <f>+Egypt!A513</f>
        <v>42418</v>
      </c>
      <c r="B79">
        <v>789.7</v>
      </c>
      <c r="C79" s="67">
        <v>753</v>
      </c>
      <c r="D79">
        <v>2111.9</v>
      </c>
      <c r="E79">
        <v>1997.5</v>
      </c>
      <c r="F79" s="67">
        <f t="shared" si="14"/>
        <v>2901.6000000000004</v>
      </c>
      <c r="G79">
        <f t="shared" si="14"/>
        <v>2750.5</v>
      </c>
      <c r="H79" s="1">
        <f t="shared" si="13"/>
        <v>5.4935466278858591E-2</v>
      </c>
    </row>
    <row r="80" spans="1:9" x14ac:dyDescent="0.25">
      <c r="A80" s="196">
        <f>+Egypt!A514</f>
        <v>42425</v>
      </c>
      <c r="B80">
        <v>1030.2</v>
      </c>
      <c r="C80">
        <v>704.7</v>
      </c>
      <c r="D80">
        <v>2172.3000000000002</v>
      </c>
      <c r="E80">
        <v>2159.6999999999998</v>
      </c>
      <c r="F80" s="67">
        <f t="shared" si="14"/>
        <v>3202.5</v>
      </c>
      <c r="G80">
        <f t="shared" si="14"/>
        <v>2864.3999999999996</v>
      </c>
      <c r="H80" s="1">
        <f t="shared" ref="H80:H85" si="15">+F80/G80-1</f>
        <v>0.11803519061583589</v>
      </c>
    </row>
    <row r="81" spans="1:9" x14ac:dyDescent="0.25">
      <c r="A81" s="196">
        <f>+Egypt!A515</f>
        <v>42432</v>
      </c>
      <c r="B81" s="67">
        <v>1145</v>
      </c>
      <c r="C81">
        <v>723.5</v>
      </c>
      <c r="D81">
        <v>2316.4</v>
      </c>
      <c r="E81">
        <v>2277.1</v>
      </c>
      <c r="F81" s="67">
        <f t="shared" ref="F81:G83" si="16">+B81+D81</f>
        <v>3461.4</v>
      </c>
      <c r="G81">
        <f t="shared" si="16"/>
        <v>3000.6</v>
      </c>
      <c r="H81" s="1">
        <f t="shared" si="15"/>
        <v>0.15356928614277154</v>
      </c>
    </row>
    <row r="82" spans="1:9" x14ac:dyDescent="0.25">
      <c r="A82" s="196">
        <f>+Egypt!A516</f>
        <v>42439</v>
      </c>
      <c r="B82" s="67">
        <v>1056</v>
      </c>
      <c r="C82">
        <v>770.9</v>
      </c>
      <c r="D82">
        <v>2448.6999999999998</v>
      </c>
      <c r="E82">
        <v>2338.1</v>
      </c>
      <c r="F82" s="67">
        <f t="shared" si="16"/>
        <v>3504.7</v>
      </c>
      <c r="G82">
        <f t="shared" si="16"/>
        <v>3109</v>
      </c>
      <c r="H82" s="1">
        <f t="shared" si="15"/>
        <v>0.12727565133483432</v>
      </c>
    </row>
    <row r="83" spans="1:9" x14ac:dyDescent="0.25">
      <c r="A83" s="196">
        <f>+Egypt!A517</f>
        <v>42446</v>
      </c>
      <c r="B83">
        <v>1162.3</v>
      </c>
      <c r="C83">
        <v>741.1</v>
      </c>
      <c r="D83">
        <v>2484.5</v>
      </c>
      <c r="E83" s="67">
        <v>2407</v>
      </c>
      <c r="F83" s="67">
        <f t="shared" si="16"/>
        <v>3646.8</v>
      </c>
      <c r="G83">
        <f t="shared" si="16"/>
        <v>3148.1</v>
      </c>
      <c r="H83" s="1">
        <f t="shared" si="15"/>
        <v>0.1584130110225217</v>
      </c>
    </row>
    <row r="84" spans="1:9" x14ac:dyDescent="0.25">
      <c r="A84" s="196">
        <f>+Egypt!A518</f>
        <v>42453</v>
      </c>
      <c r="B84">
        <v>1093.9000000000001</v>
      </c>
      <c r="C84">
        <v>718.3</v>
      </c>
      <c r="D84">
        <v>2665.3</v>
      </c>
      <c r="E84">
        <v>2529.4</v>
      </c>
      <c r="F84" s="67">
        <f t="shared" ref="F84:G86" si="17">+B84+D84</f>
        <v>3759.2000000000003</v>
      </c>
      <c r="G84">
        <f t="shared" si="17"/>
        <v>3247.7</v>
      </c>
      <c r="H84" s="1">
        <f t="shared" si="15"/>
        <v>0.15749607414477951</v>
      </c>
    </row>
    <row r="85" spans="1:9" x14ac:dyDescent="0.25">
      <c r="A85" s="196">
        <f>+Egypt!A519</f>
        <v>42460</v>
      </c>
      <c r="B85">
        <v>1014.1</v>
      </c>
      <c r="C85">
        <v>701</v>
      </c>
      <c r="D85">
        <v>2794.3</v>
      </c>
      <c r="E85">
        <v>2601.1</v>
      </c>
      <c r="F85" s="67">
        <f t="shared" si="17"/>
        <v>3808.4</v>
      </c>
      <c r="G85">
        <f t="shared" si="17"/>
        <v>3302.1</v>
      </c>
      <c r="H85" s="1">
        <f t="shared" si="15"/>
        <v>0.15332667090639296</v>
      </c>
    </row>
    <row r="86" spans="1:9" x14ac:dyDescent="0.25">
      <c r="A86" s="196">
        <f>+Egypt!A520</f>
        <v>42467</v>
      </c>
      <c r="B86">
        <v>997.7</v>
      </c>
      <c r="C86">
        <v>656</v>
      </c>
      <c r="D86">
        <v>2863.7</v>
      </c>
      <c r="E86">
        <v>2664.3</v>
      </c>
      <c r="F86" s="67">
        <f t="shared" si="17"/>
        <v>3861.3999999999996</v>
      </c>
      <c r="G86">
        <f t="shared" si="17"/>
        <v>3320.3</v>
      </c>
      <c r="H86" s="1">
        <f t="shared" ref="H86:H91" si="18">+F86/G86-1</f>
        <v>0.16296720175887702</v>
      </c>
    </row>
    <row r="87" spans="1:9" x14ac:dyDescent="0.25">
      <c r="A87" s="196">
        <f>+Egypt!A521</f>
        <v>42474</v>
      </c>
      <c r="B87">
        <v>769.3</v>
      </c>
      <c r="C87">
        <v>733</v>
      </c>
      <c r="D87">
        <v>3177.6</v>
      </c>
      <c r="E87">
        <v>2736.2</v>
      </c>
      <c r="F87" s="67">
        <f t="shared" ref="F87:G89" si="19">+B87+D87</f>
        <v>3946.8999999999996</v>
      </c>
      <c r="G87">
        <f t="shared" si="19"/>
        <v>3469.2</v>
      </c>
      <c r="H87" s="1">
        <f t="shared" si="18"/>
        <v>0.13769745186210081</v>
      </c>
    </row>
    <row r="88" spans="1:9" x14ac:dyDescent="0.25">
      <c r="A88" s="196">
        <f>+Egypt!A522</f>
        <v>42481</v>
      </c>
      <c r="B88">
        <v>645.79999999999995</v>
      </c>
      <c r="C88">
        <v>640.70000000000005</v>
      </c>
      <c r="D88">
        <v>3462.9</v>
      </c>
      <c r="E88">
        <v>2855.7</v>
      </c>
      <c r="F88" s="67">
        <f t="shared" si="19"/>
        <v>4108.7</v>
      </c>
      <c r="G88">
        <f t="shared" si="19"/>
        <v>3496.3999999999996</v>
      </c>
      <c r="H88" s="1">
        <f t="shared" si="18"/>
        <v>0.17512298364031587</v>
      </c>
    </row>
    <row r="89" spans="1:9" x14ac:dyDescent="0.25">
      <c r="A89" s="196">
        <f>+Egypt!A523</f>
        <v>42488</v>
      </c>
      <c r="B89">
        <v>416.6</v>
      </c>
      <c r="C89">
        <v>573.5</v>
      </c>
      <c r="D89">
        <v>3720.4</v>
      </c>
      <c r="E89">
        <v>3032.5</v>
      </c>
      <c r="F89" s="67">
        <f t="shared" si="19"/>
        <v>4137</v>
      </c>
      <c r="G89" s="67">
        <f t="shared" si="19"/>
        <v>3606</v>
      </c>
      <c r="H89" s="1">
        <f t="shared" si="18"/>
        <v>0.14725457570715483</v>
      </c>
    </row>
    <row r="90" spans="1:9" x14ac:dyDescent="0.25">
      <c r="A90" s="196">
        <f>+Egypt!A524</f>
        <v>42495</v>
      </c>
      <c r="B90">
        <v>264.2</v>
      </c>
      <c r="C90">
        <v>572.1</v>
      </c>
      <c r="D90">
        <v>3887.3</v>
      </c>
      <c r="E90">
        <v>3142.5</v>
      </c>
      <c r="F90" s="67">
        <f t="shared" ref="F90:G92" si="20">+B90+D90</f>
        <v>4151.5</v>
      </c>
      <c r="G90">
        <f t="shared" si="20"/>
        <v>3714.6</v>
      </c>
      <c r="H90" s="1">
        <f t="shared" si="18"/>
        <v>0.11761697087169543</v>
      </c>
    </row>
    <row r="91" spans="1:9" x14ac:dyDescent="0.25">
      <c r="A91" s="196">
        <f>+Egypt!A525</f>
        <v>42502</v>
      </c>
      <c r="B91">
        <v>242.7</v>
      </c>
      <c r="C91">
        <v>474.8</v>
      </c>
      <c r="D91">
        <v>3908</v>
      </c>
      <c r="E91">
        <v>3356.8</v>
      </c>
      <c r="F91" s="67">
        <f t="shared" si="20"/>
        <v>4150.7</v>
      </c>
      <c r="G91">
        <f t="shared" si="20"/>
        <v>3831.6000000000004</v>
      </c>
      <c r="H91" s="1">
        <f t="shared" si="18"/>
        <v>8.3281135817934837E-2</v>
      </c>
    </row>
    <row r="92" spans="1:9" x14ac:dyDescent="0.25">
      <c r="A92" s="196">
        <f>+Egypt!A526</f>
        <v>42509</v>
      </c>
      <c r="B92">
        <v>327.7</v>
      </c>
      <c r="C92">
        <v>394.8</v>
      </c>
      <c r="D92">
        <v>3994.6</v>
      </c>
      <c r="E92">
        <v>3487.7</v>
      </c>
      <c r="F92" s="67">
        <f t="shared" si="20"/>
        <v>4322.3</v>
      </c>
      <c r="G92">
        <f t="shared" si="20"/>
        <v>3882.5</v>
      </c>
      <c r="H92" s="1">
        <f t="shared" ref="H92:H97" si="21">+F92/G92-1</f>
        <v>0.11327752736638774</v>
      </c>
      <c r="I92">
        <v>36.5</v>
      </c>
    </row>
    <row r="93" spans="1:9" x14ac:dyDescent="0.25">
      <c r="A93" s="196">
        <f>+Egypt!A527</f>
        <v>42516</v>
      </c>
      <c r="B93">
        <v>332.7</v>
      </c>
      <c r="C93">
        <v>347.5</v>
      </c>
      <c r="D93">
        <v>3994.6</v>
      </c>
      <c r="E93">
        <v>3577.9</v>
      </c>
      <c r="F93" s="67">
        <f t="shared" ref="F93:G95" si="22">+B93+D93</f>
        <v>4327.3</v>
      </c>
      <c r="G93">
        <f t="shared" si="22"/>
        <v>3925.4</v>
      </c>
      <c r="H93" s="1">
        <f t="shared" si="21"/>
        <v>0.10238447037244613</v>
      </c>
      <c r="I93">
        <v>36.5</v>
      </c>
    </row>
    <row r="94" spans="1:9" x14ac:dyDescent="0.25">
      <c r="A94" s="196">
        <f>+Egypt!A528</f>
        <v>42523</v>
      </c>
      <c r="B94" s="67">
        <v>324</v>
      </c>
      <c r="C94">
        <v>314.7</v>
      </c>
      <c r="D94">
        <v>4010.3</v>
      </c>
      <c r="E94">
        <v>3631</v>
      </c>
      <c r="F94" s="67">
        <f t="shared" si="22"/>
        <v>4334.3</v>
      </c>
      <c r="G94">
        <f t="shared" si="22"/>
        <v>3945.7</v>
      </c>
      <c r="H94" s="1">
        <f t="shared" si="21"/>
        <v>9.8486960488633368E-2</v>
      </c>
      <c r="I94">
        <v>45.5</v>
      </c>
    </row>
    <row r="95" spans="1:9" x14ac:dyDescent="0.25">
      <c r="A95" s="196">
        <f>+Egypt!A529</f>
        <v>42530</v>
      </c>
      <c r="B95" s="67">
        <v>411</v>
      </c>
      <c r="C95">
        <v>361.2</v>
      </c>
      <c r="D95">
        <v>4016.2</v>
      </c>
      <c r="E95">
        <v>3631</v>
      </c>
      <c r="F95" s="67">
        <f t="shared" si="22"/>
        <v>4427.2</v>
      </c>
      <c r="G95">
        <f t="shared" si="22"/>
        <v>3992.2</v>
      </c>
      <c r="H95" s="1">
        <f t="shared" si="21"/>
        <v>0.10896247682981808</v>
      </c>
      <c r="I95">
        <v>61.5</v>
      </c>
    </row>
    <row r="96" spans="1:9" x14ac:dyDescent="0.25">
      <c r="A96" s="196">
        <f>+Egypt!A530</f>
        <v>42537</v>
      </c>
      <c r="B96">
        <v>451.3</v>
      </c>
      <c r="C96">
        <v>339.5</v>
      </c>
      <c r="D96">
        <v>4016.2</v>
      </c>
      <c r="E96">
        <v>3727</v>
      </c>
      <c r="F96" s="67">
        <f t="shared" ref="F96:G98" si="23">+B96+D96</f>
        <v>4467.5</v>
      </c>
      <c r="G96">
        <f t="shared" si="23"/>
        <v>4066.5</v>
      </c>
      <c r="H96" s="1">
        <f t="shared" si="21"/>
        <v>9.8610598795032534E-2</v>
      </c>
      <c r="I96">
        <v>92.5</v>
      </c>
    </row>
    <row r="97" spans="1:9" x14ac:dyDescent="0.25">
      <c r="A97" s="196">
        <f>+Egypt!A531</f>
        <v>42544</v>
      </c>
      <c r="B97">
        <v>511.3</v>
      </c>
      <c r="C97">
        <v>395.1</v>
      </c>
      <c r="D97">
        <v>4016.2</v>
      </c>
      <c r="E97">
        <v>3737.5</v>
      </c>
      <c r="F97" s="67">
        <f t="shared" si="23"/>
        <v>4527.5</v>
      </c>
      <c r="G97">
        <f t="shared" si="23"/>
        <v>4132.6000000000004</v>
      </c>
      <c r="H97" s="1">
        <f t="shared" si="21"/>
        <v>9.5557276290954674E-2</v>
      </c>
      <c r="I97">
        <v>92.5</v>
      </c>
    </row>
    <row r="98" spans="1:9" x14ac:dyDescent="0.25">
      <c r="A98" s="196">
        <f>+Egypt!A532</f>
        <v>42551</v>
      </c>
      <c r="B98">
        <v>523.20000000000005</v>
      </c>
      <c r="C98">
        <v>408.1</v>
      </c>
      <c r="D98">
        <v>4026.6</v>
      </c>
      <c r="E98">
        <v>3768.1</v>
      </c>
      <c r="F98" s="67">
        <f t="shared" si="23"/>
        <v>4549.8</v>
      </c>
      <c r="G98">
        <f t="shared" si="23"/>
        <v>4176.2</v>
      </c>
      <c r="H98" s="1">
        <f t="shared" ref="H98:H103" si="24">+F98/G98-1</f>
        <v>8.9459317082515311E-2</v>
      </c>
      <c r="I98">
        <v>92.5</v>
      </c>
    </row>
    <row r="99" spans="1:9" x14ac:dyDescent="0.25">
      <c r="A99" s="196">
        <f>+Egypt!A533</f>
        <v>42558</v>
      </c>
      <c r="B99">
        <v>519.70000000000005</v>
      </c>
      <c r="C99">
        <v>365.5</v>
      </c>
      <c r="D99">
        <v>4075.3</v>
      </c>
      <c r="E99">
        <v>3809.2</v>
      </c>
      <c r="F99" s="67">
        <f t="shared" ref="F99:G101" si="25">+B99+D99</f>
        <v>4595</v>
      </c>
      <c r="G99">
        <f t="shared" si="25"/>
        <v>4174.7</v>
      </c>
      <c r="H99" s="1">
        <f t="shared" si="24"/>
        <v>0.10067789302225316</v>
      </c>
      <c r="I99" s="48">
        <v>92.5</v>
      </c>
    </row>
    <row r="100" spans="1:9" x14ac:dyDescent="0.25">
      <c r="A100" s="196">
        <f>+Egypt!A534</f>
        <v>42565</v>
      </c>
      <c r="B100">
        <v>472.7</v>
      </c>
      <c r="C100">
        <v>389.1</v>
      </c>
      <c r="D100">
        <v>4122.8999999999996</v>
      </c>
      <c r="E100">
        <v>3895.6</v>
      </c>
      <c r="F100" s="67">
        <f t="shared" si="25"/>
        <v>4595.5999999999995</v>
      </c>
      <c r="G100">
        <f t="shared" si="25"/>
        <v>4284.7</v>
      </c>
      <c r="H100" s="1">
        <f t="shared" si="24"/>
        <v>7.2560505986416723E-2</v>
      </c>
      <c r="I100" s="140">
        <v>104</v>
      </c>
    </row>
    <row r="101" spans="1:9" x14ac:dyDescent="0.25">
      <c r="A101" s="196">
        <f>+Egypt!A535</f>
        <v>42572</v>
      </c>
      <c r="B101">
        <v>443.7</v>
      </c>
      <c r="C101">
        <v>410.6</v>
      </c>
      <c r="D101" s="67">
        <v>4199</v>
      </c>
      <c r="E101" s="67">
        <v>3964</v>
      </c>
      <c r="F101" s="67">
        <f t="shared" si="25"/>
        <v>4642.7</v>
      </c>
      <c r="G101">
        <f t="shared" si="25"/>
        <v>4374.6000000000004</v>
      </c>
      <c r="H101" s="1">
        <f t="shared" si="24"/>
        <v>6.128560325515453E-2</v>
      </c>
      <c r="I101" s="140">
        <v>141</v>
      </c>
    </row>
    <row r="102" spans="1:9" x14ac:dyDescent="0.25">
      <c r="A102" s="196">
        <f>+Egypt!A536</f>
        <v>42579</v>
      </c>
      <c r="B102">
        <v>449.7</v>
      </c>
      <c r="C102">
        <v>338.5</v>
      </c>
      <c r="D102" s="67">
        <v>4199</v>
      </c>
      <c r="E102" s="67">
        <v>4040</v>
      </c>
      <c r="F102" s="67">
        <f t="shared" ref="F102:G104" si="26">+B102+D102</f>
        <v>4648.7</v>
      </c>
      <c r="G102">
        <f t="shared" si="26"/>
        <v>4378.5</v>
      </c>
      <c r="H102" s="1">
        <f t="shared" si="24"/>
        <v>6.1710631494804158E-2</v>
      </c>
      <c r="I102" s="140">
        <v>166</v>
      </c>
    </row>
    <row r="103" spans="1:9" x14ac:dyDescent="0.25">
      <c r="A103" s="196">
        <f>+Egypt!A537</f>
        <v>42586</v>
      </c>
      <c r="B103">
        <v>345.4</v>
      </c>
      <c r="C103">
        <v>340.1</v>
      </c>
      <c r="D103">
        <v>4317.1000000000004</v>
      </c>
      <c r="E103">
        <v>4083.6</v>
      </c>
      <c r="F103" s="67">
        <f t="shared" si="26"/>
        <v>4662.5</v>
      </c>
      <c r="G103">
        <f t="shared" si="26"/>
        <v>4423.7</v>
      </c>
      <c r="H103" s="1">
        <f t="shared" si="24"/>
        <v>5.3981960802043538E-2</v>
      </c>
      <c r="I103" s="140">
        <v>188.5</v>
      </c>
    </row>
    <row r="104" spans="1:9" x14ac:dyDescent="0.25">
      <c r="A104" s="196">
        <f>+Egypt!A538</f>
        <v>42593</v>
      </c>
      <c r="B104">
        <v>278.39999999999998</v>
      </c>
      <c r="C104">
        <v>322.8</v>
      </c>
      <c r="D104">
        <v>4390.2</v>
      </c>
      <c r="E104">
        <v>4167.2</v>
      </c>
      <c r="F104" s="67">
        <f t="shared" si="26"/>
        <v>4668.5999999999995</v>
      </c>
      <c r="G104" s="67">
        <f t="shared" si="26"/>
        <v>4490</v>
      </c>
      <c r="H104" s="1">
        <f t="shared" ref="H104:H109" si="27">+F104/G104-1</f>
        <v>3.9777282850779416E-2</v>
      </c>
      <c r="I104" s="140">
        <v>224.8</v>
      </c>
    </row>
    <row r="105" spans="1:9" x14ac:dyDescent="0.25">
      <c r="A105" s="196">
        <f>+Egypt!A539</f>
        <v>42600</v>
      </c>
      <c r="B105" s="67">
        <v>209</v>
      </c>
      <c r="C105">
        <v>227.7</v>
      </c>
      <c r="D105">
        <v>4478.7</v>
      </c>
      <c r="E105">
        <v>4238.2</v>
      </c>
      <c r="F105" s="67">
        <f t="shared" ref="F105:G107" si="28">+B105+D105</f>
        <v>4687.7</v>
      </c>
      <c r="G105">
        <f t="shared" si="28"/>
        <v>4465.8999999999996</v>
      </c>
      <c r="H105" s="1">
        <f t="shared" si="27"/>
        <v>4.9665241048836739E-2</v>
      </c>
      <c r="I105" s="140">
        <v>323.8</v>
      </c>
    </row>
    <row r="106" spans="1:9" x14ac:dyDescent="0.25">
      <c r="A106" s="196">
        <f>+Egypt!A540</f>
        <v>42607</v>
      </c>
      <c r="B106" s="67">
        <v>209</v>
      </c>
      <c r="C106">
        <v>227.7</v>
      </c>
      <c r="D106">
        <v>4478.7</v>
      </c>
      <c r="E106">
        <v>4238.2</v>
      </c>
      <c r="F106" s="67">
        <f t="shared" si="28"/>
        <v>4687.7</v>
      </c>
      <c r="G106">
        <f t="shared" si="28"/>
        <v>4465.8999999999996</v>
      </c>
      <c r="H106" s="1">
        <f t="shared" si="27"/>
        <v>4.9665241048836739E-2</v>
      </c>
      <c r="I106" s="140">
        <v>323.8</v>
      </c>
    </row>
    <row r="107" spans="1:9" x14ac:dyDescent="0.25">
      <c r="A107" s="196">
        <f>+Egypt!A541</f>
        <v>42614</v>
      </c>
      <c r="B107">
        <v>587.1</v>
      </c>
      <c r="C107">
        <v>538</v>
      </c>
      <c r="D107">
        <v>0</v>
      </c>
      <c r="E107">
        <v>65.5</v>
      </c>
      <c r="F107" s="67">
        <f t="shared" si="28"/>
        <v>587.1</v>
      </c>
      <c r="G107">
        <f t="shared" si="28"/>
        <v>603.5</v>
      </c>
      <c r="H107" s="1">
        <f t="shared" si="27"/>
        <v>-2.717481358740681E-2</v>
      </c>
    </row>
    <row r="108" spans="1:9" x14ac:dyDescent="0.25">
      <c r="A108" s="196">
        <f>+Egypt!A542</f>
        <v>42621</v>
      </c>
      <c r="B108">
        <v>661.9</v>
      </c>
      <c r="C108">
        <v>479.1</v>
      </c>
      <c r="D108">
        <v>96.1</v>
      </c>
      <c r="E108">
        <v>106.1</v>
      </c>
      <c r="F108" s="67">
        <f t="shared" ref="F108:G110" si="29">+B108+D108</f>
        <v>758</v>
      </c>
      <c r="G108">
        <f t="shared" si="29"/>
        <v>585.20000000000005</v>
      </c>
      <c r="H108" s="1">
        <f t="shared" si="27"/>
        <v>0.29528366370471626</v>
      </c>
    </row>
    <row r="109" spans="1:9" x14ac:dyDescent="0.25">
      <c r="A109" s="196">
        <f>+Egypt!A543</f>
        <v>42628</v>
      </c>
      <c r="B109">
        <v>686.1</v>
      </c>
      <c r="C109">
        <v>470.2</v>
      </c>
      <c r="D109">
        <v>128.69999999999999</v>
      </c>
      <c r="E109">
        <v>269.7</v>
      </c>
      <c r="F109" s="67">
        <f t="shared" si="29"/>
        <v>814.8</v>
      </c>
      <c r="G109">
        <f t="shared" si="29"/>
        <v>739.9</v>
      </c>
      <c r="H109" s="1">
        <f t="shared" si="27"/>
        <v>0.1012298959318827</v>
      </c>
    </row>
    <row r="110" spans="1:9" x14ac:dyDescent="0.25">
      <c r="A110" s="196">
        <f>+Egypt!A544</f>
        <v>42635</v>
      </c>
      <c r="B110" s="67">
        <v>777</v>
      </c>
      <c r="C110">
        <v>400.7</v>
      </c>
      <c r="D110">
        <v>268.10000000000002</v>
      </c>
      <c r="E110">
        <v>381.4</v>
      </c>
      <c r="F110" s="67">
        <f t="shared" si="29"/>
        <v>1045.0999999999999</v>
      </c>
      <c r="G110">
        <f t="shared" si="29"/>
        <v>782.09999999999991</v>
      </c>
      <c r="H110" s="1">
        <f t="shared" ref="H110:H115" si="30">+F110/G110-1</f>
        <v>0.33627413374248816</v>
      </c>
    </row>
    <row r="111" spans="1:9" x14ac:dyDescent="0.25">
      <c r="A111" s="196">
        <f>+Egypt!A545</f>
        <v>42642</v>
      </c>
      <c r="B111">
        <v>793.9</v>
      </c>
      <c r="C111">
        <v>370.6</v>
      </c>
      <c r="D111">
        <v>337.1</v>
      </c>
      <c r="E111">
        <v>412.7</v>
      </c>
      <c r="F111" s="67">
        <f t="shared" ref="F111:G113" si="31">+B111+D111</f>
        <v>1131</v>
      </c>
      <c r="G111">
        <f t="shared" si="31"/>
        <v>783.3</v>
      </c>
      <c r="H111" s="1">
        <f t="shared" si="30"/>
        <v>0.4438912294140176</v>
      </c>
    </row>
    <row r="112" spans="1:9" x14ac:dyDescent="0.25">
      <c r="A112" s="196">
        <f>+Egypt!A546</f>
        <v>42649</v>
      </c>
      <c r="B112">
        <v>828.9</v>
      </c>
      <c r="C112" s="125">
        <v>440</v>
      </c>
      <c r="D112">
        <v>375.6</v>
      </c>
      <c r="E112" s="125">
        <v>462</v>
      </c>
      <c r="F112" s="67">
        <f t="shared" si="31"/>
        <v>1204.5</v>
      </c>
      <c r="G112">
        <f t="shared" si="31"/>
        <v>902</v>
      </c>
      <c r="H112" s="1">
        <f t="shared" si="30"/>
        <v>0.33536585365853666</v>
      </c>
    </row>
    <row r="113" spans="1:8" x14ac:dyDescent="0.25">
      <c r="A113" s="196">
        <f>+Egypt!A547</f>
        <v>42656</v>
      </c>
      <c r="B113">
        <v>923.7</v>
      </c>
      <c r="C113">
        <v>435.4</v>
      </c>
      <c r="D113">
        <v>478</v>
      </c>
      <c r="E113">
        <v>538.4</v>
      </c>
      <c r="F113" s="67">
        <f t="shared" si="31"/>
        <v>1401.7</v>
      </c>
      <c r="G113">
        <f t="shared" si="31"/>
        <v>973.8</v>
      </c>
      <c r="H113" s="1">
        <f t="shared" si="30"/>
        <v>0.43941261039227775</v>
      </c>
    </row>
    <row r="114" spans="1:8" x14ac:dyDescent="0.25">
      <c r="A114" s="196">
        <f>+Egypt!A548</f>
        <v>42663</v>
      </c>
      <c r="B114">
        <v>886.8</v>
      </c>
      <c r="C114">
        <v>471.8</v>
      </c>
      <c r="D114">
        <v>508.6</v>
      </c>
      <c r="E114">
        <v>662.9</v>
      </c>
      <c r="F114" s="67">
        <f t="shared" ref="F114:G116" si="32">+B114+D114</f>
        <v>1395.4</v>
      </c>
      <c r="G114">
        <f t="shared" si="32"/>
        <v>1134.7</v>
      </c>
      <c r="H114" s="1">
        <f t="shared" si="30"/>
        <v>0.22975235745130873</v>
      </c>
    </row>
    <row r="115" spans="1:8" x14ac:dyDescent="0.25">
      <c r="A115" s="196">
        <f>+Egypt!A549</f>
        <v>42670</v>
      </c>
      <c r="B115">
        <v>941.3</v>
      </c>
      <c r="C115">
        <v>456</v>
      </c>
      <c r="D115">
        <v>650.20000000000005</v>
      </c>
      <c r="E115">
        <v>755.1</v>
      </c>
      <c r="F115" s="67">
        <f t="shared" si="32"/>
        <v>1591.5</v>
      </c>
      <c r="G115">
        <f t="shared" si="32"/>
        <v>1211.0999999999999</v>
      </c>
      <c r="H115" s="1">
        <f t="shared" si="30"/>
        <v>0.31409462472132788</v>
      </c>
    </row>
    <row r="116" spans="1:8" x14ac:dyDescent="0.25">
      <c r="A116" s="196">
        <f>+Egypt!A550</f>
        <v>42677</v>
      </c>
      <c r="B116">
        <v>869.6</v>
      </c>
      <c r="C116">
        <v>501.5</v>
      </c>
      <c r="D116">
        <v>794.2</v>
      </c>
      <c r="E116">
        <v>755.1</v>
      </c>
      <c r="F116" s="67">
        <f t="shared" si="32"/>
        <v>1663.8000000000002</v>
      </c>
      <c r="G116">
        <f t="shared" si="32"/>
        <v>1256.5999999999999</v>
      </c>
      <c r="H116" s="1">
        <f t="shared" ref="H116:H121" si="33">+F116/G116-1</f>
        <v>0.32404902116823209</v>
      </c>
    </row>
    <row r="117" spans="1:8" x14ac:dyDescent="0.25">
      <c r="A117" s="196">
        <f>+Egypt!A551</f>
        <v>42684</v>
      </c>
      <c r="B117">
        <v>915.5</v>
      </c>
      <c r="C117">
        <v>483.1</v>
      </c>
      <c r="D117">
        <v>835.3</v>
      </c>
      <c r="E117">
        <v>780.3</v>
      </c>
      <c r="F117" s="67">
        <f t="shared" ref="F117:G119" si="34">+B117+D117</f>
        <v>1750.8</v>
      </c>
      <c r="G117">
        <f t="shared" si="34"/>
        <v>1263.4000000000001</v>
      </c>
      <c r="H117" s="1">
        <f t="shared" si="33"/>
        <v>0.38578439132499587</v>
      </c>
    </row>
    <row r="118" spans="1:8" x14ac:dyDescent="0.25">
      <c r="A118" s="196">
        <f>+Egypt!A552</f>
        <v>42691</v>
      </c>
      <c r="B118">
        <v>915.3</v>
      </c>
      <c r="C118">
        <v>455</v>
      </c>
      <c r="D118">
        <v>896.7</v>
      </c>
      <c r="E118">
        <v>897</v>
      </c>
      <c r="F118" s="67">
        <f t="shared" si="34"/>
        <v>1812</v>
      </c>
      <c r="G118">
        <f t="shared" si="34"/>
        <v>1352</v>
      </c>
      <c r="H118" s="1">
        <f t="shared" si="33"/>
        <v>0.34023668639053262</v>
      </c>
    </row>
    <row r="119" spans="1:8" x14ac:dyDescent="0.25">
      <c r="A119" s="196">
        <f>+Egypt!A553</f>
        <v>42698</v>
      </c>
      <c r="B119" s="67">
        <v>861</v>
      </c>
      <c r="C119">
        <v>464.5</v>
      </c>
      <c r="D119">
        <v>958.2</v>
      </c>
      <c r="E119">
        <v>916.7</v>
      </c>
      <c r="F119" s="67">
        <f t="shared" si="34"/>
        <v>1819.2</v>
      </c>
      <c r="G119">
        <f t="shared" si="34"/>
        <v>1381.2</v>
      </c>
      <c r="H119" s="1">
        <f t="shared" si="33"/>
        <v>0.31711555169417904</v>
      </c>
    </row>
    <row r="120" spans="1:8" x14ac:dyDescent="0.25">
      <c r="A120" s="196">
        <f>+Egypt!A554</f>
        <v>42705</v>
      </c>
      <c r="B120">
        <v>914.3</v>
      </c>
      <c r="C120">
        <v>521.79999999999995</v>
      </c>
      <c r="D120">
        <v>993.8</v>
      </c>
      <c r="E120">
        <v>989.4</v>
      </c>
      <c r="F120" s="67">
        <f t="shared" ref="F120:G122" si="35">+B120+D120</f>
        <v>1908.1</v>
      </c>
      <c r="G120">
        <f t="shared" si="35"/>
        <v>1511.1999999999998</v>
      </c>
      <c r="H120" s="1">
        <f t="shared" si="33"/>
        <v>0.26263896241397577</v>
      </c>
    </row>
    <row r="121" spans="1:8" x14ac:dyDescent="0.25">
      <c r="A121" s="196">
        <f>+Egypt!A555</f>
        <v>42712</v>
      </c>
      <c r="B121">
        <v>1031.8</v>
      </c>
      <c r="C121">
        <v>556.79999999999995</v>
      </c>
      <c r="D121">
        <v>1038.5</v>
      </c>
      <c r="E121">
        <v>1086</v>
      </c>
      <c r="F121" s="67">
        <f t="shared" si="35"/>
        <v>2070.3000000000002</v>
      </c>
      <c r="G121">
        <f t="shared" si="35"/>
        <v>1642.8</v>
      </c>
      <c r="H121" s="1">
        <f t="shared" si="33"/>
        <v>0.26022644265887518</v>
      </c>
    </row>
    <row r="122" spans="1:8" x14ac:dyDescent="0.25">
      <c r="A122" s="196">
        <f>+Egypt!A556</f>
        <v>42719</v>
      </c>
      <c r="B122">
        <v>1051.5999999999999</v>
      </c>
      <c r="C122">
        <v>577.79999999999995</v>
      </c>
      <c r="D122">
        <v>1080</v>
      </c>
      <c r="E122">
        <v>1224.5999999999999</v>
      </c>
      <c r="F122" s="67">
        <f t="shared" si="35"/>
        <v>2131.6</v>
      </c>
      <c r="G122">
        <f t="shared" si="35"/>
        <v>1802.3999999999999</v>
      </c>
      <c r="H122" s="1">
        <f t="shared" ref="H122:H127" si="36">+F122/G122-1</f>
        <v>0.18264536173990242</v>
      </c>
    </row>
    <row r="123" spans="1:8" x14ac:dyDescent="0.25">
      <c r="A123" s="196">
        <f>+Egypt!A557</f>
        <v>42726</v>
      </c>
      <c r="B123">
        <v>1003.8</v>
      </c>
      <c r="C123">
        <v>584.79999999999995</v>
      </c>
      <c r="D123">
        <v>1121.9000000000001</v>
      </c>
      <c r="E123">
        <v>1280.3</v>
      </c>
      <c r="F123" s="67">
        <f t="shared" ref="F123:G125" si="37">+B123+D123</f>
        <v>2125.6999999999998</v>
      </c>
      <c r="G123">
        <f t="shared" si="37"/>
        <v>1865.1</v>
      </c>
      <c r="H123" s="1">
        <f t="shared" si="36"/>
        <v>0.13972441155970183</v>
      </c>
    </row>
    <row r="124" spans="1:8" x14ac:dyDescent="0.25">
      <c r="A124" s="196">
        <f>+Egypt!A558</f>
        <v>42733</v>
      </c>
      <c r="B124">
        <v>1035.3</v>
      </c>
      <c r="C124">
        <v>582.20000000000005</v>
      </c>
      <c r="D124">
        <v>1147.7</v>
      </c>
      <c r="E124">
        <v>1374.6</v>
      </c>
      <c r="F124" s="67">
        <f t="shared" si="37"/>
        <v>2183</v>
      </c>
      <c r="G124">
        <f t="shared" si="37"/>
        <v>1956.8</v>
      </c>
      <c r="H124" s="1">
        <f t="shared" si="36"/>
        <v>0.11559689288634512</v>
      </c>
    </row>
    <row r="125" spans="1:8" x14ac:dyDescent="0.25">
      <c r="A125" s="196">
        <f>+Egypt!A559</f>
        <v>42740</v>
      </c>
      <c r="B125">
        <v>983.8</v>
      </c>
      <c r="C125">
        <v>582.20000000000005</v>
      </c>
      <c r="D125">
        <v>1241.0999999999999</v>
      </c>
      <c r="E125">
        <v>1374.6</v>
      </c>
      <c r="F125" s="67">
        <f t="shared" si="37"/>
        <v>2224.8999999999996</v>
      </c>
      <c r="G125">
        <f t="shared" si="37"/>
        <v>1956.8</v>
      </c>
      <c r="H125" s="1">
        <f t="shared" si="36"/>
        <v>0.1370094031071134</v>
      </c>
    </row>
    <row r="126" spans="1:8" x14ac:dyDescent="0.25">
      <c r="A126" s="196">
        <f>+Egypt!A560</f>
        <v>42747</v>
      </c>
      <c r="B126">
        <v>1027.9000000000001</v>
      </c>
      <c r="C126">
        <v>594.4</v>
      </c>
      <c r="D126">
        <v>1309.5999999999999</v>
      </c>
      <c r="E126" s="67">
        <v>1541</v>
      </c>
      <c r="F126" s="67">
        <f t="shared" ref="F126:G128" si="38">+B126+D126</f>
        <v>2337.5</v>
      </c>
      <c r="G126">
        <f t="shared" si="38"/>
        <v>2135.4</v>
      </c>
      <c r="H126" s="1">
        <f t="shared" si="36"/>
        <v>9.4642689894165022E-2</v>
      </c>
    </row>
    <row r="127" spans="1:8" x14ac:dyDescent="0.25">
      <c r="A127" s="196">
        <f>+Egypt!A561</f>
        <v>42754</v>
      </c>
      <c r="B127">
        <v>1112.7</v>
      </c>
      <c r="C127">
        <v>553.9</v>
      </c>
      <c r="D127">
        <v>1396.5</v>
      </c>
      <c r="E127">
        <v>1619.3</v>
      </c>
      <c r="F127" s="67">
        <f t="shared" si="38"/>
        <v>2509.1999999999998</v>
      </c>
      <c r="G127">
        <f t="shared" si="38"/>
        <v>2173.1999999999998</v>
      </c>
      <c r="H127" s="1">
        <f t="shared" si="36"/>
        <v>0.15461071231363888</v>
      </c>
    </row>
    <row r="128" spans="1:8" x14ac:dyDescent="0.25">
      <c r="A128" s="196">
        <f>+Egypt!A562</f>
        <v>42761</v>
      </c>
      <c r="B128">
        <v>1268.8</v>
      </c>
      <c r="C128">
        <v>646.6</v>
      </c>
      <c r="D128">
        <v>1453.3</v>
      </c>
      <c r="E128">
        <v>1774.9</v>
      </c>
      <c r="F128" s="67">
        <f t="shared" si="38"/>
        <v>2722.1</v>
      </c>
      <c r="G128">
        <f t="shared" si="38"/>
        <v>2421.5</v>
      </c>
      <c r="H128" s="1">
        <f>+F128/G128-1</f>
        <v>0.12413793103448278</v>
      </c>
    </row>
    <row r="129" spans="1:9" x14ac:dyDescent="0.25">
      <c r="A129" s="196">
        <f>+Egypt!A563</f>
        <v>42768</v>
      </c>
      <c r="B129">
        <v>1159.0999999999999</v>
      </c>
      <c r="C129">
        <v>611.5</v>
      </c>
      <c r="D129">
        <v>1641.6</v>
      </c>
      <c r="E129">
        <v>1881.8</v>
      </c>
      <c r="F129" s="67">
        <f>+B129+D129</f>
        <v>2800.7</v>
      </c>
      <c r="G129">
        <f>+C129+E129</f>
        <v>2493.3000000000002</v>
      </c>
      <c r="H129" s="1">
        <f>+F129/G129-1</f>
        <v>0.12329041832110033</v>
      </c>
    </row>
    <row r="130" spans="1:9" x14ac:dyDescent="0.25">
      <c r="A130" s="196">
        <f>+Egypt!A564</f>
        <v>42775</v>
      </c>
      <c r="B130">
        <v>1155.0999999999999</v>
      </c>
      <c r="C130" s="67">
        <v>849</v>
      </c>
      <c r="D130">
        <v>1660</v>
      </c>
      <c r="E130">
        <v>1929.6</v>
      </c>
      <c r="F130" s="67">
        <f t="shared" ref="F130:F178" si="39">+B130+D130</f>
        <v>2815.1</v>
      </c>
      <c r="G130">
        <f t="shared" ref="G130:G178" si="40">+C130+E130</f>
        <v>2778.6</v>
      </c>
      <c r="H130" s="1">
        <f t="shared" ref="H130:H178" si="41">+F130/G130-1</f>
        <v>1.3136111710933651E-2</v>
      </c>
    </row>
    <row r="131" spans="1:9" x14ac:dyDescent="0.25">
      <c r="A131" s="196">
        <f>+Egypt!A565</f>
        <v>42782</v>
      </c>
      <c r="B131">
        <v>1181.8</v>
      </c>
      <c r="C131" s="67">
        <v>789.7</v>
      </c>
      <c r="D131">
        <v>1726.3</v>
      </c>
      <c r="E131">
        <v>2111.9</v>
      </c>
      <c r="F131" s="67">
        <f t="shared" si="39"/>
        <v>2908.1</v>
      </c>
      <c r="G131">
        <f t="shared" si="40"/>
        <v>2901.6000000000004</v>
      </c>
      <c r="H131" s="1">
        <f t="shared" si="41"/>
        <v>2.2401433691754402E-3</v>
      </c>
    </row>
    <row r="132" spans="1:9" x14ac:dyDescent="0.25">
      <c r="A132" s="196">
        <f>+Egypt!A566</f>
        <v>42789</v>
      </c>
      <c r="B132">
        <v>1139.5</v>
      </c>
      <c r="C132" s="67">
        <v>1030.2</v>
      </c>
      <c r="D132">
        <v>1870.3</v>
      </c>
      <c r="E132">
        <v>2172.3000000000002</v>
      </c>
      <c r="F132" s="67">
        <f t="shared" si="39"/>
        <v>3009.8</v>
      </c>
      <c r="G132">
        <f t="shared" si="40"/>
        <v>3202.5</v>
      </c>
      <c r="H132" s="1">
        <f t="shared" si="41"/>
        <v>-6.0171740827478448E-2</v>
      </c>
    </row>
    <row r="133" spans="1:9" x14ac:dyDescent="0.25">
      <c r="A133" s="196">
        <f>+Egypt!A567</f>
        <v>42796</v>
      </c>
      <c r="B133">
        <v>1037.2</v>
      </c>
      <c r="C133" s="67">
        <v>1145</v>
      </c>
      <c r="D133">
        <v>2034.3</v>
      </c>
      <c r="E133">
        <v>2316.4</v>
      </c>
      <c r="F133" s="67">
        <f t="shared" si="39"/>
        <v>3071.5</v>
      </c>
      <c r="G133">
        <f t="shared" si="40"/>
        <v>3461.4</v>
      </c>
      <c r="H133" s="1">
        <f t="shared" si="41"/>
        <v>-0.11264228346911653</v>
      </c>
    </row>
    <row r="134" spans="1:9" x14ac:dyDescent="0.25">
      <c r="A134" s="196">
        <f>+Egypt!A568</f>
        <v>42803</v>
      </c>
      <c r="B134">
        <v>952.3</v>
      </c>
      <c r="C134" s="67">
        <v>1056</v>
      </c>
      <c r="D134">
        <v>2301.3000000000002</v>
      </c>
      <c r="E134">
        <v>2448.6999999999998</v>
      </c>
      <c r="F134" s="67">
        <f t="shared" si="39"/>
        <v>3253.6000000000004</v>
      </c>
      <c r="G134">
        <f t="shared" si="40"/>
        <v>3504.7</v>
      </c>
      <c r="H134" s="1">
        <f t="shared" si="41"/>
        <v>-7.1646645932604613E-2</v>
      </c>
    </row>
    <row r="135" spans="1:9" x14ac:dyDescent="0.25">
      <c r="A135" s="196">
        <f>+Egypt!A569</f>
        <v>42810</v>
      </c>
      <c r="B135">
        <v>841.3</v>
      </c>
      <c r="C135" s="67">
        <v>1162.3</v>
      </c>
      <c r="D135">
        <v>2497.6999999999998</v>
      </c>
      <c r="E135">
        <v>2484.5</v>
      </c>
      <c r="F135" s="67">
        <f t="shared" si="39"/>
        <v>3339</v>
      </c>
      <c r="G135">
        <f t="shared" si="40"/>
        <v>3646.8</v>
      </c>
      <c r="H135" s="1">
        <f t="shared" si="41"/>
        <v>-8.4402764067127434E-2</v>
      </c>
    </row>
    <row r="136" spans="1:9" x14ac:dyDescent="0.25">
      <c r="A136" s="196">
        <f>+Egypt!A570</f>
        <v>42817</v>
      </c>
      <c r="B136">
        <v>592.4</v>
      </c>
      <c r="C136" s="67">
        <v>1093.9000000000001</v>
      </c>
      <c r="D136">
        <v>2895.9</v>
      </c>
      <c r="E136">
        <v>2665.3</v>
      </c>
      <c r="F136" s="67">
        <f t="shared" si="39"/>
        <v>3488.3</v>
      </c>
      <c r="G136">
        <f t="shared" si="40"/>
        <v>3759.2000000000003</v>
      </c>
      <c r="H136" s="1">
        <f t="shared" si="41"/>
        <v>-7.2063204937220737E-2</v>
      </c>
    </row>
    <row r="137" spans="1:9" x14ac:dyDescent="0.25">
      <c r="A137" s="196">
        <f>+Egypt!A571</f>
        <v>42824</v>
      </c>
      <c r="B137">
        <v>370.3</v>
      </c>
      <c r="C137">
        <v>1014.1</v>
      </c>
      <c r="D137">
        <v>3370.3</v>
      </c>
      <c r="E137">
        <v>2794.3</v>
      </c>
      <c r="F137" s="67">
        <f t="shared" si="39"/>
        <v>3740.6000000000004</v>
      </c>
      <c r="G137">
        <f t="shared" si="40"/>
        <v>3808.4</v>
      </c>
      <c r="H137" s="1">
        <f t="shared" si="41"/>
        <v>-1.7802751811784367E-2</v>
      </c>
    </row>
    <row r="138" spans="1:9" x14ac:dyDescent="0.25">
      <c r="A138" s="196">
        <f>+Egypt!A572</f>
        <v>42831</v>
      </c>
      <c r="B138">
        <v>335.1</v>
      </c>
      <c r="C138">
        <v>997.7</v>
      </c>
      <c r="D138">
        <v>3491.1</v>
      </c>
      <c r="E138">
        <v>2863.7</v>
      </c>
      <c r="F138" s="67">
        <f t="shared" si="39"/>
        <v>3826.2</v>
      </c>
      <c r="G138">
        <f t="shared" si="40"/>
        <v>3861.3999999999996</v>
      </c>
      <c r="H138" s="1">
        <f t="shared" si="41"/>
        <v>-9.1158647122804304E-3</v>
      </c>
    </row>
    <row r="139" spans="1:9" x14ac:dyDescent="0.25">
      <c r="A139" s="196">
        <f>+Egypt!A573</f>
        <v>42838</v>
      </c>
      <c r="B139">
        <v>338.2</v>
      </c>
      <c r="C139">
        <v>769.3</v>
      </c>
      <c r="D139">
        <v>3518.1</v>
      </c>
      <c r="E139">
        <v>3177.6</v>
      </c>
      <c r="F139" s="67">
        <f t="shared" si="39"/>
        <v>3856.2999999999997</v>
      </c>
      <c r="G139">
        <f t="shared" si="40"/>
        <v>3946.8999999999996</v>
      </c>
      <c r="H139" s="1">
        <f t="shared" si="41"/>
        <v>-2.2954723960576628E-2</v>
      </c>
    </row>
    <row r="140" spans="1:9" x14ac:dyDescent="0.25">
      <c r="A140" s="196">
        <f>+Egypt!A574</f>
        <v>42845</v>
      </c>
      <c r="B140">
        <v>345.2</v>
      </c>
      <c r="C140">
        <v>645.79999999999995</v>
      </c>
      <c r="D140">
        <v>3550.5</v>
      </c>
      <c r="E140">
        <v>3462.9</v>
      </c>
      <c r="F140" s="67">
        <f t="shared" si="39"/>
        <v>3895.7</v>
      </c>
      <c r="G140">
        <f t="shared" si="40"/>
        <v>4108.7</v>
      </c>
      <c r="H140" s="1">
        <f t="shared" si="41"/>
        <v>-5.1841214982841333E-2</v>
      </c>
    </row>
    <row r="141" spans="1:9" x14ac:dyDescent="0.25">
      <c r="A141" s="196">
        <f>+Egypt!A575</f>
        <v>42852</v>
      </c>
      <c r="B141">
        <v>333.7</v>
      </c>
      <c r="C141">
        <v>416.6</v>
      </c>
      <c r="D141">
        <v>3580</v>
      </c>
      <c r="E141">
        <v>3720.4</v>
      </c>
      <c r="F141" s="67">
        <f t="shared" si="39"/>
        <v>3913.7</v>
      </c>
      <c r="G141">
        <f t="shared" si="40"/>
        <v>4137</v>
      </c>
      <c r="H141" s="1">
        <f t="shared" si="41"/>
        <v>-5.3976311336717431E-2</v>
      </c>
      <c r="I141">
        <v>0</v>
      </c>
    </row>
    <row r="142" spans="1:9" x14ac:dyDescent="0.25">
      <c r="A142" s="196">
        <f>+Egypt!A576</f>
        <v>42859</v>
      </c>
      <c r="B142">
        <v>334.8</v>
      </c>
      <c r="C142">
        <v>264.2</v>
      </c>
      <c r="D142">
        <v>3590.6</v>
      </c>
      <c r="E142">
        <v>3887.3</v>
      </c>
      <c r="F142" s="67">
        <f t="shared" si="39"/>
        <v>3925.4</v>
      </c>
      <c r="G142">
        <f t="shared" si="40"/>
        <v>4151.5</v>
      </c>
      <c r="H142" s="1">
        <f t="shared" si="41"/>
        <v>-5.4462242562929086E-2</v>
      </c>
      <c r="I142">
        <v>0</v>
      </c>
    </row>
    <row r="143" spans="1:9" x14ac:dyDescent="0.25">
      <c r="A143" s="196">
        <f>+Egypt!A577</f>
        <v>42866</v>
      </c>
      <c r="B143">
        <v>374.7</v>
      </c>
      <c r="C143">
        <v>242.7</v>
      </c>
      <c r="D143">
        <v>3590.6</v>
      </c>
      <c r="E143">
        <v>3908</v>
      </c>
      <c r="F143" s="67">
        <f t="shared" si="39"/>
        <v>3965.2999999999997</v>
      </c>
      <c r="G143">
        <f t="shared" si="40"/>
        <v>4150.7</v>
      </c>
      <c r="H143" s="1">
        <f t="shared" si="41"/>
        <v>-4.4667164574650031E-2</v>
      </c>
      <c r="I143">
        <v>0</v>
      </c>
    </row>
    <row r="144" spans="1:9" x14ac:dyDescent="0.25">
      <c r="A144" s="196">
        <f>+Egypt!A578</f>
        <v>42873</v>
      </c>
      <c r="B144">
        <v>370.2</v>
      </c>
      <c r="C144">
        <v>327.7</v>
      </c>
      <c r="D144">
        <v>3595.9</v>
      </c>
      <c r="E144">
        <v>3994.6</v>
      </c>
      <c r="F144" s="67">
        <f t="shared" si="39"/>
        <v>3966.1</v>
      </c>
      <c r="G144">
        <f t="shared" si="40"/>
        <v>4322.3</v>
      </c>
      <c r="H144" s="1">
        <f t="shared" si="41"/>
        <v>-8.2409828100779792E-2</v>
      </c>
      <c r="I144">
        <v>0</v>
      </c>
    </row>
    <row r="145" spans="1:9" x14ac:dyDescent="0.25">
      <c r="A145" s="196">
        <f>+Egypt!A579</f>
        <v>42880</v>
      </c>
      <c r="B145">
        <v>368.7</v>
      </c>
      <c r="C145">
        <v>332.7</v>
      </c>
      <c r="D145">
        <v>3600.3</v>
      </c>
      <c r="E145">
        <v>3994.6</v>
      </c>
      <c r="F145" s="67">
        <f t="shared" si="39"/>
        <v>3969</v>
      </c>
      <c r="G145">
        <f t="shared" si="40"/>
        <v>4327.3</v>
      </c>
      <c r="H145" s="1">
        <f t="shared" si="41"/>
        <v>-8.279989831996859E-2</v>
      </c>
      <c r="I145">
        <v>0</v>
      </c>
    </row>
    <row r="146" spans="1:9" x14ac:dyDescent="0.25">
      <c r="A146" s="196">
        <f>+Egypt!A580</f>
        <v>42887</v>
      </c>
      <c r="B146" s="67">
        <v>384.1</v>
      </c>
      <c r="C146" s="67">
        <v>324</v>
      </c>
      <c r="D146">
        <v>3627.7</v>
      </c>
      <c r="E146">
        <v>4010.3</v>
      </c>
      <c r="F146" s="67">
        <f t="shared" si="39"/>
        <v>4011.7999999999997</v>
      </c>
      <c r="G146">
        <f t="shared" si="40"/>
        <v>4334.3</v>
      </c>
      <c r="H146" s="1">
        <f t="shared" si="41"/>
        <v>-7.4406478554783995E-2</v>
      </c>
      <c r="I146">
        <v>7</v>
      </c>
    </row>
    <row r="147" spans="1:9" x14ac:dyDescent="0.25">
      <c r="A147" s="196">
        <f>+Egypt!A581</f>
        <v>42894</v>
      </c>
      <c r="B147" s="67">
        <v>487</v>
      </c>
      <c r="C147" s="67">
        <v>411</v>
      </c>
      <c r="D147">
        <v>3634.5</v>
      </c>
      <c r="E147">
        <v>4016.2</v>
      </c>
      <c r="F147" s="67">
        <f t="shared" si="39"/>
        <v>4121.5</v>
      </c>
      <c r="G147">
        <f t="shared" si="40"/>
        <v>4427.2</v>
      </c>
      <c r="H147" s="1">
        <f t="shared" si="41"/>
        <v>-6.9050415612576743E-2</v>
      </c>
      <c r="I147">
        <v>7</v>
      </c>
    </row>
    <row r="148" spans="1:9" x14ac:dyDescent="0.25">
      <c r="A148" s="196">
        <f>+Egypt!A582</f>
        <v>42901</v>
      </c>
      <c r="B148" s="67">
        <v>475</v>
      </c>
      <c r="C148">
        <v>451.3</v>
      </c>
      <c r="D148">
        <v>3642.3</v>
      </c>
      <c r="E148">
        <v>4016.2</v>
      </c>
      <c r="F148" s="67">
        <f t="shared" si="39"/>
        <v>4117.3</v>
      </c>
      <c r="G148">
        <f t="shared" si="40"/>
        <v>4467.5</v>
      </c>
      <c r="H148" s="1">
        <f t="shared" si="41"/>
        <v>-7.838836038052599E-2</v>
      </c>
      <c r="I148">
        <v>7</v>
      </c>
    </row>
    <row r="149" spans="1:9" x14ac:dyDescent="0.25">
      <c r="A149" s="196">
        <f>+Egypt!A583</f>
        <v>42908</v>
      </c>
      <c r="B149">
        <v>433.7</v>
      </c>
      <c r="C149">
        <v>523.20000000000005</v>
      </c>
      <c r="D149">
        <v>3695.1</v>
      </c>
      <c r="E149">
        <v>4026.6</v>
      </c>
      <c r="F149" s="67">
        <f t="shared" si="39"/>
        <v>4128.8</v>
      </c>
      <c r="G149">
        <f t="shared" si="40"/>
        <v>4549.8</v>
      </c>
      <c r="H149" s="1">
        <f t="shared" si="41"/>
        <v>-9.2531539847905409E-2</v>
      </c>
      <c r="I149">
        <v>7</v>
      </c>
    </row>
    <row r="150" spans="1:9" x14ac:dyDescent="0.25">
      <c r="A150" s="196">
        <f>+Egypt!A584</f>
        <v>42915</v>
      </c>
      <c r="B150">
        <v>455.9</v>
      </c>
      <c r="C150">
        <v>523.20000000000005</v>
      </c>
      <c r="D150">
        <v>3731.4</v>
      </c>
      <c r="E150">
        <v>4026.6</v>
      </c>
      <c r="F150" s="67">
        <f t="shared" si="39"/>
        <v>4187.3</v>
      </c>
      <c r="G150">
        <f t="shared" si="40"/>
        <v>4549.8</v>
      </c>
      <c r="H150" s="1">
        <f t="shared" si="41"/>
        <v>-7.9673831816783114E-2</v>
      </c>
      <c r="I150">
        <v>7</v>
      </c>
    </row>
    <row r="151" spans="1:9" x14ac:dyDescent="0.25">
      <c r="A151" s="196">
        <f>+Egypt!A585</f>
        <v>42922</v>
      </c>
      <c r="B151">
        <v>397.9</v>
      </c>
      <c r="C151">
        <v>519.70000000000005</v>
      </c>
      <c r="D151">
        <v>3784.3</v>
      </c>
      <c r="E151">
        <v>4075.3</v>
      </c>
      <c r="F151" s="67">
        <f t="shared" si="39"/>
        <v>4182.2</v>
      </c>
      <c r="G151">
        <f t="shared" si="40"/>
        <v>4595</v>
      </c>
      <c r="H151" s="1">
        <f t="shared" si="41"/>
        <v>-8.9836779107725806E-2</v>
      </c>
      <c r="I151">
        <v>7</v>
      </c>
    </row>
    <row r="152" spans="1:9" x14ac:dyDescent="0.25">
      <c r="A152" s="196">
        <f>+Egypt!A586</f>
        <v>42929</v>
      </c>
      <c r="B152">
        <v>426.9</v>
      </c>
      <c r="C152">
        <v>472.7</v>
      </c>
      <c r="D152">
        <v>3784.3</v>
      </c>
      <c r="E152">
        <v>4122.8999999999996</v>
      </c>
      <c r="F152" s="67">
        <f t="shared" si="39"/>
        <v>4211.2</v>
      </c>
      <c r="G152">
        <f t="shared" si="40"/>
        <v>4595.5999999999995</v>
      </c>
      <c r="H152" s="1">
        <f t="shared" si="41"/>
        <v>-8.3645225868221762E-2</v>
      </c>
      <c r="I152">
        <v>55</v>
      </c>
    </row>
    <row r="153" spans="1:9" x14ac:dyDescent="0.25">
      <c r="A153" s="196">
        <f>+Egypt!A587</f>
        <v>42936</v>
      </c>
      <c r="B153">
        <v>384.4</v>
      </c>
      <c r="C153">
        <v>443.7</v>
      </c>
      <c r="D153">
        <v>3839.2</v>
      </c>
      <c r="E153">
        <v>4199</v>
      </c>
      <c r="F153" s="67">
        <f t="shared" si="39"/>
        <v>4223.5999999999995</v>
      </c>
      <c r="G153">
        <f t="shared" si="40"/>
        <v>4642.7</v>
      </c>
      <c r="H153" s="1">
        <f t="shared" si="41"/>
        <v>-9.0270747625304293E-2</v>
      </c>
      <c r="I153">
        <v>94.1</v>
      </c>
    </row>
    <row r="154" spans="1:9" x14ac:dyDescent="0.25">
      <c r="A154" s="196">
        <f>+Egypt!A588</f>
        <v>42943</v>
      </c>
      <c r="B154">
        <v>275.10000000000002</v>
      </c>
      <c r="C154">
        <v>449.7</v>
      </c>
      <c r="D154">
        <v>3991.8</v>
      </c>
      <c r="E154">
        <v>4199</v>
      </c>
      <c r="F154" s="67">
        <f t="shared" si="39"/>
        <v>4266.9000000000005</v>
      </c>
      <c r="G154">
        <f t="shared" si="40"/>
        <v>4648.7</v>
      </c>
      <c r="H154" s="1">
        <f t="shared" si="41"/>
        <v>-8.2130488093445364E-2</v>
      </c>
      <c r="I154">
        <v>94.1</v>
      </c>
    </row>
    <row r="155" spans="1:9" x14ac:dyDescent="0.25">
      <c r="A155" s="196">
        <f>+Egypt!A589</f>
        <v>42950</v>
      </c>
      <c r="B155">
        <v>182.6</v>
      </c>
      <c r="C155">
        <v>345.4</v>
      </c>
      <c r="D155">
        <v>4100.8</v>
      </c>
      <c r="E155">
        <v>4317.1000000000004</v>
      </c>
      <c r="F155" s="67">
        <f t="shared" si="39"/>
        <v>4283.4000000000005</v>
      </c>
      <c r="G155">
        <f t="shared" si="40"/>
        <v>4662.5</v>
      </c>
      <c r="H155" s="1">
        <f t="shared" si="41"/>
        <v>-8.1308310991957011E-2</v>
      </c>
      <c r="I155">
        <v>369.1</v>
      </c>
    </row>
    <row r="156" spans="1:9" x14ac:dyDescent="0.25">
      <c r="A156" s="196">
        <f>+Egypt!A590</f>
        <v>42957</v>
      </c>
      <c r="B156">
        <v>186.1</v>
      </c>
      <c r="C156">
        <v>278.39999999999998</v>
      </c>
      <c r="D156">
        <v>4147.6000000000004</v>
      </c>
      <c r="E156">
        <v>4390.2</v>
      </c>
      <c r="F156" s="67">
        <f t="shared" si="39"/>
        <v>4333.7000000000007</v>
      </c>
      <c r="G156">
        <f t="shared" si="40"/>
        <v>4668.5999999999995</v>
      </c>
      <c r="H156" s="1">
        <f t="shared" si="41"/>
        <v>-7.1734567107912151E-2</v>
      </c>
      <c r="I156">
        <v>375.9</v>
      </c>
    </row>
    <row r="157" spans="1:9" x14ac:dyDescent="0.25">
      <c r="A157" s="196">
        <f>+Egypt!A591</f>
        <v>42964</v>
      </c>
      <c r="B157">
        <v>108.2</v>
      </c>
      <c r="C157">
        <v>209</v>
      </c>
      <c r="D157">
        <v>4220.8</v>
      </c>
      <c r="E157">
        <v>4478.7</v>
      </c>
      <c r="F157" s="67">
        <f t="shared" si="39"/>
        <v>4329</v>
      </c>
      <c r="G157">
        <f t="shared" si="40"/>
        <v>4687.7</v>
      </c>
      <c r="H157" s="1">
        <f t="shared" si="41"/>
        <v>-7.6519401838854861E-2</v>
      </c>
      <c r="I157">
        <v>412.9</v>
      </c>
    </row>
    <row r="158" spans="1:9" x14ac:dyDescent="0.25">
      <c r="A158" s="196">
        <f>+Egypt!A592</f>
        <v>42971</v>
      </c>
      <c r="B158">
        <v>85.5</v>
      </c>
      <c r="C158">
        <v>193.5</v>
      </c>
      <c r="D158">
        <v>4306.6000000000004</v>
      </c>
      <c r="E158">
        <v>4572.3</v>
      </c>
      <c r="F158" s="67">
        <f t="shared" si="39"/>
        <v>4392.1000000000004</v>
      </c>
      <c r="G158">
        <f t="shared" si="40"/>
        <v>4765.8</v>
      </c>
      <c r="H158" s="1">
        <f t="shared" si="41"/>
        <v>-7.8412858281925346E-2</v>
      </c>
      <c r="I158">
        <v>436.2</v>
      </c>
    </row>
    <row r="159" spans="1:9" x14ac:dyDescent="0.25">
      <c r="A159" s="196">
        <f>+Egypt!A593</f>
        <v>42978</v>
      </c>
      <c r="B159">
        <v>1.5</v>
      </c>
      <c r="C159">
        <v>193.5</v>
      </c>
      <c r="D159">
        <v>4438.8999999999996</v>
      </c>
      <c r="E159">
        <v>4629.5</v>
      </c>
      <c r="F159" s="67">
        <f t="shared" si="39"/>
        <v>4440.3999999999996</v>
      </c>
      <c r="G159">
        <f t="shared" si="40"/>
        <v>4823</v>
      </c>
      <c r="H159" s="1">
        <f t="shared" si="41"/>
        <v>-7.9328218950860507E-2</v>
      </c>
      <c r="I159">
        <v>501.5</v>
      </c>
    </row>
    <row r="160" spans="1:9" x14ac:dyDescent="0.25">
      <c r="A160" s="196">
        <f>+Egypt!A594</f>
        <v>42985</v>
      </c>
      <c r="B160">
        <v>540.20000000000005</v>
      </c>
      <c r="C160">
        <v>661.9</v>
      </c>
      <c r="D160">
        <v>98.7</v>
      </c>
      <c r="E160">
        <v>96.1</v>
      </c>
      <c r="F160" s="67">
        <f t="shared" si="39"/>
        <v>638.90000000000009</v>
      </c>
      <c r="G160">
        <f t="shared" si="40"/>
        <v>758</v>
      </c>
      <c r="H160" s="1">
        <f t="shared" si="41"/>
        <v>-0.15712401055408964</v>
      </c>
    </row>
    <row r="161" spans="1:8" x14ac:dyDescent="0.25">
      <c r="A161" s="196">
        <f>+Egypt!A595</f>
        <v>42992</v>
      </c>
      <c r="B161">
        <v>570.5</v>
      </c>
      <c r="C161">
        <v>686.1</v>
      </c>
      <c r="D161">
        <v>141.30000000000001</v>
      </c>
      <c r="E161">
        <v>128.69999999999999</v>
      </c>
      <c r="F161" s="67">
        <f t="shared" si="39"/>
        <v>711.8</v>
      </c>
      <c r="G161">
        <f t="shared" si="40"/>
        <v>814.8</v>
      </c>
      <c r="H161" s="1">
        <f t="shared" si="41"/>
        <v>-0.12641138929798723</v>
      </c>
    </row>
    <row r="162" spans="1:8" x14ac:dyDescent="0.25">
      <c r="A162" s="196">
        <f>+Egypt!A596</f>
        <v>42999</v>
      </c>
      <c r="B162">
        <v>469.3</v>
      </c>
      <c r="C162">
        <v>777</v>
      </c>
      <c r="D162">
        <v>303.2</v>
      </c>
      <c r="E162">
        <v>268.10000000000002</v>
      </c>
      <c r="F162" s="67">
        <f t="shared" si="39"/>
        <v>772.5</v>
      </c>
      <c r="G162">
        <f t="shared" si="40"/>
        <v>1045.0999999999999</v>
      </c>
      <c r="H162" s="1">
        <f t="shared" si="41"/>
        <v>-0.26083628360922395</v>
      </c>
    </row>
    <row r="163" spans="1:8" x14ac:dyDescent="0.25">
      <c r="A163" s="196">
        <f>+Egypt!A597</f>
        <v>43006</v>
      </c>
      <c r="B163">
        <v>448.9</v>
      </c>
      <c r="C163">
        <v>793.9</v>
      </c>
      <c r="D163">
        <v>440.3</v>
      </c>
      <c r="E163">
        <v>337.1</v>
      </c>
      <c r="F163" s="67">
        <f t="shared" si="39"/>
        <v>889.2</v>
      </c>
      <c r="G163">
        <f t="shared" si="40"/>
        <v>1131</v>
      </c>
      <c r="H163" s="1">
        <f t="shared" si="41"/>
        <v>-0.21379310344827585</v>
      </c>
    </row>
    <row r="164" spans="1:8" x14ac:dyDescent="0.25">
      <c r="A164" s="196">
        <f>+Egypt!A598</f>
        <v>43013</v>
      </c>
      <c r="B164">
        <v>451.3</v>
      </c>
      <c r="C164">
        <v>828.9</v>
      </c>
      <c r="D164">
        <v>525</v>
      </c>
      <c r="E164">
        <v>375.6</v>
      </c>
      <c r="F164" s="67">
        <f t="shared" si="39"/>
        <v>976.3</v>
      </c>
      <c r="G164">
        <f t="shared" si="40"/>
        <v>1204.5</v>
      </c>
      <c r="H164" s="1">
        <f t="shared" si="41"/>
        <v>-0.18945620589456214</v>
      </c>
    </row>
    <row r="165" spans="1:8" x14ac:dyDescent="0.25">
      <c r="A165" s="196">
        <f>+Egypt!A599</f>
        <v>43020</v>
      </c>
      <c r="B165">
        <v>469.3</v>
      </c>
      <c r="C165">
        <v>923.7</v>
      </c>
      <c r="D165">
        <v>605.1</v>
      </c>
      <c r="E165">
        <v>472.5</v>
      </c>
      <c r="F165" s="67">
        <f t="shared" si="39"/>
        <v>1074.4000000000001</v>
      </c>
      <c r="G165">
        <f t="shared" si="40"/>
        <v>1396.2</v>
      </c>
      <c r="H165" s="1">
        <f t="shared" si="41"/>
        <v>-0.23048273886262705</v>
      </c>
    </row>
    <row r="166" spans="1:8" x14ac:dyDescent="0.25">
      <c r="A166" s="196">
        <f>+Egypt!A600</f>
        <v>43027</v>
      </c>
      <c r="B166">
        <v>394</v>
      </c>
      <c r="C166">
        <v>886.8</v>
      </c>
      <c r="D166">
        <v>696</v>
      </c>
      <c r="E166">
        <v>503.1</v>
      </c>
      <c r="F166" s="67">
        <f t="shared" si="39"/>
        <v>1090</v>
      </c>
      <c r="G166">
        <f t="shared" si="40"/>
        <v>1389.9</v>
      </c>
      <c r="H166" s="1">
        <f t="shared" si="41"/>
        <v>-0.21577091877113463</v>
      </c>
    </row>
    <row r="167" spans="1:8" x14ac:dyDescent="0.25">
      <c r="A167" s="196">
        <f>+Egypt!A601</f>
        <v>43034</v>
      </c>
      <c r="B167">
        <v>398.6</v>
      </c>
      <c r="C167">
        <v>941.3</v>
      </c>
      <c r="D167">
        <v>737.5</v>
      </c>
      <c r="E167">
        <v>644.70000000000005</v>
      </c>
      <c r="F167" s="67">
        <f t="shared" si="39"/>
        <v>1136.0999999999999</v>
      </c>
      <c r="G167">
        <f t="shared" si="40"/>
        <v>1586</v>
      </c>
      <c r="H167" s="1">
        <f t="shared" si="41"/>
        <v>-0.28366960907944516</v>
      </c>
    </row>
    <row r="168" spans="1:8" x14ac:dyDescent="0.25">
      <c r="A168" s="196">
        <f>+Egypt!A602</f>
        <v>43041</v>
      </c>
      <c r="B168">
        <v>416.1</v>
      </c>
      <c r="C168">
        <v>869.6</v>
      </c>
      <c r="D168">
        <v>852.7</v>
      </c>
      <c r="E168">
        <v>788.7</v>
      </c>
      <c r="F168" s="67">
        <f t="shared" si="39"/>
        <v>1268.8000000000002</v>
      </c>
      <c r="G168">
        <f t="shared" si="40"/>
        <v>1658.3000000000002</v>
      </c>
      <c r="H168" s="1">
        <f t="shared" si="41"/>
        <v>-0.23487909304709642</v>
      </c>
    </row>
    <row r="169" spans="1:8" x14ac:dyDescent="0.25">
      <c r="A169" s="196">
        <f>+Egypt!A603</f>
        <v>43048</v>
      </c>
      <c r="B169">
        <v>419.9</v>
      </c>
      <c r="C169">
        <v>915.5</v>
      </c>
      <c r="D169">
        <v>852.7</v>
      </c>
      <c r="E169">
        <v>835.3</v>
      </c>
      <c r="F169" s="67">
        <f t="shared" si="39"/>
        <v>1272.5999999999999</v>
      </c>
      <c r="G169">
        <f t="shared" si="40"/>
        <v>1750.8</v>
      </c>
      <c r="H169" s="1">
        <f t="shared" si="41"/>
        <v>-0.27313228238519538</v>
      </c>
    </row>
    <row r="170" spans="1:8" x14ac:dyDescent="0.25">
      <c r="A170" s="196">
        <f>+Egypt!A604</f>
        <v>43055</v>
      </c>
      <c r="B170">
        <v>376.7</v>
      </c>
      <c r="C170">
        <v>915.3</v>
      </c>
      <c r="D170">
        <v>954.3</v>
      </c>
      <c r="E170">
        <v>896.7</v>
      </c>
      <c r="F170" s="67">
        <f t="shared" si="39"/>
        <v>1331</v>
      </c>
      <c r="G170">
        <f t="shared" si="40"/>
        <v>1812</v>
      </c>
      <c r="H170" s="1">
        <f t="shared" si="41"/>
        <v>-0.26545253863134655</v>
      </c>
    </row>
    <row r="171" spans="1:8" x14ac:dyDescent="0.25">
      <c r="A171" s="196">
        <f>+Egypt!A605</f>
        <v>43062</v>
      </c>
      <c r="B171">
        <v>350.1</v>
      </c>
      <c r="C171">
        <v>861</v>
      </c>
      <c r="D171">
        <v>1024.5</v>
      </c>
      <c r="E171">
        <v>958.2</v>
      </c>
      <c r="F171" s="67">
        <f t="shared" si="39"/>
        <v>1374.6</v>
      </c>
      <c r="G171">
        <f t="shared" si="40"/>
        <v>1819.2</v>
      </c>
      <c r="H171" s="1">
        <f t="shared" si="41"/>
        <v>-0.24439313984168876</v>
      </c>
    </row>
    <row r="172" spans="1:8" x14ac:dyDescent="0.25">
      <c r="A172" s="196">
        <f>+Egypt!A606</f>
        <v>43069</v>
      </c>
      <c r="B172">
        <v>353.2</v>
      </c>
      <c r="C172">
        <v>914.3</v>
      </c>
      <c r="D172">
        <v>1195.2</v>
      </c>
      <c r="E172">
        <v>993.8</v>
      </c>
      <c r="F172" s="67">
        <f t="shared" si="39"/>
        <v>1548.4</v>
      </c>
      <c r="G172">
        <f t="shared" si="40"/>
        <v>1908.1</v>
      </c>
      <c r="H172" s="1">
        <f t="shared" si="41"/>
        <v>-0.18851213248781507</v>
      </c>
    </row>
    <row r="173" spans="1:8" x14ac:dyDescent="0.25">
      <c r="A173" s="196">
        <f>+Egypt!A607</f>
        <v>43076</v>
      </c>
      <c r="B173">
        <v>395.2</v>
      </c>
      <c r="C173">
        <v>1031.8</v>
      </c>
      <c r="D173">
        <v>1279.5</v>
      </c>
      <c r="E173">
        <v>1038.5</v>
      </c>
      <c r="F173" s="67">
        <f t="shared" si="39"/>
        <v>1674.7</v>
      </c>
      <c r="G173">
        <f t="shared" si="40"/>
        <v>2070.3000000000002</v>
      </c>
      <c r="H173" s="1">
        <f t="shared" si="41"/>
        <v>-0.19108341786214567</v>
      </c>
    </row>
    <row r="174" spans="1:8" x14ac:dyDescent="0.25">
      <c r="A174" s="196">
        <f>+Egypt!A608</f>
        <v>43083</v>
      </c>
      <c r="B174">
        <v>521.6</v>
      </c>
      <c r="C174">
        <v>1051.5999999999999</v>
      </c>
      <c r="D174">
        <v>1320.2</v>
      </c>
      <c r="E174">
        <v>1080</v>
      </c>
      <c r="F174" s="67">
        <f t="shared" si="39"/>
        <v>1841.8000000000002</v>
      </c>
      <c r="G174">
        <f t="shared" si="40"/>
        <v>2131.6</v>
      </c>
      <c r="H174" s="1">
        <f t="shared" si="41"/>
        <v>-0.13595421279789821</v>
      </c>
    </row>
    <row r="175" spans="1:8" x14ac:dyDescent="0.25">
      <c r="A175" s="196">
        <f>+Egypt!A609</f>
        <v>43090</v>
      </c>
      <c r="B175">
        <v>501.5</v>
      </c>
      <c r="C175">
        <v>1003.8</v>
      </c>
      <c r="D175">
        <v>1449.2</v>
      </c>
      <c r="E175">
        <v>1121.9000000000001</v>
      </c>
      <c r="F175" s="67">
        <f t="shared" si="39"/>
        <v>1950.7</v>
      </c>
      <c r="G175">
        <f t="shared" si="40"/>
        <v>2125.6999999999998</v>
      </c>
      <c r="H175" s="1">
        <f t="shared" si="41"/>
        <v>-8.2325822082137567E-2</v>
      </c>
    </row>
    <row r="176" spans="1:8" x14ac:dyDescent="0.25">
      <c r="A176" s="196">
        <f>+Egypt!A610</f>
        <v>43097</v>
      </c>
      <c r="B176">
        <v>483.5</v>
      </c>
      <c r="C176">
        <v>1035.3</v>
      </c>
      <c r="D176">
        <v>1467.1</v>
      </c>
      <c r="E176">
        <v>1147.7</v>
      </c>
      <c r="F176" s="67">
        <f t="shared" si="39"/>
        <v>1950.6</v>
      </c>
      <c r="G176">
        <f t="shared" si="40"/>
        <v>2183</v>
      </c>
      <c r="H176" s="1">
        <f t="shared" si="41"/>
        <v>-0.10645900137425568</v>
      </c>
    </row>
    <row r="177" spans="1:8" x14ac:dyDescent="0.25">
      <c r="A177" s="196">
        <f>+Egypt!A611</f>
        <v>43104</v>
      </c>
      <c r="B177">
        <v>369.4</v>
      </c>
      <c r="C177">
        <v>983.8</v>
      </c>
      <c r="D177">
        <v>1667.6</v>
      </c>
      <c r="E177">
        <v>1241.0999999999999</v>
      </c>
      <c r="F177" s="67">
        <f t="shared" si="39"/>
        <v>2037</v>
      </c>
      <c r="G177">
        <f t="shared" si="40"/>
        <v>2224.8999999999996</v>
      </c>
      <c r="H177" s="1">
        <f t="shared" si="41"/>
        <v>-8.4453233853206688E-2</v>
      </c>
    </row>
    <row r="178" spans="1:8" x14ac:dyDescent="0.25">
      <c r="A178" s="196">
        <f>+Egypt!A612</f>
        <v>43111</v>
      </c>
      <c r="B178">
        <v>386.8</v>
      </c>
      <c r="C178" s="48">
        <v>1027.9000000000001</v>
      </c>
      <c r="D178" s="48">
        <v>1721.6</v>
      </c>
      <c r="E178" s="48">
        <v>1309.5999999999999</v>
      </c>
      <c r="F178" s="67">
        <f t="shared" si="39"/>
        <v>2108.4</v>
      </c>
      <c r="G178">
        <f t="shared" si="40"/>
        <v>2337.5</v>
      </c>
      <c r="H178" s="1">
        <f t="shared" si="41"/>
        <v>-9.8010695187165764E-2</v>
      </c>
    </row>
    <row r="179" spans="1:8" x14ac:dyDescent="0.25">
      <c r="A179" s="196">
        <f>+Egypt!A613</f>
        <v>43118</v>
      </c>
      <c r="B179">
        <v>359.3</v>
      </c>
      <c r="C179" s="48">
        <v>1112.7</v>
      </c>
      <c r="D179" s="48">
        <v>1813.3</v>
      </c>
      <c r="E179" s="48">
        <v>1396.5</v>
      </c>
      <c r="F179" s="67">
        <f t="shared" ref="F179:G181" si="42">+B179+D179</f>
        <v>2172.6</v>
      </c>
      <c r="G179">
        <f t="shared" si="42"/>
        <v>2509.1999999999998</v>
      </c>
      <c r="H179" s="1">
        <f>+F179/G179-1</f>
        <v>-0.13414634146341464</v>
      </c>
    </row>
    <row r="180" spans="1:8" x14ac:dyDescent="0.25">
      <c r="A180" s="196">
        <f>+Egypt!A614</f>
        <v>43125</v>
      </c>
      <c r="B180">
        <v>355.2</v>
      </c>
      <c r="C180" s="48">
        <v>1268.8</v>
      </c>
      <c r="D180" s="48">
        <v>2015</v>
      </c>
      <c r="E180" s="48">
        <v>1453.3</v>
      </c>
      <c r="F180" s="67">
        <f t="shared" si="42"/>
        <v>2370.1999999999998</v>
      </c>
      <c r="G180">
        <f t="shared" si="42"/>
        <v>2722.1</v>
      </c>
      <c r="H180" s="1">
        <f>+F180/G180-1</f>
        <v>-0.12927519194739356</v>
      </c>
    </row>
    <row r="181" spans="1:8" x14ac:dyDescent="0.25">
      <c r="A181" s="196">
        <f>+Egypt!A615</f>
        <v>43132</v>
      </c>
      <c r="B181">
        <v>409.9</v>
      </c>
      <c r="C181" s="48">
        <v>1159.0999999999999</v>
      </c>
      <c r="D181" s="48">
        <v>2074.8000000000002</v>
      </c>
      <c r="E181" s="48">
        <v>1641.6</v>
      </c>
      <c r="F181" s="67">
        <f t="shared" si="42"/>
        <v>2484.7000000000003</v>
      </c>
      <c r="G181">
        <f t="shared" si="42"/>
        <v>2800.7</v>
      </c>
      <c r="H181" s="1">
        <f>+F181/G181-1</f>
        <v>-0.11282893562323693</v>
      </c>
    </row>
    <row r="182" spans="1:8" x14ac:dyDescent="0.25">
      <c r="A182" s="196">
        <f>+Egypt!A616</f>
        <v>43139</v>
      </c>
      <c r="B182">
        <v>569.20000000000005</v>
      </c>
      <c r="C182" s="48">
        <v>1155.0999999999999</v>
      </c>
      <c r="D182" s="48">
        <v>2109.3000000000002</v>
      </c>
      <c r="E182" s="140">
        <v>1660</v>
      </c>
      <c r="F182" s="67">
        <f t="shared" ref="F182:F191" si="43">+B182+D182</f>
        <v>2678.5</v>
      </c>
      <c r="G182">
        <f t="shared" ref="G182:G191" si="44">+C182+E182</f>
        <v>2815.1</v>
      </c>
      <c r="H182" s="1">
        <f t="shared" ref="H182:H191" si="45">+F182/G182-1</f>
        <v>-4.8524031117899824E-2</v>
      </c>
    </row>
    <row r="183" spans="1:8" x14ac:dyDescent="0.25">
      <c r="A183" s="196">
        <f>+Egypt!A617</f>
        <v>43146</v>
      </c>
      <c r="B183" s="67">
        <v>559</v>
      </c>
      <c r="C183">
        <v>1181.8</v>
      </c>
      <c r="D183">
        <v>2145.8000000000002</v>
      </c>
      <c r="E183">
        <v>1726.3</v>
      </c>
      <c r="F183" s="67">
        <f t="shared" si="43"/>
        <v>2704.8</v>
      </c>
      <c r="G183">
        <f t="shared" si="44"/>
        <v>2908.1</v>
      </c>
      <c r="H183" s="1">
        <f t="shared" si="45"/>
        <v>-6.9908187476359074E-2</v>
      </c>
    </row>
    <row r="184" spans="1:8" x14ac:dyDescent="0.25">
      <c r="A184" s="196">
        <f>+Egypt!A618</f>
        <v>43153</v>
      </c>
      <c r="B184">
        <v>561.5</v>
      </c>
      <c r="C184">
        <v>1139.5</v>
      </c>
      <c r="D184">
        <v>2238.1999999999998</v>
      </c>
      <c r="E184">
        <v>1870.3</v>
      </c>
      <c r="F184" s="67">
        <f t="shared" si="43"/>
        <v>2799.7</v>
      </c>
      <c r="G184">
        <f t="shared" si="44"/>
        <v>3009.8</v>
      </c>
      <c r="H184" s="1">
        <f t="shared" si="45"/>
        <v>-6.9805302677918957E-2</v>
      </c>
    </row>
    <row r="185" spans="1:8" x14ac:dyDescent="0.25">
      <c r="A185" s="196">
        <f>+Egypt!A619</f>
        <v>43160</v>
      </c>
      <c r="B185" s="67">
        <v>545</v>
      </c>
      <c r="C185">
        <v>1037.2</v>
      </c>
      <c r="D185">
        <v>2315.8000000000002</v>
      </c>
      <c r="E185">
        <v>2034.3</v>
      </c>
      <c r="F185" s="67">
        <f t="shared" si="43"/>
        <v>2860.8</v>
      </c>
      <c r="G185">
        <f t="shared" si="44"/>
        <v>3071.5</v>
      </c>
      <c r="H185" s="1">
        <f t="shared" si="45"/>
        <v>-6.8598404688263059E-2</v>
      </c>
    </row>
    <row r="186" spans="1:8" x14ac:dyDescent="0.25">
      <c r="A186" s="196">
        <f>+Egypt!A620</f>
        <v>43167</v>
      </c>
      <c r="B186">
        <v>556.20000000000005</v>
      </c>
      <c r="C186">
        <v>952.3</v>
      </c>
      <c r="D186">
        <v>2441.3000000000002</v>
      </c>
      <c r="E186">
        <v>2301.3000000000002</v>
      </c>
      <c r="F186" s="67">
        <f t="shared" si="43"/>
        <v>2997.5</v>
      </c>
      <c r="G186">
        <f t="shared" si="44"/>
        <v>3253.6000000000004</v>
      </c>
      <c r="H186" s="1">
        <f t="shared" si="45"/>
        <v>-7.8712810425375035E-2</v>
      </c>
    </row>
    <row r="187" spans="1:8" x14ac:dyDescent="0.25">
      <c r="A187" s="196">
        <f>+Egypt!A621</f>
        <v>43174</v>
      </c>
      <c r="B187">
        <v>499.1</v>
      </c>
      <c r="C187">
        <v>841.3</v>
      </c>
      <c r="D187">
        <v>2551.8000000000002</v>
      </c>
      <c r="E187">
        <v>2497.6999999999998</v>
      </c>
      <c r="F187" s="67">
        <f t="shared" si="43"/>
        <v>3050.9</v>
      </c>
      <c r="G187" s="67">
        <f t="shared" si="44"/>
        <v>3339</v>
      </c>
      <c r="H187" s="1">
        <f t="shared" si="45"/>
        <v>-8.6283318358789995E-2</v>
      </c>
    </row>
    <row r="188" spans="1:8" x14ac:dyDescent="0.25">
      <c r="A188" s="196">
        <f>+Egypt!A622</f>
        <v>43181</v>
      </c>
      <c r="B188">
        <v>446.9</v>
      </c>
      <c r="C188">
        <v>592.4</v>
      </c>
      <c r="D188">
        <v>2706.3</v>
      </c>
      <c r="E188">
        <v>2895.9</v>
      </c>
      <c r="F188" s="67">
        <f t="shared" si="43"/>
        <v>3153.2000000000003</v>
      </c>
      <c r="G188">
        <f t="shared" si="44"/>
        <v>3488.3</v>
      </c>
      <c r="H188" s="1">
        <f t="shared" si="45"/>
        <v>-9.6063985322363266E-2</v>
      </c>
    </row>
    <row r="189" spans="1:8" x14ac:dyDescent="0.25">
      <c r="A189" s="196">
        <f>+Egypt!A623</f>
        <v>43188</v>
      </c>
      <c r="B189" s="67">
        <v>535</v>
      </c>
      <c r="C189" s="67">
        <v>516</v>
      </c>
      <c r="D189" s="67">
        <v>1903.6</v>
      </c>
      <c r="E189" s="67">
        <v>1901</v>
      </c>
      <c r="F189" s="67">
        <f t="shared" si="43"/>
        <v>2438.6</v>
      </c>
      <c r="G189">
        <f t="shared" si="44"/>
        <v>2417</v>
      </c>
      <c r="H189" s="1">
        <f t="shared" si="45"/>
        <v>8.9366983864294092E-3</v>
      </c>
    </row>
    <row r="190" spans="1:8" x14ac:dyDescent="0.25">
      <c r="A190" s="196">
        <f>+Egypt!A624</f>
        <v>43195</v>
      </c>
      <c r="B190">
        <v>353.2</v>
      </c>
      <c r="C190">
        <v>335.1</v>
      </c>
      <c r="D190">
        <v>2863</v>
      </c>
      <c r="E190">
        <v>3491.1</v>
      </c>
      <c r="F190" s="67">
        <f t="shared" si="43"/>
        <v>3216.2</v>
      </c>
      <c r="G190">
        <f t="shared" si="44"/>
        <v>3826.2</v>
      </c>
      <c r="H190" s="1">
        <f t="shared" si="45"/>
        <v>-0.15942710783545033</v>
      </c>
    </row>
    <row r="191" spans="1:8" x14ac:dyDescent="0.25">
      <c r="A191" s="196">
        <f>+Egypt!A625</f>
        <v>43202</v>
      </c>
      <c r="B191">
        <v>420.1</v>
      </c>
      <c r="C191">
        <v>338.2</v>
      </c>
      <c r="D191">
        <v>3042.3</v>
      </c>
      <c r="E191">
        <v>3518.1</v>
      </c>
      <c r="F191" s="67">
        <f t="shared" si="43"/>
        <v>3462.4</v>
      </c>
      <c r="G191">
        <f t="shared" si="44"/>
        <v>3856.2999999999997</v>
      </c>
      <c r="H191" s="1">
        <f t="shared" si="45"/>
        <v>-0.10214454269636686</v>
      </c>
    </row>
    <row r="192" spans="1:8" x14ac:dyDescent="0.25">
      <c r="A192" s="196">
        <f>+Egypt!A626</f>
        <v>43209</v>
      </c>
      <c r="B192">
        <v>360.1</v>
      </c>
      <c r="C192">
        <v>345.2</v>
      </c>
      <c r="D192">
        <v>3296.6</v>
      </c>
      <c r="E192">
        <v>3550.5</v>
      </c>
      <c r="F192" s="67">
        <f t="shared" ref="F192:F205" si="46">+B192+D192</f>
        <v>3656.7</v>
      </c>
      <c r="G192">
        <f t="shared" ref="G192:G205" si="47">+C192+E192</f>
        <v>3895.7</v>
      </c>
      <c r="H192" s="1">
        <f t="shared" ref="H192:H205" si="48">+F192/G192-1</f>
        <v>-6.1349693251533721E-2</v>
      </c>
    </row>
    <row r="193" spans="1:9" x14ac:dyDescent="0.25">
      <c r="A193" s="196">
        <f>+Egypt!A627</f>
        <v>43216</v>
      </c>
      <c r="B193">
        <v>358.6</v>
      </c>
      <c r="C193">
        <v>333.7</v>
      </c>
      <c r="D193">
        <v>3446.2</v>
      </c>
      <c r="E193" s="67">
        <v>3580</v>
      </c>
      <c r="F193" s="67">
        <f t="shared" si="46"/>
        <v>3804.7999999999997</v>
      </c>
      <c r="G193">
        <f t="shared" si="47"/>
        <v>3913.7</v>
      </c>
      <c r="H193" s="1">
        <f t="shared" si="48"/>
        <v>-2.7825331527710384E-2</v>
      </c>
    </row>
    <row r="194" spans="1:9" x14ac:dyDescent="0.25">
      <c r="A194" s="196">
        <f>+Egypt!A628</f>
        <v>43223</v>
      </c>
      <c r="B194">
        <v>384.4</v>
      </c>
      <c r="C194">
        <v>334.8</v>
      </c>
      <c r="D194">
        <v>3544.8</v>
      </c>
      <c r="E194">
        <v>3590.6</v>
      </c>
      <c r="F194" s="67">
        <f t="shared" si="46"/>
        <v>3929.2000000000003</v>
      </c>
      <c r="G194">
        <f t="shared" si="47"/>
        <v>3925.4</v>
      </c>
      <c r="H194" s="1">
        <f t="shared" si="48"/>
        <v>9.6805421103596245E-4</v>
      </c>
    </row>
    <row r="195" spans="1:9" x14ac:dyDescent="0.25">
      <c r="A195" s="196">
        <f>+Egypt!A629</f>
        <v>43230</v>
      </c>
      <c r="B195">
        <v>426.1</v>
      </c>
      <c r="C195">
        <v>374.7</v>
      </c>
      <c r="D195">
        <v>3625.6</v>
      </c>
      <c r="E195">
        <v>3590.6</v>
      </c>
      <c r="F195" s="67">
        <f t="shared" si="46"/>
        <v>4051.7</v>
      </c>
      <c r="G195">
        <f t="shared" si="47"/>
        <v>3965.2999999999997</v>
      </c>
      <c r="H195" s="1">
        <f t="shared" si="48"/>
        <v>2.1789019746299099E-2</v>
      </c>
    </row>
    <row r="196" spans="1:9" x14ac:dyDescent="0.25">
      <c r="A196" s="196">
        <f>+Egypt!A630</f>
        <v>43237</v>
      </c>
      <c r="B196">
        <v>366.6</v>
      </c>
      <c r="C196">
        <v>370.2</v>
      </c>
      <c r="D196">
        <v>3684.5</v>
      </c>
      <c r="E196">
        <v>3595.9</v>
      </c>
      <c r="F196" s="67">
        <f t="shared" si="46"/>
        <v>4051.1</v>
      </c>
      <c r="G196">
        <f t="shared" si="47"/>
        <v>3966.1</v>
      </c>
      <c r="H196" s="1">
        <f t="shared" si="48"/>
        <v>2.1431633090441382E-2</v>
      </c>
    </row>
    <row r="197" spans="1:9" x14ac:dyDescent="0.25">
      <c r="A197" s="196">
        <f>+Egypt!A631</f>
        <v>43244</v>
      </c>
      <c r="B197">
        <v>348.8</v>
      </c>
      <c r="C197">
        <v>368.7</v>
      </c>
      <c r="D197">
        <v>3815.4</v>
      </c>
      <c r="E197">
        <v>3600.3</v>
      </c>
      <c r="F197" s="67">
        <f t="shared" si="46"/>
        <v>4164.2</v>
      </c>
      <c r="G197">
        <f t="shared" si="47"/>
        <v>3969</v>
      </c>
      <c r="H197" s="1">
        <f t="shared" si="48"/>
        <v>4.9181153943058664E-2</v>
      </c>
    </row>
    <row r="198" spans="1:9" x14ac:dyDescent="0.25">
      <c r="A198" s="196">
        <f>+Egypt!A632</f>
        <v>43251</v>
      </c>
      <c r="B198">
        <v>293.8</v>
      </c>
      <c r="C198">
        <v>384.1</v>
      </c>
      <c r="D198">
        <v>3955.8</v>
      </c>
      <c r="E198">
        <v>3627.7</v>
      </c>
      <c r="F198" s="67">
        <f t="shared" si="46"/>
        <v>4249.6000000000004</v>
      </c>
      <c r="G198">
        <f t="shared" si="47"/>
        <v>4011.7999999999997</v>
      </c>
      <c r="H198" s="1">
        <f t="shared" si="48"/>
        <v>5.9275138341891687E-2</v>
      </c>
      <c r="I198">
        <v>10</v>
      </c>
    </row>
    <row r="199" spans="1:9" x14ac:dyDescent="0.25">
      <c r="A199" s="196">
        <f>+Egypt!A633</f>
        <v>43258</v>
      </c>
      <c r="B199">
        <v>284.5</v>
      </c>
      <c r="C199" s="67">
        <v>487</v>
      </c>
      <c r="D199">
        <v>3975.2</v>
      </c>
      <c r="E199">
        <v>3634.5</v>
      </c>
      <c r="F199" s="67">
        <f t="shared" si="46"/>
        <v>4259.7</v>
      </c>
      <c r="G199">
        <f t="shared" si="47"/>
        <v>4121.5</v>
      </c>
      <c r="H199" s="1">
        <f t="shared" si="48"/>
        <v>3.3531481256823925E-2</v>
      </c>
      <c r="I199">
        <v>15</v>
      </c>
    </row>
    <row r="200" spans="1:9" x14ac:dyDescent="0.25">
      <c r="A200" s="196">
        <f>+Egypt!A634</f>
        <v>43265</v>
      </c>
      <c r="B200">
        <v>244.6</v>
      </c>
      <c r="C200" s="67">
        <v>475</v>
      </c>
      <c r="D200">
        <v>4038.2</v>
      </c>
      <c r="E200">
        <v>3642.3</v>
      </c>
      <c r="F200" s="67">
        <f t="shared" si="46"/>
        <v>4282.8</v>
      </c>
      <c r="G200">
        <f t="shared" si="47"/>
        <v>4117.3</v>
      </c>
      <c r="H200" s="1">
        <f t="shared" si="48"/>
        <v>4.019624511208808E-2</v>
      </c>
      <c r="I200">
        <v>15</v>
      </c>
    </row>
    <row r="201" spans="1:9" x14ac:dyDescent="0.25">
      <c r="A201" s="196">
        <f>+Egypt!A635</f>
        <v>43272</v>
      </c>
      <c r="B201">
        <v>302.2</v>
      </c>
      <c r="C201">
        <v>433.7</v>
      </c>
      <c r="D201">
        <v>4060.2</v>
      </c>
      <c r="E201">
        <v>3695.1</v>
      </c>
      <c r="F201" s="67">
        <f t="shared" si="46"/>
        <v>4362.3999999999996</v>
      </c>
      <c r="G201">
        <f t="shared" si="47"/>
        <v>4128.8</v>
      </c>
      <c r="H201" s="1">
        <f t="shared" si="48"/>
        <v>5.6578182522766696E-2</v>
      </c>
      <c r="I201">
        <v>15</v>
      </c>
    </row>
    <row r="202" spans="1:9" x14ac:dyDescent="0.25">
      <c r="A202" s="196">
        <f>+Egypt!A636</f>
        <v>43279</v>
      </c>
      <c r="B202">
        <v>326.2</v>
      </c>
      <c r="C202">
        <v>455.9</v>
      </c>
      <c r="D202">
        <v>4110.3999999999996</v>
      </c>
      <c r="E202">
        <v>3731.4</v>
      </c>
      <c r="F202" s="67">
        <f t="shared" si="46"/>
        <v>4436.5999999999995</v>
      </c>
      <c r="G202">
        <f t="shared" si="47"/>
        <v>4187.3</v>
      </c>
      <c r="H202" s="1">
        <f t="shared" si="48"/>
        <v>5.9537171924629151E-2</v>
      </c>
      <c r="I202">
        <v>15</v>
      </c>
    </row>
    <row r="203" spans="1:9" x14ac:dyDescent="0.25">
      <c r="A203" s="196">
        <f>+Egypt!A637</f>
        <v>43286</v>
      </c>
      <c r="B203">
        <v>295.5</v>
      </c>
      <c r="C203">
        <v>397.9</v>
      </c>
      <c r="D203">
        <v>4176.6000000000004</v>
      </c>
      <c r="E203">
        <v>3784.3</v>
      </c>
      <c r="F203" s="67">
        <f t="shared" si="46"/>
        <v>4472.1000000000004</v>
      </c>
      <c r="G203">
        <f t="shared" si="47"/>
        <v>4182.2</v>
      </c>
      <c r="H203" s="1">
        <f t="shared" si="48"/>
        <v>6.9317584046674208E-2</v>
      </c>
      <c r="I203">
        <v>15</v>
      </c>
    </row>
    <row r="204" spans="1:9" x14ac:dyDescent="0.25">
      <c r="A204" s="196">
        <f>+Egypt!A638</f>
        <v>43293</v>
      </c>
      <c r="B204">
        <v>303.7</v>
      </c>
      <c r="C204">
        <v>426.9</v>
      </c>
      <c r="D204">
        <v>4219.8</v>
      </c>
      <c r="E204">
        <v>3784.3</v>
      </c>
      <c r="F204" s="67">
        <f t="shared" si="46"/>
        <v>4523.5</v>
      </c>
      <c r="G204">
        <f t="shared" si="47"/>
        <v>4211.2</v>
      </c>
      <c r="H204" s="1">
        <f t="shared" si="48"/>
        <v>7.4159384498480252E-2</v>
      </c>
      <c r="I204">
        <v>15</v>
      </c>
    </row>
    <row r="205" spans="1:9" x14ac:dyDescent="0.25">
      <c r="A205" s="196">
        <f>+Egypt!A639</f>
        <v>43300</v>
      </c>
      <c r="B205">
        <v>236.8</v>
      </c>
      <c r="C205">
        <v>384.4</v>
      </c>
      <c r="D205">
        <v>4315.3999999999996</v>
      </c>
      <c r="E205">
        <v>3839.2</v>
      </c>
      <c r="F205" s="67">
        <f t="shared" si="46"/>
        <v>4552.2</v>
      </c>
      <c r="G205">
        <f t="shared" si="47"/>
        <v>4223.5999999999995</v>
      </c>
      <c r="H205" s="1">
        <f t="shared" si="48"/>
        <v>7.7800928118193058E-2</v>
      </c>
      <c r="I205">
        <v>19</v>
      </c>
    </row>
    <row r="206" spans="1:9" x14ac:dyDescent="0.25">
      <c r="A206" s="196">
        <f>+Egypt!A640</f>
        <v>43307</v>
      </c>
      <c r="B206">
        <v>177.9</v>
      </c>
      <c r="C206">
        <v>275.10000000000002</v>
      </c>
      <c r="D206">
        <v>4426.6000000000004</v>
      </c>
      <c r="E206">
        <v>3991.8</v>
      </c>
      <c r="F206" s="67">
        <f t="shared" ref="F206:G208" si="49">+B206+D206</f>
        <v>4604.5</v>
      </c>
      <c r="G206">
        <f t="shared" si="49"/>
        <v>4266.9000000000005</v>
      </c>
      <c r="H206" s="1">
        <f>+F206/G206-1</f>
        <v>7.9120673088190374E-2</v>
      </c>
      <c r="I206">
        <v>41</v>
      </c>
    </row>
    <row r="207" spans="1:9" x14ac:dyDescent="0.25">
      <c r="A207" s="196">
        <f>+Egypt!A641</f>
        <v>43314</v>
      </c>
      <c r="B207">
        <v>170.4</v>
      </c>
      <c r="C207">
        <v>182.6</v>
      </c>
      <c r="D207">
        <v>4494.1000000000004</v>
      </c>
      <c r="E207">
        <v>4100.8</v>
      </c>
      <c r="F207" s="67">
        <f t="shared" si="49"/>
        <v>4664.5</v>
      </c>
      <c r="G207">
        <f t="shared" si="49"/>
        <v>4283.4000000000005</v>
      </c>
      <c r="H207" s="1">
        <f>+F207/G207-1</f>
        <v>8.897137787738707E-2</v>
      </c>
      <c r="I207">
        <v>102.6</v>
      </c>
    </row>
    <row r="208" spans="1:9" x14ac:dyDescent="0.25">
      <c r="A208" s="196">
        <f>+Egypt!A642</f>
        <v>43321</v>
      </c>
      <c r="B208">
        <v>156.5</v>
      </c>
      <c r="C208">
        <v>186.1</v>
      </c>
      <c r="D208">
        <v>4641.3</v>
      </c>
      <c r="E208">
        <v>4147.6000000000004</v>
      </c>
      <c r="F208" s="67">
        <f t="shared" si="49"/>
        <v>4797.8</v>
      </c>
      <c r="G208">
        <f t="shared" si="49"/>
        <v>4333.7000000000007</v>
      </c>
      <c r="H208" s="1">
        <f>+F208/G208-1</f>
        <v>0.10709093845905326</v>
      </c>
      <c r="I208">
        <v>141.1</v>
      </c>
    </row>
    <row r="209" spans="1:9" x14ac:dyDescent="0.25">
      <c r="A209" s="196">
        <f>+Egypt!A643</f>
        <v>43328</v>
      </c>
      <c r="B209">
        <v>89.3</v>
      </c>
      <c r="C209">
        <v>108.2</v>
      </c>
      <c r="D209">
        <v>4786.5</v>
      </c>
      <c r="E209">
        <v>4220.8</v>
      </c>
      <c r="F209" s="67">
        <f t="shared" ref="F209:F215" si="50">+B209+D209</f>
        <v>4875.8</v>
      </c>
      <c r="G209">
        <f t="shared" ref="G209:G215" si="51">+C209+E209</f>
        <v>4329</v>
      </c>
      <c r="H209" s="1">
        <f t="shared" ref="H209:H215" si="52">+F209/G209-1</f>
        <v>0.12631092631092633</v>
      </c>
      <c r="I209">
        <v>151.6</v>
      </c>
    </row>
    <row r="210" spans="1:9" x14ac:dyDescent="0.25">
      <c r="A210" s="196">
        <f>+Egypt!A644</f>
        <v>43335</v>
      </c>
      <c r="B210">
        <v>67.599999999999994</v>
      </c>
      <c r="C210">
        <v>85.5</v>
      </c>
      <c r="D210">
        <v>4811.7</v>
      </c>
      <c r="E210">
        <v>4306.6000000000004</v>
      </c>
      <c r="F210" s="67">
        <f t="shared" si="50"/>
        <v>4879.3</v>
      </c>
      <c r="G210">
        <f t="shared" si="51"/>
        <v>4392.1000000000004</v>
      </c>
      <c r="H210" s="1">
        <f t="shared" si="52"/>
        <v>0.11092643610118169</v>
      </c>
      <c r="I210">
        <v>163.6</v>
      </c>
    </row>
    <row r="211" spans="1:9" x14ac:dyDescent="0.25">
      <c r="A211" s="196">
        <f>+Egypt!A645</f>
        <v>43342</v>
      </c>
      <c r="B211">
        <v>46.5</v>
      </c>
      <c r="C211">
        <v>1.5</v>
      </c>
      <c r="D211">
        <v>4860.1000000000004</v>
      </c>
      <c r="E211">
        <v>4438.8999999999996</v>
      </c>
      <c r="F211" s="67">
        <f t="shared" si="50"/>
        <v>4906.6000000000004</v>
      </c>
      <c r="G211">
        <f t="shared" si="51"/>
        <v>4440.3999999999996</v>
      </c>
      <c r="H211" s="1">
        <f t="shared" si="52"/>
        <v>0.1049905413926675</v>
      </c>
      <c r="I211">
        <v>177.1</v>
      </c>
    </row>
    <row r="212" spans="1:9" x14ac:dyDescent="0.25">
      <c r="A212" s="196">
        <f>+Egypt!A646</f>
        <v>43349</v>
      </c>
      <c r="B212">
        <v>302.89999999999998</v>
      </c>
      <c r="C212">
        <v>540.20000000000005</v>
      </c>
      <c r="D212">
        <v>62.3</v>
      </c>
      <c r="E212">
        <v>98.7</v>
      </c>
      <c r="F212" s="67">
        <f t="shared" si="50"/>
        <v>365.2</v>
      </c>
      <c r="G212">
        <f t="shared" si="51"/>
        <v>638.90000000000009</v>
      </c>
      <c r="H212" s="1">
        <f t="shared" si="52"/>
        <v>-0.42839254969478802</v>
      </c>
    </row>
    <row r="213" spans="1:9" x14ac:dyDescent="0.25">
      <c r="A213" s="196">
        <f>+Egypt!A647</f>
        <v>43356</v>
      </c>
      <c r="B213">
        <v>296.39999999999998</v>
      </c>
      <c r="C213">
        <v>570.5</v>
      </c>
      <c r="D213">
        <v>135.69999999999999</v>
      </c>
      <c r="E213">
        <v>141.30000000000001</v>
      </c>
      <c r="F213" s="67">
        <f t="shared" si="50"/>
        <v>432.09999999999997</v>
      </c>
      <c r="G213">
        <f t="shared" si="51"/>
        <v>711.8</v>
      </c>
      <c r="H213" s="1">
        <f t="shared" si="52"/>
        <v>-0.39294745715088508</v>
      </c>
    </row>
    <row r="214" spans="1:9" x14ac:dyDescent="0.25">
      <c r="A214" s="196">
        <f>+Egypt!A648</f>
        <v>43363</v>
      </c>
      <c r="B214">
        <v>297.10000000000002</v>
      </c>
      <c r="C214">
        <v>469.3</v>
      </c>
      <c r="D214">
        <v>218.5</v>
      </c>
      <c r="E214">
        <v>303.2</v>
      </c>
      <c r="F214" s="67">
        <f t="shared" si="50"/>
        <v>515.6</v>
      </c>
      <c r="G214">
        <f t="shared" si="51"/>
        <v>772.5</v>
      </c>
      <c r="H214" s="1">
        <f t="shared" si="52"/>
        <v>-0.33255663430420712</v>
      </c>
    </row>
    <row r="215" spans="1:9" x14ac:dyDescent="0.25">
      <c r="A215" s="196">
        <f>+Egypt!A649</f>
        <v>43370</v>
      </c>
      <c r="B215">
        <v>293.60000000000002</v>
      </c>
      <c r="C215">
        <v>448.9</v>
      </c>
      <c r="D215">
        <v>235.2</v>
      </c>
      <c r="E215">
        <v>440.3</v>
      </c>
      <c r="F215" s="67">
        <f t="shared" si="50"/>
        <v>528.79999999999995</v>
      </c>
      <c r="G215">
        <f t="shared" si="51"/>
        <v>889.2</v>
      </c>
      <c r="H215" s="1">
        <f t="shared" si="52"/>
        <v>-0.40530814215024746</v>
      </c>
    </row>
    <row r="216" spans="1:9" x14ac:dyDescent="0.25">
      <c r="A216" s="196">
        <f>+Egypt!A650</f>
        <v>43377</v>
      </c>
      <c r="B216">
        <v>266.5</v>
      </c>
      <c r="C216">
        <v>451.3</v>
      </c>
      <c r="D216">
        <v>371</v>
      </c>
      <c r="E216">
        <v>525</v>
      </c>
      <c r="F216" s="67">
        <f t="shared" ref="F216:F233" si="53">+B216+D216</f>
        <v>637.5</v>
      </c>
      <c r="G216">
        <f t="shared" ref="G216:G233" si="54">+C216+E216</f>
        <v>976.3</v>
      </c>
      <c r="H216" s="1">
        <f t="shared" ref="H216:H233" si="55">+F216/G216-1</f>
        <v>-0.34702448018027243</v>
      </c>
    </row>
    <row r="217" spans="1:9" x14ac:dyDescent="0.25">
      <c r="A217" s="196">
        <f>+Egypt!A651</f>
        <v>43384</v>
      </c>
      <c r="B217">
        <v>273.10000000000002</v>
      </c>
      <c r="C217">
        <v>469.3</v>
      </c>
      <c r="D217">
        <v>497.3</v>
      </c>
      <c r="E217">
        <v>605.1</v>
      </c>
      <c r="F217" s="67">
        <f t="shared" si="53"/>
        <v>770.40000000000009</v>
      </c>
      <c r="G217">
        <f t="shared" si="54"/>
        <v>1074.4000000000001</v>
      </c>
      <c r="H217" s="1">
        <f t="shared" si="55"/>
        <v>-0.28294862248696939</v>
      </c>
    </row>
    <row r="218" spans="1:9" x14ac:dyDescent="0.25">
      <c r="A218" s="196">
        <f>+Egypt!A652</f>
        <v>43391</v>
      </c>
      <c r="B218">
        <v>280.10000000000002</v>
      </c>
      <c r="C218">
        <v>394</v>
      </c>
      <c r="D218">
        <v>698.8</v>
      </c>
      <c r="E218">
        <v>696</v>
      </c>
      <c r="F218" s="67">
        <f t="shared" si="53"/>
        <v>978.9</v>
      </c>
      <c r="G218">
        <f t="shared" si="54"/>
        <v>1090</v>
      </c>
      <c r="H218" s="1">
        <f t="shared" si="55"/>
        <v>-0.10192660550458721</v>
      </c>
    </row>
    <row r="219" spans="1:9" x14ac:dyDescent="0.25">
      <c r="A219" s="196">
        <f>+Egypt!A653</f>
        <v>43398</v>
      </c>
      <c r="B219">
        <v>340.4</v>
      </c>
      <c r="C219">
        <v>398.6</v>
      </c>
      <c r="D219">
        <v>735.5</v>
      </c>
      <c r="E219">
        <v>737.5</v>
      </c>
      <c r="F219" s="67">
        <f t="shared" si="53"/>
        <v>1075.9000000000001</v>
      </c>
      <c r="G219">
        <f t="shared" si="54"/>
        <v>1136.0999999999999</v>
      </c>
      <c r="H219" s="1">
        <f t="shared" si="55"/>
        <v>-5.2988293284041754E-2</v>
      </c>
    </row>
    <row r="220" spans="1:9" x14ac:dyDescent="0.25">
      <c r="A220" s="196">
        <f>+Egypt!A654</f>
        <v>43405</v>
      </c>
      <c r="B220">
        <v>273.10000000000002</v>
      </c>
      <c r="C220">
        <v>469.3</v>
      </c>
      <c r="D220">
        <v>497.3</v>
      </c>
      <c r="E220">
        <v>605.1</v>
      </c>
      <c r="F220" s="67">
        <f t="shared" si="53"/>
        <v>770.40000000000009</v>
      </c>
      <c r="G220">
        <f t="shared" si="54"/>
        <v>1074.4000000000001</v>
      </c>
      <c r="H220" s="1">
        <f t="shared" si="55"/>
        <v>-0.28294862248696939</v>
      </c>
    </row>
    <row r="221" spans="1:9" x14ac:dyDescent="0.25">
      <c r="A221" s="196">
        <f>+Egypt!A655</f>
        <v>43412</v>
      </c>
      <c r="B221" s="67">
        <v>318</v>
      </c>
      <c r="C221">
        <v>419.9</v>
      </c>
      <c r="D221">
        <v>879</v>
      </c>
      <c r="E221">
        <v>852.7</v>
      </c>
      <c r="F221" s="67">
        <f t="shared" si="53"/>
        <v>1197</v>
      </c>
      <c r="G221">
        <f t="shared" si="54"/>
        <v>1272.5999999999999</v>
      </c>
      <c r="H221" s="1">
        <f t="shared" si="55"/>
        <v>-5.9405940594059348E-2</v>
      </c>
    </row>
    <row r="222" spans="1:9" x14ac:dyDescent="0.25">
      <c r="A222" s="196">
        <f>+Egypt!A656</f>
        <v>43419</v>
      </c>
      <c r="B222">
        <v>303.89999999999998</v>
      </c>
      <c r="C222">
        <v>376.7</v>
      </c>
      <c r="D222">
        <v>951.9</v>
      </c>
      <c r="E222">
        <v>954.3</v>
      </c>
      <c r="F222" s="67">
        <f t="shared" si="53"/>
        <v>1255.8</v>
      </c>
      <c r="G222" s="67">
        <f t="shared" si="54"/>
        <v>1331</v>
      </c>
      <c r="H222" s="1">
        <f t="shared" si="55"/>
        <v>-5.6498873027798657E-2</v>
      </c>
    </row>
    <row r="223" spans="1:9" x14ac:dyDescent="0.25">
      <c r="A223" s="196">
        <f>+Egypt!A657</f>
        <v>43426</v>
      </c>
      <c r="B223">
        <v>359.8</v>
      </c>
      <c r="C223">
        <v>350.1</v>
      </c>
      <c r="D223">
        <v>1163.8</v>
      </c>
      <c r="E223">
        <v>1024.5</v>
      </c>
      <c r="F223" s="67">
        <f t="shared" si="53"/>
        <v>1523.6</v>
      </c>
      <c r="G223">
        <f t="shared" si="54"/>
        <v>1374.6</v>
      </c>
      <c r="H223" s="1">
        <f t="shared" si="55"/>
        <v>0.10839516950385564</v>
      </c>
    </row>
    <row r="224" spans="1:9" x14ac:dyDescent="0.25">
      <c r="A224" s="196">
        <f>+Egypt!A658</f>
        <v>43433</v>
      </c>
      <c r="B224">
        <v>365.8</v>
      </c>
      <c r="C224">
        <v>353.2</v>
      </c>
      <c r="D224">
        <v>1292.9000000000001</v>
      </c>
      <c r="E224">
        <v>1195.2</v>
      </c>
      <c r="F224" s="67">
        <f t="shared" si="53"/>
        <v>1658.7</v>
      </c>
      <c r="G224">
        <f t="shared" si="54"/>
        <v>1548.4</v>
      </c>
      <c r="H224" s="1">
        <f t="shared" si="55"/>
        <v>7.1234823043141215E-2</v>
      </c>
    </row>
    <row r="225" spans="1:8" x14ac:dyDescent="0.25">
      <c r="A225" s="196">
        <f>+Egypt!A659</f>
        <v>43440</v>
      </c>
      <c r="B225">
        <v>394.3</v>
      </c>
      <c r="C225">
        <v>395.2</v>
      </c>
      <c r="D225">
        <v>1304.2</v>
      </c>
      <c r="E225">
        <v>1279.5</v>
      </c>
      <c r="F225" s="67">
        <f t="shared" si="53"/>
        <v>1698.5</v>
      </c>
      <c r="G225">
        <f t="shared" si="54"/>
        <v>1674.7</v>
      </c>
      <c r="H225" s="1">
        <f t="shared" si="55"/>
        <v>1.4211500567265833E-2</v>
      </c>
    </row>
    <row r="226" spans="1:8" x14ac:dyDescent="0.25">
      <c r="A226" s="196">
        <f>+Egypt!A660</f>
        <v>43447</v>
      </c>
      <c r="B226">
        <v>438.9</v>
      </c>
      <c r="C226">
        <v>521.6</v>
      </c>
      <c r="D226">
        <v>1449.4</v>
      </c>
      <c r="E226">
        <v>1320.2</v>
      </c>
      <c r="F226" s="67">
        <f t="shared" si="53"/>
        <v>1888.3000000000002</v>
      </c>
      <c r="G226">
        <f t="shared" si="54"/>
        <v>1841.8000000000002</v>
      </c>
      <c r="H226" s="1">
        <f t="shared" si="55"/>
        <v>2.5247040938212617E-2</v>
      </c>
    </row>
    <row r="227" spans="1:8" x14ac:dyDescent="0.25">
      <c r="A227" s="196">
        <f>+Egypt!A661</f>
        <v>43454</v>
      </c>
      <c r="B227">
        <v>391.9</v>
      </c>
      <c r="C227">
        <v>501.5</v>
      </c>
      <c r="D227">
        <v>1573.5</v>
      </c>
      <c r="E227">
        <v>1449.2</v>
      </c>
      <c r="F227" s="67">
        <f t="shared" si="53"/>
        <v>1965.4</v>
      </c>
      <c r="G227">
        <f t="shared" si="54"/>
        <v>1950.7</v>
      </c>
      <c r="H227" s="1">
        <f t="shared" si="55"/>
        <v>7.5357563951401474E-3</v>
      </c>
    </row>
    <row r="228" spans="1:8" x14ac:dyDescent="0.25">
      <c r="A228" s="196">
        <f>+Egypt!A662</f>
        <v>43461</v>
      </c>
      <c r="B228" s="67">
        <v>297</v>
      </c>
      <c r="C228">
        <v>483.5</v>
      </c>
      <c r="D228">
        <v>1822.9</v>
      </c>
      <c r="E228">
        <v>1467.1</v>
      </c>
      <c r="F228" s="67">
        <f t="shared" si="53"/>
        <v>2119.9</v>
      </c>
      <c r="G228">
        <f t="shared" si="54"/>
        <v>1950.6</v>
      </c>
      <c r="H228" s="1">
        <f t="shared" si="55"/>
        <v>8.6793807033733295E-2</v>
      </c>
    </row>
    <row r="229" spans="1:8" x14ac:dyDescent="0.25">
      <c r="A229" s="196">
        <f>+Egypt!A663</f>
        <v>43468</v>
      </c>
      <c r="B229">
        <v>318.2</v>
      </c>
      <c r="C229">
        <v>369.4</v>
      </c>
      <c r="D229">
        <v>1832.8</v>
      </c>
      <c r="E229">
        <v>1667.6</v>
      </c>
      <c r="F229" s="67">
        <f t="shared" si="53"/>
        <v>2151</v>
      </c>
      <c r="G229">
        <f t="shared" si="54"/>
        <v>2037</v>
      </c>
      <c r="H229" s="1">
        <f t="shared" si="55"/>
        <v>5.5964653902798256E-2</v>
      </c>
    </row>
    <row r="230" spans="1:8" x14ac:dyDescent="0.25">
      <c r="A230" s="196">
        <f>+Egypt!A664</f>
        <v>43475</v>
      </c>
      <c r="B230">
        <v>0</v>
      </c>
      <c r="C230">
        <v>386.8</v>
      </c>
      <c r="D230" s="48">
        <v>0</v>
      </c>
      <c r="E230" s="48">
        <v>1721.6</v>
      </c>
      <c r="F230" s="67">
        <f t="shared" si="53"/>
        <v>0</v>
      </c>
      <c r="G230">
        <f t="shared" si="54"/>
        <v>2108.4</v>
      </c>
      <c r="H230" s="1">
        <f t="shared" si="55"/>
        <v>-1</v>
      </c>
    </row>
    <row r="231" spans="1:8" x14ac:dyDescent="0.25">
      <c r="A231" s="196">
        <f>+Egypt!A665</f>
        <v>43482</v>
      </c>
      <c r="B231">
        <v>0</v>
      </c>
      <c r="C231">
        <v>359.3</v>
      </c>
      <c r="D231" s="48">
        <v>0</v>
      </c>
      <c r="E231" s="48">
        <v>1813.3</v>
      </c>
      <c r="F231" s="67">
        <f t="shared" si="53"/>
        <v>0</v>
      </c>
      <c r="G231">
        <f t="shared" si="54"/>
        <v>2172.6</v>
      </c>
      <c r="H231" s="1">
        <f t="shared" si="55"/>
        <v>-1</v>
      </c>
    </row>
    <row r="232" spans="1:8" x14ac:dyDescent="0.25">
      <c r="A232" s="196">
        <f>+Egypt!A666</f>
        <v>43489</v>
      </c>
      <c r="B232">
        <v>0</v>
      </c>
      <c r="C232">
        <v>355.2</v>
      </c>
      <c r="D232" s="48">
        <v>0</v>
      </c>
      <c r="E232" s="140">
        <v>2015</v>
      </c>
      <c r="F232" s="67">
        <f t="shared" si="53"/>
        <v>0</v>
      </c>
      <c r="G232">
        <f t="shared" si="54"/>
        <v>2370.1999999999998</v>
      </c>
      <c r="H232" s="1">
        <f t="shared" si="55"/>
        <v>-1</v>
      </c>
    </row>
    <row r="233" spans="1:8" x14ac:dyDescent="0.25">
      <c r="A233" s="196">
        <f>+Egypt!A667</f>
        <v>43496</v>
      </c>
      <c r="B233">
        <v>0</v>
      </c>
      <c r="C233">
        <v>409.9</v>
      </c>
      <c r="D233" s="48">
        <v>0</v>
      </c>
      <c r="E233" s="48">
        <v>2074.8000000000002</v>
      </c>
      <c r="F233" s="67">
        <f t="shared" si="53"/>
        <v>0</v>
      </c>
      <c r="G233">
        <f t="shared" si="54"/>
        <v>2484.7000000000003</v>
      </c>
      <c r="H233" s="1">
        <f t="shared" si="55"/>
        <v>-1</v>
      </c>
    </row>
    <row r="234" spans="1:8" x14ac:dyDescent="0.25">
      <c r="A234" s="196">
        <f>+Egypt!A668</f>
        <v>43503</v>
      </c>
      <c r="B234">
        <v>0</v>
      </c>
      <c r="C234">
        <v>569.20000000000005</v>
      </c>
      <c r="D234" s="48">
        <v>0</v>
      </c>
      <c r="E234" s="48">
        <v>2109.3000000000002</v>
      </c>
      <c r="F234" s="67">
        <f t="shared" ref="F234:F285" si="56">+B234+D234</f>
        <v>0</v>
      </c>
      <c r="G234">
        <f t="shared" ref="G234:G286" si="57">+C234+E234</f>
        <v>2678.5</v>
      </c>
      <c r="H234" s="1">
        <f t="shared" ref="H234:H297" si="58">+F234/G234-1</f>
        <v>-1</v>
      </c>
    </row>
    <row r="235" spans="1:8" x14ac:dyDescent="0.25">
      <c r="A235" s="196">
        <f>+Egypt!A669</f>
        <v>43510</v>
      </c>
      <c r="B235">
        <v>444.5</v>
      </c>
      <c r="C235" s="67">
        <v>559</v>
      </c>
      <c r="D235">
        <v>2418.8000000000002</v>
      </c>
      <c r="E235">
        <v>2145.8000000000002</v>
      </c>
      <c r="F235" s="67">
        <f t="shared" si="56"/>
        <v>2863.3</v>
      </c>
      <c r="G235">
        <f t="shared" si="57"/>
        <v>2704.8</v>
      </c>
      <c r="H235" s="1">
        <f t="shared" si="58"/>
        <v>5.8599526767228571E-2</v>
      </c>
    </row>
    <row r="236" spans="1:8" x14ac:dyDescent="0.25">
      <c r="A236" s="196">
        <f>+Egypt!A670</f>
        <v>43517</v>
      </c>
      <c r="B236">
        <v>501.1</v>
      </c>
      <c r="C236">
        <v>561.5</v>
      </c>
      <c r="D236">
        <v>2478.8000000000002</v>
      </c>
      <c r="E236">
        <v>2238.1999999999998</v>
      </c>
      <c r="F236" s="67">
        <f t="shared" si="56"/>
        <v>2979.9</v>
      </c>
      <c r="G236">
        <f t="shared" si="57"/>
        <v>2799.7</v>
      </c>
      <c r="H236" s="1">
        <f t="shared" si="58"/>
        <v>6.4364039004179086E-2</v>
      </c>
    </row>
    <row r="237" spans="1:8" x14ac:dyDescent="0.25">
      <c r="A237" s="196">
        <f>+Egypt!A671</f>
        <v>43524</v>
      </c>
      <c r="B237">
        <v>618.1</v>
      </c>
      <c r="C237">
        <v>545</v>
      </c>
      <c r="D237">
        <v>2560.9</v>
      </c>
      <c r="E237">
        <v>2315.8000000000002</v>
      </c>
      <c r="F237" s="67">
        <f t="shared" si="56"/>
        <v>3179</v>
      </c>
      <c r="G237">
        <f t="shared" si="57"/>
        <v>2860.8</v>
      </c>
      <c r="H237" s="1">
        <f t="shared" si="58"/>
        <v>0.11122762863534663</v>
      </c>
    </row>
    <row r="238" spans="1:8" x14ac:dyDescent="0.25">
      <c r="A238" s="196">
        <f>+Egypt!A672</f>
        <v>43531</v>
      </c>
      <c r="B238">
        <v>544.20000000000005</v>
      </c>
      <c r="C238">
        <v>556.20000000000005</v>
      </c>
      <c r="D238">
        <v>2696.6</v>
      </c>
      <c r="E238">
        <v>2441.3000000000002</v>
      </c>
      <c r="F238" s="67">
        <f t="shared" si="56"/>
        <v>3240.8</v>
      </c>
      <c r="G238">
        <f t="shared" si="57"/>
        <v>2997.5</v>
      </c>
      <c r="H238" s="1">
        <f t="shared" si="58"/>
        <v>8.1167639699749827E-2</v>
      </c>
    </row>
    <row r="239" spans="1:8" x14ac:dyDescent="0.25">
      <c r="A239" s="196">
        <f>+Egypt!A673</f>
        <v>43538</v>
      </c>
      <c r="B239">
        <v>504.3</v>
      </c>
      <c r="C239">
        <v>499.1</v>
      </c>
      <c r="D239">
        <v>2751.2</v>
      </c>
      <c r="E239">
        <v>2551.8000000000002</v>
      </c>
      <c r="F239" s="67">
        <f t="shared" si="56"/>
        <v>3255.5</v>
      </c>
      <c r="G239">
        <f t="shared" si="57"/>
        <v>3050.9</v>
      </c>
      <c r="H239" s="1">
        <f t="shared" si="58"/>
        <v>6.7062178373594739E-2</v>
      </c>
    </row>
    <row r="240" spans="1:8" x14ac:dyDescent="0.25">
      <c r="A240" s="196">
        <f>+Egypt!A674</f>
        <v>43545</v>
      </c>
      <c r="B240">
        <v>485.8</v>
      </c>
      <c r="C240">
        <v>446.9</v>
      </c>
      <c r="D240">
        <v>2853.8</v>
      </c>
      <c r="E240">
        <v>2706.3</v>
      </c>
      <c r="F240" s="67">
        <f t="shared" si="56"/>
        <v>3339.6000000000004</v>
      </c>
      <c r="G240">
        <f t="shared" si="57"/>
        <v>3153.2000000000003</v>
      </c>
      <c r="H240" s="1">
        <f t="shared" si="58"/>
        <v>5.9114550298109858E-2</v>
      </c>
    </row>
    <row r="241" spans="1:9" x14ac:dyDescent="0.25">
      <c r="A241" s="196">
        <f>+Egypt!A675</f>
        <v>43552</v>
      </c>
      <c r="B241">
        <v>437.1</v>
      </c>
      <c r="C241">
        <v>427.7</v>
      </c>
      <c r="D241">
        <v>3017.5</v>
      </c>
      <c r="E241">
        <v>2739.3</v>
      </c>
      <c r="F241" s="67">
        <f t="shared" si="56"/>
        <v>3454.6</v>
      </c>
      <c r="G241">
        <f t="shared" si="57"/>
        <v>3167</v>
      </c>
      <c r="H241" s="1">
        <f t="shared" si="58"/>
        <v>9.0811493526997022E-2</v>
      </c>
    </row>
    <row r="242" spans="1:9" x14ac:dyDescent="0.25">
      <c r="A242" s="196">
        <f>+Egypt!A676</f>
        <v>43559</v>
      </c>
      <c r="B242">
        <v>530.4</v>
      </c>
      <c r="C242">
        <v>353.2</v>
      </c>
      <c r="D242">
        <v>3105.6</v>
      </c>
      <c r="E242">
        <v>2863</v>
      </c>
      <c r="F242" s="67">
        <f t="shared" si="56"/>
        <v>3636</v>
      </c>
      <c r="G242">
        <f t="shared" si="57"/>
        <v>3216.2</v>
      </c>
      <c r="H242" s="1">
        <f t="shared" si="58"/>
        <v>0.13052670853802639</v>
      </c>
    </row>
    <row r="243" spans="1:9" x14ac:dyDescent="0.25">
      <c r="A243" s="196">
        <f>+Egypt!A677</f>
        <v>43566</v>
      </c>
      <c r="B243">
        <v>495.7</v>
      </c>
      <c r="C243">
        <v>420.1</v>
      </c>
      <c r="D243">
        <v>3285</v>
      </c>
      <c r="E243">
        <v>3042.3</v>
      </c>
      <c r="F243" s="67">
        <f t="shared" si="56"/>
        <v>3780.7</v>
      </c>
      <c r="G243">
        <f t="shared" si="57"/>
        <v>3462.4</v>
      </c>
      <c r="H243" s="1">
        <f t="shared" si="58"/>
        <v>9.1930452865064627E-2</v>
      </c>
    </row>
    <row r="244" spans="1:9" x14ac:dyDescent="0.25">
      <c r="A244" s="196">
        <f>+Egypt!A678</f>
        <v>43573</v>
      </c>
      <c r="B244">
        <v>418.9</v>
      </c>
      <c r="C244">
        <v>360.1</v>
      </c>
      <c r="D244">
        <v>3479.1</v>
      </c>
      <c r="E244">
        <v>3296.6</v>
      </c>
      <c r="F244" s="67">
        <f t="shared" si="56"/>
        <v>3898</v>
      </c>
      <c r="G244">
        <f t="shared" si="57"/>
        <v>3656.7</v>
      </c>
      <c r="H244" s="1">
        <f t="shared" si="58"/>
        <v>6.5988459540022415E-2</v>
      </c>
    </row>
    <row r="245" spans="1:9" x14ac:dyDescent="0.25">
      <c r="A245" s="196">
        <f>+Egypt!A679</f>
        <v>43580</v>
      </c>
      <c r="B245">
        <v>382.8</v>
      </c>
      <c r="C245">
        <v>358.6</v>
      </c>
      <c r="D245">
        <v>3555.4</v>
      </c>
      <c r="E245">
        <v>3446.2</v>
      </c>
      <c r="F245" s="67">
        <f t="shared" si="56"/>
        <v>3938.2000000000003</v>
      </c>
      <c r="G245">
        <f t="shared" si="57"/>
        <v>3804.7999999999997</v>
      </c>
      <c r="H245" s="1">
        <f t="shared" si="58"/>
        <v>3.5060975609756184E-2</v>
      </c>
    </row>
    <row r="246" spans="1:9" x14ac:dyDescent="0.25">
      <c r="A246" s="196">
        <f>+Egypt!A680</f>
        <v>43587</v>
      </c>
      <c r="B246">
        <v>356.2</v>
      </c>
      <c r="C246">
        <v>384.4</v>
      </c>
      <c r="D246">
        <v>3694.6</v>
      </c>
      <c r="E246">
        <v>3544.8</v>
      </c>
      <c r="F246" s="67">
        <f t="shared" si="56"/>
        <v>4050.7999999999997</v>
      </c>
      <c r="G246">
        <f t="shared" si="57"/>
        <v>3929.2000000000003</v>
      </c>
      <c r="H246" s="1">
        <f t="shared" si="58"/>
        <v>3.0947775628626495E-2</v>
      </c>
      <c r="I246">
        <v>5</v>
      </c>
    </row>
    <row r="247" spans="1:9" x14ac:dyDescent="0.25">
      <c r="A247" s="196">
        <f>+Egypt!A681</f>
        <v>43594</v>
      </c>
      <c r="B247">
        <v>483.1</v>
      </c>
      <c r="C247">
        <v>426.1</v>
      </c>
      <c r="D247">
        <v>3794.4</v>
      </c>
      <c r="E247">
        <v>3625.6</v>
      </c>
      <c r="F247" s="67">
        <f t="shared" si="56"/>
        <v>4277.5</v>
      </c>
      <c r="G247">
        <f t="shared" si="57"/>
        <v>4051.7</v>
      </c>
      <c r="H247" s="1">
        <f t="shared" si="58"/>
        <v>5.5729693708813643E-2</v>
      </c>
      <c r="I247">
        <v>5</v>
      </c>
    </row>
    <row r="248" spans="1:9" x14ac:dyDescent="0.25">
      <c r="A248" s="196">
        <f>+Egypt!A682</f>
        <v>43601</v>
      </c>
      <c r="B248">
        <v>409.8</v>
      </c>
      <c r="C248">
        <v>366.6</v>
      </c>
      <c r="D248">
        <v>3908.5</v>
      </c>
      <c r="E248">
        <v>3684.5</v>
      </c>
      <c r="F248" s="67">
        <f t="shared" si="56"/>
        <v>4318.3</v>
      </c>
      <c r="G248">
        <f t="shared" si="57"/>
        <v>4051.1</v>
      </c>
      <c r="H248" s="1">
        <f t="shared" si="58"/>
        <v>6.5957394287971205E-2</v>
      </c>
      <c r="I248">
        <v>5</v>
      </c>
    </row>
    <row r="249" spans="1:9" x14ac:dyDescent="0.25">
      <c r="A249" s="196">
        <f>+Egypt!A683</f>
        <v>43608</v>
      </c>
      <c r="B249">
        <v>337.9</v>
      </c>
      <c r="C249">
        <v>348.8</v>
      </c>
      <c r="D249">
        <v>4128.2</v>
      </c>
      <c r="E249">
        <v>3815.4</v>
      </c>
      <c r="F249" s="67">
        <f t="shared" si="56"/>
        <v>4466.0999999999995</v>
      </c>
      <c r="G249">
        <f t="shared" si="57"/>
        <v>4164.2</v>
      </c>
      <c r="H249" s="1">
        <f t="shared" si="58"/>
        <v>7.2498919360261205E-2</v>
      </c>
      <c r="I249">
        <v>5</v>
      </c>
    </row>
    <row r="250" spans="1:9" x14ac:dyDescent="0.25">
      <c r="A250" s="196">
        <f>+Egypt!A684</f>
        <v>43615</v>
      </c>
      <c r="B250">
        <v>304.89999999999998</v>
      </c>
      <c r="C250">
        <v>293.8</v>
      </c>
      <c r="D250">
        <v>4155.2</v>
      </c>
      <c r="E250">
        <v>3955.8</v>
      </c>
      <c r="F250" s="67">
        <f t="shared" si="56"/>
        <v>4460.0999999999995</v>
      </c>
      <c r="G250">
        <f t="shared" si="57"/>
        <v>4249.6000000000004</v>
      </c>
      <c r="H250" s="1">
        <f t="shared" si="58"/>
        <v>4.95340737951806E-2</v>
      </c>
      <c r="I250">
        <v>19</v>
      </c>
    </row>
    <row r="251" spans="1:9" x14ac:dyDescent="0.25">
      <c r="A251" s="196">
        <f>+Egypt!A685</f>
        <v>43622</v>
      </c>
      <c r="B251">
        <v>303.7</v>
      </c>
      <c r="C251">
        <v>284.5</v>
      </c>
      <c r="D251">
        <v>4251</v>
      </c>
      <c r="E251">
        <v>3975.2</v>
      </c>
      <c r="F251" s="67">
        <f t="shared" si="56"/>
        <v>4554.7</v>
      </c>
      <c r="G251">
        <f t="shared" si="57"/>
        <v>4259.7</v>
      </c>
      <c r="H251" s="1">
        <f t="shared" si="58"/>
        <v>6.9253703312439852E-2</v>
      </c>
      <c r="I251">
        <v>19</v>
      </c>
    </row>
    <row r="252" spans="1:9" x14ac:dyDescent="0.25">
      <c r="A252" s="196">
        <f>+Egypt!A686</f>
        <v>43629</v>
      </c>
      <c r="B252">
        <v>282.7</v>
      </c>
      <c r="C252">
        <v>244.6</v>
      </c>
      <c r="D252">
        <v>4251</v>
      </c>
      <c r="E252">
        <v>4038.2</v>
      </c>
      <c r="F252" s="67">
        <f t="shared" si="56"/>
        <v>4533.7</v>
      </c>
      <c r="G252">
        <f t="shared" si="57"/>
        <v>4282.8</v>
      </c>
      <c r="H252" s="1">
        <f t="shared" si="58"/>
        <v>5.85831698888577E-2</v>
      </c>
      <c r="I252">
        <v>19</v>
      </c>
    </row>
    <row r="253" spans="1:9" x14ac:dyDescent="0.25">
      <c r="A253" s="196">
        <f>+Egypt!A687</f>
        <v>43636</v>
      </c>
      <c r="B253">
        <v>266.60000000000002</v>
      </c>
      <c r="C253">
        <v>302.2</v>
      </c>
      <c r="D253">
        <v>4314.8</v>
      </c>
      <c r="E253">
        <v>4060.2</v>
      </c>
      <c r="F253" s="67">
        <f t="shared" si="56"/>
        <v>4581.4000000000005</v>
      </c>
      <c r="G253">
        <f t="shared" si="57"/>
        <v>4362.3999999999996</v>
      </c>
      <c r="H253" s="1">
        <f t="shared" si="58"/>
        <v>5.0201723821749811E-2</v>
      </c>
      <c r="I253">
        <v>24</v>
      </c>
    </row>
    <row r="254" spans="1:9" x14ac:dyDescent="0.25">
      <c r="A254" s="196">
        <f>+Egypt!A688</f>
        <v>43643</v>
      </c>
      <c r="B254">
        <v>255.6</v>
      </c>
      <c r="C254">
        <v>326.2</v>
      </c>
      <c r="D254">
        <v>4328.7</v>
      </c>
      <c r="E254">
        <v>4110.3999999999996</v>
      </c>
      <c r="F254" s="67">
        <f t="shared" si="56"/>
        <v>4584.3</v>
      </c>
      <c r="G254">
        <f t="shared" si="57"/>
        <v>4436.5999999999995</v>
      </c>
      <c r="H254" s="1">
        <f t="shared" si="58"/>
        <v>3.3291259072262713E-2</v>
      </c>
      <c r="I254">
        <v>24</v>
      </c>
    </row>
    <row r="255" spans="1:9" x14ac:dyDescent="0.25">
      <c r="A255" s="196">
        <f>+Egypt!A689</f>
        <v>43650</v>
      </c>
      <c r="B255">
        <v>218</v>
      </c>
      <c r="C255">
        <v>295.5</v>
      </c>
      <c r="D255">
        <v>4451.1000000000004</v>
      </c>
      <c r="E255">
        <v>4176.6000000000004</v>
      </c>
      <c r="F255" s="67">
        <f t="shared" si="56"/>
        <v>4669.1000000000004</v>
      </c>
      <c r="G255">
        <f t="shared" si="57"/>
        <v>4472.1000000000004</v>
      </c>
      <c r="H255" s="1">
        <f t="shared" si="58"/>
        <v>4.4050893316339046E-2</v>
      </c>
      <c r="I255">
        <v>24</v>
      </c>
    </row>
    <row r="256" spans="1:9" x14ac:dyDescent="0.25">
      <c r="A256" s="196">
        <f>+Egypt!A690</f>
        <v>43657</v>
      </c>
      <c r="B256">
        <v>122.5</v>
      </c>
      <c r="C256">
        <v>303.7</v>
      </c>
      <c r="D256">
        <v>4514.8999999999996</v>
      </c>
      <c r="E256">
        <v>4219.8</v>
      </c>
      <c r="F256" s="67">
        <f t="shared" si="56"/>
        <v>4637.3999999999996</v>
      </c>
      <c r="G256">
        <f t="shared" si="57"/>
        <v>4523.5</v>
      </c>
      <c r="H256" s="1">
        <f t="shared" si="58"/>
        <v>2.5179617552779865E-2</v>
      </c>
      <c r="I256">
        <v>33</v>
      </c>
    </row>
    <row r="257" spans="1:9" x14ac:dyDescent="0.25">
      <c r="A257" s="196">
        <f>+Egypt!A691</f>
        <v>43664</v>
      </c>
      <c r="B257">
        <v>115.3</v>
      </c>
      <c r="C257">
        <v>236.8</v>
      </c>
      <c r="D257">
        <v>4554.3</v>
      </c>
      <c r="E257">
        <v>4315.3999999999996</v>
      </c>
      <c r="F257" s="67">
        <f t="shared" si="56"/>
        <v>4669.6000000000004</v>
      </c>
      <c r="G257">
        <f t="shared" si="57"/>
        <v>4552.2</v>
      </c>
      <c r="H257" s="1">
        <f t="shared" si="58"/>
        <v>2.5789728043583482E-2</v>
      </c>
      <c r="I257">
        <v>33</v>
      </c>
    </row>
    <row r="258" spans="1:9" x14ac:dyDescent="0.25">
      <c r="A258" s="196">
        <f>+Egypt!A692</f>
        <v>43671</v>
      </c>
      <c r="B258">
        <v>80.900000000000006</v>
      </c>
      <c r="C258">
        <v>177.9</v>
      </c>
      <c r="D258">
        <v>4572.3</v>
      </c>
      <c r="E258">
        <v>4426.6000000000004</v>
      </c>
      <c r="F258" s="67">
        <f t="shared" si="56"/>
        <v>4653.2</v>
      </c>
      <c r="G258">
        <f t="shared" si="57"/>
        <v>4604.5</v>
      </c>
      <c r="H258" s="1">
        <f t="shared" si="58"/>
        <v>1.0576609838201634E-2</v>
      </c>
      <c r="I258">
        <v>19</v>
      </c>
    </row>
    <row r="259" spans="1:9" x14ac:dyDescent="0.25">
      <c r="A259" s="196">
        <f>+Egypt!A693</f>
        <v>43678</v>
      </c>
      <c r="B259">
        <v>83.4</v>
      </c>
      <c r="C259">
        <v>170.4</v>
      </c>
      <c r="D259">
        <v>4595.6000000000004</v>
      </c>
      <c r="E259">
        <v>4494.1000000000004</v>
      </c>
      <c r="F259" s="67">
        <f t="shared" si="56"/>
        <v>4679</v>
      </c>
      <c r="G259">
        <f t="shared" si="57"/>
        <v>4664.5</v>
      </c>
      <c r="H259" s="1">
        <f t="shared" si="58"/>
        <v>3.1085861292743378E-3</v>
      </c>
      <c r="I259">
        <v>14</v>
      </c>
    </row>
    <row r="260" spans="1:9" x14ac:dyDescent="0.25">
      <c r="A260" s="196">
        <f>+Egypt!A694</f>
        <v>43685</v>
      </c>
      <c r="B260">
        <v>34.9</v>
      </c>
      <c r="C260">
        <v>156.5</v>
      </c>
      <c r="D260">
        <v>4644.8999999999996</v>
      </c>
      <c r="E260">
        <v>4641.3</v>
      </c>
      <c r="F260" s="67">
        <f t="shared" si="56"/>
        <v>4679.7999999999993</v>
      </c>
      <c r="G260">
        <f t="shared" si="57"/>
        <v>4797.8</v>
      </c>
      <c r="H260" s="1">
        <f t="shared" si="58"/>
        <v>-2.4594605861019803E-2</v>
      </c>
      <c r="I260">
        <v>23</v>
      </c>
    </row>
    <row r="261" spans="1:9" x14ac:dyDescent="0.25">
      <c r="A261" s="196">
        <f>+Egypt!A695</f>
        <v>43692</v>
      </c>
      <c r="B261" s="67">
        <v>37</v>
      </c>
      <c r="C261">
        <v>89.3</v>
      </c>
      <c r="D261">
        <v>4644.8999999999996</v>
      </c>
      <c r="E261">
        <v>4786.5</v>
      </c>
      <c r="F261" s="67">
        <f t="shared" si="56"/>
        <v>4681.8999999999996</v>
      </c>
      <c r="G261">
        <f t="shared" si="57"/>
        <v>4875.8</v>
      </c>
      <c r="H261" s="1">
        <f t="shared" si="58"/>
        <v>-3.9767832970999728E-2</v>
      </c>
      <c r="I261">
        <v>23</v>
      </c>
    </row>
    <row r="262" spans="1:9" x14ac:dyDescent="0.25">
      <c r="A262" s="196">
        <f>+Egypt!A696</f>
        <v>43699</v>
      </c>
      <c r="B262" s="67">
        <v>29</v>
      </c>
      <c r="C262">
        <v>67.599999999999994</v>
      </c>
      <c r="D262">
        <v>4653.7</v>
      </c>
      <c r="E262">
        <v>4811.7</v>
      </c>
      <c r="F262" s="67">
        <f t="shared" si="56"/>
        <v>4682.7</v>
      </c>
      <c r="G262">
        <f t="shared" si="57"/>
        <v>4879.3</v>
      </c>
      <c r="H262" s="1">
        <f t="shared" si="58"/>
        <v>-4.0292664931445121E-2</v>
      </c>
      <c r="I262">
        <v>53</v>
      </c>
    </row>
    <row r="263" spans="1:9" x14ac:dyDescent="0.25">
      <c r="A263" s="196">
        <f>+Egypt!A697</f>
        <v>43706</v>
      </c>
      <c r="B263" s="67">
        <v>17.2</v>
      </c>
      <c r="C263">
        <v>46.5</v>
      </c>
      <c r="D263">
        <v>4672.7</v>
      </c>
      <c r="E263">
        <v>4860.1000000000004</v>
      </c>
      <c r="F263" s="67">
        <f t="shared" si="56"/>
        <v>4689.8999999999996</v>
      </c>
      <c r="G263">
        <f t="shared" si="57"/>
        <v>4906.6000000000004</v>
      </c>
      <c r="H263" s="1">
        <f t="shared" si="58"/>
        <v>-4.416500224187847E-2</v>
      </c>
      <c r="I263">
        <v>83</v>
      </c>
    </row>
    <row r="264" spans="1:9" x14ac:dyDescent="0.25">
      <c r="A264" s="196">
        <f>+Egypt!A698</f>
        <v>43713</v>
      </c>
      <c r="B264" s="67">
        <v>196.4</v>
      </c>
      <c r="C264">
        <v>302.89999999999998</v>
      </c>
      <c r="D264">
        <v>0</v>
      </c>
      <c r="E264">
        <v>62.3</v>
      </c>
      <c r="F264" s="67">
        <f t="shared" si="56"/>
        <v>196.4</v>
      </c>
      <c r="G264">
        <f t="shared" si="57"/>
        <v>365.2</v>
      </c>
      <c r="H264" s="1">
        <f t="shared" si="58"/>
        <v>-0.46221248630887179</v>
      </c>
    </row>
    <row r="265" spans="1:9" x14ac:dyDescent="0.25">
      <c r="A265" s="196">
        <f>+Egypt!A699</f>
        <v>43720</v>
      </c>
      <c r="B265" s="67">
        <v>210.5</v>
      </c>
      <c r="C265">
        <v>296.39999999999998</v>
      </c>
      <c r="D265">
        <v>0</v>
      </c>
      <c r="E265">
        <v>135.69999999999999</v>
      </c>
      <c r="F265" s="67">
        <f t="shared" si="56"/>
        <v>210.5</v>
      </c>
      <c r="G265">
        <f t="shared" si="57"/>
        <v>432.09999999999997</v>
      </c>
      <c r="H265" s="1">
        <f t="shared" si="58"/>
        <v>-0.51284424901643133</v>
      </c>
    </row>
    <row r="266" spans="1:9" x14ac:dyDescent="0.25">
      <c r="A266" s="196">
        <f>+Egypt!A700</f>
        <v>43727</v>
      </c>
      <c r="B266" s="67">
        <v>249</v>
      </c>
      <c r="C266">
        <v>297.10000000000002</v>
      </c>
      <c r="D266">
        <v>8.8000000000000007</v>
      </c>
      <c r="E266">
        <v>218.5</v>
      </c>
      <c r="F266" s="67">
        <f t="shared" si="56"/>
        <v>257.8</v>
      </c>
      <c r="G266">
        <f t="shared" si="57"/>
        <v>515.6</v>
      </c>
      <c r="H266" s="1">
        <f t="shared" si="58"/>
        <v>-0.5</v>
      </c>
    </row>
    <row r="267" spans="1:9" x14ac:dyDescent="0.25">
      <c r="A267" s="196">
        <f>+Egypt!A701</f>
        <v>43734</v>
      </c>
      <c r="B267" s="67">
        <v>251</v>
      </c>
      <c r="C267">
        <v>294</v>
      </c>
      <c r="D267">
        <v>18</v>
      </c>
      <c r="E267">
        <v>235.2</v>
      </c>
      <c r="F267" s="67">
        <f t="shared" si="56"/>
        <v>269</v>
      </c>
      <c r="G267">
        <f t="shared" si="57"/>
        <v>529.20000000000005</v>
      </c>
      <c r="H267" s="1">
        <f t="shared" si="58"/>
        <v>-0.49168556311413458</v>
      </c>
    </row>
    <row r="268" spans="1:9" x14ac:dyDescent="0.25">
      <c r="A268" s="196">
        <f>+Egypt!A702</f>
        <v>43741</v>
      </c>
      <c r="B268" s="67">
        <v>318</v>
      </c>
      <c r="C268">
        <v>266.5</v>
      </c>
      <c r="D268">
        <v>60.2</v>
      </c>
      <c r="E268">
        <v>371</v>
      </c>
      <c r="F268" s="67">
        <f t="shared" si="56"/>
        <v>378.2</v>
      </c>
      <c r="G268">
        <f t="shared" si="57"/>
        <v>637.5</v>
      </c>
      <c r="H268" s="1">
        <f t="shared" si="58"/>
        <v>-0.40674509803921566</v>
      </c>
    </row>
    <row r="269" spans="1:9" x14ac:dyDescent="0.25">
      <c r="A269" s="196">
        <f>+Egypt!A703</f>
        <v>43748</v>
      </c>
      <c r="B269">
        <v>399.4</v>
      </c>
      <c r="C269">
        <v>273.10000000000002</v>
      </c>
      <c r="D269">
        <v>81.400000000000006</v>
      </c>
      <c r="E269">
        <v>497.3</v>
      </c>
      <c r="F269" s="67">
        <f t="shared" si="56"/>
        <v>480.79999999999995</v>
      </c>
      <c r="G269">
        <f t="shared" si="57"/>
        <v>770.40000000000009</v>
      </c>
      <c r="H269" s="1">
        <f t="shared" si="58"/>
        <v>-0.37590861889927318</v>
      </c>
    </row>
    <row r="270" spans="1:9" x14ac:dyDescent="0.25">
      <c r="A270" s="196">
        <f>+Egypt!A704</f>
        <v>43755</v>
      </c>
      <c r="B270">
        <v>323.8</v>
      </c>
      <c r="C270">
        <v>280.10000000000002</v>
      </c>
      <c r="D270">
        <v>256.89999999999998</v>
      </c>
      <c r="E270">
        <v>698.8</v>
      </c>
      <c r="F270" s="67">
        <f t="shared" si="56"/>
        <v>580.70000000000005</v>
      </c>
      <c r="G270">
        <f t="shared" si="57"/>
        <v>978.9</v>
      </c>
      <c r="H270" s="1">
        <f t="shared" si="58"/>
        <v>-0.40678312391459792</v>
      </c>
    </row>
    <row r="271" spans="1:9" x14ac:dyDescent="0.25">
      <c r="A271" s="196">
        <f>+Egypt!A705</f>
        <v>43762</v>
      </c>
      <c r="B271" s="67">
        <v>299</v>
      </c>
      <c r="C271">
        <v>340.4</v>
      </c>
      <c r="D271">
        <v>281.3</v>
      </c>
      <c r="E271">
        <v>735.5</v>
      </c>
      <c r="F271" s="67">
        <f t="shared" si="56"/>
        <v>580.29999999999995</v>
      </c>
      <c r="G271">
        <f t="shared" si="57"/>
        <v>1075.9000000000001</v>
      </c>
      <c r="H271" s="1">
        <f t="shared" si="58"/>
        <v>-0.46063760572543921</v>
      </c>
    </row>
    <row r="272" spans="1:9" x14ac:dyDescent="0.25">
      <c r="A272" s="196">
        <f>+Egypt!A706</f>
        <v>43769</v>
      </c>
      <c r="B272">
        <v>270.5</v>
      </c>
      <c r="C272">
        <v>335.3</v>
      </c>
      <c r="D272">
        <v>307.8</v>
      </c>
      <c r="E272">
        <v>788.8</v>
      </c>
      <c r="F272" s="67">
        <f t="shared" si="56"/>
        <v>578.29999999999995</v>
      </c>
      <c r="G272">
        <f t="shared" si="57"/>
        <v>1124.0999999999999</v>
      </c>
      <c r="H272" s="1">
        <f t="shared" si="58"/>
        <v>-0.48554399074815413</v>
      </c>
    </row>
    <row r="273" spans="1:10" x14ac:dyDescent="0.25">
      <c r="A273" s="196">
        <f>+Egypt!A707</f>
        <v>43776</v>
      </c>
      <c r="B273">
        <v>245.3</v>
      </c>
      <c r="C273">
        <v>318</v>
      </c>
      <c r="D273">
        <v>404.7</v>
      </c>
      <c r="E273">
        <v>879</v>
      </c>
      <c r="F273" s="67">
        <f t="shared" si="56"/>
        <v>650</v>
      </c>
      <c r="G273">
        <f t="shared" si="57"/>
        <v>1197</v>
      </c>
      <c r="H273" s="1">
        <f t="shared" si="58"/>
        <v>-0.45697577276524648</v>
      </c>
    </row>
    <row r="274" spans="1:10" x14ac:dyDescent="0.25">
      <c r="A274" s="196">
        <f>+Egypt!A708</f>
        <v>43783</v>
      </c>
      <c r="B274">
        <v>235.4</v>
      </c>
      <c r="C274">
        <v>303.89999999999998</v>
      </c>
      <c r="D274">
        <v>539.6</v>
      </c>
      <c r="E274">
        <v>951.9</v>
      </c>
      <c r="F274" s="67">
        <f t="shared" si="56"/>
        <v>775</v>
      </c>
      <c r="G274">
        <f t="shared" si="57"/>
        <v>1255.8</v>
      </c>
      <c r="H274" s="1">
        <f t="shared" si="58"/>
        <v>-0.38286351329829593</v>
      </c>
    </row>
    <row r="275" spans="1:10" x14ac:dyDescent="0.25">
      <c r="A275" s="196">
        <f>+Egypt!A709</f>
        <v>43790</v>
      </c>
      <c r="B275">
        <f>'1121'!B48</f>
        <v>342.7</v>
      </c>
      <c r="C275">
        <f>'1121'!C48</f>
        <v>359.8</v>
      </c>
      <c r="D275">
        <f>'1121'!D48</f>
        <v>694.8</v>
      </c>
      <c r="E275">
        <f>'1121'!E48</f>
        <v>1163.8</v>
      </c>
      <c r="F275" s="67">
        <f t="shared" si="56"/>
        <v>1037.5</v>
      </c>
      <c r="G275">
        <f t="shared" si="57"/>
        <v>1523.6</v>
      </c>
      <c r="H275" s="1">
        <f t="shared" si="58"/>
        <v>-0.31904699396166969</v>
      </c>
    </row>
    <row r="276" spans="1:10" x14ac:dyDescent="0.25">
      <c r="A276" s="196">
        <f>+Egypt!A710</f>
        <v>43797</v>
      </c>
      <c r="B276">
        <f>'1128'!B48</f>
        <v>387.6</v>
      </c>
      <c r="C276">
        <f>'1128'!C48</f>
        <v>365.8</v>
      </c>
      <c r="D276">
        <f>'1128'!D48</f>
        <v>720.4</v>
      </c>
      <c r="E276">
        <f>'1128'!E48</f>
        <v>1292.9000000000001</v>
      </c>
      <c r="F276" s="67">
        <f t="shared" si="56"/>
        <v>1108</v>
      </c>
      <c r="G276">
        <f t="shared" si="57"/>
        <v>1658.7</v>
      </c>
      <c r="H276" s="1">
        <f t="shared" si="58"/>
        <v>-0.33200699342858864</v>
      </c>
    </row>
    <row r="277" spans="1:10" x14ac:dyDescent="0.25">
      <c r="A277" s="196">
        <f>+Egypt!A711</f>
        <v>43804</v>
      </c>
      <c r="B277">
        <f>'1205'!B48</f>
        <v>365.6</v>
      </c>
      <c r="C277">
        <f>'1205'!C48</f>
        <v>394.3</v>
      </c>
      <c r="D277">
        <f>'1205'!D48</f>
        <v>796.4</v>
      </c>
      <c r="E277">
        <f>'1205'!E48</f>
        <v>1304.2</v>
      </c>
      <c r="F277" s="67">
        <f t="shared" si="56"/>
        <v>1162</v>
      </c>
      <c r="G277">
        <f t="shared" si="57"/>
        <v>1698.5</v>
      </c>
      <c r="H277" s="1">
        <f t="shared" si="58"/>
        <v>-0.31586694141889904</v>
      </c>
    </row>
    <row r="278" spans="1:10" x14ac:dyDescent="0.25">
      <c r="A278" s="196">
        <f>+Egypt!A712</f>
        <v>43811</v>
      </c>
      <c r="B278">
        <f>'1212'!B49</f>
        <v>429.6</v>
      </c>
      <c r="C278">
        <f>'1212'!C49</f>
        <v>438.9</v>
      </c>
      <c r="D278">
        <f>'1212'!D49</f>
        <v>851.7</v>
      </c>
      <c r="E278">
        <f>'1212'!E49</f>
        <v>1449.4</v>
      </c>
      <c r="F278" s="67">
        <f t="shared" si="56"/>
        <v>1281.3000000000002</v>
      </c>
      <c r="G278">
        <f t="shared" si="57"/>
        <v>1888.3000000000002</v>
      </c>
      <c r="H278" s="1">
        <f t="shared" si="58"/>
        <v>-0.32145315892601811</v>
      </c>
    </row>
    <row r="279" spans="1:10" ht="15" x14ac:dyDescent="0.35">
      <c r="A279" s="196">
        <f>+Egypt!A713</f>
        <v>43818</v>
      </c>
      <c r="B279">
        <f>'1219'!B50</f>
        <v>533.6</v>
      </c>
      <c r="C279">
        <f>'1219'!C50</f>
        <v>391.9</v>
      </c>
      <c r="D279">
        <f>'1219'!D50</f>
        <v>868</v>
      </c>
      <c r="E279">
        <f>'1219'!E50</f>
        <v>1573.5</v>
      </c>
      <c r="F279" s="67">
        <f t="shared" si="56"/>
        <v>1401.6</v>
      </c>
      <c r="G279">
        <f t="shared" si="57"/>
        <v>1965.4</v>
      </c>
      <c r="H279" s="1">
        <f t="shared" si="58"/>
        <v>-0.28686272514500877</v>
      </c>
      <c r="J279" s="264"/>
    </row>
    <row r="280" spans="1:10" x14ac:dyDescent="0.25">
      <c r="A280" s="196">
        <f>+Egypt!A714</f>
        <v>43825</v>
      </c>
      <c r="B280">
        <f>'1226'!B50</f>
        <v>531</v>
      </c>
      <c r="C280">
        <f>'1226'!C50</f>
        <v>297</v>
      </c>
      <c r="D280">
        <f>'1226'!D50</f>
        <v>937.2</v>
      </c>
      <c r="E280">
        <f>'1226'!E50</f>
        <v>1822.9</v>
      </c>
      <c r="F280" s="67">
        <f t="shared" si="56"/>
        <v>1468.2</v>
      </c>
      <c r="G280">
        <f t="shared" si="57"/>
        <v>2119.9</v>
      </c>
      <c r="H280" s="1">
        <f t="shared" si="58"/>
        <v>-0.30742016132836458</v>
      </c>
    </row>
    <row r="281" spans="1:10" x14ac:dyDescent="0.25">
      <c r="A281" s="196">
        <f>+Egypt!A715</f>
        <v>43832</v>
      </c>
      <c r="B281">
        <f>'0102'!B50</f>
        <v>470.4</v>
      </c>
      <c r="C281">
        <f>'0102'!C50</f>
        <v>318.2</v>
      </c>
      <c r="D281">
        <f>'0102'!D50</f>
        <v>1019.6</v>
      </c>
      <c r="E281">
        <f>'0102'!E50</f>
        <v>1832.8</v>
      </c>
      <c r="F281" s="67">
        <f t="shared" si="56"/>
        <v>1490</v>
      </c>
      <c r="G281">
        <f t="shared" si="57"/>
        <v>2151</v>
      </c>
      <c r="H281" s="1">
        <f t="shared" si="58"/>
        <v>-0.30729893072989312</v>
      </c>
    </row>
    <row r="282" spans="1:10" x14ac:dyDescent="0.25">
      <c r="A282" s="196">
        <f>+Egypt!A716</f>
        <v>43839</v>
      </c>
      <c r="B282">
        <f>'0109'!B50</f>
        <v>457.9</v>
      </c>
      <c r="C282">
        <f>'0109'!C50</f>
        <v>318.2</v>
      </c>
      <c r="D282">
        <f>'0109'!D50</f>
        <v>1200.3</v>
      </c>
      <c r="E282">
        <f>'0109'!E50</f>
        <v>1832.8</v>
      </c>
      <c r="F282" s="67">
        <f t="shared" si="56"/>
        <v>1658.1999999999998</v>
      </c>
      <c r="G282">
        <f t="shared" si="57"/>
        <v>2151</v>
      </c>
      <c r="H282" s="1">
        <f t="shared" si="58"/>
        <v>-0.22910274291027433</v>
      </c>
    </row>
    <row r="283" spans="1:10" x14ac:dyDescent="0.25">
      <c r="A283" s="196">
        <f>+Egypt!A717</f>
        <v>43846</v>
      </c>
      <c r="B283">
        <f>'0116'!B50</f>
        <v>491.9</v>
      </c>
      <c r="C283">
        <f>'0116'!C50</f>
        <v>318.2</v>
      </c>
      <c r="D283">
        <f>'0116'!D50</f>
        <v>1320.8</v>
      </c>
      <c r="E283">
        <f>'0116'!E50</f>
        <v>1832.8</v>
      </c>
      <c r="F283" s="67">
        <f t="shared" si="56"/>
        <v>1812.6999999999998</v>
      </c>
      <c r="G283">
        <f t="shared" si="57"/>
        <v>2151</v>
      </c>
      <c r="H283" s="1">
        <f t="shared" si="58"/>
        <v>-0.15727568572756867</v>
      </c>
    </row>
    <row r="284" spans="1:10" x14ac:dyDescent="0.25">
      <c r="A284" s="196">
        <f>+Egypt!A718</f>
        <v>43853</v>
      </c>
      <c r="B284">
        <f>'0123'!B51</f>
        <v>477.6</v>
      </c>
      <c r="C284">
        <f>'0123'!C51</f>
        <v>318.2</v>
      </c>
      <c r="D284">
        <f>'0123'!D51</f>
        <v>1563.1</v>
      </c>
      <c r="E284">
        <f>'0123'!E51</f>
        <v>1832.8</v>
      </c>
      <c r="F284" s="67">
        <f t="shared" si="56"/>
        <v>2040.6999999999998</v>
      </c>
      <c r="G284">
        <f t="shared" si="57"/>
        <v>2151</v>
      </c>
      <c r="H284" s="1">
        <f t="shared" si="58"/>
        <v>-5.1278475127847556E-2</v>
      </c>
    </row>
    <row r="285" spans="1:10" x14ac:dyDescent="0.25">
      <c r="A285" s="196">
        <f>+Egypt!A719</f>
        <v>43860</v>
      </c>
      <c r="B285">
        <f>'0130'!B51</f>
        <v>586.79999999999995</v>
      </c>
      <c r="C285">
        <f>'0130'!C51</f>
        <v>318.2</v>
      </c>
      <c r="D285">
        <f>'0130'!D51</f>
        <v>1601.1</v>
      </c>
      <c r="E285">
        <f>'0130'!E51</f>
        <v>1832.8</v>
      </c>
      <c r="F285" s="67">
        <f t="shared" si="56"/>
        <v>2187.8999999999996</v>
      </c>
      <c r="G285">
        <f t="shared" si="57"/>
        <v>2151</v>
      </c>
      <c r="H285" s="1">
        <f t="shared" si="58"/>
        <v>1.7154811715480944E-2</v>
      </c>
    </row>
    <row r="286" spans="1:10" x14ac:dyDescent="0.25">
      <c r="A286" s="196">
        <f>+Egypt!A720</f>
        <v>43867</v>
      </c>
      <c r="B286">
        <f>'0206'!B52</f>
        <v>507.8</v>
      </c>
      <c r="C286">
        <f>'0206'!C52</f>
        <v>318.2</v>
      </c>
      <c r="D286">
        <f>'0206'!D52</f>
        <v>1790.8</v>
      </c>
      <c r="E286">
        <f>'0206'!E52</f>
        <v>1832.8</v>
      </c>
      <c r="F286" s="67">
        <f>+B286+D286</f>
        <v>2298.6</v>
      </c>
      <c r="G286">
        <f t="shared" si="57"/>
        <v>2151</v>
      </c>
      <c r="H286" s="1">
        <f t="shared" si="58"/>
        <v>6.8619246861924665E-2</v>
      </c>
    </row>
    <row r="287" spans="1:10" x14ac:dyDescent="0.25">
      <c r="A287" s="196">
        <f>+Egypt!A721</f>
        <v>43874</v>
      </c>
      <c r="B287">
        <f>'0213'!B52</f>
        <v>534.5</v>
      </c>
      <c r="C287">
        <f>'0213'!C52</f>
        <v>444.5</v>
      </c>
      <c r="D287">
        <f>'0213'!D52</f>
        <v>1872.3</v>
      </c>
      <c r="E287">
        <f>'0213'!E52</f>
        <v>2390.8000000000002</v>
      </c>
      <c r="F287" s="67">
        <f>+B287+D287</f>
        <v>2406.8000000000002</v>
      </c>
      <c r="G287">
        <f t="shared" ref="G287" si="59">+C287+E287</f>
        <v>2835.3</v>
      </c>
      <c r="H287" s="1">
        <f t="shared" si="58"/>
        <v>-0.15113039184566002</v>
      </c>
    </row>
    <row r="288" spans="1:10" x14ac:dyDescent="0.25">
      <c r="A288" s="196">
        <f>+Egypt!A722</f>
        <v>43881</v>
      </c>
      <c r="B288">
        <f>'0220'!B52</f>
        <v>414.3</v>
      </c>
      <c r="C288">
        <f>'0220'!C52</f>
        <v>501.1</v>
      </c>
      <c r="D288">
        <f>'0220'!D52</f>
        <v>2097.1</v>
      </c>
      <c r="E288">
        <f>'0220'!E52</f>
        <v>2478.8000000000002</v>
      </c>
      <c r="F288" s="67">
        <f t="shared" ref="F288:F314" si="60">+B288+D288</f>
        <v>2511.4</v>
      </c>
      <c r="G288">
        <f t="shared" ref="G288:G314" si="61">+C288+E288</f>
        <v>2979.9</v>
      </c>
      <c r="H288" s="1">
        <f t="shared" si="58"/>
        <v>-0.1572200409409712</v>
      </c>
    </row>
    <row r="289" spans="1:9" x14ac:dyDescent="0.25">
      <c r="A289" s="196">
        <f>+Egypt!A723</f>
        <v>43888</v>
      </c>
      <c r="B289">
        <f>'0227'!B52</f>
        <v>483.6</v>
      </c>
      <c r="C289">
        <f>'0227'!C52</f>
        <v>618.1</v>
      </c>
      <c r="D289">
        <f>'0227'!D52</f>
        <v>2115.8000000000002</v>
      </c>
      <c r="E289">
        <f>'0227'!E52</f>
        <v>2560.9</v>
      </c>
      <c r="F289" s="67">
        <f t="shared" si="60"/>
        <v>2599.4</v>
      </c>
      <c r="G289">
        <f t="shared" si="61"/>
        <v>3179</v>
      </c>
      <c r="H289" s="1">
        <f t="shared" si="58"/>
        <v>-0.18232148474363008</v>
      </c>
    </row>
    <row r="290" spans="1:9" x14ac:dyDescent="0.25">
      <c r="A290" s="196">
        <f>+Egypt!A724</f>
        <v>43895</v>
      </c>
      <c r="B290">
        <f>'0305'!B52</f>
        <v>539.70000000000005</v>
      </c>
      <c r="C290">
        <f>'0305'!C52</f>
        <v>544.20000000000005</v>
      </c>
      <c r="D290">
        <f>'0305'!D52</f>
        <v>2115.8000000000002</v>
      </c>
      <c r="E290">
        <f>'0305'!E52</f>
        <v>2696.6</v>
      </c>
      <c r="F290" s="67">
        <f t="shared" si="60"/>
        <v>2655.5</v>
      </c>
      <c r="G290">
        <f t="shared" si="61"/>
        <v>3240.8</v>
      </c>
      <c r="H290" s="1">
        <f t="shared" si="58"/>
        <v>-0.18060355467785738</v>
      </c>
    </row>
    <row r="291" spans="1:9" x14ac:dyDescent="0.25">
      <c r="A291" s="196">
        <f>+Egypt!A725</f>
        <v>43902</v>
      </c>
      <c r="B291">
        <f>'0312'!B52</f>
        <v>616.70000000000005</v>
      </c>
      <c r="C291">
        <f>'0312'!C52</f>
        <v>504.3</v>
      </c>
      <c r="D291">
        <f>'0312'!D52</f>
        <v>2207.6999999999998</v>
      </c>
      <c r="E291">
        <f>'0312'!E52</f>
        <v>2751.2</v>
      </c>
      <c r="F291" s="67">
        <f t="shared" si="60"/>
        <v>2824.3999999999996</v>
      </c>
      <c r="G291">
        <f t="shared" si="61"/>
        <v>3255.5</v>
      </c>
      <c r="H291" s="1">
        <f t="shared" si="58"/>
        <v>-0.1324220549838736</v>
      </c>
    </row>
    <row r="292" spans="1:9" x14ac:dyDescent="0.25">
      <c r="A292" s="196">
        <f>+Egypt!A726</f>
        <v>43909</v>
      </c>
      <c r="B292">
        <f>'0319'!B52</f>
        <v>649</v>
      </c>
      <c r="C292">
        <f>'0319'!C52</f>
        <v>485.8</v>
      </c>
      <c r="D292">
        <f>'0319'!D52</f>
        <v>2328.4</v>
      </c>
      <c r="E292">
        <f>'0319'!E52</f>
        <v>2853.8</v>
      </c>
      <c r="F292" s="67">
        <f t="shared" si="60"/>
        <v>2977.4</v>
      </c>
      <c r="G292">
        <f t="shared" si="61"/>
        <v>3339.6000000000004</v>
      </c>
      <c r="H292" s="1">
        <f t="shared" si="58"/>
        <v>-0.1084561025272488</v>
      </c>
    </row>
    <row r="293" spans="1:9" x14ac:dyDescent="0.25">
      <c r="A293" s="196">
        <f>+Egypt!A727</f>
        <v>43916</v>
      </c>
      <c r="B293">
        <f>'0326'!B52</f>
        <v>544.1</v>
      </c>
      <c r="C293">
        <f>'0326'!C52</f>
        <v>437.1</v>
      </c>
      <c r="D293">
        <f>'0326'!D52</f>
        <v>2531</v>
      </c>
      <c r="E293">
        <f>'0326'!E52</f>
        <v>3017.5</v>
      </c>
      <c r="F293" s="67">
        <f t="shared" si="60"/>
        <v>3075.1</v>
      </c>
      <c r="G293">
        <f t="shared" si="61"/>
        <v>3454.6</v>
      </c>
      <c r="H293" s="1">
        <f t="shared" si="58"/>
        <v>-0.10985352862849529</v>
      </c>
    </row>
    <row r="294" spans="1:9" x14ac:dyDescent="0.25">
      <c r="A294" s="196">
        <f>+Egypt!A728</f>
        <v>43923</v>
      </c>
      <c r="B294">
        <f>'0402'!B53</f>
        <v>543.5</v>
      </c>
      <c r="C294">
        <f>'0402'!C53</f>
        <v>530.4</v>
      </c>
      <c r="D294">
        <f>'0402'!D53</f>
        <v>2559.6</v>
      </c>
      <c r="E294">
        <f>'0402'!E53</f>
        <v>3105.6</v>
      </c>
      <c r="F294" s="67">
        <f t="shared" si="60"/>
        <v>3103.1</v>
      </c>
      <c r="G294">
        <f t="shared" si="61"/>
        <v>3636</v>
      </c>
      <c r="H294" s="1">
        <f t="shared" si="58"/>
        <v>-0.14656215621562163</v>
      </c>
    </row>
    <row r="295" spans="1:9" x14ac:dyDescent="0.25">
      <c r="A295" s="196">
        <f>+Egypt!A729</f>
        <v>43930</v>
      </c>
      <c r="B295">
        <f>'0409'!B53</f>
        <v>502.6</v>
      </c>
      <c r="C295">
        <f>'0409'!C53</f>
        <v>495.7</v>
      </c>
      <c r="D295">
        <f>'0409'!D53</f>
        <v>2734.6</v>
      </c>
      <c r="E295">
        <f>'0409'!E53</f>
        <v>3285</v>
      </c>
      <c r="F295" s="67">
        <f t="shared" si="60"/>
        <v>3237.2</v>
      </c>
      <c r="G295">
        <f t="shared" si="61"/>
        <v>3780.7</v>
      </c>
      <c r="H295" s="1">
        <f t="shared" si="58"/>
        <v>-0.14375644721876901</v>
      </c>
    </row>
    <row r="296" spans="1:9" x14ac:dyDescent="0.25">
      <c r="A296" s="196">
        <f>+Egypt!A730</f>
        <v>43937</v>
      </c>
      <c r="B296">
        <f>'0416'!B54</f>
        <v>461.1</v>
      </c>
      <c r="C296">
        <f>'0416'!C54</f>
        <v>418.9</v>
      </c>
      <c r="D296">
        <f>'0416'!D54</f>
        <v>2899.7</v>
      </c>
      <c r="E296">
        <f>'0416'!E54</f>
        <v>3479.1</v>
      </c>
      <c r="F296" s="67">
        <f t="shared" si="60"/>
        <v>3360.7999999999997</v>
      </c>
      <c r="G296">
        <f t="shared" si="61"/>
        <v>3898</v>
      </c>
      <c r="H296" s="1">
        <f t="shared" si="58"/>
        <v>-0.13781426372498728</v>
      </c>
    </row>
    <row r="297" spans="1:9" x14ac:dyDescent="0.25">
      <c r="A297" s="196">
        <f>+Egypt!A731</f>
        <v>43944</v>
      </c>
      <c r="B297">
        <f>'0423'!B57</f>
        <v>545.20000000000005</v>
      </c>
      <c r="C297">
        <f>'0423'!C57</f>
        <v>382.8</v>
      </c>
      <c r="D297">
        <f>'0423'!D57</f>
        <v>2952.2</v>
      </c>
      <c r="E297">
        <f>'0423'!E57</f>
        <v>3555.4</v>
      </c>
      <c r="F297" s="67">
        <f t="shared" si="60"/>
        <v>3497.3999999999996</v>
      </c>
      <c r="G297">
        <f t="shared" si="61"/>
        <v>3938.2000000000003</v>
      </c>
      <c r="H297" s="1">
        <f t="shared" si="58"/>
        <v>-0.11192930780559662</v>
      </c>
    </row>
    <row r="298" spans="1:9" x14ac:dyDescent="0.25">
      <c r="A298" s="196">
        <f>+Egypt!A732</f>
        <v>43951</v>
      </c>
      <c r="B298">
        <f>'0430'!B57</f>
        <v>448.3</v>
      </c>
      <c r="C298">
        <f>'0430'!C57</f>
        <v>356.2</v>
      </c>
      <c r="D298">
        <f>'0430'!D57</f>
        <v>3188.8</v>
      </c>
      <c r="E298">
        <f>'0430'!E57</f>
        <v>3694.6</v>
      </c>
      <c r="F298" s="67">
        <f t="shared" si="60"/>
        <v>3637.1000000000004</v>
      </c>
      <c r="G298">
        <f t="shared" si="61"/>
        <v>4050.7999999999997</v>
      </c>
      <c r="H298" s="1">
        <f t="shared" ref="H298:H315" si="62">+F298/G298-1</f>
        <v>-0.10212797472104262</v>
      </c>
      <c r="I298">
        <f>'0430'!F57</f>
        <v>20</v>
      </c>
    </row>
    <row r="299" spans="1:9" x14ac:dyDescent="0.25">
      <c r="A299" s="196">
        <f>+Egypt!A733</f>
        <v>43958</v>
      </c>
      <c r="B299">
        <f>'0507'!B57</f>
        <v>533.6</v>
      </c>
      <c r="C299">
        <f>'0507'!C57</f>
        <v>483.1</v>
      </c>
      <c r="D299">
        <f>'0507'!D57</f>
        <v>3220.7</v>
      </c>
      <c r="E299">
        <f>'0507'!E57</f>
        <v>3794.4</v>
      </c>
      <c r="F299" s="67">
        <f t="shared" si="60"/>
        <v>3754.2999999999997</v>
      </c>
      <c r="G299">
        <f t="shared" si="61"/>
        <v>4277.5</v>
      </c>
      <c r="H299" s="1">
        <f t="shared" si="62"/>
        <v>-0.12231443600233782</v>
      </c>
      <c r="I299">
        <f>'0507'!F57</f>
        <v>20</v>
      </c>
    </row>
    <row r="300" spans="1:9" x14ac:dyDescent="0.25">
      <c r="A300" s="196">
        <f>+Egypt!A734</f>
        <v>43965</v>
      </c>
      <c r="B300">
        <f>'0514'!B57</f>
        <v>430.8</v>
      </c>
      <c r="C300">
        <f>'0514'!C57</f>
        <v>409.8</v>
      </c>
      <c r="D300">
        <f>'0514'!D57</f>
        <v>3335.8</v>
      </c>
      <c r="E300">
        <f>'0514'!E57</f>
        <v>3908.5</v>
      </c>
      <c r="F300" s="67">
        <f t="shared" si="60"/>
        <v>3766.6000000000004</v>
      </c>
      <c r="G300">
        <f t="shared" si="61"/>
        <v>4318.3</v>
      </c>
      <c r="H300" s="1">
        <f t="shared" si="62"/>
        <v>-0.12775860871176148</v>
      </c>
      <c r="I300">
        <f>'0514'!F57</f>
        <v>20</v>
      </c>
    </row>
    <row r="301" spans="1:9" x14ac:dyDescent="0.25">
      <c r="A301" s="196">
        <f>+Egypt!A735</f>
        <v>43972</v>
      </c>
      <c r="B301">
        <f>'0521'!B58</f>
        <v>332.8</v>
      </c>
      <c r="C301">
        <f>'0521'!C58</f>
        <v>337.9</v>
      </c>
      <c r="D301">
        <f>'0521'!D58</f>
        <v>3478.2</v>
      </c>
      <c r="E301">
        <f>'0521'!E58</f>
        <v>4128.2</v>
      </c>
      <c r="F301" s="67">
        <f t="shared" si="60"/>
        <v>3811</v>
      </c>
      <c r="G301">
        <f t="shared" si="61"/>
        <v>4466.0999999999995</v>
      </c>
      <c r="H301" s="1">
        <f t="shared" si="62"/>
        <v>-0.14668278811490998</v>
      </c>
      <c r="I301">
        <f>'0521'!F58</f>
        <v>20</v>
      </c>
    </row>
    <row r="302" spans="1:9" x14ac:dyDescent="0.25">
      <c r="A302" s="196">
        <f>+Egypt!A736</f>
        <v>43979</v>
      </c>
      <c r="B302">
        <f>'0528'!B58</f>
        <v>356.8</v>
      </c>
      <c r="C302">
        <f>'0528'!C58</f>
        <v>304.89999999999998</v>
      </c>
      <c r="D302">
        <f>'0528'!D58</f>
        <v>3668.9</v>
      </c>
      <c r="E302">
        <f>'0528'!E58</f>
        <v>4155.2</v>
      </c>
      <c r="F302" s="67">
        <f t="shared" si="60"/>
        <v>4025.7000000000003</v>
      </c>
      <c r="G302">
        <f t="shared" si="61"/>
        <v>4460.0999999999995</v>
      </c>
      <c r="H302" s="1">
        <f t="shared" si="62"/>
        <v>-9.7396919351583899E-2</v>
      </c>
      <c r="I302">
        <f>'0528'!F58</f>
        <v>27</v>
      </c>
    </row>
    <row r="303" spans="1:9" x14ac:dyDescent="0.25">
      <c r="A303" s="196">
        <f>+Egypt!A737</f>
        <v>43986</v>
      </c>
      <c r="B303">
        <f>'0604'!B58</f>
        <v>446.4</v>
      </c>
      <c r="C303">
        <f>'0604'!C58</f>
        <v>303.7</v>
      </c>
      <c r="D303">
        <f>'0604'!D58</f>
        <v>3708</v>
      </c>
      <c r="E303">
        <f>'0604'!E58</f>
        <v>4251</v>
      </c>
      <c r="F303" s="67">
        <f t="shared" si="60"/>
        <v>4154.3999999999996</v>
      </c>
      <c r="G303">
        <f t="shared" si="61"/>
        <v>4554.7</v>
      </c>
      <c r="H303" s="1">
        <f t="shared" si="62"/>
        <v>-8.7887237359211445E-2</v>
      </c>
      <c r="I303">
        <f>'0604'!F58</f>
        <v>20</v>
      </c>
    </row>
    <row r="304" spans="1:9" x14ac:dyDescent="0.25">
      <c r="A304" s="196">
        <f>+Egypt!A738</f>
        <v>43993</v>
      </c>
      <c r="B304">
        <f>'0611'!B57</f>
        <v>428.2</v>
      </c>
      <c r="C304">
        <f>'0611'!C57</f>
        <v>282.7</v>
      </c>
      <c r="D304">
        <f>'0611'!D57</f>
        <v>3741.1</v>
      </c>
      <c r="E304">
        <f>'0611'!E57</f>
        <v>4251</v>
      </c>
      <c r="F304" s="67">
        <f t="shared" si="60"/>
        <v>4169.3</v>
      </c>
      <c r="G304">
        <f t="shared" si="61"/>
        <v>4533.7</v>
      </c>
      <c r="H304" s="1">
        <f t="shared" si="62"/>
        <v>-8.0375851953150779E-2</v>
      </c>
      <c r="I304">
        <f>'0611'!F57</f>
        <v>20</v>
      </c>
    </row>
    <row r="305" spans="1:9" x14ac:dyDescent="0.25">
      <c r="A305" s="196">
        <f>+Egypt!A739</f>
        <v>44000</v>
      </c>
      <c r="B305">
        <f>'0618'!B57</f>
        <v>381.3</v>
      </c>
      <c r="C305">
        <f>'0618'!C57</f>
        <v>266.60000000000002</v>
      </c>
      <c r="D305">
        <f>'0618'!D57</f>
        <v>3813.9</v>
      </c>
      <c r="E305">
        <f>'0618'!E57</f>
        <v>4314.8</v>
      </c>
      <c r="F305" s="67">
        <f t="shared" si="60"/>
        <v>4195.2</v>
      </c>
      <c r="G305">
        <f t="shared" si="61"/>
        <v>4581.4000000000005</v>
      </c>
      <c r="H305" s="1">
        <f t="shared" si="62"/>
        <v>-8.4297376347841402E-2</v>
      </c>
      <c r="I305">
        <f>'0618'!F57</f>
        <v>20</v>
      </c>
    </row>
    <row r="306" spans="1:9" x14ac:dyDescent="0.25">
      <c r="A306" s="196">
        <f>+Egypt!A740</f>
        <v>44007</v>
      </c>
      <c r="B306">
        <f>'0625'!B57</f>
        <v>354.8</v>
      </c>
      <c r="C306">
        <f>'0625'!C57</f>
        <v>255.6</v>
      </c>
      <c r="D306">
        <f>'0625'!D57</f>
        <v>3915.5</v>
      </c>
      <c r="E306">
        <f>'0625'!E57</f>
        <v>4328.7</v>
      </c>
      <c r="F306" s="67">
        <f t="shared" si="60"/>
        <v>4270.3</v>
      </c>
      <c r="G306">
        <f t="shared" si="61"/>
        <v>4584.3</v>
      </c>
      <c r="H306" s="1">
        <f t="shared" si="62"/>
        <v>-6.8494644765831225E-2</v>
      </c>
      <c r="I306">
        <f>'0625'!F57</f>
        <v>20</v>
      </c>
    </row>
    <row r="307" spans="1:9" x14ac:dyDescent="0.25">
      <c r="A307" s="196">
        <f>+Egypt!A741</f>
        <v>44014</v>
      </c>
      <c r="B307">
        <f>'0702'!B57</f>
        <v>315.2</v>
      </c>
      <c r="C307">
        <f>'0702'!C57</f>
        <v>218</v>
      </c>
      <c r="D307">
        <f>'0702'!D57</f>
        <v>4057.6</v>
      </c>
      <c r="E307">
        <f>'0702'!E57</f>
        <v>4451.1000000000004</v>
      </c>
      <c r="F307" s="67">
        <f t="shared" si="60"/>
        <v>4372.8</v>
      </c>
      <c r="G307">
        <f t="shared" si="61"/>
        <v>4669.1000000000004</v>
      </c>
      <c r="H307" s="1">
        <f t="shared" si="62"/>
        <v>-6.3459767406994994E-2</v>
      </c>
      <c r="I307">
        <f>'0702'!F57</f>
        <v>40</v>
      </c>
    </row>
    <row r="308" spans="1:9" x14ac:dyDescent="0.25">
      <c r="A308" s="196">
        <f>+Egypt!A742</f>
        <v>44021</v>
      </c>
      <c r="B308">
        <f>'0709'!B57</f>
        <v>393.5</v>
      </c>
      <c r="C308">
        <f>'0709'!C57</f>
        <v>122.5</v>
      </c>
      <c r="D308">
        <f>'0709'!D57</f>
        <v>4089.1</v>
      </c>
      <c r="E308">
        <f>'0709'!E57</f>
        <v>4514.8999999999996</v>
      </c>
      <c r="F308" s="67">
        <f t="shared" si="60"/>
        <v>4482.6000000000004</v>
      </c>
      <c r="G308">
        <f t="shared" si="61"/>
        <v>4637.3999999999996</v>
      </c>
      <c r="H308" s="1">
        <f t="shared" si="62"/>
        <v>-3.3380773709405953E-2</v>
      </c>
      <c r="I308">
        <f>'0709'!F57</f>
        <v>40</v>
      </c>
    </row>
    <row r="309" spans="1:9" x14ac:dyDescent="0.25">
      <c r="A309" s="196">
        <f>+Egypt!A743</f>
        <v>44028</v>
      </c>
      <c r="B309">
        <f>'0716'!B57</f>
        <v>387.1</v>
      </c>
      <c r="C309">
        <f>'0716'!C57</f>
        <v>115.3</v>
      </c>
      <c r="D309">
        <f>'0716'!D57</f>
        <v>4151.5</v>
      </c>
      <c r="E309">
        <f>'0716'!E57</f>
        <v>4554.3</v>
      </c>
      <c r="F309" s="67">
        <f t="shared" si="60"/>
        <v>4538.6000000000004</v>
      </c>
      <c r="G309">
        <f t="shared" si="61"/>
        <v>4669.6000000000004</v>
      </c>
      <c r="H309" s="1">
        <f t="shared" si="62"/>
        <v>-2.8053794757580963E-2</v>
      </c>
      <c r="I309">
        <f>'0716'!F57</f>
        <v>94</v>
      </c>
    </row>
    <row r="310" spans="1:9" x14ac:dyDescent="0.25">
      <c r="A310" s="196">
        <f>+Egypt!A744</f>
        <v>44035</v>
      </c>
      <c r="B310">
        <f>'0723'!B57</f>
        <v>370.1</v>
      </c>
      <c r="C310">
        <f>'0723'!C57</f>
        <v>80.900000000000006</v>
      </c>
      <c r="D310">
        <f>'0723'!D57</f>
        <v>4210.3</v>
      </c>
      <c r="E310">
        <f>'0723'!E57</f>
        <v>4572.3</v>
      </c>
      <c r="F310" s="67">
        <f t="shared" si="60"/>
        <v>4580.4000000000005</v>
      </c>
      <c r="G310">
        <f t="shared" si="61"/>
        <v>4653.2</v>
      </c>
      <c r="H310" s="1">
        <f t="shared" si="62"/>
        <v>-1.5645147425427552E-2</v>
      </c>
      <c r="I310">
        <f>'0723'!F57</f>
        <v>90</v>
      </c>
    </row>
    <row r="311" spans="1:9" x14ac:dyDescent="0.25">
      <c r="A311" s="196">
        <f>+Egypt!A745</f>
        <v>44042</v>
      </c>
      <c r="B311">
        <f>'0730'!B57</f>
        <v>369.1</v>
      </c>
      <c r="C311">
        <f>'0730'!C57</f>
        <v>83.4</v>
      </c>
      <c r="D311">
        <f>'0730'!D57</f>
        <v>4319.8</v>
      </c>
      <c r="E311">
        <f>'0730'!E57</f>
        <v>4595.6000000000004</v>
      </c>
      <c r="F311" s="67">
        <f t="shared" si="60"/>
        <v>4688.9000000000005</v>
      </c>
      <c r="G311">
        <f t="shared" si="61"/>
        <v>4679</v>
      </c>
      <c r="H311" s="1">
        <f t="shared" si="62"/>
        <v>2.1158367172473547E-3</v>
      </c>
      <c r="I311">
        <f>'0730'!F57</f>
        <v>174</v>
      </c>
    </row>
    <row r="312" spans="1:9" x14ac:dyDescent="0.25">
      <c r="A312" s="196">
        <f>+Egypt!A746</f>
        <v>44049</v>
      </c>
      <c r="B312">
        <f>'0806'!B57</f>
        <v>262.39999999999998</v>
      </c>
      <c r="C312">
        <f>'0806'!C57</f>
        <v>34.9</v>
      </c>
      <c r="D312">
        <f>'0806'!D57</f>
        <v>4487.2</v>
      </c>
      <c r="E312">
        <f>'0806'!E57</f>
        <v>4644.8999999999996</v>
      </c>
      <c r="F312" s="67">
        <f t="shared" si="60"/>
        <v>4749.5999999999995</v>
      </c>
      <c r="G312">
        <f t="shared" si="61"/>
        <v>4679.7999999999993</v>
      </c>
      <c r="H312" s="1">
        <f t="shared" si="62"/>
        <v>1.4915167314842659E-2</v>
      </c>
      <c r="I312">
        <f>'0806'!F57</f>
        <v>350.5</v>
      </c>
    </row>
    <row r="313" spans="1:9" x14ac:dyDescent="0.25">
      <c r="A313" s="196">
        <f>+Egypt!A747</f>
        <v>44056</v>
      </c>
      <c r="B313">
        <f>'0813'!B57</f>
        <v>202.8</v>
      </c>
      <c r="C313">
        <f>'0813'!C57</f>
        <v>37</v>
      </c>
      <c r="D313">
        <f>'0813'!D57</f>
        <v>4599.1000000000004</v>
      </c>
      <c r="E313">
        <f>'0813'!E57</f>
        <v>4644.8999999999996</v>
      </c>
      <c r="F313" s="67">
        <f t="shared" si="60"/>
        <v>4801.9000000000005</v>
      </c>
      <c r="G313">
        <f t="shared" si="61"/>
        <v>4681.8999999999996</v>
      </c>
      <c r="H313" s="1">
        <f t="shared" si="62"/>
        <v>2.5630620047416786E-2</v>
      </c>
      <c r="I313">
        <f>'0813'!F57</f>
        <v>369.6</v>
      </c>
    </row>
    <row r="314" spans="1:9" x14ac:dyDescent="0.25">
      <c r="A314" s="196">
        <f>+Egypt!A748</f>
        <v>44063</v>
      </c>
      <c r="B314">
        <f>'0820'!B57</f>
        <v>29.5</v>
      </c>
      <c r="C314">
        <f>'0820'!C57</f>
        <v>29</v>
      </c>
      <c r="D314">
        <f>'0820'!D57</f>
        <v>4818.2</v>
      </c>
      <c r="E314">
        <f>'0820'!E57</f>
        <v>4653.7</v>
      </c>
      <c r="F314" s="67">
        <f t="shared" si="60"/>
        <v>4847.7</v>
      </c>
      <c r="G314">
        <f t="shared" si="61"/>
        <v>4682.7</v>
      </c>
      <c r="H314" s="1">
        <f t="shared" si="62"/>
        <v>3.5236081747709758E-2</v>
      </c>
      <c r="I314">
        <f>'0820'!F57</f>
        <v>373.9</v>
      </c>
    </row>
    <row r="315" spans="1:9" x14ac:dyDescent="0.25">
      <c r="A315" s="196">
        <f>+Egypt!A749</f>
        <v>44070</v>
      </c>
      <c r="B315">
        <f>'0827'!B57</f>
        <v>45.5</v>
      </c>
      <c r="C315">
        <f>'0827'!C57</f>
        <v>17.2</v>
      </c>
      <c r="D315">
        <f>'0827'!D57</f>
        <v>4829.2</v>
      </c>
      <c r="E315">
        <f>'0827'!E57</f>
        <v>4672.7</v>
      </c>
      <c r="F315" s="67">
        <f>+B315+D315</f>
        <v>4874.7</v>
      </c>
      <c r="G315">
        <f t="shared" ref="G315:G327" si="63">+C315+E315</f>
        <v>4689.8999999999996</v>
      </c>
      <c r="H315" s="1">
        <f t="shared" si="62"/>
        <v>3.9403825241476342E-2</v>
      </c>
      <c r="I315">
        <f>'0827'!F57</f>
        <v>410</v>
      </c>
    </row>
    <row r="316" spans="1:9" x14ac:dyDescent="0.25">
      <c r="A316" s="196">
        <f>+Egypt!A750</f>
        <v>44077</v>
      </c>
      <c r="B316">
        <f>'0903'!B33</f>
        <v>453.9</v>
      </c>
      <c r="C316">
        <f>'0903'!C33</f>
        <v>196.4</v>
      </c>
      <c r="D316">
        <f>'0903'!D33</f>
        <v>54.7</v>
      </c>
      <c r="E316">
        <f>'0903'!E33</f>
        <v>0</v>
      </c>
      <c r="F316" s="67">
        <f t="shared" ref="F316:F327" si="64">+B316+D316</f>
        <v>508.59999999999997</v>
      </c>
      <c r="G316">
        <f t="shared" si="63"/>
        <v>196.4</v>
      </c>
    </row>
    <row r="317" spans="1:9" x14ac:dyDescent="0.25">
      <c r="A317" s="196">
        <f>+Egypt!A751</f>
        <v>44084</v>
      </c>
      <c r="B317">
        <f>'0910'!B35</f>
        <v>453.6</v>
      </c>
      <c r="C317">
        <f>'0910'!C35</f>
        <v>210.5</v>
      </c>
      <c r="D317">
        <f>'0910'!D35</f>
        <v>173.4</v>
      </c>
      <c r="E317">
        <f>'0910'!E35</f>
        <v>0</v>
      </c>
      <c r="F317" s="67">
        <f t="shared" si="64"/>
        <v>627</v>
      </c>
      <c r="G317">
        <f t="shared" si="63"/>
        <v>210.5</v>
      </c>
    </row>
    <row r="318" spans="1:9" x14ac:dyDescent="0.25">
      <c r="A318" s="196">
        <f>+Egypt!A752</f>
        <v>44091</v>
      </c>
      <c r="B318">
        <f>'0917'!B37</f>
        <v>501.8</v>
      </c>
      <c r="C318">
        <f>'0917'!C37</f>
        <v>249</v>
      </c>
      <c r="D318">
        <f>'0917'!D37</f>
        <v>304.10000000000002</v>
      </c>
      <c r="E318">
        <f>'0917'!E37</f>
        <v>8.8000000000000007</v>
      </c>
      <c r="F318" s="67">
        <f t="shared" si="64"/>
        <v>805.90000000000009</v>
      </c>
      <c r="G318">
        <f t="shared" si="63"/>
        <v>257.8</v>
      </c>
    </row>
    <row r="319" spans="1:9" x14ac:dyDescent="0.25">
      <c r="A319" s="196">
        <f>+Egypt!A753</f>
        <v>44098</v>
      </c>
      <c r="B319">
        <f>'0924'!B37</f>
        <v>588.79999999999995</v>
      </c>
      <c r="C319">
        <f>'0924'!C37</f>
        <v>251</v>
      </c>
      <c r="D319">
        <f>'0924'!D37</f>
        <v>311.3</v>
      </c>
      <c r="E319">
        <f>'0924'!E37</f>
        <v>17.899999999999999</v>
      </c>
      <c r="F319" s="67">
        <f t="shared" si="64"/>
        <v>900.09999999999991</v>
      </c>
      <c r="G319">
        <f t="shared" si="63"/>
        <v>268.89999999999998</v>
      </c>
    </row>
    <row r="320" spans="1:9" x14ac:dyDescent="0.25">
      <c r="A320" s="196">
        <f>+Egypt!A754</f>
        <v>44105</v>
      </c>
      <c r="B320">
        <f>'1001'!B37</f>
        <v>560.70000000000005</v>
      </c>
      <c r="C320">
        <f>'1001'!C37</f>
        <v>318</v>
      </c>
      <c r="D320">
        <f>'1001'!D37</f>
        <v>432.9</v>
      </c>
      <c r="E320">
        <f>'1001'!E37</f>
        <v>60.2</v>
      </c>
      <c r="F320" s="67">
        <f t="shared" si="64"/>
        <v>993.6</v>
      </c>
      <c r="G320">
        <f t="shared" si="63"/>
        <v>378.2</v>
      </c>
    </row>
    <row r="321" spans="1:7" x14ac:dyDescent="0.25">
      <c r="A321" s="196">
        <f>+Egypt!A755</f>
        <v>44112</v>
      </c>
      <c r="B321">
        <f>'1008'!B38</f>
        <v>701.7</v>
      </c>
      <c r="C321">
        <f>'1008'!C38</f>
        <v>399.4</v>
      </c>
      <c r="D321">
        <f>'1008'!D38</f>
        <v>476</v>
      </c>
      <c r="E321">
        <f>'1008'!E38</f>
        <v>81.400000000000006</v>
      </c>
      <c r="F321" s="67">
        <f t="shared" si="64"/>
        <v>1177.7</v>
      </c>
      <c r="G321">
        <f t="shared" si="63"/>
        <v>480.79999999999995</v>
      </c>
    </row>
    <row r="322" spans="1:7" x14ac:dyDescent="0.25">
      <c r="A322" s="196">
        <f>+Egypt!A756</f>
        <v>44119</v>
      </c>
      <c r="B322">
        <f>'1015'!B38</f>
        <v>725.7</v>
      </c>
      <c r="C322">
        <f>'1015'!C38</f>
        <v>323.8</v>
      </c>
      <c r="D322">
        <f>'1015'!D38</f>
        <v>531</v>
      </c>
      <c r="E322">
        <f>'1015'!E38</f>
        <v>256.89999999999998</v>
      </c>
      <c r="F322" s="67">
        <f t="shared" si="64"/>
        <v>1256.7</v>
      </c>
      <c r="G322">
        <f t="shared" si="63"/>
        <v>580.70000000000005</v>
      </c>
    </row>
    <row r="323" spans="1:7" x14ac:dyDescent="0.25">
      <c r="A323" s="196">
        <f>+Egypt!A757</f>
        <v>44126</v>
      </c>
      <c r="B323">
        <f>'1022'!B42</f>
        <v>832.8</v>
      </c>
      <c r="C323">
        <f>'1022'!C42</f>
        <v>299</v>
      </c>
      <c r="D323">
        <f>'1022'!D42</f>
        <v>611.1</v>
      </c>
      <c r="E323">
        <f>'1022'!E42</f>
        <v>281.3</v>
      </c>
      <c r="F323" s="67">
        <f t="shared" si="64"/>
        <v>1443.9</v>
      </c>
      <c r="G323">
        <f t="shared" si="63"/>
        <v>580.29999999999995</v>
      </c>
    </row>
    <row r="324" spans="1:7" x14ac:dyDescent="0.25">
      <c r="A324" s="196">
        <f>+Egypt!A758</f>
        <v>44133</v>
      </c>
      <c r="B324">
        <f>'1029'!B44</f>
        <v>859.4</v>
      </c>
      <c r="C324">
        <f>'1029'!C44</f>
        <v>270.5</v>
      </c>
      <c r="D324">
        <f>'1029'!D44</f>
        <v>712.2</v>
      </c>
      <c r="E324">
        <f>'1029'!E44</f>
        <v>307.8</v>
      </c>
      <c r="F324" s="67">
        <f t="shared" si="64"/>
        <v>1571.6</v>
      </c>
      <c r="G324">
        <f t="shared" si="63"/>
        <v>578.29999999999995</v>
      </c>
    </row>
    <row r="325" spans="1:7" x14ac:dyDescent="0.25">
      <c r="A325" s="196">
        <f>+Egypt!A759</f>
        <v>44140</v>
      </c>
      <c r="B325">
        <f>'1105'!B45</f>
        <v>895.4</v>
      </c>
      <c r="C325">
        <f>'1105'!C45</f>
        <v>245.3</v>
      </c>
      <c r="D325">
        <f>'1105'!D45</f>
        <v>758.8</v>
      </c>
      <c r="E325">
        <f>'1105'!E45</f>
        <v>404.7</v>
      </c>
      <c r="F325" s="67">
        <f t="shared" si="64"/>
        <v>1654.1999999999998</v>
      </c>
      <c r="G325">
        <f t="shared" si="63"/>
        <v>650</v>
      </c>
    </row>
    <row r="326" spans="1:7" x14ac:dyDescent="0.25">
      <c r="A326" s="196">
        <f>+Egypt!A760</f>
        <v>44147</v>
      </c>
      <c r="B326">
        <f>'1112'!B44</f>
        <v>1059.9000000000001</v>
      </c>
      <c r="C326">
        <f>'1112'!C44</f>
        <v>235.4</v>
      </c>
      <c r="D326">
        <f>'1112'!D44</f>
        <v>766</v>
      </c>
      <c r="E326">
        <f>'1112'!E44</f>
        <v>539.6</v>
      </c>
      <c r="F326" s="67">
        <f t="shared" si="64"/>
        <v>1825.9</v>
      </c>
      <c r="G326">
        <f t="shared" si="63"/>
        <v>775</v>
      </c>
    </row>
    <row r="327" spans="1:7" x14ac:dyDescent="0.25">
      <c r="A327" s="196">
        <f>+Egypt!A761</f>
        <v>44154</v>
      </c>
      <c r="B327">
        <f>'1119'!B44</f>
        <v>1051.9000000000001</v>
      </c>
      <c r="C327">
        <f>'1119'!C44</f>
        <v>342.7</v>
      </c>
      <c r="D327">
        <f>'1119'!D44</f>
        <v>921.2</v>
      </c>
      <c r="E327">
        <f>'1119'!E44</f>
        <v>694.8</v>
      </c>
      <c r="F327" s="67">
        <f t="shared" si="64"/>
        <v>1973.1000000000001</v>
      </c>
      <c r="G327">
        <f t="shared" si="63"/>
        <v>1037.5</v>
      </c>
    </row>
    <row r="328" spans="1:7" x14ac:dyDescent="0.25">
      <c r="A328" s="196">
        <f>A327+7</f>
        <v>44161</v>
      </c>
      <c r="B328">
        <f>'1126'!B44</f>
        <v>961.9</v>
      </c>
      <c r="C328">
        <f>'1126'!C44</f>
        <v>387.6</v>
      </c>
      <c r="D328">
        <f>'1126'!D44</f>
        <v>921.2</v>
      </c>
      <c r="E328">
        <f>'1126'!E44</f>
        <v>720.4</v>
      </c>
      <c r="F328" s="67">
        <f t="shared" ref="F328:F331" si="65">+B328+D328</f>
        <v>1883.1</v>
      </c>
      <c r="G328">
        <f t="shared" ref="G328:G331" si="66">+C328+E328</f>
        <v>1108</v>
      </c>
    </row>
    <row r="329" spans="1:7" x14ac:dyDescent="0.25">
      <c r="A329" s="196">
        <f t="shared" ref="A329:A392" si="67">A328+7</f>
        <v>44168</v>
      </c>
      <c r="B329">
        <f>'1203'!B45</f>
        <v>983.4</v>
      </c>
      <c r="C329">
        <f>'1203'!C45</f>
        <v>365.6</v>
      </c>
      <c r="D329">
        <f>'1203'!D45</f>
        <v>921.2</v>
      </c>
      <c r="E329">
        <f>'1203'!E45</f>
        <v>796.4</v>
      </c>
      <c r="F329" s="67">
        <f t="shared" si="65"/>
        <v>1904.6</v>
      </c>
      <c r="G329">
        <f t="shared" si="66"/>
        <v>1162</v>
      </c>
    </row>
    <row r="330" spans="1:7" x14ac:dyDescent="0.25">
      <c r="A330" s="196">
        <f t="shared" si="67"/>
        <v>44175</v>
      </c>
      <c r="B330">
        <f>'1210'!B46</f>
        <v>923.4</v>
      </c>
      <c r="C330">
        <f>'1210'!C46</f>
        <v>429.6</v>
      </c>
      <c r="D330">
        <f>'1210'!D46</f>
        <v>985.3</v>
      </c>
      <c r="E330">
        <f>'1210'!E46</f>
        <v>851.7</v>
      </c>
      <c r="F330" s="67">
        <f t="shared" si="65"/>
        <v>1908.6999999999998</v>
      </c>
      <c r="G330">
        <f t="shared" si="66"/>
        <v>1281.3000000000002</v>
      </c>
    </row>
    <row r="331" spans="1:7" x14ac:dyDescent="0.25">
      <c r="A331" s="196">
        <f t="shared" si="67"/>
        <v>44182</v>
      </c>
      <c r="B331">
        <f>'1217'!B47</f>
        <v>960.2</v>
      </c>
      <c r="C331">
        <f>'1217'!C47</f>
        <v>533.6</v>
      </c>
      <c r="D331">
        <f>'1217'!D47</f>
        <v>985.3</v>
      </c>
      <c r="E331">
        <f>'1217'!E47</f>
        <v>868</v>
      </c>
      <c r="F331" s="67">
        <f t="shared" si="65"/>
        <v>1945.5</v>
      </c>
      <c r="G331">
        <f t="shared" si="66"/>
        <v>1401.6</v>
      </c>
    </row>
    <row r="332" spans="1:7" x14ac:dyDescent="0.25">
      <c r="A332" s="196">
        <f t="shared" si="67"/>
        <v>44189</v>
      </c>
      <c r="B332">
        <f>'1224'!B48</f>
        <v>941.8</v>
      </c>
      <c r="C332">
        <f>'1224'!C48</f>
        <v>531</v>
      </c>
      <c r="D332">
        <f>'1224'!D48</f>
        <v>1061.4000000000001</v>
      </c>
      <c r="E332">
        <f>'1224'!E48</f>
        <v>937.2</v>
      </c>
      <c r="F332" s="67">
        <f t="shared" ref="F332:F345" si="68">+B332+D332</f>
        <v>2003.2</v>
      </c>
      <c r="G332">
        <f t="shared" ref="G332:G345" si="69">+C332+E332</f>
        <v>1468.2</v>
      </c>
    </row>
    <row r="333" spans="1:7" x14ac:dyDescent="0.25">
      <c r="A333" s="196">
        <f t="shared" si="67"/>
        <v>44196</v>
      </c>
      <c r="B333">
        <f>'1231'!B48</f>
        <v>893.6</v>
      </c>
      <c r="C333">
        <f>'1231'!C48</f>
        <v>470.4</v>
      </c>
      <c r="D333">
        <f>'1231'!D48</f>
        <v>1163.7</v>
      </c>
      <c r="E333">
        <f>'1231'!E48</f>
        <v>1019.6</v>
      </c>
      <c r="F333" s="67">
        <f t="shared" si="68"/>
        <v>2057.3000000000002</v>
      </c>
      <c r="G333">
        <f t="shared" si="69"/>
        <v>1490</v>
      </c>
    </row>
    <row r="334" spans="1:7" x14ac:dyDescent="0.25">
      <c r="A334" s="196">
        <f t="shared" si="67"/>
        <v>44203</v>
      </c>
      <c r="B334">
        <f>'0107'!B48</f>
        <v>929.9</v>
      </c>
      <c r="C334">
        <f>'0107'!C48</f>
        <v>457.9</v>
      </c>
      <c r="D334">
        <f>'0107'!D48</f>
        <v>1253.3</v>
      </c>
      <c r="E334">
        <f>'0107'!E48</f>
        <v>1200.3</v>
      </c>
      <c r="F334" s="67">
        <f t="shared" si="68"/>
        <v>2183.1999999999998</v>
      </c>
      <c r="G334">
        <f t="shared" si="69"/>
        <v>1658.1999999999998</v>
      </c>
    </row>
    <row r="335" spans="1:7" x14ac:dyDescent="0.25">
      <c r="A335" s="196">
        <f t="shared" si="67"/>
        <v>44210</v>
      </c>
      <c r="B335">
        <f>'0114'!B48</f>
        <v>887.9</v>
      </c>
      <c r="C335">
        <f>'0114'!C48</f>
        <v>491.9</v>
      </c>
      <c r="D335">
        <f>'0114'!D48</f>
        <v>1421.4</v>
      </c>
      <c r="E335">
        <f>'0114'!E48</f>
        <v>1320.8</v>
      </c>
      <c r="F335" s="67">
        <f t="shared" si="68"/>
        <v>2309.3000000000002</v>
      </c>
      <c r="G335">
        <f t="shared" si="69"/>
        <v>1812.6999999999998</v>
      </c>
    </row>
    <row r="336" spans="1:7" x14ac:dyDescent="0.25">
      <c r="A336" s="196">
        <f t="shared" si="67"/>
        <v>44217</v>
      </c>
      <c r="B336">
        <f>'0121'!B50</f>
        <v>914.2</v>
      </c>
      <c r="C336">
        <f>'0121'!C50</f>
        <v>477.6</v>
      </c>
      <c r="D336">
        <f>'0121'!D50</f>
        <v>1511.9</v>
      </c>
      <c r="E336">
        <f>'0121'!E50</f>
        <v>1563.1</v>
      </c>
      <c r="F336" s="67">
        <f t="shared" si="68"/>
        <v>2426.1000000000004</v>
      </c>
      <c r="G336">
        <f t="shared" si="69"/>
        <v>2040.6999999999998</v>
      </c>
    </row>
    <row r="337" spans="1:9" x14ac:dyDescent="0.25">
      <c r="A337" s="196">
        <f t="shared" si="67"/>
        <v>44224</v>
      </c>
      <c r="B337">
        <f>'0128'!B50</f>
        <v>859.2</v>
      </c>
      <c r="C337">
        <f>'0128'!C50</f>
        <v>586.79999999999995</v>
      </c>
      <c r="D337">
        <f>'0128'!D50</f>
        <v>1620.8</v>
      </c>
      <c r="E337">
        <f>'0128'!E50</f>
        <v>1601.1</v>
      </c>
      <c r="F337" s="67">
        <f t="shared" si="68"/>
        <v>2480</v>
      </c>
      <c r="G337">
        <f t="shared" si="69"/>
        <v>2187.8999999999996</v>
      </c>
    </row>
    <row r="338" spans="1:9" x14ac:dyDescent="0.25">
      <c r="A338" s="196">
        <f t="shared" si="67"/>
        <v>44231</v>
      </c>
      <c r="B338">
        <f>'0204'!B51</f>
        <v>800.8</v>
      </c>
      <c r="C338">
        <f>'0204'!C51</f>
        <v>507.8</v>
      </c>
      <c r="D338">
        <f>'0204'!D51</f>
        <v>1750.4</v>
      </c>
      <c r="E338">
        <f>'0204'!E51</f>
        <v>1790.8</v>
      </c>
      <c r="F338" s="67">
        <f t="shared" si="68"/>
        <v>2551.1999999999998</v>
      </c>
      <c r="G338">
        <f t="shared" si="69"/>
        <v>2298.6</v>
      </c>
    </row>
    <row r="339" spans="1:9" x14ac:dyDescent="0.25">
      <c r="A339" s="196">
        <f t="shared" si="67"/>
        <v>44238</v>
      </c>
      <c r="B339">
        <f>'0211'!B50</f>
        <v>694.5</v>
      </c>
      <c r="C339">
        <f>'0211'!C50</f>
        <v>534.5</v>
      </c>
      <c r="D339">
        <f>'0211'!D50</f>
        <v>1865.2</v>
      </c>
      <c r="E339">
        <f>'0211'!E50</f>
        <v>1872.3</v>
      </c>
      <c r="F339" s="67">
        <f t="shared" si="68"/>
        <v>2559.6999999999998</v>
      </c>
      <c r="G339">
        <f t="shared" si="69"/>
        <v>2406.8000000000002</v>
      </c>
    </row>
    <row r="340" spans="1:9" x14ac:dyDescent="0.25">
      <c r="A340" s="196">
        <f t="shared" si="67"/>
        <v>44245</v>
      </c>
      <c r="B340">
        <f>'0218'!B50</f>
        <v>754.7</v>
      </c>
      <c r="C340">
        <f>'0218'!C50</f>
        <v>414.3</v>
      </c>
      <c r="D340">
        <f>'0218'!D50</f>
        <v>1865.2</v>
      </c>
      <c r="E340">
        <f>'0218'!E50</f>
        <v>2097.1</v>
      </c>
      <c r="F340" s="67">
        <f t="shared" si="68"/>
        <v>2619.9</v>
      </c>
      <c r="G340">
        <f t="shared" si="69"/>
        <v>2511.4</v>
      </c>
    </row>
    <row r="341" spans="1:9" x14ac:dyDescent="0.25">
      <c r="A341" s="196">
        <f t="shared" si="67"/>
        <v>44252</v>
      </c>
      <c r="B341">
        <f>'0225'!B51</f>
        <v>633.5</v>
      </c>
      <c r="C341">
        <f>'0225'!C51</f>
        <v>483.6</v>
      </c>
      <c r="D341">
        <f>'0225'!D51</f>
        <v>1990.6</v>
      </c>
      <c r="E341">
        <f>'0225'!E51</f>
        <v>2115.8000000000002</v>
      </c>
      <c r="F341" s="67">
        <f t="shared" si="68"/>
        <v>2624.1</v>
      </c>
      <c r="G341">
        <f t="shared" si="69"/>
        <v>2599.4</v>
      </c>
    </row>
    <row r="342" spans="1:9" x14ac:dyDescent="0.25">
      <c r="A342" s="196">
        <f t="shared" si="67"/>
        <v>44259</v>
      </c>
      <c r="B342">
        <f>'0304'!B52</f>
        <v>570.5</v>
      </c>
      <c r="C342">
        <f>'0304'!C52</f>
        <v>539.70000000000005</v>
      </c>
      <c r="D342">
        <f>'0304'!D52</f>
        <v>2076.6</v>
      </c>
      <c r="E342">
        <f>'0304'!E52</f>
        <v>2115.8000000000002</v>
      </c>
      <c r="F342" s="67">
        <f t="shared" si="68"/>
        <v>2647.1</v>
      </c>
      <c r="G342">
        <f t="shared" si="69"/>
        <v>2655.5</v>
      </c>
    </row>
    <row r="343" spans="1:9" x14ac:dyDescent="0.25">
      <c r="A343" s="196">
        <f t="shared" si="67"/>
        <v>44266</v>
      </c>
      <c r="B343">
        <f>'0311'!B52</f>
        <v>579.1</v>
      </c>
      <c r="C343">
        <f>'0311'!C52</f>
        <v>616.70000000000005</v>
      </c>
      <c r="D343">
        <f>'0311'!D52</f>
        <v>2276.5</v>
      </c>
      <c r="E343">
        <f>'0311'!E52</f>
        <v>2207.6999999999998</v>
      </c>
      <c r="F343" s="67">
        <f t="shared" si="68"/>
        <v>2855.6</v>
      </c>
      <c r="G343">
        <f t="shared" si="69"/>
        <v>2824.3999999999996</v>
      </c>
    </row>
    <row r="344" spans="1:9" x14ac:dyDescent="0.25">
      <c r="A344" s="196">
        <f t="shared" si="67"/>
        <v>44273</v>
      </c>
      <c r="B344">
        <f>'0318'!B52</f>
        <v>563.9</v>
      </c>
      <c r="C344">
        <f>'0318'!C52</f>
        <v>649</v>
      </c>
      <c r="D344">
        <f>'0318'!D52</f>
        <v>2422.8000000000002</v>
      </c>
      <c r="E344">
        <f>'0318'!E52</f>
        <v>2328.4</v>
      </c>
      <c r="F344" s="67">
        <f t="shared" si="68"/>
        <v>2986.7000000000003</v>
      </c>
      <c r="G344">
        <f t="shared" si="69"/>
        <v>2977.4</v>
      </c>
    </row>
    <row r="345" spans="1:9" x14ac:dyDescent="0.25">
      <c r="A345" s="196">
        <f t="shared" si="67"/>
        <v>44280</v>
      </c>
      <c r="B345">
        <f>'0325'!B52</f>
        <v>545</v>
      </c>
      <c r="C345">
        <f>'0325'!C52</f>
        <v>544.1</v>
      </c>
      <c r="D345">
        <f>'0325'!D52</f>
        <v>2686.6</v>
      </c>
      <c r="E345">
        <f>'0325'!E52</f>
        <v>2531</v>
      </c>
      <c r="F345" s="67">
        <f t="shared" si="68"/>
        <v>3231.6</v>
      </c>
      <c r="G345">
        <f t="shared" si="69"/>
        <v>3075.1</v>
      </c>
    </row>
    <row r="346" spans="1:9" x14ac:dyDescent="0.25">
      <c r="A346" s="196">
        <f t="shared" si="67"/>
        <v>44287</v>
      </c>
      <c r="B346">
        <f>'0401'!B52</f>
        <v>546.79999999999995</v>
      </c>
      <c r="C346">
        <f>'0401'!C52</f>
        <v>543.5</v>
      </c>
      <c r="D346">
        <f>'0401'!D52</f>
        <v>2807.1</v>
      </c>
      <c r="E346">
        <f>'0401'!E52</f>
        <v>2559.6</v>
      </c>
      <c r="F346" s="67">
        <f t="shared" ref="F346:F359" si="70">+B346+D346</f>
        <v>3353.8999999999996</v>
      </c>
      <c r="G346">
        <f t="shared" ref="G346:G359" si="71">+C346+E346</f>
        <v>3103.1</v>
      </c>
    </row>
    <row r="347" spans="1:9" x14ac:dyDescent="0.25">
      <c r="A347" s="196">
        <f t="shared" si="67"/>
        <v>44294</v>
      </c>
      <c r="B347">
        <f>'0408'!B52</f>
        <v>499.2</v>
      </c>
      <c r="C347">
        <f>'0408'!C52</f>
        <v>502.6</v>
      </c>
      <c r="D347">
        <f>'0408'!D52</f>
        <v>2854.2</v>
      </c>
      <c r="E347">
        <f>'0408'!E52</f>
        <v>2734.6</v>
      </c>
      <c r="F347" s="67">
        <f t="shared" si="70"/>
        <v>3353.3999999999996</v>
      </c>
      <c r="G347">
        <f t="shared" si="71"/>
        <v>3237.2</v>
      </c>
    </row>
    <row r="348" spans="1:9" x14ac:dyDescent="0.25">
      <c r="A348" s="196">
        <f t="shared" si="67"/>
        <v>44301</v>
      </c>
      <c r="B348">
        <f>'0415'!B53</f>
        <v>559.29999999999995</v>
      </c>
      <c r="C348">
        <f>'0415'!C53</f>
        <v>461.1</v>
      </c>
      <c r="D348">
        <f>'0415'!D53</f>
        <v>2874.7</v>
      </c>
      <c r="E348">
        <f>'0415'!E53</f>
        <v>2899.7</v>
      </c>
      <c r="F348" s="67">
        <f t="shared" si="70"/>
        <v>3434</v>
      </c>
      <c r="G348">
        <f t="shared" si="71"/>
        <v>3360.7999999999997</v>
      </c>
      <c r="I348">
        <f>'0415'!F53</f>
        <v>0</v>
      </c>
    </row>
    <row r="349" spans="1:9" x14ac:dyDescent="0.25">
      <c r="A349" s="196">
        <f t="shared" si="67"/>
        <v>44308</v>
      </c>
      <c r="B349">
        <f>'0422'!B53</f>
        <v>535.79999999999995</v>
      </c>
      <c r="C349">
        <f>'0422'!C53</f>
        <v>545.20000000000005</v>
      </c>
      <c r="D349">
        <f>'0422'!D53</f>
        <v>2969.3</v>
      </c>
      <c r="E349">
        <f>'0422'!E53</f>
        <v>2952.2</v>
      </c>
      <c r="F349" s="67">
        <f t="shared" si="70"/>
        <v>3505.1000000000004</v>
      </c>
      <c r="G349">
        <f t="shared" si="71"/>
        <v>3497.3999999999996</v>
      </c>
      <c r="I349">
        <f>'0422'!F53</f>
        <v>0</v>
      </c>
    </row>
    <row r="350" spans="1:9" x14ac:dyDescent="0.25">
      <c r="A350" s="196">
        <f t="shared" si="67"/>
        <v>44315</v>
      </c>
      <c r="B350">
        <f>'0429'!B53</f>
        <v>517.79999999999995</v>
      </c>
      <c r="C350">
        <f>'0429'!C53</f>
        <v>448.3</v>
      </c>
      <c r="D350">
        <f>'0429'!D53</f>
        <v>3105.9</v>
      </c>
      <c r="E350">
        <f>'0429'!E53</f>
        <v>3188.8</v>
      </c>
      <c r="F350" s="67">
        <f t="shared" si="70"/>
        <v>3623.7</v>
      </c>
      <c r="G350">
        <f t="shared" si="71"/>
        <v>3637.1000000000004</v>
      </c>
      <c r="I350">
        <f>'0429'!F53</f>
        <v>0</v>
      </c>
    </row>
    <row r="351" spans="1:9" x14ac:dyDescent="0.25">
      <c r="A351" s="196">
        <f t="shared" si="67"/>
        <v>44322</v>
      </c>
      <c r="B351">
        <f>'0506'!B53</f>
        <v>514.79999999999995</v>
      </c>
      <c r="C351">
        <f>'0506'!C53</f>
        <v>533.6</v>
      </c>
      <c r="D351">
        <f>'0506'!D53</f>
        <v>3154.9</v>
      </c>
      <c r="E351">
        <f>'0506'!E53</f>
        <v>3220.7</v>
      </c>
      <c r="F351" s="67">
        <f t="shared" si="70"/>
        <v>3669.7</v>
      </c>
      <c r="G351">
        <f t="shared" si="71"/>
        <v>3754.2999999999997</v>
      </c>
      <c r="I351">
        <f>'0506'!F53</f>
        <v>0</v>
      </c>
    </row>
    <row r="352" spans="1:9" x14ac:dyDescent="0.25">
      <c r="A352" s="196">
        <f t="shared" si="67"/>
        <v>44329</v>
      </c>
      <c r="B352">
        <f>'0513'!B53</f>
        <v>396</v>
      </c>
      <c r="C352">
        <f>'0513'!C53</f>
        <v>430.8</v>
      </c>
      <c r="D352">
        <f>'0513'!D53</f>
        <v>3267.9</v>
      </c>
      <c r="E352">
        <f>'0513'!E53</f>
        <v>3335.8</v>
      </c>
      <c r="F352" s="67">
        <f t="shared" si="70"/>
        <v>3663.9</v>
      </c>
      <c r="G352">
        <f t="shared" si="71"/>
        <v>3766.6000000000004</v>
      </c>
      <c r="I352">
        <f>'0513'!F53</f>
        <v>0</v>
      </c>
    </row>
    <row r="353" spans="1:9" x14ac:dyDescent="0.25">
      <c r="A353" s="196">
        <f t="shared" si="67"/>
        <v>44336</v>
      </c>
      <c r="B353">
        <f>'0520'!B53</f>
        <v>197.1</v>
      </c>
      <c r="C353">
        <f>'0520'!C53</f>
        <v>332.8</v>
      </c>
      <c r="D353">
        <f>'0520'!D53</f>
        <v>3468.6</v>
      </c>
      <c r="E353">
        <f>'0520'!E53</f>
        <v>3478.2</v>
      </c>
      <c r="F353" s="67">
        <f t="shared" si="70"/>
        <v>3665.7</v>
      </c>
      <c r="G353">
        <f t="shared" si="71"/>
        <v>3811</v>
      </c>
      <c r="I353">
        <f>'0520'!F53</f>
        <v>0</v>
      </c>
    </row>
    <row r="354" spans="1:9" x14ac:dyDescent="0.25">
      <c r="A354" s="196">
        <f t="shared" si="67"/>
        <v>44343</v>
      </c>
      <c r="B354">
        <f>'0527'!B53</f>
        <v>167.5</v>
      </c>
      <c r="C354">
        <f>'0527'!C53</f>
        <v>356.8</v>
      </c>
      <c r="D354">
        <f>'0527'!D53</f>
        <v>3578.5</v>
      </c>
      <c r="E354">
        <f>'0527'!E53</f>
        <v>3668.9</v>
      </c>
      <c r="F354" s="67">
        <f t="shared" si="70"/>
        <v>3746</v>
      </c>
      <c r="G354">
        <f t="shared" si="71"/>
        <v>4025.7000000000003</v>
      </c>
      <c r="I354">
        <f>'0527'!F53</f>
        <v>0</v>
      </c>
    </row>
    <row r="355" spans="1:9" x14ac:dyDescent="0.25">
      <c r="A355" s="196">
        <f t="shared" si="67"/>
        <v>44350</v>
      </c>
      <c r="B355">
        <f>'0603'!B53</f>
        <v>79.5</v>
      </c>
      <c r="C355">
        <f>'0603'!C53</f>
        <v>446.4</v>
      </c>
      <c r="D355">
        <f>'0603'!D53</f>
        <v>3724.6</v>
      </c>
      <c r="E355">
        <f>'0603'!E53</f>
        <v>3708</v>
      </c>
      <c r="F355" s="67">
        <f t="shared" si="70"/>
        <v>3804.1</v>
      </c>
      <c r="G355">
        <f t="shared" si="71"/>
        <v>4154.3999999999996</v>
      </c>
      <c r="I355">
        <f>'0603'!F53</f>
        <v>0</v>
      </c>
    </row>
    <row r="356" spans="1:9" x14ac:dyDescent="0.25">
      <c r="A356" s="196">
        <f t="shared" si="67"/>
        <v>44357</v>
      </c>
      <c r="B356">
        <f>'0610'!B53</f>
        <v>79.5</v>
      </c>
      <c r="C356">
        <f>'0610'!C53</f>
        <v>428.2</v>
      </c>
      <c r="D356">
        <f>'0610'!D53</f>
        <v>3768.6</v>
      </c>
      <c r="E356">
        <f>'0610'!E53</f>
        <v>3741.1</v>
      </c>
      <c r="F356" s="67">
        <f t="shared" si="70"/>
        <v>3848.1</v>
      </c>
      <c r="G356">
        <f t="shared" si="71"/>
        <v>4169.3</v>
      </c>
      <c r="I356">
        <f>'0610'!F53</f>
        <v>0</v>
      </c>
    </row>
    <row r="357" spans="1:9" x14ac:dyDescent="0.25">
      <c r="A357" s="196">
        <f t="shared" si="67"/>
        <v>44364</v>
      </c>
      <c r="B357">
        <f>'0617'!B53</f>
        <v>59.5</v>
      </c>
      <c r="C357">
        <f>'0617'!C53</f>
        <v>381.3</v>
      </c>
      <c r="D357">
        <f>'0617'!D53</f>
        <v>3786.5</v>
      </c>
      <c r="E357">
        <f>'0617'!E53</f>
        <v>3813.9</v>
      </c>
      <c r="F357" s="67">
        <f t="shared" si="70"/>
        <v>3846</v>
      </c>
      <c r="G357">
        <f t="shared" si="71"/>
        <v>4195.2</v>
      </c>
      <c r="I357">
        <f>'0617'!F53</f>
        <v>0</v>
      </c>
    </row>
    <row r="358" spans="1:9" x14ac:dyDescent="0.25">
      <c r="A358" s="196">
        <f t="shared" si="67"/>
        <v>44371</v>
      </c>
      <c r="B358">
        <f>'0624'!B53</f>
        <v>59.5</v>
      </c>
      <c r="C358">
        <f>'0624'!C53</f>
        <v>354.8</v>
      </c>
      <c r="D358">
        <f>'0624'!D53</f>
        <v>3786.5</v>
      </c>
      <c r="E358">
        <f>'0624'!E53</f>
        <v>3915.5</v>
      </c>
      <c r="F358" s="67">
        <f t="shared" si="70"/>
        <v>3846</v>
      </c>
      <c r="G358">
        <f t="shared" si="71"/>
        <v>4270.3</v>
      </c>
      <c r="I358">
        <f>'0624'!F53</f>
        <v>0</v>
      </c>
    </row>
    <row r="359" spans="1:9" x14ac:dyDescent="0.25">
      <c r="A359" s="196">
        <f t="shared" si="67"/>
        <v>44378</v>
      </c>
      <c r="B359">
        <f>'0701'!B53</f>
        <v>37.5</v>
      </c>
      <c r="C359">
        <f>'0701'!C53</f>
        <v>315.2</v>
      </c>
      <c r="D359">
        <f>'0701'!D53</f>
        <v>3845.4</v>
      </c>
      <c r="E359">
        <f>'0701'!E53</f>
        <v>4057.6</v>
      </c>
      <c r="F359" s="67">
        <f t="shared" si="70"/>
        <v>3882.9</v>
      </c>
      <c r="G359">
        <f t="shared" si="71"/>
        <v>4372.8</v>
      </c>
      <c r="I359">
        <f>'0701'!F53</f>
        <v>0</v>
      </c>
    </row>
    <row r="360" spans="1:9" x14ac:dyDescent="0.25">
      <c r="A360" s="196">
        <f t="shared" si="67"/>
        <v>44385</v>
      </c>
      <c r="B360">
        <f>'0708'!B53</f>
        <v>37.299999999999997</v>
      </c>
      <c r="C360">
        <f>'0708'!C53</f>
        <v>393.5</v>
      </c>
      <c r="D360">
        <f>'0708'!D53</f>
        <v>3845.4</v>
      </c>
      <c r="E360">
        <f>'0708'!E53</f>
        <v>4089.1</v>
      </c>
      <c r="F360" s="67">
        <f t="shared" ref="F360:F370" si="72">+B360+D360</f>
        <v>3882.7000000000003</v>
      </c>
      <c r="G360">
        <f t="shared" ref="G360:G370" si="73">+C360+E360</f>
        <v>4482.6000000000004</v>
      </c>
      <c r="I360">
        <f>'0708'!F53</f>
        <v>4.5</v>
      </c>
    </row>
    <row r="361" spans="1:9" x14ac:dyDescent="0.25">
      <c r="A361" s="196">
        <f t="shared" si="67"/>
        <v>44392</v>
      </c>
      <c r="B361">
        <f>'0715'!B53</f>
        <v>29</v>
      </c>
      <c r="C361">
        <f>'0715'!C53</f>
        <v>387.1</v>
      </c>
      <c r="D361">
        <f>'0715'!D53</f>
        <v>3864.4</v>
      </c>
      <c r="E361">
        <f>'0715'!E53</f>
        <v>4151.5</v>
      </c>
      <c r="F361" s="67">
        <f t="shared" si="72"/>
        <v>3893.4</v>
      </c>
      <c r="G361">
        <f t="shared" si="73"/>
        <v>4538.6000000000004</v>
      </c>
      <c r="I361">
        <f>'0715'!F53</f>
        <v>4.5</v>
      </c>
    </row>
    <row r="362" spans="1:9" x14ac:dyDescent="0.25">
      <c r="A362" s="196">
        <f t="shared" si="67"/>
        <v>44399</v>
      </c>
      <c r="B362">
        <f>'0722'!B53</f>
        <v>29</v>
      </c>
      <c r="C362">
        <f>'0722'!C53</f>
        <v>370.1</v>
      </c>
      <c r="D362">
        <f>'0722'!D53</f>
        <v>3864.4</v>
      </c>
      <c r="E362">
        <f>'0722'!E53</f>
        <v>4210.3</v>
      </c>
      <c r="F362" s="67">
        <f t="shared" si="72"/>
        <v>3893.4</v>
      </c>
      <c r="G362">
        <f t="shared" si="73"/>
        <v>4580.4000000000005</v>
      </c>
      <c r="I362">
        <f>'0722'!F53</f>
        <v>133.6</v>
      </c>
    </row>
    <row r="363" spans="1:9" x14ac:dyDescent="0.25">
      <c r="A363" s="196">
        <f t="shared" si="67"/>
        <v>44406</v>
      </c>
      <c r="B363">
        <f>'0729'!B53</f>
        <v>29</v>
      </c>
      <c r="C363">
        <f>'0729'!C53</f>
        <v>369.1</v>
      </c>
      <c r="D363">
        <f>'0729'!D53</f>
        <v>3865</v>
      </c>
      <c r="E363">
        <f>'0729'!E53</f>
        <v>4319.8</v>
      </c>
      <c r="F363" s="67">
        <f t="shared" si="72"/>
        <v>3894</v>
      </c>
      <c r="G363">
        <f t="shared" si="73"/>
        <v>4688.9000000000005</v>
      </c>
      <c r="I363">
        <f>'0729'!F53</f>
        <v>229.9</v>
      </c>
    </row>
    <row r="364" spans="1:9" x14ac:dyDescent="0.25">
      <c r="A364" s="196">
        <f t="shared" si="67"/>
        <v>44413</v>
      </c>
      <c r="B364">
        <f>'0805'!B53</f>
        <v>29</v>
      </c>
      <c r="C364">
        <f>'0805'!C53</f>
        <v>262.39999999999998</v>
      </c>
      <c r="D364">
        <f>'0805'!D53</f>
        <v>3919.7</v>
      </c>
      <c r="E364">
        <f>'0805'!E53</f>
        <v>4487.2</v>
      </c>
      <c r="F364" s="67">
        <f t="shared" si="72"/>
        <v>3948.7</v>
      </c>
      <c r="G364">
        <f t="shared" si="73"/>
        <v>4749.5999999999995</v>
      </c>
      <c r="I364">
        <f>'0805'!F53</f>
        <v>310.39999999999998</v>
      </c>
    </row>
    <row r="365" spans="1:9" x14ac:dyDescent="0.25">
      <c r="A365" s="196">
        <f t="shared" si="67"/>
        <v>44420</v>
      </c>
      <c r="B365">
        <f>'0812'!B53</f>
        <v>29</v>
      </c>
      <c r="C365">
        <f>'0812'!C53</f>
        <v>202.8</v>
      </c>
      <c r="D365">
        <f>'0812'!D53</f>
        <v>3919.7</v>
      </c>
      <c r="E365">
        <f>'0812'!E53</f>
        <v>4599.1000000000004</v>
      </c>
      <c r="F365" s="67">
        <f t="shared" si="72"/>
        <v>3948.7</v>
      </c>
      <c r="G365">
        <f t="shared" si="73"/>
        <v>4801.9000000000005</v>
      </c>
      <c r="I365">
        <f>'0812'!F53</f>
        <v>399.2</v>
      </c>
    </row>
    <row r="366" spans="1:9" x14ac:dyDescent="0.25">
      <c r="A366" s="196">
        <f t="shared" si="67"/>
        <v>44427</v>
      </c>
      <c r="B366">
        <f>'0819'!B53</f>
        <v>29</v>
      </c>
      <c r="C366">
        <f>'0819'!C53</f>
        <v>29.5</v>
      </c>
      <c r="D366">
        <f>'0819'!D53</f>
        <v>3919.7</v>
      </c>
      <c r="E366">
        <f>'0819'!E53</f>
        <v>4818.2</v>
      </c>
      <c r="F366" s="67">
        <f t="shared" si="72"/>
        <v>3948.7</v>
      </c>
      <c r="G366">
        <f t="shared" si="73"/>
        <v>4847.7</v>
      </c>
      <c r="I366">
        <f>'0819'!F53</f>
        <v>450.7</v>
      </c>
    </row>
    <row r="367" spans="1:9" x14ac:dyDescent="0.25">
      <c r="A367" s="196">
        <f t="shared" si="67"/>
        <v>44434</v>
      </c>
      <c r="B367">
        <f>'0826'!B53</f>
        <v>0</v>
      </c>
      <c r="C367">
        <f>'0826'!C53</f>
        <v>45.5</v>
      </c>
      <c r="D367">
        <f>'0826'!D53</f>
        <v>3950.2</v>
      </c>
      <c r="E367">
        <f>'0826'!E53</f>
        <v>4829.2</v>
      </c>
      <c r="F367" s="67">
        <f t="shared" si="72"/>
        <v>3950.2</v>
      </c>
      <c r="G367">
        <f t="shared" si="73"/>
        <v>4874.7</v>
      </c>
      <c r="I367">
        <f>'0826'!F53</f>
        <v>802.7</v>
      </c>
    </row>
    <row r="368" spans="1:9" x14ac:dyDescent="0.25">
      <c r="A368" s="196">
        <f t="shared" si="67"/>
        <v>44441</v>
      </c>
      <c r="B368">
        <f>'0902'!B31</f>
        <v>866.2</v>
      </c>
      <c r="C368">
        <f>'0902'!C31</f>
        <v>453.9</v>
      </c>
      <c r="D368">
        <f>'0902'!D31</f>
        <v>0</v>
      </c>
      <c r="E368">
        <f>'0902'!E31</f>
        <v>54.7</v>
      </c>
      <c r="F368" s="67">
        <f t="shared" si="72"/>
        <v>866.2</v>
      </c>
      <c r="G368">
        <f t="shared" si="73"/>
        <v>508.59999999999997</v>
      </c>
    </row>
    <row r="369" spans="1:7" x14ac:dyDescent="0.25">
      <c r="A369" s="196">
        <f t="shared" si="67"/>
        <v>44448</v>
      </c>
      <c r="B369">
        <f>'0909'!B31</f>
        <v>854.2</v>
      </c>
      <c r="C369">
        <f>'0909'!C31</f>
        <v>453.6</v>
      </c>
      <c r="D369">
        <f>'0909'!D31</f>
        <v>0</v>
      </c>
      <c r="E369">
        <f>'0909'!E31</f>
        <v>173.4</v>
      </c>
      <c r="F369" s="67">
        <f t="shared" si="72"/>
        <v>854.2</v>
      </c>
      <c r="G369">
        <f t="shared" si="73"/>
        <v>627</v>
      </c>
    </row>
    <row r="370" spans="1:7" x14ac:dyDescent="0.25">
      <c r="A370" s="196">
        <f t="shared" si="67"/>
        <v>44455</v>
      </c>
      <c r="B370">
        <f>'0916'!B33</f>
        <v>854.2</v>
      </c>
      <c r="C370">
        <f>'0916'!C33</f>
        <v>501.8</v>
      </c>
      <c r="D370">
        <f>'0916'!D33</f>
        <v>0</v>
      </c>
      <c r="E370">
        <f>'0916'!E33</f>
        <v>304.10000000000002</v>
      </c>
      <c r="F370" s="67">
        <f t="shared" si="72"/>
        <v>854.2</v>
      </c>
      <c r="G370">
        <f t="shared" si="73"/>
        <v>805.90000000000009</v>
      </c>
    </row>
    <row r="371" spans="1:7" x14ac:dyDescent="0.25">
      <c r="A371" s="196">
        <f t="shared" si="67"/>
        <v>44462</v>
      </c>
      <c r="B371">
        <f>'0923'!B33</f>
        <v>848.6</v>
      </c>
      <c r="C371">
        <f>'0923'!C33</f>
        <v>588.79999999999995</v>
      </c>
      <c r="D371">
        <f>'0923'!D33</f>
        <v>0</v>
      </c>
      <c r="E371">
        <f>'0923'!E33</f>
        <v>311.3</v>
      </c>
      <c r="F371" s="67">
        <f t="shared" ref="F371:F380" si="74">+B371+D371</f>
        <v>848.6</v>
      </c>
      <c r="G371">
        <f t="shared" ref="G371:G380" si="75">+C371+E371</f>
        <v>900.09999999999991</v>
      </c>
    </row>
    <row r="372" spans="1:7" x14ac:dyDescent="0.25">
      <c r="A372" s="196">
        <f t="shared" si="67"/>
        <v>44469</v>
      </c>
      <c r="B372">
        <f>'0930'!B33</f>
        <v>915.3</v>
      </c>
      <c r="C372">
        <f>'0930'!C33</f>
        <v>560.70000000000005</v>
      </c>
      <c r="D372">
        <f>'0930'!D33</f>
        <v>125.8</v>
      </c>
      <c r="E372">
        <f>'0930'!E33</f>
        <v>432.9</v>
      </c>
      <c r="F372" s="67">
        <f t="shared" si="74"/>
        <v>1041.0999999999999</v>
      </c>
      <c r="G372">
        <f t="shared" si="75"/>
        <v>993.6</v>
      </c>
    </row>
    <row r="373" spans="1:7" x14ac:dyDescent="0.25">
      <c r="A373" s="196">
        <f t="shared" si="67"/>
        <v>44476</v>
      </c>
      <c r="B373">
        <f>'1007'!B33</f>
        <v>833.9</v>
      </c>
      <c r="C373">
        <f>'1007'!C33</f>
        <v>701.7</v>
      </c>
      <c r="D373">
        <f>'1007'!D33</f>
        <v>256.8</v>
      </c>
      <c r="E373">
        <f>'1007'!E33</f>
        <v>476</v>
      </c>
      <c r="F373" s="67">
        <f t="shared" si="74"/>
        <v>1090.7</v>
      </c>
      <c r="G373">
        <f t="shared" si="75"/>
        <v>1177.7</v>
      </c>
    </row>
    <row r="374" spans="1:7" x14ac:dyDescent="0.25">
      <c r="A374" s="196">
        <f t="shared" si="67"/>
        <v>44483</v>
      </c>
      <c r="B374">
        <f>'1014'!B34</f>
        <v>851.9</v>
      </c>
      <c r="C374">
        <f>'1014'!C34</f>
        <v>725.7</v>
      </c>
      <c r="D374">
        <f>'1014'!D34</f>
        <v>350.3</v>
      </c>
      <c r="E374">
        <f>'1014'!E34</f>
        <v>531</v>
      </c>
      <c r="F374" s="67">
        <f t="shared" si="74"/>
        <v>1202.2</v>
      </c>
      <c r="G374">
        <f t="shared" si="75"/>
        <v>1256.7</v>
      </c>
    </row>
    <row r="375" spans="1:7" x14ac:dyDescent="0.25">
      <c r="A375" s="196">
        <f t="shared" si="67"/>
        <v>44490</v>
      </c>
      <c r="B375">
        <f>'1021'!B38</f>
        <v>808.2</v>
      </c>
      <c r="C375">
        <f>'1021'!C38</f>
        <v>832.8</v>
      </c>
      <c r="D375">
        <f>'1021'!D38</f>
        <v>494.5</v>
      </c>
      <c r="E375">
        <f>'1021'!E38</f>
        <v>611.1</v>
      </c>
      <c r="F375" s="67">
        <f t="shared" si="74"/>
        <v>1302.7</v>
      </c>
      <c r="G375">
        <f t="shared" si="75"/>
        <v>1443.9</v>
      </c>
    </row>
    <row r="376" spans="1:7" x14ac:dyDescent="0.25">
      <c r="A376" s="196">
        <f t="shared" si="67"/>
        <v>44497</v>
      </c>
      <c r="B376">
        <f>'1028'!B40</f>
        <v>749.6</v>
      </c>
      <c r="C376">
        <f>'1028'!C40</f>
        <v>859.4</v>
      </c>
      <c r="D376">
        <f>'1028'!D40</f>
        <v>630.70000000000005</v>
      </c>
      <c r="E376">
        <f>'1028'!E40</f>
        <v>712.2</v>
      </c>
      <c r="F376" s="67">
        <f t="shared" si="74"/>
        <v>1380.3000000000002</v>
      </c>
      <c r="G376">
        <f t="shared" si="75"/>
        <v>1571.6</v>
      </c>
    </row>
    <row r="377" spans="1:7" x14ac:dyDescent="0.25">
      <c r="A377" s="196">
        <f t="shared" si="67"/>
        <v>44504</v>
      </c>
      <c r="B377">
        <v>962.5</v>
      </c>
      <c r="C377">
        <v>895.4</v>
      </c>
      <c r="D377">
        <v>722.3</v>
      </c>
      <c r="E377">
        <v>758.8</v>
      </c>
      <c r="F377" s="67">
        <f t="shared" si="74"/>
        <v>1684.8</v>
      </c>
      <c r="G377">
        <f t="shared" si="75"/>
        <v>1654.1999999999998</v>
      </c>
    </row>
    <row r="378" spans="1:7" x14ac:dyDescent="0.25">
      <c r="A378" s="196">
        <f t="shared" si="67"/>
        <v>44511</v>
      </c>
      <c r="B378">
        <f>'1111'!B40</f>
        <v>809</v>
      </c>
      <c r="C378">
        <f>'1111'!C40</f>
        <v>1059.9000000000001</v>
      </c>
      <c r="D378">
        <f>'1111'!D40</f>
        <v>945.1</v>
      </c>
      <c r="E378">
        <f>'1111'!E40</f>
        <v>766</v>
      </c>
      <c r="F378" s="67">
        <f t="shared" si="74"/>
        <v>1754.1</v>
      </c>
      <c r="G378">
        <f t="shared" si="75"/>
        <v>1825.9</v>
      </c>
    </row>
    <row r="379" spans="1:7" x14ac:dyDescent="0.25">
      <c r="A379" s="196">
        <f t="shared" si="67"/>
        <v>44518</v>
      </c>
      <c r="B379">
        <f>'1118'!B41</f>
        <v>781.5</v>
      </c>
      <c r="C379">
        <f>'1118'!C41</f>
        <v>1051.9000000000001</v>
      </c>
      <c r="D379">
        <f>'1118'!D41</f>
        <v>1024.5</v>
      </c>
      <c r="E379">
        <f>'1118'!E41</f>
        <v>921.2</v>
      </c>
      <c r="F379" s="67">
        <f t="shared" si="74"/>
        <v>1806</v>
      </c>
      <c r="G379">
        <f t="shared" si="75"/>
        <v>1973.1000000000001</v>
      </c>
    </row>
    <row r="380" spans="1:7" x14ac:dyDescent="0.25">
      <c r="A380" s="196">
        <f t="shared" si="67"/>
        <v>44525</v>
      </c>
      <c r="B380">
        <f>'1125'!B41</f>
        <v>759.6</v>
      </c>
      <c r="C380">
        <f>'1125'!C41</f>
        <v>961.9</v>
      </c>
      <c r="D380">
        <f>'1125'!D41</f>
        <v>1135.3</v>
      </c>
      <c r="E380">
        <f>'1125'!E41</f>
        <v>921.2</v>
      </c>
      <c r="F380" s="67">
        <f t="shared" si="74"/>
        <v>1894.9</v>
      </c>
      <c r="G380">
        <f t="shared" si="75"/>
        <v>1883.1</v>
      </c>
    </row>
    <row r="381" spans="1:7" x14ac:dyDescent="0.25">
      <c r="A381" s="196">
        <f t="shared" si="67"/>
        <v>44532</v>
      </c>
      <c r="B381">
        <f>'1202'!B43</f>
        <v>931</v>
      </c>
      <c r="C381">
        <f>'1202'!C43</f>
        <v>983.4</v>
      </c>
      <c r="D381">
        <f>'1202'!D43</f>
        <v>1208.5999999999999</v>
      </c>
      <c r="E381">
        <f>'1202'!E43</f>
        <v>921.2</v>
      </c>
      <c r="F381" s="67">
        <f t="shared" ref="F381:F387" si="76">+B381+D381</f>
        <v>2139.6</v>
      </c>
      <c r="G381">
        <f t="shared" ref="G381:G387" si="77">+C381+E381</f>
        <v>1904.6</v>
      </c>
    </row>
    <row r="382" spans="1:7" x14ac:dyDescent="0.25">
      <c r="A382" s="196">
        <f t="shared" si="67"/>
        <v>44539</v>
      </c>
      <c r="B382">
        <f>'1209'!B44</f>
        <v>846.5</v>
      </c>
      <c r="C382">
        <f>'1209'!C44</f>
        <v>923.4</v>
      </c>
      <c r="D382">
        <f>'1209'!D44</f>
        <v>1340.1</v>
      </c>
      <c r="E382">
        <f>'1209'!E44</f>
        <v>985.3</v>
      </c>
      <c r="F382" s="67">
        <f t="shared" si="76"/>
        <v>2186.6</v>
      </c>
      <c r="G382">
        <f t="shared" si="77"/>
        <v>1908.6999999999998</v>
      </c>
    </row>
    <row r="383" spans="1:7" x14ac:dyDescent="0.25">
      <c r="A383" s="196">
        <f t="shared" si="67"/>
        <v>44546</v>
      </c>
      <c r="B383">
        <f>'1216'!B44</f>
        <v>919.4</v>
      </c>
      <c r="C383">
        <f>'1216'!C44</f>
        <v>960.2</v>
      </c>
      <c r="D383">
        <f>'1216'!D44</f>
        <v>1366.8</v>
      </c>
      <c r="E383">
        <f>'1216'!E44</f>
        <v>985.3</v>
      </c>
      <c r="F383" s="67">
        <f t="shared" si="76"/>
        <v>2286.1999999999998</v>
      </c>
      <c r="G383">
        <f t="shared" si="77"/>
        <v>1945.5</v>
      </c>
    </row>
    <row r="384" spans="1:7" x14ac:dyDescent="0.25">
      <c r="A384" s="196">
        <f t="shared" si="67"/>
        <v>44553</v>
      </c>
      <c r="B384">
        <f>'1223'!B46</f>
        <v>959.3</v>
      </c>
      <c r="C384">
        <f>'1223'!C46</f>
        <v>941.8</v>
      </c>
      <c r="D384">
        <f>'1223'!D46</f>
        <v>1380.5</v>
      </c>
      <c r="E384">
        <f>'1223'!E46</f>
        <v>1061.4000000000001</v>
      </c>
      <c r="F384" s="67">
        <f t="shared" si="76"/>
        <v>2339.8000000000002</v>
      </c>
      <c r="G384">
        <f t="shared" si="77"/>
        <v>2003.2</v>
      </c>
    </row>
    <row r="385" spans="1:9" x14ac:dyDescent="0.25">
      <c r="A385" s="196">
        <f t="shared" si="67"/>
        <v>44560</v>
      </c>
      <c r="B385">
        <f>'1230'!B46</f>
        <v>870.3</v>
      </c>
      <c r="C385">
        <f>'1230'!C46</f>
        <v>893.6</v>
      </c>
      <c r="D385">
        <f>'1230'!D46</f>
        <v>1560</v>
      </c>
      <c r="E385">
        <f>'1230'!E46</f>
        <v>1163.7</v>
      </c>
      <c r="F385" s="67">
        <f t="shared" si="76"/>
        <v>2430.3000000000002</v>
      </c>
      <c r="G385">
        <f t="shared" si="77"/>
        <v>2057.3000000000002</v>
      </c>
    </row>
    <row r="386" spans="1:9" x14ac:dyDescent="0.25">
      <c r="A386" s="196">
        <f t="shared" si="67"/>
        <v>44567</v>
      </c>
      <c r="B386">
        <f>'0106'!B47</f>
        <v>835.8</v>
      </c>
      <c r="C386">
        <f>'0106'!C47</f>
        <v>929.9</v>
      </c>
      <c r="D386">
        <f>'0106'!D47</f>
        <v>1603.3</v>
      </c>
      <c r="E386">
        <f>'0106'!E47</f>
        <v>1253.3</v>
      </c>
      <c r="F386" s="67">
        <f t="shared" si="76"/>
        <v>2439.1</v>
      </c>
      <c r="G386">
        <f t="shared" si="77"/>
        <v>2183.1999999999998</v>
      </c>
    </row>
    <row r="387" spans="1:9" x14ac:dyDescent="0.25">
      <c r="A387" s="196">
        <f t="shared" si="67"/>
        <v>44574</v>
      </c>
      <c r="B387">
        <f>'0113'!B47</f>
        <v>790.8</v>
      </c>
      <c r="C387">
        <f>'0113'!C47</f>
        <v>887.9</v>
      </c>
      <c r="D387">
        <f>'0113'!D47</f>
        <v>1735</v>
      </c>
      <c r="E387">
        <f>'0113'!E47</f>
        <v>1421.4</v>
      </c>
      <c r="F387" s="67">
        <f t="shared" si="76"/>
        <v>2525.8000000000002</v>
      </c>
      <c r="G387">
        <f t="shared" si="77"/>
        <v>2309.3000000000002</v>
      </c>
    </row>
    <row r="388" spans="1:9" x14ac:dyDescent="0.25">
      <c r="A388" s="196">
        <f t="shared" si="67"/>
        <v>44581</v>
      </c>
      <c r="B388">
        <f>'0120'!B49</f>
        <v>827.8</v>
      </c>
      <c r="C388">
        <f>'0120'!C49</f>
        <v>914.2</v>
      </c>
      <c r="D388">
        <f>'0120'!D49</f>
        <v>1796.4</v>
      </c>
      <c r="E388">
        <f>'0120'!E49</f>
        <v>1511.9</v>
      </c>
      <c r="F388" s="67">
        <f t="shared" ref="F388:F394" si="78">+B388+D388</f>
        <v>2624.2</v>
      </c>
      <c r="G388">
        <f t="shared" ref="G388:G394" si="79">+C388+E388</f>
        <v>2426.1000000000004</v>
      </c>
    </row>
    <row r="389" spans="1:9" x14ac:dyDescent="0.25">
      <c r="A389" s="196">
        <f t="shared" si="67"/>
        <v>44588</v>
      </c>
      <c r="B389">
        <f>'0127'!B49</f>
        <v>839.5</v>
      </c>
      <c r="C389">
        <f>'0127'!C49</f>
        <v>859.2</v>
      </c>
      <c r="D389">
        <f>'0127'!D49</f>
        <v>1920.7</v>
      </c>
      <c r="E389">
        <f>'0127'!E49</f>
        <v>1620.8</v>
      </c>
      <c r="F389" s="67">
        <f t="shared" si="78"/>
        <v>2760.2</v>
      </c>
      <c r="G389">
        <f t="shared" si="79"/>
        <v>2480</v>
      </c>
    </row>
    <row r="390" spans="1:9" x14ac:dyDescent="0.25">
      <c r="A390" s="196">
        <f t="shared" si="67"/>
        <v>44595</v>
      </c>
      <c r="B390">
        <f>'0203'!B49</f>
        <v>824.8</v>
      </c>
      <c r="C390">
        <f>'0203'!C49</f>
        <v>800.8</v>
      </c>
      <c r="D390">
        <f>'0203'!D49</f>
        <v>2070.4</v>
      </c>
      <c r="E390">
        <f>'0203'!E49</f>
        <v>1750.4</v>
      </c>
      <c r="F390" s="67">
        <f t="shared" si="78"/>
        <v>2895.2</v>
      </c>
      <c r="G390">
        <f t="shared" si="79"/>
        <v>2551.1999999999998</v>
      </c>
    </row>
    <row r="391" spans="1:9" x14ac:dyDescent="0.25">
      <c r="A391" s="196">
        <f t="shared" si="67"/>
        <v>44602</v>
      </c>
      <c r="B391">
        <f>'0210'!B50</f>
        <v>792.8</v>
      </c>
      <c r="C391">
        <f>'0210'!C50</f>
        <v>694.5</v>
      </c>
      <c r="D391">
        <f>'0210'!D50</f>
        <v>2135</v>
      </c>
      <c r="E391">
        <f>'0210'!E50</f>
        <v>1865.2</v>
      </c>
      <c r="F391" s="67">
        <f t="shared" si="78"/>
        <v>2927.8</v>
      </c>
      <c r="G391">
        <f t="shared" si="79"/>
        <v>2559.6999999999998</v>
      </c>
    </row>
    <row r="392" spans="1:9" x14ac:dyDescent="0.25">
      <c r="A392" s="196">
        <f t="shared" si="67"/>
        <v>44609</v>
      </c>
      <c r="B392">
        <f>'0217'!B50</f>
        <v>852.7</v>
      </c>
      <c r="C392">
        <f>'0217'!C50</f>
        <v>754.7</v>
      </c>
      <c r="D392">
        <f>'0217'!D50</f>
        <v>2202.6</v>
      </c>
      <c r="E392">
        <f>'0217'!E50</f>
        <v>1865.2</v>
      </c>
      <c r="F392" s="67">
        <f t="shared" si="78"/>
        <v>3055.3</v>
      </c>
      <c r="G392">
        <f t="shared" si="79"/>
        <v>2619.9</v>
      </c>
    </row>
    <row r="393" spans="1:9" x14ac:dyDescent="0.25">
      <c r="A393" s="196">
        <f t="shared" ref="A393:A456" si="80">A392+7</f>
        <v>44616</v>
      </c>
      <c r="B393">
        <f>'0224'!B51</f>
        <v>856.6</v>
      </c>
      <c r="C393">
        <f>'0224'!C51</f>
        <v>633.5</v>
      </c>
      <c r="D393">
        <f>'0224'!D51</f>
        <v>2324.1</v>
      </c>
      <c r="E393">
        <f>'0224'!E51</f>
        <v>1990.6</v>
      </c>
      <c r="F393" s="67">
        <f t="shared" si="78"/>
        <v>3180.7</v>
      </c>
      <c r="G393">
        <f t="shared" si="79"/>
        <v>2624.1</v>
      </c>
    </row>
    <row r="394" spans="1:9" x14ac:dyDescent="0.25">
      <c r="A394" s="196">
        <f t="shared" si="80"/>
        <v>44623</v>
      </c>
      <c r="B394">
        <f>'0303'!B53</f>
        <v>727.8</v>
      </c>
      <c r="C394">
        <f>'0303'!C53</f>
        <v>570.5</v>
      </c>
      <c r="D394">
        <f>'0303'!D53</f>
        <v>2582.5</v>
      </c>
      <c r="E394">
        <f>'0303'!E53</f>
        <v>2076.6</v>
      </c>
      <c r="F394" s="67">
        <f t="shared" si="78"/>
        <v>3310.3</v>
      </c>
      <c r="G394">
        <f t="shared" si="79"/>
        <v>2647.1</v>
      </c>
    </row>
    <row r="395" spans="1:9" x14ac:dyDescent="0.25">
      <c r="A395" s="196">
        <f t="shared" si="80"/>
        <v>44630</v>
      </c>
      <c r="B395">
        <f>'0310'!B55</f>
        <v>732.6</v>
      </c>
      <c r="C395">
        <f>'0310'!C55</f>
        <v>579.1</v>
      </c>
      <c r="D395">
        <f>'0310'!D55</f>
        <v>2757.6</v>
      </c>
      <c r="E395">
        <f>'0310'!E55</f>
        <v>2276.5</v>
      </c>
      <c r="F395" s="67">
        <f t="shared" ref="F395:F398" si="81">+B395+D395</f>
        <v>3490.2</v>
      </c>
      <c r="G395">
        <f t="shared" ref="G395:G398" si="82">+C395+E395</f>
        <v>2855.6</v>
      </c>
    </row>
    <row r="396" spans="1:9" x14ac:dyDescent="0.25">
      <c r="A396" s="196">
        <f t="shared" si="80"/>
        <v>44637</v>
      </c>
      <c r="B396">
        <f>'0317'!B55</f>
        <v>778.1</v>
      </c>
      <c r="C396">
        <f>'0317'!C55</f>
        <v>563.9</v>
      </c>
      <c r="D396">
        <f>'0317'!D55</f>
        <v>2865.9</v>
      </c>
      <c r="E396">
        <f>'0317'!E55</f>
        <v>2422.8000000000002</v>
      </c>
      <c r="F396" s="67">
        <f t="shared" si="81"/>
        <v>3644</v>
      </c>
      <c r="G396">
        <f t="shared" si="82"/>
        <v>2986.7000000000003</v>
      </c>
    </row>
    <row r="397" spans="1:9" x14ac:dyDescent="0.25">
      <c r="A397" s="196">
        <f t="shared" si="80"/>
        <v>44644</v>
      </c>
      <c r="B397">
        <f>'0324'!B54</f>
        <v>711.1</v>
      </c>
      <c r="C397">
        <f>'0324'!C54</f>
        <v>545</v>
      </c>
      <c r="D397">
        <f>'0324'!D54</f>
        <v>3036.7</v>
      </c>
      <c r="E397">
        <f>'0324'!E54</f>
        <v>2686.6</v>
      </c>
      <c r="F397" s="67">
        <f t="shared" si="81"/>
        <v>3747.7999999999997</v>
      </c>
      <c r="G397">
        <f t="shared" si="82"/>
        <v>3231.6</v>
      </c>
    </row>
    <row r="398" spans="1:9" x14ac:dyDescent="0.25">
      <c r="A398" s="196">
        <f t="shared" si="80"/>
        <v>44651</v>
      </c>
      <c r="B398">
        <f>'0331'!B54</f>
        <v>718.3</v>
      </c>
      <c r="C398">
        <f>'0331'!C54</f>
        <v>546.79999999999995</v>
      </c>
      <c r="D398">
        <f>'0331'!D54</f>
        <v>3052.4</v>
      </c>
      <c r="E398">
        <f>'0331'!E54</f>
        <v>2807.1</v>
      </c>
      <c r="F398" s="67">
        <f t="shared" si="81"/>
        <v>3770.7</v>
      </c>
      <c r="G398">
        <f t="shared" si="82"/>
        <v>3353.8999999999996</v>
      </c>
    </row>
    <row r="399" spans="1:9" x14ac:dyDescent="0.25">
      <c r="A399" s="196">
        <f t="shared" si="80"/>
        <v>44658</v>
      </c>
      <c r="B399">
        <f>'0407'!B55</f>
        <v>693.2</v>
      </c>
      <c r="C399">
        <f>'0407'!C55</f>
        <v>499.2</v>
      </c>
      <c r="D399">
        <f>'0407'!D55</f>
        <v>3186.1</v>
      </c>
      <c r="E399">
        <f>'0407'!E55</f>
        <v>2854.2</v>
      </c>
      <c r="F399" s="67">
        <f t="shared" ref="F399:F407" si="83">+B399+D399</f>
        <v>3879.3</v>
      </c>
      <c r="G399">
        <f t="shared" ref="G399:G407" si="84">+C399+E399</f>
        <v>3353.3999999999996</v>
      </c>
      <c r="I399">
        <f>'0407'!F55</f>
        <v>0</v>
      </c>
    </row>
    <row r="400" spans="1:9" x14ac:dyDescent="0.25">
      <c r="A400" s="196">
        <f t="shared" si="80"/>
        <v>44665</v>
      </c>
      <c r="B400">
        <f>'0414'!B55</f>
        <v>723.1</v>
      </c>
      <c r="C400">
        <f>'0414'!C55</f>
        <v>559.29999999999995</v>
      </c>
      <c r="D400">
        <f>'0414'!D55</f>
        <v>3186.1</v>
      </c>
      <c r="E400">
        <f>'0414'!E55</f>
        <v>2874.7</v>
      </c>
      <c r="F400" s="67">
        <f t="shared" si="83"/>
        <v>3909.2</v>
      </c>
      <c r="G400">
        <f t="shared" si="84"/>
        <v>3434</v>
      </c>
      <c r="I400">
        <f>'0414'!F55</f>
        <v>40</v>
      </c>
    </row>
    <row r="401" spans="1:9" x14ac:dyDescent="0.25">
      <c r="A401" s="196">
        <f t="shared" si="80"/>
        <v>44672</v>
      </c>
      <c r="B401">
        <f>'0421'!B55</f>
        <v>657.9</v>
      </c>
      <c r="C401">
        <f>'0421'!C55</f>
        <v>535.79999999999995</v>
      </c>
      <c r="D401">
        <f>'0421'!D55</f>
        <v>3260</v>
      </c>
      <c r="E401">
        <f>'0421'!E55</f>
        <v>2969.3</v>
      </c>
      <c r="F401" s="67">
        <f t="shared" si="83"/>
        <v>3917.9</v>
      </c>
      <c r="G401">
        <f t="shared" si="84"/>
        <v>3505.1000000000004</v>
      </c>
      <c r="I401">
        <f>'0421'!F55</f>
        <v>40</v>
      </c>
    </row>
    <row r="402" spans="1:9" x14ac:dyDescent="0.25">
      <c r="A402" s="196">
        <f t="shared" si="80"/>
        <v>44679</v>
      </c>
      <c r="B402">
        <f>'0428'!B55</f>
        <v>603.9</v>
      </c>
      <c r="C402">
        <f>'0428'!C55</f>
        <v>517.79999999999995</v>
      </c>
      <c r="D402">
        <f>'0428'!D55</f>
        <v>3505.6</v>
      </c>
      <c r="E402">
        <f>'0428'!E55</f>
        <v>3105.9</v>
      </c>
      <c r="F402" s="67">
        <f t="shared" si="83"/>
        <v>4109.5</v>
      </c>
      <c r="G402">
        <f t="shared" si="84"/>
        <v>3623.7</v>
      </c>
      <c r="I402">
        <f>'0428'!F55</f>
        <v>40</v>
      </c>
    </row>
    <row r="403" spans="1:9" x14ac:dyDescent="0.25">
      <c r="A403" s="196">
        <f t="shared" si="80"/>
        <v>44686</v>
      </c>
      <c r="B403">
        <f>'0505'!B55</f>
        <v>535.4</v>
      </c>
      <c r="C403">
        <f>'0505'!C55</f>
        <v>514.79999999999995</v>
      </c>
      <c r="D403">
        <f>'0505'!D55</f>
        <v>3631.2</v>
      </c>
      <c r="E403">
        <f>'0505'!E55</f>
        <v>3154.9</v>
      </c>
      <c r="F403" s="67">
        <f t="shared" si="83"/>
        <v>4166.5999999999995</v>
      </c>
      <c r="G403">
        <f t="shared" si="84"/>
        <v>3669.7</v>
      </c>
      <c r="I403">
        <f>'0505'!F55</f>
        <v>40</v>
      </c>
    </row>
    <row r="404" spans="1:9" x14ac:dyDescent="0.25">
      <c r="A404" s="196">
        <f t="shared" si="80"/>
        <v>44693</v>
      </c>
      <c r="B404">
        <f>'0512'!B55</f>
        <v>322.7</v>
      </c>
      <c r="C404">
        <f>'0512'!C55</f>
        <v>396</v>
      </c>
      <c r="D404">
        <f>'0512'!D55</f>
        <v>3836.6</v>
      </c>
      <c r="E404">
        <f>'0512'!E55</f>
        <v>3267.9</v>
      </c>
      <c r="F404" s="67">
        <f t="shared" si="83"/>
        <v>4159.3</v>
      </c>
      <c r="G404">
        <f t="shared" si="84"/>
        <v>3663.9</v>
      </c>
      <c r="I404">
        <f>'0512'!F55</f>
        <v>36</v>
      </c>
    </row>
    <row r="405" spans="1:9" x14ac:dyDescent="0.25">
      <c r="A405" s="196">
        <f t="shared" si="80"/>
        <v>44700</v>
      </c>
      <c r="B405">
        <f>'0519'!B55</f>
        <v>320.39999999999998</v>
      </c>
      <c r="C405">
        <f>'0519'!C55</f>
        <v>197.1</v>
      </c>
      <c r="D405">
        <f>'0519'!D55</f>
        <v>3894.8</v>
      </c>
      <c r="E405">
        <f>'0519'!E55</f>
        <v>3468.6</v>
      </c>
      <c r="F405" s="67">
        <f t="shared" si="83"/>
        <v>4215.2</v>
      </c>
      <c r="G405">
        <f t="shared" si="84"/>
        <v>3665.7</v>
      </c>
      <c r="I405">
        <f>'0519'!F55</f>
        <v>36</v>
      </c>
    </row>
    <row r="406" spans="1:9" x14ac:dyDescent="0.25">
      <c r="A406" s="196">
        <f t="shared" si="80"/>
        <v>44707</v>
      </c>
      <c r="B406">
        <f>'0526'!B55</f>
        <v>202.4</v>
      </c>
      <c r="C406">
        <f>'0526'!C55</f>
        <v>167.5</v>
      </c>
      <c r="D406">
        <f>'0526'!D55</f>
        <v>4057.7</v>
      </c>
      <c r="E406">
        <f>'0526'!E55</f>
        <v>3578.5</v>
      </c>
      <c r="F406" s="67">
        <f t="shared" si="83"/>
        <v>4260.0999999999995</v>
      </c>
      <c r="G406">
        <f t="shared" si="84"/>
        <v>3746</v>
      </c>
      <c r="I406">
        <f>'0526'!F55</f>
        <v>66</v>
      </c>
    </row>
    <row r="407" spans="1:9" x14ac:dyDescent="0.25">
      <c r="A407" s="196">
        <f t="shared" si="80"/>
        <v>44714</v>
      </c>
      <c r="B407">
        <f>'0602'!B55</f>
        <v>152</v>
      </c>
      <c r="C407">
        <f>'0602'!C55</f>
        <v>79.5</v>
      </c>
      <c r="D407">
        <f>'0602'!D55</f>
        <v>4142.3999999999996</v>
      </c>
      <c r="E407">
        <f>'0602'!E55</f>
        <v>3724.6</v>
      </c>
      <c r="F407" s="67">
        <f t="shared" si="83"/>
        <v>4294.3999999999996</v>
      </c>
      <c r="G407">
        <f t="shared" si="84"/>
        <v>3804.1</v>
      </c>
      <c r="I407">
        <f>'0602'!F55</f>
        <v>66</v>
      </c>
    </row>
    <row r="408" spans="1:9" x14ac:dyDescent="0.25">
      <c r="A408" s="196">
        <f t="shared" si="80"/>
        <v>44721</v>
      </c>
      <c r="B408">
        <f>'0609'!B55</f>
        <v>123.8</v>
      </c>
      <c r="C408">
        <f>'0609'!C55</f>
        <v>79.5</v>
      </c>
      <c r="D408">
        <f>'0609'!D55</f>
        <v>4165</v>
      </c>
      <c r="E408">
        <f>'0609'!E55</f>
        <v>3768.6</v>
      </c>
      <c r="F408" s="67">
        <f t="shared" ref="F408:F417" si="85">+B408+D408</f>
        <v>4288.8</v>
      </c>
      <c r="G408">
        <f t="shared" ref="G408:G417" si="86">+C408+E408</f>
        <v>3848.1</v>
      </c>
      <c r="I408">
        <f>'0609'!F55</f>
        <v>70</v>
      </c>
    </row>
    <row r="409" spans="1:9" x14ac:dyDescent="0.25">
      <c r="A409" s="196">
        <f t="shared" si="80"/>
        <v>44728</v>
      </c>
      <c r="B409">
        <f>'0616'!B55</f>
        <v>102.5</v>
      </c>
      <c r="C409">
        <f>'0616'!C55</f>
        <v>59.5</v>
      </c>
      <c r="D409">
        <f>'0616'!D55</f>
        <v>4225.2</v>
      </c>
      <c r="E409">
        <f>'0616'!E55</f>
        <v>3786.5</v>
      </c>
      <c r="F409" s="67">
        <f t="shared" si="85"/>
        <v>4327.7</v>
      </c>
      <c r="G409">
        <f t="shared" si="86"/>
        <v>3846</v>
      </c>
      <c r="I409">
        <f>'0616'!F55</f>
        <v>100</v>
      </c>
    </row>
    <row r="410" spans="1:9" x14ac:dyDescent="0.25">
      <c r="A410" s="196">
        <f t="shared" si="80"/>
        <v>44735</v>
      </c>
      <c r="B410">
        <f>'0623'!B56</f>
        <v>67.5</v>
      </c>
      <c r="C410">
        <f>'0623'!C56</f>
        <v>59.5</v>
      </c>
      <c r="D410">
        <f>'0623'!D56</f>
        <v>4277.2</v>
      </c>
      <c r="E410">
        <f>'0623'!E56</f>
        <v>3786.5</v>
      </c>
      <c r="F410" s="67">
        <f t="shared" si="85"/>
        <v>4344.7</v>
      </c>
      <c r="G410">
        <f t="shared" si="86"/>
        <v>3846</v>
      </c>
      <c r="I410">
        <f>'0623'!F56</f>
        <v>100</v>
      </c>
    </row>
    <row r="411" spans="1:9" x14ac:dyDescent="0.25">
      <c r="A411" s="196">
        <f t="shared" si="80"/>
        <v>44742</v>
      </c>
      <c r="B411">
        <f>'0630'!B55</f>
        <v>42</v>
      </c>
      <c r="C411">
        <f>'0630'!C55</f>
        <v>37.5</v>
      </c>
      <c r="D411">
        <f>'0630'!D55</f>
        <v>4316.7</v>
      </c>
      <c r="E411">
        <f>'0630'!E55</f>
        <v>3845.4</v>
      </c>
      <c r="F411" s="67">
        <f t="shared" si="85"/>
        <v>4358.7</v>
      </c>
      <c r="G411">
        <f t="shared" si="86"/>
        <v>3882.9</v>
      </c>
      <c r="I411">
        <f>'0630'!F55</f>
        <v>100</v>
      </c>
    </row>
    <row r="412" spans="1:9" x14ac:dyDescent="0.25">
      <c r="A412" s="196">
        <f t="shared" si="80"/>
        <v>44749</v>
      </c>
      <c r="B412">
        <f>'0707'!B55</f>
        <v>42</v>
      </c>
      <c r="C412">
        <f>'0707'!C55</f>
        <v>37.299999999999997</v>
      </c>
      <c r="D412">
        <f>'0707'!D55</f>
        <v>4316.7</v>
      </c>
      <c r="E412">
        <f>'0707'!E55</f>
        <v>3845.4</v>
      </c>
      <c r="F412" s="67">
        <f t="shared" si="85"/>
        <v>4358.7</v>
      </c>
      <c r="G412">
        <f t="shared" si="86"/>
        <v>3882.7000000000003</v>
      </c>
      <c r="I412">
        <f>'0707'!F55</f>
        <v>160</v>
      </c>
    </row>
    <row r="413" spans="1:9" x14ac:dyDescent="0.25">
      <c r="A413" s="196">
        <f t="shared" si="80"/>
        <v>44756</v>
      </c>
      <c r="B413">
        <f>'0714'!B55</f>
        <v>42</v>
      </c>
      <c r="C413">
        <f>'0714'!C55</f>
        <v>29</v>
      </c>
      <c r="D413">
        <f>'0714'!D55</f>
        <v>4316.7</v>
      </c>
      <c r="E413">
        <f>'0714'!E55</f>
        <v>3864.4</v>
      </c>
      <c r="F413" s="67">
        <f t="shared" si="85"/>
        <v>4358.7</v>
      </c>
      <c r="G413">
        <f t="shared" si="86"/>
        <v>3893.4</v>
      </c>
      <c r="I413">
        <f>'0714'!F55</f>
        <v>160</v>
      </c>
    </row>
    <row r="414" spans="1:9" x14ac:dyDescent="0.25">
      <c r="A414" s="196">
        <f t="shared" si="80"/>
        <v>44763</v>
      </c>
      <c r="B414">
        <f>'0721'!B55</f>
        <v>10</v>
      </c>
      <c r="C414">
        <f>'0721'!C55</f>
        <v>29</v>
      </c>
      <c r="D414">
        <f>'0721'!D55</f>
        <v>4364.3</v>
      </c>
      <c r="E414">
        <f>'0721'!E55</f>
        <v>3864.4</v>
      </c>
      <c r="F414" s="67">
        <f t="shared" si="85"/>
        <v>4374.3</v>
      </c>
      <c r="G414">
        <f t="shared" si="86"/>
        <v>3893.4</v>
      </c>
      <c r="I414">
        <f>'0721'!F55</f>
        <v>160</v>
      </c>
    </row>
    <row r="415" spans="1:9" x14ac:dyDescent="0.25">
      <c r="A415" s="196">
        <f t="shared" si="80"/>
        <v>44770</v>
      </c>
      <c r="B415">
        <f>'0728'!B56</f>
        <v>10</v>
      </c>
      <c r="C415">
        <f>'0728'!C56</f>
        <v>29</v>
      </c>
      <c r="D415">
        <f>'0728'!D56</f>
        <v>4364.3</v>
      </c>
      <c r="E415">
        <f>'0728'!E56</f>
        <v>3865</v>
      </c>
      <c r="F415" s="67">
        <f t="shared" si="85"/>
        <v>4374.3</v>
      </c>
      <c r="G415">
        <f t="shared" si="86"/>
        <v>3894</v>
      </c>
      <c r="I415">
        <f>'0728'!F56</f>
        <v>150</v>
      </c>
    </row>
    <row r="416" spans="1:9" x14ac:dyDescent="0.25">
      <c r="A416" s="196">
        <f t="shared" si="80"/>
        <v>44777</v>
      </c>
      <c r="B416">
        <f>'0804'!B56</f>
        <v>10</v>
      </c>
      <c r="C416">
        <f>'0804'!C56</f>
        <v>29</v>
      </c>
      <c r="D416">
        <f>'0804'!D56</f>
        <v>4379.5</v>
      </c>
      <c r="E416">
        <f>'0804'!E56</f>
        <v>3919.7</v>
      </c>
      <c r="F416" s="67">
        <f t="shared" si="85"/>
        <v>4389.5</v>
      </c>
      <c r="G416">
        <f t="shared" si="86"/>
        <v>3948.7</v>
      </c>
      <c r="I416">
        <f>'0804'!F56</f>
        <v>150</v>
      </c>
    </row>
    <row r="417" spans="1:9" x14ac:dyDescent="0.25">
      <c r="A417" s="196">
        <f t="shared" si="80"/>
        <v>44784</v>
      </c>
      <c r="B417">
        <f>'0811'!B56</f>
        <v>23.6</v>
      </c>
      <c r="C417">
        <f>'0811'!C56</f>
        <v>29</v>
      </c>
      <c r="D417">
        <f>'0811'!D56</f>
        <v>4379.5</v>
      </c>
      <c r="E417">
        <f>'0811'!E56</f>
        <v>3919.7</v>
      </c>
      <c r="F417" s="67">
        <f t="shared" si="85"/>
        <v>4403.1000000000004</v>
      </c>
      <c r="G417">
        <f t="shared" si="86"/>
        <v>3948.7</v>
      </c>
      <c r="I417">
        <f>'0811'!F56</f>
        <v>174</v>
      </c>
    </row>
    <row r="418" spans="1:9" x14ac:dyDescent="0.25">
      <c r="A418" s="196">
        <f t="shared" si="80"/>
        <v>44791</v>
      </c>
      <c r="C418">
        <v>29</v>
      </c>
      <c r="E418">
        <v>3919.7</v>
      </c>
      <c r="F418" s="67">
        <f t="shared" ref="F418:F419" si="87">+B418+D418</f>
        <v>0</v>
      </c>
      <c r="G418">
        <f t="shared" ref="G418:G419" si="88">+C418+E418</f>
        <v>3948.7</v>
      </c>
    </row>
    <row r="419" spans="1:9" x14ac:dyDescent="0.25">
      <c r="A419" s="196">
        <f t="shared" si="80"/>
        <v>44798</v>
      </c>
      <c r="B419">
        <f>'0825'!B56</f>
        <v>10</v>
      </c>
      <c r="C419">
        <f>'0825'!C56</f>
        <v>0</v>
      </c>
      <c r="D419">
        <f>'0825'!D56</f>
        <v>4393.3</v>
      </c>
      <c r="E419">
        <f>'0825'!E56</f>
        <v>3950.2</v>
      </c>
      <c r="F419" s="67">
        <f t="shared" si="87"/>
        <v>4403.3</v>
      </c>
      <c r="G419">
        <f t="shared" si="88"/>
        <v>3950.2</v>
      </c>
      <c r="I419">
        <f>'0825'!F56</f>
        <v>174</v>
      </c>
    </row>
    <row r="420" spans="1:9" x14ac:dyDescent="0.25">
      <c r="A420" s="196">
        <f t="shared" si="80"/>
        <v>44805</v>
      </c>
      <c r="B420">
        <f>'0901'!B35</f>
        <v>164</v>
      </c>
      <c r="C420">
        <f>'0901'!C35</f>
        <v>866.2</v>
      </c>
      <c r="D420">
        <f>'0901'!D35</f>
        <v>0</v>
      </c>
      <c r="E420">
        <f>'0901'!E35</f>
        <v>0</v>
      </c>
      <c r="F420" s="67">
        <f t="shared" ref="F420:F421" si="89">+B420+D420</f>
        <v>164</v>
      </c>
      <c r="G420">
        <f t="shared" ref="G420:G421" si="90">+C420+E420</f>
        <v>866.2</v>
      </c>
    </row>
    <row r="421" spans="1:9" x14ac:dyDescent="0.25">
      <c r="A421" s="196">
        <f t="shared" si="80"/>
        <v>44812</v>
      </c>
      <c r="B421">
        <f>'0908'!B34</f>
        <v>182</v>
      </c>
      <c r="C421">
        <f>'0908'!C34</f>
        <v>854.2</v>
      </c>
      <c r="D421">
        <f>'0908'!D34</f>
        <v>10.8</v>
      </c>
      <c r="E421">
        <f>'0908'!E34</f>
        <v>0</v>
      </c>
      <c r="F421" s="67">
        <f t="shared" si="89"/>
        <v>192.8</v>
      </c>
      <c r="G421">
        <f t="shared" si="90"/>
        <v>854.2</v>
      </c>
    </row>
    <row r="422" spans="1:9" x14ac:dyDescent="0.25">
      <c r="A422" s="196">
        <f t="shared" si="80"/>
        <v>44819</v>
      </c>
      <c r="B422">
        <f>'0915'!B38</f>
        <v>242</v>
      </c>
      <c r="C422">
        <f>'0915'!C38</f>
        <v>854.2</v>
      </c>
      <c r="D422">
        <f>'0915'!D38</f>
        <v>10.8</v>
      </c>
      <c r="E422">
        <f>'0915'!E38</f>
        <v>0</v>
      </c>
      <c r="F422" s="67">
        <f t="shared" ref="F422:F428" si="91">+B422+D422</f>
        <v>252.8</v>
      </c>
      <c r="G422">
        <f t="shared" ref="G422:G428" si="92">+C422+E422</f>
        <v>854.2</v>
      </c>
    </row>
    <row r="423" spans="1:9" x14ac:dyDescent="0.25">
      <c r="A423" s="196">
        <f t="shared" si="80"/>
        <v>44826</v>
      </c>
      <c r="B423">
        <f>'0922'!B35</f>
        <v>242</v>
      </c>
      <c r="C423">
        <f>'0922'!C35</f>
        <v>848.6</v>
      </c>
      <c r="D423">
        <f>'0922'!D35</f>
        <v>10.8</v>
      </c>
      <c r="E423">
        <f>'0922'!E35</f>
        <v>0</v>
      </c>
      <c r="F423" s="67">
        <f t="shared" si="91"/>
        <v>252.8</v>
      </c>
      <c r="G423">
        <f t="shared" si="92"/>
        <v>848.6</v>
      </c>
    </row>
    <row r="424" spans="1:9" x14ac:dyDescent="0.25">
      <c r="A424" s="196">
        <f t="shared" si="80"/>
        <v>44833</v>
      </c>
      <c r="B424">
        <f>'0929'!B35</f>
        <v>249.5</v>
      </c>
      <c r="C424">
        <f>'0929'!C35</f>
        <v>915.3</v>
      </c>
      <c r="D424">
        <f>'0929'!D35</f>
        <v>10.8</v>
      </c>
      <c r="E424">
        <f>'0929'!E35</f>
        <v>125.8</v>
      </c>
      <c r="F424" s="67">
        <f t="shared" si="91"/>
        <v>260.3</v>
      </c>
      <c r="G424">
        <f t="shared" si="92"/>
        <v>1041.0999999999999</v>
      </c>
    </row>
    <row r="425" spans="1:9" x14ac:dyDescent="0.25">
      <c r="A425" s="196">
        <f t="shared" si="80"/>
        <v>44840</v>
      </c>
      <c r="B425">
        <f>'1006'!B35</f>
        <v>263</v>
      </c>
      <c r="C425">
        <f>'1006'!C35</f>
        <v>833.9</v>
      </c>
      <c r="D425">
        <f>'1006'!D35</f>
        <v>19.8</v>
      </c>
      <c r="E425">
        <f>'1006'!E35</f>
        <v>256.8</v>
      </c>
      <c r="F425" s="67">
        <f t="shared" si="91"/>
        <v>282.8</v>
      </c>
      <c r="G425">
        <f t="shared" si="92"/>
        <v>1090.7</v>
      </c>
    </row>
    <row r="426" spans="1:9" x14ac:dyDescent="0.25">
      <c r="A426" s="196">
        <f t="shared" si="80"/>
        <v>44847</v>
      </c>
      <c r="B426">
        <f>'1013'!B35</f>
        <v>293</v>
      </c>
      <c r="C426">
        <f>'1013'!C35</f>
        <v>851.9</v>
      </c>
      <c r="D426">
        <f>'1013'!D35</f>
        <v>19.8</v>
      </c>
      <c r="E426">
        <f>'1013'!E35</f>
        <v>350.3</v>
      </c>
      <c r="F426" s="67">
        <f t="shared" si="91"/>
        <v>312.8</v>
      </c>
      <c r="G426">
        <f t="shared" si="92"/>
        <v>1202.2</v>
      </c>
    </row>
    <row r="427" spans="1:9" x14ac:dyDescent="0.25">
      <c r="A427" s="196">
        <f t="shared" si="80"/>
        <v>44854</v>
      </c>
      <c r="B427">
        <f>'1020'!B35</f>
        <v>279</v>
      </c>
      <c r="C427">
        <f>'1020'!C35</f>
        <v>808.2</v>
      </c>
      <c r="D427">
        <f>'1020'!D35</f>
        <v>19.8</v>
      </c>
      <c r="E427">
        <f>'1020'!E35</f>
        <v>494.5</v>
      </c>
      <c r="F427" s="67">
        <f t="shared" si="91"/>
        <v>298.8</v>
      </c>
      <c r="G427">
        <f t="shared" si="92"/>
        <v>1302.7</v>
      </c>
    </row>
    <row r="428" spans="1:9" x14ac:dyDescent="0.25">
      <c r="A428" s="196">
        <f t="shared" si="80"/>
        <v>44861</v>
      </c>
      <c r="B428">
        <f>'1027'!B35</f>
        <v>271.7</v>
      </c>
      <c r="C428">
        <f>'1027'!C35</f>
        <v>749.6</v>
      </c>
      <c r="D428">
        <f>'1027'!D35</f>
        <v>27.1</v>
      </c>
      <c r="E428">
        <f>'1027'!E35</f>
        <v>630.70000000000005</v>
      </c>
      <c r="F428" s="67">
        <f t="shared" si="91"/>
        <v>298.8</v>
      </c>
      <c r="G428">
        <f t="shared" si="92"/>
        <v>1380.3000000000002</v>
      </c>
    </row>
    <row r="429" spans="1:9" x14ac:dyDescent="0.25">
      <c r="A429" s="196">
        <f t="shared" si="80"/>
        <v>44868</v>
      </c>
      <c r="B429">
        <f>'1103'!B35</f>
        <v>271.7</v>
      </c>
      <c r="C429">
        <f>'1103'!C35</f>
        <v>962.5</v>
      </c>
      <c r="D429">
        <f>'1103'!D35</f>
        <v>27.1</v>
      </c>
      <c r="E429">
        <f>'1103'!E35</f>
        <v>722.3</v>
      </c>
      <c r="F429" s="67">
        <f t="shared" ref="F429:F434" si="93">+B429+D429</f>
        <v>298.8</v>
      </c>
      <c r="G429">
        <f t="shared" ref="G429:G434" si="94">+C429+E429</f>
        <v>1684.8</v>
      </c>
    </row>
    <row r="430" spans="1:9" x14ac:dyDescent="0.25">
      <c r="A430" s="196">
        <f t="shared" si="80"/>
        <v>44875</v>
      </c>
      <c r="B430">
        <f>'1110'!B39</f>
        <v>231.2</v>
      </c>
      <c r="C430">
        <f>'1110'!C39</f>
        <v>809</v>
      </c>
      <c r="D430">
        <f>'1110'!D39</f>
        <v>48.1</v>
      </c>
      <c r="E430">
        <f>'1110'!E39</f>
        <v>945.1</v>
      </c>
      <c r="F430" s="67">
        <f t="shared" si="93"/>
        <v>279.3</v>
      </c>
      <c r="G430">
        <f t="shared" si="94"/>
        <v>1754.1</v>
      </c>
    </row>
    <row r="431" spans="1:9" x14ac:dyDescent="0.25">
      <c r="A431" s="196">
        <f t="shared" si="80"/>
        <v>44882</v>
      </c>
      <c r="B431">
        <f>'1117'!B39</f>
        <v>231.2</v>
      </c>
      <c r="C431">
        <f>'1117'!C39</f>
        <v>781.5</v>
      </c>
      <c r="D431">
        <f>'1117'!D39</f>
        <v>48.1</v>
      </c>
      <c r="E431">
        <f>'1117'!E39</f>
        <v>1024.5</v>
      </c>
      <c r="F431" s="67">
        <f t="shared" si="93"/>
        <v>279.3</v>
      </c>
      <c r="G431">
        <f t="shared" si="94"/>
        <v>1806</v>
      </c>
    </row>
    <row r="432" spans="1:9" x14ac:dyDescent="0.25">
      <c r="A432" s="196">
        <f t="shared" si="80"/>
        <v>44889</v>
      </c>
      <c r="B432">
        <f>'1124'!B40</f>
        <v>252.6</v>
      </c>
      <c r="C432">
        <f>'1124'!C40</f>
        <v>759.6</v>
      </c>
      <c r="D432">
        <f>'1124'!D40</f>
        <v>53.9</v>
      </c>
      <c r="E432">
        <f>'1124'!E40</f>
        <v>1135.3</v>
      </c>
      <c r="F432" s="67">
        <f t="shared" si="93"/>
        <v>306.5</v>
      </c>
      <c r="G432">
        <f t="shared" si="94"/>
        <v>1894.9</v>
      </c>
    </row>
    <row r="433" spans="1:7" x14ac:dyDescent="0.25">
      <c r="A433" s="196">
        <f t="shared" si="80"/>
        <v>44896</v>
      </c>
      <c r="B433">
        <f>'1201'!B42</f>
        <v>263.60000000000002</v>
      </c>
      <c r="C433">
        <f>'1201'!C42</f>
        <v>931</v>
      </c>
      <c r="D433">
        <f>'1201'!D42</f>
        <v>53.9</v>
      </c>
      <c r="E433">
        <f>'1201'!E42</f>
        <v>1208.5999999999999</v>
      </c>
      <c r="F433" s="67">
        <f t="shared" si="93"/>
        <v>317.5</v>
      </c>
      <c r="G433">
        <f t="shared" si="94"/>
        <v>2139.6</v>
      </c>
    </row>
    <row r="434" spans="1:7" x14ac:dyDescent="0.25">
      <c r="A434" s="196">
        <f t="shared" si="80"/>
        <v>44903</v>
      </c>
      <c r="B434">
        <f>'1208'!B41</f>
        <v>263.60000000000002</v>
      </c>
      <c r="C434">
        <f>'1208'!C41</f>
        <v>846.5</v>
      </c>
      <c r="D434">
        <f>'1208'!D41</f>
        <v>53.9</v>
      </c>
      <c r="E434">
        <f>'1208'!E41</f>
        <v>1340.1</v>
      </c>
      <c r="F434" s="67">
        <f t="shared" si="93"/>
        <v>317.5</v>
      </c>
      <c r="G434">
        <f t="shared" si="94"/>
        <v>2186.6</v>
      </c>
    </row>
    <row r="435" spans="1:7" x14ac:dyDescent="0.25">
      <c r="A435" s="196">
        <f t="shared" si="80"/>
        <v>44910</v>
      </c>
      <c r="B435">
        <f>'1215'!B41</f>
        <v>213.6</v>
      </c>
      <c r="C435">
        <f>'1215'!C41</f>
        <v>919.4</v>
      </c>
      <c r="D435">
        <f>'1215'!D41</f>
        <v>106.8</v>
      </c>
      <c r="E435">
        <f>'1215'!E41</f>
        <v>1366.8</v>
      </c>
      <c r="F435" s="67">
        <f t="shared" ref="F435:F437" si="95">+B435+D435</f>
        <v>320.39999999999998</v>
      </c>
      <c r="G435">
        <f t="shared" ref="G435:G437" si="96">+C435+E435</f>
        <v>2286.1999999999998</v>
      </c>
    </row>
    <row r="436" spans="1:7" x14ac:dyDescent="0.25">
      <c r="A436" s="196">
        <f t="shared" si="80"/>
        <v>44917</v>
      </c>
      <c r="B436">
        <f>'1222'!B41</f>
        <v>236.7</v>
      </c>
      <c r="C436">
        <f>'1222'!C41</f>
        <v>959.3</v>
      </c>
      <c r="D436">
        <f>'1222'!D41</f>
        <v>152.19999999999999</v>
      </c>
      <c r="E436">
        <f>'1222'!E41</f>
        <v>1380.5</v>
      </c>
      <c r="F436" s="67">
        <f t="shared" si="95"/>
        <v>388.9</v>
      </c>
      <c r="G436">
        <f t="shared" si="96"/>
        <v>2339.8000000000002</v>
      </c>
    </row>
    <row r="437" spans="1:7" x14ac:dyDescent="0.25">
      <c r="A437" s="196">
        <f t="shared" si="80"/>
        <v>44924</v>
      </c>
      <c r="B437">
        <f>'1229'!B41</f>
        <v>236.7</v>
      </c>
      <c r="C437">
        <f>'1229'!C41</f>
        <v>870.3</v>
      </c>
      <c r="D437">
        <f>'1229'!D41</f>
        <v>160.19999999999999</v>
      </c>
      <c r="E437">
        <f>'1229'!E41</f>
        <v>1560</v>
      </c>
      <c r="F437" s="67">
        <f t="shared" si="95"/>
        <v>396.9</v>
      </c>
      <c r="G437">
        <f t="shared" si="96"/>
        <v>2430.3000000000002</v>
      </c>
    </row>
    <row r="438" spans="1:7" x14ac:dyDescent="0.25">
      <c r="A438" s="196">
        <f t="shared" si="80"/>
        <v>44931</v>
      </c>
      <c r="B438">
        <f>'0105'!B41</f>
        <v>236.7</v>
      </c>
      <c r="C438">
        <f>'0105'!C41</f>
        <v>835.8</v>
      </c>
      <c r="D438">
        <f>'0105'!D41</f>
        <v>160.19999999999999</v>
      </c>
      <c r="E438">
        <f>'0105'!E41</f>
        <v>1603.3</v>
      </c>
      <c r="F438" s="67">
        <f t="shared" ref="F438:F440" si="97">+B438+D438</f>
        <v>396.9</v>
      </c>
      <c r="G438">
        <f t="shared" ref="G438:G440" si="98">+C438+E438</f>
        <v>2439.1</v>
      </c>
    </row>
    <row r="439" spans="1:7" x14ac:dyDescent="0.25">
      <c r="A439" s="196">
        <f t="shared" si="80"/>
        <v>44938</v>
      </c>
      <c r="B439">
        <f>'0112'!B41</f>
        <v>300.5</v>
      </c>
      <c r="C439">
        <f>'0112'!C41</f>
        <v>790.8</v>
      </c>
      <c r="D439">
        <f>'0112'!D41</f>
        <v>160.19999999999999</v>
      </c>
      <c r="E439">
        <f>'0112'!E41</f>
        <v>1735</v>
      </c>
      <c r="F439" s="67">
        <f t="shared" si="97"/>
        <v>460.7</v>
      </c>
      <c r="G439">
        <f t="shared" si="98"/>
        <v>2525.8000000000002</v>
      </c>
    </row>
    <row r="440" spans="1:7" x14ac:dyDescent="0.25">
      <c r="A440" s="196">
        <f t="shared" si="80"/>
        <v>44945</v>
      </c>
      <c r="B440">
        <f>'0119'!B43</f>
        <v>471</v>
      </c>
      <c r="C440">
        <f>'0119'!C43</f>
        <v>827.8</v>
      </c>
      <c r="D440">
        <f>'0119'!D43</f>
        <v>199.4</v>
      </c>
      <c r="E440">
        <f>'0119'!E43</f>
        <v>1796.4</v>
      </c>
      <c r="F440" s="67">
        <f t="shared" si="97"/>
        <v>670.4</v>
      </c>
      <c r="G440">
        <f t="shared" si="98"/>
        <v>2624.2</v>
      </c>
    </row>
    <row r="441" spans="1:7" x14ac:dyDescent="0.25">
      <c r="A441" s="196">
        <f t="shared" si="80"/>
        <v>44952</v>
      </c>
      <c r="B441">
        <f>'0126'!B43</f>
        <v>667.6</v>
      </c>
      <c r="C441">
        <f>'0126'!C43</f>
        <v>839.5</v>
      </c>
      <c r="D441">
        <f>'0126'!D43</f>
        <v>199.4</v>
      </c>
      <c r="E441">
        <f>'0126'!E43</f>
        <v>1920.7</v>
      </c>
      <c r="F441" s="67">
        <f t="shared" ref="F441:F443" si="99">+B441+D441</f>
        <v>867</v>
      </c>
      <c r="G441">
        <f t="shared" ref="G441:G443" si="100">+C441+E441</f>
        <v>2760.2</v>
      </c>
    </row>
    <row r="442" spans="1:7" x14ac:dyDescent="0.25">
      <c r="A442" s="196">
        <f t="shared" si="80"/>
        <v>44959</v>
      </c>
      <c r="B442">
        <f>'0202'!B43</f>
        <v>731.1</v>
      </c>
      <c r="C442">
        <f>'0202'!C43</f>
        <v>824.8</v>
      </c>
      <c r="D442">
        <f>'0202'!D43</f>
        <v>199.4</v>
      </c>
      <c r="E442">
        <f>'0202'!E43</f>
        <v>2070.4</v>
      </c>
      <c r="F442" s="67">
        <f t="shared" si="99"/>
        <v>930.5</v>
      </c>
      <c r="G442">
        <f t="shared" si="100"/>
        <v>2895.2</v>
      </c>
    </row>
    <row r="443" spans="1:7" x14ac:dyDescent="0.25">
      <c r="A443" s="196">
        <f t="shared" si="80"/>
        <v>44966</v>
      </c>
      <c r="B443">
        <f>'0209'!B43</f>
        <v>846.5</v>
      </c>
      <c r="C443">
        <f>'0209'!C43</f>
        <v>792.8</v>
      </c>
      <c r="D443">
        <f>'0209'!D43</f>
        <v>199.4</v>
      </c>
      <c r="E443">
        <f>'0209'!E43</f>
        <v>2135</v>
      </c>
      <c r="F443" s="67">
        <f t="shared" si="99"/>
        <v>1045.9000000000001</v>
      </c>
      <c r="G443">
        <f t="shared" si="100"/>
        <v>2927.8</v>
      </c>
    </row>
    <row r="444" spans="1:7" x14ac:dyDescent="0.25">
      <c r="A444" s="196">
        <f t="shared" si="80"/>
        <v>44973</v>
      </c>
      <c r="B444">
        <f>'0216'!B43</f>
        <v>883</v>
      </c>
      <c r="C444">
        <f>'0216'!C43</f>
        <v>852.7</v>
      </c>
      <c r="D444">
        <f>'0216'!D43</f>
        <v>236.1</v>
      </c>
      <c r="E444">
        <f>'0216'!E43</f>
        <v>2202.6</v>
      </c>
      <c r="F444" s="67">
        <f t="shared" ref="F444:F448" si="101">+B444+D444</f>
        <v>1119.0999999999999</v>
      </c>
      <c r="G444">
        <f t="shared" ref="G444:G448" si="102">+C444+E444</f>
        <v>3055.3</v>
      </c>
    </row>
    <row r="445" spans="1:7" x14ac:dyDescent="0.25">
      <c r="A445" s="196">
        <f t="shared" si="80"/>
        <v>44980</v>
      </c>
      <c r="B445">
        <f>'0223'!B43</f>
        <v>860</v>
      </c>
      <c r="C445">
        <f>'0223'!C43</f>
        <v>856.6</v>
      </c>
      <c r="D445">
        <f>'0223'!D43</f>
        <v>362.8</v>
      </c>
      <c r="E445">
        <f>'0223'!E43</f>
        <v>2324.1</v>
      </c>
      <c r="F445" s="67">
        <f t="shared" si="101"/>
        <v>1222.8</v>
      </c>
      <c r="G445">
        <f t="shared" si="102"/>
        <v>3180.7</v>
      </c>
    </row>
    <row r="446" spans="1:7" x14ac:dyDescent="0.25">
      <c r="A446" s="196">
        <f t="shared" si="80"/>
        <v>44987</v>
      </c>
      <c r="B446">
        <f>'0302'!B43</f>
        <v>773.7</v>
      </c>
      <c r="C446">
        <f>'0302'!C43</f>
        <v>727.8</v>
      </c>
      <c r="D446">
        <f>'0302'!D43</f>
        <v>532.29999999999995</v>
      </c>
      <c r="E446">
        <f>'0302'!E43</f>
        <v>2582.5</v>
      </c>
      <c r="F446" s="67">
        <f t="shared" si="101"/>
        <v>1306</v>
      </c>
      <c r="G446">
        <f t="shared" si="102"/>
        <v>3310.3</v>
      </c>
    </row>
    <row r="447" spans="1:7" x14ac:dyDescent="0.25">
      <c r="A447" s="196">
        <f t="shared" si="80"/>
        <v>44994</v>
      </c>
      <c r="B447">
        <f>'0309'!B46</f>
        <v>802.3</v>
      </c>
      <c r="C447">
        <f>'0309'!C46</f>
        <v>732.6</v>
      </c>
      <c r="D447">
        <f>'0309'!D46</f>
        <v>713.5</v>
      </c>
      <c r="E447">
        <f>'0309'!E46</f>
        <v>2757.6</v>
      </c>
      <c r="F447" s="67">
        <f t="shared" si="101"/>
        <v>1515.8</v>
      </c>
      <c r="G447">
        <f t="shared" si="102"/>
        <v>3490.2</v>
      </c>
    </row>
    <row r="448" spans="1:7" x14ac:dyDescent="0.25">
      <c r="A448" s="196">
        <f t="shared" si="80"/>
        <v>45001</v>
      </c>
      <c r="B448">
        <f>'0316'!B49</f>
        <v>739.6</v>
      </c>
      <c r="C448">
        <f>'0316'!C49</f>
        <v>778.1</v>
      </c>
      <c r="D448">
        <f>'0316'!D49</f>
        <v>789.2</v>
      </c>
      <c r="E448">
        <f>'0316'!E49</f>
        <v>2865.9</v>
      </c>
      <c r="F448" s="67">
        <f t="shared" si="101"/>
        <v>1528.8000000000002</v>
      </c>
      <c r="G448">
        <f t="shared" si="102"/>
        <v>3644</v>
      </c>
    </row>
    <row r="449" spans="1:8" x14ac:dyDescent="0.25">
      <c r="A449" s="196">
        <f t="shared" si="80"/>
        <v>45008</v>
      </c>
      <c r="B449">
        <f>'0323'!B50</f>
        <v>716.7</v>
      </c>
      <c r="C449">
        <f>'0323'!C50</f>
        <v>711.1</v>
      </c>
      <c r="D449">
        <f>'0323'!D50</f>
        <v>934.5</v>
      </c>
      <c r="E449">
        <f>'0323'!E50</f>
        <v>3036.7</v>
      </c>
      <c r="F449" s="67">
        <f t="shared" ref="F449:F452" si="103">+B449+D449</f>
        <v>1651.2</v>
      </c>
      <c r="G449">
        <f t="shared" ref="G449:G452" si="104">+C449+E449</f>
        <v>3747.7999999999997</v>
      </c>
    </row>
    <row r="450" spans="1:8" x14ac:dyDescent="0.25">
      <c r="A450" s="196">
        <f t="shared" si="80"/>
        <v>45015</v>
      </c>
      <c r="B450">
        <f>'0330'!B50</f>
        <v>696.7</v>
      </c>
      <c r="C450">
        <f>'0330'!C50</f>
        <v>718.3</v>
      </c>
      <c r="D450">
        <f>'0330'!D50</f>
        <v>968.3</v>
      </c>
      <c r="E450">
        <f>'0330'!E50</f>
        <v>3052.4</v>
      </c>
      <c r="F450" s="67">
        <f t="shared" si="103"/>
        <v>1665</v>
      </c>
      <c r="G450">
        <f t="shared" si="104"/>
        <v>3770.7</v>
      </c>
    </row>
    <row r="451" spans="1:8" x14ac:dyDescent="0.25">
      <c r="A451" s="196">
        <f t="shared" si="80"/>
        <v>45022</v>
      </c>
      <c r="B451">
        <f>'0406'!B50</f>
        <v>582.5</v>
      </c>
      <c r="C451">
        <f>'0406'!C50</f>
        <v>693.2</v>
      </c>
      <c r="D451">
        <f>'0406'!D50</f>
        <v>1127.5</v>
      </c>
      <c r="E451">
        <f>'0406'!E50</f>
        <v>3186.1</v>
      </c>
      <c r="F451" s="67">
        <f t="shared" si="103"/>
        <v>1710</v>
      </c>
      <c r="G451">
        <f t="shared" si="104"/>
        <v>3879.3</v>
      </c>
    </row>
    <row r="452" spans="1:8" x14ac:dyDescent="0.25">
      <c r="A452" s="196">
        <f t="shared" si="80"/>
        <v>45029</v>
      </c>
      <c r="B452">
        <f>'0413'!B52</f>
        <v>531.6</v>
      </c>
      <c r="C452">
        <f>'0413'!C52</f>
        <v>723.1</v>
      </c>
      <c r="D452">
        <f>'0413'!D52</f>
        <v>1249.9000000000001</v>
      </c>
      <c r="E452">
        <f>'0413'!E52</f>
        <v>3186.1</v>
      </c>
      <c r="F452" s="67">
        <f t="shared" si="103"/>
        <v>1781.5</v>
      </c>
      <c r="G452">
        <f t="shared" si="104"/>
        <v>3909.2</v>
      </c>
    </row>
    <row r="453" spans="1:8" x14ac:dyDescent="0.25">
      <c r="A453" s="196">
        <f t="shared" si="80"/>
        <v>45036</v>
      </c>
      <c r="B453">
        <f>'0420'!B52</f>
        <v>551.20000000000005</v>
      </c>
      <c r="C453">
        <f>'0420'!C52</f>
        <v>657.9</v>
      </c>
      <c r="D453">
        <f>'0420'!D52</f>
        <v>1340.7</v>
      </c>
      <c r="E453">
        <f>'0420'!E52</f>
        <v>3260</v>
      </c>
      <c r="F453" s="67">
        <f t="shared" ref="F453" si="105">+B453+D453</f>
        <v>1891.9</v>
      </c>
      <c r="G453">
        <f t="shared" ref="G453" si="106">+C453+E453</f>
        <v>3917.9</v>
      </c>
    </row>
    <row r="454" spans="1:8" x14ac:dyDescent="0.25">
      <c r="A454" s="196">
        <f t="shared" si="80"/>
        <v>45043</v>
      </c>
      <c r="B454">
        <f>'0427'!B52</f>
        <v>410.2</v>
      </c>
      <c r="C454">
        <f>'0427'!C52</f>
        <v>603.9</v>
      </c>
      <c r="D454">
        <f>'0427'!D52</f>
        <v>1516.5</v>
      </c>
      <c r="E454">
        <f>'0427'!E52</f>
        <v>3505.6</v>
      </c>
      <c r="F454" s="67">
        <f t="shared" ref="F454:F458" si="107">+B454+D454</f>
        <v>1926.7</v>
      </c>
      <c r="G454">
        <f t="shared" ref="G454:G458" si="108">+C454+E454</f>
        <v>4109.5</v>
      </c>
      <c r="H454">
        <f>'0427'!F52</f>
        <v>0</v>
      </c>
    </row>
    <row r="455" spans="1:8" x14ac:dyDescent="0.25">
      <c r="A455" s="196">
        <f t="shared" si="80"/>
        <v>45050</v>
      </c>
      <c r="B455">
        <f>'0504'!B52</f>
        <v>323.39999999999998</v>
      </c>
      <c r="C455">
        <f>'0504'!C52</f>
        <v>535.4</v>
      </c>
      <c r="D455">
        <f>'0504'!D52</f>
        <v>1649</v>
      </c>
      <c r="E455">
        <f>'0504'!E52</f>
        <v>3631.2</v>
      </c>
      <c r="F455" s="67">
        <f t="shared" si="107"/>
        <v>1972.4</v>
      </c>
      <c r="G455">
        <f t="shared" si="108"/>
        <v>4166.5999999999995</v>
      </c>
      <c r="H455">
        <f>'0504'!F52</f>
        <v>0</v>
      </c>
    </row>
    <row r="456" spans="1:8" x14ac:dyDescent="0.25">
      <c r="A456" s="196">
        <f t="shared" si="80"/>
        <v>45057</v>
      </c>
      <c r="B456">
        <f>'0511'!B53</f>
        <v>342.3</v>
      </c>
      <c r="C456">
        <f>'0511'!C53</f>
        <v>322.7</v>
      </c>
      <c r="D456">
        <f>'0511'!D53</f>
        <v>1649</v>
      </c>
      <c r="E456">
        <f>'0511'!E53</f>
        <v>3836.6</v>
      </c>
      <c r="F456" s="67">
        <f t="shared" si="107"/>
        <v>1991.3</v>
      </c>
      <c r="G456">
        <f t="shared" si="108"/>
        <v>4159.3</v>
      </c>
      <c r="H456">
        <f>'0511'!F53</f>
        <v>0</v>
      </c>
    </row>
    <row r="457" spans="1:8" x14ac:dyDescent="0.25">
      <c r="A457" s="196">
        <f t="shared" ref="A457:A458" si="109">A456+7</f>
        <v>45064</v>
      </c>
      <c r="B457">
        <f>'0518'!B53</f>
        <v>170</v>
      </c>
      <c r="C457">
        <f>'0518'!C53</f>
        <v>320.39999999999998</v>
      </c>
      <c r="D457">
        <f>'0518'!D53</f>
        <v>1820.1</v>
      </c>
      <c r="E457">
        <f>'0518'!E53</f>
        <v>3894.8</v>
      </c>
      <c r="F457" s="67">
        <f t="shared" si="107"/>
        <v>1990.1</v>
      </c>
      <c r="G457">
        <f t="shared" si="108"/>
        <v>4215.2</v>
      </c>
      <c r="H457">
        <f>'0518'!F53</f>
        <v>0</v>
      </c>
    </row>
    <row r="458" spans="1:8" x14ac:dyDescent="0.25">
      <c r="A458" s="196">
        <f t="shared" si="109"/>
        <v>45071</v>
      </c>
      <c r="B458">
        <f>'0525'!B53</f>
        <v>177.9</v>
      </c>
      <c r="C458">
        <f>'0525'!C53</f>
        <v>202.4</v>
      </c>
      <c r="D458">
        <f>'0525'!D53</f>
        <v>1888.6</v>
      </c>
      <c r="E458">
        <f>'0525'!E53</f>
        <v>4057.7</v>
      </c>
      <c r="F458" s="67">
        <f t="shared" si="107"/>
        <v>2066.5</v>
      </c>
      <c r="G458">
        <f t="shared" si="108"/>
        <v>4260.0999999999995</v>
      </c>
      <c r="H458">
        <f>'0525'!F53</f>
        <v>0</v>
      </c>
    </row>
    <row r="459" spans="1:8" x14ac:dyDescent="0.25">
      <c r="A459" s="196">
        <f t="shared" ref="A459:A473" si="110">A458+7</f>
        <v>45078</v>
      </c>
      <c r="B459">
        <f>'0601'!B53</f>
        <v>141.80000000000001</v>
      </c>
      <c r="C459">
        <f>'0601'!C53</f>
        <v>152</v>
      </c>
      <c r="D459">
        <f>'0601'!D53</f>
        <v>1921.1</v>
      </c>
      <c r="E459">
        <f>'0601'!E53</f>
        <v>4142.3999999999996</v>
      </c>
      <c r="F459" s="67">
        <f t="shared" ref="F459" si="111">+B459+D459</f>
        <v>2062.9</v>
      </c>
      <c r="G459">
        <f t="shared" ref="G459" si="112">+C459+E459</f>
        <v>4294.3999999999996</v>
      </c>
      <c r="H459">
        <f>'0601'!F53</f>
        <v>0</v>
      </c>
    </row>
    <row r="460" spans="1:8" x14ac:dyDescent="0.25">
      <c r="A460" s="196">
        <f t="shared" si="110"/>
        <v>45085</v>
      </c>
      <c r="B460">
        <f>'0608'!B53</f>
        <v>115.9</v>
      </c>
      <c r="C460">
        <f>'0608'!C53</f>
        <v>123.8</v>
      </c>
      <c r="D460">
        <f>'0608'!D53</f>
        <v>2060.6999999999998</v>
      </c>
      <c r="E460">
        <f>'0608'!E53</f>
        <v>4165</v>
      </c>
      <c r="F460" s="67">
        <f t="shared" ref="F460" si="113">+B460+D460</f>
        <v>2176.6</v>
      </c>
      <c r="G460">
        <f t="shared" ref="G460" si="114">+C460+E460</f>
        <v>4288.8</v>
      </c>
      <c r="H460">
        <f>'0608'!F53</f>
        <v>0</v>
      </c>
    </row>
    <row r="461" spans="1:8" x14ac:dyDescent="0.25">
      <c r="A461" s="196">
        <f t="shared" si="110"/>
        <v>45092</v>
      </c>
      <c r="B461">
        <f>'0615'!B53</f>
        <v>115.9</v>
      </c>
      <c r="C461">
        <f>'0615'!C53</f>
        <v>102.5</v>
      </c>
      <c r="D461">
        <f>'0615'!D53</f>
        <v>2060.6999999999998</v>
      </c>
      <c r="E461">
        <f>'0615'!E53</f>
        <v>4225.2</v>
      </c>
      <c r="F461" s="67">
        <f t="shared" ref="F461" si="115">+B461+D461</f>
        <v>2176.6</v>
      </c>
      <c r="G461">
        <f t="shared" ref="G461" si="116">+C461+E461</f>
        <v>4327.7</v>
      </c>
      <c r="H461">
        <f>'0615'!F53</f>
        <v>0</v>
      </c>
    </row>
    <row r="462" spans="1:8" x14ac:dyDescent="0.25">
      <c r="A462" s="196">
        <f t="shared" si="110"/>
        <v>45099</v>
      </c>
      <c r="B462">
        <f>'0622'!B53</f>
        <v>48</v>
      </c>
      <c r="C462">
        <f>'0622'!C53</f>
        <v>67.5</v>
      </c>
      <c r="D462">
        <f>'0622'!D53</f>
        <v>2114.1999999999998</v>
      </c>
      <c r="E462">
        <f>'0622'!E53</f>
        <v>4277.2</v>
      </c>
      <c r="F462" s="67">
        <f t="shared" ref="F462" si="117">+B462+D462</f>
        <v>2162.1999999999998</v>
      </c>
      <c r="G462">
        <f t="shared" ref="G462" si="118">+C462+E462</f>
        <v>4344.7</v>
      </c>
      <c r="H462">
        <f>'0622'!F53</f>
        <v>0</v>
      </c>
    </row>
    <row r="463" spans="1:8" x14ac:dyDescent="0.25">
      <c r="A463" s="196">
        <f t="shared" si="110"/>
        <v>45106</v>
      </c>
      <c r="B463">
        <f>'0629'!B50</f>
        <v>45</v>
      </c>
      <c r="C463">
        <f>'0629'!C50</f>
        <v>42</v>
      </c>
      <c r="D463">
        <f>'0629'!D50</f>
        <v>2115.8000000000002</v>
      </c>
      <c r="E463">
        <f>'0629'!E50</f>
        <v>4316.7</v>
      </c>
      <c r="F463" s="67">
        <f t="shared" ref="F463" si="119">+B463+D463</f>
        <v>2160.8000000000002</v>
      </c>
      <c r="G463">
        <f t="shared" ref="G463" si="120">+C463+E463</f>
        <v>4358.7</v>
      </c>
      <c r="H463">
        <f>'0629'!F50</f>
        <v>0</v>
      </c>
    </row>
    <row r="464" spans="1:8" x14ac:dyDescent="0.25">
      <c r="A464" s="196">
        <f t="shared" si="110"/>
        <v>45113</v>
      </c>
      <c r="B464">
        <f>'0706'!B54</f>
        <v>57</v>
      </c>
      <c r="C464">
        <f>'0706'!C54</f>
        <v>42</v>
      </c>
      <c r="D464">
        <f>'0706'!D54</f>
        <v>2137.6</v>
      </c>
      <c r="E464">
        <f>'0706'!E54</f>
        <v>4316.7</v>
      </c>
      <c r="F464" s="67">
        <f t="shared" ref="F464" si="121">+B464+D464</f>
        <v>2194.6</v>
      </c>
      <c r="G464">
        <f t="shared" ref="G464" si="122">+C464+E464</f>
        <v>4358.7</v>
      </c>
      <c r="H464">
        <f>'0706'!F54</f>
        <v>0</v>
      </c>
    </row>
    <row r="465" spans="1:8" x14ac:dyDescent="0.25">
      <c r="A465" s="196">
        <f t="shared" si="110"/>
        <v>45120</v>
      </c>
      <c r="B465">
        <f>'0713'!B55</f>
        <v>143</v>
      </c>
      <c r="C465">
        <f>'0713'!C55</f>
        <v>42</v>
      </c>
      <c r="D465">
        <f>'0713'!D55</f>
        <v>2162</v>
      </c>
      <c r="E465">
        <f>'0713'!E55</f>
        <v>4316.7</v>
      </c>
      <c r="F465" s="67">
        <f t="shared" ref="F465" si="123">+B465+D465</f>
        <v>2305</v>
      </c>
      <c r="G465">
        <f t="shared" ref="G465" si="124">+C465+E465</f>
        <v>4358.7</v>
      </c>
      <c r="H465">
        <f>'0713'!F55</f>
        <v>0</v>
      </c>
    </row>
    <row r="466" spans="1:8" x14ac:dyDescent="0.25">
      <c r="A466" s="196">
        <f t="shared" si="110"/>
        <v>45127</v>
      </c>
      <c r="B466">
        <f>'0720'!B55</f>
        <v>143</v>
      </c>
      <c r="C466">
        <f>'0720'!C55</f>
        <v>10</v>
      </c>
      <c r="D466">
        <f>'0720'!D55</f>
        <v>2162</v>
      </c>
      <c r="E466">
        <f>'0720'!E55</f>
        <v>4364.3</v>
      </c>
      <c r="F466" s="67">
        <f t="shared" ref="F466" si="125">+B466+D466</f>
        <v>2305</v>
      </c>
      <c r="G466">
        <f t="shared" ref="G466" si="126">+C466+E466</f>
        <v>4374.3</v>
      </c>
      <c r="H466">
        <f>'0720'!F55</f>
        <v>0</v>
      </c>
    </row>
    <row r="467" spans="1:8" x14ac:dyDescent="0.25">
      <c r="A467" s="196">
        <f t="shared" si="110"/>
        <v>45134</v>
      </c>
      <c r="B467">
        <f>'0727'!B55</f>
        <v>143</v>
      </c>
      <c r="C467">
        <f>'0727'!C55</f>
        <v>10</v>
      </c>
      <c r="D467">
        <f>'0727'!D55</f>
        <v>2162</v>
      </c>
      <c r="E467">
        <f>'0727'!E55</f>
        <v>4364.3</v>
      </c>
      <c r="F467" s="67">
        <f t="shared" ref="F467" si="127">+B467+D467</f>
        <v>2305</v>
      </c>
      <c r="G467">
        <f t="shared" ref="G467" si="128">+C467+E467</f>
        <v>4374.3</v>
      </c>
      <c r="H467">
        <f>'0727'!F55</f>
        <v>25.8</v>
      </c>
    </row>
    <row r="468" spans="1:8" x14ac:dyDescent="0.25">
      <c r="A468" s="196">
        <f t="shared" si="110"/>
        <v>45141</v>
      </c>
      <c r="B468">
        <f>'0803'!B54</f>
        <v>200</v>
      </c>
      <c r="C468">
        <f>'0803'!C54</f>
        <v>10</v>
      </c>
      <c r="D468">
        <f>'0803'!D54</f>
        <v>2162</v>
      </c>
      <c r="E468">
        <f>'0803'!E54</f>
        <v>4379.5</v>
      </c>
      <c r="F468" s="67">
        <f t="shared" ref="F468" si="129">+B468+D468</f>
        <v>2362</v>
      </c>
      <c r="G468">
        <f t="shared" ref="G468" si="130">+C468+E468</f>
        <v>4389.5</v>
      </c>
      <c r="H468">
        <f>'0803'!F54</f>
        <v>35.299999999999997</v>
      </c>
    </row>
    <row r="469" spans="1:8" x14ac:dyDescent="0.25">
      <c r="A469" s="196">
        <f t="shared" si="110"/>
        <v>45148</v>
      </c>
      <c r="B469">
        <f>'0810'!B54</f>
        <v>225.5</v>
      </c>
      <c r="C469">
        <f>'0810'!C54</f>
        <v>23.6</v>
      </c>
      <c r="D469">
        <f>'0810'!D54</f>
        <v>2162</v>
      </c>
      <c r="E469">
        <f>'0810'!E54</f>
        <v>4379.5</v>
      </c>
      <c r="F469" s="67">
        <f t="shared" ref="F469" si="131">+B469+D469</f>
        <v>2387.5</v>
      </c>
      <c r="G469">
        <f t="shared" ref="G469" si="132">+C469+E469</f>
        <v>4403.1000000000004</v>
      </c>
      <c r="H469">
        <f>'0810'!F54</f>
        <v>49.6</v>
      </c>
    </row>
    <row r="470" spans="1:8" x14ac:dyDescent="0.25">
      <c r="A470" s="196">
        <f t="shared" si="110"/>
        <v>45155</v>
      </c>
      <c r="B470">
        <f>'0817'!B54</f>
        <v>170.5</v>
      </c>
      <c r="C470">
        <f>'0817'!C54</f>
        <v>23.6</v>
      </c>
      <c r="D470">
        <f>'0817'!D54</f>
        <v>2162</v>
      </c>
      <c r="E470">
        <f>'0817'!E54</f>
        <v>4379.5</v>
      </c>
      <c r="F470" s="67">
        <f t="shared" ref="F470" si="133">+B470+D470</f>
        <v>2332.5</v>
      </c>
      <c r="G470">
        <f t="shared" ref="G470" si="134">+C470+E470</f>
        <v>4403.1000000000004</v>
      </c>
      <c r="H470">
        <f>'0817'!F54</f>
        <v>169.6</v>
      </c>
    </row>
    <row r="471" spans="1:8" x14ac:dyDescent="0.25">
      <c r="A471" s="196">
        <f t="shared" si="110"/>
        <v>45162</v>
      </c>
      <c r="B471">
        <f>'0824'!B54</f>
        <v>176.6</v>
      </c>
      <c r="C471">
        <f>'0824'!C54</f>
        <v>10</v>
      </c>
      <c r="D471">
        <f>'0824'!D54</f>
        <v>2299.3000000000002</v>
      </c>
      <c r="E471">
        <f>'0824'!E54</f>
        <v>4393.3</v>
      </c>
      <c r="F471" s="67">
        <f t="shared" ref="F471" si="135">+B471+D471</f>
        <v>2475.9</v>
      </c>
      <c r="G471">
        <f t="shared" ref="G471" si="136">+C471+E471</f>
        <v>4403.3</v>
      </c>
      <c r="H471">
        <f>'0824'!F54</f>
        <v>240.8</v>
      </c>
    </row>
    <row r="472" spans="1:8" x14ac:dyDescent="0.25">
      <c r="A472" s="196">
        <f t="shared" si="110"/>
        <v>45169</v>
      </c>
      <c r="B472">
        <f>'0831'!B55</f>
        <v>38.700000000000003</v>
      </c>
      <c r="C472">
        <f>'0831'!C55</f>
        <v>10</v>
      </c>
      <c r="D472">
        <f>'0831'!D55</f>
        <v>2433</v>
      </c>
      <c r="E472">
        <f>'0831'!E55</f>
        <v>4393.3</v>
      </c>
      <c r="F472" s="67">
        <f t="shared" ref="F472" si="137">+B472+D472</f>
        <v>2471.6999999999998</v>
      </c>
      <c r="G472">
        <f t="shared" ref="G472" si="138">+C472+E472</f>
        <v>4403.3</v>
      </c>
      <c r="H472">
        <f>'0831'!F55</f>
        <v>377.1</v>
      </c>
    </row>
    <row r="473" spans="1:8" x14ac:dyDescent="0.25">
      <c r="A473" s="196">
        <f t="shared" si="110"/>
        <v>45176</v>
      </c>
      <c r="B473">
        <f>'0907'!B42</f>
        <v>370.9</v>
      </c>
      <c r="C473">
        <f>'0907'!C42</f>
        <v>182</v>
      </c>
      <c r="D473">
        <f>'0907'!D42</f>
        <v>153.6</v>
      </c>
      <c r="E473">
        <f>'0907'!E42</f>
        <v>10.8</v>
      </c>
      <c r="F473" s="67">
        <f t="shared" ref="F473" si="139">+B473+D473</f>
        <v>524.5</v>
      </c>
      <c r="G473">
        <f t="shared" ref="G473" si="140">+C473+E473</f>
        <v>192.8</v>
      </c>
    </row>
    <row r="474" spans="1:8" x14ac:dyDescent="0.25">
      <c r="A474" s="196">
        <f t="shared" ref="A474:A510" si="141">A473+7</f>
        <v>45183</v>
      </c>
      <c r="B474">
        <f>'0914'!B42</f>
        <v>415.8</v>
      </c>
      <c r="C474">
        <f>'0914'!C42</f>
        <v>242</v>
      </c>
      <c r="D474">
        <f>'0914'!D42</f>
        <v>153.6</v>
      </c>
      <c r="E474">
        <f>'0914'!E42</f>
        <v>10.8</v>
      </c>
      <c r="F474" s="67">
        <f t="shared" ref="F474" si="142">+B474+D474</f>
        <v>569.4</v>
      </c>
      <c r="G474">
        <f t="shared" ref="G474" si="143">+C474+E474</f>
        <v>252.8</v>
      </c>
    </row>
    <row r="475" spans="1:8" x14ac:dyDescent="0.25">
      <c r="A475" s="196">
        <f t="shared" si="141"/>
        <v>45190</v>
      </c>
      <c r="B475">
        <f>'0921'!B42</f>
        <v>359.9</v>
      </c>
      <c r="C475">
        <f>'0921'!C42</f>
        <v>242</v>
      </c>
      <c r="D475">
        <f>'0921'!D42</f>
        <v>334.2</v>
      </c>
      <c r="E475">
        <f>'0921'!E42</f>
        <v>10.8</v>
      </c>
      <c r="F475" s="67">
        <f t="shared" ref="F475" si="144">+B475+D475</f>
        <v>694.09999999999991</v>
      </c>
      <c r="G475">
        <f t="shared" ref="G475" si="145">+C475+E475</f>
        <v>252.8</v>
      </c>
    </row>
    <row r="476" spans="1:8" x14ac:dyDescent="0.25">
      <c r="A476" s="196">
        <f t="shared" si="141"/>
        <v>45197</v>
      </c>
      <c r="B476">
        <f>'0928'!B42</f>
        <v>467.7</v>
      </c>
      <c r="C476">
        <f>'0928'!C42</f>
        <v>249.5</v>
      </c>
      <c r="D476">
        <f>'0928'!D42</f>
        <v>367.4</v>
      </c>
      <c r="E476">
        <f>'0928'!E42</f>
        <v>10.8</v>
      </c>
      <c r="F476" s="67">
        <f t="shared" ref="F476" si="146">+B476+D476</f>
        <v>835.09999999999991</v>
      </c>
      <c r="G476">
        <f t="shared" ref="G476" si="147">+C476+E476</f>
        <v>260.3</v>
      </c>
    </row>
    <row r="477" spans="1:8" x14ac:dyDescent="0.25">
      <c r="A477" s="196">
        <f t="shared" si="141"/>
        <v>45204</v>
      </c>
      <c r="B477">
        <f>'1005'!B42</f>
        <v>503.6</v>
      </c>
      <c r="C477">
        <f>'1005'!C42</f>
        <v>263</v>
      </c>
      <c r="D477">
        <f>'1005'!D42</f>
        <v>474.3</v>
      </c>
      <c r="E477">
        <f>'1005'!E42</f>
        <v>19.8</v>
      </c>
      <c r="F477" s="67">
        <f t="shared" ref="F477" si="148">+B477+D477</f>
        <v>977.90000000000009</v>
      </c>
      <c r="G477">
        <f t="shared" ref="G477" si="149">+C477+E477</f>
        <v>282.8</v>
      </c>
    </row>
    <row r="478" spans="1:8" x14ac:dyDescent="0.25">
      <c r="A478" s="196">
        <f t="shared" si="141"/>
        <v>45211</v>
      </c>
      <c r="B478">
        <f>'1012'!B42</f>
        <v>472.4</v>
      </c>
      <c r="C478">
        <f>'1012'!C42</f>
        <v>293</v>
      </c>
      <c r="D478">
        <f>'1012'!D42</f>
        <v>644.6</v>
      </c>
      <c r="E478">
        <f>'1012'!E42</f>
        <v>19.8</v>
      </c>
      <c r="F478" s="67">
        <f t="shared" ref="F478" si="150">+B478+D478</f>
        <v>1117</v>
      </c>
      <c r="G478">
        <f t="shared" ref="G478" si="151">+C478+E478</f>
        <v>312.8</v>
      </c>
    </row>
    <row r="479" spans="1:8" x14ac:dyDescent="0.25">
      <c r="A479" s="196">
        <f t="shared" si="141"/>
        <v>45218</v>
      </c>
      <c r="B479">
        <f>'1019'!B42</f>
        <v>652.79999999999995</v>
      </c>
      <c r="C479">
        <f>'1019'!C42</f>
        <v>279</v>
      </c>
      <c r="D479">
        <f>'1019'!D42</f>
        <v>706.1</v>
      </c>
      <c r="E479">
        <f>'1019'!E42</f>
        <v>19.8</v>
      </c>
      <c r="F479" s="67">
        <f t="shared" ref="F479" si="152">+B479+D479</f>
        <v>1358.9</v>
      </c>
      <c r="G479">
        <f t="shared" ref="G479" si="153">+C479+E479</f>
        <v>298.8</v>
      </c>
    </row>
    <row r="480" spans="1:8" x14ac:dyDescent="0.25">
      <c r="A480" s="196">
        <f t="shared" si="141"/>
        <v>45225</v>
      </c>
      <c r="B480">
        <f>'1026'!B42</f>
        <v>702</v>
      </c>
      <c r="C480">
        <f>'1026'!C42</f>
        <v>271.7</v>
      </c>
      <c r="D480">
        <f>'1026'!D42</f>
        <v>718.3</v>
      </c>
      <c r="E480">
        <f>'1026'!E42</f>
        <v>27.1</v>
      </c>
      <c r="F480" s="67">
        <f t="shared" ref="F480" si="154">+B480+D480</f>
        <v>1420.3</v>
      </c>
      <c r="G480">
        <f t="shared" ref="G480" si="155">+C480+E480</f>
        <v>298.8</v>
      </c>
    </row>
    <row r="481" spans="1:7" x14ac:dyDescent="0.25">
      <c r="A481" s="196">
        <f t="shared" si="141"/>
        <v>45232</v>
      </c>
      <c r="B481">
        <f>'1102'!B42</f>
        <v>649.9</v>
      </c>
      <c r="C481">
        <f>'1102'!C42</f>
        <v>271.7</v>
      </c>
      <c r="D481">
        <f>'1102'!D42</f>
        <v>828.2</v>
      </c>
      <c r="E481">
        <f>'1102'!E42</f>
        <v>27.1</v>
      </c>
      <c r="F481" s="67">
        <f t="shared" ref="F481" si="156">+B481+D481</f>
        <v>1478.1</v>
      </c>
      <c r="G481">
        <f t="shared" ref="G481" si="157">+C481+E481</f>
        <v>298.8</v>
      </c>
    </row>
    <row r="482" spans="1:7" x14ac:dyDescent="0.25">
      <c r="A482" s="196">
        <f t="shared" si="141"/>
        <v>45239</v>
      </c>
      <c r="B482">
        <f>'1109'!B42</f>
        <v>698.1</v>
      </c>
      <c r="C482">
        <f>'1109'!C42</f>
        <v>231.2</v>
      </c>
      <c r="D482">
        <f>'1109'!D42</f>
        <v>904.1</v>
      </c>
      <c r="E482">
        <f>'1109'!E42</f>
        <v>48.1</v>
      </c>
      <c r="F482" s="67">
        <f t="shared" ref="F482" si="158">+B482+D482</f>
        <v>1602.2</v>
      </c>
      <c r="G482">
        <f t="shared" ref="G482" si="159">+C482+E482</f>
        <v>279.3</v>
      </c>
    </row>
    <row r="483" spans="1:7" x14ac:dyDescent="0.25">
      <c r="A483" s="196">
        <f t="shared" si="141"/>
        <v>45246</v>
      </c>
      <c r="B483">
        <f>'1116'!B43</f>
        <v>820.6</v>
      </c>
      <c r="C483">
        <f>'1116'!C43</f>
        <v>231.2</v>
      </c>
      <c r="D483">
        <f>'1116'!D43</f>
        <v>959.1</v>
      </c>
      <c r="E483">
        <f>'1116'!E43</f>
        <v>48.1</v>
      </c>
      <c r="F483" s="67">
        <f t="shared" ref="F483" si="160">+B483+D483</f>
        <v>1779.7</v>
      </c>
      <c r="G483">
        <f t="shared" ref="G483" si="161">+C483+E483</f>
        <v>279.3</v>
      </c>
    </row>
    <row r="484" spans="1:7" x14ac:dyDescent="0.25">
      <c r="A484" s="196">
        <f t="shared" si="141"/>
        <v>45253</v>
      </c>
      <c r="B484">
        <f>'1123'!B43</f>
        <v>869.4</v>
      </c>
      <c r="C484">
        <f>'1123'!C43</f>
        <v>252.6</v>
      </c>
      <c r="D484">
        <f>'1123'!D43</f>
        <v>1019.1</v>
      </c>
      <c r="E484">
        <f>'1123'!E43</f>
        <v>53.9</v>
      </c>
      <c r="F484" s="67">
        <f t="shared" ref="F484" si="162">+B484+D484</f>
        <v>1888.5</v>
      </c>
      <c r="G484">
        <f t="shared" ref="G484" si="163">+C484+E484</f>
        <v>306.5</v>
      </c>
    </row>
    <row r="485" spans="1:7" x14ac:dyDescent="0.25">
      <c r="A485" s="196">
        <f t="shared" si="141"/>
        <v>45260</v>
      </c>
      <c r="B485">
        <f>'1130'!B43</f>
        <v>766.6</v>
      </c>
      <c r="C485">
        <f>'1130'!C43</f>
        <v>263.60000000000002</v>
      </c>
      <c r="D485">
        <f>'1130'!D43</f>
        <v>1200.0999999999999</v>
      </c>
      <c r="E485">
        <f>'1130'!E43</f>
        <v>53.9</v>
      </c>
      <c r="F485" s="67">
        <f t="shared" ref="F485" si="164">+B485+D485</f>
        <v>1966.6999999999998</v>
      </c>
      <c r="G485">
        <f t="shared" ref="G485" si="165">+C485+E485</f>
        <v>317.5</v>
      </c>
    </row>
    <row r="486" spans="1:7" x14ac:dyDescent="0.25">
      <c r="A486" s="196">
        <f t="shared" si="141"/>
        <v>45267</v>
      </c>
      <c r="B486">
        <f>'1207'!B43</f>
        <v>656.2</v>
      </c>
      <c r="C486">
        <f>'1207'!C43</f>
        <v>263.60000000000002</v>
      </c>
      <c r="D486">
        <f>'1207'!D43</f>
        <v>1359.2</v>
      </c>
      <c r="E486">
        <f>'1207'!E43</f>
        <v>53.9</v>
      </c>
      <c r="F486" s="67">
        <f t="shared" ref="F486" si="166">+B486+D486</f>
        <v>2015.4</v>
      </c>
      <c r="G486">
        <f t="shared" ref="G486" si="167">+C486+E486</f>
        <v>317.5</v>
      </c>
    </row>
    <row r="487" spans="1:7" x14ac:dyDescent="0.25">
      <c r="A487" s="196">
        <f t="shared" si="141"/>
        <v>45274</v>
      </c>
      <c r="B487">
        <f>'1214'!B44</f>
        <v>693.9</v>
      </c>
      <c r="C487">
        <f>'1214'!C44</f>
        <v>213.6</v>
      </c>
      <c r="D487">
        <f>'1214'!D44</f>
        <v>1421.1</v>
      </c>
      <c r="E487">
        <f>'1214'!E44</f>
        <v>106.8</v>
      </c>
      <c r="F487" s="67">
        <f t="shared" ref="F487" si="168">+B487+D487</f>
        <v>2115</v>
      </c>
      <c r="G487">
        <f t="shared" ref="G487" si="169">+C487+E487</f>
        <v>320.39999999999998</v>
      </c>
    </row>
    <row r="488" spans="1:7" x14ac:dyDescent="0.25">
      <c r="A488" s="196">
        <f t="shared" si="141"/>
        <v>45281</v>
      </c>
      <c r="B488">
        <f>'1221'!B44</f>
        <v>576.9</v>
      </c>
      <c r="C488">
        <f>'1221'!C44</f>
        <v>236.7</v>
      </c>
      <c r="D488">
        <f>'1221'!D44</f>
        <v>1706.2</v>
      </c>
      <c r="E488">
        <f>'1221'!E44</f>
        <v>152.19999999999999</v>
      </c>
      <c r="F488" s="67">
        <f t="shared" ref="F488" si="170">+B488+D488</f>
        <v>2283.1</v>
      </c>
      <c r="G488">
        <f t="shared" ref="G488" si="171">+C488+E488</f>
        <v>388.9</v>
      </c>
    </row>
    <row r="489" spans="1:7" x14ac:dyDescent="0.25">
      <c r="A489" s="196">
        <f t="shared" si="141"/>
        <v>45288</v>
      </c>
      <c r="B489">
        <f>'1228'!B44</f>
        <v>557.70000000000005</v>
      </c>
      <c r="C489">
        <f>'1228'!C44</f>
        <v>236.7</v>
      </c>
      <c r="D489">
        <f>'1228'!D44</f>
        <v>1890.7</v>
      </c>
      <c r="E489">
        <f>'1228'!E44</f>
        <v>160.19999999999999</v>
      </c>
      <c r="F489" s="67">
        <f t="shared" ref="F489" si="172">+B489+D489</f>
        <v>2448.4</v>
      </c>
      <c r="G489">
        <f t="shared" ref="G489" si="173">+C489+E489</f>
        <v>396.9</v>
      </c>
    </row>
    <row r="490" spans="1:7" x14ac:dyDescent="0.25">
      <c r="A490" s="196">
        <f t="shared" si="141"/>
        <v>45295</v>
      </c>
      <c r="B490">
        <f>'0104'!B44</f>
        <v>538.4</v>
      </c>
      <c r="C490">
        <f>'0104'!C44</f>
        <v>236.7</v>
      </c>
      <c r="D490">
        <f>'0104'!D44</f>
        <v>2126.1</v>
      </c>
      <c r="E490">
        <f>'0104'!E44</f>
        <v>160.19999999999999</v>
      </c>
      <c r="F490" s="67">
        <f t="shared" ref="F490" si="174">+B490+D490</f>
        <v>2664.5</v>
      </c>
      <c r="G490">
        <f t="shared" ref="G490" si="175">+C490+E490</f>
        <v>396.9</v>
      </c>
    </row>
    <row r="491" spans="1:7" x14ac:dyDescent="0.25">
      <c r="A491" s="196">
        <f t="shared" si="141"/>
        <v>45302</v>
      </c>
      <c r="B491">
        <f>'0111'!B43</f>
        <v>532.29999999999995</v>
      </c>
      <c r="C491">
        <f>'0111'!C43</f>
        <v>300.5</v>
      </c>
      <c r="D491">
        <f>'0111'!D43</f>
        <v>2239.1999999999998</v>
      </c>
      <c r="E491">
        <f>'0111'!E43</f>
        <v>160.19999999999999</v>
      </c>
      <c r="F491" s="67">
        <f t="shared" ref="F491" si="176">+B491+D491</f>
        <v>2771.5</v>
      </c>
      <c r="G491">
        <f t="shared" ref="G491" si="177">+C491+E491</f>
        <v>460.7</v>
      </c>
    </row>
    <row r="492" spans="1:7" x14ac:dyDescent="0.25">
      <c r="A492" s="196">
        <f t="shared" si="141"/>
        <v>45309</v>
      </c>
      <c r="B492">
        <f>'0118'!B44</f>
        <v>612.29999999999995</v>
      </c>
      <c r="C492">
        <f>'0118'!C44</f>
        <v>471</v>
      </c>
      <c r="D492">
        <f>'0118'!D44</f>
        <v>2304.1</v>
      </c>
      <c r="E492">
        <f>'0118'!E44</f>
        <v>199.4</v>
      </c>
      <c r="F492" s="67">
        <f t="shared" ref="F492" si="178">+B492+D492</f>
        <v>2916.3999999999996</v>
      </c>
      <c r="G492">
        <f t="shared" ref="G492" si="179">+C492+E492</f>
        <v>670.4</v>
      </c>
    </row>
    <row r="493" spans="1:7" x14ac:dyDescent="0.25">
      <c r="A493" s="196">
        <f t="shared" si="141"/>
        <v>45316</v>
      </c>
      <c r="B493">
        <f>'0125'!B44</f>
        <v>620.29999999999995</v>
      </c>
      <c r="C493">
        <f>'0125'!C44</f>
        <v>667.6</v>
      </c>
      <c r="D493">
        <f>'0125'!D44</f>
        <v>2353.6</v>
      </c>
      <c r="E493">
        <f>'0125'!E44</f>
        <v>199.4</v>
      </c>
      <c r="F493" s="67">
        <f t="shared" ref="F493" si="180">+B493+D493</f>
        <v>2973.8999999999996</v>
      </c>
      <c r="G493">
        <f t="shared" ref="G493" si="181">+C493+E493</f>
        <v>867</v>
      </c>
    </row>
    <row r="494" spans="1:7" x14ac:dyDescent="0.25">
      <c r="A494" s="196">
        <f t="shared" si="141"/>
        <v>45323</v>
      </c>
      <c r="B494">
        <f>'0201'!B44</f>
        <v>653.5</v>
      </c>
      <c r="C494">
        <f>'0201'!C44</f>
        <v>731.1</v>
      </c>
      <c r="D494">
        <f>'0201'!D44</f>
        <v>2459.1</v>
      </c>
      <c r="E494">
        <f>'0201'!E44</f>
        <v>199.4</v>
      </c>
      <c r="F494" s="67">
        <f t="shared" ref="F494" si="182">+B494+D494</f>
        <v>3112.6</v>
      </c>
      <c r="G494">
        <f t="shared" ref="G494" si="183">+C494+E494</f>
        <v>930.5</v>
      </c>
    </row>
    <row r="495" spans="1:7" x14ac:dyDescent="0.25">
      <c r="A495" s="196">
        <f t="shared" si="141"/>
        <v>45330</v>
      </c>
      <c r="B495">
        <f>'0208'!B44</f>
        <v>929.4</v>
      </c>
      <c r="C495">
        <f>'0208'!C44</f>
        <v>846.5</v>
      </c>
      <c r="D495">
        <f>'0208'!D44</f>
        <v>2534.3000000000002</v>
      </c>
      <c r="E495">
        <f>'0208'!E44</f>
        <v>199.4</v>
      </c>
      <c r="F495" s="67">
        <f t="shared" ref="F495" si="184">+B495+D495</f>
        <v>3463.7000000000003</v>
      </c>
      <c r="G495">
        <f t="shared" ref="G495" si="185">+C495+E495</f>
        <v>1045.9000000000001</v>
      </c>
    </row>
    <row r="496" spans="1:7" x14ac:dyDescent="0.25">
      <c r="A496" s="196">
        <f t="shared" si="141"/>
        <v>45337</v>
      </c>
      <c r="B496">
        <f>'0215'!B44</f>
        <v>929.1</v>
      </c>
      <c r="C496">
        <f>'0215'!C44</f>
        <v>883</v>
      </c>
      <c r="D496">
        <f>'0215'!D44</f>
        <v>2717.5</v>
      </c>
      <c r="E496">
        <f>'0215'!E44</f>
        <v>236.1</v>
      </c>
      <c r="F496" s="67">
        <f t="shared" ref="F496" si="186">+B496+D496</f>
        <v>3646.6</v>
      </c>
      <c r="G496">
        <f t="shared" ref="G496" si="187">+C496+E496</f>
        <v>1119.0999999999999</v>
      </c>
    </row>
    <row r="497" spans="1:8" x14ac:dyDescent="0.25">
      <c r="A497" s="196">
        <f t="shared" si="141"/>
        <v>45344</v>
      </c>
      <c r="B497">
        <f>'0222'!B44</f>
        <v>939.2</v>
      </c>
      <c r="C497">
        <f>'0222'!C44</f>
        <v>860</v>
      </c>
      <c r="D497">
        <f>'0222'!D44</f>
        <v>2860.6</v>
      </c>
      <c r="E497">
        <f>'0222'!E44</f>
        <v>362.8</v>
      </c>
      <c r="F497" s="67">
        <f t="shared" ref="F497" si="188">+B497+D497</f>
        <v>3799.8</v>
      </c>
      <c r="G497">
        <f t="shared" ref="G497" si="189">+C497+E497</f>
        <v>1222.8</v>
      </c>
    </row>
    <row r="498" spans="1:8" x14ac:dyDescent="0.25">
      <c r="A498" s="196">
        <f t="shared" si="141"/>
        <v>45351</v>
      </c>
      <c r="B498">
        <f>'0229'!B44</f>
        <v>943</v>
      </c>
      <c r="C498">
        <f>'0229'!C44</f>
        <v>773.7</v>
      </c>
      <c r="D498">
        <f>'0229'!D44</f>
        <v>3000.9</v>
      </c>
      <c r="E498">
        <f>'0229'!E44</f>
        <v>532.29999999999995</v>
      </c>
      <c r="F498" s="67">
        <f t="shared" ref="F498" si="190">+B498+D498</f>
        <v>3943.9</v>
      </c>
      <c r="G498">
        <f t="shared" ref="G498" si="191">+C498+E498</f>
        <v>1306</v>
      </c>
    </row>
    <row r="499" spans="1:8" x14ac:dyDescent="0.25">
      <c r="A499" s="196">
        <f t="shared" si="141"/>
        <v>45358</v>
      </c>
      <c r="B499">
        <f>'0307'!B45</f>
        <v>889.7</v>
      </c>
      <c r="C499">
        <f>'0307'!C45</f>
        <v>802.3</v>
      </c>
      <c r="D499">
        <f>'0307'!D45</f>
        <v>3165.3</v>
      </c>
      <c r="E499">
        <f>'0307'!E45</f>
        <v>672.3</v>
      </c>
      <c r="F499" s="67">
        <f t="shared" ref="F499" si="192">+B499+D499</f>
        <v>4055</v>
      </c>
      <c r="G499">
        <f t="shared" ref="G499" si="193">+C499+E499</f>
        <v>1474.6</v>
      </c>
    </row>
    <row r="500" spans="1:8" x14ac:dyDescent="0.25">
      <c r="A500" s="196">
        <f t="shared" si="141"/>
        <v>45365</v>
      </c>
      <c r="B500">
        <f>'0314'!B46</f>
        <v>883.9</v>
      </c>
      <c r="C500">
        <f>'0314'!C46</f>
        <v>739.6</v>
      </c>
      <c r="D500">
        <f>'0314'!D46</f>
        <v>3259.6</v>
      </c>
      <c r="E500">
        <f>'0314'!E46</f>
        <v>789.2</v>
      </c>
      <c r="F500" s="67">
        <f t="shared" ref="F500" si="194">+B500+D500</f>
        <v>4143.5</v>
      </c>
      <c r="G500">
        <f t="shared" ref="G500" si="195">+C500+E500</f>
        <v>1528.8000000000002</v>
      </c>
    </row>
    <row r="501" spans="1:8" x14ac:dyDescent="0.25">
      <c r="A501" s="196">
        <f t="shared" si="141"/>
        <v>45372</v>
      </c>
      <c r="B501">
        <f>'0321'!B47</f>
        <v>862.3</v>
      </c>
      <c r="C501">
        <f>'0321'!C47</f>
        <v>716.7</v>
      </c>
      <c r="D501">
        <f>'0321'!D47</f>
        <v>3427.4</v>
      </c>
      <c r="E501">
        <f>'0321'!E47</f>
        <v>934.5</v>
      </c>
      <c r="F501" s="67">
        <f t="shared" ref="F501" si="196">+B501+D501</f>
        <v>4289.7</v>
      </c>
      <c r="G501">
        <f t="shared" ref="G501" si="197">+C501+E501</f>
        <v>1651.2</v>
      </c>
    </row>
    <row r="502" spans="1:8" x14ac:dyDescent="0.25">
      <c r="A502" s="196">
        <f t="shared" si="141"/>
        <v>45379</v>
      </c>
      <c r="B502">
        <f>'0328'!B47</f>
        <v>882</v>
      </c>
      <c r="C502">
        <f>'0328'!C47</f>
        <v>696.7</v>
      </c>
      <c r="D502">
        <f>'0328'!D47</f>
        <v>3558.2</v>
      </c>
      <c r="E502">
        <f>'0328'!E47</f>
        <v>968.3</v>
      </c>
      <c r="F502" s="67">
        <f t="shared" ref="F502" si="198">+B502+D502</f>
        <v>4440.2</v>
      </c>
      <c r="G502">
        <f t="shared" ref="G502" si="199">+C502+E502</f>
        <v>1665</v>
      </c>
    </row>
    <row r="503" spans="1:8" x14ac:dyDescent="0.25">
      <c r="A503" s="196">
        <f t="shared" si="141"/>
        <v>45386</v>
      </c>
      <c r="B503">
        <f>'0404'!B47</f>
        <v>807.5</v>
      </c>
      <c r="C503">
        <f>'0404'!C47</f>
        <v>582.5</v>
      </c>
      <c r="D503">
        <f>'0404'!D47</f>
        <v>3607</v>
      </c>
      <c r="E503">
        <f>'0404'!E47</f>
        <v>1127.5</v>
      </c>
      <c r="F503" s="67">
        <f t="shared" ref="F503" si="200">+B503+D503</f>
        <v>4414.5</v>
      </c>
      <c r="G503">
        <f t="shared" ref="G503" si="201">+C503+E503</f>
        <v>1710</v>
      </c>
    </row>
    <row r="504" spans="1:8" x14ac:dyDescent="0.25">
      <c r="A504" s="196">
        <f t="shared" si="141"/>
        <v>45393</v>
      </c>
      <c r="B504">
        <f>'0411'!B48</f>
        <v>768.1</v>
      </c>
      <c r="C504">
        <f>'0411'!C48</f>
        <v>531.6</v>
      </c>
      <c r="D504">
        <f>'0411'!D48</f>
        <v>3920.1</v>
      </c>
      <c r="E504">
        <f>'0411'!E48</f>
        <v>1249.9000000000001</v>
      </c>
      <c r="F504" s="67">
        <f t="shared" ref="F504" si="202">+B504+D504</f>
        <v>4688.2</v>
      </c>
      <c r="G504">
        <f t="shared" ref="G504" si="203">+C504+E504</f>
        <v>1781.5</v>
      </c>
    </row>
    <row r="505" spans="1:8" x14ac:dyDescent="0.25">
      <c r="A505" s="196">
        <f t="shared" si="141"/>
        <v>45400</v>
      </c>
      <c r="B505">
        <f>'0418'!B48</f>
        <v>704.6</v>
      </c>
      <c r="C505">
        <f>'0418'!C48</f>
        <v>551.20000000000005</v>
      </c>
      <c r="D505">
        <f>'0418'!D48</f>
        <v>4061.1</v>
      </c>
      <c r="E505">
        <f>'0418'!E48</f>
        <v>1340.7</v>
      </c>
      <c r="F505" s="67">
        <f t="shared" ref="F505" si="204">+B505+D505</f>
        <v>4765.7</v>
      </c>
      <c r="G505">
        <f t="shared" ref="G505" si="205">+C505+E505</f>
        <v>1891.9</v>
      </c>
    </row>
    <row r="506" spans="1:8" x14ac:dyDescent="0.25">
      <c r="A506" s="196">
        <f t="shared" si="141"/>
        <v>45407</v>
      </c>
      <c r="B506">
        <f>'0425'!B48</f>
        <v>597.9</v>
      </c>
      <c r="C506">
        <f>'0425'!C48</f>
        <v>410.2</v>
      </c>
      <c r="D506">
        <f>'0425'!D48</f>
        <v>4218.2</v>
      </c>
      <c r="E506">
        <f>'0425'!E48</f>
        <v>1516.5</v>
      </c>
      <c r="F506" s="67">
        <f t="shared" ref="F506" si="206">+B506+D506</f>
        <v>4816.0999999999995</v>
      </c>
      <c r="G506">
        <f t="shared" ref="G506" si="207">+C506+E506</f>
        <v>1926.7</v>
      </c>
      <c r="H506">
        <f>'0425'!F48</f>
        <v>0</v>
      </c>
    </row>
    <row r="507" spans="1:8" x14ac:dyDescent="0.25">
      <c r="A507" s="196">
        <f t="shared" si="141"/>
        <v>45414</v>
      </c>
      <c r="B507">
        <f>'0502'!B48</f>
        <v>586.70000000000005</v>
      </c>
      <c r="C507">
        <f>'0502'!C48</f>
        <v>323.39999999999998</v>
      </c>
      <c r="D507">
        <f>'0502'!D48</f>
        <v>4333.1000000000004</v>
      </c>
      <c r="E507">
        <f>'0502'!E48</f>
        <v>1649</v>
      </c>
      <c r="F507" s="67">
        <f t="shared" ref="F507" si="208">+B507+D507</f>
        <v>4919.8</v>
      </c>
      <c r="G507">
        <f t="shared" ref="G507" si="209">+C507+E507</f>
        <v>1972.4</v>
      </c>
      <c r="H507">
        <f>'0502'!F48</f>
        <v>0</v>
      </c>
    </row>
    <row r="508" spans="1:8" x14ac:dyDescent="0.25">
      <c r="A508" s="196">
        <f t="shared" si="141"/>
        <v>45421</v>
      </c>
      <c r="B508">
        <f>'0509'!B48</f>
        <v>752.4</v>
      </c>
      <c r="C508">
        <f>'0509'!C48</f>
        <v>342.3</v>
      </c>
      <c r="D508">
        <f>'0509'!D48</f>
        <v>4356.2</v>
      </c>
      <c r="E508">
        <f>'0509'!E48</f>
        <v>1649</v>
      </c>
      <c r="F508" s="67">
        <f t="shared" ref="F508" si="210">+B508+D508</f>
        <v>5108.5999999999995</v>
      </c>
      <c r="G508">
        <f t="shared" ref="G508" si="211">+C508+E508</f>
        <v>1991.3</v>
      </c>
      <c r="H508">
        <f>'0509'!F48</f>
        <v>0</v>
      </c>
    </row>
    <row r="509" spans="1:8" x14ac:dyDescent="0.25">
      <c r="A509" s="196">
        <f t="shared" si="141"/>
        <v>45428</v>
      </c>
      <c r="B509">
        <f>'0516'!B48</f>
        <v>582.5</v>
      </c>
      <c r="C509">
        <f>'0516'!C48</f>
        <v>170</v>
      </c>
      <c r="D509">
        <f>'0516'!D48</f>
        <v>4536.3</v>
      </c>
      <c r="E509">
        <f>'0516'!E48</f>
        <v>1820.1</v>
      </c>
      <c r="F509" s="67">
        <f t="shared" ref="F509" si="212">+B509+D509</f>
        <v>5118.8</v>
      </c>
      <c r="G509">
        <f t="shared" ref="G509" si="213">+C509+E509</f>
        <v>1990.1</v>
      </c>
      <c r="H509">
        <f>'0516'!F48</f>
        <v>0</v>
      </c>
    </row>
    <row r="510" spans="1:8" x14ac:dyDescent="0.25">
      <c r="A510" s="196">
        <f t="shared" si="141"/>
        <v>45435</v>
      </c>
      <c r="B510">
        <f>'0523'!B49</f>
        <v>526.20000000000005</v>
      </c>
      <c r="C510">
        <f>'0523'!C49</f>
        <v>177.9</v>
      </c>
      <c r="D510">
        <f>'0523'!D49</f>
        <v>4651.8</v>
      </c>
      <c r="E510">
        <f>'0523'!E49</f>
        <v>1888.6</v>
      </c>
      <c r="F510" s="67">
        <f t="shared" ref="F510" si="214">+B510+D510</f>
        <v>5178</v>
      </c>
      <c r="G510">
        <f t="shared" ref="G510" si="215">+C510+E510</f>
        <v>2066.5</v>
      </c>
      <c r="H510">
        <f>'0523'!F49</f>
        <v>0</v>
      </c>
    </row>
  </sheetData>
  <mergeCells count="2">
    <mergeCell ref="D1:E1"/>
    <mergeCell ref="F1:G1"/>
  </mergeCells>
  <pageMargins left="0.7" right="0.7" top="0.75" bottom="0.75" header="0.3" footer="0.3"/>
  <ignoredErrors>
    <ignoredError sqref="H185:H191 H193:H205 H209:H215 H230:H254 H264:H272 H273:H286" evalError="1"/>
  </ignoredError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indexed="42"/>
  </sheetPr>
  <dimension ref="A1:M65510"/>
  <sheetViews>
    <sheetView zoomScale="130" zoomScaleNormal="130" workbookViewId="0">
      <pane xSplit="1" ySplit="3" topLeftCell="B931" activePane="bottomRight" state="frozen"/>
      <selection pane="topRight" activeCell="B1" sqref="B1"/>
      <selection pane="bottomLeft" activeCell="A4" sqref="A4"/>
      <selection pane="bottomRight" activeCell="I945" sqref="I945"/>
    </sheetView>
  </sheetViews>
  <sheetFormatPr defaultRowHeight="13.2" x14ac:dyDescent="0.25"/>
  <cols>
    <col min="1" max="1" width="14.6640625" customWidth="1"/>
    <col min="2" max="2" width="9.44140625" bestFit="1" customWidth="1"/>
    <col min="3" max="3" width="12.5546875" customWidth="1"/>
    <col min="4" max="4" width="12.33203125" customWidth="1"/>
    <col min="5" max="5" width="10.6640625" customWidth="1"/>
    <col min="6" max="6" width="13.88671875" customWidth="1"/>
    <col min="7" max="7" width="8.33203125" customWidth="1"/>
    <col min="8" max="8" width="11.6640625" customWidth="1"/>
    <col min="10" max="10" width="14.109375" customWidth="1"/>
    <col min="11" max="11" width="11.44140625" customWidth="1"/>
  </cols>
  <sheetData>
    <row r="1" spans="1:10" ht="13.8" thickBot="1" x14ac:dyDescent="0.3">
      <c r="A1" s="8"/>
      <c r="B1" s="6"/>
      <c r="C1" s="6"/>
      <c r="E1" s="9"/>
      <c r="F1" s="6"/>
      <c r="G1" s="6"/>
      <c r="H1" s="6"/>
      <c r="I1" s="6"/>
    </row>
    <row r="2" spans="1:10" ht="13.8" x14ac:dyDescent="0.25">
      <c r="A2" s="218" t="s">
        <v>396</v>
      </c>
      <c r="B2" s="188" t="s">
        <v>5</v>
      </c>
      <c r="C2" s="188"/>
      <c r="D2" s="388" t="s">
        <v>1</v>
      </c>
      <c r="E2" s="389"/>
      <c r="F2" s="388" t="s">
        <v>2</v>
      </c>
      <c r="G2" s="389"/>
      <c r="H2" s="189" t="s">
        <v>9</v>
      </c>
      <c r="I2" s="188"/>
      <c r="J2" s="188"/>
    </row>
    <row r="3" spans="1:10" ht="16.5" customHeight="1" x14ac:dyDescent="0.25">
      <c r="A3" s="3" t="s">
        <v>194</v>
      </c>
      <c r="B3" s="209" t="s">
        <v>397</v>
      </c>
      <c r="C3" s="209" t="s">
        <v>19</v>
      </c>
      <c r="D3" s="209" t="s">
        <v>397</v>
      </c>
      <c r="E3" s="209" t="s">
        <v>19</v>
      </c>
      <c r="F3" s="209" t="s">
        <v>397</v>
      </c>
      <c r="G3" s="209" t="s">
        <v>19</v>
      </c>
      <c r="H3" s="191" t="s">
        <v>4</v>
      </c>
      <c r="I3" s="192" t="s">
        <v>14</v>
      </c>
      <c r="J3" s="188"/>
    </row>
    <row r="4" spans="1:10" x14ac:dyDescent="0.25">
      <c r="A4" s="10">
        <f>+Taiwan!A4</f>
        <v>38855</v>
      </c>
      <c r="B4">
        <v>724.1</v>
      </c>
      <c r="C4">
        <v>58.2</v>
      </c>
      <c r="D4">
        <v>3292.5</v>
      </c>
      <c r="E4">
        <v>1372.6</v>
      </c>
      <c r="F4" s="4">
        <f t="shared" ref="F4:G40" si="0">+B4+D4</f>
        <v>4016.6</v>
      </c>
      <c r="G4" s="4">
        <f t="shared" si="0"/>
        <v>1430.8</v>
      </c>
      <c r="H4" s="12">
        <f t="shared" ref="H4:H40" si="1">+(F4/G4-1)*100</f>
        <v>180.72407045009786</v>
      </c>
    </row>
    <row r="5" spans="1:10" x14ac:dyDescent="0.25">
      <c r="A5" s="10">
        <f>+Taiwan!A5</f>
        <v>38862</v>
      </c>
      <c r="B5">
        <v>635</v>
      </c>
      <c r="C5">
        <v>110.2</v>
      </c>
      <c r="D5">
        <v>3443.2</v>
      </c>
      <c r="E5">
        <v>1372.6</v>
      </c>
      <c r="F5" s="4">
        <f t="shared" si="0"/>
        <v>4078.2</v>
      </c>
      <c r="G5" s="4">
        <f t="shared" si="0"/>
        <v>1482.8</v>
      </c>
      <c r="H5" s="12">
        <f t="shared" si="1"/>
        <v>175.03371998920957</v>
      </c>
      <c r="I5">
        <v>1.2</v>
      </c>
    </row>
    <row r="6" spans="1:10" x14ac:dyDescent="0.25">
      <c r="A6" s="10">
        <f>+Taiwan!A6</f>
        <v>38869</v>
      </c>
      <c r="B6">
        <v>680.7</v>
      </c>
      <c r="C6">
        <v>110.6</v>
      </c>
      <c r="D6">
        <v>3560.6</v>
      </c>
      <c r="E6">
        <v>1373.4</v>
      </c>
      <c r="F6" s="4">
        <f t="shared" si="0"/>
        <v>4241.3</v>
      </c>
      <c r="G6" s="4">
        <f t="shared" si="0"/>
        <v>1484</v>
      </c>
      <c r="H6" s="12">
        <f t="shared" si="1"/>
        <v>185.80188679245288</v>
      </c>
      <c r="I6" s="18">
        <v>56.2</v>
      </c>
      <c r="J6" s="19" t="s">
        <v>20</v>
      </c>
    </row>
    <row r="7" spans="1:10" x14ac:dyDescent="0.25">
      <c r="A7" s="10">
        <f>+Taiwan!A7</f>
        <v>38876</v>
      </c>
      <c r="B7">
        <v>813.5</v>
      </c>
      <c r="C7">
        <v>121.8</v>
      </c>
      <c r="D7">
        <v>3621.1</v>
      </c>
      <c r="E7">
        <v>1373.4</v>
      </c>
      <c r="F7" s="4">
        <f t="shared" si="0"/>
        <v>4434.6000000000004</v>
      </c>
      <c r="G7" s="4">
        <f t="shared" si="0"/>
        <v>1495.2</v>
      </c>
      <c r="H7" s="17">
        <f t="shared" si="1"/>
        <v>196.58908507223117</v>
      </c>
      <c r="I7">
        <v>1.2</v>
      </c>
    </row>
    <row r="8" spans="1:10" x14ac:dyDescent="0.25">
      <c r="A8" s="10">
        <f>+Taiwan!A8</f>
        <v>38883</v>
      </c>
      <c r="B8">
        <v>1077.3</v>
      </c>
      <c r="C8">
        <v>121.1</v>
      </c>
      <c r="D8">
        <v>3736.6</v>
      </c>
      <c r="E8">
        <v>1431.6</v>
      </c>
      <c r="F8" s="4">
        <f t="shared" si="0"/>
        <v>4813.8999999999996</v>
      </c>
      <c r="G8" s="4">
        <f t="shared" si="0"/>
        <v>1552.6999999999998</v>
      </c>
      <c r="H8" s="17">
        <f t="shared" si="1"/>
        <v>210.03413408900627</v>
      </c>
      <c r="I8">
        <v>1.2</v>
      </c>
    </row>
    <row r="9" spans="1:10" x14ac:dyDescent="0.25">
      <c r="A9" s="10">
        <f>+Taiwan!A9</f>
        <v>38890</v>
      </c>
      <c r="B9">
        <v>986.1</v>
      </c>
      <c r="C9">
        <v>239.4</v>
      </c>
      <c r="D9">
        <v>3996.1</v>
      </c>
      <c r="E9">
        <v>1432.3</v>
      </c>
      <c r="F9" s="4">
        <f t="shared" si="0"/>
        <v>4982.2</v>
      </c>
      <c r="G9" s="4">
        <f t="shared" si="0"/>
        <v>1671.7</v>
      </c>
      <c r="H9" s="17">
        <f t="shared" si="1"/>
        <v>198.03194353053777</v>
      </c>
      <c r="I9">
        <v>1.2</v>
      </c>
    </row>
    <row r="10" spans="1:10" x14ac:dyDescent="0.25">
      <c r="A10" s="10">
        <f>+Taiwan!A10</f>
        <v>38897</v>
      </c>
      <c r="B10">
        <v>800.4</v>
      </c>
      <c r="C10">
        <v>274.3</v>
      </c>
      <c r="D10">
        <v>4205.6000000000004</v>
      </c>
      <c r="E10">
        <v>1512.8</v>
      </c>
      <c r="F10" s="4">
        <f t="shared" si="0"/>
        <v>5006</v>
      </c>
      <c r="G10" s="4">
        <f t="shared" si="0"/>
        <v>1787.1</v>
      </c>
      <c r="H10" s="17">
        <f t="shared" si="1"/>
        <v>180.11862794471494</v>
      </c>
      <c r="I10">
        <v>1.2</v>
      </c>
    </row>
    <row r="11" spans="1:10" x14ac:dyDescent="0.25">
      <c r="A11" s="10">
        <f>+Taiwan!A11</f>
        <v>38904</v>
      </c>
      <c r="B11">
        <v>765.9</v>
      </c>
      <c r="C11">
        <v>261.8</v>
      </c>
      <c r="D11">
        <v>4210.7</v>
      </c>
      <c r="E11">
        <v>1572.2</v>
      </c>
      <c r="F11" s="4">
        <f t="shared" si="0"/>
        <v>4976.5999999999995</v>
      </c>
      <c r="G11" s="4">
        <f t="shared" si="0"/>
        <v>1834</v>
      </c>
      <c r="H11" s="17">
        <f t="shared" si="1"/>
        <v>171.3522355507088</v>
      </c>
      <c r="I11">
        <v>1.2</v>
      </c>
    </row>
    <row r="12" spans="1:10" x14ac:dyDescent="0.25">
      <c r="A12" s="10">
        <f>+Taiwan!A12</f>
        <v>38911</v>
      </c>
      <c r="B12">
        <v>617.9</v>
      </c>
      <c r="C12">
        <v>173.5</v>
      </c>
      <c r="D12">
        <v>4421.3999999999996</v>
      </c>
      <c r="E12">
        <v>1663.5</v>
      </c>
      <c r="F12" s="4">
        <f t="shared" si="0"/>
        <v>5039.2999999999993</v>
      </c>
      <c r="G12" s="4">
        <f t="shared" si="0"/>
        <v>1837</v>
      </c>
      <c r="H12" s="17">
        <f t="shared" si="1"/>
        <v>174.32226456178549</v>
      </c>
      <c r="I12">
        <v>1.2</v>
      </c>
    </row>
    <row r="13" spans="1:10" x14ac:dyDescent="0.25">
      <c r="A13" s="10">
        <f>+Taiwan!A13</f>
        <v>38918</v>
      </c>
      <c r="B13">
        <v>517.70000000000005</v>
      </c>
      <c r="C13">
        <v>173.7</v>
      </c>
      <c r="D13">
        <v>4527</v>
      </c>
      <c r="E13">
        <v>1721.3</v>
      </c>
      <c r="F13" s="4">
        <f t="shared" si="0"/>
        <v>5044.7</v>
      </c>
      <c r="G13" s="4">
        <f t="shared" si="0"/>
        <v>1895</v>
      </c>
      <c r="H13" s="17">
        <f t="shared" si="1"/>
        <v>166.21108179419525</v>
      </c>
      <c r="I13">
        <v>59.2</v>
      </c>
    </row>
    <row r="14" spans="1:10" x14ac:dyDescent="0.25">
      <c r="A14" s="10">
        <f>+Taiwan!A14</f>
        <v>38925</v>
      </c>
      <c r="B14">
        <v>475.7</v>
      </c>
      <c r="C14">
        <v>181</v>
      </c>
      <c r="D14">
        <v>4675.3</v>
      </c>
      <c r="E14">
        <v>1779</v>
      </c>
      <c r="F14" s="4">
        <f t="shared" si="0"/>
        <v>5151</v>
      </c>
      <c r="G14" s="4">
        <f t="shared" si="0"/>
        <v>1960</v>
      </c>
      <c r="H14" s="17">
        <f t="shared" si="1"/>
        <v>162.80612244897958</v>
      </c>
      <c r="I14">
        <v>230.7</v>
      </c>
    </row>
    <row r="15" spans="1:10" x14ac:dyDescent="0.25">
      <c r="A15" s="10">
        <f>+Taiwan!A15</f>
        <v>38932</v>
      </c>
      <c r="B15">
        <v>541.4</v>
      </c>
      <c r="C15">
        <v>237.5</v>
      </c>
      <c r="D15">
        <v>4895.7</v>
      </c>
      <c r="E15">
        <v>1836.7</v>
      </c>
      <c r="F15" s="4">
        <f t="shared" si="0"/>
        <v>5437.0999999999995</v>
      </c>
      <c r="G15" s="4">
        <f t="shared" si="0"/>
        <v>2074.1999999999998</v>
      </c>
      <c r="H15" s="17">
        <f t="shared" si="1"/>
        <v>162.12997782277503</v>
      </c>
      <c r="I15">
        <v>230.7</v>
      </c>
    </row>
    <row r="16" spans="1:10" x14ac:dyDescent="0.25">
      <c r="A16" s="10">
        <f>+Taiwan!A16</f>
        <v>38939</v>
      </c>
      <c r="B16">
        <v>541.6</v>
      </c>
      <c r="C16">
        <v>284.39999999999998</v>
      </c>
      <c r="D16">
        <v>5069.3</v>
      </c>
      <c r="E16">
        <v>1836.8</v>
      </c>
      <c r="F16" s="4">
        <f t="shared" si="0"/>
        <v>5610.9000000000005</v>
      </c>
      <c r="G16" s="4">
        <f t="shared" si="0"/>
        <v>2121.1999999999998</v>
      </c>
      <c r="H16" s="17">
        <f t="shared" si="1"/>
        <v>164.51536865924953</v>
      </c>
      <c r="I16">
        <v>230.7</v>
      </c>
    </row>
    <row r="17" spans="1:9" x14ac:dyDescent="0.25">
      <c r="A17" s="10">
        <f>+Taiwan!A17</f>
        <v>38946</v>
      </c>
      <c r="B17">
        <v>596.6</v>
      </c>
      <c r="C17">
        <v>286.10000000000002</v>
      </c>
      <c r="D17">
        <v>5069.3</v>
      </c>
      <c r="E17">
        <v>1926.7</v>
      </c>
      <c r="F17" s="4">
        <f t="shared" si="0"/>
        <v>5665.9000000000005</v>
      </c>
      <c r="G17" s="4">
        <f t="shared" si="0"/>
        <v>2212.8000000000002</v>
      </c>
      <c r="H17" s="17">
        <f t="shared" si="1"/>
        <v>156.05115690527839</v>
      </c>
      <c r="I17">
        <v>390.5</v>
      </c>
    </row>
    <row r="18" spans="1:9" x14ac:dyDescent="0.25">
      <c r="A18" s="10">
        <f>+Taiwan!A18</f>
        <v>38953</v>
      </c>
      <c r="B18">
        <v>323</v>
      </c>
      <c r="C18">
        <v>228.6</v>
      </c>
      <c r="D18">
        <v>5239.2</v>
      </c>
      <c r="E18">
        <v>1981.8</v>
      </c>
      <c r="F18" s="4">
        <f t="shared" si="0"/>
        <v>5562.2</v>
      </c>
      <c r="G18" s="4">
        <f t="shared" si="0"/>
        <v>2210.4</v>
      </c>
      <c r="H18" s="17">
        <f t="shared" si="1"/>
        <v>151.63771263119793</v>
      </c>
      <c r="I18">
        <v>551.29999999999995</v>
      </c>
    </row>
    <row r="19" spans="1:9" x14ac:dyDescent="0.25">
      <c r="A19" s="10">
        <f>+Taiwan!A19</f>
        <v>38960</v>
      </c>
      <c r="B19">
        <v>62.4</v>
      </c>
      <c r="C19">
        <v>169.8</v>
      </c>
      <c r="D19">
        <v>5572.9</v>
      </c>
      <c r="E19">
        <v>2098.5</v>
      </c>
      <c r="F19" s="4">
        <f t="shared" si="0"/>
        <v>5635.2999999999993</v>
      </c>
      <c r="G19" s="4">
        <f t="shared" si="0"/>
        <v>2268.3000000000002</v>
      </c>
      <c r="H19" s="17">
        <f t="shared" si="1"/>
        <v>148.43715557906796</v>
      </c>
      <c r="I19">
        <v>727.5</v>
      </c>
    </row>
    <row r="20" spans="1:9" x14ac:dyDescent="0.25">
      <c r="A20" s="20">
        <f>+Taiwan!A20</f>
        <v>38967</v>
      </c>
      <c r="B20">
        <v>669.2</v>
      </c>
      <c r="C20">
        <v>586.29999999999995</v>
      </c>
      <c r="D20">
        <v>175.4</v>
      </c>
      <c r="E20">
        <v>0</v>
      </c>
      <c r="F20" s="4">
        <f t="shared" si="0"/>
        <v>844.6</v>
      </c>
      <c r="G20" s="4">
        <f t="shared" si="0"/>
        <v>586.29999999999995</v>
      </c>
      <c r="H20" s="17">
        <f t="shared" si="1"/>
        <v>44.05594405594406</v>
      </c>
    </row>
    <row r="21" spans="1:9" x14ac:dyDescent="0.25">
      <c r="A21" s="10">
        <f>+Taiwan!A21</f>
        <v>38974</v>
      </c>
      <c r="B21">
        <v>672.6</v>
      </c>
      <c r="C21">
        <v>528.29999999999995</v>
      </c>
      <c r="D21">
        <v>339.6</v>
      </c>
      <c r="E21">
        <v>58.4</v>
      </c>
      <c r="F21" s="4">
        <f t="shared" si="0"/>
        <v>1012.2</v>
      </c>
      <c r="G21" s="4">
        <f t="shared" si="0"/>
        <v>586.69999999999993</v>
      </c>
      <c r="H21" s="17">
        <f t="shared" si="1"/>
        <v>72.524288392704989</v>
      </c>
    </row>
    <row r="22" spans="1:9" x14ac:dyDescent="0.25">
      <c r="A22" s="10">
        <f>+Taiwan!A22</f>
        <v>38981</v>
      </c>
      <c r="B22">
        <v>500.2</v>
      </c>
      <c r="C22">
        <v>418.3</v>
      </c>
      <c r="D22">
        <v>454.6</v>
      </c>
      <c r="E22">
        <v>169.5</v>
      </c>
      <c r="F22" s="4">
        <f t="shared" si="0"/>
        <v>954.8</v>
      </c>
      <c r="G22" s="4">
        <f t="shared" si="0"/>
        <v>587.79999999999995</v>
      </c>
      <c r="H22" s="17">
        <f t="shared" si="1"/>
        <v>62.436202790064655</v>
      </c>
    </row>
    <row r="23" spans="1:9" x14ac:dyDescent="0.25">
      <c r="A23" s="10">
        <f>+Taiwan!A23</f>
        <v>38988</v>
      </c>
      <c r="B23">
        <v>387</v>
      </c>
      <c r="C23">
        <v>398.3</v>
      </c>
      <c r="D23">
        <v>618.79999999999995</v>
      </c>
      <c r="E23">
        <v>341.1</v>
      </c>
      <c r="F23" s="4">
        <f t="shared" si="0"/>
        <v>1005.8</v>
      </c>
      <c r="G23" s="4">
        <f t="shared" si="0"/>
        <v>739.40000000000009</v>
      </c>
      <c r="H23" s="17">
        <f t="shared" si="1"/>
        <v>36.029212875304275</v>
      </c>
    </row>
    <row r="24" spans="1:9" x14ac:dyDescent="0.25">
      <c r="A24" s="10">
        <f>+Taiwan!A24</f>
        <v>38995</v>
      </c>
      <c r="B24">
        <v>444.9</v>
      </c>
      <c r="C24">
        <v>287.8</v>
      </c>
      <c r="D24">
        <v>618.79999999999995</v>
      </c>
      <c r="E24">
        <v>456.4</v>
      </c>
      <c r="F24" s="4">
        <f t="shared" si="0"/>
        <v>1063.6999999999998</v>
      </c>
      <c r="G24" s="4">
        <f t="shared" si="0"/>
        <v>744.2</v>
      </c>
      <c r="H24" s="17">
        <f t="shared" si="1"/>
        <v>42.932007524858882</v>
      </c>
    </row>
    <row r="25" spans="1:9" x14ac:dyDescent="0.25">
      <c r="A25" s="10">
        <f>+Taiwan!A25</f>
        <v>39002</v>
      </c>
      <c r="B25">
        <v>444.9</v>
      </c>
      <c r="C25">
        <v>232.8</v>
      </c>
      <c r="D25">
        <v>665.3</v>
      </c>
      <c r="E25">
        <v>456.6</v>
      </c>
      <c r="F25" s="4">
        <f t="shared" si="0"/>
        <v>1110.1999999999998</v>
      </c>
      <c r="G25" s="4">
        <f t="shared" si="0"/>
        <v>689.40000000000009</v>
      </c>
      <c r="H25" s="17">
        <f t="shared" si="1"/>
        <v>61.038584276182142</v>
      </c>
    </row>
    <row r="26" spans="1:9" x14ac:dyDescent="0.25">
      <c r="A26" s="10">
        <f>+Taiwan!A26</f>
        <v>39009</v>
      </c>
      <c r="B26">
        <v>445</v>
      </c>
      <c r="C26">
        <v>215.7</v>
      </c>
      <c r="D26">
        <v>665.8</v>
      </c>
      <c r="E26">
        <v>515.79999999999995</v>
      </c>
      <c r="F26" s="4">
        <f t="shared" si="0"/>
        <v>1110.8</v>
      </c>
      <c r="G26" s="4">
        <f t="shared" si="0"/>
        <v>731.5</v>
      </c>
      <c r="H26" s="17">
        <f t="shared" si="1"/>
        <v>51.852358168147639</v>
      </c>
    </row>
    <row r="27" spans="1:9" x14ac:dyDescent="0.25">
      <c r="A27" s="10">
        <f>+Taiwan!A27</f>
        <v>39016</v>
      </c>
      <c r="B27">
        <v>499.9</v>
      </c>
      <c r="C27">
        <v>218.7</v>
      </c>
      <c r="D27">
        <v>666.2</v>
      </c>
      <c r="E27">
        <v>572.79999999999995</v>
      </c>
      <c r="F27" s="4">
        <f t="shared" si="0"/>
        <v>1166.0999999999999</v>
      </c>
      <c r="G27" s="4">
        <f t="shared" si="0"/>
        <v>791.5</v>
      </c>
      <c r="H27" s="17">
        <f t="shared" si="1"/>
        <v>47.327858496525565</v>
      </c>
    </row>
    <row r="28" spans="1:9" x14ac:dyDescent="0.25">
      <c r="A28" s="10">
        <f>+Taiwan!A28</f>
        <v>39023</v>
      </c>
      <c r="B28">
        <v>618.70000000000005</v>
      </c>
      <c r="C28">
        <v>243.1</v>
      </c>
      <c r="D28">
        <v>781.9</v>
      </c>
      <c r="E28">
        <v>605.1</v>
      </c>
      <c r="F28" s="4">
        <f t="shared" si="0"/>
        <v>1400.6</v>
      </c>
      <c r="G28" s="4">
        <f t="shared" si="0"/>
        <v>848.2</v>
      </c>
      <c r="H28" s="17">
        <f t="shared" si="1"/>
        <v>65.126149493044068</v>
      </c>
    </row>
    <row r="29" spans="1:9" x14ac:dyDescent="0.25">
      <c r="A29" s="10">
        <f>+Taiwan!A29</f>
        <v>39030</v>
      </c>
      <c r="B29">
        <v>645.29999999999995</v>
      </c>
      <c r="C29">
        <v>244.7</v>
      </c>
      <c r="D29">
        <v>874.5</v>
      </c>
      <c r="E29">
        <v>661.5</v>
      </c>
      <c r="F29" s="4">
        <f t="shared" si="0"/>
        <v>1519.8</v>
      </c>
      <c r="G29" s="4">
        <f t="shared" si="0"/>
        <v>906.2</v>
      </c>
      <c r="H29" s="17">
        <f t="shared" si="1"/>
        <v>67.711322003972626</v>
      </c>
    </row>
    <row r="30" spans="1:9" x14ac:dyDescent="0.25">
      <c r="A30" s="10">
        <f>+Taiwan!A30</f>
        <v>39037</v>
      </c>
      <c r="B30">
        <v>534.70000000000005</v>
      </c>
      <c r="C30">
        <v>245</v>
      </c>
      <c r="D30">
        <v>990.1</v>
      </c>
      <c r="E30">
        <v>714.6</v>
      </c>
      <c r="F30" s="4">
        <f t="shared" si="0"/>
        <v>1524.8000000000002</v>
      </c>
      <c r="G30" s="4">
        <f t="shared" si="0"/>
        <v>959.6</v>
      </c>
      <c r="H30" s="17">
        <f t="shared" si="1"/>
        <v>58.899541475614846</v>
      </c>
    </row>
    <row r="31" spans="1:9" x14ac:dyDescent="0.25">
      <c r="A31" s="10">
        <f>+Taiwan!A31</f>
        <v>39044</v>
      </c>
      <c r="B31">
        <v>647.5</v>
      </c>
      <c r="C31">
        <v>245</v>
      </c>
      <c r="D31">
        <v>990.3</v>
      </c>
      <c r="E31">
        <v>774.5</v>
      </c>
      <c r="F31" s="4">
        <f t="shared" si="0"/>
        <v>1637.8</v>
      </c>
      <c r="G31" s="4">
        <f t="shared" si="0"/>
        <v>1019.5</v>
      </c>
      <c r="H31" s="17">
        <f t="shared" si="1"/>
        <v>60.647376164786657</v>
      </c>
    </row>
    <row r="32" spans="1:9" x14ac:dyDescent="0.25">
      <c r="A32" s="10">
        <f>+A31+7</f>
        <v>39051</v>
      </c>
      <c r="B32">
        <v>700.8</v>
      </c>
      <c r="C32">
        <v>199</v>
      </c>
      <c r="D32">
        <v>1104.9000000000001</v>
      </c>
      <c r="E32">
        <v>774.5</v>
      </c>
      <c r="F32" s="4">
        <f t="shared" si="0"/>
        <v>1805.7</v>
      </c>
      <c r="G32" s="4">
        <f t="shared" si="0"/>
        <v>973.5</v>
      </c>
      <c r="H32" s="17">
        <f t="shared" si="1"/>
        <v>85.485362095531599</v>
      </c>
    </row>
    <row r="33" spans="1:9" x14ac:dyDescent="0.25">
      <c r="A33" s="10">
        <f t="shared" ref="A33:A253" si="2">+A32+7</f>
        <v>39058</v>
      </c>
      <c r="B33">
        <v>920.1</v>
      </c>
      <c r="C33">
        <v>233.9</v>
      </c>
      <c r="D33">
        <v>1105.5999999999999</v>
      </c>
      <c r="E33">
        <v>774.5</v>
      </c>
      <c r="F33" s="4">
        <f t="shared" si="0"/>
        <v>2025.6999999999998</v>
      </c>
      <c r="G33" s="4">
        <f t="shared" si="0"/>
        <v>1008.4</v>
      </c>
      <c r="H33" s="17">
        <f t="shared" si="1"/>
        <v>100.88258627528757</v>
      </c>
    </row>
    <row r="34" spans="1:9" x14ac:dyDescent="0.25">
      <c r="A34" s="10">
        <f t="shared" si="2"/>
        <v>39065</v>
      </c>
      <c r="B34">
        <v>1038.2</v>
      </c>
      <c r="C34">
        <v>288.8</v>
      </c>
      <c r="D34">
        <v>1211.3</v>
      </c>
      <c r="E34">
        <v>832.8</v>
      </c>
      <c r="F34" s="4">
        <f t="shared" si="0"/>
        <v>2249.5</v>
      </c>
      <c r="G34" s="4">
        <f t="shared" si="0"/>
        <v>1121.5999999999999</v>
      </c>
      <c r="H34" s="17">
        <f t="shared" si="1"/>
        <v>100.56169757489303</v>
      </c>
    </row>
    <row r="35" spans="1:9" x14ac:dyDescent="0.25">
      <c r="A35" s="10">
        <f t="shared" si="2"/>
        <v>39072</v>
      </c>
      <c r="B35">
        <v>954</v>
      </c>
      <c r="C35">
        <v>230.6</v>
      </c>
      <c r="D35">
        <v>1325.5</v>
      </c>
      <c r="E35">
        <v>833</v>
      </c>
      <c r="F35" s="4">
        <f t="shared" si="0"/>
        <v>2279.5</v>
      </c>
      <c r="G35" s="4">
        <f t="shared" si="0"/>
        <v>1063.5999999999999</v>
      </c>
      <c r="H35" s="17">
        <f t="shared" si="1"/>
        <v>114.31929296728094</v>
      </c>
    </row>
    <row r="36" spans="1:9" x14ac:dyDescent="0.25">
      <c r="A36" s="10">
        <f t="shared" si="2"/>
        <v>39079</v>
      </c>
      <c r="B36">
        <v>1009</v>
      </c>
      <c r="C36">
        <v>254.6</v>
      </c>
      <c r="D36">
        <v>1325.5</v>
      </c>
      <c r="E36">
        <v>865.8</v>
      </c>
      <c r="F36" s="4">
        <f t="shared" si="0"/>
        <v>2334.5</v>
      </c>
      <c r="G36" s="4">
        <f t="shared" si="0"/>
        <v>1120.3999999999999</v>
      </c>
      <c r="H36" s="17">
        <f t="shared" si="1"/>
        <v>108.36308461263835</v>
      </c>
    </row>
    <row r="37" spans="1:9" x14ac:dyDescent="0.25">
      <c r="A37" s="10">
        <f t="shared" si="2"/>
        <v>39086</v>
      </c>
      <c r="B37">
        <v>1008.9</v>
      </c>
      <c r="C37">
        <v>199.6</v>
      </c>
      <c r="D37">
        <v>1325.6</v>
      </c>
      <c r="E37">
        <v>1040.4000000000001</v>
      </c>
      <c r="F37" s="4">
        <f t="shared" si="0"/>
        <v>2334.5</v>
      </c>
      <c r="G37" s="4">
        <f t="shared" si="0"/>
        <v>1240</v>
      </c>
      <c r="H37" s="17">
        <f t="shared" si="1"/>
        <v>88.26612903225805</v>
      </c>
    </row>
    <row r="38" spans="1:9" x14ac:dyDescent="0.25">
      <c r="A38" s="10">
        <f t="shared" si="2"/>
        <v>39093</v>
      </c>
      <c r="B38">
        <v>898.7</v>
      </c>
      <c r="C38">
        <v>253.9</v>
      </c>
      <c r="D38">
        <v>1382.7</v>
      </c>
      <c r="E38">
        <v>1059.4000000000001</v>
      </c>
      <c r="F38" s="4">
        <f t="shared" si="0"/>
        <v>2281.4</v>
      </c>
      <c r="G38" s="4">
        <f t="shared" si="0"/>
        <v>1313.3000000000002</v>
      </c>
      <c r="H38" s="17">
        <f t="shared" si="1"/>
        <v>73.71506891037842</v>
      </c>
    </row>
    <row r="39" spans="1:9" x14ac:dyDescent="0.25">
      <c r="A39" s="10">
        <f t="shared" si="2"/>
        <v>39100</v>
      </c>
      <c r="B39">
        <v>898.7</v>
      </c>
      <c r="C39">
        <v>538.9</v>
      </c>
      <c r="D39">
        <v>1382.7</v>
      </c>
      <c r="E39">
        <v>1059.4000000000001</v>
      </c>
      <c r="F39" s="4">
        <f t="shared" si="0"/>
        <v>2281.4</v>
      </c>
      <c r="G39" s="4">
        <f t="shared" si="0"/>
        <v>1598.3000000000002</v>
      </c>
      <c r="H39" s="17">
        <f t="shared" si="1"/>
        <v>42.739160357880237</v>
      </c>
    </row>
    <row r="40" spans="1:9" x14ac:dyDescent="0.25">
      <c r="A40" s="10">
        <f t="shared" si="2"/>
        <v>39107</v>
      </c>
      <c r="B40">
        <v>840.4</v>
      </c>
      <c r="C40">
        <v>627.9</v>
      </c>
      <c r="D40">
        <v>1498.5</v>
      </c>
      <c r="E40">
        <v>1090.4000000000001</v>
      </c>
      <c r="F40" s="4">
        <f t="shared" si="0"/>
        <v>2338.9</v>
      </c>
      <c r="G40" s="4">
        <f t="shared" si="0"/>
        <v>1718.3000000000002</v>
      </c>
      <c r="H40" s="17">
        <f t="shared" si="1"/>
        <v>36.117092475120756</v>
      </c>
    </row>
    <row r="41" spans="1:9" x14ac:dyDescent="0.25">
      <c r="A41" s="10">
        <f t="shared" si="2"/>
        <v>39114</v>
      </c>
      <c r="B41">
        <v>724.5</v>
      </c>
      <c r="C41">
        <v>573.20000000000005</v>
      </c>
      <c r="D41">
        <v>1557.9</v>
      </c>
      <c r="E41">
        <v>1207.4000000000001</v>
      </c>
      <c r="F41" s="4">
        <f t="shared" ref="F41:G43" si="3">+B41+D41</f>
        <v>2282.4</v>
      </c>
      <c r="G41" s="4">
        <f t="shared" si="3"/>
        <v>1780.6000000000001</v>
      </c>
      <c r="H41" s="17">
        <f t="shared" ref="H41:H46" si="4">+(F41/G41-1)*100</f>
        <v>28.181511849938225</v>
      </c>
    </row>
    <row r="42" spans="1:9" x14ac:dyDescent="0.25">
      <c r="A42" s="10">
        <f t="shared" si="2"/>
        <v>39121</v>
      </c>
      <c r="B42">
        <v>724.1</v>
      </c>
      <c r="C42">
        <v>628.20000000000005</v>
      </c>
      <c r="D42">
        <v>1558.3</v>
      </c>
      <c r="E42">
        <v>1379.5</v>
      </c>
      <c r="F42" s="4">
        <f t="shared" si="3"/>
        <v>2282.4</v>
      </c>
      <c r="G42" s="4">
        <f t="shared" si="3"/>
        <v>2007.7</v>
      </c>
      <c r="H42" s="17">
        <f t="shared" si="4"/>
        <v>13.682323056233514</v>
      </c>
    </row>
    <row r="43" spans="1:9" x14ac:dyDescent="0.25">
      <c r="A43" s="10">
        <f t="shared" si="2"/>
        <v>39128</v>
      </c>
      <c r="B43">
        <v>666</v>
      </c>
      <c r="C43">
        <v>680.2</v>
      </c>
      <c r="D43">
        <v>1673.9</v>
      </c>
      <c r="E43">
        <v>1437.3</v>
      </c>
      <c r="F43" s="4">
        <f t="shared" si="3"/>
        <v>2339.9</v>
      </c>
      <c r="G43" s="4">
        <f t="shared" si="3"/>
        <v>2117.5</v>
      </c>
      <c r="H43" s="17">
        <f t="shared" si="4"/>
        <v>10.502951593860699</v>
      </c>
    </row>
    <row r="44" spans="1:9" x14ac:dyDescent="0.25">
      <c r="A44" s="10">
        <f t="shared" si="2"/>
        <v>39135</v>
      </c>
      <c r="B44">
        <v>665.9</v>
      </c>
      <c r="C44">
        <v>726.2</v>
      </c>
      <c r="D44">
        <v>1674</v>
      </c>
      <c r="E44">
        <v>1493</v>
      </c>
      <c r="F44" s="4">
        <f t="shared" ref="F44:G46" si="5">+B44+D44</f>
        <v>2339.9</v>
      </c>
      <c r="G44" s="4">
        <f t="shared" si="5"/>
        <v>2219.1999999999998</v>
      </c>
      <c r="H44" s="17">
        <f t="shared" si="4"/>
        <v>5.4388968997837184</v>
      </c>
    </row>
    <row r="45" spans="1:9" x14ac:dyDescent="0.25">
      <c r="A45" s="10">
        <f t="shared" si="2"/>
        <v>39142</v>
      </c>
      <c r="B45">
        <v>610.9</v>
      </c>
      <c r="C45">
        <v>671</v>
      </c>
      <c r="D45">
        <v>1731.8</v>
      </c>
      <c r="E45">
        <v>1629.6</v>
      </c>
      <c r="F45" s="4">
        <f t="shared" si="5"/>
        <v>2342.6999999999998</v>
      </c>
      <c r="G45" s="4">
        <f t="shared" si="5"/>
        <v>2300.6</v>
      </c>
      <c r="H45" s="17">
        <f t="shared" si="4"/>
        <v>1.8299574024167597</v>
      </c>
    </row>
    <row r="46" spans="1:9" x14ac:dyDescent="0.25">
      <c r="A46" s="10">
        <f t="shared" si="2"/>
        <v>39149</v>
      </c>
      <c r="B46">
        <v>500.7</v>
      </c>
      <c r="C46">
        <v>784</v>
      </c>
      <c r="D46">
        <v>1905.1</v>
      </c>
      <c r="E46">
        <v>1629.8</v>
      </c>
      <c r="F46" s="4">
        <f t="shared" si="5"/>
        <v>2405.7999999999997</v>
      </c>
      <c r="G46" s="4">
        <f t="shared" si="5"/>
        <v>2413.8000000000002</v>
      </c>
      <c r="H46" s="17">
        <f t="shared" si="4"/>
        <v>-0.33142762449251961</v>
      </c>
      <c r="I46" s="4">
        <f t="shared" ref="I46:I51" si="6">+F46-F45</f>
        <v>63.099999999999909</v>
      </c>
    </row>
    <row r="47" spans="1:9" x14ac:dyDescent="0.25">
      <c r="A47" s="10">
        <f t="shared" si="2"/>
        <v>39156</v>
      </c>
      <c r="B47">
        <v>503.7</v>
      </c>
      <c r="C47">
        <v>783.9</v>
      </c>
      <c r="D47">
        <v>1905.7</v>
      </c>
      <c r="E47">
        <v>1799</v>
      </c>
      <c r="F47" s="4">
        <f t="shared" ref="F47:G49" si="7">+B47+D47</f>
        <v>2409.4</v>
      </c>
      <c r="G47" s="4">
        <f t="shared" si="7"/>
        <v>2582.9</v>
      </c>
      <c r="H47" s="17">
        <f t="shared" ref="H47:H52" si="8">+(F47/G47-1)*100</f>
        <v>-6.7172557977467235</v>
      </c>
      <c r="I47" s="4">
        <f t="shared" si="6"/>
        <v>3.6000000000003638</v>
      </c>
    </row>
    <row r="48" spans="1:9" x14ac:dyDescent="0.25">
      <c r="A48" s="10">
        <f t="shared" si="2"/>
        <v>39163</v>
      </c>
      <c r="B48">
        <v>616.70000000000005</v>
      </c>
      <c r="C48">
        <v>989.8</v>
      </c>
      <c r="D48">
        <v>1905.7</v>
      </c>
      <c r="E48">
        <v>1855.9</v>
      </c>
      <c r="F48" s="4">
        <f t="shared" si="7"/>
        <v>2522.4</v>
      </c>
      <c r="G48" s="4">
        <f t="shared" si="7"/>
        <v>2845.7</v>
      </c>
      <c r="H48" s="17">
        <f t="shared" si="8"/>
        <v>-11.361000808236977</v>
      </c>
      <c r="I48" s="4">
        <f t="shared" si="6"/>
        <v>113</v>
      </c>
    </row>
    <row r="49" spans="1:9" x14ac:dyDescent="0.25">
      <c r="A49" s="10">
        <f t="shared" si="2"/>
        <v>39170</v>
      </c>
      <c r="B49">
        <v>561.5</v>
      </c>
      <c r="C49">
        <v>920.2</v>
      </c>
      <c r="D49">
        <v>1960.3</v>
      </c>
      <c r="E49">
        <v>2031.1</v>
      </c>
      <c r="F49" s="4">
        <f t="shared" si="7"/>
        <v>2521.8000000000002</v>
      </c>
      <c r="G49" s="4">
        <f t="shared" si="7"/>
        <v>2951.3</v>
      </c>
      <c r="H49" s="17">
        <f t="shared" si="8"/>
        <v>-14.552908887608851</v>
      </c>
      <c r="I49" s="4">
        <f t="shared" si="6"/>
        <v>-0.59999999999990905</v>
      </c>
    </row>
    <row r="50" spans="1:9" x14ac:dyDescent="0.25">
      <c r="A50" s="10">
        <f t="shared" si="2"/>
        <v>39177</v>
      </c>
      <c r="B50">
        <v>558.5</v>
      </c>
      <c r="C50">
        <v>864.8</v>
      </c>
      <c r="D50">
        <v>1960.4</v>
      </c>
      <c r="E50">
        <v>2262.4</v>
      </c>
      <c r="F50" s="4">
        <f t="shared" ref="F50:G52" si="9">+B50+D50</f>
        <v>2518.9</v>
      </c>
      <c r="G50" s="4">
        <f t="shared" si="9"/>
        <v>3127.2</v>
      </c>
      <c r="H50" s="17">
        <f t="shared" si="8"/>
        <v>-19.451905858275765</v>
      </c>
      <c r="I50" s="4">
        <f t="shared" si="6"/>
        <v>-2.9000000000000909</v>
      </c>
    </row>
    <row r="51" spans="1:9" x14ac:dyDescent="0.25">
      <c r="A51" s="10">
        <f t="shared" si="2"/>
        <v>39184</v>
      </c>
      <c r="B51">
        <v>558.1</v>
      </c>
      <c r="C51">
        <v>974.7</v>
      </c>
      <c r="D51">
        <v>2076.6999999999998</v>
      </c>
      <c r="E51">
        <v>2377.3000000000002</v>
      </c>
      <c r="F51" s="4">
        <f t="shared" si="9"/>
        <v>2634.7999999999997</v>
      </c>
      <c r="G51" s="4">
        <f t="shared" si="9"/>
        <v>3352</v>
      </c>
      <c r="H51" s="17">
        <f t="shared" si="8"/>
        <v>-21.396181384248216</v>
      </c>
      <c r="I51" s="4">
        <f t="shared" si="6"/>
        <v>115.89999999999964</v>
      </c>
    </row>
    <row r="52" spans="1:9" x14ac:dyDescent="0.25">
      <c r="A52" s="10">
        <f t="shared" si="2"/>
        <v>39191</v>
      </c>
      <c r="B52">
        <v>610.4</v>
      </c>
      <c r="C52">
        <v>901.7</v>
      </c>
      <c r="D52">
        <v>2135.3000000000002</v>
      </c>
      <c r="E52">
        <v>2660.5</v>
      </c>
      <c r="F52" s="4">
        <f t="shared" si="9"/>
        <v>2745.7000000000003</v>
      </c>
      <c r="G52" s="4">
        <f t="shared" si="9"/>
        <v>3562.2</v>
      </c>
      <c r="H52" s="17">
        <f t="shared" si="8"/>
        <v>-22.92122845432597</v>
      </c>
    </row>
    <row r="53" spans="1:9" x14ac:dyDescent="0.25">
      <c r="A53" s="10">
        <f t="shared" si="2"/>
        <v>39198</v>
      </c>
      <c r="B53">
        <v>600.20000000000005</v>
      </c>
      <c r="C53">
        <v>881.5</v>
      </c>
      <c r="D53">
        <v>2368.6</v>
      </c>
      <c r="E53">
        <v>2682.7</v>
      </c>
      <c r="F53" s="4">
        <f t="shared" ref="F53:G55" si="10">+B53+D53</f>
        <v>2968.8</v>
      </c>
      <c r="G53" s="4">
        <f t="shared" si="10"/>
        <v>3564.2</v>
      </c>
      <c r="H53" s="17">
        <f t="shared" ref="H53:H58" si="11">+(F53/G53-1)*100</f>
        <v>-16.705010942146892</v>
      </c>
    </row>
    <row r="54" spans="1:9" x14ac:dyDescent="0.25">
      <c r="A54" s="10">
        <f t="shared" si="2"/>
        <v>39205</v>
      </c>
      <c r="B54">
        <v>494.5</v>
      </c>
      <c r="C54">
        <v>839.3</v>
      </c>
      <c r="D54">
        <v>2484.9</v>
      </c>
      <c r="E54">
        <v>2847.6</v>
      </c>
      <c r="F54" s="4">
        <f t="shared" si="10"/>
        <v>2979.4</v>
      </c>
      <c r="G54" s="4">
        <f t="shared" si="10"/>
        <v>3686.8999999999996</v>
      </c>
      <c r="H54" s="17">
        <f t="shared" si="11"/>
        <v>-19.189563047546709</v>
      </c>
      <c r="I54">
        <v>0.6</v>
      </c>
    </row>
    <row r="55" spans="1:9" x14ac:dyDescent="0.25">
      <c r="A55" s="10">
        <f t="shared" si="2"/>
        <v>39212</v>
      </c>
      <c r="B55">
        <v>934.4</v>
      </c>
      <c r="C55">
        <v>834.3</v>
      </c>
      <c r="D55">
        <v>2658.8</v>
      </c>
      <c r="E55">
        <v>3063.4</v>
      </c>
      <c r="F55" s="4">
        <f t="shared" si="10"/>
        <v>3593.2000000000003</v>
      </c>
      <c r="G55" s="4">
        <f t="shared" si="10"/>
        <v>3897.7</v>
      </c>
      <c r="H55" s="17">
        <f t="shared" si="11"/>
        <v>-7.8122995612797226</v>
      </c>
      <c r="I55">
        <v>55.6</v>
      </c>
    </row>
    <row r="56" spans="1:9" x14ac:dyDescent="0.25">
      <c r="A56" s="10">
        <f t="shared" si="2"/>
        <v>39219</v>
      </c>
      <c r="B56">
        <v>824.4</v>
      </c>
      <c r="C56">
        <v>724.1</v>
      </c>
      <c r="D56">
        <v>2773.4</v>
      </c>
      <c r="E56">
        <v>3292.5</v>
      </c>
      <c r="F56" s="4">
        <f t="shared" ref="F56:G58" si="12">+B56+D56</f>
        <v>3597.8</v>
      </c>
      <c r="G56" s="4">
        <f t="shared" si="12"/>
        <v>4016.6</v>
      </c>
      <c r="H56" s="17">
        <f t="shared" si="11"/>
        <v>-10.426729074341479</v>
      </c>
      <c r="I56">
        <v>55.6</v>
      </c>
    </row>
    <row r="57" spans="1:9" x14ac:dyDescent="0.25">
      <c r="A57" s="10">
        <f t="shared" si="2"/>
        <v>39226</v>
      </c>
      <c r="B57">
        <v>714.4</v>
      </c>
      <c r="C57">
        <v>635</v>
      </c>
      <c r="D57">
        <v>2884.3</v>
      </c>
      <c r="E57">
        <v>3443.2</v>
      </c>
      <c r="F57" s="4">
        <f t="shared" si="12"/>
        <v>3598.7000000000003</v>
      </c>
      <c r="G57" s="4">
        <f t="shared" si="12"/>
        <v>4078.2</v>
      </c>
      <c r="H57" s="17">
        <f t="shared" si="11"/>
        <v>-11.757638173704077</v>
      </c>
      <c r="I57">
        <v>55.6</v>
      </c>
    </row>
    <row r="58" spans="1:9" x14ac:dyDescent="0.25">
      <c r="A58" s="10">
        <f t="shared" si="2"/>
        <v>39233</v>
      </c>
      <c r="B58">
        <v>714.2</v>
      </c>
      <c r="C58">
        <v>680.7</v>
      </c>
      <c r="D58">
        <v>2884.5</v>
      </c>
      <c r="E58">
        <v>3560.6</v>
      </c>
      <c r="F58" s="4">
        <f t="shared" si="12"/>
        <v>3598.7</v>
      </c>
      <c r="G58" s="4">
        <f t="shared" si="12"/>
        <v>4241.3</v>
      </c>
      <c r="H58" s="17">
        <f t="shared" si="11"/>
        <v>-15.15101501898004</v>
      </c>
      <c r="I58">
        <v>113.6</v>
      </c>
    </row>
    <row r="59" spans="1:9" x14ac:dyDescent="0.25">
      <c r="A59" s="10">
        <f t="shared" si="2"/>
        <v>39240</v>
      </c>
      <c r="B59">
        <v>715.4</v>
      </c>
      <c r="C59">
        <v>813.5</v>
      </c>
      <c r="D59">
        <v>2905.8</v>
      </c>
      <c r="E59">
        <v>3621.1</v>
      </c>
      <c r="F59" s="4">
        <f t="shared" ref="F59:G61" si="13">+B59+D59</f>
        <v>3621.2000000000003</v>
      </c>
      <c r="G59" s="4">
        <f t="shared" si="13"/>
        <v>4434.6000000000004</v>
      </c>
      <c r="H59" s="17">
        <f t="shared" ref="H59:H64" si="14">+(F59/G59-1)*100</f>
        <v>-18.342127813106035</v>
      </c>
      <c r="I59">
        <v>113.6</v>
      </c>
    </row>
    <row r="60" spans="1:9" x14ac:dyDescent="0.25">
      <c r="A60" s="10">
        <f t="shared" si="2"/>
        <v>39247</v>
      </c>
      <c r="B60">
        <v>500.7</v>
      </c>
      <c r="C60">
        <v>1077.3</v>
      </c>
      <c r="D60">
        <v>3130.6</v>
      </c>
      <c r="E60">
        <v>3736.6</v>
      </c>
      <c r="F60" s="4">
        <f t="shared" si="13"/>
        <v>3631.2999999999997</v>
      </c>
      <c r="G60" s="4">
        <f t="shared" si="13"/>
        <v>4813.8999999999996</v>
      </c>
      <c r="H60" s="17">
        <f t="shared" si="14"/>
        <v>-24.566359916076365</v>
      </c>
      <c r="I60">
        <v>113.6</v>
      </c>
    </row>
    <row r="61" spans="1:9" x14ac:dyDescent="0.25">
      <c r="A61" s="10">
        <f t="shared" si="2"/>
        <v>39254</v>
      </c>
      <c r="B61">
        <v>445.5</v>
      </c>
      <c r="C61">
        <v>986.1</v>
      </c>
      <c r="D61">
        <v>3185.5</v>
      </c>
      <c r="E61">
        <v>3996.1</v>
      </c>
      <c r="F61" s="4">
        <f t="shared" si="13"/>
        <v>3631</v>
      </c>
      <c r="G61" s="4">
        <f t="shared" si="13"/>
        <v>4982.2</v>
      </c>
      <c r="H61" s="17">
        <f t="shared" si="14"/>
        <v>-27.120549154991767</v>
      </c>
      <c r="I61">
        <v>113.6</v>
      </c>
    </row>
    <row r="62" spans="1:9" x14ac:dyDescent="0.25">
      <c r="A62" s="10">
        <f t="shared" si="2"/>
        <v>39261</v>
      </c>
      <c r="B62">
        <v>614.4</v>
      </c>
      <c r="C62">
        <v>800.4</v>
      </c>
      <c r="D62">
        <v>3242.4</v>
      </c>
      <c r="E62">
        <v>4205.6000000000004</v>
      </c>
      <c r="F62" s="4">
        <f t="shared" ref="F62:G64" si="15">+B62+D62</f>
        <v>3856.8</v>
      </c>
      <c r="G62" s="4">
        <f t="shared" si="15"/>
        <v>5006</v>
      </c>
      <c r="H62" s="17">
        <f t="shared" si="14"/>
        <v>-22.95645225729125</v>
      </c>
      <c r="I62">
        <v>548.6</v>
      </c>
    </row>
    <row r="63" spans="1:9" x14ac:dyDescent="0.25">
      <c r="A63" s="10">
        <f t="shared" si="2"/>
        <v>39268</v>
      </c>
      <c r="B63">
        <v>559.29999999999995</v>
      </c>
      <c r="C63">
        <v>765.9</v>
      </c>
      <c r="D63">
        <v>3357.7</v>
      </c>
      <c r="E63">
        <v>4210.7</v>
      </c>
      <c r="F63" s="4">
        <f t="shared" si="15"/>
        <v>3917</v>
      </c>
      <c r="G63" s="4">
        <f t="shared" si="15"/>
        <v>4976.5999999999995</v>
      </c>
      <c r="H63" s="17">
        <f t="shared" si="14"/>
        <v>-21.291644898123209</v>
      </c>
      <c r="I63">
        <v>603.6</v>
      </c>
    </row>
    <row r="64" spans="1:9" x14ac:dyDescent="0.25">
      <c r="A64" s="10">
        <f t="shared" si="2"/>
        <v>39275</v>
      </c>
      <c r="B64">
        <v>448.5</v>
      </c>
      <c r="C64">
        <v>617.9</v>
      </c>
      <c r="D64">
        <v>3472.9</v>
      </c>
      <c r="E64">
        <v>4421.3999999999996</v>
      </c>
      <c r="F64" s="4">
        <f t="shared" si="15"/>
        <v>3921.4</v>
      </c>
      <c r="G64" s="4">
        <f t="shared" si="15"/>
        <v>5039.2999999999993</v>
      </c>
      <c r="H64" s="17">
        <f t="shared" si="14"/>
        <v>-22.183636616196679</v>
      </c>
      <c r="I64">
        <v>603.6</v>
      </c>
    </row>
    <row r="65" spans="1:9" x14ac:dyDescent="0.25">
      <c r="A65" s="10">
        <f t="shared" si="2"/>
        <v>39282</v>
      </c>
      <c r="B65">
        <v>293.60000000000002</v>
      </c>
      <c r="C65">
        <v>517.70000000000005</v>
      </c>
      <c r="D65">
        <v>3635.6</v>
      </c>
      <c r="E65">
        <v>4527</v>
      </c>
      <c r="F65" s="4">
        <f t="shared" ref="F65:G67" si="16">+B65+D65</f>
        <v>3929.2</v>
      </c>
      <c r="G65" s="4">
        <f t="shared" si="16"/>
        <v>5044.7</v>
      </c>
      <c r="H65" s="17">
        <f t="shared" ref="H65:H71" si="17">+(F65/G65-1)*100</f>
        <v>-22.112315895890731</v>
      </c>
      <c r="I65">
        <v>659.5</v>
      </c>
    </row>
    <row r="66" spans="1:9" x14ac:dyDescent="0.25">
      <c r="A66" s="10">
        <f t="shared" si="2"/>
        <v>39289</v>
      </c>
      <c r="B66">
        <v>347.9</v>
      </c>
      <c r="C66">
        <v>475.7</v>
      </c>
      <c r="D66">
        <v>3739.5</v>
      </c>
      <c r="E66">
        <v>4675.3</v>
      </c>
      <c r="F66" s="4">
        <f t="shared" si="16"/>
        <v>4087.4</v>
      </c>
      <c r="G66" s="4">
        <f t="shared" si="16"/>
        <v>5151</v>
      </c>
      <c r="H66" s="17">
        <f t="shared" si="17"/>
        <v>-20.648417782954766</v>
      </c>
      <c r="I66">
        <v>659.5</v>
      </c>
    </row>
    <row r="67" spans="1:9" x14ac:dyDescent="0.25">
      <c r="A67" s="10">
        <f t="shared" si="2"/>
        <v>39296</v>
      </c>
      <c r="B67">
        <v>292.89999999999998</v>
      </c>
      <c r="C67">
        <v>541.4</v>
      </c>
      <c r="D67">
        <v>3790.3</v>
      </c>
      <c r="E67">
        <v>4895.7</v>
      </c>
      <c r="F67" s="4">
        <f t="shared" si="16"/>
        <v>4083.2000000000003</v>
      </c>
      <c r="G67" s="4">
        <f t="shared" si="16"/>
        <v>5437.0999999999995</v>
      </c>
      <c r="H67" s="17">
        <f t="shared" si="17"/>
        <v>-24.901142152985955</v>
      </c>
      <c r="I67">
        <v>659.5</v>
      </c>
    </row>
    <row r="68" spans="1:9" x14ac:dyDescent="0.25">
      <c r="A68" s="10">
        <f t="shared" si="2"/>
        <v>39303</v>
      </c>
      <c r="B68">
        <v>182.9</v>
      </c>
      <c r="C68">
        <v>541.6</v>
      </c>
      <c r="D68">
        <v>4077.9</v>
      </c>
      <c r="E68">
        <v>5069.3</v>
      </c>
      <c r="F68" s="4">
        <f t="shared" ref="F68:G70" si="18">+B68+D68</f>
        <v>4260.8</v>
      </c>
      <c r="G68" s="4">
        <f t="shared" si="18"/>
        <v>5610.9000000000005</v>
      </c>
      <c r="H68" s="17">
        <f t="shared" si="17"/>
        <v>-24.062093425297192</v>
      </c>
      <c r="I68">
        <v>659.5</v>
      </c>
    </row>
    <row r="69" spans="1:9" x14ac:dyDescent="0.25">
      <c r="A69" s="10">
        <f t="shared" si="2"/>
        <v>39310</v>
      </c>
      <c r="B69">
        <v>154.1</v>
      </c>
      <c r="C69">
        <v>596.6</v>
      </c>
      <c r="D69">
        <v>4078.3</v>
      </c>
      <c r="E69">
        <v>5069.3</v>
      </c>
      <c r="F69" s="4">
        <f t="shared" si="18"/>
        <v>4232.4000000000005</v>
      </c>
      <c r="G69" s="4">
        <f t="shared" si="18"/>
        <v>5665.9000000000005</v>
      </c>
      <c r="H69" s="17">
        <f t="shared" si="17"/>
        <v>-25.300481829894629</v>
      </c>
      <c r="I69">
        <v>659.5</v>
      </c>
    </row>
    <row r="70" spans="1:9" x14ac:dyDescent="0.25">
      <c r="A70" s="10">
        <f t="shared" si="2"/>
        <v>39317</v>
      </c>
      <c r="B70">
        <v>127</v>
      </c>
      <c r="C70">
        <v>323</v>
      </c>
      <c r="D70">
        <v>4078.3</v>
      </c>
      <c r="E70">
        <v>5239.2</v>
      </c>
      <c r="F70" s="4">
        <f t="shared" si="18"/>
        <v>4205.3</v>
      </c>
      <c r="G70" s="4">
        <f t="shared" si="18"/>
        <v>5562.2</v>
      </c>
      <c r="H70" s="17">
        <f t="shared" si="17"/>
        <v>-24.395023551832008</v>
      </c>
      <c r="I70">
        <v>659.5</v>
      </c>
    </row>
    <row r="71" spans="1:9" x14ac:dyDescent="0.25">
      <c r="A71" s="10">
        <f t="shared" si="2"/>
        <v>39324</v>
      </c>
      <c r="B71">
        <v>126.7</v>
      </c>
      <c r="C71">
        <v>62.4</v>
      </c>
      <c r="D71">
        <v>4078.6</v>
      </c>
      <c r="E71">
        <v>5572.9</v>
      </c>
      <c r="F71" s="4">
        <f t="shared" ref="F71:G73" si="19">+B71+D71</f>
        <v>4205.3</v>
      </c>
      <c r="G71" s="4">
        <f t="shared" si="19"/>
        <v>5635.2999999999993</v>
      </c>
      <c r="H71" s="17">
        <f t="shared" si="17"/>
        <v>-25.375756392738612</v>
      </c>
      <c r="I71">
        <v>705.5</v>
      </c>
    </row>
    <row r="72" spans="1:9" x14ac:dyDescent="0.25">
      <c r="A72" s="28">
        <f t="shared" si="2"/>
        <v>39331</v>
      </c>
      <c r="B72">
        <v>944.9</v>
      </c>
      <c r="C72">
        <v>669.2</v>
      </c>
      <c r="D72">
        <v>171.6</v>
      </c>
      <c r="E72">
        <v>175.4</v>
      </c>
      <c r="F72" s="4">
        <f t="shared" si="19"/>
        <v>1116.5</v>
      </c>
      <c r="G72" s="4">
        <f t="shared" si="19"/>
        <v>844.6</v>
      </c>
      <c r="H72" s="17">
        <f t="shared" ref="H72:H77" si="20">+(F72/G72-1)*100</f>
        <v>32.192753966374624</v>
      </c>
    </row>
    <row r="73" spans="1:9" x14ac:dyDescent="0.25">
      <c r="A73" s="10">
        <f t="shared" si="2"/>
        <v>39338</v>
      </c>
      <c r="B73">
        <v>1127.8</v>
      </c>
      <c r="C73">
        <v>672.6</v>
      </c>
      <c r="D73">
        <v>229.4</v>
      </c>
      <c r="E73">
        <v>339.6</v>
      </c>
      <c r="F73" s="4">
        <f t="shared" si="19"/>
        <v>1357.2</v>
      </c>
      <c r="G73" s="4">
        <f t="shared" si="19"/>
        <v>1012.2</v>
      </c>
      <c r="H73" s="17">
        <f t="shared" si="20"/>
        <v>34.084173088322459</v>
      </c>
    </row>
    <row r="74" spans="1:9" x14ac:dyDescent="0.25">
      <c r="A74" s="10">
        <f t="shared" si="2"/>
        <v>39345</v>
      </c>
      <c r="B74">
        <v>1132</v>
      </c>
      <c r="C74">
        <v>500.2</v>
      </c>
      <c r="D74">
        <v>283.3</v>
      </c>
      <c r="E74">
        <v>454.6</v>
      </c>
      <c r="F74" s="4">
        <f t="shared" ref="F74:G76" si="21">+B74+D74</f>
        <v>1415.3</v>
      </c>
      <c r="G74" s="4">
        <f t="shared" si="21"/>
        <v>954.8</v>
      </c>
      <c r="H74" s="17">
        <f t="shared" si="20"/>
        <v>48.229995810640979</v>
      </c>
    </row>
    <row r="75" spans="1:9" x14ac:dyDescent="0.25">
      <c r="A75" s="10">
        <f t="shared" si="2"/>
        <v>39352</v>
      </c>
      <c r="B75">
        <v>1017.5</v>
      </c>
      <c r="C75">
        <v>387</v>
      </c>
      <c r="D75">
        <v>460.5</v>
      </c>
      <c r="E75">
        <v>618.79999999999995</v>
      </c>
      <c r="F75" s="4">
        <f t="shared" si="21"/>
        <v>1478</v>
      </c>
      <c r="G75" s="4">
        <f t="shared" si="21"/>
        <v>1005.8</v>
      </c>
      <c r="H75" s="17">
        <f t="shared" si="20"/>
        <v>46.94770332073972</v>
      </c>
    </row>
    <row r="76" spans="1:9" x14ac:dyDescent="0.25">
      <c r="A76" s="10">
        <f t="shared" si="2"/>
        <v>39359</v>
      </c>
      <c r="B76">
        <v>1299.0999999999999</v>
      </c>
      <c r="C76">
        <v>444.9</v>
      </c>
      <c r="D76">
        <v>564.5</v>
      </c>
      <c r="E76">
        <v>618.79999999999995</v>
      </c>
      <c r="F76" s="4">
        <f t="shared" si="21"/>
        <v>1863.6</v>
      </c>
      <c r="G76" s="4">
        <f t="shared" si="21"/>
        <v>1063.6999999999998</v>
      </c>
      <c r="H76" s="17">
        <f t="shared" si="20"/>
        <v>75.19977437247347</v>
      </c>
    </row>
    <row r="77" spans="1:9" x14ac:dyDescent="0.25">
      <c r="A77" s="10">
        <f t="shared" si="2"/>
        <v>39366</v>
      </c>
      <c r="B77">
        <v>1398.3</v>
      </c>
      <c r="C77">
        <v>444.9</v>
      </c>
      <c r="D77">
        <v>715.1</v>
      </c>
      <c r="E77">
        <v>665.3</v>
      </c>
      <c r="F77" s="4">
        <f t="shared" ref="F77:G79" si="22">+B77+D77</f>
        <v>2113.4</v>
      </c>
      <c r="G77" s="4">
        <f t="shared" si="22"/>
        <v>1110.1999999999998</v>
      </c>
      <c r="H77" s="17">
        <f t="shared" si="20"/>
        <v>90.362096919474013</v>
      </c>
    </row>
    <row r="78" spans="1:9" x14ac:dyDescent="0.25">
      <c r="A78" s="10">
        <f t="shared" si="2"/>
        <v>39373</v>
      </c>
      <c r="B78">
        <v>1514.9</v>
      </c>
      <c r="C78">
        <v>445</v>
      </c>
      <c r="D78">
        <v>763.8</v>
      </c>
      <c r="E78">
        <v>665.8</v>
      </c>
      <c r="F78" s="4">
        <f t="shared" si="22"/>
        <v>2278.6999999999998</v>
      </c>
      <c r="G78" s="4">
        <f t="shared" si="22"/>
        <v>1110.8</v>
      </c>
      <c r="H78" s="17">
        <f t="shared" ref="H78:H83" si="23">+(F78/G78-1)*100</f>
        <v>105.14043932301043</v>
      </c>
    </row>
    <row r="79" spans="1:9" x14ac:dyDescent="0.25">
      <c r="A79" s="10">
        <f t="shared" si="2"/>
        <v>39380</v>
      </c>
      <c r="B79">
        <v>1452.6</v>
      </c>
      <c r="C79">
        <v>499.9</v>
      </c>
      <c r="D79">
        <v>881.6</v>
      </c>
      <c r="E79">
        <v>666.2</v>
      </c>
      <c r="F79" s="4">
        <f t="shared" si="22"/>
        <v>2334.1999999999998</v>
      </c>
      <c r="G79" s="4">
        <f t="shared" si="22"/>
        <v>1166.0999999999999</v>
      </c>
      <c r="H79" s="17">
        <f t="shared" si="23"/>
        <v>100.17151187719749</v>
      </c>
      <c r="I79">
        <v>1.2</v>
      </c>
    </row>
    <row r="80" spans="1:9" x14ac:dyDescent="0.25">
      <c r="A80" s="10">
        <f t="shared" si="2"/>
        <v>39387</v>
      </c>
      <c r="B80">
        <v>1671.6</v>
      </c>
      <c r="C80">
        <v>618.70000000000005</v>
      </c>
      <c r="D80">
        <v>1145.2</v>
      </c>
      <c r="E80">
        <v>781.9</v>
      </c>
      <c r="F80" s="4">
        <f t="shared" ref="F80:G82" si="24">+B80+D80</f>
        <v>2816.8</v>
      </c>
      <c r="G80" s="4">
        <f t="shared" si="24"/>
        <v>1400.6</v>
      </c>
      <c r="H80" s="17">
        <f t="shared" si="23"/>
        <v>101.11380836784237</v>
      </c>
    </row>
    <row r="81" spans="1:8" x14ac:dyDescent="0.25">
      <c r="A81" s="10">
        <f t="shared" si="2"/>
        <v>39394</v>
      </c>
      <c r="B81">
        <v>1913</v>
      </c>
      <c r="C81">
        <v>645.29999999999995</v>
      </c>
      <c r="D81">
        <v>1191.5999999999999</v>
      </c>
      <c r="E81">
        <v>874.5</v>
      </c>
      <c r="F81" s="4">
        <f t="shared" si="24"/>
        <v>3104.6</v>
      </c>
      <c r="G81" s="4">
        <f t="shared" si="24"/>
        <v>1519.8</v>
      </c>
      <c r="H81" s="17">
        <f t="shared" si="23"/>
        <v>104.27687853664955</v>
      </c>
    </row>
    <row r="82" spans="1:8" x14ac:dyDescent="0.25">
      <c r="A82" s="10">
        <f t="shared" si="2"/>
        <v>39401</v>
      </c>
      <c r="B82">
        <v>1903.3</v>
      </c>
      <c r="C82">
        <v>534.70000000000005</v>
      </c>
      <c r="D82">
        <v>1453.6</v>
      </c>
      <c r="E82">
        <v>990.1</v>
      </c>
      <c r="F82" s="4">
        <f t="shared" si="24"/>
        <v>3356.8999999999996</v>
      </c>
      <c r="G82" s="4">
        <f t="shared" si="24"/>
        <v>1524.8000000000002</v>
      </c>
      <c r="H82" s="17">
        <f t="shared" si="23"/>
        <v>120.15346274921295</v>
      </c>
    </row>
    <row r="83" spans="1:8" x14ac:dyDescent="0.25">
      <c r="A83" s="10">
        <f t="shared" si="2"/>
        <v>39408</v>
      </c>
      <c r="B83">
        <v>2611.4</v>
      </c>
      <c r="C83">
        <v>647.5</v>
      </c>
      <c r="D83">
        <v>1498.1</v>
      </c>
      <c r="E83">
        <v>990.3</v>
      </c>
      <c r="F83" s="4">
        <f t="shared" ref="F83:G85" si="25">+B83+D83</f>
        <v>4109.5</v>
      </c>
      <c r="G83" s="4">
        <f t="shared" si="25"/>
        <v>1637.8</v>
      </c>
      <c r="H83" s="17">
        <f t="shared" si="23"/>
        <v>150.91586274270364</v>
      </c>
    </row>
    <row r="84" spans="1:8" x14ac:dyDescent="0.25">
      <c r="A84" s="10">
        <f t="shared" si="2"/>
        <v>39415</v>
      </c>
      <c r="B84">
        <v>2641</v>
      </c>
      <c r="C84">
        <v>700.8</v>
      </c>
      <c r="D84">
        <v>1697.8</v>
      </c>
      <c r="E84">
        <v>1104.9000000000001</v>
      </c>
      <c r="F84" s="4">
        <f t="shared" si="25"/>
        <v>4338.8</v>
      </c>
      <c r="G84" s="4">
        <f t="shared" si="25"/>
        <v>1805.7</v>
      </c>
      <c r="H84" s="17">
        <f t="shared" ref="H84:H89" si="26">+(F84/G84-1)*100</f>
        <v>140.28354654704546</v>
      </c>
    </row>
    <row r="85" spans="1:8" x14ac:dyDescent="0.25">
      <c r="A85" s="10">
        <f t="shared" si="2"/>
        <v>39422</v>
      </c>
      <c r="B85">
        <v>2638.8</v>
      </c>
      <c r="C85">
        <v>920.1</v>
      </c>
      <c r="D85">
        <v>1740.2</v>
      </c>
      <c r="E85">
        <v>1105.5999999999999</v>
      </c>
      <c r="F85" s="4">
        <f t="shared" si="25"/>
        <v>4379</v>
      </c>
      <c r="G85" s="4">
        <f t="shared" si="25"/>
        <v>2025.6999999999998</v>
      </c>
      <c r="H85" s="17">
        <f t="shared" si="26"/>
        <v>116.17218739201265</v>
      </c>
    </row>
    <row r="86" spans="1:8" x14ac:dyDescent="0.25">
      <c r="A86" s="10">
        <f t="shared" si="2"/>
        <v>39429</v>
      </c>
      <c r="B86">
        <v>2604.1999999999998</v>
      </c>
      <c r="C86">
        <v>1038.2</v>
      </c>
      <c r="D86">
        <v>1883.8</v>
      </c>
      <c r="E86">
        <v>1211.3</v>
      </c>
      <c r="F86" s="4">
        <f t="shared" ref="F86:G88" si="27">+B86+D86</f>
        <v>4488</v>
      </c>
      <c r="G86" s="4">
        <f t="shared" si="27"/>
        <v>2249.5</v>
      </c>
      <c r="H86" s="17">
        <f t="shared" si="26"/>
        <v>99.511002444987781</v>
      </c>
    </row>
    <row r="87" spans="1:8" x14ac:dyDescent="0.25">
      <c r="A87" s="10">
        <f t="shared" si="2"/>
        <v>39436</v>
      </c>
      <c r="B87">
        <v>2655</v>
      </c>
      <c r="C87">
        <v>954</v>
      </c>
      <c r="D87">
        <v>1944.8</v>
      </c>
      <c r="E87">
        <v>1325.5</v>
      </c>
      <c r="F87" s="4">
        <f t="shared" si="27"/>
        <v>4599.8</v>
      </c>
      <c r="G87" s="4">
        <f t="shared" si="27"/>
        <v>2279.5</v>
      </c>
      <c r="H87" s="17">
        <f t="shared" si="26"/>
        <v>101.78986619872781</v>
      </c>
    </row>
    <row r="88" spans="1:8" x14ac:dyDescent="0.25">
      <c r="A88" s="10">
        <f t="shared" si="2"/>
        <v>39443</v>
      </c>
      <c r="B88">
        <v>2869</v>
      </c>
      <c r="C88">
        <v>1009</v>
      </c>
      <c r="D88">
        <v>2053.9</v>
      </c>
      <c r="E88">
        <v>1325.5</v>
      </c>
      <c r="F88" s="4">
        <f t="shared" si="27"/>
        <v>4922.8999999999996</v>
      </c>
      <c r="G88" s="4">
        <f t="shared" si="27"/>
        <v>2334.5</v>
      </c>
      <c r="H88" s="17">
        <f t="shared" si="26"/>
        <v>110.87599057614051</v>
      </c>
    </row>
    <row r="89" spans="1:8" x14ac:dyDescent="0.25">
      <c r="A89" s="10">
        <f t="shared" si="2"/>
        <v>39450</v>
      </c>
      <c r="B89">
        <v>2787.6</v>
      </c>
      <c r="C89">
        <v>1008.9</v>
      </c>
      <c r="D89">
        <v>2170.5</v>
      </c>
      <c r="E89">
        <v>1325.6</v>
      </c>
      <c r="F89" s="4">
        <f t="shared" ref="F89:G91" si="28">+B89+D89</f>
        <v>4958.1000000000004</v>
      </c>
      <c r="G89" s="4">
        <f t="shared" si="28"/>
        <v>2334.5</v>
      </c>
      <c r="H89" s="17">
        <f t="shared" si="26"/>
        <v>112.38380809595205</v>
      </c>
    </row>
    <row r="90" spans="1:8" x14ac:dyDescent="0.25">
      <c r="A90" s="10">
        <f t="shared" si="2"/>
        <v>39457</v>
      </c>
      <c r="B90">
        <v>3427.3</v>
      </c>
      <c r="C90">
        <v>898.7</v>
      </c>
      <c r="D90">
        <v>2371.3000000000002</v>
      </c>
      <c r="E90">
        <v>1382.7</v>
      </c>
      <c r="F90" s="4">
        <f t="shared" si="28"/>
        <v>5798.6</v>
      </c>
      <c r="G90" s="4">
        <f t="shared" si="28"/>
        <v>2281.4</v>
      </c>
      <c r="H90" s="17">
        <f t="shared" ref="H90:H95" si="29">+(F90/G90-1)*100</f>
        <v>154.16849303059524</v>
      </c>
    </row>
    <row r="91" spans="1:8" x14ac:dyDescent="0.25">
      <c r="A91" s="10">
        <f t="shared" si="2"/>
        <v>39464</v>
      </c>
      <c r="B91">
        <v>3765.8</v>
      </c>
      <c r="C91">
        <v>898.7</v>
      </c>
      <c r="D91">
        <v>2469.9</v>
      </c>
      <c r="E91">
        <v>1382.7</v>
      </c>
      <c r="F91" s="4">
        <f t="shared" si="28"/>
        <v>6235.7000000000007</v>
      </c>
      <c r="G91" s="4">
        <f t="shared" si="28"/>
        <v>2281.4</v>
      </c>
      <c r="H91" s="17">
        <f t="shared" si="29"/>
        <v>173.32778118699048</v>
      </c>
    </row>
    <row r="92" spans="1:8" x14ac:dyDescent="0.25">
      <c r="A92" s="10">
        <f t="shared" si="2"/>
        <v>39471</v>
      </c>
      <c r="B92">
        <v>4219.3</v>
      </c>
      <c r="C92">
        <v>840.4</v>
      </c>
      <c r="D92">
        <v>2728</v>
      </c>
      <c r="E92">
        <v>1498.5</v>
      </c>
      <c r="F92" s="4">
        <f t="shared" ref="F92:G94" si="30">+B92+D92</f>
        <v>6947.3</v>
      </c>
      <c r="G92" s="4">
        <f t="shared" si="30"/>
        <v>2338.9</v>
      </c>
      <c r="H92" s="17">
        <f t="shared" si="29"/>
        <v>197.03279319338151</v>
      </c>
    </row>
    <row r="93" spans="1:8" x14ac:dyDescent="0.25">
      <c r="A93" s="10">
        <f t="shared" si="2"/>
        <v>39478</v>
      </c>
      <c r="B93">
        <v>4279.6000000000004</v>
      </c>
      <c r="C93">
        <v>724.5</v>
      </c>
      <c r="D93">
        <v>2818.7</v>
      </c>
      <c r="E93">
        <v>1557.9</v>
      </c>
      <c r="F93" s="4">
        <f t="shared" si="30"/>
        <v>7098.3</v>
      </c>
      <c r="G93" s="4">
        <f t="shared" si="30"/>
        <v>2282.4</v>
      </c>
      <c r="H93" s="17">
        <f t="shared" si="29"/>
        <v>211.00157728706623</v>
      </c>
    </row>
    <row r="94" spans="1:8" x14ac:dyDescent="0.25">
      <c r="A94" s="10">
        <f t="shared" si="2"/>
        <v>39485</v>
      </c>
      <c r="B94">
        <v>4240.7</v>
      </c>
      <c r="C94">
        <v>724.1</v>
      </c>
      <c r="D94">
        <v>3025.4</v>
      </c>
      <c r="E94">
        <v>1558.3</v>
      </c>
      <c r="F94" s="4">
        <f t="shared" si="30"/>
        <v>7266.1</v>
      </c>
      <c r="G94" s="4">
        <f t="shared" si="30"/>
        <v>2282.4</v>
      </c>
      <c r="H94" s="17">
        <f t="shared" si="29"/>
        <v>218.35348755695759</v>
      </c>
    </row>
    <row r="95" spans="1:8" x14ac:dyDescent="0.25">
      <c r="A95" s="10">
        <f t="shared" si="2"/>
        <v>39492</v>
      </c>
      <c r="B95">
        <v>4441.2</v>
      </c>
      <c r="C95">
        <v>666</v>
      </c>
      <c r="D95">
        <v>3193.2</v>
      </c>
      <c r="E95">
        <v>1673.9</v>
      </c>
      <c r="F95" s="4">
        <f t="shared" ref="F95:G97" si="31">+B95+D95</f>
        <v>7634.4</v>
      </c>
      <c r="G95" s="4">
        <f t="shared" si="31"/>
        <v>2339.9</v>
      </c>
      <c r="H95" s="17">
        <f t="shared" si="29"/>
        <v>226.27035343390739</v>
      </c>
    </row>
    <row r="96" spans="1:8" x14ac:dyDescent="0.25">
      <c r="A96" s="10">
        <f t="shared" si="2"/>
        <v>39499</v>
      </c>
      <c r="B96">
        <v>4175.1000000000004</v>
      </c>
      <c r="C96">
        <v>665.9</v>
      </c>
      <c r="D96">
        <v>3456.2</v>
      </c>
      <c r="E96">
        <v>1674</v>
      </c>
      <c r="F96" s="4">
        <f t="shared" si="31"/>
        <v>7631.3</v>
      </c>
      <c r="G96" s="4">
        <f t="shared" si="31"/>
        <v>2339.9</v>
      </c>
      <c r="H96" s="17">
        <f t="shared" ref="H96:H101" si="32">+(F96/G96-1)*100</f>
        <v>226.13786913970682</v>
      </c>
    </row>
    <row r="97" spans="1:9" x14ac:dyDescent="0.25">
      <c r="A97" s="10">
        <f t="shared" si="2"/>
        <v>39506</v>
      </c>
      <c r="B97">
        <v>4267.8</v>
      </c>
      <c r="C97">
        <v>610.9</v>
      </c>
      <c r="D97">
        <v>3562.2</v>
      </c>
      <c r="E97">
        <v>1674</v>
      </c>
      <c r="F97" s="4">
        <f t="shared" si="31"/>
        <v>7830</v>
      </c>
      <c r="G97" s="4">
        <f t="shared" si="31"/>
        <v>2284.9</v>
      </c>
      <c r="H97" s="17">
        <f t="shared" si="32"/>
        <v>242.68458138211736</v>
      </c>
    </row>
    <row r="98" spans="1:9" x14ac:dyDescent="0.25">
      <c r="A98" s="10">
        <f t="shared" si="2"/>
        <v>39513</v>
      </c>
      <c r="B98">
        <v>4267.8</v>
      </c>
      <c r="C98">
        <v>610.9</v>
      </c>
      <c r="D98">
        <v>3562.2</v>
      </c>
      <c r="E98">
        <v>1674</v>
      </c>
      <c r="F98" s="4">
        <f t="shared" ref="F98:G100" si="33">+B98+D98</f>
        <v>7830</v>
      </c>
      <c r="G98" s="4">
        <f t="shared" si="33"/>
        <v>2284.9</v>
      </c>
      <c r="H98" s="17">
        <f t="shared" si="32"/>
        <v>242.68458138211736</v>
      </c>
    </row>
    <row r="99" spans="1:9" x14ac:dyDescent="0.25">
      <c r="A99" s="10">
        <f t="shared" si="2"/>
        <v>39520</v>
      </c>
      <c r="B99">
        <v>4098.3999999999996</v>
      </c>
      <c r="C99">
        <v>503.7</v>
      </c>
      <c r="D99">
        <v>3943.6</v>
      </c>
      <c r="E99">
        <v>1905.7</v>
      </c>
      <c r="F99" s="4">
        <f t="shared" si="33"/>
        <v>8042</v>
      </c>
      <c r="G99" s="4">
        <f t="shared" si="33"/>
        <v>2409.4</v>
      </c>
      <c r="H99" s="17">
        <f t="shared" si="32"/>
        <v>233.776043828339</v>
      </c>
    </row>
    <row r="100" spans="1:9" x14ac:dyDescent="0.25">
      <c r="A100" s="10">
        <f t="shared" si="2"/>
        <v>39527</v>
      </c>
      <c r="B100">
        <v>3934</v>
      </c>
      <c r="C100">
        <v>616.70000000000005</v>
      </c>
      <c r="D100">
        <v>4169.7</v>
      </c>
      <c r="E100">
        <v>1905.7</v>
      </c>
      <c r="F100" s="4">
        <f t="shared" si="33"/>
        <v>8103.7</v>
      </c>
      <c r="G100" s="4">
        <f t="shared" si="33"/>
        <v>2522.4</v>
      </c>
      <c r="H100" s="17">
        <f t="shared" si="32"/>
        <v>221.2694259435458</v>
      </c>
    </row>
    <row r="101" spans="1:9" x14ac:dyDescent="0.25">
      <c r="A101" s="10">
        <f t="shared" si="2"/>
        <v>39534</v>
      </c>
      <c r="B101">
        <v>3818.6</v>
      </c>
      <c r="C101">
        <v>561.5</v>
      </c>
      <c r="D101">
        <v>4291.3999999999996</v>
      </c>
      <c r="E101">
        <v>1961.1</v>
      </c>
      <c r="F101" s="4">
        <f t="shared" ref="F101:G103" si="34">+B101+D101</f>
        <v>8110</v>
      </c>
      <c r="G101" s="4">
        <f t="shared" si="34"/>
        <v>2522.6</v>
      </c>
      <c r="H101" s="17">
        <f t="shared" si="32"/>
        <v>221.49369697930709</v>
      </c>
    </row>
    <row r="102" spans="1:9" x14ac:dyDescent="0.25">
      <c r="A102" s="10">
        <f t="shared" si="2"/>
        <v>39541</v>
      </c>
      <c r="B102">
        <v>3582</v>
      </c>
      <c r="C102">
        <v>558.5</v>
      </c>
      <c r="D102">
        <v>4654.8</v>
      </c>
      <c r="E102">
        <v>1961.2</v>
      </c>
      <c r="F102" s="4">
        <f t="shared" si="34"/>
        <v>8236.7999999999993</v>
      </c>
      <c r="G102" s="4">
        <f t="shared" si="34"/>
        <v>2519.6999999999998</v>
      </c>
      <c r="H102" s="17">
        <f t="shared" ref="H102:H107" si="35">+(F102/G102-1)*100</f>
        <v>226.89605905464938</v>
      </c>
    </row>
    <row r="103" spans="1:9" x14ac:dyDescent="0.25">
      <c r="A103" s="10">
        <f t="shared" si="2"/>
        <v>39548</v>
      </c>
      <c r="B103">
        <v>3633.6</v>
      </c>
      <c r="C103">
        <v>558.1</v>
      </c>
      <c r="D103">
        <v>4775.8999999999996</v>
      </c>
      <c r="E103">
        <v>2077.6</v>
      </c>
      <c r="F103" s="4">
        <f t="shared" si="34"/>
        <v>8409.5</v>
      </c>
      <c r="G103" s="4">
        <f t="shared" si="34"/>
        <v>2635.7</v>
      </c>
      <c r="H103" s="17">
        <f t="shared" si="35"/>
        <v>219.06134992601588</v>
      </c>
    </row>
    <row r="104" spans="1:9" x14ac:dyDescent="0.25">
      <c r="A104" s="10">
        <f t="shared" si="2"/>
        <v>39555</v>
      </c>
      <c r="B104">
        <v>3338.9</v>
      </c>
      <c r="C104">
        <v>610.4</v>
      </c>
      <c r="D104">
        <v>5071</v>
      </c>
      <c r="E104">
        <v>2136.1999999999998</v>
      </c>
      <c r="F104" s="4">
        <f t="shared" ref="F104:G106" si="36">+B104+D104</f>
        <v>8409.9</v>
      </c>
      <c r="G104" s="4">
        <f t="shared" si="36"/>
        <v>2746.6</v>
      </c>
      <c r="H104" s="17">
        <f t="shared" si="35"/>
        <v>206.19311148328842</v>
      </c>
    </row>
    <row r="105" spans="1:9" x14ac:dyDescent="0.25">
      <c r="A105" s="10">
        <f t="shared" si="2"/>
        <v>39562</v>
      </c>
      <c r="B105">
        <v>3122.8</v>
      </c>
      <c r="C105">
        <v>600.20000000000005</v>
      </c>
      <c r="D105">
        <v>5298.7</v>
      </c>
      <c r="E105">
        <v>2369.5</v>
      </c>
      <c r="F105" s="4">
        <f t="shared" si="36"/>
        <v>8421.5</v>
      </c>
      <c r="G105" s="4">
        <f t="shared" si="36"/>
        <v>2969.7</v>
      </c>
      <c r="H105" s="17">
        <f t="shared" si="35"/>
        <v>183.58083308078255</v>
      </c>
    </row>
    <row r="106" spans="1:9" x14ac:dyDescent="0.25">
      <c r="A106" s="10">
        <f t="shared" si="2"/>
        <v>39569</v>
      </c>
      <c r="B106">
        <v>3016.3</v>
      </c>
      <c r="C106">
        <v>494.5</v>
      </c>
      <c r="D106">
        <v>5411.3</v>
      </c>
      <c r="E106">
        <v>2484.9</v>
      </c>
      <c r="F106" s="4">
        <f t="shared" si="36"/>
        <v>8427.6</v>
      </c>
      <c r="G106" s="4">
        <f t="shared" si="36"/>
        <v>2979.4</v>
      </c>
      <c r="H106" s="17">
        <f t="shared" si="35"/>
        <v>182.86232127273948</v>
      </c>
      <c r="I106">
        <v>384.2</v>
      </c>
    </row>
    <row r="107" spans="1:9" x14ac:dyDescent="0.25">
      <c r="A107" s="10">
        <f t="shared" si="2"/>
        <v>39576</v>
      </c>
      <c r="B107">
        <v>2773.4</v>
      </c>
      <c r="C107">
        <v>934.4</v>
      </c>
      <c r="D107">
        <v>5644.7</v>
      </c>
      <c r="E107">
        <v>2658.8</v>
      </c>
      <c r="F107" s="4">
        <f t="shared" ref="F107:G109" si="37">+B107+D107</f>
        <v>8418.1</v>
      </c>
      <c r="G107" s="4">
        <f t="shared" si="37"/>
        <v>3593.2000000000003</v>
      </c>
      <c r="H107" s="17">
        <f t="shared" si="35"/>
        <v>134.27863742624959</v>
      </c>
      <c r="I107">
        <v>384.2</v>
      </c>
    </row>
    <row r="108" spans="1:9" x14ac:dyDescent="0.25">
      <c r="A108" s="10">
        <f t="shared" si="2"/>
        <v>39583</v>
      </c>
      <c r="B108">
        <v>2598.9</v>
      </c>
      <c r="C108">
        <v>824.4</v>
      </c>
      <c r="D108">
        <v>5820.3</v>
      </c>
      <c r="E108">
        <v>2773.4</v>
      </c>
      <c r="F108" s="4">
        <f t="shared" si="37"/>
        <v>8419.2000000000007</v>
      </c>
      <c r="G108" s="4">
        <f t="shared" si="37"/>
        <v>3597.8</v>
      </c>
      <c r="H108" s="17">
        <f t="shared" ref="H108:H113" si="38">+(F108/G108-1)*100</f>
        <v>134.00967257768639</v>
      </c>
      <c r="I108">
        <v>384.2</v>
      </c>
    </row>
    <row r="109" spans="1:9" x14ac:dyDescent="0.25">
      <c r="A109" s="10">
        <f t="shared" si="2"/>
        <v>39590</v>
      </c>
      <c r="B109">
        <v>2370.1</v>
      </c>
      <c r="C109">
        <v>714.4</v>
      </c>
      <c r="D109">
        <v>6039.5</v>
      </c>
      <c r="E109">
        <v>2884.3</v>
      </c>
      <c r="F109" s="4">
        <f t="shared" si="37"/>
        <v>8409.6</v>
      </c>
      <c r="G109" s="4">
        <f t="shared" si="37"/>
        <v>3598.7000000000003</v>
      </c>
      <c r="H109" s="17">
        <f t="shared" si="38"/>
        <v>133.684386028288</v>
      </c>
      <c r="I109">
        <v>384.2</v>
      </c>
    </row>
    <row r="110" spans="1:9" x14ac:dyDescent="0.25">
      <c r="A110" s="10">
        <f t="shared" si="2"/>
        <v>39597</v>
      </c>
      <c r="B110">
        <v>2194</v>
      </c>
      <c r="C110">
        <v>714.2</v>
      </c>
      <c r="D110">
        <v>6200.5</v>
      </c>
      <c r="E110">
        <v>2884.5</v>
      </c>
      <c r="F110" s="4">
        <f t="shared" ref="F110:G112" si="39">+B110+D110</f>
        <v>8394.5</v>
      </c>
      <c r="G110" s="4">
        <f t="shared" si="39"/>
        <v>3598.7</v>
      </c>
      <c r="H110" s="17">
        <f t="shared" si="38"/>
        <v>133.26479006307835</v>
      </c>
      <c r="I110">
        <v>384.2</v>
      </c>
    </row>
    <row r="111" spans="1:9" x14ac:dyDescent="0.25">
      <c r="A111" s="10">
        <f t="shared" si="2"/>
        <v>39604</v>
      </c>
      <c r="B111">
        <v>1978.2</v>
      </c>
      <c r="C111">
        <v>715.4</v>
      </c>
      <c r="D111">
        <v>6358.7</v>
      </c>
      <c r="E111">
        <v>2905.8</v>
      </c>
      <c r="F111" s="4">
        <f t="shared" si="39"/>
        <v>8336.9</v>
      </c>
      <c r="G111" s="4">
        <f t="shared" si="39"/>
        <v>3621.2000000000003</v>
      </c>
      <c r="H111" s="17">
        <f t="shared" si="38"/>
        <v>130.22478736330493</v>
      </c>
      <c r="I111">
        <v>384.2</v>
      </c>
    </row>
    <row r="112" spans="1:9" x14ac:dyDescent="0.25">
      <c r="A112" s="10">
        <f t="shared" si="2"/>
        <v>39611</v>
      </c>
      <c r="B112">
        <v>1752.7</v>
      </c>
      <c r="C112">
        <v>500.7</v>
      </c>
      <c r="D112">
        <v>6682</v>
      </c>
      <c r="E112">
        <v>3130.6</v>
      </c>
      <c r="F112" s="4">
        <f t="shared" si="39"/>
        <v>8434.7000000000007</v>
      </c>
      <c r="G112" s="4">
        <f t="shared" si="39"/>
        <v>3631.2999999999997</v>
      </c>
      <c r="H112" s="17">
        <f t="shared" si="38"/>
        <v>132.27769669264453</v>
      </c>
      <c r="I112">
        <v>384.2</v>
      </c>
    </row>
    <row r="113" spans="1:10" x14ac:dyDescent="0.25">
      <c r="A113" s="10">
        <f t="shared" si="2"/>
        <v>39618</v>
      </c>
      <c r="B113">
        <v>1580.7</v>
      </c>
      <c r="C113">
        <v>445.5</v>
      </c>
      <c r="D113">
        <v>6900</v>
      </c>
      <c r="E113">
        <v>3185.5</v>
      </c>
      <c r="F113" s="4">
        <f t="shared" ref="F113:G115" si="40">+B113+D113</f>
        <v>8480.7000000000007</v>
      </c>
      <c r="G113" s="4">
        <f t="shared" si="40"/>
        <v>3631</v>
      </c>
      <c r="H113" s="17">
        <f t="shared" si="38"/>
        <v>133.56375654089786</v>
      </c>
      <c r="I113">
        <v>384.2</v>
      </c>
    </row>
    <row r="114" spans="1:10" x14ac:dyDescent="0.25">
      <c r="A114" s="10">
        <f t="shared" si="2"/>
        <v>39625</v>
      </c>
      <c r="B114">
        <v>1307.7</v>
      </c>
      <c r="C114">
        <v>614.4</v>
      </c>
      <c r="D114">
        <v>7168.5</v>
      </c>
      <c r="E114">
        <v>3242.4</v>
      </c>
      <c r="F114" s="4">
        <f t="shared" si="40"/>
        <v>8476.2000000000007</v>
      </c>
      <c r="G114" s="4">
        <f t="shared" si="40"/>
        <v>3856.8</v>
      </c>
      <c r="H114" s="17">
        <f t="shared" ref="H114:H119" si="41">+(F114/G114-1)*100</f>
        <v>119.77286869943997</v>
      </c>
      <c r="I114">
        <v>385.4</v>
      </c>
    </row>
    <row r="115" spans="1:10" x14ac:dyDescent="0.25">
      <c r="A115" s="10">
        <f t="shared" si="2"/>
        <v>39632</v>
      </c>
      <c r="B115">
        <v>1191.2</v>
      </c>
      <c r="C115">
        <v>559.29999999999995</v>
      </c>
      <c r="D115">
        <v>7451.4</v>
      </c>
      <c r="E115">
        <v>3357.7</v>
      </c>
      <c r="F115" s="4">
        <f t="shared" si="40"/>
        <v>8642.6</v>
      </c>
      <c r="G115" s="4">
        <f t="shared" si="40"/>
        <v>3917</v>
      </c>
      <c r="H115" s="17">
        <f t="shared" si="41"/>
        <v>120.64334950217001</v>
      </c>
      <c r="I115">
        <v>385.4</v>
      </c>
    </row>
    <row r="116" spans="1:10" x14ac:dyDescent="0.25">
      <c r="A116" s="10">
        <f t="shared" si="2"/>
        <v>39639</v>
      </c>
      <c r="B116">
        <v>1190.9000000000001</v>
      </c>
      <c r="C116">
        <v>448.5</v>
      </c>
      <c r="D116">
        <v>7451.6</v>
      </c>
      <c r="E116">
        <v>3472.9</v>
      </c>
      <c r="F116" s="4">
        <f t="shared" ref="F116:G118" si="42">+B116+D116</f>
        <v>8642.5</v>
      </c>
      <c r="G116" s="4">
        <f t="shared" si="42"/>
        <v>3921.4</v>
      </c>
      <c r="H116" s="17">
        <f t="shared" si="41"/>
        <v>120.39322690875709</v>
      </c>
      <c r="I116">
        <v>474.4</v>
      </c>
    </row>
    <row r="117" spans="1:10" x14ac:dyDescent="0.25">
      <c r="A117" s="10">
        <f t="shared" si="2"/>
        <v>39646</v>
      </c>
      <c r="B117">
        <v>1234.5</v>
      </c>
      <c r="C117">
        <v>293.60000000000002</v>
      </c>
      <c r="D117">
        <v>7670.2</v>
      </c>
      <c r="E117">
        <v>3635.6</v>
      </c>
      <c r="F117" s="4">
        <f t="shared" si="42"/>
        <v>8904.7000000000007</v>
      </c>
      <c r="G117" s="4">
        <f t="shared" si="42"/>
        <v>3929.2</v>
      </c>
      <c r="H117" s="17">
        <f t="shared" si="41"/>
        <v>126.62883029624355</v>
      </c>
      <c r="I117">
        <v>441.4</v>
      </c>
    </row>
    <row r="118" spans="1:10" x14ac:dyDescent="0.25">
      <c r="A118" s="10">
        <f t="shared" si="2"/>
        <v>39653</v>
      </c>
      <c r="B118">
        <v>951.6</v>
      </c>
      <c r="C118">
        <v>347.9</v>
      </c>
      <c r="D118">
        <v>7884.8</v>
      </c>
      <c r="E118">
        <v>3739.5</v>
      </c>
      <c r="F118" s="4">
        <f t="shared" si="42"/>
        <v>8836.4</v>
      </c>
      <c r="G118" s="4">
        <f t="shared" si="42"/>
        <v>4087.4</v>
      </c>
      <c r="H118" s="17">
        <f t="shared" si="41"/>
        <v>116.18632871752213</v>
      </c>
      <c r="I118">
        <v>601.4</v>
      </c>
    </row>
    <row r="119" spans="1:10" x14ac:dyDescent="0.25">
      <c r="A119" s="10">
        <f t="shared" si="2"/>
        <v>39660</v>
      </c>
      <c r="B119">
        <v>853.6</v>
      </c>
      <c r="C119">
        <v>292.89999999999998</v>
      </c>
      <c r="D119">
        <v>7982.8</v>
      </c>
      <c r="E119">
        <v>3790.3</v>
      </c>
      <c r="F119" s="4">
        <f t="shared" ref="F119:G121" si="43">+B119+D119</f>
        <v>8836.4</v>
      </c>
      <c r="G119" s="4">
        <f t="shared" si="43"/>
        <v>4083.2000000000003</v>
      </c>
      <c r="H119" s="17">
        <f t="shared" si="41"/>
        <v>116.4086990595611</v>
      </c>
      <c r="I119">
        <v>713.4</v>
      </c>
    </row>
    <row r="120" spans="1:10" x14ac:dyDescent="0.25">
      <c r="A120" s="10">
        <f t="shared" si="2"/>
        <v>39667</v>
      </c>
      <c r="B120">
        <v>753.6</v>
      </c>
      <c r="C120">
        <v>182.9</v>
      </c>
      <c r="D120">
        <v>8139</v>
      </c>
      <c r="E120">
        <v>4077.9</v>
      </c>
      <c r="F120" s="4">
        <f t="shared" si="43"/>
        <v>8892.6</v>
      </c>
      <c r="G120" s="4">
        <f t="shared" si="43"/>
        <v>4260.8</v>
      </c>
      <c r="H120" s="17">
        <f t="shared" ref="H120:H125" si="44">+(F120/G120-1)*100</f>
        <v>108.70728501689824</v>
      </c>
      <c r="I120">
        <v>718.4</v>
      </c>
    </row>
    <row r="121" spans="1:10" x14ac:dyDescent="0.25">
      <c r="A121" s="10">
        <f t="shared" si="2"/>
        <v>39674</v>
      </c>
      <c r="B121">
        <v>595.4</v>
      </c>
      <c r="C121">
        <v>154.1</v>
      </c>
      <c r="D121">
        <v>8350.7999999999993</v>
      </c>
      <c r="E121">
        <v>4078.3</v>
      </c>
      <c r="F121" s="4">
        <f t="shared" si="43"/>
        <v>8946.1999999999989</v>
      </c>
      <c r="G121" s="4">
        <f t="shared" si="43"/>
        <v>4232.4000000000005</v>
      </c>
      <c r="H121" s="17">
        <f t="shared" si="44"/>
        <v>111.37416123239765</v>
      </c>
      <c r="I121">
        <v>773.4</v>
      </c>
    </row>
    <row r="122" spans="1:10" x14ac:dyDescent="0.25">
      <c r="A122" s="10">
        <f t="shared" si="2"/>
        <v>39681</v>
      </c>
      <c r="B122">
        <v>543</v>
      </c>
      <c r="C122">
        <v>127</v>
      </c>
      <c r="D122">
        <v>8452</v>
      </c>
      <c r="E122">
        <v>4078.3</v>
      </c>
      <c r="F122" s="4">
        <f t="shared" ref="F122:G124" si="45">+B122+D122</f>
        <v>8995</v>
      </c>
      <c r="G122" s="4">
        <f t="shared" si="45"/>
        <v>4205.3</v>
      </c>
      <c r="H122" s="17">
        <f t="shared" si="44"/>
        <v>113.89674934011839</v>
      </c>
      <c r="I122">
        <v>773.4</v>
      </c>
    </row>
    <row r="123" spans="1:10" x14ac:dyDescent="0.25">
      <c r="A123" s="10">
        <f t="shared" si="2"/>
        <v>39688</v>
      </c>
      <c r="B123">
        <v>378.9</v>
      </c>
      <c r="C123">
        <v>126.7</v>
      </c>
      <c r="D123">
        <v>8616.5</v>
      </c>
      <c r="E123">
        <v>4078.6</v>
      </c>
      <c r="F123" s="4">
        <f t="shared" si="45"/>
        <v>8995.4</v>
      </c>
      <c r="G123" s="4">
        <f t="shared" si="45"/>
        <v>4205.3</v>
      </c>
      <c r="H123" s="17">
        <f t="shared" si="44"/>
        <v>113.90626114664828</v>
      </c>
      <c r="I123">
        <v>776.9</v>
      </c>
      <c r="J123" s="4" t="e">
        <f>+F123-#REF!</f>
        <v>#REF!</v>
      </c>
    </row>
    <row r="124" spans="1:10" x14ac:dyDescent="0.25">
      <c r="A124" s="10">
        <f t="shared" si="2"/>
        <v>39695</v>
      </c>
      <c r="B124">
        <v>1195.5999999999999</v>
      </c>
      <c r="C124">
        <v>944.9</v>
      </c>
      <c r="D124">
        <v>58.1</v>
      </c>
      <c r="E124">
        <v>171.6</v>
      </c>
      <c r="F124" s="4">
        <f t="shared" si="45"/>
        <v>1253.6999999999998</v>
      </c>
      <c r="G124" s="4">
        <f t="shared" si="45"/>
        <v>1116.5</v>
      </c>
      <c r="H124" s="17">
        <f t="shared" si="44"/>
        <v>12.288401253918479</v>
      </c>
    </row>
    <row r="125" spans="1:10" x14ac:dyDescent="0.25">
      <c r="A125" s="10">
        <f t="shared" si="2"/>
        <v>39702</v>
      </c>
      <c r="B125">
        <v>1083.7</v>
      </c>
      <c r="C125">
        <v>1127.8</v>
      </c>
      <c r="D125">
        <v>111.4</v>
      </c>
      <c r="E125">
        <v>229.4</v>
      </c>
      <c r="F125" s="4">
        <f t="shared" ref="F125:G127" si="46">+B125+D125</f>
        <v>1195.1000000000001</v>
      </c>
      <c r="G125" s="4">
        <f t="shared" si="46"/>
        <v>1357.2</v>
      </c>
      <c r="H125" s="17">
        <f t="shared" si="44"/>
        <v>-11.943707633362799</v>
      </c>
    </row>
    <row r="126" spans="1:10" x14ac:dyDescent="0.25">
      <c r="A126" s="10">
        <f t="shared" si="2"/>
        <v>39709</v>
      </c>
      <c r="B126">
        <v>1035</v>
      </c>
      <c r="C126">
        <v>1132</v>
      </c>
      <c r="D126">
        <v>216.7</v>
      </c>
      <c r="E126">
        <v>283.3</v>
      </c>
      <c r="F126" s="4">
        <f t="shared" si="46"/>
        <v>1251.7</v>
      </c>
      <c r="G126" s="4">
        <f t="shared" si="46"/>
        <v>1415.3</v>
      </c>
      <c r="H126" s="17">
        <f t="shared" ref="H126:H131" si="47">+(F126/G126-1)*100</f>
        <v>-11.5593867024659</v>
      </c>
    </row>
    <row r="127" spans="1:10" x14ac:dyDescent="0.25">
      <c r="A127" s="10">
        <f t="shared" si="2"/>
        <v>39716</v>
      </c>
      <c r="B127">
        <v>917.1</v>
      </c>
      <c r="C127">
        <v>1017.5</v>
      </c>
      <c r="D127">
        <v>318.5</v>
      </c>
      <c r="E127">
        <v>460.5</v>
      </c>
      <c r="F127" s="4">
        <f t="shared" si="46"/>
        <v>1235.5999999999999</v>
      </c>
      <c r="G127" s="4">
        <f t="shared" si="46"/>
        <v>1478</v>
      </c>
      <c r="H127" s="17">
        <f t="shared" si="47"/>
        <v>-16.400541271989177</v>
      </c>
    </row>
    <row r="128" spans="1:10" x14ac:dyDescent="0.25">
      <c r="A128" s="10">
        <f t="shared" si="2"/>
        <v>39723</v>
      </c>
      <c r="B128">
        <v>963.3</v>
      </c>
      <c r="C128">
        <v>1299.0999999999999</v>
      </c>
      <c r="D128">
        <v>319.2</v>
      </c>
      <c r="E128">
        <v>564.5</v>
      </c>
      <c r="F128" s="4">
        <f t="shared" ref="F128:G130" si="48">+B128+D128</f>
        <v>1282.5</v>
      </c>
      <c r="G128" s="4">
        <f t="shared" si="48"/>
        <v>1863.6</v>
      </c>
      <c r="H128" s="17">
        <f t="shared" si="47"/>
        <v>-31.181584030907917</v>
      </c>
    </row>
    <row r="129" spans="1:8" x14ac:dyDescent="0.25">
      <c r="A129" s="10">
        <f t="shared" si="2"/>
        <v>39730</v>
      </c>
      <c r="B129">
        <v>839.4</v>
      </c>
      <c r="C129">
        <v>1398.3</v>
      </c>
      <c r="D129">
        <v>368.1</v>
      </c>
      <c r="E129">
        <v>715.1</v>
      </c>
      <c r="F129" s="4">
        <f t="shared" si="48"/>
        <v>1207.5</v>
      </c>
      <c r="G129" s="4">
        <f t="shared" si="48"/>
        <v>2113.4</v>
      </c>
      <c r="H129" s="17">
        <f t="shared" si="47"/>
        <v>-42.864578404466734</v>
      </c>
    </row>
    <row r="130" spans="1:8" x14ac:dyDescent="0.25">
      <c r="A130" s="10">
        <f t="shared" si="2"/>
        <v>39737</v>
      </c>
      <c r="B130">
        <v>783.2</v>
      </c>
      <c r="C130">
        <v>1514.9</v>
      </c>
      <c r="D130">
        <v>427</v>
      </c>
      <c r="E130">
        <v>763.8</v>
      </c>
      <c r="F130" s="4">
        <f t="shared" si="48"/>
        <v>1210.2</v>
      </c>
      <c r="G130" s="4">
        <f t="shared" si="48"/>
        <v>2278.6999999999998</v>
      </c>
      <c r="H130" s="17">
        <f t="shared" si="47"/>
        <v>-46.890771053670946</v>
      </c>
    </row>
    <row r="131" spans="1:8" x14ac:dyDescent="0.25">
      <c r="A131" s="10">
        <f t="shared" si="2"/>
        <v>39744</v>
      </c>
      <c r="B131">
        <v>745.7</v>
      </c>
      <c r="C131">
        <v>1452.6</v>
      </c>
      <c r="D131">
        <v>539.70000000000005</v>
      </c>
      <c r="E131">
        <v>881.6</v>
      </c>
      <c r="F131" s="4">
        <f t="shared" ref="F131:G133" si="49">+B131+D131</f>
        <v>1285.4000000000001</v>
      </c>
      <c r="G131" s="4">
        <f t="shared" si="49"/>
        <v>2334.1999999999998</v>
      </c>
      <c r="H131" s="17">
        <f t="shared" si="47"/>
        <v>-44.931882443663774</v>
      </c>
    </row>
    <row r="132" spans="1:8" x14ac:dyDescent="0.25">
      <c r="A132" s="10">
        <f t="shared" si="2"/>
        <v>39751</v>
      </c>
      <c r="B132">
        <v>690.3</v>
      </c>
      <c r="C132">
        <v>1671.6</v>
      </c>
      <c r="D132">
        <v>643.6</v>
      </c>
      <c r="E132">
        <v>1145.2</v>
      </c>
      <c r="F132" s="4">
        <f t="shared" si="49"/>
        <v>1333.9</v>
      </c>
      <c r="G132" s="4">
        <f t="shared" si="49"/>
        <v>2816.8</v>
      </c>
      <c r="H132" s="17">
        <f t="shared" ref="H132:H137" si="50">+(F132/G132-1)*100</f>
        <v>-52.644845214427718</v>
      </c>
    </row>
    <row r="133" spans="1:8" x14ac:dyDescent="0.25">
      <c r="A133" s="10">
        <f t="shared" si="2"/>
        <v>39758</v>
      </c>
      <c r="B133">
        <v>699.7</v>
      </c>
      <c r="C133">
        <v>1913</v>
      </c>
      <c r="D133">
        <v>691.4</v>
      </c>
      <c r="E133">
        <v>1191.5999999999999</v>
      </c>
      <c r="F133" s="4">
        <f t="shared" si="49"/>
        <v>1391.1</v>
      </c>
      <c r="G133" s="4">
        <f t="shared" si="49"/>
        <v>3104.6</v>
      </c>
      <c r="H133" s="17">
        <f t="shared" si="50"/>
        <v>-55.192295303742831</v>
      </c>
    </row>
    <row r="134" spans="1:8" x14ac:dyDescent="0.25">
      <c r="A134" s="10">
        <f t="shared" si="2"/>
        <v>39765</v>
      </c>
      <c r="B134">
        <v>640.6</v>
      </c>
      <c r="C134">
        <v>1903.3</v>
      </c>
      <c r="D134">
        <v>776.6</v>
      </c>
      <c r="E134">
        <v>1511.2</v>
      </c>
      <c r="F134" s="4">
        <f t="shared" ref="F134:G136" si="51">+B134+D134</f>
        <v>1417.2</v>
      </c>
      <c r="G134" s="4">
        <f t="shared" si="51"/>
        <v>3414.5</v>
      </c>
      <c r="H134" s="17">
        <f t="shared" si="50"/>
        <v>-58.494655147166497</v>
      </c>
    </row>
    <row r="135" spans="1:8" x14ac:dyDescent="0.25">
      <c r="A135" s="10">
        <f t="shared" si="2"/>
        <v>39772</v>
      </c>
      <c r="B135">
        <v>528.9</v>
      </c>
      <c r="C135">
        <v>2611.4</v>
      </c>
      <c r="D135">
        <v>893.9</v>
      </c>
      <c r="E135">
        <v>1555.7</v>
      </c>
      <c r="F135" s="4">
        <f t="shared" si="51"/>
        <v>1422.8</v>
      </c>
      <c r="G135" s="4">
        <f t="shared" si="51"/>
        <v>4167.1000000000004</v>
      </c>
      <c r="H135" s="17">
        <f t="shared" si="50"/>
        <v>-65.856350939502292</v>
      </c>
    </row>
    <row r="136" spans="1:8" x14ac:dyDescent="0.25">
      <c r="A136" s="10">
        <f t="shared" si="2"/>
        <v>39779</v>
      </c>
      <c r="B136">
        <v>472.8</v>
      </c>
      <c r="C136">
        <v>2641</v>
      </c>
      <c r="D136">
        <v>961.4</v>
      </c>
      <c r="E136">
        <v>1697.8</v>
      </c>
      <c r="F136" s="4">
        <f t="shared" si="51"/>
        <v>1434.2</v>
      </c>
      <c r="G136" s="4">
        <f t="shared" si="51"/>
        <v>4338.8</v>
      </c>
      <c r="H136" s="17">
        <f t="shared" si="50"/>
        <v>-66.944777357794777</v>
      </c>
    </row>
    <row r="137" spans="1:8" x14ac:dyDescent="0.25">
      <c r="A137" s="10">
        <f t="shared" si="2"/>
        <v>39786</v>
      </c>
      <c r="B137">
        <v>472.8</v>
      </c>
      <c r="C137">
        <v>2638.8</v>
      </c>
      <c r="D137">
        <v>961.4</v>
      </c>
      <c r="E137">
        <v>1740.2</v>
      </c>
      <c r="F137" s="4">
        <f t="shared" ref="F137:G139" si="52">+B137+D137</f>
        <v>1434.2</v>
      </c>
      <c r="G137" s="4">
        <f t="shared" si="52"/>
        <v>4379</v>
      </c>
      <c r="H137" s="17">
        <f t="shared" si="50"/>
        <v>-67.24823018954099</v>
      </c>
    </row>
    <row r="138" spans="1:8" x14ac:dyDescent="0.25">
      <c r="A138" s="10">
        <f t="shared" si="2"/>
        <v>39793</v>
      </c>
      <c r="B138">
        <v>503.1</v>
      </c>
      <c r="C138">
        <v>2604.1999999999998</v>
      </c>
      <c r="D138">
        <v>1019.3</v>
      </c>
      <c r="E138">
        <v>1883.8</v>
      </c>
      <c r="F138" s="4">
        <f t="shared" si="52"/>
        <v>1522.4</v>
      </c>
      <c r="G138" s="4">
        <f t="shared" si="52"/>
        <v>4488</v>
      </c>
      <c r="H138" s="17">
        <f t="shared" ref="H138:H143" si="53">+(F138/G138-1)*100</f>
        <v>-66.078431372549019</v>
      </c>
    </row>
    <row r="139" spans="1:8" x14ac:dyDescent="0.25">
      <c r="A139" s="10">
        <f t="shared" si="2"/>
        <v>39800</v>
      </c>
      <c r="B139">
        <v>364.2</v>
      </c>
      <c r="C139">
        <v>2655</v>
      </c>
      <c r="D139">
        <v>1133.5999999999999</v>
      </c>
      <c r="E139">
        <v>1944.8</v>
      </c>
      <c r="F139" s="4">
        <f t="shared" si="52"/>
        <v>1497.8</v>
      </c>
      <c r="G139" s="4">
        <f t="shared" si="52"/>
        <v>4599.8</v>
      </c>
      <c r="H139" s="17">
        <f t="shared" si="53"/>
        <v>-67.437714683247108</v>
      </c>
    </row>
    <row r="140" spans="1:8" x14ac:dyDescent="0.25">
      <c r="A140" s="10">
        <f t="shared" si="2"/>
        <v>39807</v>
      </c>
      <c r="B140">
        <v>309.2</v>
      </c>
      <c r="C140">
        <v>2869</v>
      </c>
      <c r="D140">
        <v>1189.3</v>
      </c>
      <c r="E140">
        <v>2053.9</v>
      </c>
      <c r="F140" s="4">
        <f t="shared" ref="F140:G142" si="54">+B140+D140</f>
        <v>1498.5</v>
      </c>
      <c r="G140" s="4">
        <f t="shared" si="54"/>
        <v>4922.8999999999996</v>
      </c>
      <c r="H140" s="17">
        <f t="shared" si="53"/>
        <v>-69.560624834954993</v>
      </c>
    </row>
    <row r="141" spans="1:8" x14ac:dyDescent="0.25">
      <c r="A141" s="10">
        <f t="shared" si="2"/>
        <v>39814</v>
      </c>
      <c r="B141">
        <v>193</v>
      </c>
      <c r="C141">
        <v>2787.6</v>
      </c>
      <c r="D141">
        <v>1305.8</v>
      </c>
      <c r="E141">
        <v>2170.5</v>
      </c>
      <c r="F141" s="4">
        <f t="shared" si="54"/>
        <v>1498.8</v>
      </c>
      <c r="G141" s="4">
        <f t="shared" si="54"/>
        <v>4958.1000000000004</v>
      </c>
      <c r="H141" s="17">
        <f t="shared" si="53"/>
        <v>-69.770678284020093</v>
      </c>
    </row>
    <row r="142" spans="1:8" x14ac:dyDescent="0.25">
      <c r="A142" s="10">
        <f t="shared" si="2"/>
        <v>39821</v>
      </c>
      <c r="B142">
        <v>202.9</v>
      </c>
      <c r="C142">
        <v>3427.3</v>
      </c>
      <c r="D142">
        <v>1312.3</v>
      </c>
      <c r="E142">
        <v>2371.3000000000002</v>
      </c>
      <c r="F142" s="4">
        <f t="shared" si="54"/>
        <v>1515.2</v>
      </c>
      <c r="G142" s="4">
        <f t="shared" si="54"/>
        <v>5798.6</v>
      </c>
      <c r="H142" s="17">
        <f t="shared" si="53"/>
        <v>-73.869554720104858</v>
      </c>
    </row>
    <row r="143" spans="1:8" x14ac:dyDescent="0.25">
      <c r="A143" s="10">
        <f t="shared" si="2"/>
        <v>39828</v>
      </c>
      <c r="B143">
        <v>375.1</v>
      </c>
      <c r="C143">
        <v>3765.8</v>
      </c>
      <c r="D143">
        <v>1399.9</v>
      </c>
      <c r="E143">
        <v>2469.9</v>
      </c>
      <c r="F143" s="4">
        <f t="shared" ref="F143:G145" si="55">+B143+D143</f>
        <v>1775</v>
      </c>
      <c r="G143" s="4">
        <f t="shared" si="55"/>
        <v>6235.7000000000007</v>
      </c>
      <c r="H143" s="17">
        <f t="shared" si="53"/>
        <v>-71.534871786647855</v>
      </c>
    </row>
    <row r="144" spans="1:8" x14ac:dyDescent="0.25">
      <c r="A144" s="10">
        <f t="shared" si="2"/>
        <v>39835</v>
      </c>
      <c r="B144">
        <v>446</v>
      </c>
      <c r="C144">
        <v>4219.3</v>
      </c>
      <c r="D144">
        <v>1400.5</v>
      </c>
      <c r="E144">
        <v>2728</v>
      </c>
      <c r="F144" s="4">
        <f t="shared" si="55"/>
        <v>1846.5</v>
      </c>
      <c r="G144" s="4">
        <f t="shared" si="55"/>
        <v>6947.3</v>
      </c>
      <c r="H144" s="17">
        <f t="shared" ref="H144:H149" si="56">+(F144/G144-1)*100</f>
        <v>-73.42132914945374</v>
      </c>
    </row>
    <row r="145" spans="1:9" x14ac:dyDescent="0.25">
      <c r="A145" s="10">
        <f t="shared" si="2"/>
        <v>39842</v>
      </c>
      <c r="B145">
        <v>591.70000000000005</v>
      </c>
      <c r="C145">
        <v>4279.6000000000004</v>
      </c>
      <c r="D145">
        <v>1458.5</v>
      </c>
      <c r="E145">
        <v>2818.7</v>
      </c>
      <c r="F145" s="4">
        <f t="shared" si="55"/>
        <v>2050.1999999999998</v>
      </c>
      <c r="G145" s="4">
        <f t="shared" si="55"/>
        <v>7098.3</v>
      </c>
      <c r="H145" s="17">
        <f t="shared" si="56"/>
        <v>-71.117028020793711</v>
      </c>
    </row>
    <row r="146" spans="1:9" x14ac:dyDescent="0.25">
      <c r="A146" s="10">
        <f t="shared" si="2"/>
        <v>39849</v>
      </c>
      <c r="B146">
        <v>1075.2</v>
      </c>
      <c r="C146">
        <v>4240.7</v>
      </c>
      <c r="D146">
        <v>1459</v>
      </c>
      <c r="E146">
        <v>3025.4</v>
      </c>
      <c r="F146" s="4">
        <f t="shared" ref="F146:G148" si="57">+B146+D146</f>
        <v>2534.1999999999998</v>
      </c>
      <c r="G146" s="4">
        <f t="shared" si="57"/>
        <v>7266.1</v>
      </c>
      <c r="H146" s="17">
        <f t="shared" si="56"/>
        <v>-65.122968304867811</v>
      </c>
    </row>
    <row r="147" spans="1:9" x14ac:dyDescent="0.25">
      <c r="A147" s="10">
        <f t="shared" si="2"/>
        <v>39856</v>
      </c>
      <c r="B147">
        <v>1241.2</v>
      </c>
      <c r="C147">
        <v>4441.2</v>
      </c>
      <c r="D147">
        <v>1459</v>
      </c>
      <c r="E147">
        <v>3193.2</v>
      </c>
      <c r="F147" s="4">
        <f t="shared" si="57"/>
        <v>2700.2</v>
      </c>
      <c r="G147" s="4">
        <f t="shared" si="57"/>
        <v>7634.4</v>
      </c>
      <c r="H147" s="17">
        <f t="shared" si="56"/>
        <v>-64.63114324635859</v>
      </c>
    </row>
    <row r="148" spans="1:9" x14ac:dyDescent="0.25">
      <c r="A148" s="10">
        <f t="shared" si="2"/>
        <v>39863</v>
      </c>
      <c r="B148">
        <v>1168.2</v>
      </c>
      <c r="C148">
        <v>4175.1000000000004</v>
      </c>
      <c r="D148">
        <v>1530.4</v>
      </c>
      <c r="E148">
        <v>3456.2</v>
      </c>
      <c r="F148" s="4">
        <f t="shared" si="57"/>
        <v>2698.6000000000004</v>
      </c>
      <c r="G148" s="4">
        <f t="shared" si="57"/>
        <v>7631.3</v>
      </c>
      <c r="H148" s="17">
        <f t="shared" si="56"/>
        <v>-64.637741931256798</v>
      </c>
    </row>
    <row r="149" spans="1:9" x14ac:dyDescent="0.25">
      <c r="A149" s="10">
        <f t="shared" si="2"/>
        <v>39870</v>
      </c>
      <c r="B149">
        <v>1413.6</v>
      </c>
      <c r="C149">
        <v>4267.8</v>
      </c>
      <c r="D149">
        <v>1579.4</v>
      </c>
      <c r="E149">
        <v>3562.2</v>
      </c>
      <c r="F149" s="4">
        <f t="shared" ref="F149:G151" si="58">+B149+D149</f>
        <v>2993</v>
      </c>
      <c r="G149" s="4">
        <f t="shared" si="58"/>
        <v>7830</v>
      </c>
      <c r="H149" s="17">
        <f t="shared" si="56"/>
        <v>-61.775223499361431</v>
      </c>
    </row>
    <row r="150" spans="1:9" x14ac:dyDescent="0.25">
      <c r="A150" s="10">
        <f t="shared" si="2"/>
        <v>39877</v>
      </c>
      <c r="B150">
        <v>1216.5</v>
      </c>
      <c r="C150">
        <v>4183.3</v>
      </c>
      <c r="D150">
        <v>1744.1</v>
      </c>
      <c r="E150">
        <v>3781.8</v>
      </c>
      <c r="F150" s="4">
        <f t="shared" si="58"/>
        <v>2960.6</v>
      </c>
      <c r="G150" s="4">
        <f t="shared" si="58"/>
        <v>7965.1</v>
      </c>
      <c r="H150" s="17">
        <f t="shared" ref="H150:H155" si="59">+(F150/G150-1)*100</f>
        <v>-62.830347390491028</v>
      </c>
    </row>
    <row r="151" spans="1:9" x14ac:dyDescent="0.25">
      <c r="A151" s="10">
        <f t="shared" si="2"/>
        <v>39884</v>
      </c>
      <c r="B151">
        <v>1217.3</v>
      </c>
      <c r="C151">
        <v>4098.3999999999996</v>
      </c>
      <c r="D151">
        <v>1744.1</v>
      </c>
      <c r="E151">
        <v>3943.6</v>
      </c>
      <c r="F151" s="4">
        <f t="shared" si="58"/>
        <v>2961.3999999999996</v>
      </c>
      <c r="G151" s="4">
        <f t="shared" si="58"/>
        <v>8042</v>
      </c>
      <c r="H151" s="17">
        <f t="shared" si="59"/>
        <v>-63.175826908729185</v>
      </c>
    </row>
    <row r="152" spans="1:9" x14ac:dyDescent="0.25">
      <c r="A152" s="10">
        <f t="shared" si="2"/>
        <v>39891</v>
      </c>
      <c r="B152">
        <v>1427.9</v>
      </c>
      <c r="C152">
        <v>3934</v>
      </c>
      <c r="D152">
        <v>2014.5</v>
      </c>
      <c r="E152">
        <v>4169.7</v>
      </c>
      <c r="F152" s="4">
        <f t="shared" ref="F152:F183" si="60">+B152+D152</f>
        <v>3442.4</v>
      </c>
      <c r="G152" s="4">
        <f t="shared" ref="G152:G183" si="61">+C152+E152</f>
        <v>8103.7</v>
      </c>
      <c r="H152" s="17">
        <f t="shared" si="59"/>
        <v>-57.520638720584415</v>
      </c>
    </row>
    <row r="153" spans="1:9" x14ac:dyDescent="0.25">
      <c r="A153" s="10">
        <f t="shared" si="2"/>
        <v>39898</v>
      </c>
      <c r="B153">
        <v>1702.1</v>
      </c>
      <c r="C153">
        <v>3818.6</v>
      </c>
      <c r="D153">
        <v>2072.3000000000002</v>
      </c>
      <c r="E153">
        <v>4291.3999999999996</v>
      </c>
      <c r="F153" s="4">
        <f t="shared" si="60"/>
        <v>3774.4</v>
      </c>
      <c r="G153" s="4">
        <f t="shared" si="61"/>
        <v>8110</v>
      </c>
      <c r="H153" s="17">
        <f t="shared" si="59"/>
        <v>-53.459926017262639</v>
      </c>
    </row>
    <row r="154" spans="1:9" x14ac:dyDescent="0.25">
      <c r="A154" s="10">
        <f t="shared" si="2"/>
        <v>39905</v>
      </c>
      <c r="B154">
        <v>1709.9</v>
      </c>
      <c r="C154">
        <v>3582</v>
      </c>
      <c r="D154">
        <v>2187</v>
      </c>
      <c r="E154">
        <v>4654.8</v>
      </c>
      <c r="F154" s="4">
        <f t="shared" si="60"/>
        <v>3896.9</v>
      </c>
      <c r="G154" s="4">
        <f t="shared" si="61"/>
        <v>8236.7999999999993</v>
      </c>
      <c r="H154" s="17">
        <f t="shared" si="59"/>
        <v>-52.689151126651126</v>
      </c>
    </row>
    <row r="155" spans="1:9" x14ac:dyDescent="0.25">
      <c r="A155" s="10">
        <f t="shared" si="2"/>
        <v>39912</v>
      </c>
      <c r="B155">
        <v>1760.2</v>
      </c>
      <c r="C155">
        <v>3633.6</v>
      </c>
      <c r="D155">
        <v>2188</v>
      </c>
      <c r="E155">
        <v>4775.8999999999996</v>
      </c>
      <c r="F155" s="4">
        <f t="shared" si="60"/>
        <v>3948.2</v>
      </c>
      <c r="G155" s="4">
        <f t="shared" si="61"/>
        <v>8409.5</v>
      </c>
      <c r="H155" s="17">
        <f t="shared" si="59"/>
        <v>-53.050716451632084</v>
      </c>
    </row>
    <row r="156" spans="1:9" x14ac:dyDescent="0.25">
      <c r="A156" s="10">
        <f t="shared" si="2"/>
        <v>39919</v>
      </c>
      <c r="B156">
        <v>1703.5</v>
      </c>
      <c r="C156">
        <v>3338.9</v>
      </c>
      <c r="D156">
        <v>2361.5</v>
      </c>
      <c r="E156">
        <v>5071</v>
      </c>
      <c r="F156" s="4">
        <f t="shared" si="60"/>
        <v>4065</v>
      </c>
      <c r="G156" s="4">
        <f t="shared" si="61"/>
        <v>8409.9</v>
      </c>
      <c r="H156" s="17">
        <f t="shared" ref="H156:H187" si="62">+(F156/G156-1)*100</f>
        <v>-51.664110155887698</v>
      </c>
    </row>
    <row r="157" spans="1:9" x14ac:dyDescent="0.25">
      <c r="A157" s="10">
        <f t="shared" si="2"/>
        <v>39926</v>
      </c>
      <c r="B157">
        <v>1891.7</v>
      </c>
      <c r="C157">
        <v>3122.8</v>
      </c>
      <c r="D157">
        <v>2446.9</v>
      </c>
      <c r="E157">
        <v>5298.7</v>
      </c>
      <c r="F157" s="4">
        <f t="shared" si="60"/>
        <v>4338.6000000000004</v>
      </c>
      <c r="G157" s="4">
        <f t="shared" si="61"/>
        <v>8421.5</v>
      </c>
      <c r="H157" s="17">
        <f t="shared" si="62"/>
        <v>-48.481861901086496</v>
      </c>
    </row>
    <row r="158" spans="1:9" x14ac:dyDescent="0.25">
      <c r="A158" s="10">
        <f t="shared" si="2"/>
        <v>39933</v>
      </c>
      <c r="B158">
        <v>1665.8</v>
      </c>
      <c r="C158">
        <v>3016.3</v>
      </c>
      <c r="D158">
        <v>2683.4</v>
      </c>
      <c r="E158">
        <v>5411.3</v>
      </c>
      <c r="F158" s="4">
        <f t="shared" si="60"/>
        <v>4349.2</v>
      </c>
      <c r="G158" s="4">
        <f t="shared" si="61"/>
        <v>8427.6</v>
      </c>
      <c r="H158" s="17">
        <f t="shared" si="62"/>
        <v>-48.393374151597136</v>
      </c>
      <c r="I158">
        <v>0</v>
      </c>
    </row>
    <row r="159" spans="1:9" x14ac:dyDescent="0.25">
      <c r="A159" s="10">
        <f t="shared" si="2"/>
        <v>39940</v>
      </c>
      <c r="B159">
        <v>1512.8</v>
      </c>
      <c r="C159">
        <v>2773.4</v>
      </c>
      <c r="D159">
        <v>2856.8</v>
      </c>
      <c r="E159">
        <v>5644.7</v>
      </c>
      <c r="F159" s="4">
        <f t="shared" si="60"/>
        <v>4369.6000000000004</v>
      </c>
      <c r="G159" s="4">
        <f t="shared" si="61"/>
        <v>8418.1</v>
      </c>
      <c r="H159" s="17">
        <f t="shared" si="62"/>
        <v>-48.09280003801333</v>
      </c>
      <c r="I159">
        <v>0</v>
      </c>
    </row>
    <row r="160" spans="1:9" x14ac:dyDescent="0.25">
      <c r="A160" s="10">
        <f t="shared" si="2"/>
        <v>39947</v>
      </c>
      <c r="B160">
        <v>1454.7</v>
      </c>
      <c r="C160">
        <v>2598.9</v>
      </c>
      <c r="D160">
        <v>2997.8</v>
      </c>
      <c r="E160">
        <v>5820.3</v>
      </c>
      <c r="F160" s="4">
        <f t="shared" si="60"/>
        <v>4452.5</v>
      </c>
      <c r="G160" s="4">
        <f t="shared" si="61"/>
        <v>8419.2000000000007</v>
      </c>
      <c r="H160" s="17">
        <f t="shared" si="62"/>
        <v>-47.114927784112517</v>
      </c>
      <c r="I160">
        <v>0</v>
      </c>
    </row>
    <row r="161" spans="1:9" x14ac:dyDescent="0.25">
      <c r="A161" s="10">
        <f t="shared" si="2"/>
        <v>39954</v>
      </c>
      <c r="B161">
        <v>1339.4</v>
      </c>
      <c r="C161">
        <v>2370.1</v>
      </c>
      <c r="D161">
        <v>3112.1</v>
      </c>
      <c r="E161">
        <v>6039.5</v>
      </c>
      <c r="F161" s="4">
        <f t="shared" si="60"/>
        <v>4451.5</v>
      </c>
      <c r="G161" s="4">
        <f t="shared" si="61"/>
        <v>8409.6</v>
      </c>
      <c r="H161" s="17">
        <f t="shared" si="62"/>
        <v>-47.066447869101978</v>
      </c>
      <c r="I161">
        <v>116</v>
      </c>
    </row>
    <row r="162" spans="1:9" x14ac:dyDescent="0.25">
      <c r="A162" s="10">
        <f t="shared" si="2"/>
        <v>39961</v>
      </c>
      <c r="B162">
        <v>1111.9000000000001</v>
      </c>
      <c r="C162">
        <v>2194</v>
      </c>
      <c r="D162">
        <v>3284.8</v>
      </c>
      <c r="E162">
        <v>6200.5</v>
      </c>
      <c r="F162" s="4">
        <f t="shared" si="60"/>
        <v>4396.7000000000007</v>
      </c>
      <c r="G162" s="4">
        <f t="shared" si="61"/>
        <v>8394.5</v>
      </c>
      <c r="H162" s="17">
        <f t="shared" si="62"/>
        <v>-47.624039549705152</v>
      </c>
      <c r="I162">
        <v>116</v>
      </c>
    </row>
    <row r="163" spans="1:9" x14ac:dyDescent="0.25">
      <c r="A163" s="10">
        <f t="shared" si="2"/>
        <v>39968</v>
      </c>
      <c r="B163">
        <v>953.5</v>
      </c>
      <c r="C163">
        <v>1978.2</v>
      </c>
      <c r="D163">
        <v>3453</v>
      </c>
      <c r="E163">
        <v>6358.7</v>
      </c>
      <c r="F163" s="4">
        <f t="shared" si="60"/>
        <v>4406.5</v>
      </c>
      <c r="G163" s="4">
        <f t="shared" si="61"/>
        <v>8336.9</v>
      </c>
      <c r="H163" s="17">
        <f t="shared" si="62"/>
        <v>-47.144622101740453</v>
      </c>
      <c r="I163">
        <v>118.5</v>
      </c>
    </row>
    <row r="164" spans="1:9" x14ac:dyDescent="0.25">
      <c r="A164" s="10">
        <f t="shared" si="2"/>
        <v>39975</v>
      </c>
      <c r="B164">
        <v>728.8</v>
      </c>
      <c r="C164">
        <v>1752.7</v>
      </c>
      <c r="D164">
        <v>3625.9</v>
      </c>
      <c r="E164">
        <v>6682</v>
      </c>
      <c r="F164" s="4">
        <f t="shared" si="60"/>
        <v>4354.7</v>
      </c>
      <c r="G164" s="4">
        <f t="shared" si="61"/>
        <v>8434.7000000000007</v>
      </c>
      <c r="H164" s="17">
        <f t="shared" si="62"/>
        <v>-48.371607763168825</v>
      </c>
      <c r="I164">
        <v>393.5</v>
      </c>
    </row>
    <row r="165" spans="1:9" x14ac:dyDescent="0.25">
      <c r="A165" s="10">
        <f t="shared" si="2"/>
        <v>39982</v>
      </c>
      <c r="B165">
        <v>670.4</v>
      </c>
      <c r="C165">
        <v>1580.7</v>
      </c>
      <c r="D165">
        <v>3685.7</v>
      </c>
      <c r="E165">
        <v>6900</v>
      </c>
      <c r="F165" s="4">
        <f t="shared" si="60"/>
        <v>4356.0999999999995</v>
      </c>
      <c r="G165" s="4">
        <f t="shared" si="61"/>
        <v>8480.7000000000007</v>
      </c>
      <c r="H165" s="17">
        <f t="shared" si="62"/>
        <v>-48.635136250545365</v>
      </c>
      <c r="I165">
        <v>419.4</v>
      </c>
    </row>
    <row r="166" spans="1:9" x14ac:dyDescent="0.25">
      <c r="A166" s="10">
        <f t="shared" si="2"/>
        <v>39989</v>
      </c>
      <c r="B166">
        <v>890.3</v>
      </c>
      <c r="C166">
        <v>1307.7</v>
      </c>
      <c r="D166">
        <v>3745.6</v>
      </c>
      <c r="E166">
        <v>7168.5</v>
      </c>
      <c r="F166" s="4">
        <f t="shared" si="60"/>
        <v>4635.8999999999996</v>
      </c>
      <c r="G166" s="4">
        <f t="shared" si="61"/>
        <v>8476.2000000000007</v>
      </c>
      <c r="H166" s="17">
        <f t="shared" si="62"/>
        <v>-45.306859205776185</v>
      </c>
      <c r="I166">
        <v>477.4</v>
      </c>
    </row>
    <row r="167" spans="1:9" x14ac:dyDescent="0.25">
      <c r="A167" s="10">
        <f t="shared" si="2"/>
        <v>39996</v>
      </c>
      <c r="B167">
        <v>754.8</v>
      </c>
      <c r="C167">
        <v>1191.2</v>
      </c>
      <c r="D167">
        <v>4027.5</v>
      </c>
      <c r="E167">
        <v>7451.4</v>
      </c>
      <c r="F167" s="4">
        <f t="shared" si="60"/>
        <v>4782.3</v>
      </c>
      <c r="G167" s="4">
        <f t="shared" si="61"/>
        <v>8642.6</v>
      </c>
      <c r="H167" s="17">
        <f t="shared" si="62"/>
        <v>-44.665957003679445</v>
      </c>
      <c r="I167">
        <v>575.9</v>
      </c>
    </row>
    <row r="168" spans="1:9" x14ac:dyDescent="0.25">
      <c r="A168" s="10">
        <f t="shared" si="2"/>
        <v>40003</v>
      </c>
      <c r="B168">
        <v>810.6</v>
      </c>
      <c r="C168">
        <v>1190.9000000000001</v>
      </c>
      <c r="D168">
        <v>4088.3</v>
      </c>
      <c r="E168">
        <v>7451.6</v>
      </c>
      <c r="F168" s="4">
        <f t="shared" si="60"/>
        <v>4898.9000000000005</v>
      </c>
      <c r="G168" s="4">
        <f t="shared" si="61"/>
        <v>8642.5</v>
      </c>
      <c r="H168" s="17">
        <f t="shared" si="62"/>
        <v>-43.316170089673122</v>
      </c>
      <c r="I168">
        <v>575.9</v>
      </c>
    </row>
    <row r="169" spans="1:9" x14ac:dyDescent="0.25">
      <c r="A169" s="10">
        <f t="shared" si="2"/>
        <v>40010</v>
      </c>
      <c r="B169">
        <v>844.8</v>
      </c>
      <c r="C169">
        <v>1234.5</v>
      </c>
      <c r="D169">
        <v>4199.5</v>
      </c>
      <c r="E169">
        <v>7670.2</v>
      </c>
      <c r="F169" s="4">
        <f t="shared" si="60"/>
        <v>5044.3</v>
      </c>
      <c r="G169" s="4">
        <f t="shared" si="61"/>
        <v>8904.7000000000007</v>
      </c>
      <c r="H169" s="17">
        <f t="shared" si="62"/>
        <v>-43.352386941727403</v>
      </c>
      <c r="I169">
        <v>731.9</v>
      </c>
    </row>
    <row r="170" spans="1:9" x14ac:dyDescent="0.25">
      <c r="A170" s="10">
        <f t="shared" si="2"/>
        <v>40017</v>
      </c>
      <c r="B170">
        <v>677.8</v>
      </c>
      <c r="C170">
        <v>951.6</v>
      </c>
      <c r="D170">
        <v>4374.3</v>
      </c>
      <c r="E170">
        <v>7884.8</v>
      </c>
      <c r="F170" s="4">
        <f t="shared" si="60"/>
        <v>5052.1000000000004</v>
      </c>
      <c r="G170" s="4">
        <f t="shared" si="61"/>
        <v>8836.4</v>
      </c>
      <c r="H170" s="17">
        <f t="shared" si="62"/>
        <v>-42.826264089448188</v>
      </c>
      <c r="I170">
        <v>847.9</v>
      </c>
    </row>
    <row r="171" spans="1:9" x14ac:dyDescent="0.25">
      <c r="A171" s="10">
        <f t="shared" si="2"/>
        <v>40024</v>
      </c>
      <c r="B171">
        <v>477.9</v>
      </c>
      <c r="C171">
        <v>853.6</v>
      </c>
      <c r="D171">
        <v>4581.1000000000004</v>
      </c>
      <c r="E171">
        <v>7982.8</v>
      </c>
      <c r="F171" s="4">
        <f t="shared" si="60"/>
        <v>5059</v>
      </c>
      <c r="G171" s="4">
        <f t="shared" si="61"/>
        <v>8836.4</v>
      </c>
      <c r="H171" s="17">
        <f t="shared" si="62"/>
        <v>-42.748177991037075</v>
      </c>
      <c r="I171">
        <v>965.9</v>
      </c>
    </row>
    <row r="172" spans="1:9" x14ac:dyDescent="0.25">
      <c r="A172" s="10">
        <f t="shared" si="2"/>
        <v>40031</v>
      </c>
      <c r="B172">
        <v>565.29999999999995</v>
      </c>
      <c r="C172">
        <v>753.6</v>
      </c>
      <c r="D172">
        <v>4581.7</v>
      </c>
      <c r="E172">
        <v>8139</v>
      </c>
      <c r="F172" s="4">
        <f t="shared" si="60"/>
        <v>5147</v>
      </c>
      <c r="G172" s="4">
        <f t="shared" si="61"/>
        <v>8892.6</v>
      </c>
      <c r="H172" s="17">
        <f t="shared" si="62"/>
        <v>-42.120414726851543</v>
      </c>
      <c r="I172">
        <v>968.4</v>
      </c>
    </row>
    <row r="173" spans="1:9" x14ac:dyDescent="0.25">
      <c r="A173" s="10">
        <f t="shared" si="2"/>
        <v>40038</v>
      </c>
      <c r="B173">
        <v>344.6</v>
      </c>
      <c r="C173">
        <v>595.4</v>
      </c>
      <c r="D173">
        <v>4863.7</v>
      </c>
      <c r="E173">
        <v>8350.7999999999993</v>
      </c>
      <c r="F173" s="4">
        <f t="shared" si="60"/>
        <v>5208.3</v>
      </c>
      <c r="G173" s="4">
        <f t="shared" si="61"/>
        <v>8946.1999999999989</v>
      </c>
      <c r="H173" s="17">
        <f t="shared" si="62"/>
        <v>-41.781985647537489</v>
      </c>
      <c r="I173">
        <v>1139.4000000000001</v>
      </c>
    </row>
    <row r="174" spans="1:9" x14ac:dyDescent="0.25">
      <c r="A174" s="10">
        <f t="shared" si="2"/>
        <v>40045</v>
      </c>
      <c r="B174">
        <v>219.8</v>
      </c>
      <c r="C174">
        <v>543</v>
      </c>
      <c r="D174">
        <v>5035</v>
      </c>
      <c r="E174">
        <v>8452</v>
      </c>
      <c r="F174" s="4">
        <f t="shared" si="60"/>
        <v>5254.8</v>
      </c>
      <c r="G174" s="4">
        <f t="shared" si="61"/>
        <v>8995</v>
      </c>
      <c r="H174" s="17">
        <f t="shared" si="62"/>
        <v>-41.58087826570317</v>
      </c>
      <c r="I174">
        <v>1194.4000000000001</v>
      </c>
    </row>
    <row r="175" spans="1:9" x14ac:dyDescent="0.25">
      <c r="A175" s="10">
        <f t="shared" si="2"/>
        <v>40052</v>
      </c>
      <c r="B175">
        <v>288.3</v>
      </c>
      <c r="C175">
        <v>378.9</v>
      </c>
      <c r="D175">
        <v>5129.3999999999996</v>
      </c>
      <c r="E175">
        <v>8616.5</v>
      </c>
      <c r="F175" s="4">
        <f t="shared" si="60"/>
        <v>5417.7</v>
      </c>
      <c r="G175" s="4">
        <f t="shared" si="61"/>
        <v>8995.4</v>
      </c>
      <c r="H175" s="17">
        <f t="shared" si="62"/>
        <v>-39.772550414656379</v>
      </c>
      <c r="I175">
        <v>1340</v>
      </c>
    </row>
    <row r="176" spans="1:9" x14ac:dyDescent="0.25">
      <c r="A176" s="10">
        <f t="shared" si="2"/>
        <v>40059</v>
      </c>
      <c r="B176">
        <v>1633.3</v>
      </c>
      <c r="C176">
        <v>1195.5999999999999</v>
      </c>
      <c r="D176">
        <v>57.8</v>
      </c>
      <c r="E176">
        <v>58.1</v>
      </c>
      <c r="F176" s="4">
        <f t="shared" si="60"/>
        <v>1691.1</v>
      </c>
      <c r="G176" s="4">
        <f t="shared" si="61"/>
        <v>1253.6999999999998</v>
      </c>
      <c r="H176" s="17">
        <f t="shared" si="62"/>
        <v>34.888729361091173</v>
      </c>
    </row>
    <row r="177" spans="1:8" x14ac:dyDescent="0.25">
      <c r="A177" s="10">
        <f t="shared" si="2"/>
        <v>40066</v>
      </c>
      <c r="B177">
        <v>1785.5</v>
      </c>
      <c r="C177">
        <v>1083.7</v>
      </c>
      <c r="D177">
        <v>173.9</v>
      </c>
      <c r="E177">
        <v>111.4</v>
      </c>
      <c r="F177" s="4">
        <f t="shared" si="60"/>
        <v>1959.4</v>
      </c>
      <c r="G177" s="4">
        <f t="shared" si="61"/>
        <v>1195.1000000000001</v>
      </c>
      <c r="H177" s="17">
        <f t="shared" si="62"/>
        <v>63.952807296460534</v>
      </c>
    </row>
    <row r="178" spans="1:8" x14ac:dyDescent="0.25">
      <c r="A178" s="10">
        <f t="shared" si="2"/>
        <v>40073</v>
      </c>
      <c r="B178">
        <v>1570</v>
      </c>
      <c r="C178">
        <v>1035</v>
      </c>
      <c r="D178">
        <v>409.3</v>
      </c>
      <c r="E178">
        <v>216.7</v>
      </c>
      <c r="F178" s="4">
        <f t="shared" si="60"/>
        <v>1979.3</v>
      </c>
      <c r="G178" s="4">
        <f t="shared" si="61"/>
        <v>1251.7</v>
      </c>
      <c r="H178" s="17">
        <f t="shared" si="62"/>
        <v>58.128944635295987</v>
      </c>
    </row>
    <row r="179" spans="1:8" x14ac:dyDescent="0.25">
      <c r="A179" s="10">
        <f t="shared" si="2"/>
        <v>40080</v>
      </c>
      <c r="B179">
        <v>1573.5</v>
      </c>
      <c r="C179">
        <v>917.1</v>
      </c>
      <c r="D179">
        <v>606.4</v>
      </c>
      <c r="E179">
        <v>318.5</v>
      </c>
      <c r="F179" s="4">
        <f t="shared" si="60"/>
        <v>2179.9</v>
      </c>
      <c r="G179" s="4">
        <f t="shared" si="61"/>
        <v>1235.5999999999999</v>
      </c>
      <c r="H179" s="17">
        <f t="shared" si="62"/>
        <v>76.424409193913917</v>
      </c>
    </row>
    <row r="180" spans="1:8" x14ac:dyDescent="0.25">
      <c r="A180" s="10">
        <f t="shared" si="2"/>
        <v>40087</v>
      </c>
      <c r="B180">
        <v>1408.5</v>
      </c>
      <c r="C180">
        <v>963.3</v>
      </c>
      <c r="D180">
        <v>897.3</v>
      </c>
      <c r="E180">
        <v>319.2</v>
      </c>
      <c r="F180" s="4">
        <f t="shared" si="60"/>
        <v>2305.8000000000002</v>
      </c>
      <c r="G180" s="4">
        <f t="shared" si="61"/>
        <v>1282.5</v>
      </c>
      <c r="H180" s="17">
        <f t="shared" si="62"/>
        <v>79.789473684210549</v>
      </c>
    </row>
    <row r="181" spans="1:8" x14ac:dyDescent="0.25">
      <c r="A181" s="10">
        <f t="shared" si="2"/>
        <v>40094</v>
      </c>
      <c r="B181">
        <v>1406.5</v>
      </c>
      <c r="C181">
        <v>839.4</v>
      </c>
      <c r="D181">
        <v>1018.7</v>
      </c>
      <c r="E181">
        <v>368.1</v>
      </c>
      <c r="F181" s="4">
        <f t="shared" si="60"/>
        <v>2425.1999999999998</v>
      </c>
      <c r="G181" s="4">
        <f t="shared" si="61"/>
        <v>1207.5</v>
      </c>
      <c r="H181" s="17">
        <f t="shared" si="62"/>
        <v>100.8447204968944</v>
      </c>
    </row>
    <row r="182" spans="1:8" x14ac:dyDescent="0.25">
      <c r="A182" s="10">
        <f t="shared" si="2"/>
        <v>40101</v>
      </c>
      <c r="B182">
        <v>1266.3</v>
      </c>
      <c r="C182">
        <v>783.2</v>
      </c>
      <c r="D182">
        <v>1222.9000000000001</v>
      </c>
      <c r="E182">
        <v>427</v>
      </c>
      <c r="F182" s="4">
        <f t="shared" si="60"/>
        <v>2489.1999999999998</v>
      </c>
      <c r="G182" s="4">
        <f t="shared" si="61"/>
        <v>1210.2</v>
      </c>
      <c r="H182" s="17">
        <f t="shared" si="62"/>
        <v>105.68501074202609</v>
      </c>
    </row>
    <row r="183" spans="1:8" x14ac:dyDescent="0.25">
      <c r="A183" s="10">
        <f t="shared" si="2"/>
        <v>40108</v>
      </c>
      <c r="B183">
        <v>1224.5999999999999</v>
      </c>
      <c r="C183">
        <v>745.7</v>
      </c>
      <c r="D183">
        <v>1320.9</v>
      </c>
      <c r="E183">
        <v>539.70000000000005</v>
      </c>
      <c r="F183" s="4">
        <f t="shared" si="60"/>
        <v>2545.5</v>
      </c>
      <c r="G183" s="4">
        <f t="shared" si="61"/>
        <v>1285.4000000000001</v>
      </c>
      <c r="H183" s="17">
        <f t="shared" si="62"/>
        <v>98.031741092266984</v>
      </c>
    </row>
    <row r="184" spans="1:8" x14ac:dyDescent="0.25">
      <c r="A184" s="10">
        <f t="shared" si="2"/>
        <v>40115</v>
      </c>
      <c r="B184">
        <v>1224.0999999999999</v>
      </c>
      <c r="C184">
        <v>690.3</v>
      </c>
      <c r="D184">
        <v>1321.4</v>
      </c>
      <c r="E184">
        <v>643.6</v>
      </c>
      <c r="F184" s="4">
        <f t="shared" ref="F184:F215" si="63">+B184+D184</f>
        <v>2545.5</v>
      </c>
      <c r="G184" s="4">
        <f t="shared" ref="G184:G215" si="64">+C184+E184</f>
        <v>1333.9</v>
      </c>
      <c r="H184" s="17">
        <f t="shared" si="62"/>
        <v>90.83139665642102</v>
      </c>
    </row>
    <row r="185" spans="1:8" x14ac:dyDescent="0.25">
      <c r="A185" s="10">
        <f t="shared" si="2"/>
        <v>40122</v>
      </c>
      <c r="B185">
        <v>1167.9000000000001</v>
      </c>
      <c r="C185">
        <v>640.6</v>
      </c>
      <c r="D185">
        <v>1378.7</v>
      </c>
      <c r="E185">
        <v>776.6</v>
      </c>
      <c r="F185" s="4">
        <f t="shared" si="63"/>
        <v>2546.6000000000004</v>
      </c>
      <c r="G185" s="4">
        <f t="shared" si="64"/>
        <v>1417.2</v>
      </c>
      <c r="H185" s="17">
        <f t="shared" si="62"/>
        <v>79.692351114874427</v>
      </c>
    </row>
    <row r="186" spans="1:8" x14ac:dyDescent="0.25">
      <c r="A186" s="10">
        <f t="shared" si="2"/>
        <v>40129</v>
      </c>
      <c r="B186">
        <v>1046.4000000000001</v>
      </c>
      <c r="C186">
        <v>640.6</v>
      </c>
      <c r="D186">
        <v>1493.4</v>
      </c>
      <c r="E186">
        <v>776.6</v>
      </c>
      <c r="F186" s="4">
        <f t="shared" si="63"/>
        <v>2539.8000000000002</v>
      </c>
      <c r="G186" s="4">
        <f t="shared" si="64"/>
        <v>1417.2</v>
      </c>
      <c r="H186" s="17">
        <f t="shared" si="62"/>
        <v>79.212531752751914</v>
      </c>
    </row>
    <row r="187" spans="1:8" x14ac:dyDescent="0.25">
      <c r="A187" s="10">
        <f t="shared" si="2"/>
        <v>40136</v>
      </c>
      <c r="B187">
        <v>1108.4000000000001</v>
      </c>
      <c r="C187">
        <v>528.9</v>
      </c>
      <c r="D187">
        <v>1550.4</v>
      </c>
      <c r="E187">
        <v>893.9</v>
      </c>
      <c r="F187" s="4">
        <f t="shared" si="63"/>
        <v>2658.8</v>
      </c>
      <c r="G187" s="4">
        <f t="shared" si="64"/>
        <v>1422.8</v>
      </c>
      <c r="H187" s="17">
        <f t="shared" si="62"/>
        <v>86.870958673039084</v>
      </c>
    </row>
    <row r="188" spans="1:8" x14ac:dyDescent="0.25">
      <c r="A188" s="10">
        <f t="shared" si="2"/>
        <v>40143</v>
      </c>
      <c r="B188">
        <v>1199.0999999999999</v>
      </c>
      <c r="C188">
        <v>472.8</v>
      </c>
      <c r="D188">
        <v>1722.6</v>
      </c>
      <c r="E188">
        <v>961.4</v>
      </c>
      <c r="F188" s="4">
        <f t="shared" si="63"/>
        <v>2921.7</v>
      </c>
      <c r="G188" s="4">
        <f t="shared" si="64"/>
        <v>1434.2</v>
      </c>
      <c r="H188" s="17">
        <f t="shared" ref="H188:H219" si="65">+(F188/G188-1)*100</f>
        <v>103.71635755124808</v>
      </c>
    </row>
    <row r="189" spans="1:8" x14ac:dyDescent="0.25">
      <c r="A189" s="10">
        <f t="shared" si="2"/>
        <v>40150</v>
      </c>
      <c r="B189">
        <v>1117.5999999999999</v>
      </c>
      <c r="C189">
        <v>472.8</v>
      </c>
      <c r="D189">
        <v>1895.8</v>
      </c>
      <c r="E189">
        <v>961.4</v>
      </c>
      <c r="F189" s="4">
        <f t="shared" si="63"/>
        <v>3013.3999999999996</v>
      </c>
      <c r="G189" s="4">
        <f t="shared" si="64"/>
        <v>1434.2</v>
      </c>
      <c r="H189" s="17">
        <f t="shared" si="65"/>
        <v>110.11016594617206</v>
      </c>
    </row>
    <row r="190" spans="1:8" x14ac:dyDescent="0.25">
      <c r="A190" s="10">
        <f t="shared" si="2"/>
        <v>40157</v>
      </c>
      <c r="B190">
        <v>1215.3</v>
      </c>
      <c r="C190">
        <v>503.1</v>
      </c>
      <c r="D190">
        <v>1950.1</v>
      </c>
      <c r="E190">
        <v>1019.3</v>
      </c>
      <c r="F190" s="4">
        <f t="shared" si="63"/>
        <v>3165.3999999999996</v>
      </c>
      <c r="G190" s="4">
        <f t="shared" si="64"/>
        <v>1522.4</v>
      </c>
      <c r="H190" s="17">
        <f t="shared" si="65"/>
        <v>107.92170257488172</v>
      </c>
    </row>
    <row r="191" spans="1:8" x14ac:dyDescent="0.25">
      <c r="A191" s="10">
        <f t="shared" si="2"/>
        <v>40164</v>
      </c>
      <c r="B191">
        <v>1233</v>
      </c>
      <c r="C191">
        <v>364.2</v>
      </c>
      <c r="D191">
        <v>1977.3</v>
      </c>
      <c r="E191">
        <v>1133.5999999999999</v>
      </c>
      <c r="F191" s="4">
        <f t="shared" si="63"/>
        <v>3210.3</v>
      </c>
      <c r="G191" s="4">
        <f t="shared" si="64"/>
        <v>1497.8</v>
      </c>
      <c r="H191" s="17">
        <f t="shared" si="65"/>
        <v>114.33435705701696</v>
      </c>
    </row>
    <row r="192" spans="1:8" x14ac:dyDescent="0.25">
      <c r="A192" s="10">
        <f t="shared" si="2"/>
        <v>40171</v>
      </c>
      <c r="B192">
        <v>1232.7</v>
      </c>
      <c r="C192">
        <v>309.2</v>
      </c>
      <c r="D192">
        <v>2035.4</v>
      </c>
      <c r="E192">
        <v>1189.3</v>
      </c>
      <c r="F192" s="4">
        <f t="shared" si="63"/>
        <v>3268.1000000000004</v>
      </c>
      <c r="G192" s="4">
        <f t="shared" si="64"/>
        <v>1498.5</v>
      </c>
      <c r="H192" s="17">
        <f t="shared" si="65"/>
        <v>118.09142475809145</v>
      </c>
    </row>
    <row r="193" spans="1:8" x14ac:dyDescent="0.25">
      <c r="A193" s="10">
        <f t="shared" si="2"/>
        <v>40178</v>
      </c>
      <c r="B193">
        <v>1103.0999999999999</v>
      </c>
      <c r="C193">
        <v>193</v>
      </c>
      <c r="D193">
        <v>2205.8000000000002</v>
      </c>
      <c r="E193">
        <v>1305.8</v>
      </c>
      <c r="F193" s="4">
        <f t="shared" si="63"/>
        <v>3308.9</v>
      </c>
      <c r="G193" s="4">
        <f t="shared" si="64"/>
        <v>1498.8</v>
      </c>
      <c r="H193" s="17">
        <f t="shared" si="65"/>
        <v>120.76994929276754</v>
      </c>
    </row>
    <row r="194" spans="1:8" x14ac:dyDescent="0.25">
      <c r="A194" s="10">
        <f t="shared" si="2"/>
        <v>40185</v>
      </c>
      <c r="B194">
        <v>1217.5999999999999</v>
      </c>
      <c r="C194">
        <v>202.9</v>
      </c>
      <c r="D194">
        <v>2206.4</v>
      </c>
      <c r="E194">
        <v>1312.3</v>
      </c>
      <c r="F194" s="4">
        <f t="shared" si="63"/>
        <v>3424</v>
      </c>
      <c r="G194" s="4">
        <f t="shared" si="64"/>
        <v>1515.2</v>
      </c>
      <c r="H194" s="17">
        <f t="shared" si="65"/>
        <v>125.97676874340023</v>
      </c>
    </row>
    <row r="195" spans="1:8" x14ac:dyDescent="0.25">
      <c r="A195" s="10">
        <f t="shared" si="2"/>
        <v>40192</v>
      </c>
      <c r="B195">
        <v>1326.5</v>
      </c>
      <c r="C195">
        <v>375.1</v>
      </c>
      <c r="D195">
        <v>2365.9</v>
      </c>
      <c r="E195">
        <v>1399.9</v>
      </c>
      <c r="F195" s="4">
        <f t="shared" si="63"/>
        <v>3692.4</v>
      </c>
      <c r="G195" s="4">
        <f t="shared" si="64"/>
        <v>1775</v>
      </c>
      <c r="H195" s="17">
        <f t="shared" si="65"/>
        <v>108.02253521126759</v>
      </c>
    </row>
    <row r="196" spans="1:8" x14ac:dyDescent="0.25">
      <c r="A196" s="10">
        <f t="shared" si="2"/>
        <v>40199</v>
      </c>
      <c r="B196">
        <v>1512.4</v>
      </c>
      <c r="C196">
        <v>446</v>
      </c>
      <c r="D196">
        <v>2366.4</v>
      </c>
      <c r="E196">
        <v>1400.5</v>
      </c>
      <c r="F196" s="4">
        <f t="shared" si="63"/>
        <v>3878.8</v>
      </c>
      <c r="G196" s="4">
        <f t="shared" si="64"/>
        <v>1846.5</v>
      </c>
      <c r="H196" s="17">
        <f t="shared" si="65"/>
        <v>110.06227998916872</v>
      </c>
    </row>
    <row r="197" spans="1:8" x14ac:dyDescent="0.25">
      <c r="A197" s="10">
        <f t="shared" si="2"/>
        <v>40206</v>
      </c>
      <c r="B197">
        <v>1282.2</v>
      </c>
      <c r="C197">
        <v>591.70000000000005</v>
      </c>
      <c r="D197">
        <v>2596.6</v>
      </c>
      <c r="E197">
        <v>1458.5</v>
      </c>
      <c r="F197" s="4">
        <f t="shared" si="63"/>
        <v>3878.8</v>
      </c>
      <c r="G197" s="4">
        <f t="shared" si="64"/>
        <v>2050.1999999999998</v>
      </c>
      <c r="H197" s="17">
        <f t="shared" si="65"/>
        <v>89.191298409911241</v>
      </c>
    </row>
    <row r="198" spans="1:8" x14ac:dyDescent="0.25">
      <c r="A198" s="10">
        <f t="shared" si="2"/>
        <v>40213</v>
      </c>
      <c r="B198">
        <v>1338.3</v>
      </c>
      <c r="C198">
        <v>1075.2</v>
      </c>
      <c r="D198">
        <v>2711.9</v>
      </c>
      <c r="E198">
        <v>1459</v>
      </c>
      <c r="F198" s="4">
        <f t="shared" si="63"/>
        <v>4050.2</v>
      </c>
      <c r="G198" s="4">
        <f t="shared" si="64"/>
        <v>2534.1999999999998</v>
      </c>
      <c r="H198" s="17">
        <f t="shared" si="65"/>
        <v>59.821639965275033</v>
      </c>
    </row>
    <row r="199" spans="1:8" x14ac:dyDescent="0.25">
      <c r="A199" s="10">
        <f t="shared" si="2"/>
        <v>40220</v>
      </c>
      <c r="B199">
        <v>1281.7</v>
      </c>
      <c r="C199">
        <v>1241.2</v>
      </c>
      <c r="D199">
        <v>2826.9</v>
      </c>
      <c r="E199">
        <v>1459</v>
      </c>
      <c r="F199" s="4">
        <f t="shared" si="63"/>
        <v>4108.6000000000004</v>
      </c>
      <c r="G199" s="4">
        <f t="shared" si="64"/>
        <v>2700.2</v>
      </c>
      <c r="H199" s="17">
        <f t="shared" si="65"/>
        <v>52.159099325975887</v>
      </c>
    </row>
    <row r="200" spans="1:8" x14ac:dyDescent="0.25">
      <c r="A200" s="10">
        <f t="shared" si="2"/>
        <v>40227</v>
      </c>
      <c r="B200">
        <v>1224.0999999999999</v>
      </c>
      <c r="C200">
        <v>1168.2</v>
      </c>
      <c r="D200">
        <v>3114.9</v>
      </c>
      <c r="E200">
        <v>1530.4</v>
      </c>
      <c r="F200" s="4">
        <f t="shared" si="63"/>
        <v>4339</v>
      </c>
      <c r="G200" s="4">
        <f t="shared" si="64"/>
        <v>2698.6000000000004</v>
      </c>
      <c r="H200" s="17">
        <f t="shared" si="65"/>
        <v>60.787074779515279</v>
      </c>
    </row>
    <row r="201" spans="1:8" x14ac:dyDescent="0.25">
      <c r="A201" s="10">
        <f t="shared" si="2"/>
        <v>40234</v>
      </c>
      <c r="B201">
        <v>1165.3</v>
      </c>
      <c r="C201">
        <v>1413.6</v>
      </c>
      <c r="D201">
        <v>3231.9</v>
      </c>
      <c r="E201">
        <v>1579.4</v>
      </c>
      <c r="F201" s="4">
        <f t="shared" si="63"/>
        <v>4397.2</v>
      </c>
      <c r="G201" s="4">
        <f t="shared" si="64"/>
        <v>2993</v>
      </c>
      <c r="H201" s="17">
        <f t="shared" si="65"/>
        <v>46.916137654527226</v>
      </c>
    </row>
    <row r="202" spans="1:8" x14ac:dyDescent="0.25">
      <c r="A202" s="10">
        <f t="shared" si="2"/>
        <v>40241</v>
      </c>
      <c r="B202">
        <v>1000.9</v>
      </c>
      <c r="C202">
        <v>1216.5</v>
      </c>
      <c r="D202">
        <v>3396.6</v>
      </c>
      <c r="E202">
        <v>1744.1</v>
      </c>
      <c r="F202" s="4">
        <f t="shared" si="63"/>
        <v>4397.5</v>
      </c>
      <c r="G202" s="4">
        <f t="shared" si="64"/>
        <v>2960.6</v>
      </c>
      <c r="H202" s="17">
        <f t="shared" si="65"/>
        <v>48.534080929541325</v>
      </c>
    </row>
    <row r="203" spans="1:8" x14ac:dyDescent="0.25">
      <c r="A203" s="10">
        <f t="shared" si="2"/>
        <v>40248</v>
      </c>
      <c r="B203">
        <v>1182.2</v>
      </c>
      <c r="C203">
        <v>1217.3</v>
      </c>
      <c r="D203">
        <v>3628.4</v>
      </c>
      <c r="E203">
        <v>1744.1</v>
      </c>
      <c r="F203" s="4">
        <f t="shared" si="63"/>
        <v>4810.6000000000004</v>
      </c>
      <c r="G203" s="4">
        <f t="shared" si="64"/>
        <v>2961.3999999999996</v>
      </c>
      <c r="H203" s="17">
        <f t="shared" si="65"/>
        <v>62.443438914027169</v>
      </c>
    </row>
    <row r="204" spans="1:8" x14ac:dyDescent="0.25">
      <c r="A204" s="10">
        <f t="shared" si="2"/>
        <v>40255</v>
      </c>
      <c r="B204">
        <v>1162.5999999999999</v>
      </c>
      <c r="C204">
        <v>1427.9</v>
      </c>
      <c r="D204">
        <v>3760.5</v>
      </c>
      <c r="E204">
        <v>2014.5</v>
      </c>
      <c r="F204" s="4">
        <f t="shared" si="63"/>
        <v>4923.1000000000004</v>
      </c>
      <c r="G204" s="4">
        <f t="shared" si="64"/>
        <v>3442.4</v>
      </c>
      <c r="H204" s="17">
        <f t="shared" si="65"/>
        <v>43.013595166163142</v>
      </c>
    </row>
    <row r="205" spans="1:8" x14ac:dyDescent="0.25">
      <c r="A205" s="10">
        <f t="shared" si="2"/>
        <v>40262</v>
      </c>
      <c r="B205">
        <v>1159.9000000000001</v>
      </c>
      <c r="C205">
        <v>1702.1</v>
      </c>
      <c r="D205">
        <v>3934.5</v>
      </c>
      <c r="E205">
        <v>2072.3000000000002</v>
      </c>
      <c r="F205" s="4">
        <f t="shared" si="63"/>
        <v>5094.3999999999996</v>
      </c>
      <c r="G205" s="4">
        <f t="shared" si="64"/>
        <v>3774.4</v>
      </c>
      <c r="H205" s="17">
        <f t="shared" si="65"/>
        <v>34.972445951674437</v>
      </c>
    </row>
    <row r="206" spans="1:8" x14ac:dyDescent="0.25">
      <c r="A206" s="10">
        <f t="shared" si="2"/>
        <v>40269</v>
      </c>
      <c r="B206">
        <v>1545.9</v>
      </c>
      <c r="C206">
        <v>1709.9</v>
      </c>
      <c r="D206">
        <v>4165.3</v>
      </c>
      <c r="E206">
        <v>2187</v>
      </c>
      <c r="F206" s="4">
        <f t="shared" si="63"/>
        <v>5711.2000000000007</v>
      </c>
      <c r="G206" s="4">
        <f t="shared" si="64"/>
        <v>3896.9</v>
      </c>
      <c r="H206" s="17">
        <f t="shared" si="65"/>
        <v>46.557520080063661</v>
      </c>
    </row>
    <row r="207" spans="1:8" x14ac:dyDescent="0.25">
      <c r="A207" s="10">
        <f t="shared" si="2"/>
        <v>40276</v>
      </c>
      <c r="B207">
        <v>1540.2</v>
      </c>
      <c r="C207">
        <v>1760.2</v>
      </c>
      <c r="D207">
        <v>4336.8999999999996</v>
      </c>
      <c r="E207">
        <v>2188</v>
      </c>
      <c r="F207" s="4">
        <f t="shared" si="63"/>
        <v>5877.0999999999995</v>
      </c>
      <c r="G207" s="4">
        <f t="shared" si="64"/>
        <v>3948.2</v>
      </c>
      <c r="H207" s="17">
        <f t="shared" si="65"/>
        <v>48.855174509903243</v>
      </c>
    </row>
    <row r="208" spans="1:8" x14ac:dyDescent="0.25">
      <c r="A208" s="10">
        <f t="shared" si="2"/>
        <v>40283</v>
      </c>
      <c r="B208">
        <v>1887.9</v>
      </c>
      <c r="C208">
        <v>1703.5</v>
      </c>
      <c r="D208">
        <v>4483.7</v>
      </c>
      <c r="E208">
        <v>2361.5</v>
      </c>
      <c r="F208" s="4">
        <f t="shared" si="63"/>
        <v>6371.6</v>
      </c>
      <c r="G208" s="4">
        <f t="shared" si="64"/>
        <v>4065</v>
      </c>
      <c r="H208" s="17">
        <f t="shared" si="65"/>
        <v>56.742927429274289</v>
      </c>
    </row>
    <row r="209" spans="1:9" x14ac:dyDescent="0.25">
      <c r="A209" s="10">
        <f t="shared" si="2"/>
        <v>40290</v>
      </c>
      <c r="B209">
        <v>1911.6</v>
      </c>
      <c r="C209">
        <v>1891.7</v>
      </c>
      <c r="D209">
        <v>4761.5</v>
      </c>
      <c r="E209">
        <v>2446.9</v>
      </c>
      <c r="F209" s="4">
        <f t="shared" si="63"/>
        <v>6673.1</v>
      </c>
      <c r="G209" s="4">
        <f t="shared" si="64"/>
        <v>4338.6000000000004</v>
      </c>
      <c r="H209" s="17">
        <f t="shared" si="65"/>
        <v>53.807679896740893</v>
      </c>
    </row>
    <row r="210" spans="1:9" x14ac:dyDescent="0.25">
      <c r="A210" s="10">
        <f t="shared" si="2"/>
        <v>40297</v>
      </c>
      <c r="B210">
        <v>1909.3</v>
      </c>
      <c r="C210">
        <v>1665.8</v>
      </c>
      <c r="D210">
        <v>4932.8</v>
      </c>
      <c r="E210">
        <v>2683.4</v>
      </c>
      <c r="F210" s="4">
        <f t="shared" si="63"/>
        <v>6842.1</v>
      </c>
      <c r="G210" s="4">
        <f t="shared" si="64"/>
        <v>4349.2</v>
      </c>
      <c r="H210" s="17">
        <f t="shared" si="65"/>
        <v>57.318587326404867</v>
      </c>
      <c r="I210">
        <v>55</v>
      </c>
    </row>
    <row r="211" spans="1:9" x14ac:dyDescent="0.25">
      <c r="A211" s="10">
        <f t="shared" si="2"/>
        <v>40304</v>
      </c>
      <c r="B211">
        <v>1857.3</v>
      </c>
      <c r="C211">
        <v>1512.8</v>
      </c>
      <c r="D211">
        <v>5105.7</v>
      </c>
      <c r="E211">
        <v>2856.8</v>
      </c>
      <c r="F211" s="4">
        <f t="shared" si="63"/>
        <v>6963</v>
      </c>
      <c r="G211" s="4">
        <f t="shared" si="64"/>
        <v>4369.6000000000004</v>
      </c>
      <c r="H211" s="17">
        <f t="shared" si="65"/>
        <v>59.35097034053458</v>
      </c>
      <c r="I211">
        <v>55</v>
      </c>
    </row>
    <row r="212" spans="1:9" x14ac:dyDescent="0.25">
      <c r="A212" s="10">
        <f t="shared" si="2"/>
        <v>40311</v>
      </c>
      <c r="B212">
        <v>1737.6</v>
      </c>
      <c r="C212">
        <v>1454.7</v>
      </c>
      <c r="D212">
        <v>5271.1</v>
      </c>
      <c r="E212">
        <v>2997.8</v>
      </c>
      <c r="F212" s="4">
        <f t="shared" si="63"/>
        <v>7008.7000000000007</v>
      </c>
      <c r="G212" s="4">
        <f t="shared" si="64"/>
        <v>4452.5</v>
      </c>
      <c r="H212" s="17">
        <f t="shared" si="65"/>
        <v>57.410443571027535</v>
      </c>
      <c r="I212">
        <v>55</v>
      </c>
    </row>
    <row r="213" spans="1:9" x14ac:dyDescent="0.25">
      <c r="A213" s="10">
        <f t="shared" si="2"/>
        <v>40318</v>
      </c>
      <c r="B213">
        <v>1522.7</v>
      </c>
      <c r="C213">
        <v>1339.4</v>
      </c>
      <c r="D213">
        <v>5553.8</v>
      </c>
      <c r="E213">
        <v>3112.1</v>
      </c>
      <c r="F213" s="4">
        <f t="shared" si="63"/>
        <v>7076.5</v>
      </c>
      <c r="G213" s="4">
        <f t="shared" si="64"/>
        <v>4451.5</v>
      </c>
      <c r="H213" s="17">
        <f t="shared" si="65"/>
        <v>58.968886892058862</v>
      </c>
      <c r="I213">
        <v>0</v>
      </c>
    </row>
    <row r="214" spans="1:9" x14ac:dyDescent="0.25">
      <c r="A214" s="10">
        <f t="shared" si="2"/>
        <v>40325</v>
      </c>
      <c r="B214">
        <v>1421.3</v>
      </c>
      <c r="C214">
        <v>1111.9000000000001</v>
      </c>
      <c r="D214">
        <v>5726.1</v>
      </c>
      <c r="E214">
        <v>3284.8</v>
      </c>
      <c r="F214" s="4">
        <f t="shared" si="63"/>
        <v>7147.4000000000005</v>
      </c>
      <c r="G214" s="4">
        <f t="shared" si="64"/>
        <v>4396.7000000000007</v>
      </c>
      <c r="H214" s="17">
        <f t="shared" si="65"/>
        <v>62.562831214319829</v>
      </c>
      <c r="I214">
        <v>60</v>
      </c>
    </row>
    <row r="215" spans="1:9" x14ac:dyDescent="0.25">
      <c r="A215" s="10">
        <f t="shared" si="2"/>
        <v>40332</v>
      </c>
      <c r="B215">
        <v>1576.1</v>
      </c>
      <c r="C215">
        <v>953.5</v>
      </c>
      <c r="D215">
        <v>5838.9</v>
      </c>
      <c r="E215">
        <v>3453</v>
      </c>
      <c r="F215" s="4">
        <f t="shared" si="63"/>
        <v>7415</v>
      </c>
      <c r="G215" s="4">
        <f t="shared" si="64"/>
        <v>4406.5</v>
      </c>
      <c r="H215" s="17">
        <f t="shared" si="65"/>
        <v>68.274140474299344</v>
      </c>
      <c r="I215">
        <v>118</v>
      </c>
    </row>
    <row r="216" spans="1:9" x14ac:dyDescent="0.25">
      <c r="A216" s="10">
        <f t="shared" si="2"/>
        <v>40339</v>
      </c>
      <c r="B216">
        <v>1575.8</v>
      </c>
      <c r="C216">
        <v>728.8</v>
      </c>
      <c r="D216">
        <v>5996</v>
      </c>
      <c r="E216">
        <v>3625.9</v>
      </c>
      <c r="F216" s="4">
        <f t="shared" ref="F216:F247" si="66">+B216+D216</f>
        <v>7571.8</v>
      </c>
      <c r="G216" s="4">
        <f t="shared" ref="G216:G247" si="67">+C216+E216</f>
        <v>4354.7</v>
      </c>
      <c r="H216" s="17">
        <f t="shared" si="65"/>
        <v>73.876501251521361</v>
      </c>
      <c r="I216">
        <v>173</v>
      </c>
    </row>
    <row r="217" spans="1:9" x14ac:dyDescent="0.25">
      <c r="A217" s="10">
        <f t="shared" si="2"/>
        <v>40346</v>
      </c>
      <c r="B217">
        <v>1468.7</v>
      </c>
      <c r="C217">
        <v>670.4</v>
      </c>
      <c r="D217">
        <v>6155.7</v>
      </c>
      <c r="E217">
        <v>3685.7</v>
      </c>
      <c r="F217" s="4">
        <f t="shared" si="66"/>
        <v>7624.4</v>
      </c>
      <c r="G217" s="4">
        <f t="shared" si="67"/>
        <v>4356.0999999999995</v>
      </c>
      <c r="H217" s="17">
        <f t="shared" si="65"/>
        <v>75.02812148481442</v>
      </c>
      <c r="I217">
        <v>288</v>
      </c>
    </row>
    <row r="218" spans="1:9" x14ac:dyDescent="0.25">
      <c r="A218" s="10">
        <f t="shared" si="2"/>
        <v>40353</v>
      </c>
      <c r="B218">
        <v>1414.1</v>
      </c>
      <c r="C218">
        <v>890.3</v>
      </c>
      <c r="D218">
        <v>6270.4</v>
      </c>
      <c r="E218">
        <v>3745.6</v>
      </c>
      <c r="F218" s="4">
        <f t="shared" si="66"/>
        <v>7684.5</v>
      </c>
      <c r="G218" s="4">
        <f t="shared" si="67"/>
        <v>4635.8999999999996</v>
      </c>
      <c r="H218" s="17">
        <f t="shared" si="65"/>
        <v>65.760693716430467</v>
      </c>
      <c r="I218">
        <v>288</v>
      </c>
    </row>
    <row r="219" spans="1:9" x14ac:dyDescent="0.25">
      <c r="A219" s="10">
        <f t="shared" si="2"/>
        <v>40360</v>
      </c>
      <c r="B219">
        <v>1213.9000000000001</v>
      </c>
      <c r="C219">
        <v>754.8</v>
      </c>
      <c r="D219">
        <v>6496.6</v>
      </c>
      <c r="E219">
        <v>4027.5</v>
      </c>
      <c r="F219" s="4">
        <f t="shared" si="66"/>
        <v>7710.5</v>
      </c>
      <c r="G219" s="4">
        <f t="shared" si="67"/>
        <v>4782.3</v>
      </c>
      <c r="H219" s="17">
        <f t="shared" si="65"/>
        <v>61.229952115091059</v>
      </c>
      <c r="I219">
        <v>288</v>
      </c>
    </row>
    <row r="220" spans="1:9" x14ac:dyDescent="0.25">
      <c r="A220" s="10">
        <f t="shared" si="2"/>
        <v>40367</v>
      </c>
      <c r="B220">
        <v>1133.2</v>
      </c>
      <c r="C220">
        <v>810.6</v>
      </c>
      <c r="D220">
        <v>6554.5</v>
      </c>
      <c r="E220">
        <v>4088.3</v>
      </c>
      <c r="F220" s="4">
        <f t="shared" si="66"/>
        <v>7687.7</v>
      </c>
      <c r="G220" s="4">
        <f t="shared" si="67"/>
        <v>4898.9000000000005</v>
      </c>
      <c r="H220" s="17">
        <f t="shared" ref="H220:H251" si="68">+(F220/G220-1)*100</f>
        <v>56.927065259548051</v>
      </c>
      <c r="I220">
        <v>343</v>
      </c>
    </row>
    <row r="221" spans="1:9" x14ac:dyDescent="0.25">
      <c r="A221" s="10">
        <f t="shared" si="2"/>
        <v>40374</v>
      </c>
      <c r="B221">
        <v>1134.4000000000001</v>
      </c>
      <c r="C221">
        <v>844.8</v>
      </c>
      <c r="D221">
        <v>6554.7</v>
      </c>
      <c r="E221">
        <v>4199.5</v>
      </c>
      <c r="F221" s="4">
        <f t="shared" si="66"/>
        <v>7689.1</v>
      </c>
      <c r="G221" s="4">
        <f t="shared" si="67"/>
        <v>5044.3</v>
      </c>
      <c r="H221" s="17">
        <f t="shared" si="68"/>
        <v>52.431457288424554</v>
      </c>
      <c r="I221">
        <v>343</v>
      </c>
    </row>
    <row r="222" spans="1:9" x14ac:dyDescent="0.25">
      <c r="A222" s="10">
        <f t="shared" si="2"/>
        <v>40381</v>
      </c>
      <c r="B222">
        <v>1013.9</v>
      </c>
      <c r="C222">
        <v>677.8</v>
      </c>
      <c r="D222">
        <v>6769.4</v>
      </c>
      <c r="E222">
        <v>4374.3</v>
      </c>
      <c r="F222" s="4">
        <f t="shared" si="66"/>
        <v>7783.2999999999993</v>
      </c>
      <c r="G222" s="4">
        <f t="shared" si="67"/>
        <v>5052.1000000000004</v>
      </c>
      <c r="H222" s="17">
        <f t="shared" si="68"/>
        <v>54.060687634844882</v>
      </c>
      <c r="I222">
        <v>401</v>
      </c>
    </row>
    <row r="223" spans="1:9" x14ac:dyDescent="0.25">
      <c r="A223" s="10">
        <f t="shared" si="2"/>
        <v>40388</v>
      </c>
      <c r="B223">
        <v>1014</v>
      </c>
      <c r="C223">
        <v>477.9</v>
      </c>
      <c r="D223">
        <v>6769.6</v>
      </c>
      <c r="E223">
        <v>4581.1000000000004</v>
      </c>
      <c r="F223" s="4">
        <f t="shared" si="66"/>
        <v>7783.6</v>
      </c>
      <c r="G223" s="4">
        <f t="shared" si="67"/>
        <v>5059</v>
      </c>
      <c r="H223" s="17">
        <f t="shared" si="68"/>
        <v>53.856493378137984</v>
      </c>
      <c r="I223">
        <v>401</v>
      </c>
    </row>
    <row r="224" spans="1:9" x14ac:dyDescent="0.25">
      <c r="A224" s="10">
        <f t="shared" si="2"/>
        <v>40395</v>
      </c>
      <c r="B224">
        <v>835</v>
      </c>
      <c r="C224">
        <v>565.29999999999995</v>
      </c>
      <c r="D224">
        <v>6966.8</v>
      </c>
      <c r="E224">
        <v>4581.7</v>
      </c>
      <c r="F224" s="4">
        <f t="shared" si="66"/>
        <v>7801.8</v>
      </c>
      <c r="G224" s="4">
        <f t="shared" si="67"/>
        <v>5147</v>
      </c>
      <c r="H224" s="17">
        <f t="shared" si="68"/>
        <v>51.579560909267542</v>
      </c>
      <c r="I224">
        <v>453</v>
      </c>
    </row>
    <row r="225" spans="1:9" x14ac:dyDescent="0.25">
      <c r="A225" s="10">
        <f t="shared" si="2"/>
        <v>40402</v>
      </c>
      <c r="B225">
        <v>646.20000000000005</v>
      </c>
      <c r="C225">
        <v>344.6</v>
      </c>
      <c r="D225">
        <v>7188.9</v>
      </c>
      <c r="E225">
        <v>4863.7</v>
      </c>
      <c r="F225" s="4">
        <f t="shared" si="66"/>
        <v>7835.0999999999995</v>
      </c>
      <c r="G225" s="4">
        <f t="shared" si="67"/>
        <v>5208.3</v>
      </c>
      <c r="H225" s="17">
        <f t="shared" si="68"/>
        <v>50.43488278324979</v>
      </c>
      <c r="I225">
        <v>453</v>
      </c>
    </row>
    <row r="226" spans="1:9" x14ac:dyDescent="0.25">
      <c r="A226" s="10">
        <f t="shared" si="2"/>
        <v>40409</v>
      </c>
      <c r="B226">
        <v>532</v>
      </c>
      <c r="C226">
        <v>219.8</v>
      </c>
      <c r="D226">
        <v>7242.1</v>
      </c>
      <c r="E226">
        <v>5035</v>
      </c>
      <c r="F226" s="4">
        <f t="shared" si="66"/>
        <v>7774.1</v>
      </c>
      <c r="G226" s="4">
        <f t="shared" si="67"/>
        <v>5254.8</v>
      </c>
      <c r="H226" s="17">
        <f t="shared" si="68"/>
        <v>47.942833219152028</v>
      </c>
      <c r="I226">
        <v>453.5</v>
      </c>
    </row>
    <row r="227" spans="1:9" x14ac:dyDescent="0.25">
      <c r="A227" s="10">
        <f t="shared" si="2"/>
        <v>40416</v>
      </c>
      <c r="B227">
        <v>383.5</v>
      </c>
      <c r="C227">
        <v>288.3</v>
      </c>
      <c r="D227">
        <v>7394.6</v>
      </c>
      <c r="E227">
        <v>5129.3999999999996</v>
      </c>
      <c r="F227" s="4">
        <f t="shared" si="66"/>
        <v>7778.1</v>
      </c>
      <c r="G227" s="4">
        <f t="shared" si="67"/>
        <v>5417.7</v>
      </c>
      <c r="H227" s="17">
        <f t="shared" si="68"/>
        <v>43.568303892795846</v>
      </c>
      <c r="I227">
        <v>501.5</v>
      </c>
    </row>
    <row r="228" spans="1:9" x14ac:dyDescent="0.25">
      <c r="A228" s="10">
        <f t="shared" si="2"/>
        <v>40423</v>
      </c>
      <c r="B228">
        <v>832.1</v>
      </c>
      <c r="C228">
        <v>1633.3</v>
      </c>
      <c r="D228">
        <v>57.3</v>
      </c>
      <c r="E228">
        <v>57.8</v>
      </c>
      <c r="F228" s="4">
        <f t="shared" si="66"/>
        <v>889.4</v>
      </c>
      <c r="G228" s="4">
        <f t="shared" si="67"/>
        <v>1691.1</v>
      </c>
      <c r="H228" s="17">
        <f t="shared" si="68"/>
        <v>-47.407013186683223</v>
      </c>
    </row>
    <row r="229" spans="1:9" x14ac:dyDescent="0.25">
      <c r="A229" s="10">
        <f t="shared" si="2"/>
        <v>40430</v>
      </c>
      <c r="B229">
        <v>914.1</v>
      </c>
      <c r="C229">
        <v>1785.5</v>
      </c>
      <c r="D229">
        <v>199.1</v>
      </c>
      <c r="E229">
        <v>173.9</v>
      </c>
      <c r="F229" s="4">
        <f t="shared" si="66"/>
        <v>1113.2</v>
      </c>
      <c r="G229" s="4">
        <f t="shared" si="67"/>
        <v>1959.4</v>
      </c>
      <c r="H229" s="17">
        <f t="shared" si="68"/>
        <v>-43.186689803000924</v>
      </c>
    </row>
    <row r="230" spans="1:9" x14ac:dyDescent="0.25">
      <c r="A230" s="10">
        <f t="shared" si="2"/>
        <v>40437</v>
      </c>
      <c r="B230">
        <v>741.7</v>
      </c>
      <c r="C230">
        <v>1570</v>
      </c>
      <c r="D230">
        <v>398.3</v>
      </c>
      <c r="E230">
        <v>409.3</v>
      </c>
      <c r="F230" s="4">
        <f t="shared" si="66"/>
        <v>1140</v>
      </c>
      <c r="G230" s="4">
        <f t="shared" si="67"/>
        <v>1979.3</v>
      </c>
      <c r="H230" s="17">
        <f t="shared" si="68"/>
        <v>-42.403880159652395</v>
      </c>
    </row>
    <row r="231" spans="1:9" x14ac:dyDescent="0.25">
      <c r="A231" s="10">
        <f t="shared" si="2"/>
        <v>40444</v>
      </c>
      <c r="B231">
        <v>798.9</v>
      </c>
      <c r="C231">
        <v>1573.5</v>
      </c>
      <c r="D231">
        <v>510</v>
      </c>
      <c r="E231">
        <v>606.4</v>
      </c>
      <c r="F231" s="4">
        <f t="shared" si="66"/>
        <v>1308.9000000000001</v>
      </c>
      <c r="G231" s="4">
        <f t="shared" si="67"/>
        <v>2179.9</v>
      </c>
      <c r="H231" s="17">
        <f t="shared" si="68"/>
        <v>-39.955961282627641</v>
      </c>
    </row>
    <row r="232" spans="1:9" x14ac:dyDescent="0.25">
      <c r="A232" s="10">
        <f t="shared" si="2"/>
        <v>40451</v>
      </c>
      <c r="B232">
        <v>798.8</v>
      </c>
      <c r="C232">
        <v>1408.5</v>
      </c>
      <c r="D232">
        <v>567.79999999999995</v>
      </c>
      <c r="E232">
        <v>897.3</v>
      </c>
      <c r="F232" s="4">
        <f t="shared" si="66"/>
        <v>1366.6</v>
      </c>
      <c r="G232" s="4">
        <f t="shared" si="67"/>
        <v>2305.8000000000002</v>
      </c>
      <c r="H232" s="17">
        <f t="shared" si="68"/>
        <v>-40.732066961575164</v>
      </c>
    </row>
    <row r="233" spans="1:9" x14ac:dyDescent="0.25">
      <c r="A233" s="10">
        <f t="shared" si="2"/>
        <v>40458</v>
      </c>
      <c r="B233">
        <v>859.6</v>
      </c>
      <c r="C233">
        <v>1406.5</v>
      </c>
      <c r="D233">
        <v>623</v>
      </c>
      <c r="E233">
        <v>1018.7</v>
      </c>
      <c r="F233" s="4">
        <f t="shared" si="66"/>
        <v>1482.6</v>
      </c>
      <c r="G233" s="4">
        <f t="shared" si="67"/>
        <v>2425.1999999999998</v>
      </c>
      <c r="H233" s="17">
        <f t="shared" si="68"/>
        <v>-38.866897575457692</v>
      </c>
    </row>
    <row r="234" spans="1:9" x14ac:dyDescent="0.25">
      <c r="A234" s="10">
        <f t="shared" si="2"/>
        <v>40465</v>
      </c>
      <c r="B234">
        <v>745.3</v>
      </c>
      <c r="C234">
        <v>1266.3</v>
      </c>
      <c r="D234">
        <v>736.5</v>
      </c>
      <c r="E234">
        <v>1222.9000000000001</v>
      </c>
      <c r="F234" s="4">
        <f t="shared" si="66"/>
        <v>1481.8</v>
      </c>
      <c r="G234" s="4">
        <f t="shared" si="67"/>
        <v>2489.1999999999998</v>
      </c>
      <c r="H234" s="17">
        <f t="shared" si="68"/>
        <v>-40.470834002892495</v>
      </c>
    </row>
    <row r="235" spans="1:9" x14ac:dyDescent="0.25">
      <c r="A235" s="10">
        <f t="shared" si="2"/>
        <v>40472</v>
      </c>
      <c r="B235">
        <v>810.2</v>
      </c>
      <c r="C235">
        <v>1224.5999999999999</v>
      </c>
      <c r="D235">
        <v>794.1</v>
      </c>
      <c r="E235">
        <v>1320.9</v>
      </c>
      <c r="F235" s="4">
        <f t="shared" si="66"/>
        <v>1604.3000000000002</v>
      </c>
      <c r="G235" s="4">
        <f t="shared" si="67"/>
        <v>2545.5</v>
      </c>
      <c r="H235" s="17">
        <f t="shared" si="68"/>
        <v>-36.97505401689255</v>
      </c>
    </row>
    <row r="236" spans="1:9" x14ac:dyDescent="0.25">
      <c r="A236" s="10">
        <f t="shared" si="2"/>
        <v>40479</v>
      </c>
      <c r="B236">
        <v>755.4</v>
      </c>
      <c r="C236">
        <v>1224.0999999999999</v>
      </c>
      <c r="D236">
        <v>852</v>
      </c>
      <c r="E236">
        <v>1321.4</v>
      </c>
      <c r="F236" s="4">
        <f t="shared" si="66"/>
        <v>1607.4</v>
      </c>
      <c r="G236" s="4">
        <f t="shared" si="67"/>
        <v>2545.5</v>
      </c>
      <c r="H236" s="17">
        <f t="shared" si="68"/>
        <v>-36.853270477312904</v>
      </c>
    </row>
    <row r="237" spans="1:9" x14ac:dyDescent="0.25">
      <c r="A237" s="10">
        <f t="shared" si="2"/>
        <v>40486</v>
      </c>
      <c r="B237">
        <v>754.6</v>
      </c>
      <c r="C237">
        <v>1167.9000000000001</v>
      </c>
      <c r="D237">
        <v>968.2</v>
      </c>
      <c r="E237">
        <v>1378.7</v>
      </c>
      <c r="F237" s="4">
        <f t="shared" si="66"/>
        <v>1722.8000000000002</v>
      </c>
      <c r="G237" s="4">
        <f t="shared" si="67"/>
        <v>2546.6000000000004</v>
      </c>
      <c r="H237" s="17">
        <f t="shared" si="68"/>
        <v>-32.34901437210398</v>
      </c>
    </row>
    <row r="238" spans="1:9" x14ac:dyDescent="0.25">
      <c r="A238" s="10">
        <f t="shared" si="2"/>
        <v>40493</v>
      </c>
      <c r="B238">
        <v>1145.5999999999999</v>
      </c>
      <c r="C238">
        <v>1046.4000000000001</v>
      </c>
      <c r="D238">
        <v>1083.7</v>
      </c>
      <c r="E238">
        <v>1493.4</v>
      </c>
      <c r="F238" s="4">
        <f t="shared" si="66"/>
        <v>2229.3000000000002</v>
      </c>
      <c r="G238" s="4">
        <f t="shared" si="67"/>
        <v>2539.8000000000002</v>
      </c>
      <c r="H238" s="17">
        <f t="shared" si="68"/>
        <v>-12.225372076541463</v>
      </c>
    </row>
    <row r="239" spans="1:9" x14ac:dyDescent="0.25">
      <c r="A239" s="10">
        <f t="shared" si="2"/>
        <v>40500</v>
      </c>
      <c r="B239">
        <v>1368.4</v>
      </c>
      <c r="C239">
        <v>1108.4000000000001</v>
      </c>
      <c r="D239">
        <v>1240.4000000000001</v>
      </c>
      <c r="E239">
        <v>1550.4</v>
      </c>
      <c r="F239" s="4">
        <f t="shared" si="66"/>
        <v>2608.8000000000002</v>
      </c>
      <c r="G239" s="4">
        <f t="shared" si="67"/>
        <v>2658.8</v>
      </c>
      <c r="H239" s="17">
        <f t="shared" si="68"/>
        <v>-1.880547615465622</v>
      </c>
    </row>
    <row r="240" spans="1:9" x14ac:dyDescent="0.25">
      <c r="A240" s="10">
        <f t="shared" si="2"/>
        <v>40507</v>
      </c>
      <c r="B240">
        <v>1694.7</v>
      </c>
      <c r="C240">
        <v>1199.0999999999999</v>
      </c>
      <c r="D240">
        <v>1292</v>
      </c>
      <c r="E240">
        <v>1722.6</v>
      </c>
      <c r="F240" s="4">
        <f t="shared" si="66"/>
        <v>2986.7</v>
      </c>
      <c r="G240" s="4">
        <f t="shared" si="67"/>
        <v>2921.7</v>
      </c>
      <c r="H240" s="17">
        <f t="shared" si="68"/>
        <v>2.2247321764726102</v>
      </c>
    </row>
    <row r="241" spans="1:9" x14ac:dyDescent="0.25">
      <c r="A241" s="10">
        <f t="shared" si="2"/>
        <v>40514</v>
      </c>
      <c r="B241">
        <v>1745.3</v>
      </c>
      <c r="C241">
        <v>1117.5999999999999</v>
      </c>
      <c r="D241">
        <v>1348.9</v>
      </c>
      <c r="E241">
        <v>1895.8</v>
      </c>
      <c r="F241" s="4">
        <f t="shared" si="66"/>
        <v>3094.2</v>
      </c>
      <c r="G241" s="4">
        <f t="shared" si="67"/>
        <v>3013.3999999999996</v>
      </c>
      <c r="H241" s="17">
        <f t="shared" si="68"/>
        <v>2.6813566071547168</v>
      </c>
    </row>
    <row r="242" spans="1:9" x14ac:dyDescent="0.25">
      <c r="A242" s="10">
        <f t="shared" si="2"/>
        <v>40521</v>
      </c>
      <c r="B242">
        <v>1587.4</v>
      </c>
      <c r="C242">
        <v>1215.3</v>
      </c>
      <c r="D242">
        <v>1575.9</v>
      </c>
      <c r="E242">
        <v>1950.1</v>
      </c>
      <c r="F242" s="4">
        <f t="shared" si="66"/>
        <v>3163.3</v>
      </c>
      <c r="G242" s="4">
        <f t="shared" si="67"/>
        <v>3165.3999999999996</v>
      </c>
      <c r="H242" s="17">
        <f t="shared" si="68"/>
        <v>-6.6342326404233987E-2</v>
      </c>
    </row>
    <row r="243" spans="1:9" x14ac:dyDescent="0.25">
      <c r="A243" s="10">
        <f t="shared" si="2"/>
        <v>40528</v>
      </c>
      <c r="B243">
        <v>1553.4</v>
      </c>
      <c r="C243">
        <v>1233</v>
      </c>
      <c r="D243">
        <v>1717.1</v>
      </c>
      <c r="E243">
        <v>1977.3</v>
      </c>
      <c r="F243" s="4">
        <f t="shared" si="66"/>
        <v>3270.5</v>
      </c>
      <c r="G243" s="4">
        <f t="shared" si="67"/>
        <v>3210.3</v>
      </c>
      <c r="H243" s="17">
        <f t="shared" si="68"/>
        <v>1.8752141544403855</v>
      </c>
    </row>
    <row r="244" spans="1:9" x14ac:dyDescent="0.25">
      <c r="A244" s="10">
        <f t="shared" si="2"/>
        <v>40535</v>
      </c>
      <c r="B244">
        <v>1487.1</v>
      </c>
      <c r="C244">
        <v>1232.7</v>
      </c>
      <c r="D244">
        <v>1890.4</v>
      </c>
      <c r="E244">
        <v>2035.4</v>
      </c>
      <c r="F244" s="4">
        <f t="shared" si="66"/>
        <v>3377.5</v>
      </c>
      <c r="G244" s="4">
        <f t="shared" si="67"/>
        <v>3268.1000000000004</v>
      </c>
      <c r="H244" s="17">
        <f t="shared" si="68"/>
        <v>3.3475107860836406</v>
      </c>
    </row>
    <row r="245" spans="1:9" x14ac:dyDescent="0.25">
      <c r="A245" s="10">
        <f t="shared" si="2"/>
        <v>40542</v>
      </c>
      <c r="B245">
        <v>1426.1</v>
      </c>
      <c r="C245">
        <v>1103.0999999999999</v>
      </c>
      <c r="D245">
        <v>1945.6</v>
      </c>
      <c r="E245">
        <v>2205.8000000000002</v>
      </c>
      <c r="F245" s="4">
        <f t="shared" si="66"/>
        <v>3371.7</v>
      </c>
      <c r="G245" s="4">
        <f t="shared" si="67"/>
        <v>3308.9</v>
      </c>
      <c r="H245" s="17">
        <f t="shared" si="68"/>
        <v>1.8979116927075435</v>
      </c>
    </row>
    <row r="246" spans="1:9" x14ac:dyDescent="0.25">
      <c r="A246" s="10">
        <f t="shared" si="2"/>
        <v>40549</v>
      </c>
      <c r="B246">
        <v>1316.1</v>
      </c>
      <c r="C246">
        <v>1217.5999999999999</v>
      </c>
      <c r="D246">
        <v>2111.8000000000002</v>
      </c>
      <c r="E246">
        <v>2206.4</v>
      </c>
      <c r="F246" s="4">
        <f t="shared" si="66"/>
        <v>3427.9</v>
      </c>
      <c r="G246" s="4">
        <f t="shared" si="67"/>
        <v>3424</v>
      </c>
      <c r="H246" s="17">
        <f t="shared" si="68"/>
        <v>0.11390186915887224</v>
      </c>
    </row>
    <row r="247" spans="1:9" x14ac:dyDescent="0.25">
      <c r="A247" s="10">
        <f t="shared" si="2"/>
        <v>40556</v>
      </c>
      <c r="B247">
        <v>1203.5</v>
      </c>
      <c r="C247">
        <v>1326.5</v>
      </c>
      <c r="D247">
        <v>2239.4</v>
      </c>
      <c r="E247">
        <v>2365.9</v>
      </c>
      <c r="F247" s="4">
        <f t="shared" si="66"/>
        <v>3442.9</v>
      </c>
      <c r="G247" s="4">
        <f t="shared" si="67"/>
        <v>3692.4</v>
      </c>
      <c r="H247" s="17">
        <f t="shared" si="68"/>
        <v>-6.7571227385981985</v>
      </c>
    </row>
    <row r="248" spans="1:9" x14ac:dyDescent="0.25">
      <c r="A248" s="10">
        <f t="shared" si="2"/>
        <v>40563</v>
      </c>
      <c r="B248">
        <v>1088</v>
      </c>
      <c r="C248">
        <v>1512.4</v>
      </c>
      <c r="D248">
        <v>2402.6</v>
      </c>
      <c r="E248">
        <v>2366.4</v>
      </c>
      <c r="F248" s="4">
        <f t="shared" ref="F248:F267" si="69">+B248+D248</f>
        <v>3490.6</v>
      </c>
      <c r="G248" s="4">
        <f t="shared" ref="G248:G267" si="70">+C248+E248</f>
        <v>3878.8</v>
      </c>
      <c r="H248" s="17">
        <f t="shared" si="68"/>
        <v>-10.008249974218842</v>
      </c>
    </row>
    <row r="249" spans="1:9" x14ac:dyDescent="0.25">
      <c r="A249" s="10">
        <f t="shared" si="2"/>
        <v>40570</v>
      </c>
      <c r="B249">
        <v>1049.9000000000001</v>
      </c>
      <c r="C249">
        <v>1282.2</v>
      </c>
      <c r="D249">
        <v>2512.8000000000002</v>
      </c>
      <c r="E249">
        <v>2596.6</v>
      </c>
      <c r="F249" s="4">
        <f t="shared" si="69"/>
        <v>3562.7000000000003</v>
      </c>
      <c r="G249" s="4">
        <f t="shared" si="70"/>
        <v>3878.8</v>
      </c>
      <c r="H249" s="17">
        <f t="shared" si="68"/>
        <v>-8.1494276580385652</v>
      </c>
      <c r="I249">
        <v>1.3</v>
      </c>
    </row>
    <row r="250" spans="1:9" x14ac:dyDescent="0.25">
      <c r="A250" s="10">
        <f t="shared" si="2"/>
        <v>40577</v>
      </c>
      <c r="B250">
        <v>939.2</v>
      </c>
      <c r="C250">
        <v>1338.3</v>
      </c>
      <c r="D250">
        <v>2675.3</v>
      </c>
      <c r="E250">
        <v>2711.9</v>
      </c>
      <c r="F250" s="4">
        <f t="shared" si="69"/>
        <v>3614.5</v>
      </c>
      <c r="G250" s="4">
        <f t="shared" si="70"/>
        <v>4050.2</v>
      </c>
      <c r="H250" s="17">
        <f t="shared" si="68"/>
        <v>-10.75749345711322</v>
      </c>
      <c r="I250">
        <v>1.3</v>
      </c>
    </row>
    <row r="251" spans="1:9" x14ac:dyDescent="0.25">
      <c r="A251" s="10">
        <f t="shared" si="2"/>
        <v>40584</v>
      </c>
      <c r="B251">
        <v>938.7</v>
      </c>
      <c r="C251">
        <v>1281.7</v>
      </c>
      <c r="D251">
        <v>2675.8</v>
      </c>
      <c r="E251">
        <v>2826.9</v>
      </c>
      <c r="F251" s="4">
        <f t="shared" si="69"/>
        <v>3614.5</v>
      </c>
      <c r="G251" s="4">
        <f t="shared" si="70"/>
        <v>4108.6000000000004</v>
      </c>
      <c r="H251" s="17">
        <f t="shared" si="68"/>
        <v>-12.025994255950945</v>
      </c>
      <c r="I251">
        <v>1.3</v>
      </c>
    </row>
    <row r="252" spans="1:9" x14ac:dyDescent="0.25">
      <c r="A252" s="10">
        <f t="shared" si="2"/>
        <v>40591</v>
      </c>
      <c r="B252">
        <v>828.4</v>
      </c>
      <c r="C252">
        <v>1224.0999999999999</v>
      </c>
      <c r="D252">
        <v>2848.8</v>
      </c>
      <c r="E252">
        <v>3114.9</v>
      </c>
      <c r="F252" s="4">
        <f t="shared" si="69"/>
        <v>3677.2000000000003</v>
      </c>
      <c r="G252" s="4">
        <f t="shared" si="70"/>
        <v>4339</v>
      </c>
      <c r="H252" s="17">
        <f t="shared" ref="H252:H267" si="71">+(F252/G252-1)*100</f>
        <v>-15.252362295459776</v>
      </c>
      <c r="I252">
        <v>1.3</v>
      </c>
    </row>
    <row r="253" spans="1:9" x14ac:dyDescent="0.25">
      <c r="A253" s="10">
        <f t="shared" si="2"/>
        <v>40598</v>
      </c>
      <c r="B253">
        <v>670.4</v>
      </c>
      <c r="C253">
        <v>1165.3</v>
      </c>
      <c r="D253">
        <v>3059</v>
      </c>
      <c r="E253">
        <v>3231.9</v>
      </c>
      <c r="F253" s="4">
        <f t="shared" si="69"/>
        <v>3729.4</v>
      </c>
      <c r="G253" s="4">
        <f t="shared" si="70"/>
        <v>4397.2</v>
      </c>
      <c r="H253" s="17">
        <f t="shared" si="71"/>
        <v>-15.186937141817513</v>
      </c>
      <c r="I253">
        <v>1.3</v>
      </c>
    </row>
    <row r="254" spans="1:9" x14ac:dyDescent="0.25">
      <c r="A254" s="10">
        <f t="shared" ref="A254:A317" si="72">+A253+7</f>
        <v>40605</v>
      </c>
      <c r="B254">
        <v>512.4</v>
      </c>
      <c r="C254">
        <v>1000.9</v>
      </c>
      <c r="D254">
        <v>3223.8</v>
      </c>
      <c r="E254">
        <v>3396.6</v>
      </c>
      <c r="F254" s="4">
        <f t="shared" si="69"/>
        <v>3736.2000000000003</v>
      </c>
      <c r="G254" s="4">
        <f t="shared" si="70"/>
        <v>4397.5</v>
      </c>
      <c r="H254" s="17">
        <f t="shared" si="71"/>
        <v>-15.038089823763501</v>
      </c>
      <c r="I254">
        <v>1.3</v>
      </c>
    </row>
    <row r="255" spans="1:9" x14ac:dyDescent="0.25">
      <c r="A255" s="10">
        <f t="shared" si="72"/>
        <v>40612</v>
      </c>
      <c r="B255">
        <v>513.79999999999995</v>
      </c>
      <c r="C255">
        <v>1182.2</v>
      </c>
      <c r="D255">
        <v>3271.7</v>
      </c>
      <c r="E255">
        <v>3628.4</v>
      </c>
      <c r="F255" s="4">
        <f t="shared" si="69"/>
        <v>3785.5</v>
      </c>
      <c r="G255" s="4">
        <f t="shared" si="70"/>
        <v>4810.6000000000004</v>
      </c>
      <c r="H255" s="17">
        <f t="shared" si="71"/>
        <v>-21.309192200557113</v>
      </c>
      <c r="I255">
        <v>1.3</v>
      </c>
    </row>
    <row r="256" spans="1:9" x14ac:dyDescent="0.25">
      <c r="A256" s="10">
        <f t="shared" si="72"/>
        <v>40619</v>
      </c>
      <c r="B256">
        <v>803.5</v>
      </c>
      <c r="C256">
        <v>1162.5999999999999</v>
      </c>
      <c r="D256">
        <v>3272.1</v>
      </c>
      <c r="E256">
        <v>3760.5</v>
      </c>
      <c r="F256" s="4">
        <f t="shared" si="69"/>
        <v>4075.6</v>
      </c>
      <c r="G256" s="4">
        <f t="shared" si="70"/>
        <v>4923.1000000000004</v>
      </c>
      <c r="H256" s="17">
        <f t="shared" si="71"/>
        <v>-17.214763055798187</v>
      </c>
      <c r="I256">
        <v>1.3</v>
      </c>
    </row>
    <row r="257" spans="1:9" x14ac:dyDescent="0.25">
      <c r="A257" s="10">
        <f t="shared" si="72"/>
        <v>40626</v>
      </c>
      <c r="B257">
        <v>702.6</v>
      </c>
      <c r="C257">
        <v>1159.9000000000001</v>
      </c>
      <c r="D257">
        <v>3487.1</v>
      </c>
      <c r="E257">
        <v>3934.5</v>
      </c>
      <c r="F257" s="4">
        <f t="shared" si="69"/>
        <v>4189.7</v>
      </c>
      <c r="G257" s="4">
        <f t="shared" si="70"/>
        <v>5094.3999999999996</v>
      </c>
      <c r="H257" s="17">
        <f t="shared" si="71"/>
        <v>-17.75871545226131</v>
      </c>
      <c r="I257">
        <v>1.3</v>
      </c>
    </row>
    <row r="258" spans="1:9" x14ac:dyDescent="0.25">
      <c r="A258" s="10">
        <f t="shared" si="72"/>
        <v>40633</v>
      </c>
      <c r="B258">
        <v>845.4</v>
      </c>
      <c r="C258">
        <v>1545.9</v>
      </c>
      <c r="D258">
        <v>3500.3</v>
      </c>
      <c r="E258">
        <v>4165.3</v>
      </c>
      <c r="F258" s="4">
        <f t="shared" si="69"/>
        <v>4345.7</v>
      </c>
      <c r="G258" s="4">
        <f t="shared" si="70"/>
        <v>5711.2000000000007</v>
      </c>
      <c r="H258" s="17">
        <f t="shared" si="71"/>
        <v>-23.909160946911346</v>
      </c>
      <c r="I258">
        <v>1.3</v>
      </c>
    </row>
    <row r="259" spans="1:9" x14ac:dyDescent="0.25">
      <c r="A259" s="10">
        <f t="shared" si="72"/>
        <v>40640</v>
      </c>
      <c r="B259">
        <v>762.2</v>
      </c>
      <c r="C259">
        <v>1540.2</v>
      </c>
      <c r="D259">
        <v>3630</v>
      </c>
      <c r="E259">
        <v>4336.8999999999996</v>
      </c>
      <c r="F259" s="4">
        <f t="shared" si="69"/>
        <v>4392.2</v>
      </c>
      <c r="G259" s="4">
        <f t="shared" si="70"/>
        <v>5877.0999999999995</v>
      </c>
      <c r="H259" s="17">
        <f t="shared" si="71"/>
        <v>-25.265862415136709</v>
      </c>
      <c r="I259">
        <v>1.3</v>
      </c>
    </row>
    <row r="260" spans="1:9" x14ac:dyDescent="0.25">
      <c r="A260" s="10">
        <f t="shared" si="72"/>
        <v>40647</v>
      </c>
      <c r="B260">
        <v>720</v>
      </c>
      <c r="C260">
        <v>1887.9</v>
      </c>
      <c r="D260">
        <v>3678.2</v>
      </c>
      <c r="E260">
        <v>4483.7</v>
      </c>
      <c r="F260" s="4">
        <f t="shared" si="69"/>
        <v>4398.2</v>
      </c>
      <c r="G260" s="4">
        <f t="shared" si="70"/>
        <v>6371.6</v>
      </c>
      <c r="H260" s="17">
        <f t="shared" si="71"/>
        <v>-30.971812417603118</v>
      </c>
      <c r="I260">
        <v>1.3</v>
      </c>
    </row>
    <row r="261" spans="1:9" x14ac:dyDescent="0.25">
      <c r="A261" s="10">
        <f t="shared" si="72"/>
        <v>40654</v>
      </c>
      <c r="B261">
        <v>511.7</v>
      </c>
      <c r="C261">
        <v>1911.6</v>
      </c>
      <c r="D261">
        <v>3880.6</v>
      </c>
      <c r="E261">
        <v>4761.5</v>
      </c>
      <c r="F261" s="4">
        <f t="shared" si="69"/>
        <v>4392.3</v>
      </c>
      <c r="G261" s="4">
        <f t="shared" si="70"/>
        <v>6673.1</v>
      </c>
      <c r="H261" s="17">
        <f t="shared" si="71"/>
        <v>-34.179017248355336</v>
      </c>
      <c r="I261">
        <v>1.3</v>
      </c>
    </row>
    <row r="262" spans="1:9" x14ac:dyDescent="0.25">
      <c r="A262" s="10">
        <f t="shared" si="72"/>
        <v>40661</v>
      </c>
      <c r="B262">
        <v>561.1</v>
      </c>
      <c r="C262">
        <v>1909.3</v>
      </c>
      <c r="D262">
        <v>4045.5</v>
      </c>
      <c r="E262">
        <v>4932.8</v>
      </c>
      <c r="F262" s="4">
        <f t="shared" si="69"/>
        <v>4606.6000000000004</v>
      </c>
      <c r="G262" s="4">
        <f t="shared" si="70"/>
        <v>6842.1</v>
      </c>
      <c r="H262" s="17">
        <f t="shared" si="71"/>
        <v>-32.672717440551878</v>
      </c>
      <c r="I262">
        <v>1.3</v>
      </c>
    </row>
    <row r="263" spans="1:9" x14ac:dyDescent="0.25">
      <c r="A263" s="10">
        <f t="shared" si="72"/>
        <v>40668</v>
      </c>
      <c r="B263">
        <v>671.1</v>
      </c>
      <c r="C263">
        <v>1857.3</v>
      </c>
      <c r="D263">
        <v>4045.6</v>
      </c>
      <c r="E263">
        <v>5105.7</v>
      </c>
      <c r="F263" s="4">
        <f t="shared" si="69"/>
        <v>4716.7</v>
      </c>
      <c r="G263" s="4">
        <f t="shared" si="70"/>
        <v>6963</v>
      </c>
      <c r="H263" s="17">
        <f t="shared" si="71"/>
        <v>-32.260519890851647</v>
      </c>
      <c r="I263">
        <v>1.3</v>
      </c>
    </row>
    <row r="264" spans="1:9" x14ac:dyDescent="0.25">
      <c r="A264" s="10">
        <f t="shared" si="72"/>
        <v>40675</v>
      </c>
      <c r="B264">
        <v>964</v>
      </c>
      <c r="C264">
        <v>1737.6</v>
      </c>
      <c r="D264">
        <v>4271.5</v>
      </c>
      <c r="E264">
        <v>5271.1</v>
      </c>
      <c r="F264" s="4">
        <f t="shared" si="69"/>
        <v>5235.5</v>
      </c>
      <c r="G264" s="4">
        <f t="shared" si="70"/>
        <v>7008.7000000000007</v>
      </c>
      <c r="H264" s="17">
        <f t="shared" si="71"/>
        <v>-25.299984305220658</v>
      </c>
      <c r="I264">
        <v>1.3</v>
      </c>
    </row>
    <row r="265" spans="1:9" x14ac:dyDescent="0.25">
      <c r="A265" s="10">
        <f t="shared" si="72"/>
        <v>40682</v>
      </c>
      <c r="B265">
        <v>914.3</v>
      </c>
      <c r="C265">
        <v>1522.7</v>
      </c>
      <c r="D265">
        <v>4392.3</v>
      </c>
      <c r="E265">
        <v>5553.8</v>
      </c>
      <c r="F265" s="4">
        <f t="shared" si="69"/>
        <v>5306.6</v>
      </c>
      <c r="G265" s="4">
        <f t="shared" si="70"/>
        <v>7076.5</v>
      </c>
      <c r="H265" s="17">
        <f t="shared" si="71"/>
        <v>-25.010951741680199</v>
      </c>
      <c r="I265">
        <v>1.3</v>
      </c>
    </row>
    <row r="266" spans="1:9" x14ac:dyDescent="0.25">
      <c r="A266" s="10">
        <f t="shared" si="72"/>
        <v>40689</v>
      </c>
      <c r="B266">
        <v>858.4</v>
      </c>
      <c r="C266">
        <v>1421.3</v>
      </c>
      <c r="D266">
        <v>4508.8999999999996</v>
      </c>
      <c r="E266">
        <v>5726.1</v>
      </c>
      <c r="F266" s="4">
        <f t="shared" si="69"/>
        <v>5367.2999999999993</v>
      </c>
      <c r="G266" s="4">
        <f t="shared" si="70"/>
        <v>7147.4000000000005</v>
      </c>
      <c r="H266" s="17">
        <f t="shared" si="71"/>
        <v>-24.905560063799438</v>
      </c>
      <c r="I266">
        <v>1.3</v>
      </c>
    </row>
    <row r="267" spans="1:9" x14ac:dyDescent="0.25">
      <c r="A267" s="10">
        <f t="shared" si="72"/>
        <v>40696</v>
      </c>
      <c r="B267">
        <v>748.4</v>
      </c>
      <c r="C267">
        <v>1576.1</v>
      </c>
      <c r="D267">
        <v>4624.3999999999996</v>
      </c>
      <c r="E267">
        <v>5838.9</v>
      </c>
      <c r="F267" s="4">
        <f t="shared" si="69"/>
        <v>5372.7999999999993</v>
      </c>
      <c r="G267" s="4">
        <f t="shared" si="70"/>
        <v>7415</v>
      </c>
      <c r="H267" s="17">
        <f t="shared" si="71"/>
        <v>-27.541469993256918</v>
      </c>
      <c r="I267">
        <v>1.3</v>
      </c>
    </row>
    <row r="268" spans="1:9" x14ac:dyDescent="0.25">
      <c r="A268" s="10">
        <f t="shared" si="72"/>
        <v>40703</v>
      </c>
      <c r="B268">
        <v>750.6</v>
      </c>
      <c r="C268">
        <v>1575.8</v>
      </c>
      <c r="D268">
        <v>4676.7</v>
      </c>
      <c r="E268">
        <v>5996</v>
      </c>
      <c r="F268" s="4">
        <f t="shared" ref="F268:F275" si="73">+B268+D268</f>
        <v>5427.3</v>
      </c>
      <c r="G268" s="4">
        <f t="shared" ref="G268:G275" si="74">+C268+E268</f>
        <v>7571.8</v>
      </c>
      <c r="H268" s="17">
        <f t="shared" ref="H268:H275" si="75">+(F268/G268-1)*100</f>
        <v>-28.322195514937</v>
      </c>
      <c r="I268">
        <v>1.3</v>
      </c>
    </row>
    <row r="269" spans="1:9" x14ac:dyDescent="0.25">
      <c r="A269" s="10">
        <f t="shared" si="72"/>
        <v>40710</v>
      </c>
      <c r="B269">
        <v>639.29999999999995</v>
      </c>
      <c r="C269">
        <v>1468.7</v>
      </c>
      <c r="D269">
        <v>4870.1000000000004</v>
      </c>
      <c r="E269">
        <v>6155.7</v>
      </c>
      <c r="F269" s="4">
        <f t="shared" si="73"/>
        <v>5509.4000000000005</v>
      </c>
      <c r="G269" s="4">
        <f t="shared" si="74"/>
        <v>7624.4</v>
      </c>
      <c r="H269" s="17">
        <f t="shared" si="75"/>
        <v>-27.73988772887046</v>
      </c>
      <c r="I269">
        <v>1.3</v>
      </c>
    </row>
    <row r="270" spans="1:9" x14ac:dyDescent="0.25">
      <c r="A270" s="10">
        <f t="shared" si="72"/>
        <v>40717</v>
      </c>
      <c r="B270">
        <v>694.3</v>
      </c>
      <c r="C270">
        <v>1414.1</v>
      </c>
      <c r="D270">
        <v>4922.6000000000004</v>
      </c>
      <c r="E270">
        <v>6270.4</v>
      </c>
      <c r="F270" s="4">
        <f t="shared" si="73"/>
        <v>5616.9000000000005</v>
      </c>
      <c r="G270" s="4">
        <f t="shared" si="74"/>
        <v>7684.5</v>
      </c>
      <c r="H270" s="17">
        <f t="shared" si="75"/>
        <v>-26.906109701346857</v>
      </c>
      <c r="I270">
        <v>1.3</v>
      </c>
    </row>
    <row r="271" spans="1:9" ht="15" x14ac:dyDescent="0.35">
      <c r="A271" s="10">
        <f t="shared" si="72"/>
        <v>40724</v>
      </c>
      <c r="B271">
        <v>584.4</v>
      </c>
      <c r="C271" s="30">
        <v>1213.9000000000001</v>
      </c>
      <c r="D271">
        <v>5038.2</v>
      </c>
      <c r="E271">
        <v>6496.6</v>
      </c>
      <c r="F271" s="4">
        <f t="shared" si="73"/>
        <v>5622.5999999999995</v>
      </c>
      <c r="G271" s="4">
        <f t="shared" si="74"/>
        <v>7710.5</v>
      </c>
      <c r="H271" s="17">
        <f t="shared" si="75"/>
        <v>-27.078658971532331</v>
      </c>
      <c r="I271">
        <v>1.3</v>
      </c>
    </row>
    <row r="272" spans="1:9" x14ac:dyDescent="0.25">
      <c r="A272" s="10">
        <f t="shared" si="72"/>
        <v>40731</v>
      </c>
      <c r="B272">
        <v>585.29999999999995</v>
      </c>
      <c r="C272">
        <v>1133.2</v>
      </c>
      <c r="D272">
        <v>5153.7</v>
      </c>
      <c r="E272">
        <v>6554.5</v>
      </c>
      <c r="F272" s="4">
        <f t="shared" si="73"/>
        <v>5739</v>
      </c>
      <c r="G272" s="4">
        <f t="shared" si="74"/>
        <v>7687.7</v>
      </c>
      <c r="H272" s="17">
        <f t="shared" si="75"/>
        <v>-25.348283621889511</v>
      </c>
      <c r="I272">
        <v>226.3</v>
      </c>
    </row>
    <row r="273" spans="1:9" x14ac:dyDescent="0.25">
      <c r="A273" s="10">
        <f t="shared" si="72"/>
        <v>40738</v>
      </c>
      <c r="B273">
        <v>376.3</v>
      </c>
      <c r="C273">
        <v>1134.4000000000001</v>
      </c>
      <c r="D273">
        <v>5428.8</v>
      </c>
      <c r="E273">
        <v>6554.7</v>
      </c>
      <c r="F273" s="4">
        <f t="shared" si="73"/>
        <v>5805.1</v>
      </c>
      <c r="G273" s="4">
        <f t="shared" si="74"/>
        <v>7689.1</v>
      </c>
      <c r="H273" s="17">
        <f t="shared" si="75"/>
        <v>-24.502217424666085</v>
      </c>
      <c r="I273">
        <v>336.3</v>
      </c>
    </row>
    <row r="274" spans="1:9" x14ac:dyDescent="0.25">
      <c r="A274" s="10">
        <f t="shared" si="72"/>
        <v>40745</v>
      </c>
      <c r="B274">
        <v>517.5</v>
      </c>
      <c r="C274">
        <v>1013.9</v>
      </c>
      <c r="D274">
        <v>5485.3</v>
      </c>
      <c r="E274">
        <v>6769.4</v>
      </c>
      <c r="F274" s="4">
        <f t="shared" si="73"/>
        <v>6002.8</v>
      </c>
      <c r="G274" s="4">
        <f t="shared" si="74"/>
        <v>7783.2999999999993</v>
      </c>
      <c r="H274" s="17">
        <f t="shared" si="75"/>
        <v>-22.875900967455955</v>
      </c>
      <c r="I274">
        <v>336.3</v>
      </c>
    </row>
    <row r="275" spans="1:9" x14ac:dyDescent="0.25">
      <c r="A275" s="10">
        <f t="shared" si="72"/>
        <v>40752</v>
      </c>
      <c r="B275">
        <v>517.1</v>
      </c>
      <c r="C275">
        <v>1014</v>
      </c>
      <c r="D275">
        <v>5485.7</v>
      </c>
      <c r="E275">
        <v>6769.6</v>
      </c>
      <c r="F275" s="4">
        <f t="shared" si="73"/>
        <v>6002.8</v>
      </c>
      <c r="G275" s="4">
        <f t="shared" si="74"/>
        <v>7783.6</v>
      </c>
      <c r="H275" s="17">
        <f t="shared" si="75"/>
        <v>-22.878873528958323</v>
      </c>
      <c r="I275">
        <v>336.3</v>
      </c>
    </row>
    <row r="276" spans="1:9" x14ac:dyDescent="0.25">
      <c r="A276" s="10">
        <f t="shared" si="72"/>
        <v>40759</v>
      </c>
      <c r="B276">
        <v>418</v>
      </c>
      <c r="C276">
        <v>835</v>
      </c>
      <c r="D276">
        <v>5693.5</v>
      </c>
      <c r="E276">
        <v>6966.8</v>
      </c>
      <c r="F276" s="4">
        <f t="shared" ref="F276:F339" si="76">+B276+D276</f>
        <v>6111.5</v>
      </c>
      <c r="G276" s="4">
        <f t="shared" ref="G276:G339" si="77">+C276+E276</f>
        <v>7801.8</v>
      </c>
      <c r="H276" s="17">
        <f t="shared" ref="H276:H339" si="78">+(F276/G276-1)*100</f>
        <v>-21.665513086723575</v>
      </c>
      <c r="I276">
        <v>391.3</v>
      </c>
    </row>
    <row r="277" spans="1:9" x14ac:dyDescent="0.25">
      <c r="A277" s="10">
        <f t="shared" si="72"/>
        <v>40766</v>
      </c>
      <c r="B277">
        <v>334.5</v>
      </c>
      <c r="C277">
        <v>646.20000000000005</v>
      </c>
      <c r="D277">
        <v>5765.3</v>
      </c>
      <c r="E277">
        <v>7188.9</v>
      </c>
      <c r="F277" s="4">
        <f t="shared" si="76"/>
        <v>6099.8</v>
      </c>
      <c r="G277" s="4">
        <f t="shared" si="77"/>
        <v>7835.0999999999995</v>
      </c>
      <c r="H277" s="17">
        <f t="shared" si="78"/>
        <v>-22.147770928258726</v>
      </c>
      <c r="I277">
        <v>446.3</v>
      </c>
    </row>
    <row r="278" spans="1:9" x14ac:dyDescent="0.25">
      <c r="A278" s="10">
        <f t="shared" si="72"/>
        <v>40773</v>
      </c>
      <c r="B278">
        <v>168.2</v>
      </c>
      <c r="C278">
        <v>532</v>
      </c>
      <c r="D278">
        <v>5941.4</v>
      </c>
      <c r="E278">
        <v>7242.1</v>
      </c>
      <c r="F278" s="4">
        <f t="shared" si="76"/>
        <v>6109.5999999999995</v>
      </c>
      <c r="G278" s="4">
        <f t="shared" si="77"/>
        <v>7774.1</v>
      </c>
      <c r="H278" s="17">
        <f t="shared" si="78"/>
        <v>-21.410838553658952</v>
      </c>
      <c r="I278">
        <v>446.3</v>
      </c>
    </row>
    <row r="279" spans="1:9" x14ac:dyDescent="0.25">
      <c r="A279" s="10">
        <f t="shared" si="72"/>
        <v>40780</v>
      </c>
      <c r="B279">
        <v>125.7</v>
      </c>
      <c r="C279">
        <v>383.5</v>
      </c>
      <c r="D279">
        <v>6046.7</v>
      </c>
      <c r="E279">
        <v>7394.6</v>
      </c>
      <c r="F279" s="4">
        <f t="shared" si="76"/>
        <v>6172.4</v>
      </c>
      <c r="G279" s="4">
        <f t="shared" si="77"/>
        <v>7778.1</v>
      </c>
      <c r="H279" s="17">
        <f t="shared" si="78"/>
        <v>-20.643859040125491</v>
      </c>
      <c r="I279">
        <v>446.3</v>
      </c>
    </row>
    <row r="280" spans="1:9" x14ac:dyDescent="0.25">
      <c r="A280" s="10">
        <f t="shared" si="72"/>
        <v>40787</v>
      </c>
      <c r="B280">
        <v>517.70000000000005</v>
      </c>
      <c r="C280">
        <v>832.1</v>
      </c>
      <c r="D280">
        <v>71.2</v>
      </c>
      <c r="E280">
        <v>57.3</v>
      </c>
      <c r="F280" s="4">
        <f>+B280+D280</f>
        <v>588.90000000000009</v>
      </c>
      <c r="G280" s="4">
        <f t="shared" si="77"/>
        <v>889.4</v>
      </c>
      <c r="H280" s="17">
        <f t="shared" si="78"/>
        <v>-33.786822577018206</v>
      </c>
    </row>
    <row r="281" spans="1:9" x14ac:dyDescent="0.25">
      <c r="A281" s="10">
        <f t="shared" si="72"/>
        <v>40794</v>
      </c>
      <c r="B281">
        <v>667.8</v>
      </c>
      <c r="C281">
        <v>914.1</v>
      </c>
      <c r="D281">
        <v>186.7</v>
      </c>
      <c r="E281">
        <v>199.1</v>
      </c>
      <c r="F281" s="4">
        <f>+B281+D281</f>
        <v>854.5</v>
      </c>
      <c r="G281" s="4">
        <f t="shared" si="77"/>
        <v>1113.2</v>
      </c>
      <c r="H281" s="17">
        <f t="shared" si="78"/>
        <v>-23.239310097017608</v>
      </c>
    </row>
    <row r="282" spans="1:9" x14ac:dyDescent="0.25">
      <c r="A282" s="10">
        <f t="shared" si="72"/>
        <v>40801</v>
      </c>
      <c r="B282">
        <v>609</v>
      </c>
      <c r="C282">
        <v>742</v>
      </c>
      <c r="D282">
        <v>247</v>
      </c>
      <c r="E282">
        <v>398</v>
      </c>
      <c r="F282" s="4">
        <f>+B282+D282</f>
        <v>856</v>
      </c>
      <c r="G282" s="4">
        <f t="shared" si="77"/>
        <v>1140</v>
      </c>
      <c r="H282" s="17">
        <f t="shared" si="78"/>
        <v>-24.912280701754387</v>
      </c>
      <c r="I282" s="55"/>
    </row>
    <row r="283" spans="1:9" x14ac:dyDescent="0.25">
      <c r="A283" s="10">
        <f t="shared" si="72"/>
        <v>40808</v>
      </c>
      <c r="B283">
        <v>568</v>
      </c>
      <c r="C283">
        <v>798.9</v>
      </c>
      <c r="D283">
        <v>419.7</v>
      </c>
      <c r="E283">
        <v>510</v>
      </c>
      <c r="F283" s="4">
        <f t="shared" si="76"/>
        <v>987.7</v>
      </c>
      <c r="G283" s="4">
        <f t="shared" si="77"/>
        <v>1308.9000000000001</v>
      </c>
      <c r="H283" s="17">
        <f t="shared" si="78"/>
        <v>-24.539689815875931</v>
      </c>
    </row>
    <row r="284" spans="1:9" x14ac:dyDescent="0.25">
      <c r="A284" s="10">
        <f t="shared" si="72"/>
        <v>40815</v>
      </c>
      <c r="B284">
        <v>874</v>
      </c>
      <c r="C284">
        <v>798.8</v>
      </c>
      <c r="D284">
        <v>532</v>
      </c>
      <c r="E284">
        <v>567.79999999999995</v>
      </c>
      <c r="F284" s="4">
        <f t="shared" si="76"/>
        <v>1406</v>
      </c>
      <c r="G284" s="4">
        <f t="shared" si="77"/>
        <v>1366.6</v>
      </c>
      <c r="H284" s="17">
        <f t="shared" si="78"/>
        <v>2.8830674667057021</v>
      </c>
    </row>
    <row r="285" spans="1:9" ht="15" x14ac:dyDescent="0.35">
      <c r="A285" s="10">
        <f t="shared" si="72"/>
        <v>40822</v>
      </c>
      <c r="B285" s="30">
        <v>819.2</v>
      </c>
      <c r="C285">
        <v>859.6</v>
      </c>
      <c r="D285">
        <v>705.3</v>
      </c>
      <c r="E285">
        <v>623</v>
      </c>
      <c r="F285" s="4">
        <f t="shared" si="76"/>
        <v>1524.5</v>
      </c>
      <c r="G285" s="4">
        <f t="shared" si="77"/>
        <v>1482.6</v>
      </c>
      <c r="H285" s="17">
        <f t="shared" si="78"/>
        <v>2.8261162822069474</v>
      </c>
    </row>
    <row r="286" spans="1:9" x14ac:dyDescent="0.25">
      <c r="A286" s="10">
        <f t="shared" si="72"/>
        <v>40829</v>
      </c>
      <c r="B286">
        <v>919.9</v>
      </c>
      <c r="C286">
        <v>745.3</v>
      </c>
      <c r="D286">
        <v>763.1</v>
      </c>
      <c r="E286">
        <v>736.5</v>
      </c>
      <c r="F286" s="4">
        <f t="shared" si="76"/>
        <v>1683</v>
      </c>
      <c r="G286" s="4">
        <f t="shared" si="77"/>
        <v>1481.8</v>
      </c>
      <c r="H286" s="17">
        <f t="shared" si="78"/>
        <v>13.57808071264679</v>
      </c>
      <c r="I286" s="55"/>
    </row>
    <row r="287" spans="1:9" x14ac:dyDescent="0.25">
      <c r="A287" s="10">
        <f t="shared" si="72"/>
        <v>40836</v>
      </c>
      <c r="B287">
        <v>806.4</v>
      </c>
      <c r="C287">
        <v>810.2</v>
      </c>
      <c r="D287">
        <v>877.7</v>
      </c>
      <c r="E287">
        <v>794.1</v>
      </c>
      <c r="F287" s="4">
        <f t="shared" si="76"/>
        <v>1684.1</v>
      </c>
      <c r="G287" s="4">
        <f t="shared" si="77"/>
        <v>1604.3000000000002</v>
      </c>
      <c r="H287" s="17">
        <f t="shared" si="78"/>
        <v>4.9741320201956984</v>
      </c>
    </row>
    <row r="288" spans="1:9" x14ac:dyDescent="0.25">
      <c r="A288" s="10">
        <f t="shared" si="72"/>
        <v>40843</v>
      </c>
      <c r="B288">
        <v>924.5</v>
      </c>
      <c r="C288">
        <v>755.4</v>
      </c>
      <c r="D288">
        <v>878.4</v>
      </c>
      <c r="E288">
        <v>852</v>
      </c>
      <c r="F288" s="4">
        <f t="shared" si="76"/>
        <v>1802.9</v>
      </c>
      <c r="G288" s="4">
        <f t="shared" si="77"/>
        <v>1607.4</v>
      </c>
      <c r="H288" s="17">
        <f t="shared" si="78"/>
        <v>12.162498444693304</v>
      </c>
    </row>
    <row r="289" spans="1:9" x14ac:dyDescent="0.25">
      <c r="A289" s="10">
        <f t="shared" si="72"/>
        <v>40850</v>
      </c>
      <c r="B289">
        <v>885.4</v>
      </c>
      <c r="C289">
        <v>754.6</v>
      </c>
      <c r="D289">
        <v>936.1</v>
      </c>
      <c r="E289">
        <v>968.2</v>
      </c>
      <c r="F289" s="4">
        <f t="shared" si="76"/>
        <v>1821.5</v>
      </c>
      <c r="G289" s="4">
        <f t="shared" si="77"/>
        <v>1722.8000000000002</v>
      </c>
      <c r="H289" s="17">
        <f t="shared" si="78"/>
        <v>5.7290457394938432</v>
      </c>
    </row>
    <row r="290" spans="1:9" x14ac:dyDescent="0.25">
      <c r="A290" s="10">
        <f t="shared" si="72"/>
        <v>40857</v>
      </c>
      <c r="B290">
        <v>940.5</v>
      </c>
      <c r="C290">
        <v>1145.5999999999999</v>
      </c>
      <c r="D290">
        <v>1051.0999999999999</v>
      </c>
      <c r="E290">
        <v>1083.7</v>
      </c>
      <c r="F290" s="4">
        <f t="shared" si="76"/>
        <v>1991.6</v>
      </c>
      <c r="G290" s="4">
        <f t="shared" si="77"/>
        <v>2229.3000000000002</v>
      </c>
      <c r="H290" s="17">
        <f t="shared" si="78"/>
        <v>-10.662539810702921</v>
      </c>
    </row>
    <row r="291" spans="1:9" x14ac:dyDescent="0.25">
      <c r="A291" s="10">
        <f t="shared" si="72"/>
        <v>40864</v>
      </c>
      <c r="B291">
        <v>1015.7</v>
      </c>
      <c r="C291">
        <v>1368.4</v>
      </c>
      <c r="D291">
        <v>1051.0999999999999</v>
      </c>
      <c r="E291">
        <v>1240.4000000000001</v>
      </c>
      <c r="F291" s="4">
        <f t="shared" si="76"/>
        <v>2066.8000000000002</v>
      </c>
      <c r="G291" s="4">
        <f t="shared" si="77"/>
        <v>2608.8000000000002</v>
      </c>
      <c r="H291" s="17">
        <f t="shared" si="78"/>
        <v>-20.775835633241336</v>
      </c>
    </row>
    <row r="292" spans="1:9" x14ac:dyDescent="0.25">
      <c r="A292" s="10">
        <f t="shared" si="72"/>
        <v>40871</v>
      </c>
      <c r="B292">
        <v>1030.5</v>
      </c>
      <c r="C292">
        <v>1694.7</v>
      </c>
      <c r="D292">
        <v>1167.8</v>
      </c>
      <c r="E292">
        <v>1292</v>
      </c>
      <c r="F292" s="4">
        <f t="shared" si="76"/>
        <v>2198.3000000000002</v>
      </c>
      <c r="G292" s="4">
        <f t="shared" si="77"/>
        <v>2986.7</v>
      </c>
      <c r="H292" s="17">
        <f t="shared" si="78"/>
        <v>-26.397026818897096</v>
      </c>
    </row>
    <row r="293" spans="1:9" x14ac:dyDescent="0.25">
      <c r="A293" s="10">
        <f t="shared" si="72"/>
        <v>40878</v>
      </c>
      <c r="B293">
        <v>919.6</v>
      </c>
      <c r="C293">
        <v>1745.3</v>
      </c>
      <c r="D293">
        <v>1283.3</v>
      </c>
      <c r="E293">
        <v>1348.9</v>
      </c>
      <c r="F293" s="4">
        <f t="shared" si="76"/>
        <v>2202.9</v>
      </c>
      <c r="G293" s="4">
        <f t="shared" si="77"/>
        <v>3094.2</v>
      </c>
      <c r="H293" s="17">
        <f t="shared" si="78"/>
        <v>-28.805507077758374</v>
      </c>
    </row>
    <row r="294" spans="1:9" x14ac:dyDescent="0.25">
      <c r="A294" s="10">
        <f t="shared" si="72"/>
        <v>40885</v>
      </c>
      <c r="B294">
        <v>752.9</v>
      </c>
      <c r="C294">
        <v>1587.4</v>
      </c>
      <c r="D294">
        <v>1455.4</v>
      </c>
      <c r="E294">
        <v>1576</v>
      </c>
      <c r="F294" s="4">
        <f t="shared" si="76"/>
        <v>2208.3000000000002</v>
      </c>
      <c r="G294" s="4">
        <f t="shared" si="77"/>
        <v>3163.4</v>
      </c>
      <c r="H294" s="17">
        <f t="shared" si="78"/>
        <v>-30.192198267686663</v>
      </c>
    </row>
    <row r="295" spans="1:9" x14ac:dyDescent="0.25">
      <c r="A295" s="10">
        <f t="shared" si="72"/>
        <v>40892</v>
      </c>
      <c r="B295">
        <v>813</v>
      </c>
      <c r="C295">
        <v>1553.4</v>
      </c>
      <c r="D295">
        <v>1594.2</v>
      </c>
      <c r="E295">
        <v>1717.1</v>
      </c>
      <c r="F295" s="4">
        <f t="shared" si="76"/>
        <v>2407.1999999999998</v>
      </c>
      <c r="G295" s="4">
        <f t="shared" si="77"/>
        <v>3270.5</v>
      </c>
      <c r="H295" s="17">
        <f t="shared" si="78"/>
        <v>-26.396575447179337</v>
      </c>
      <c r="I295">
        <v>0.7</v>
      </c>
    </row>
    <row r="296" spans="1:9" x14ac:dyDescent="0.25">
      <c r="A296" s="10">
        <f t="shared" si="72"/>
        <v>40899</v>
      </c>
      <c r="B296">
        <v>635.1</v>
      </c>
      <c r="C296">
        <v>1487.1</v>
      </c>
      <c r="D296">
        <v>1769.1</v>
      </c>
      <c r="E296">
        <v>1890.4</v>
      </c>
      <c r="F296" s="4">
        <f t="shared" si="76"/>
        <v>2404.1999999999998</v>
      </c>
      <c r="G296" s="4">
        <f t="shared" si="77"/>
        <v>3377.5</v>
      </c>
      <c r="H296" s="17">
        <f t="shared" si="78"/>
        <v>-28.817172464840869</v>
      </c>
    </row>
    <row r="297" spans="1:9" x14ac:dyDescent="0.25">
      <c r="A297" s="10">
        <f t="shared" si="72"/>
        <v>40906</v>
      </c>
      <c r="B297">
        <v>635.4</v>
      </c>
      <c r="C297">
        <v>1426.1</v>
      </c>
      <c r="D297">
        <v>1769.1</v>
      </c>
      <c r="E297">
        <v>1945.6</v>
      </c>
      <c r="F297" s="4">
        <f t="shared" si="76"/>
        <v>2404.5</v>
      </c>
      <c r="G297" s="4">
        <f t="shared" si="77"/>
        <v>3371.7</v>
      </c>
      <c r="H297" s="17">
        <f t="shared" si="78"/>
        <v>-28.685826141115754</v>
      </c>
    </row>
    <row r="298" spans="1:9" x14ac:dyDescent="0.25">
      <c r="A298" s="10">
        <f t="shared" si="72"/>
        <v>40913</v>
      </c>
      <c r="B298">
        <v>568.20000000000005</v>
      </c>
      <c r="C298">
        <v>1316.1</v>
      </c>
      <c r="D298">
        <v>1835.1</v>
      </c>
      <c r="E298">
        <v>2111.8000000000002</v>
      </c>
      <c r="F298" s="4">
        <f t="shared" si="76"/>
        <v>2403.3000000000002</v>
      </c>
      <c r="G298" s="4">
        <f t="shared" si="77"/>
        <v>3427.9</v>
      </c>
      <c r="H298" s="17">
        <f t="shared" si="78"/>
        <v>-29.89002012894192</v>
      </c>
      <c r="I298">
        <v>0.7</v>
      </c>
    </row>
    <row r="299" spans="1:9" x14ac:dyDescent="0.25">
      <c r="A299" s="10">
        <f t="shared" si="72"/>
        <v>40920</v>
      </c>
      <c r="B299">
        <v>689</v>
      </c>
      <c r="C299">
        <v>1203.5</v>
      </c>
      <c r="D299">
        <v>1903.6</v>
      </c>
      <c r="E299">
        <v>2239.4</v>
      </c>
      <c r="F299" s="4">
        <f t="shared" si="76"/>
        <v>2592.6</v>
      </c>
      <c r="G299" s="4">
        <f t="shared" si="77"/>
        <v>3442.9</v>
      </c>
      <c r="H299" s="17">
        <f t="shared" si="78"/>
        <v>-24.6972029393825</v>
      </c>
      <c r="I299">
        <v>0.7</v>
      </c>
    </row>
    <row r="300" spans="1:9" x14ac:dyDescent="0.25">
      <c r="A300" s="10">
        <f t="shared" si="72"/>
        <v>40927</v>
      </c>
      <c r="B300">
        <v>748.9</v>
      </c>
      <c r="C300">
        <v>1088</v>
      </c>
      <c r="D300">
        <v>2030.2</v>
      </c>
      <c r="E300">
        <v>2402.6</v>
      </c>
      <c r="F300" s="4">
        <f t="shared" si="76"/>
        <v>2779.1</v>
      </c>
      <c r="G300" s="4">
        <f t="shared" si="77"/>
        <v>3490.6</v>
      </c>
      <c r="H300" s="17">
        <f t="shared" si="78"/>
        <v>-20.383315189365725</v>
      </c>
      <c r="I300">
        <v>0.7</v>
      </c>
    </row>
    <row r="301" spans="1:9" x14ac:dyDescent="0.25">
      <c r="A301" s="10">
        <f t="shared" si="72"/>
        <v>40934</v>
      </c>
      <c r="B301">
        <v>689.5</v>
      </c>
      <c r="C301">
        <v>1049.9000000000001</v>
      </c>
      <c r="D301">
        <v>2119.9</v>
      </c>
      <c r="E301">
        <v>2512.8000000000002</v>
      </c>
      <c r="F301" s="4">
        <f t="shared" si="76"/>
        <v>2809.4</v>
      </c>
      <c r="G301" s="4">
        <f t="shared" si="77"/>
        <v>3562.7000000000003</v>
      </c>
      <c r="H301" s="17">
        <f t="shared" si="78"/>
        <v>-21.144076122042279</v>
      </c>
      <c r="I301">
        <v>0.7</v>
      </c>
    </row>
    <row r="302" spans="1:9" x14ac:dyDescent="0.25">
      <c r="A302" s="10">
        <f t="shared" si="72"/>
        <v>40941</v>
      </c>
      <c r="B302">
        <v>373.9</v>
      </c>
      <c r="C302">
        <v>710.5</v>
      </c>
      <c r="D302">
        <v>682.1</v>
      </c>
      <c r="E302">
        <v>899.3</v>
      </c>
      <c r="F302" s="4">
        <f t="shared" si="76"/>
        <v>1056</v>
      </c>
      <c r="G302" s="4">
        <f t="shared" si="77"/>
        <v>1609.8</v>
      </c>
      <c r="H302" s="17">
        <f t="shared" si="78"/>
        <v>-34.401789042117024</v>
      </c>
    </row>
    <row r="303" spans="1:9" x14ac:dyDescent="0.25">
      <c r="A303" s="10">
        <f t="shared" si="72"/>
        <v>40948</v>
      </c>
      <c r="B303">
        <v>644.70000000000005</v>
      </c>
      <c r="C303">
        <v>938.7</v>
      </c>
      <c r="D303">
        <v>2269.1</v>
      </c>
      <c r="E303">
        <v>2675.8</v>
      </c>
      <c r="F303" s="4">
        <f t="shared" si="76"/>
        <v>2913.8</v>
      </c>
      <c r="G303" s="4">
        <f t="shared" si="77"/>
        <v>3614.5</v>
      </c>
      <c r="H303" s="17">
        <f t="shared" si="78"/>
        <v>-19.385807165583056</v>
      </c>
    </row>
    <row r="304" spans="1:9" x14ac:dyDescent="0.25">
      <c r="A304" s="10">
        <f t="shared" si="72"/>
        <v>40955</v>
      </c>
      <c r="B304">
        <v>949.8</v>
      </c>
      <c r="C304">
        <v>828.4</v>
      </c>
      <c r="D304">
        <v>2269.3000000000002</v>
      </c>
      <c r="E304">
        <v>2848.8</v>
      </c>
      <c r="F304" s="4">
        <f t="shared" si="76"/>
        <v>3219.1000000000004</v>
      </c>
      <c r="G304" s="4">
        <f t="shared" si="77"/>
        <v>3677.2000000000003</v>
      </c>
      <c r="H304" s="17">
        <f t="shared" si="78"/>
        <v>-12.457848362884805</v>
      </c>
    </row>
    <row r="305" spans="1:9" x14ac:dyDescent="0.25">
      <c r="A305" s="10">
        <f t="shared" si="72"/>
        <v>40962</v>
      </c>
      <c r="B305">
        <v>894.3</v>
      </c>
      <c r="C305">
        <v>670.4</v>
      </c>
      <c r="D305">
        <v>2359.1999999999998</v>
      </c>
      <c r="E305">
        <v>3059</v>
      </c>
      <c r="F305" s="4">
        <f t="shared" si="76"/>
        <v>3253.5</v>
      </c>
      <c r="G305" s="4">
        <f t="shared" si="77"/>
        <v>3729.4</v>
      </c>
      <c r="H305" s="17">
        <f t="shared" si="78"/>
        <v>-12.760765806832197</v>
      </c>
    </row>
    <row r="306" spans="1:9" x14ac:dyDescent="0.25">
      <c r="A306" s="10">
        <f t="shared" si="72"/>
        <v>40969</v>
      </c>
      <c r="B306">
        <v>825.2</v>
      </c>
      <c r="C306">
        <v>512.4</v>
      </c>
      <c r="D306">
        <v>2424.5</v>
      </c>
      <c r="E306">
        <v>3223.8</v>
      </c>
      <c r="F306" s="4">
        <f t="shared" si="76"/>
        <v>3249.7</v>
      </c>
      <c r="G306" s="4">
        <f t="shared" si="77"/>
        <v>3736.2000000000003</v>
      </c>
      <c r="H306" s="17">
        <f t="shared" si="78"/>
        <v>-13.021251538996847</v>
      </c>
    </row>
    <row r="307" spans="1:9" x14ac:dyDescent="0.25">
      <c r="A307" s="10">
        <f t="shared" si="72"/>
        <v>40976</v>
      </c>
      <c r="B307">
        <v>825.2</v>
      </c>
      <c r="C307">
        <v>512.4</v>
      </c>
      <c r="D307">
        <v>2424.5</v>
      </c>
      <c r="E307">
        <v>3223.8</v>
      </c>
      <c r="F307" s="4">
        <f t="shared" si="76"/>
        <v>3249.7</v>
      </c>
      <c r="G307" s="4">
        <f t="shared" si="77"/>
        <v>3736.2000000000003</v>
      </c>
      <c r="H307" s="17">
        <f t="shared" si="78"/>
        <v>-13.021251538996847</v>
      </c>
    </row>
    <row r="308" spans="1:9" x14ac:dyDescent="0.25">
      <c r="A308" s="10">
        <f t="shared" si="72"/>
        <v>40983</v>
      </c>
      <c r="B308">
        <v>950</v>
      </c>
      <c r="C308">
        <v>513.79999999999995</v>
      </c>
      <c r="D308">
        <v>2426.1</v>
      </c>
      <c r="E308">
        <v>3271.7</v>
      </c>
      <c r="F308" s="4">
        <f t="shared" si="76"/>
        <v>3376.1</v>
      </c>
      <c r="G308" s="4">
        <f t="shared" si="77"/>
        <v>3785.5</v>
      </c>
      <c r="H308" s="17">
        <f t="shared" si="78"/>
        <v>-10.814951789723947</v>
      </c>
    </row>
    <row r="309" spans="1:9" x14ac:dyDescent="0.25">
      <c r="A309" s="10">
        <f t="shared" si="72"/>
        <v>40990</v>
      </c>
      <c r="B309">
        <v>839</v>
      </c>
      <c r="C309">
        <v>702.6</v>
      </c>
      <c r="D309">
        <v>2542.6999999999998</v>
      </c>
      <c r="E309">
        <v>3487.1</v>
      </c>
      <c r="F309" s="4">
        <f t="shared" si="76"/>
        <v>3381.7</v>
      </c>
      <c r="G309" s="4">
        <f t="shared" si="77"/>
        <v>4189.7</v>
      </c>
      <c r="H309" s="17">
        <f t="shared" si="78"/>
        <v>-19.285390362078438</v>
      </c>
    </row>
    <row r="310" spans="1:9" x14ac:dyDescent="0.25">
      <c r="A310" s="10">
        <f t="shared" si="72"/>
        <v>40997</v>
      </c>
      <c r="B310">
        <v>742.7</v>
      </c>
      <c r="C310">
        <v>845.4</v>
      </c>
      <c r="D310">
        <v>2672.6</v>
      </c>
      <c r="E310">
        <v>3500.3</v>
      </c>
      <c r="F310" s="4">
        <f t="shared" si="76"/>
        <v>3415.3</v>
      </c>
      <c r="G310" s="4">
        <f t="shared" si="77"/>
        <v>4345.7</v>
      </c>
      <c r="H310" s="17">
        <f t="shared" si="78"/>
        <v>-21.409669328301529</v>
      </c>
      <c r="I310">
        <v>0.7</v>
      </c>
    </row>
    <row r="311" spans="1:9" x14ac:dyDescent="0.25">
      <c r="A311" s="10">
        <f t="shared" si="72"/>
        <v>41004</v>
      </c>
      <c r="B311">
        <v>760.1</v>
      </c>
      <c r="C311">
        <v>762.2</v>
      </c>
      <c r="D311">
        <v>2780.3</v>
      </c>
      <c r="E311">
        <v>3630</v>
      </c>
      <c r="F311" s="4">
        <f t="shared" si="76"/>
        <v>3540.4</v>
      </c>
      <c r="G311" s="4">
        <f t="shared" si="77"/>
        <v>4392.2</v>
      </c>
      <c r="H311" s="17">
        <f t="shared" si="78"/>
        <v>-19.393470242702971</v>
      </c>
    </row>
    <row r="312" spans="1:9" x14ac:dyDescent="0.25">
      <c r="A312" s="10">
        <f t="shared" si="72"/>
        <v>41011</v>
      </c>
      <c r="B312">
        <v>639</v>
      </c>
      <c r="C312">
        <v>720</v>
      </c>
      <c r="D312">
        <v>2896.8</v>
      </c>
      <c r="E312">
        <v>3678.2</v>
      </c>
      <c r="F312" s="4">
        <f t="shared" si="76"/>
        <v>3535.8</v>
      </c>
      <c r="G312" s="4">
        <f t="shared" si="77"/>
        <v>4398.2</v>
      </c>
      <c r="H312" s="17">
        <f t="shared" si="78"/>
        <v>-19.608021463325898</v>
      </c>
    </row>
    <row r="313" spans="1:9" x14ac:dyDescent="0.25">
      <c r="A313" s="10">
        <f t="shared" si="72"/>
        <v>41018</v>
      </c>
      <c r="B313">
        <v>702</v>
      </c>
      <c r="C313">
        <v>511.7</v>
      </c>
      <c r="D313">
        <v>2897</v>
      </c>
      <c r="E313">
        <v>3880.6</v>
      </c>
      <c r="F313" s="4">
        <f t="shared" si="76"/>
        <v>3599</v>
      </c>
      <c r="G313" s="4">
        <f t="shared" si="77"/>
        <v>4392.3</v>
      </c>
      <c r="H313" s="17">
        <f t="shared" si="78"/>
        <v>-18.061152471370356</v>
      </c>
    </row>
    <row r="314" spans="1:9" x14ac:dyDescent="0.25">
      <c r="A314" s="10">
        <f t="shared" si="72"/>
        <v>41025</v>
      </c>
      <c r="B314">
        <v>692.1</v>
      </c>
      <c r="C314">
        <v>561.1</v>
      </c>
      <c r="D314">
        <v>2962.2</v>
      </c>
      <c r="E314">
        <v>4045.5</v>
      </c>
      <c r="F314" s="4">
        <f t="shared" si="76"/>
        <v>3654.2999999999997</v>
      </c>
      <c r="G314" s="4">
        <f t="shared" si="77"/>
        <v>4606.6000000000004</v>
      </c>
      <c r="H314" s="17">
        <f t="shared" si="78"/>
        <v>-20.672513350410291</v>
      </c>
    </row>
    <row r="315" spans="1:9" x14ac:dyDescent="0.25">
      <c r="A315" s="10">
        <f t="shared" si="72"/>
        <v>41032</v>
      </c>
      <c r="B315">
        <v>686</v>
      </c>
      <c r="C315">
        <v>671.1</v>
      </c>
      <c r="D315">
        <v>3029.7</v>
      </c>
      <c r="E315">
        <v>4045.6</v>
      </c>
      <c r="F315" s="4">
        <f t="shared" si="76"/>
        <v>3715.7</v>
      </c>
      <c r="G315" s="4">
        <f t="shared" si="77"/>
        <v>4716.7</v>
      </c>
      <c r="H315" s="17">
        <f t="shared" si="78"/>
        <v>-21.222464858905589</v>
      </c>
      <c r="I315">
        <v>116.7</v>
      </c>
    </row>
    <row r="316" spans="1:9" x14ac:dyDescent="0.25">
      <c r="A316" s="10">
        <f t="shared" si="72"/>
        <v>41039</v>
      </c>
      <c r="B316">
        <v>699.5</v>
      </c>
      <c r="C316">
        <v>964.1</v>
      </c>
      <c r="D316">
        <v>3087.9</v>
      </c>
      <c r="E316">
        <v>4271.5</v>
      </c>
      <c r="F316" s="4">
        <f t="shared" si="76"/>
        <v>3787.4</v>
      </c>
      <c r="G316" s="4">
        <f t="shared" si="77"/>
        <v>5235.6000000000004</v>
      </c>
      <c r="H316" s="17">
        <f t="shared" si="78"/>
        <v>-27.660631064252428</v>
      </c>
      <c r="I316">
        <v>125.7</v>
      </c>
    </row>
    <row r="317" spans="1:9" x14ac:dyDescent="0.25">
      <c r="A317" s="10">
        <f t="shared" si="72"/>
        <v>41046</v>
      </c>
      <c r="B317">
        <v>648.4</v>
      </c>
      <c r="C317">
        <v>914.3</v>
      </c>
      <c r="D317">
        <v>3138</v>
      </c>
      <c r="E317">
        <v>4392.3</v>
      </c>
      <c r="F317" s="4">
        <f t="shared" si="76"/>
        <v>3786.4</v>
      </c>
      <c r="G317" s="4">
        <f t="shared" si="77"/>
        <v>5306.6</v>
      </c>
      <c r="H317" s="17">
        <f t="shared" si="78"/>
        <v>-28.647344815889653</v>
      </c>
      <c r="I317">
        <v>181</v>
      </c>
    </row>
    <row r="318" spans="1:9" x14ac:dyDescent="0.25">
      <c r="A318" s="10">
        <f t="shared" ref="A318:A381" si="79">+A317+7</f>
        <v>41053</v>
      </c>
      <c r="B318">
        <v>613.6</v>
      </c>
      <c r="C318">
        <v>858.4</v>
      </c>
      <c r="D318">
        <v>3177</v>
      </c>
      <c r="E318">
        <v>4508.8999999999996</v>
      </c>
      <c r="F318" s="4">
        <f t="shared" si="76"/>
        <v>3790.6</v>
      </c>
      <c r="G318" s="4">
        <f t="shared" si="77"/>
        <v>5367.2999999999993</v>
      </c>
      <c r="H318" s="17">
        <f t="shared" si="78"/>
        <v>-29.376036368378877</v>
      </c>
      <c r="I318">
        <v>181</v>
      </c>
    </row>
    <row r="319" spans="1:9" x14ac:dyDescent="0.25">
      <c r="A319" s="10">
        <f t="shared" si="79"/>
        <v>41060</v>
      </c>
      <c r="B319">
        <v>544.5</v>
      </c>
      <c r="C319">
        <v>748.4</v>
      </c>
      <c r="D319">
        <v>3245.3</v>
      </c>
      <c r="E319">
        <v>4624.3999999999996</v>
      </c>
      <c r="F319" s="4">
        <f t="shared" si="76"/>
        <v>3789.8</v>
      </c>
      <c r="G319" s="4">
        <f t="shared" si="77"/>
        <v>5372.7999999999993</v>
      </c>
      <c r="H319" s="17">
        <f t="shared" si="78"/>
        <v>-29.463222156045255</v>
      </c>
      <c r="I319">
        <v>181</v>
      </c>
    </row>
    <row r="320" spans="1:9" x14ac:dyDescent="0.25">
      <c r="A320" s="10">
        <f t="shared" si="79"/>
        <v>41067</v>
      </c>
      <c r="B320">
        <v>544.9</v>
      </c>
      <c r="C320">
        <v>750.6</v>
      </c>
      <c r="D320">
        <v>3245.6</v>
      </c>
      <c r="E320">
        <v>4676.7</v>
      </c>
      <c r="F320" s="4">
        <f t="shared" si="76"/>
        <v>3790.5</v>
      </c>
      <c r="G320" s="4">
        <f t="shared" si="77"/>
        <v>5427.3</v>
      </c>
      <c r="H320" s="17">
        <f t="shared" si="78"/>
        <v>-30.158642418882319</v>
      </c>
      <c r="I320">
        <v>181</v>
      </c>
    </row>
    <row r="321" spans="1:9" x14ac:dyDescent="0.25">
      <c r="A321" s="10">
        <f t="shared" si="79"/>
        <v>41074</v>
      </c>
      <c r="B321">
        <v>483.5</v>
      </c>
      <c r="C321">
        <v>639.29999999999995</v>
      </c>
      <c r="D321">
        <v>3307</v>
      </c>
      <c r="E321">
        <v>4870.1000000000004</v>
      </c>
      <c r="F321" s="4">
        <f t="shared" si="76"/>
        <v>3790.5</v>
      </c>
      <c r="G321" s="4">
        <f t="shared" si="77"/>
        <v>5509.4000000000005</v>
      </c>
      <c r="H321" s="17">
        <f t="shared" si="78"/>
        <v>-31.199404653864317</v>
      </c>
      <c r="I321">
        <v>240</v>
      </c>
    </row>
    <row r="322" spans="1:9" x14ac:dyDescent="0.25">
      <c r="A322" s="10">
        <f t="shared" si="79"/>
        <v>41081</v>
      </c>
      <c r="B322">
        <v>483.3</v>
      </c>
      <c r="C322">
        <v>694.3</v>
      </c>
      <c r="D322">
        <v>3307.3</v>
      </c>
      <c r="E322">
        <v>4922.6000000000004</v>
      </c>
      <c r="F322" s="4">
        <f t="shared" si="76"/>
        <v>3790.6000000000004</v>
      </c>
      <c r="G322" s="4">
        <f t="shared" si="77"/>
        <v>5616.9000000000005</v>
      </c>
      <c r="H322" s="17">
        <f t="shared" si="78"/>
        <v>-32.514376257366159</v>
      </c>
      <c r="I322">
        <v>240</v>
      </c>
    </row>
    <row r="323" spans="1:9" x14ac:dyDescent="0.25">
      <c r="A323" s="10">
        <f t="shared" si="79"/>
        <v>41088</v>
      </c>
      <c r="B323">
        <v>364.2</v>
      </c>
      <c r="C323">
        <v>584.4</v>
      </c>
      <c r="D323">
        <v>3371.4</v>
      </c>
      <c r="E323">
        <v>5038.2</v>
      </c>
      <c r="F323" s="4">
        <f t="shared" si="76"/>
        <v>3735.6</v>
      </c>
      <c r="G323" s="4">
        <f t="shared" si="77"/>
        <v>5622.5999999999995</v>
      </c>
      <c r="H323" s="17">
        <f t="shared" si="78"/>
        <v>-33.560986020702167</v>
      </c>
      <c r="I323">
        <v>240</v>
      </c>
    </row>
    <row r="324" spans="1:9" x14ac:dyDescent="0.25">
      <c r="A324" s="10">
        <f t="shared" si="79"/>
        <v>41095</v>
      </c>
      <c r="B324">
        <v>236.7</v>
      </c>
      <c r="C324">
        <v>585.29999999999995</v>
      </c>
      <c r="D324">
        <v>3501.4</v>
      </c>
      <c r="E324">
        <v>5153.7</v>
      </c>
      <c r="F324" s="4">
        <f t="shared" si="76"/>
        <v>3738.1</v>
      </c>
      <c r="G324" s="4">
        <f t="shared" si="77"/>
        <v>5739</v>
      </c>
      <c r="H324" s="17">
        <f t="shared" si="78"/>
        <v>-34.864959052099678</v>
      </c>
      <c r="I324">
        <v>306</v>
      </c>
    </row>
    <row r="325" spans="1:9" x14ac:dyDescent="0.25">
      <c r="A325" s="10">
        <f t="shared" si="79"/>
        <v>41102</v>
      </c>
      <c r="B325">
        <v>162.6</v>
      </c>
      <c r="C325">
        <v>376.3</v>
      </c>
      <c r="D325">
        <v>3575.6</v>
      </c>
      <c r="E325">
        <v>5428.8</v>
      </c>
      <c r="F325" s="4">
        <f t="shared" si="76"/>
        <v>3738.2</v>
      </c>
      <c r="G325" s="4">
        <f t="shared" si="77"/>
        <v>5805.1</v>
      </c>
      <c r="H325" s="17">
        <f t="shared" si="78"/>
        <v>-35.604899140411028</v>
      </c>
      <c r="I325">
        <v>306</v>
      </c>
    </row>
    <row r="326" spans="1:9" x14ac:dyDescent="0.25">
      <c r="A326" s="10">
        <f t="shared" si="79"/>
        <v>41109</v>
      </c>
      <c r="B326">
        <v>163</v>
      </c>
      <c r="C326">
        <v>517.5</v>
      </c>
      <c r="D326">
        <v>3575.6</v>
      </c>
      <c r="E326">
        <v>5485.3</v>
      </c>
      <c r="F326" s="4">
        <f t="shared" si="76"/>
        <v>3738.6</v>
      </c>
      <c r="G326" s="4">
        <f t="shared" si="77"/>
        <v>6002.8</v>
      </c>
      <c r="H326" s="17">
        <f t="shared" si="78"/>
        <v>-37.719064436596263</v>
      </c>
      <c r="I326">
        <v>306</v>
      </c>
    </row>
    <row r="327" spans="1:9" x14ac:dyDescent="0.25">
      <c r="A327" s="10">
        <f t="shared" si="79"/>
        <v>41116</v>
      </c>
      <c r="B327">
        <v>163</v>
      </c>
      <c r="C327">
        <v>517.1</v>
      </c>
      <c r="D327">
        <v>3575.7</v>
      </c>
      <c r="E327">
        <v>5485.7</v>
      </c>
      <c r="F327" s="4">
        <f t="shared" si="76"/>
        <v>3738.7</v>
      </c>
      <c r="G327" s="4">
        <f t="shared" si="77"/>
        <v>6002.8</v>
      </c>
      <c r="H327" s="17">
        <f t="shared" si="78"/>
        <v>-37.71739854734458</v>
      </c>
      <c r="I327">
        <v>306</v>
      </c>
    </row>
    <row r="328" spans="1:9" x14ac:dyDescent="0.25">
      <c r="A328" s="10">
        <f t="shared" si="79"/>
        <v>41123</v>
      </c>
      <c r="B328">
        <v>162.5</v>
      </c>
      <c r="C328">
        <v>418</v>
      </c>
      <c r="D328">
        <v>3576.2</v>
      </c>
      <c r="E328">
        <v>5693.5</v>
      </c>
      <c r="F328" s="4">
        <f t="shared" si="76"/>
        <v>3738.7</v>
      </c>
      <c r="G328" s="4">
        <f t="shared" si="77"/>
        <v>6111.5</v>
      </c>
      <c r="H328" s="17">
        <f t="shared" si="78"/>
        <v>-38.825165671275464</v>
      </c>
      <c r="I328">
        <v>306</v>
      </c>
    </row>
    <row r="329" spans="1:9" x14ac:dyDescent="0.25">
      <c r="A329" s="10">
        <f t="shared" si="79"/>
        <v>41130</v>
      </c>
      <c r="B329">
        <v>162.30000000000001</v>
      </c>
      <c r="C329">
        <v>334.5</v>
      </c>
      <c r="D329">
        <v>3576.7</v>
      </c>
      <c r="E329">
        <v>5765.3</v>
      </c>
      <c r="F329" s="4">
        <f t="shared" si="76"/>
        <v>3739</v>
      </c>
      <c r="G329" s="4">
        <f t="shared" si="77"/>
        <v>6099.8</v>
      </c>
      <c r="H329" s="17">
        <f t="shared" si="78"/>
        <v>-38.702908292075158</v>
      </c>
      <c r="I329">
        <v>306</v>
      </c>
    </row>
    <row r="330" spans="1:9" x14ac:dyDescent="0.25">
      <c r="A330" s="10">
        <f t="shared" si="79"/>
        <v>41137</v>
      </c>
      <c r="B330">
        <v>104.1</v>
      </c>
      <c r="C330">
        <v>168.2</v>
      </c>
      <c r="D330">
        <v>3634.7</v>
      </c>
      <c r="E330">
        <v>5941.4</v>
      </c>
      <c r="F330" s="4">
        <f t="shared" si="76"/>
        <v>3738.7999999999997</v>
      </c>
      <c r="G330" s="4">
        <f t="shared" si="77"/>
        <v>6109.5999999999995</v>
      </c>
      <c r="H330" s="17">
        <f t="shared" si="78"/>
        <v>-38.804504386539222</v>
      </c>
      <c r="I330">
        <v>250</v>
      </c>
    </row>
    <row r="331" spans="1:9" x14ac:dyDescent="0.25">
      <c r="A331" s="10">
        <f t="shared" si="79"/>
        <v>41144</v>
      </c>
      <c r="B331">
        <v>64.2</v>
      </c>
      <c r="C331">
        <v>125.7</v>
      </c>
      <c r="D331">
        <v>3634.9</v>
      </c>
      <c r="E331">
        <v>6046.7</v>
      </c>
      <c r="F331" s="4">
        <f t="shared" si="76"/>
        <v>3699.1</v>
      </c>
      <c r="G331" s="4">
        <f t="shared" si="77"/>
        <v>6172.4</v>
      </c>
      <c r="H331" s="17">
        <f t="shared" si="78"/>
        <v>-40.070313006286042</v>
      </c>
      <c r="I331">
        <v>250</v>
      </c>
    </row>
    <row r="332" spans="1:9" x14ac:dyDescent="0.25">
      <c r="A332" s="10">
        <f t="shared" si="79"/>
        <v>41151</v>
      </c>
      <c r="B332">
        <v>3.5</v>
      </c>
      <c r="C332">
        <v>517.70000000000005</v>
      </c>
      <c r="D332">
        <v>3635.2</v>
      </c>
      <c r="E332">
        <v>71.2</v>
      </c>
      <c r="F332" s="4">
        <f t="shared" si="76"/>
        <v>3638.7</v>
      </c>
      <c r="G332" s="4">
        <f t="shared" si="77"/>
        <v>588.90000000000009</v>
      </c>
      <c r="H332" s="17">
        <f t="shared" si="78"/>
        <v>517.88079470198659</v>
      </c>
      <c r="I332">
        <v>250.1</v>
      </c>
    </row>
    <row r="333" spans="1:9" x14ac:dyDescent="0.25">
      <c r="A333" s="10">
        <f t="shared" si="79"/>
        <v>41158</v>
      </c>
      <c r="B333">
        <v>293.5</v>
      </c>
      <c r="C333">
        <v>517.70000000000005</v>
      </c>
      <c r="D333">
        <v>57.5</v>
      </c>
      <c r="E333">
        <v>71.2</v>
      </c>
      <c r="F333" s="4">
        <f t="shared" si="76"/>
        <v>351</v>
      </c>
      <c r="G333" s="4">
        <f t="shared" si="77"/>
        <v>588.90000000000009</v>
      </c>
      <c r="H333" s="17">
        <f t="shared" si="78"/>
        <v>-40.397350993377486</v>
      </c>
    </row>
    <row r="334" spans="1:9" x14ac:dyDescent="0.25">
      <c r="A334" s="10">
        <f t="shared" si="79"/>
        <v>41165</v>
      </c>
      <c r="B334">
        <v>293.7</v>
      </c>
      <c r="C334">
        <v>608.5</v>
      </c>
      <c r="D334">
        <v>57.6</v>
      </c>
      <c r="E334">
        <v>247.2</v>
      </c>
      <c r="F334" s="4">
        <f t="shared" si="76"/>
        <v>351.3</v>
      </c>
      <c r="G334" s="4">
        <f t="shared" si="77"/>
        <v>855.7</v>
      </c>
      <c r="H334" s="17">
        <f t="shared" si="78"/>
        <v>-58.945892251957453</v>
      </c>
    </row>
    <row r="335" spans="1:9" x14ac:dyDescent="0.25">
      <c r="A335" s="10">
        <f t="shared" si="79"/>
        <v>41172</v>
      </c>
      <c r="B335">
        <v>236.3</v>
      </c>
      <c r="C335">
        <v>568</v>
      </c>
      <c r="D335">
        <v>112.7</v>
      </c>
      <c r="E335">
        <v>419.7</v>
      </c>
      <c r="F335" s="4">
        <f t="shared" si="76"/>
        <v>349</v>
      </c>
      <c r="G335" s="4">
        <f t="shared" si="77"/>
        <v>987.7</v>
      </c>
      <c r="H335" s="17">
        <f t="shared" si="78"/>
        <v>-64.665384225979551</v>
      </c>
    </row>
    <row r="336" spans="1:9" x14ac:dyDescent="0.25">
      <c r="A336" s="10">
        <f t="shared" si="79"/>
        <v>41179</v>
      </c>
      <c r="B336">
        <v>200</v>
      </c>
      <c r="C336">
        <v>874</v>
      </c>
      <c r="D336">
        <v>154.69999999999999</v>
      </c>
      <c r="E336">
        <v>532</v>
      </c>
      <c r="F336" s="4">
        <f t="shared" si="76"/>
        <v>354.7</v>
      </c>
      <c r="G336" s="4">
        <f t="shared" si="77"/>
        <v>1406</v>
      </c>
      <c r="H336" s="17">
        <f t="shared" si="78"/>
        <v>-74.7724039829303</v>
      </c>
    </row>
    <row r="337" spans="1:8" x14ac:dyDescent="0.25">
      <c r="A337" s="10">
        <f t="shared" si="79"/>
        <v>41186</v>
      </c>
      <c r="B337">
        <v>190.2</v>
      </c>
      <c r="C337">
        <v>819.2</v>
      </c>
      <c r="D337">
        <v>163.6</v>
      </c>
      <c r="E337">
        <v>705.3</v>
      </c>
      <c r="F337" s="4">
        <f t="shared" si="76"/>
        <v>353.79999999999995</v>
      </c>
      <c r="G337" s="4">
        <f t="shared" si="77"/>
        <v>1524.5</v>
      </c>
      <c r="H337" s="17">
        <f t="shared" si="78"/>
        <v>-76.792390947851757</v>
      </c>
    </row>
    <row r="338" spans="1:8" x14ac:dyDescent="0.25">
      <c r="A338" s="10">
        <f t="shared" si="79"/>
        <v>41193</v>
      </c>
      <c r="B338">
        <v>190.2</v>
      </c>
      <c r="C338">
        <v>919.9</v>
      </c>
      <c r="D338">
        <v>163.6</v>
      </c>
      <c r="E338">
        <v>763.1</v>
      </c>
      <c r="F338" s="4">
        <f t="shared" si="76"/>
        <v>353.79999999999995</v>
      </c>
      <c r="G338" s="4">
        <f t="shared" si="77"/>
        <v>1683</v>
      </c>
      <c r="H338" s="17">
        <f t="shared" si="78"/>
        <v>-78.978015448603685</v>
      </c>
    </row>
    <row r="339" spans="1:8" x14ac:dyDescent="0.25">
      <c r="A339" s="10">
        <f t="shared" si="79"/>
        <v>41200</v>
      </c>
      <c r="B339">
        <v>195</v>
      </c>
      <c r="C339">
        <v>806.4</v>
      </c>
      <c r="D339">
        <v>220.8</v>
      </c>
      <c r="E339">
        <v>877.7</v>
      </c>
      <c r="F339" s="4">
        <f t="shared" si="76"/>
        <v>415.8</v>
      </c>
      <c r="G339" s="4">
        <f t="shared" si="77"/>
        <v>1684.1</v>
      </c>
      <c r="H339" s="17">
        <f t="shared" si="78"/>
        <v>-75.310254735467026</v>
      </c>
    </row>
    <row r="340" spans="1:8" x14ac:dyDescent="0.25">
      <c r="A340" s="10">
        <f t="shared" si="79"/>
        <v>41207</v>
      </c>
      <c r="B340">
        <v>195.1</v>
      </c>
      <c r="C340">
        <v>924.5</v>
      </c>
      <c r="D340">
        <v>221</v>
      </c>
      <c r="E340">
        <v>878.4</v>
      </c>
      <c r="F340" s="4">
        <f t="shared" ref="F340:F403" si="80">+B340+D340</f>
        <v>416.1</v>
      </c>
      <c r="G340" s="4">
        <f t="shared" ref="G340:G403" si="81">+C340+E340</f>
        <v>1802.9</v>
      </c>
      <c r="H340" s="17">
        <f t="shared" ref="H340:H403" si="82">+(F340/G340-1)*100</f>
        <v>-76.92051694492207</v>
      </c>
    </row>
    <row r="341" spans="1:8" x14ac:dyDescent="0.25">
      <c r="A341" s="10">
        <f t="shared" si="79"/>
        <v>41214</v>
      </c>
      <c r="B341">
        <v>135</v>
      </c>
      <c r="C341">
        <v>885.4</v>
      </c>
      <c r="D341">
        <v>281</v>
      </c>
      <c r="E341">
        <v>936.1</v>
      </c>
      <c r="F341" s="4">
        <f t="shared" si="80"/>
        <v>416</v>
      </c>
      <c r="G341" s="4">
        <f t="shared" si="81"/>
        <v>1821.5</v>
      </c>
      <c r="H341" s="17">
        <f t="shared" si="82"/>
        <v>-77.16167993412023</v>
      </c>
    </row>
    <row r="342" spans="1:8" x14ac:dyDescent="0.25">
      <c r="A342" s="10">
        <f t="shared" si="79"/>
        <v>41221</v>
      </c>
      <c r="B342">
        <v>135.5</v>
      </c>
      <c r="C342">
        <v>940.5</v>
      </c>
      <c r="D342">
        <v>281.3</v>
      </c>
      <c r="E342">
        <v>1051.0999999999999</v>
      </c>
      <c r="F342" s="4">
        <f t="shared" si="80"/>
        <v>416.8</v>
      </c>
      <c r="G342" s="4">
        <f t="shared" si="81"/>
        <v>1991.6</v>
      </c>
      <c r="H342" s="17">
        <f t="shared" si="82"/>
        <v>-79.072102831893957</v>
      </c>
    </row>
    <row r="343" spans="1:8" x14ac:dyDescent="0.25">
      <c r="A343" s="10">
        <f t="shared" si="79"/>
        <v>41228</v>
      </c>
      <c r="B343">
        <v>71.3</v>
      </c>
      <c r="C343">
        <v>1015.7</v>
      </c>
      <c r="D343">
        <v>347</v>
      </c>
      <c r="E343">
        <v>1051.0999999999999</v>
      </c>
      <c r="F343" s="4">
        <f t="shared" si="80"/>
        <v>418.3</v>
      </c>
      <c r="G343" s="4">
        <f t="shared" si="81"/>
        <v>2066.8000000000002</v>
      </c>
      <c r="H343" s="17">
        <f t="shared" si="82"/>
        <v>-79.760983162376618</v>
      </c>
    </row>
    <row r="344" spans="1:8" x14ac:dyDescent="0.25">
      <c r="A344" s="10">
        <f t="shared" si="79"/>
        <v>41235</v>
      </c>
      <c r="B344">
        <v>71.3</v>
      </c>
      <c r="C344">
        <v>1030.5</v>
      </c>
      <c r="D344">
        <v>347</v>
      </c>
      <c r="E344">
        <v>1167.8</v>
      </c>
      <c r="F344" s="4">
        <f t="shared" si="80"/>
        <v>418.3</v>
      </c>
      <c r="G344" s="4">
        <f t="shared" si="81"/>
        <v>2198.3000000000002</v>
      </c>
      <c r="H344" s="17">
        <f t="shared" si="82"/>
        <v>-80.97165991902834</v>
      </c>
    </row>
    <row r="345" spans="1:8" x14ac:dyDescent="0.25">
      <c r="A345" s="10">
        <f t="shared" si="79"/>
        <v>41242</v>
      </c>
      <c r="B345">
        <v>73.8</v>
      </c>
      <c r="C345">
        <v>919.6</v>
      </c>
      <c r="D345">
        <v>347.3</v>
      </c>
      <c r="E345">
        <v>1283.3</v>
      </c>
      <c r="F345" s="4">
        <f t="shared" si="80"/>
        <v>421.1</v>
      </c>
      <c r="G345" s="4">
        <f t="shared" si="81"/>
        <v>2202.9</v>
      </c>
      <c r="H345" s="17">
        <f t="shared" si="82"/>
        <v>-80.884288891915205</v>
      </c>
    </row>
    <row r="346" spans="1:8" x14ac:dyDescent="0.25">
      <c r="A346" s="10">
        <f t="shared" si="79"/>
        <v>41249</v>
      </c>
      <c r="B346">
        <v>72.8</v>
      </c>
      <c r="C346">
        <v>752.9</v>
      </c>
      <c r="D346">
        <v>348.4</v>
      </c>
      <c r="E346">
        <v>1455.4</v>
      </c>
      <c r="F346" s="4">
        <f t="shared" si="80"/>
        <v>421.2</v>
      </c>
      <c r="G346" s="4">
        <f t="shared" si="81"/>
        <v>2208.3000000000002</v>
      </c>
      <c r="H346" s="17">
        <f t="shared" si="82"/>
        <v>-80.926504551012087</v>
      </c>
    </row>
    <row r="347" spans="1:8" x14ac:dyDescent="0.25">
      <c r="A347" s="10">
        <f t="shared" si="79"/>
        <v>41256</v>
      </c>
      <c r="B347">
        <v>72.400000000000006</v>
      </c>
      <c r="C347">
        <v>813</v>
      </c>
      <c r="D347">
        <v>348.7</v>
      </c>
      <c r="E347">
        <v>1594.2</v>
      </c>
      <c r="F347" s="4">
        <f t="shared" si="80"/>
        <v>421.1</v>
      </c>
      <c r="G347" s="4">
        <f t="shared" si="81"/>
        <v>2407.1999999999998</v>
      </c>
      <c r="H347" s="17">
        <f t="shared" si="82"/>
        <v>-82.506646726487205</v>
      </c>
    </row>
    <row r="348" spans="1:8" x14ac:dyDescent="0.25">
      <c r="A348" s="10">
        <f t="shared" si="79"/>
        <v>41263</v>
      </c>
      <c r="B348">
        <v>72.900000000000006</v>
      </c>
      <c r="C348">
        <v>635.1</v>
      </c>
      <c r="D348">
        <v>348.7</v>
      </c>
      <c r="E348">
        <v>1769.1</v>
      </c>
      <c r="F348" s="4">
        <f t="shared" si="80"/>
        <v>421.6</v>
      </c>
      <c r="G348" s="4">
        <f t="shared" si="81"/>
        <v>2404.1999999999998</v>
      </c>
      <c r="H348" s="17">
        <f t="shared" si="82"/>
        <v>-82.464021296065212</v>
      </c>
    </row>
    <row r="349" spans="1:8" x14ac:dyDescent="0.25">
      <c r="A349" s="10">
        <f t="shared" si="79"/>
        <v>41270</v>
      </c>
      <c r="B349">
        <v>72.8</v>
      </c>
      <c r="C349">
        <v>635.4</v>
      </c>
      <c r="D349">
        <v>348.8</v>
      </c>
      <c r="E349">
        <v>1769.1</v>
      </c>
      <c r="F349" s="4">
        <f t="shared" si="80"/>
        <v>421.6</v>
      </c>
      <c r="G349" s="4">
        <f t="shared" si="81"/>
        <v>2404.5</v>
      </c>
      <c r="H349" s="17">
        <f t="shared" si="82"/>
        <v>-82.46620919110002</v>
      </c>
    </row>
    <row r="350" spans="1:8" x14ac:dyDescent="0.25">
      <c r="A350" s="10">
        <f t="shared" si="79"/>
        <v>41277</v>
      </c>
      <c r="B350">
        <v>72.8</v>
      </c>
      <c r="C350">
        <v>568.20000000000005</v>
      </c>
      <c r="D350">
        <v>348.8</v>
      </c>
      <c r="E350">
        <v>1835.1</v>
      </c>
      <c r="F350" s="4">
        <f t="shared" si="80"/>
        <v>421.6</v>
      </c>
      <c r="G350" s="4">
        <f t="shared" si="81"/>
        <v>2403.3000000000002</v>
      </c>
      <c r="H350" s="17">
        <f t="shared" si="82"/>
        <v>-82.457454333624597</v>
      </c>
    </row>
    <row r="351" spans="1:8" x14ac:dyDescent="0.25">
      <c r="A351" s="10">
        <f t="shared" si="79"/>
        <v>41284</v>
      </c>
      <c r="B351">
        <v>72.599999999999994</v>
      </c>
      <c r="C351">
        <v>689</v>
      </c>
      <c r="D351">
        <v>349</v>
      </c>
      <c r="E351">
        <v>1903.6</v>
      </c>
      <c r="F351" s="4">
        <f t="shared" si="80"/>
        <v>421.6</v>
      </c>
      <c r="G351" s="4">
        <f t="shared" si="81"/>
        <v>2592.6</v>
      </c>
      <c r="H351" s="17">
        <f t="shared" si="82"/>
        <v>-83.738332176193779</v>
      </c>
    </row>
    <row r="352" spans="1:8" x14ac:dyDescent="0.25">
      <c r="A352" s="10">
        <f t="shared" si="79"/>
        <v>41291</v>
      </c>
      <c r="B352">
        <v>72.099999999999994</v>
      </c>
      <c r="C352">
        <v>748.9</v>
      </c>
      <c r="D352">
        <v>349.6</v>
      </c>
      <c r="E352">
        <v>2030.2</v>
      </c>
      <c r="F352" s="4">
        <f t="shared" si="80"/>
        <v>421.70000000000005</v>
      </c>
      <c r="G352" s="4">
        <f t="shared" si="81"/>
        <v>2779.1</v>
      </c>
      <c r="H352" s="17">
        <f t="shared" si="82"/>
        <v>-84.826022813140938</v>
      </c>
    </row>
    <row r="353" spans="1:9" x14ac:dyDescent="0.25">
      <c r="A353" s="10">
        <f t="shared" si="79"/>
        <v>41298</v>
      </c>
      <c r="B353">
        <v>71.8</v>
      </c>
      <c r="C353">
        <v>689.5</v>
      </c>
      <c r="D353">
        <v>349.9</v>
      </c>
      <c r="E353">
        <v>2119.9</v>
      </c>
      <c r="F353" s="4">
        <f t="shared" si="80"/>
        <v>421.7</v>
      </c>
      <c r="G353" s="4">
        <f t="shared" si="81"/>
        <v>2809.4</v>
      </c>
      <c r="H353" s="17">
        <f t="shared" si="82"/>
        <v>-84.989677511212363</v>
      </c>
    </row>
    <row r="354" spans="1:9" x14ac:dyDescent="0.25">
      <c r="A354" s="10">
        <f t="shared" si="79"/>
        <v>41305</v>
      </c>
      <c r="B354">
        <v>8.6</v>
      </c>
      <c r="C354">
        <v>667.9</v>
      </c>
      <c r="D354">
        <v>350.2</v>
      </c>
      <c r="E354">
        <v>2196.5</v>
      </c>
      <c r="F354" s="4">
        <f t="shared" si="80"/>
        <v>358.8</v>
      </c>
      <c r="G354" s="4">
        <f t="shared" si="81"/>
        <v>2864.4</v>
      </c>
      <c r="H354" s="17">
        <f t="shared" si="82"/>
        <v>-87.47381650607457</v>
      </c>
    </row>
    <row r="355" spans="1:9" x14ac:dyDescent="0.25">
      <c r="A355" s="10">
        <f t="shared" si="79"/>
        <v>41312</v>
      </c>
      <c r="B355">
        <v>9.1</v>
      </c>
      <c r="C355">
        <v>644.70000000000005</v>
      </c>
      <c r="D355">
        <v>350.7</v>
      </c>
      <c r="E355">
        <v>2269.1</v>
      </c>
      <c r="F355" s="4">
        <f t="shared" si="80"/>
        <v>359.8</v>
      </c>
      <c r="G355" s="4">
        <f t="shared" si="81"/>
        <v>2913.8</v>
      </c>
      <c r="H355" s="17">
        <f t="shared" si="82"/>
        <v>-87.651863545885107</v>
      </c>
    </row>
    <row r="356" spans="1:9" x14ac:dyDescent="0.25">
      <c r="A356" s="10">
        <f t="shared" si="79"/>
        <v>41319</v>
      </c>
      <c r="B356">
        <v>8.9</v>
      </c>
      <c r="C356">
        <v>949.8</v>
      </c>
      <c r="D356">
        <v>350.8</v>
      </c>
      <c r="E356">
        <v>2269.3000000000002</v>
      </c>
      <c r="F356" s="4">
        <f t="shared" si="80"/>
        <v>359.7</v>
      </c>
      <c r="G356" s="4">
        <f t="shared" si="81"/>
        <v>3219.1000000000004</v>
      </c>
      <c r="H356" s="17">
        <f t="shared" si="82"/>
        <v>-88.826069398279031</v>
      </c>
    </row>
    <row r="357" spans="1:9" x14ac:dyDescent="0.25">
      <c r="A357" s="10">
        <f t="shared" si="79"/>
        <v>41326</v>
      </c>
      <c r="B357">
        <v>8.6999999999999993</v>
      </c>
      <c r="C357">
        <v>894.3</v>
      </c>
      <c r="D357">
        <v>351.3</v>
      </c>
      <c r="E357">
        <v>2359.1999999999998</v>
      </c>
      <c r="F357" s="4">
        <f t="shared" si="80"/>
        <v>360</v>
      </c>
      <c r="G357" s="4">
        <f t="shared" si="81"/>
        <v>3253.5</v>
      </c>
      <c r="H357" s="17">
        <f t="shared" si="82"/>
        <v>-88.934993084370674</v>
      </c>
    </row>
    <row r="358" spans="1:9" x14ac:dyDescent="0.25">
      <c r="A358" s="10">
        <f t="shared" si="79"/>
        <v>41333</v>
      </c>
      <c r="B358">
        <v>7.7</v>
      </c>
      <c r="C358">
        <v>825.2</v>
      </c>
      <c r="D358">
        <v>352.3</v>
      </c>
      <c r="E358">
        <v>2424.5</v>
      </c>
      <c r="F358" s="4">
        <f t="shared" si="80"/>
        <v>360</v>
      </c>
      <c r="G358" s="4">
        <f t="shared" si="81"/>
        <v>3249.7</v>
      </c>
      <c r="H358" s="17">
        <f t="shared" si="82"/>
        <v>-88.922054343477868</v>
      </c>
    </row>
    <row r="359" spans="1:9" x14ac:dyDescent="0.25">
      <c r="A359" s="10">
        <f t="shared" si="79"/>
        <v>41340</v>
      </c>
      <c r="B359">
        <v>7.6</v>
      </c>
      <c r="C359">
        <v>950</v>
      </c>
      <c r="D359">
        <v>352.4</v>
      </c>
      <c r="E359">
        <v>2426.1</v>
      </c>
      <c r="F359" s="4">
        <f t="shared" si="80"/>
        <v>360</v>
      </c>
      <c r="G359" s="4">
        <f t="shared" si="81"/>
        <v>3376.1</v>
      </c>
      <c r="H359" s="17">
        <f t="shared" si="82"/>
        <v>-89.336808743816832</v>
      </c>
    </row>
    <row r="360" spans="1:9" x14ac:dyDescent="0.25">
      <c r="A360" s="10">
        <f t="shared" si="79"/>
        <v>41347</v>
      </c>
      <c r="B360">
        <v>5.6</v>
      </c>
      <c r="C360">
        <v>949.3</v>
      </c>
      <c r="D360">
        <v>352.5</v>
      </c>
      <c r="E360">
        <v>2427</v>
      </c>
      <c r="F360" s="4">
        <f t="shared" si="80"/>
        <v>358.1</v>
      </c>
      <c r="G360" s="4">
        <f t="shared" si="81"/>
        <v>3376.3</v>
      </c>
      <c r="H360" s="17">
        <f t="shared" si="82"/>
        <v>-89.393715013476296</v>
      </c>
      <c r="I360">
        <v>1.9</v>
      </c>
    </row>
    <row r="361" spans="1:9" x14ac:dyDescent="0.25">
      <c r="A361" s="10">
        <f t="shared" si="79"/>
        <v>41354</v>
      </c>
      <c r="B361">
        <v>5.2</v>
      </c>
      <c r="C361">
        <v>839</v>
      </c>
      <c r="D361">
        <v>353</v>
      </c>
      <c r="E361">
        <v>2542.6999999999998</v>
      </c>
      <c r="F361" s="4">
        <f t="shared" si="80"/>
        <v>358.2</v>
      </c>
      <c r="G361" s="4">
        <f t="shared" si="81"/>
        <v>3381.7</v>
      </c>
      <c r="H361" s="17">
        <f t="shared" si="82"/>
        <v>-89.407694354910248</v>
      </c>
      <c r="I361">
        <v>1.9</v>
      </c>
    </row>
    <row r="362" spans="1:9" x14ac:dyDescent="0.25">
      <c r="A362" s="10">
        <f t="shared" si="79"/>
        <v>41361</v>
      </c>
      <c r="B362">
        <v>5.3</v>
      </c>
      <c r="C362">
        <v>742.7</v>
      </c>
      <c r="D362">
        <v>353</v>
      </c>
      <c r="E362">
        <v>2672.6</v>
      </c>
      <c r="F362" s="4">
        <f t="shared" si="80"/>
        <v>358.3</v>
      </c>
      <c r="G362" s="4">
        <f t="shared" si="81"/>
        <v>3415.3</v>
      </c>
      <c r="H362" s="17">
        <f t="shared" si="82"/>
        <v>-89.5089743214359</v>
      </c>
      <c r="I362">
        <v>1.9</v>
      </c>
    </row>
    <row r="363" spans="1:9" x14ac:dyDescent="0.25">
      <c r="A363" s="10">
        <f t="shared" si="79"/>
        <v>41368</v>
      </c>
      <c r="B363">
        <v>5.9</v>
      </c>
      <c r="C363">
        <v>760.1</v>
      </c>
      <c r="D363">
        <v>353</v>
      </c>
      <c r="E363">
        <v>2780.3</v>
      </c>
      <c r="F363" s="4">
        <f t="shared" si="80"/>
        <v>358.9</v>
      </c>
      <c r="G363" s="4">
        <f t="shared" si="81"/>
        <v>3540.4</v>
      </c>
      <c r="H363" s="17">
        <f t="shared" si="82"/>
        <v>-89.8627273754378</v>
      </c>
      <c r="I363">
        <v>1.9</v>
      </c>
    </row>
    <row r="364" spans="1:9" x14ac:dyDescent="0.25">
      <c r="A364" s="10">
        <f t="shared" si="79"/>
        <v>41375</v>
      </c>
      <c r="B364">
        <v>5.7</v>
      </c>
      <c r="C364">
        <v>639</v>
      </c>
      <c r="D364">
        <v>353.2</v>
      </c>
      <c r="E364">
        <v>2896.8</v>
      </c>
      <c r="F364" s="4">
        <f t="shared" si="80"/>
        <v>358.9</v>
      </c>
      <c r="G364" s="4">
        <f t="shared" si="81"/>
        <v>3535.8</v>
      </c>
      <c r="H364" s="17">
        <f t="shared" si="82"/>
        <v>-89.849539001074717</v>
      </c>
      <c r="I364">
        <v>1.9</v>
      </c>
    </row>
    <row r="365" spans="1:9" x14ac:dyDescent="0.25">
      <c r="A365" s="10">
        <f t="shared" si="79"/>
        <v>41382</v>
      </c>
      <c r="B365">
        <v>5.5</v>
      </c>
      <c r="C365">
        <v>702</v>
      </c>
      <c r="D365">
        <v>353.4</v>
      </c>
      <c r="E365">
        <v>2897</v>
      </c>
      <c r="F365" s="4">
        <f t="shared" si="80"/>
        <v>358.9</v>
      </c>
      <c r="G365" s="4">
        <f t="shared" si="81"/>
        <v>3599</v>
      </c>
      <c r="H365" s="17">
        <f t="shared" si="82"/>
        <v>-90.027785495971102</v>
      </c>
      <c r="I365">
        <v>1.9</v>
      </c>
    </row>
    <row r="366" spans="1:9" x14ac:dyDescent="0.25">
      <c r="A366" s="10">
        <f t="shared" si="79"/>
        <v>41389</v>
      </c>
      <c r="B366">
        <v>4.7</v>
      </c>
      <c r="C366">
        <v>692.1</v>
      </c>
      <c r="D366">
        <v>354.3</v>
      </c>
      <c r="E366">
        <v>2962.2</v>
      </c>
      <c r="F366" s="4">
        <f t="shared" si="80"/>
        <v>359</v>
      </c>
      <c r="G366" s="4">
        <f t="shared" si="81"/>
        <v>3654.2999999999997</v>
      </c>
      <c r="H366" s="17">
        <f t="shared" si="82"/>
        <v>-90.175957091645458</v>
      </c>
      <c r="I366">
        <v>1.9</v>
      </c>
    </row>
    <row r="367" spans="1:9" x14ac:dyDescent="0.25">
      <c r="A367" s="10">
        <f t="shared" si="79"/>
        <v>41396</v>
      </c>
      <c r="B367">
        <v>4.5</v>
      </c>
      <c r="C367">
        <v>686</v>
      </c>
      <c r="D367">
        <v>355.1</v>
      </c>
      <c r="E367">
        <v>3029.7</v>
      </c>
      <c r="F367" s="4">
        <f t="shared" si="80"/>
        <v>359.6</v>
      </c>
      <c r="G367" s="4">
        <f t="shared" si="81"/>
        <v>3715.7</v>
      </c>
      <c r="H367" s="17">
        <f t="shared" si="82"/>
        <v>-90.322146567268618</v>
      </c>
      <c r="I367">
        <v>1.9</v>
      </c>
    </row>
    <row r="368" spans="1:9" x14ac:dyDescent="0.25">
      <c r="A368" s="10">
        <f t="shared" si="79"/>
        <v>41403</v>
      </c>
      <c r="B368">
        <v>4.5999999999999996</v>
      </c>
      <c r="C368">
        <v>699.5</v>
      </c>
      <c r="D368">
        <v>355.1</v>
      </c>
      <c r="E368">
        <v>3087.9</v>
      </c>
      <c r="F368" s="4">
        <f t="shared" si="80"/>
        <v>359.70000000000005</v>
      </c>
      <c r="G368" s="4">
        <f t="shared" si="81"/>
        <v>3787.4</v>
      </c>
      <c r="H368" s="17">
        <f t="shared" si="82"/>
        <v>-90.502719543750331</v>
      </c>
      <c r="I368">
        <v>1.9</v>
      </c>
    </row>
    <row r="369" spans="1:9" x14ac:dyDescent="0.25">
      <c r="A369" s="10">
        <f t="shared" si="79"/>
        <v>41410</v>
      </c>
      <c r="B369">
        <v>4.5</v>
      </c>
      <c r="C369">
        <v>648.4</v>
      </c>
      <c r="D369">
        <v>355.1</v>
      </c>
      <c r="E369">
        <v>3138</v>
      </c>
      <c r="F369" s="4">
        <f t="shared" si="80"/>
        <v>359.6</v>
      </c>
      <c r="G369" s="4">
        <f t="shared" si="81"/>
        <v>3786.4</v>
      </c>
      <c r="H369" s="17">
        <f t="shared" si="82"/>
        <v>-90.502852313543201</v>
      </c>
      <c r="I369">
        <v>1.9</v>
      </c>
    </row>
    <row r="370" spans="1:9" x14ac:dyDescent="0.25">
      <c r="A370" s="10">
        <f t="shared" si="79"/>
        <v>41417</v>
      </c>
      <c r="B370">
        <v>4.3</v>
      </c>
      <c r="C370">
        <v>613.6</v>
      </c>
      <c r="D370">
        <v>412.8</v>
      </c>
      <c r="E370">
        <v>3177</v>
      </c>
      <c r="F370" s="4">
        <f t="shared" si="80"/>
        <v>417.1</v>
      </c>
      <c r="G370" s="4">
        <f t="shared" si="81"/>
        <v>3790.6</v>
      </c>
      <c r="H370" s="17">
        <f t="shared" si="82"/>
        <v>-88.996464939587398</v>
      </c>
      <c r="I370">
        <v>1.9</v>
      </c>
    </row>
    <row r="371" spans="1:9" x14ac:dyDescent="0.25">
      <c r="A371" s="10">
        <f t="shared" si="79"/>
        <v>41424</v>
      </c>
      <c r="B371">
        <v>4.7</v>
      </c>
      <c r="C371">
        <v>544.5</v>
      </c>
      <c r="D371">
        <v>412.9</v>
      </c>
      <c r="E371">
        <v>3245.3</v>
      </c>
      <c r="F371" s="4">
        <f t="shared" si="80"/>
        <v>417.59999999999997</v>
      </c>
      <c r="G371" s="4">
        <f t="shared" si="81"/>
        <v>3789.8</v>
      </c>
      <c r="H371" s="17">
        <f t="shared" si="82"/>
        <v>-88.980948862736824</v>
      </c>
      <c r="I371">
        <v>1.9</v>
      </c>
    </row>
    <row r="372" spans="1:9" x14ac:dyDescent="0.25">
      <c r="A372" s="10">
        <f t="shared" si="79"/>
        <v>41431</v>
      </c>
      <c r="B372">
        <v>4.5999999999999996</v>
      </c>
      <c r="C372">
        <v>544.9</v>
      </c>
      <c r="D372">
        <v>413</v>
      </c>
      <c r="E372">
        <v>3245.6</v>
      </c>
      <c r="F372" s="4">
        <f t="shared" si="80"/>
        <v>417.6</v>
      </c>
      <c r="G372" s="4">
        <f t="shared" si="81"/>
        <v>3790.5</v>
      </c>
      <c r="H372" s="17">
        <f t="shared" si="82"/>
        <v>-88.982983775227538</v>
      </c>
      <c r="I372">
        <v>2.5</v>
      </c>
    </row>
    <row r="373" spans="1:9" x14ac:dyDescent="0.25">
      <c r="A373" s="10">
        <f t="shared" si="79"/>
        <v>41438</v>
      </c>
      <c r="B373">
        <v>4.5999999999999996</v>
      </c>
      <c r="C373">
        <v>483.5</v>
      </c>
      <c r="D373">
        <v>413</v>
      </c>
      <c r="E373">
        <v>3307</v>
      </c>
      <c r="F373" s="4">
        <f t="shared" si="80"/>
        <v>417.6</v>
      </c>
      <c r="G373" s="4">
        <f t="shared" si="81"/>
        <v>3790.5</v>
      </c>
      <c r="H373" s="17">
        <f t="shared" si="82"/>
        <v>-88.982983775227538</v>
      </c>
      <c r="I373">
        <v>2.5</v>
      </c>
    </row>
    <row r="374" spans="1:9" x14ac:dyDescent="0.25">
      <c r="A374" s="10">
        <f t="shared" si="79"/>
        <v>41445</v>
      </c>
      <c r="B374">
        <v>4</v>
      </c>
      <c r="C374">
        <v>483.3</v>
      </c>
      <c r="D374">
        <v>413.6</v>
      </c>
      <c r="E374">
        <v>3307.3</v>
      </c>
      <c r="F374" s="4">
        <f t="shared" si="80"/>
        <v>417.6</v>
      </c>
      <c r="G374" s="4">
        <f t="shared" si="81"/>
        <v>3790.6000000000004</v>
      </c>
      <c r="H374" s="17">
        <f t="shared" si="82"/>
        <v>-88.983274415659793</v>
      </c>
      <c r="I374">
        <v>2.5</v>
      </c>
    </row>
    <row r="375" spans="1:9" x14ac:dyDescent="0.25">
      <c r="A375" s="10">
        <f t="shared" si="79"/>
        <v>41452</v>
      </c>
      <c r="B375">
        <v>4</v>
      </c>
      <c r="C375">
        <v>364.2</v>
      </c>
      <c r="D375">
        <v>413.7</v>
      </c>
      <c r="E375">
        <v>3371.4</v>
      </c>
      <c r="F375" s="4">
        <f t="shared" si="80"/>
        <v>417.7</v>
      </c>
      <c r="G375" s="4">
        <f t="shared" si="81"/>
        <v>3735.6</v>
      </c>
      <c r="H375" s="17">
        <f t="shared" si="82"/>
        <v>-88.81839597387301</v>
      </c>
      <c r="I375">
        <v>2.5</v>
      </c>
    </row>
    <row r="376" spans="1:9" x14ac:dyDescent="0.25">
      <c r="A376" s="10">
        <f t="shared" si="79"/>
        <v>41459</v>
      </c>
      <c r="B376">
        <v>4.5</v>
      </c>
      <c r="C376">
        <v>236.7</v>
      </c>
      <c r="D376">
        <v>413.7</v>
      </c>
      <c r="E376">
        <v>3501.4</v>
      </c>
      <c r="F376" s="4">
        <f t="shared" si="80"/>
        <v>418.2</v>
      </c>
      <c r="G376" s="4">
        <f t="shared" si="81"/>
        <v>3738.1</v>
      </c>
      <c r="H376" s="17">
        <f t="shared" si="82"/>
        <v>-88.812498328027615</v>
      </c>
      <c r="I376">
        <v>2.5</v>
      </c>
    </row>
    <row r="377" spans="1:9" x14ac:dyDescent="0.25">
      <c r="A377" s="10">
        <f t="shared" si="79"/>
        <v>41466</v>
      </c>
      <c r="B377">
        <v>4.5</v>
      </c>
      <c r="C377">
        <v>162.6</v>
      </c>
      <c r="D377">
        <v>413.7</v>
      </c>
      <c r="E377">
        <v>3575.6</v>
      </c>
      <c r="F377" s="4">
        <f t="shared" si="80"/>
        <v>418.2</v>
      </c>
      <c r="G377" s="4">
        <f t="shared" si="81"/>
        <v>3738.2</v>
      </c>
      <c r="H377" s="17">
        <f t="shared" si="82"/>
        <v>-88.812797603124494</v>
      </c>
      <c r="I377">
        <v>2.5</v>
      </c>
    </row>
    <row r="378" spans="1:9" x14ac:dyDescent="0.25">
      <c r="A378" s="10">
        <f t="shared" si="79"/>
        <v>41473</v>
      </c>
      <c r="B378">
        <v>4.3</v>
      </c>
      <c r="C378">
        <v>163</v>
      </c>
      <c r="D378">
        <v>414</v>
      </c>
      <c r="E378">
        <v>3575.6</v>
      </c>
      <c r="F378" s="4">
        <f t="shared" si="80"/>
        <v>418.3</v>
      </c>
      <c r="G378" s="4">
        <f t="shared" si="81"/>
        <v>3738.6</v>
      </c>
      <c r="H378" s="17">
        <f t="shared" si="82"/>
        <v>-88.811319745359228</v>
      </c>
      <c r="I378">
        <v>2.5</v>
      </c>
    </row>
    <row r="379" spans="1:9" x14ac:dyDescent="0.25">
      <c r="A379" s="10">
        <f t="shared" si="79"/>
        <v>41480</v>
      </c>
      <c r="B379">
        <v>4.3</v>
      </c>
      <c r="C379">
        <v>163</v>
      </c>
      <c r="D379">
        <v>414.1</v>
      </c>
      <c r="E379">
        <v>3575.7</v>
      </c>
      <c r="F379" s="4">
        <f t="shared" si="80"/>
        <v>418.40000000000003</v>
      </c>
      <c r="G379" s="4">
        <f t="shared" si="81"/>
        <v>3738.7</v>
      </c>
      <c r="H379" s="17">
        <f t="shared" si="82"/>
        <v>-88.808944285446813</v>
      </c>
      <c r="I379">
        <v>2.5</v>
      </c>
    </row>
    <row r="380" spans="1:9" x14ac:dyDescent="0.25">
      <c r="A380" s="10">
        <f t="shared" si="79"/>
        <v>41487</v>
      </c>
      <c r="B380">
        <v>4.3</v>
      </c>
      <c r="C380">
        <v>162.5</v>
      </c>
      <c r="D380">
        <v>414.1</v>
      </c>
      <c r="E380">
        <v>3576.2</v>
      </c>
      <c r="F380" s="4">
        <f t="shared" si="80"/>
        <v>418.40000000000003</v>
      </c>
      <c r="G380" s="4">
        <f t="shared" si="81"/>
        <v>3738.7</v>
      </c>
      <c r="H380" s="17">
        <f t="shared" si="82"/>
        <v>-88.808944285446813</v>
      </c>
      <c r="I380">
        <v>2.5</v>
      </c>
    </row>
    <row r="381" spans="1:9" x14ac:dyDescent="0.25">
      <c r="A381" s="10">
        <f t="shared" si="79"/>
        <v>41494</v>
      </c>
      <c r="B381">
        <v>4.3</v>
      </c>
      <c r="C381">
        <v>162.30000000000001</v>
      </c>
      <c r="D381">
        <v>414.1</v>
      </c>
      <c r="E381">
        <v>3576.7</v>
      </c>
      <c r="F381" s="4">
        <f t="shared" si="80"/>
        <v>418.40000000000003</v>
      </c>
      <c r="G381" s="4">
        <f t="shared" si="81"/>
        <v>3739</v>
      </c>
      <c r="H381" s="17">
        <f t="shared" si="82"/>
        <v>-88.8098422037978</v>
      </c>
      <c r="I381">
        <v>2.5</v>
      </c>
    </row>
    <row r="382" spans="1:9" x14ac:dyDescent="0.25">
      <c r="A382" s="10">
        <f t="shared" ref="A382:A445" si="83">+A381+7</f>
        <v>41501</v>
      </c>
      <c r="B382">
        <v>3.9</v>
      </c>
      <c r="C382">
        <v>104.1</v>
      </c>
      <c r="D382">
        <v>414.5</v>
      </c>
      <c r="E382">
        <v>3634.7</v>
      </c>
      <c r="F382" s="4">
        <f t="shared" si="80"/>
        <v>418.4</v>
      </c>
      <c r="G382" s="4">
        <f t="shared" si="81"/>
        <v>3738.7999999999997</v>
      </c>
      <c r="H382" s="17">
        <f t="shared" si="82"/>
        <v>-88.809243607574629</v>
      </c>
      <c r="I382">
        <v>2.5</v>
      </c>
    </row>
    <row r="383" spans="1:9" x14ac:dyDescent="0.25">
      <c r="A383" s="10">
        <f t="shared" si="83"/>
        <v>41508</v>
      </c>
      <c r="B383">
        <v>2.7</v>
      </c>
      <c r="C383">
        <v>64.2</v>
      </c>
      <c r="D383">
        <v>416.2</v>
      </c>
      <c r="E383">
        <v>3634.9</v>
      </c>
      <c r="F383" s="4">
        <f t="shared" si="80"/>
        <v>418.9</v>
      </c>
      <c r="G383" s="4">
        <f t="shared" si="81"/>
        <v>3699.1</v>
      </c>
      <c r="H383" s="17">
        <f t="shared" si="82"/>
        <v>-88.675623800383875</v>
      </c>
      <c r="I383">
        <v>2.5</v>
      </c>
    </row>
    <row r="384" spans="1:9" x14ac:dyDescent="0.25">
      <c r="A384" s="10">
        <f t="shared" si="83"/>
        <v>41515</v>
      </c>
      <c r="B384">
        <v>2.7</v>
      </c>
      <c r="C384">
        <v>3.5</v>
      </c>
      <c r="D384">
        <v>416.2</v>
      </c>
      <c r="E384">
        <v>3635.2</v>
      </c>
      <c r="F384" s="4">
        <f t="shared" si="80"/>
        <v>418.9</v>
      </c>
      <c r="G384" s="4">
        <f t="shared" si="81"/>
        <v>3638.7</v>
      </c>
      <c r="H384" s="17">
        <f t="shared" si="82"/>
        <v>-88.48764668700359</v>
      </c>
      <c r="I384">
        <v>2.5</v>
      </c>
    </row>
    <row r="385" spans="1:12" x14ac:dyDescent="0.25">
      <c r="A385" s="10">
        <f t="shared" si="83"/>
        <v>41522</v>
      </c>
      <c r="B385">
        <v>5.9</v>
      </c>
      <c r="C385">
        <v>293.5</v>
      </c>
      <c r="D385">
        <v>0.6</v>
      </c>
      <c r="E385">
        <v>57.5</v>
      </c>
      <c r="F385" s="4">
        <f t="shared" si="80"/>
        <v>6.5</v>
      </c>
      <c r="G385" s="4">
        <f t="shared" si="81"/>
        <v>351</v>
      </c>
      <c r="H385" s="17">
        <f t="shared" si="82"/>
        <v>-98.148148148148152</v>
      </c>
    </row>
    <row r="386" spans="1:12" x14ac:dyDescent="0.25">
      <c r="A386" s="10">
        <f t="shared" si="83"/>
        <v>41529</v>
      </c>
      <c r="B386">
        <v>6.1</v>
      </c>
      <c r="C386">
        <v>293.7</v>
      </c>
      <c r="D386">
        <v>1.4</v>
      </c>
      <c r="E386">
        <v>57.6</v>
      </c>
      <c r="F386" s="4">
        <f t="shared" si="80"/>
        <v>7.5</v>
      </c>
      <c r="G386" s="4">
        <f t="shared" si="81"/>
        <v>351.3</v>
      </c>
      <c r="H386" s="17">
        <f t="shared" si="82"/>
        <v>-97.865072587532026</v>
      </c>
    </row>
    <row r="387" spans="1:12" x14ac:dyDescent="0.25">
      <c r="A387" s="10">
        <f t="shared" si="83"/>
        <v>41536</v>
      </c>
      <c r="B387">
        <v>6</v>
      </c>
      <c r="C387">
        <v>36.299999999999997</v>
      </c>
      <c r="D387">
        <v>1.5</v>
      </c>
      <c r="E387">
        <v>112.7</v>
      </c>
      <c r="F387" s="4">
        <f t="shared" si="80"/>
        <v>7.5</v>
      </c>
      <c r="G387" s="4">
        <f t="shared" si="81"/>
        <v>149</v>
      </c>
      <c r="H387" s="17">
        <f t="shared" si="82"/>
        <v>-94.966442953020135</v>
      </c>
    </row>
    <row r="388" spans="1:12" x14ac:dyDescent="0.25">
      <c r="A388" s="10">
        <f t="shared" si="83"/>
        <v>41543</v>
      </c>
      <c r="B388">
        <v>6.5</v>
      </c>
      <c r="C388">
        <v>200</v>
      </c>
      <c r="D388">
        <v>1.5</v>
      </c>
      <c r="E388">
        <v>154.69999999999999</v>
      </c>
      <c r="F388" s="4">
        <f t="shared" si="80"/>
        <v>8</v>
      </c>
      <c r="G388" s="4">
        <f t="shared" si="81"/>
        <v>354.7</v>
      </c>
      <c r="H388" s="17">
        <f t="shared" si="82"/>
        <v>-97.744572878488867</v>
      </c>
    </row>
    <row r="389" spans="1:12" x14ac:dyDescent="0.25">
      <c r="A389" s="10">
        <f t="shared" si="83"/>
        <v>41550</v>
      </c>
      <c r="B389">
        <v>6.4</v>
      </c>
      <c r="C389">
        <v>190.2</v>
      </c>
      <c r="D389">
        <v>1.7</v>
      </c>
      <c r="E389">
        <v>163.6</v>
      </c>
      <c r="F389" s="4">
        <f t="shared" si="80"/>
        <v>8.1</v>
      </c>
      <c r="G389" s="4">
        <f t="shared" si="81"/>
        <v>353.79999999999995</v>
      </c>
      <c r="H389" s="17">
        <f t="shared" si="82"/>
        <v>-97.710570944036178</v>
      </c>
    </row>
    <row r="390" spans="1:12" x14ac:dyDescent="0.25">
      <c r="A390" s="10">
        <f t="shared" si="83"/>
        <v>41557</v>
      </c>
      <c r="F390" s="4">
        <f t="shared" si="80"/>
        <v>0</v>
      </c>
      <c r="G390" s="4">
        <f t="shared" si="81"/>
        <v>0</v>
      </c>
      <c r="H390" s="17" t="e">
        <f t="shared" si="82"/>
        <v>#DIV/0!</v>
      </c>
    </row>
    <row r="391" spans="1:12" ht="15" x14ac:dyDescent="0.25">
      <c r="A391" s="10">
        <f t="shared" si="83"/>
        <v>41564</v>
      </c>
      <c r="F391" s="4">
        <f t="shared" si="80"/>
        <v>0</v>
      </c>
      <c r="G391" s="4">
        <f t="shared" si="81"/>
        <v>0</v>
      </c>
      <c r="H391" s="17" t="e">
        <f t="shared" si="82"/>
        <v>#DIV/0!</v>
      </c>
      <c r="L391" s="53"/>
    </row>
    <row r="392" spans="1:12" x14ac:dyDescent="0.25">
      <c r="A392" s="10">
        <f t="shared" si="83"/>
        <v>41571</v>
      </c>
      <c r="B392">
        <v>6.1</v>
      </c>
      <c r="C392">
        <v>195.1</v>
      </c>
      <c r="D392">
        <v>3.4</v>
      </c>
      <c r="E392">
        <v>221</v>
      </c>
      <c r="F392" s="4">
        <f t="shared" si="80"/>
        <v>9.5</v>
      </c>
      <c r="G392" s="4">
        <f t="shared" si="81"/>
        <v>416.1</v>
      </c>
      <c r="H392" s="17">
        <f t="shared" si="82"/>
        <v>-97.716894977168948</v>
      </c>
    </row>
    <row r="393" spans="1:12" ht="15" x14ac:dyDescent="0.25">
      <c r="A393" s="10">
        <f t="shared" si="83"/>
        <v>41578</v>
      </c>
      <c r="B393">
        <v>314.10000000000002</v>
      </c>
      <c r="C393">
        <v>135</v>
      </c>
      <c r="D393">
        <v>3.6</v>
      </c>
      <c r="E393">
        <v>281</v>
      </c>
      <c r="F393" s="4">
        <f t="shared" si="80"/>
        <v>317.70000000000005</v>
      </c>
      <c r="G393" s="4">
        <f t="shared" si="81"/>
        <v>416</v>
      </c>
      <c r="H393" s="17">
        <f t="shared" si="82"/>
        <v>-23.629807692307679</v>
      </c>
      <c r="K393" s="53"/>
    </row>
    <row r="394" spans="1:12" x14ac:dyDescent="0.25">
      <c r="A394" s="10">
        <f t="shared" si="83"/>
        <v>41585</v>
      </c>
      <c r="B394">
        <v>464.1</v>
      </c>
      <c r="C394">
        <v>135.5</v>
      </c>
      <c r="D394">
        <v>4.5</v>
      </c>
      <c r="E394">
        <v>281.3</v>
      </c>
      <c r="F394" s="4">
        <f t="shared" si="80"/>
        <v>468.6</v>
      </c>
      <c r="G394" s="4">
        <f t="shared" si="81"/>
        <v>416.8</v>
      </c>
      <c r="H394" s="17">
        <f t="shared" si="82"/>
        <v>12.428023032629554</v>
      </c>
    </row>
    <row r="395" spans="1:12" x14ac:dyDescent="0.25">
      <c r="A395" s="10">
        <f t="shared" si="83"/>
        <v>41592</v>
      </c>
      <c r="B395">
        <v>463.5</v>
      </c>
      <c r="C395">
        <v>71.3</v>
      </c>
      <c r="D395">
        <v>5.2</v>
      </c>
      <c r="E395">
        <v>347</v>
      </c>
      <c r="F395" s="4">
        <f t="shared" si="80"/>
        <v>468.7</v>
      </c>
      <c r="G395" s="4">
        <f t="shared" si="81"/>
        <v>418.3</v>
      </c>
      <c r="H395" s="17">
        <f t="shared" si="82"/>
        <v>12.048768826201295</v>
      </c>
    </row>
    <row r="396" spans="1:12" x14ac:dyDescent="0.25">
      <c r="A396" s="10">
        <f t="shared" si="83"/>
        <v>41599</v>
      </c>
      <c r="B396">
        <v>642.1</v>
      </c>
      <c r="C396">
        <v>71.3</v>
      </c>
      <c r="D396">
        <v>5.3</v>
      </c>
      <c r="E396">
        <v>347</v>
      </c>
      <c r="F396" s="4">
        <f t="shared" si="80"/>
        <v>647.4</v>
      </c>
      <c r="G396" s="4">
        <f t="shared" si="81"/>
        <v>418.3</v>
      </c>
      <c r="H396" s="17">
        <f t="shared" si="82"/>
        <v>54.769304327037993</v>
      </c>
    </row>
    <row r="397" spans="1:12" x14ac:dyDescent="0.25">
      <c r="A397" s="10">
        <f t="shared" si="83"/>
        <v>41606</v>
      </c>
      <c r="B397">
        <v>698.3</v>
      </c>
      <c r="C397">
        <v>73.8</v>
      </c>
      <c r="D397">
        <v>72.2</v>
      </c>
      <c r="E397">
        <v>347.3</v>
      </c>
      <c r="F397" s="4">
        <f t="shared" si="80"/>
        <v>770.5</v>
      </c>
      <c r="G397" s="4">
        <f t="shared" si="81"/>
        <v>421.1</v>
      </c>
      <c r="H397" s="17">
        <f t="shared" si="82"/>
        <v>82.973165518879128</v>
      </c>
    </row>
    <row r="398" spans="1:12" x14ac:dyDescent="0.25">
      <c r="A398" s="10">
        <f t="shared" si="83"/>
        <v>41613</v>
      </c>
      <c r="B398">
        <v>698.4</v>
      </c>
      <c r="C398">
        <v>72.8</v>
      </c>
      <c r="D398">
        <v>72.5</v>
      </c>
      <c r="E398">
        <v>348.4</v>
      </c>
      <c r="F398" s="4">
        <f t="shared" si="80"/>
        <v>770.9</v>
      </c>
      <c r="G398" s="4">
        <f t="shared" si="81"/>
        <v>421.2</v>
      </c>
      <c r="H398" s="17">
        <f t="shared" si="82"/>
        <v>83.024691358024683</v>
      </c>
    </row>
    <row r="399" spans="1:12" x14ac:dyDescent="0.25">
      <c r="A399" s="10">
        <f t="shared" si="83"/>
        <v>41620</v>
      </c>
      <c r="B399">
        <v>697.8</v>
      </c>
      <c r="C399">
        <v>72.400000000000006</v>
      </c>
      <c r="D399">
        <v>135.4</v>
      </c>
      <c r="E399">
        <v>348.7</v>
      </c>
      <c r="F399" s="4">
        <f t="shared" si="80"/>
        <v>833.19999999999993</v>
      </c>
      <c r="G399" s="4">
        <f t="shared" si="81"/>
        <v>421.1</v>
      </c>
      <c r="H399" s="17">
        <f t="shared" si="82"/>
        <v>97.862740441700296</v>
      </c>
    </row>
    <row r="400" spans="1:12" x14ac:dyDescent="0.25">
      <c r="A400" s="10">
        <f t="shared" si="83"/>
        <v>41627</v>
      </c>
      <c r="B400">
        <v>885.9</v>
      </c>
      <c r="C400">
        <v>72.900000000000006</v>
      </c>
      <c r="D400">
        <v>257.60000000000002</v>
      </c>
      <c r="E400">
        <v>348.7</v>
      </c>
      <c r="F400" s="4">
        <f t="shared" si="80"/>
        <v>1143.5</v>
      </c>
      <c r="G400" s="4">
        <f t="shared" si="81"/>
        <v>421.6</v>
      </c>
      <c r="H400" s="17">
        <f t="shared" si="82"/>
        <v>171.22865275142311</v>
      </c>
    </row>
    <row r="401" spans="1:13" x14ac:dyDescent="0.25">
      <c r="A401" s="10">
        <f t="shared" si="83"/>
        <v>41634</v>
      </c>
      <c r="B401" s="67">
        <v>701</v>
      </c>
      <c r="C401">
        <v>72.8</v>
      </c>
      <c r="D401">
        <v>456.5</v>
      </c>
      <c r="E401">
        <v>348.8</v>
      </c>
      <c r="F401" s="4">
        <f t="shared" si="80"/>
        <v>1157.5</v>
      </c>
      <c r="G401" s="4">
        <f t="shared" si="81"/>
        <v>421.6</v>
      </c>
      <c r="H401" s="17">
        <f t="shared" si="82"/>
        <v>174.54933586337756</v>
      </c>
    </row>
    <row r="402" spans="1:13" x14ac:dyDescent="0.25">
      <c r="A402" s="10">
        <f t="shared" si="83"/>
        <v>41641</v>
      </c>
      <c r="B402" s="67">
        <v>756</v>
      </c>
      <c r="C402">
        <v>72.8</v>
      </c>
      <c r="D402">
        <v>456.5</v>
      </c>
      <c r="E402">
        <v>348.8</v>
      </c>
      <c r="F402" s="4">
        <f t="shared" si="80"/>
        <v>1212.5</v>
      </c>
      <c r="G402" s="4">
        <f t="shared" si="81"/>
        <v>421.6</v>
      </c>
      <c r="H402" s="17">
        <f t="shared" si="82"/>
        <v>187.59487666034155</v>
      </c>
    </row>
    <row r="403" spans="1:13" x14ac:dyDescent="0.25">
      <c r="A403" s="10">
        <f t="shared" si="83"/>
        <v>41648</v>
      </c>
      <c r="B403">
        <v>756.1</v>
      </c>
      <c r="C403">
        <v>72.599999999999994</v>
      </c>
      <c r="D403">
        <v>515.29999999999995</v>
      </c>
      <c r="E403" s="67">
        <v>349</v>
      </c>
      <c r="F403" s="4">
        <f t="shared" si="80"/>
        <v>1271.4000000000001</v>
      </c>
      <c r="G403" s="4">
        <f t="shared" si="81"/>
        <v>421.6</v>
      </c>
      <c r="H403" s="17">
        <f t="shared" si="82"/>
        <v>201.56546489563567</v>
      </c>
    </row>
    <row r="404" spans="1:13" x14ac:dyDescent="0.25">
      <c r="A404" s="10">
        <f t="shared" si="83"/>
        <v>41655</v>
      </c>
      <c r="B404">
        <v>700.5</v>
      </c>
      <c r="C404">
        <v>72.099999999999994</v>
      </c>
      <c r="D404">
        <v>635.4</v>
      </c>
      <c r="E404">
        <v>349.6</v>
      </c>
      <c r="F404" s="4">
        <f t="shared" ref="F404:F467" si="84">+B404+D404</f>
        <v>1335.9</v>
      </c>
      <c r="G404" s="4">
        <f t="shared" ref="G404:G467" si="85">+C404+E404</f>
        <v>421.70000000000005</v>
      </c>
      <c r="H404" s="17">
        <f t="shared" ref="H404:H467" si="86">+(F404/G404-1)*100</f>
        <v>216.78918662556316</v>
      </c>
    </row>
    <row r="405" spans="1:13" x14ac:dyDescent="0.25">
      <c r="A405" s="10">
        <f t="shared" si="83"/>
        <v>41662</v>
      </c>
      <c r="B405">
        <v>759.9</v>
      </c>
      <c r="C405">
        <v>71.8</v>
      </c>
      <c r="D405" s="67">
        <v>696</v>
      </c>
      <c r="E405">
        <v>349.9</v>
      </c>
      <c r="F405" s="4">
        <f t="shared" si="84"/>
        <v>1455.9</v>
      </c>
      <c r="G405" s="4">
        <f t="shared" si="85"/>
        <v>421.7</v>
      </c>
      <c r="H405" s="17">
        <f t="shared" si="86"/>
        <v>245.24543514346698</v>
      </c>
    </row>
    <row r="406" spans="1:13" x14ac:dyDescent="0.25">
      <c r="A406" s="10">
        <f t="shared" si="83"/>
        <v>41669</v>
      </c>
      <c r="B406">
        <v>822.9</v>
      </c>
      <c r="C406">
        <v>8.6</v>
      </c>
      <c r="D406">
        <v>696.1</v>
      </c>
      <c r="E406">
        <v>350.2</v>
      </c>
      <c r="F406" s="4">
        <f t="shared" si="84"/>
        <v>1519</v>
      </c>
      <c r="G406" s="4">
        <f t="shared" si="85"/>
        <v>358.8</v>
      </c>
      <c r="H406" s="17">
        <f t="shared" si="86"/>
        <v>323.35562987736904</v>
      </c>
    </row>
    <row r="407" spans="1:13" ht="15" x14ac:dyDescent="0.25">
      <c r="A407" s="10">
        <f t="shared" si="83"/>
        <v>41676</v>
      </c>
      <c r="B407">
        <v>878.1</v>
      </c>
      <c r="C407">
        <v>9.1</v>
      </c>
      <c r="D407">
        <v>874.4</v>
      </c>
      <c r="E407">
        <v>350.7</v>
      </c>
      <c r="F407" s="4">
        <f t="shared" si="84"/>
        <v>1752.5</v>
      </c>
      <c r="G407" s="4">
        <f t="shared" si="85"/>
        <v>359.8</v>
      </c>
      <c r="H407" s="17">
        <f t="shared" si="86"/>
        <v>387.07615341856581</v>
      </c>
      <c r="J407" s="53"/>
      <c r="M407" s="53"/>
    </row>
    <row r="408" spans="1:13" ht="15" x14ac:dyDescent="0.25">
      <c r="A408" s="10">
        <f t="shared" si="83"/>
        <v>41683</v>
      </c>
      <c r="B408">
        <v>818.9</v>
      </c>
      <c r="C408">
        <v>8.9</v>
      </c>
      <c r="D408" s="67">
        <v>935</v>
      </c>
      <c r="E408">
        <v>350.8</v>
      </c>
      <c r="F408" s="4">
        <f t="shared" si="84"/>
        <v>1753.9</v>
      </c>
      <c r="G408" s="4">
        <f t="shared" si="85"/>
        <v>359.7</v>
      </c>
      <c r="H408" s="17">
        <f t="shared" si="86"/>
        <v>387.60077842646649</v>
      </c>
      <c r="K408" s="53"/>
      <c r="M408" s="53"/>
    </row>
    <row r="409" spans="1:13" x14ac:dyDescent="0.25">
      <c r="A409" s="10">
        <f t="shared" si="83"/>
        <v>41690</v>
      </c>
      <c r="B409" s="67">
        <v>822</v>
      </c>
      <c r="C409">
        <v>8.6999999999999993</v>
      </c>
      <c r="D409">
        <v>991.5</v>
      </c>
      <c r="E409">
        <v>351.3</v>
      </c>
      <c r="F409" s="4">
        <f t="shared" si="84"/>
        <v>1813.5</v>
      </c>
      <c r="G409" s="4">
        <f t="shared" si="85"/>
        <v>360</v>
      </c>
      <c r="H409" s="17">
        <f t="shared" si="86"/>
        <v>403.74999999999994</v>
      </c>
    </row>
    <row r="410" spans="1:13" x14ac:dyDescent="0.25">
      <c r="A410" s="10">
        <f t="shared" si="83"/>
        <v>41697</v>
      </c>
      <c r="B410">
        <v>699.5</v>
      </c>
      <c r="C410">
        <v>7.7</v>
      </c>
      <c r="D410">
        <v>1248.2</v>
      </c>
      <c r="E410">
        <v>352.3</v>
      </c>
      <c r="F410" s="4">
        <f t="shared" si="84"/>
        <v>1947.7</v>
      </c>
      <c r="G410" s="4">
        <f t="shared" si="85"/>
        <v>360</v>
      </c>
      <c r="H410" s="17">
        <f t="shared" si="86"/>
        <v>441.02777777777777</v>
      </c>
    </row>
    <row r="411" spans="1:13" x14ac:dyDescent="0.25">
      <c r="A411" s="10">
        <f t="shared" si="83"/>
        <v>41704</v>
      </c>
      <c r="B411">
        <v>922.2</v>
      </c>
      <c r="C411">
        <v>7.6</v>
      </c>
      <c r="D411">
        <v>1248.8</v>
      </c>
      <c r="E411">
        <v>352.4</v>
      </c>
      <c r="F411" s="4">
        <f t="shared" si="84"/>
        <v>2171</v>
      </c>
      <c r="G411" s="4">
        <f t="shared" si="85"/>
        <v>360</v>
      </c>
      <c r="H411" s="17">
        <f t="shared" si="86"/>
        <v>503.0555555555556</v>
      </c>
    </row>
    <row r="412" spans="1:13" ht="15" x14ac:dyDescent="0.25">
      <c r="A412" s="10">
        <f t="shared" si="83"/>
        <v>41711</v>
      </c>
      <c r="B412">
        <v>903.9</v>
      </c>
      <c r="C412">
        <v>5.6</v>
      </c>
      <c r="D412">
        <v>1366.7</v>
      </c>
      <c r="E412">
        <v>352.5</v>
      </c>
      <c r="F412" s="4">
        <f t="shared" si="84"/>
        <v>2270.6</v>
      </c>
      <c r="G412" s="4">
        <f t="shared" si="85"/>
        <v>358.1</v>
      </c>
      <c r="H412" s="17">
        <f t="shared" si="86"/>
        <v>534.06869589500138</v>
      </c>
      <c r="K412" s="53"/>
      <c r="L412" s="53"/>
    </row>
    <row r="413" spans="1:13" x14ac:dyDescent="0.25">
      <c r="A413" s="10">
        <f t="shared" si="83"/>
        <v>41718</v>
      </c>
      <c r="B413">
        <v>979.7</v>
      </c>
      <c r="C413">
        <v>5.2</v>
      </c>
      <c r="D413">
        <v>1429.8</v>
      </c>
      <c r="E413" s="67">
        <v>353</v>
      </c>
      <c r="F413" s="4">
        <f t="shared" si="84"/>
        <v>2409.5</v>
      </c>
      <c r="G413" s="4">
        <f t="shared" si="85"/>
        <v>358.2</v>
      </c>
      <c r="H413" s="17">
        <f t="shared" si="86"/>
        <v>572.6689000558348</v>
      </c>
    </row>
    <row r="414" spans="1:13" ht="15" x14ac:dyDescent="0.25">
      <c r="A414" s="10">
        <f t="shared" si="83"/>
        <v>41725</v>
      </c>
      <c r="B414" s="67">
        <v>1041</v>
      </c>
      <c r="C414">
        <v>5.3</v>
      </c>
      <c r="D414">
        <v>1553.1</v>
      </c>
      <c r="E414" s="67">
        <v>353</v>
      </c>
      <c r="F414" s="4">
        <f t="shared" si="84"/>
        <v>2594.1</v>
      </c>
      <c r="G414" s="4">
        <f t="shared" si="85"/>
        <v>358.3</v>
      </c>
      <c r="H414" s="91">
        <f t="shared" si="86"/>
        <v>624.00223276583858</v>
      </c>
      <c r="J414" s="53"/>
      <c r="M414" s="53"/>
    </row>
    <row r="415" spans="1:13" x14ac:dyDescent="0.25">
      <c r="A415" s="10">
        <f t="shared" si="83"/>
        <v>41732</v>
      </c>
      <c r="B415">
        <v>1116.0999999999999</v>
      </c>
      <c r="C415">
        <v>5.9</v>
      </c>
      <c r="D415">
        <v>1731.1</v>
      </c>
      <c r="E415" s="67">
        <v>353</v>
      </c>
      <c r="F415" s="4">
        <f t="shared" si="84"/>
        <v>2847.2</v>
      </c>
      <c r="G415" s="4">
        <f t="shared" si="85"/>
        <v>358.9</v>
      </c>
      <c r="H415" s="17">
        <f t="shared" si="86"/>
        <v>693.31290052939539</v>
      </c>
    </row>
    <row r="416" spans="1:13" x14ac:dyDescent="0.25">
      <c r="A416" s="10">
        <f t="shared" si="83"/>
        <v>41739</v>
      </c>
      <c r="B416">
        <v>1235.9000000000001</v>
      </c>
      <c r="C416">
        <v>5.7</v>
      </c>
      <c r="D416">
        <v>1731.1</v>
      </c>
      <c r="E416" s="67">
        <v>353.2</v>
      </c>
      <c r="F416" s="4">
        <f t="shared" si="84"/>
        <v>2967</v>
      </c>
      <c r="G416" s="4">
        <f t="shared" si="85"/>
        <v>358.9</v>
      </c>
      <c r="H416" s="17">
        <f t="shared" si="86"/>
        <v>726.69267205349684</v>
      </c>
    </row>
    <row r="417" spans="1:9" x14ac:dyDescent="0.25">
      <c r="A417" s="10">
        <f t="shared" si="83"/>
        <v>41746</v>
      </c>
      <c r="B417">
        <v>1237.4000000000001</v>
      </c>
      <c r="C417">
        <v>5.5</v>
      </c>
      <c r="D417">
        <v>1914.5</v>
      </c>
      <c r="E417" s="67">
        <v>353.4</v>
      </c>
      <c r="F417" s="4">
        <f t="shared" si="84"/>
        <v>3151.9</v>
      </c>
      <c r="G417" s="4">
        <f t="shared" si="85"/>
        <v>358.9</v>
      </c>
      <c r="H417" s="17">
        <f t="shared" si="86"/>
        <v>778.21120089161332</v>
      </c>
    </row>
    <row r="418" spans="1:9" x14ac:dyDescent="0.25">
      <c r="A418" s="10">
        <f t="shared" si="83"/>
        <v>41753</v>
      </c>
      <c r="B418">
        <v>1292.4000000000001</v>
      </c>
      <c r="C418">
        <v>4.7</v>
      </c>
      <c r="D418">
        <v>1975</v>
      </c>
      <c r="E418" s="67">
        <v>354.3</v>
      </c>
      <c r="F418" s="4">
        <f t="shared" si="84"/>
        <v>3267.4</v>
      </c>
      <c r="G418" s="4">
        <f t="shared" si="85"/>
        <v>359</v>
      </c>
      <c r="H418" s="17">
        <f t="shared" si="86"/>
        <v>810.13927576601679</v>
      </c>
    </row>
    <row r="419" spans="1:9" x14ac:dyDescent="0.25">
      <c r="A419" s="10">
        <f t="shared" si="83"/>
        <v>41760</v>
      </c>
      <c r="B419">
        <v>1153.3</v>
      </c>
      <c r="C419">
        <v>4.5</v>
      </c>
      <c r="D419">
        <v>2115.1</v>
      </c>
      <c r="E419">
        <v>355.1</v>
      </c>
      <c r="F419" s="4">
        <f t="shared" si="84"/>
        <v>3268.3999999999996</v>
      </c>
      <c r="G419" s="4">
        <f t="shared" si="85"/>
        <v>359.6</v>
      </c>
      <c r="H419" s="17">
        <f t="shared" si="86"/>
        <v>808.89877641824239</v>
      </c>
      <c r="I419">
        <v>0</v>
      </c>
    </row>
    <row r="420" spans="1:9" x14ac:dyDescent="0.25">
      <c r="A420" s="10">
        <f t="shared" si="83"/>
        <v>41767</v>
      </c>
      <c r="B420">
        <v>1152.2</v>
      </c>
      <c r="C420">
        <v>4.5999999999999996</v>
      </c>
      <c r="D420">
        <v>2116.1999999999998</v>
      </c>
      <c r="E420">
        <v>355.1</v>
      </c>
      <c r="F420" s="4">
        <f t="shared" si="84"/>
        <v>3268.3999999999996</v>
      </c>
      <c r="G420" s="4">
        <f t="shared" si="85"/>
        <v>359.70000000000005</v>
      </c>
      <c r="H420" s="17">
        <f t="shared" si="86"/>
        <v>808.64609396719459</v>
      </c>
      <c r="I420">
        <v>0</v>
      </c>
    </row>
    <row r="421" spans="1:9" x14ac:dyDescent="0.25">
      <c r="A421" s="10">
        <f t="shared" si="83"/>
        <v>41774</v>
      </c>
      <c r="B421">
        <v>1348.1</v>
      </c>
      <c r="C421">
        <v>4.5</v>
      </c>
      <c r="D421">
        <v>2428.5</v>
      </c>
      <c r="E421">
        <v>355.1</v>
      </c>
      <c r="F421" s="4">
        <f t="shared" si="84"/>
        <v>3776.6</v>
      </c>
      <c r="G421" s="4">
        <f t="shared" si="85"/>
        <v>359.6</v>
      </c>
      <c r="H421" s="17">
        <f t="shared" si="86"/>
        <v>950.22246941045603</v>
      </c>
      <c r="I421">
        <v>0</v>
      </c>
    </row>
    <row r="422" spans="1:9" x14ac:dyDescent="0.25">
      <c r="A422" s="10">
        <f t="shared" si="83"/>
        <v>41781</v>
      </c>
      <c r="B422">
        <v>1339.8</v>
      </c>
      <c r="C422">
        <v>4.3</v>
      </c>
      <c r="D422">
        <v>2496.1999999999998</v>
      </c>
      <c r="E422">
        <v>412.8</v>
      </c>
      <c r="F422" s="4">
        <f t="shared" si="84"/>
        <v>3836</v>
      </c>
      <c r="G422" s="4">
        <f t="shared" si="85"/>
        <v>417.1</v>
      </c>
      <c r="H422" s="17">
        <f t="shared" si="86"/>
        <v>819.68352912970511</v>
      </c>
      <c r="I422">
        <v>0</v>
      </c>
    </row>
    <row r="423" spans="1:9" x14ac:dyDescent="0.25">
      <c r="A423" s="10">
        <f t="shared" si="83"/>
        <v>41788</v>
      </c>
      <c r="B423">
        <v>1279.8</v>
      </c>
      <c r="C423">
        <v>4.7</v>
      </c>
      <c r="D423">
        <v>2629</v>
      </c>
      <c r="E423">
        <v>412.9</v>
      </c>
      <c r="F423" s="4">
        <f t="shared" si="84"/>
        <v>3908.8</v>
      </c>
      <c r="G423" s="4">
        <f t="shared" si="85"/>
        <v>417.59999999999997</v>
      </c>
      <c r="H423" s="17">
        <f t="shared" si="86"/>
        <v>836.0153256704981</v>
      </c>
      <c r="I423">
        <v>0</v>
      </c>
    </row>
    <row r="424" spans="1:9" x14ac:dyDescent="0.25">
      <c r="A424" s="10">
        <f t="shared" si="83"/>
        <v>41795</v>
      </c>
      <c r="B424">
        <v>1211.7</v>
      </c>
      <c r="C424">
        <v>4.5999999999999996</v>
      </c>
      <c r="D424">
        <v>2695.9</v>
      </c>
      <c r="E424">
        <v>413</v>
      </c>
      <c r="F424" s="4">
        <f t="shared" si="84"/>
        <v>3907.6000000000004</v>
      </c>
      <c r="G424" s="4">
        <f t="shared" si="85"/>
        <v>417.6</v>
      </c>
      <c r="H424" s="17">
        <f t="shared" si="86"/>
        <v>835.72796934865914</v>
      </c>
      <c r="I424">
        <v>0</v>
      </c>
    </row>
    <row r="425" spans="1:9" x14ac:dyDescent="0.25">
      <c r="A425" s="10">
        <f t="shared" si="83"/>
        <v>41802</v>
      </c>
      <c r="B425">
        <v>1185.9000000000001</v>
      </c>
      <c r="C425">
        <v>4.5999999999999996</v>
      </c>
      <c r="D425">
        <v>2781.3</v>
      </c>
      <c r="E425">
        <v>413</v>
      </c>
      <c r="F425" s="4">
        <f t="shared" si="84"/>
        <v>3967.2000000000003</v>
      </c>
      <c r="G425" s="4">
        <f t="shared" si="85"/>
        <v>417.6</v>
      </c>
      <c r="H425" s="17">
        <f t="shared" si="86"/>
        <v>850</v>
      </c>
      <c r="I425">
        <v>0.6</v>
      </c>
    </row>
    <row r="426" spans="1:9" x14ac:dyDescent="0.25">
      <c r="A426" s="10">
        <f t="shared" si="83"/>
        <v>41809</v>
      </c>
      <c r="B426">
        <v>1177.5</v>
      </c>
      <c r="C426">
        <v>4</v>
      </c>
      <c r="D426">
        <v>2916.8</v>
      </c>
      <c r="E426">
        <v>413.6</v>
      </c>
      <c r="F426" s="4">
        <f t="shared" si="84"/>
        <v>4094.3</v>
      </c>
      <c r="G426" s="4">
        <f t="shared" si="85"/>
        <v>417.6</v>
      </c>
      <c r="H426" s="17">
        <f t="shared" si="86"/>
        <v>880.43582375478934</v>
      </c>
      <c r="I426">
        <v>0.6</v>
      </c>
    </row>
    <row r="427" spans="1:9" x14ac:dyDescent="0.25">
      <c r="A427" s="10">
        <f t="shared" si="83"/>
        <v>41816</v>
      </c>
      <c r="B427">
        <v>1047.3</v>
      </c>
      <c r="C427">
        <v>4</v>
      </c>
      <c r="D427">
        <v>3109.8</v>
      </c>
      <c r="E427">
        <v>413.7</v>
      </c>
      <c r="F427" s="4">
        <f t="shared" si="84"/>
        <v>4157.1000000000004</v>
      </c>
      <c r="G427" s="4">
        <f t="shared" si="85"/>
        <v>417.7</v>
      </c>
      <c r="H427" s="17">
        <f t="shared" si="86"/>
        <v>895.23581517835783</v>
      </c>
      <c r="I427">
        <v>0.6</v>
      </c>
    </row>
    <row r="428" spans="1:9" x14ac:dyDescent="0.25">
      <c r="A428" s="10">
        <f t="shared" si="83"/>
        <v>41823</v>
      </c>
      <c r="B428">
        <v>1064.7</v>
      </c>
      <c r="C428">
        <v>4.5</v>
      </c>
      <c r="D428">
        <v>3291.5</v>
      </c>
      <c r="E428">
        <v>413.7</v>
      </c>
      <c r="F428" s="4">
        <f t="shared" si="84"/>
        <v>4356.2</v>
      </c>
      <c r="G428" s="4">
        <f t="shared" si="85"/>
        <v>418.2</v>
      </c>
      <c r="H428" s="17">
        <f t="shared" si="86"/>
        <v>941.65471066475368</v>
      </c>
      <c r="I428">
        <v>0.6</v>
      </c>
    </row>
    <row r="429" spans="1:9" x14ac:dyDescent="0.25">
      <c r="A429" s="10">
        <f t="shared" si="83"/>
        <v>41830</v>
      </c>
      <c r="B429">
        <v>951.1</v>
      </c>
      <c r="C429">
        <v>4.5</v>
      </c>
      <c r="D429">
        <v>3407.9</v>
      </c>
      <c r="E429">
        <v>413.7</v>
      </c>
      <c r="F429" s="4">
        <f t="shared" si="84"/>
        <v>4359</v>
      </c>
      <c r="G429" s="4">
        <f t="shared" si="85"/>
        <v>418.2</v>
      </c>
      <c r="H429" s="17">
        <f t="shared" si="86"/>
        <v>942.32424677187953</v>
      </c>
      <c r="I429">
        <v>1.6</v>
      </c>
    </row>
    <row r="430" spans="1:9" x14ac:dyDescent="0.25">
      <c r="A430" s="10">
        <f t="shared" si="83"/>
        <v>41837</v>
      </c>
      <c r="B430">
        <v>763.1</v>
      </c>
      <c r="C430">
        <v>4.3</v>
      </c>
      <c r="D430">
        <v>3663.7</v>
      </c>
      <c r="E430">
        <v>414</v>
      </c>
      <c r="F430" s="4">
        <f t="shared" si="84"/>
        <v>4426.8</v>
      </c>
      <c r="G430" s="4">
        <f t="shared" si="85"/>
        <v>418.3</v>
      </c>
      <c r="H430" s="17">
        <f t="shared" si="86"/>
        <v>958.28352856801348</v>
      </c>
      <c r="I430">
        <v>1.6</v>
      </c>
    </row>
    <row r="431" spans="1:9" x14ac:dyDescent="0.25">
      <c r="A431" s="10">
        <f t="shared" si="83"/>
        <v>41844</v>
      </c>
      <c r="B431">
        <v>763.1</v>
      </c>
      <c r="C431">
        <v>4.3</v>
      </c>
      <c r="D431">
        <v>3800.3</v>
      </c>
      <c r="E431">
        <v>414.1</v>
      </c>
      <c r="F431" s="4">
        <f t="shared" si="84"/>
        <v>4563.4000000000005</v>
      </c>
      <c r="G431" s="4">
        <f t="shared" si="85"/>
        <v>418.40000000000003</v>
      </c>
      <c r="H431" s="17">
        <f t="shared" si="86"/>
        <v>990.67877629063105</v>
      </c>
      <c r="I431">
        <v>1.6</v>
      </c>
    </row>
    <row r="432" spans="1:9" x14ac:dyDescent="0.25">
      <c r="A432" s="10">
        <f t="shared" si="83"/>
        <v>41851</v>
      </c>
      <c r="B432">
        <v>577.20000000000005</v>
      </c>
      <c r="C432">
        <v>4.3</v>
      </c>
      <c r="D432">
        <v>3990.6</v>
      </c>
      <c r="E432">
        <v>414.1</v>
      </c>
      <c r="F432" s="4">
        <f t="shared" si="84"/>
        <v>4567.8</v>
      </c>
      <c r="G432" s="4">
        <f t="shared" si="85"/>
        <v>418.40000000000003</v>
      </c>
      <c r="H432" s="17">
        <f t="shared" si="86"/>
        <v>991.73040152963665</v>
      </c>
      <c r="I432">
        <v>1.6</v>
      </c>
    </row>
    <row r="433" spans="1:9" x14ac:dyDescent="0.25">
      <c r="A433" s="10">
        <f t="shared" si="83"/>
        <v>41858</v>
      </c>
      <c r="B433">
        <v>576.79999999999995</v>
      </c>
      <c r="C433">
        <v>4.3</v>
      </c>
      <c r="D433">
        <v>4122.1000000000004</v>
      </c>
      <c r="E433">
        <v>414.1</v>
      </c>
      <c r="F433" s="4">
        <f t="shared" si="84"/>
        <v>4698.9000000000005</v>
      </c>
      <c r="G433" s="4">
        <f t="shared" si="85"/>
        <v>418.40000000000003</v>
      </c>
      <c r="H433" s="17">
        <f t="shared" si="86"/>
        <v>1023.064053537285</v>
      </c>
      <c r="I433">
        <v>1.6</v>
      </c>
    </row>
    <row r="434" spans="1:9" x14ac:dyDescent="0.25">
      <c r="A434" s="10">
        <f t="shared" si="83"/>
        <v>41865</v>
      </c>
      <c r="B434">
        <v>354.7</v>
      </c>
      <c r="C434">
        <v>3.9</v>
      </c>
      <c r="D434">
        <v>4437.7</v>
      </c>
      <c r="E434">
        <v>414.5</v>
      </c>
      <c r="F434" s="4">
        <f t="shared" si="84"/>
        <v>4792.3999999999996</v>
      </c>
      <c r="G434" s="4">
        <f t="shared" si="85"/>
        <v>418.4</v>
      </c>
      <c r="H434" s="17">
        <f t="shared" si="86"/>
        <v>1045.4110898661568</v>
      </c>
      <c r="I434">
        <v>1.6</v>
      </c>
    </row>
    <row r="435" spans="1:9" x14ac:dyDescent="0.25">
      <c r="A435" s="10">
        <f t="shared" si="83"/>
        <v>41872</v>
      </c>
      <c r="B435">
        <v>81.400000000000006</v>
      </c>
      <c r="C435">
        <v>2.7</v>
      </c>
      <c r="D435">
        <v>4662.2</v>
      </c>
      <c r="E435">
        <v>416.2</v>
      </c>
      <c r="F435" s="4">
        <f t="shared" si="84"/>
        <v>4743.5999999999995</v>
      </c>
      <c r="G435" s="4">
        <f t="shared" si="85"/>
        <v>418.9</v>
      </c>
      <c r="H435" s="17">
        <f t="shared" si="86"/>
        <v>1032.394366197183</v>
      </c>
      <c r="I435">
        <v>126.6</v>
      </c>
    </row>
    <row r="436" spans="1:9" x14ac:dyDescent="0.25">
      <c r="A436" s="10">
        <f t="shared" si="83"/>
        <v>41879</v>
      </c>
      <c r="B436">
        <v>21.4</v>
      </c>
      <c r="C436">
        <v>2.7</v>
      </c>
      <c r="D436">
        <v>4843.3999999999996</v>
      </c>
      <c r="E436">
        <v>416.2</v>
      </c>
      <c r="F436" s="4">
        <f t="shared" si="84"/>
        <v>4864.7999999999993</v>
      </c>
      <c r="G436" s="4">
        <f t="shared" si="85"/>
        <v>418.9</v>
      </c>
      <c r="H436" s="17">
        <f t="shared" si="86"/>
        <v>1061.3272857483885</v>
      </c>
      <c r="I436">
        <v>129.1</v>
      </c>
    </row>
    <row r="437" spans="1:9" x14ac:dyDescent="0.25">
      <c r="A437" s="10">
        <f t="shared" si="83"/>
        <v>41886</v>
      </c>
      <c r="B437">
        <v>84.6</v>
      </c>
      <c r="C437">
        <v>5.9</v>
      </c>
      <c r="D437">
        <v>133.1</v>
      </c>
      <c r="E437">
        <v>0.6</v>
      </c>
      <c r="F437" s="4">
        <f t="shared" si="84"/>
        <v>217.7</v>
      </c>
      <c r="G437" s="4">
        <f t="shared" si="85"/>
        <v>6.5</v>
      </c>
      <c r="H437" s="17">
        <f t="shared" si="86"/>
        <v>3249.2307692307691</v>
      </c>
    </row>
    <row r="438" spans="1:9" x14ac:dyDescent="0.25">
      <c r="A438" s="10">
        <f t="shared" si="83"/>
        <v>41893</v>
      </c>
      <c r="B438">
        <v>65.900000000000006</v>
      </c>
      <c r="C438">
        <v>6.1</v>
      </c>
      <c r="D438">
        <v>220.1</v>
      </c>
      <c r="E438">
        <v>1.4</v>
      </c>
      <c r="F438" s="4">
        <f t="shared" si="84"/>
        <v>286</v>
      </c>
      <c r="G438" s="4">
        <f t="shared" si="85"/>
        <v>7.5</v>
      </c>
      <c r="H438" s="17">
        <f t="shared" si="86"/>
        <v>3713.3333333333335</v>
      </c>
    </row>
    <row r="439" spans="1:9" x14ac:dyDescent="0.25">
      <c r="A439" s="10">
        <f t="shared" si="83"/>
        <v>41900</v>
      </c>
      <c r="B439">
        <v>5.6</v>
      </c>
      <c r="C439">
        <v>6</v>
      </c>
      <c r="D439">
        <v>278.7</v>
      </c>
      <c r="E439">
        <v>1.5</v>
      </c>
      <c r="F439" s="4">
        <f t="shared" si="84"/>
        <v>284.3</v>
      </c>
      <c r="G439" s="4">
        <f t="shared" si="85"/>
        <v>7.5</v>
      </c>
      <c r="H439" s="17">
        <f t="shared" si="86"/>
        <v>3690.6666666666665</v>
      </c>
    </row>
    <row r="440" spans="1:9" x14ac:dyDescent="0.25">
      <c r="A440" s="10">
        <f t="shared" si="83"/>
        <v>41907</v>
      </c>
      <c r="B440">
        <v>5.4</v>
      </c>
      <c r="C440">
        <v>6.5</v>
      </c>
      <c r="D440">
        <v>346.7</v>
      </c>
      <c r="E440">
        <v>1.5</v>
      </c>
      <c r="F440" s="4">
        <f t="shared" si="84"/>
        <v>352.09999999999997</v>
      </c>
      <c r="G440" s="4">
        <f t="shared" si="85"/>
        <v>8</v>
      </c>
      <c r="H440" s="17">
        <f t="shared" si="86"/>
        <v>4301.25</v>
      </c>
    </row>
    <row r="441" spans="1:9" x14ac:dyDescent="0.25">
      <c r="A441" s="10">
        <f t="shared" si="83"/>
        <v>41914</v>
      </c>
      <c r="B441">
        <v>3.8</v>
      </c>
      <c r="C441">
        <v>6.4</v>
      </c>
      <c r="D441">
        <v>410.2</v>
      </c>
      <c r="E441">
        <v>1.7</v>
      </c>
      <c r="F441" s="4">
        <f t="shared" si="84"/>
        <v>414</v>
      </c>
      <c r="G441" s="4">
        <f t="shared" si="85"/>
        <v>8.1</v>
      </c>
      <c r="H441" s="17">
        <f t="shared" si="86"/>
        <v>5011.1111111111113</v>
      </c>
    </row>
    <row r="442" spans="1:9" x14ac:dyDescent="0.25">
      <c r="A442" s="10">
        <f t="shared" si="83"/>
        <v>41921</v>
      </c>
      <c r="B442">
        <v>3.3</v>
      </c>
      <c r="C442">
        <v>6.4</v>
      </c>
      <c r="D442">
        <v>410.8</v>
      </c>
      <c r="E442">
        <v>1.7</v>
      </c>
      <c r="F442" s="4">
        <f t="shared" si="84"/>
        <v>414.1</v>
      </c>
      <c r="G442" s="4">
        <f t="shared" si="85"/>
        <v>8.1</v>
      </c>
      <c r="H442" s="17">
        <f t="shared" si="86"/>
        <v>5012.3456790123464</v>
      </c>
    </row>
    <row r="443" spans="1:9" x14ac:dyDescent="0.25">
      <c r="A443" s="10">
        <f t="shared" si="83"/>
        <v>41928</v>
      </c>
      <c r="B443">
        <v>3.2</v>
      </c>
      <c r="C443">
        <v>6.4</v>
      </c>
      <c r="D443">
        <v>411.1</v>
      </c>
      <c r="E443">
        <v>1.7</v>
      </c>
      <c r="F443" s="4">
        <f t="shared" si="84"/>
        <v>414.3</v>
      </c>
      <c r="G443" s="4">
        <f t="shared" si="85"/>
        <v>8.1</v>
      </c>
      <c r="H443" s="17">
        <f t="shared" si="86"/>
        <v>5014.8148148148157</v>
      </c>
    </row>
    <row r="444" spans="1:9" x14ac:dyDescent="0.25">
      <c r="A444" s="10">
        <f t="shared" si="83"/>
        <v>41935</v>
      </c>
      <c r="B444">
        <v>2.7</v>
      </c>
      <c r="C444">
        <v>6.1</v>
      </c>
      <c r="D444">
        <v>546.20000000000005</v>
      </c>
      <c r="E444">
        <v>3.4</v>
      </c>
      <c r="F444" s="4">
        <f t="shared" si="84"/>
        <v>548.90000000000009</v>
      </c>
      <c r="G444" s="4">
        <f t="shared" si="85"/>
        <v>9.5</v>
      </c>
      <c r="H444" s="17">
        <f t="shared" si="86"/>
        <v>5677.8947368421068</v>
      </c>
    </row>
    <row r="445" spans="1:9" x14ac:dyDescent="0.25">
      <c r="A445" s="10">
        <f t="shared" si="83"/>
        <v>41942</v>
      </c>
      <c r="B445">
        <v>2.8</v>
      </c>
      <c r="C445">
        <v>314.10000000000002</v>
      </c>
      <c r="D445">
        <v>546.5</v>
      </c>
      <c r="E445">
        <v>3.6</v>
      </c>
      <c r="F445" s="4">
        <f t="shared" si="84"/>
        <v>549.29999999999995</v>
      </c>
      <c r="G445" s="4">
        <f t="shared" si="85"/>
        <v>317.70000000000005</v>
      </c>
      <c r="H445" s="17">
        <f t="shared" si="86"/>
        <v>72.898961284230367</v>
      </c>
    </row>
    <row r="446" spans="1:9" x14ac:dyDescent="0.25">
      <c r="A446" s="10">
        <f t="shared" ref="A446:A509" si="87">+A445+7</f>
        <v>41949</v>
      </c>
      <c r="B446">
        <v>2.6</v>
      </c>
      <c r="C446">
        <v>464.1</v>
      </c>
      <c r="D446">
        <v>547.4</v>
      </c>
      <c r="E446">
        <v>4.5</v>
      </c>
      <c r="F446" s="4">
        <f t="shared" si="84"/>
        <v>550</v>
      </c>
      <c r="G446" s="4">
        <f t="shared" si="85"/>
        <v>468.6</v>
      </c>
      <c r="H446" s="17">
        <f t="shared" si="86"/>
        <v>17.370892018779326</v>
      </c>
    </row>
    <row r="447" spans="1:9" x14ac:dyDescent="0.25">
      <c r="A447" s="10">
        <f t="shared" si="87"/>
        <v>41956</v>
      </c>
      <c r="B447">
        <v>6.6</v>
      </c>
      <c r="C447">
        <v>463.5</v>
      </c>
      <c r="D447">
        <v>547.4</v>
      </c>
      <c r="E447">
        <v>5.2</v>
      </c>
      <c r="F447" s="4">
        <f t="shared" si="84"/>
        <v>554</v>
      </c>
      <c r="G447" s="4">
        <f t="shared" si="85"/>
        <v>468.7</v>
      </c>
      <c r="H447" s="17">
        <f t="shared" si="86"/>
        <v>18.199274589289537</v>
      </c>
    </row>
    <row r="448" spans="1:9" x14ac:dyDescent="0.25">
      <c r="A448" s="10">
        <f t="shared" si="87"/>
        <v>41963</v>
      </c>
      <c r="B448">
        <v>6.6</v>
      </c>
      <c r="C448">
        <v>642.1</v>
      </c>
      <c r="D448">
        <v>547.4</v>
      </c>
      <c r="E448">
        <v>5.3</v>
      </c>
      <c r="F448" s="4">
        <f t="shared" si="84"/>
        <v>554</v>
      </c>
      <c r="G448" s="4">
        <f t="shared" si="85"/>
        <v>647.4</v>
      </c>
      <c r="H448" s="17">
        <f t="shared" si="86"/>
        <v>-14.426938523324061</v>
      </c>
    </row>
    <row r="449" spans="1:8" x14ac:dyDescent="0.25">
      <c r="A449" s="10">
        <f t="shared" si="87"/>
        <v>41970</v>
      </c>
      <c r="B449">
        <v>129.1</v>
      </c>
      <c r="C449">
        <v>698.3</v>
      </c>
      <c r="D449">
        <v>547.5</v>
      </c>
      <c r="E449">
        <v>72.2</v>
      </c>
      <c r="F449" s="4">
        <f t="shared" si="84"/>
        <v>676.6</v>
      </c>
      <c r="G449" s="4">
        <f t="shared" si="85"/>
        <v>770.5</v>
      </c>
      <c r="H449" s="17">
        <f t="shared" si="86"/>
        <v>-12.186891628812457</v>
      </c>
    </row>
    <row r="450" spans="1:8" x14ac:dyDescent="0.25">
      <c r="A450" s="10">
        <f t="shared" si="87"/>
        <v>41977</v>
      </c>
      <c r="B450">
        <v>250.9</v>
      </c>
      <c r="C450">
        <v>698.4</v>
      </c>
      <c r="D450">
        <v>547.79999999999995</v>
      </c>
      <c r="E450">
        <v>72.5</v>
      </c>
      <c r="F450" s="4">
        <f t="shared" si="84"/>
        <v>798.69999999999993</v>
      </c>
      <c r="G450" s="4">
        <f t="shared" si="85"/>
        <v>770.9</v>
      </c>
      <c r="H450" s="17">
        <f t="shared" si="86"/>
        <v>3.6061746011155638</v>
      </c>
    </row>
    <row r="451" spans="1:8" x14ac:dyDescent="0.25">
      <c r="A451" s="10">
        <f t="shared" si="87"/>
        <v>41984</v>
      </c>
      <c r="B451">
        <v>250.2</v>
      </c>
      <c r="C451">
        <v>697.8</v>
      </c>
      <c r="D451">
        <v>608.1</v>
      </c>
      <c r="E451">
        <v>135.4</v>
      </c>
      <c r="F451" s="4">
        <f t="shared" si="84"/>
        <v>858.3</v>
      </c>
      <c r="G451" s="4">
        <f t="shared" si="85"/>
        <v>833.19999999999993</v>
      </c>
      <c r="H451" s="17">
        <f t="shared" si="86"/>
        <v>3.0124819971195427</v>
      </c>
    </row>
    <row r="452" spans="1:8" x14ac:dyDescent="0.25">
      <c r="A452" s="10">
        <f t="shared" si="87"/>
        <v>41991</v>
      </c>
      <c r="B452">
        <v>312.3</v>
      </c>
      <c r="C452">
        <v>885.9</v>
      </c>
      <c r="D452">
        <v>609.1</v>
      </c>
      <c r="E452">
        <v>257.60000000000002</v>
      </c>
      <c r="F452" s="4">
        <f>+B452+D452</f>
        <v>921.40000000000009</v>
      </c>
      <c r="G452" s="4">
        <f t="shared" si="85"/>
        <v>1143.5</v>
      </c>
      <c r="H452" s="17">
        <f t="shared" si="86"/>
        <v>-19.422824661128114</v>
      </c>
    </row>
    <row r="453" spans="1:8" x14ac:dyDescent="0.25">
      <c r="A453" s="10">
        <f t="shared" si="87"/>
        <v>41998</v>
      </c>
      <c r="B453">
        <v>372.2</v>
      </c>
      <c r="C453">
        <v>701</v>
      </c>
      <c r="D453">
        <v>609.20000000000005</v>
      </c>
      <c r="E453">
        <v>456.5</v>
      </c>
      <c r="F453" s="4">
        <f t="shared" si="84"/>
        <v>981.40000000000009</v>
      </c>
      <c r="G453" s="4">
        <f t="shared" si="85"/>
        <v>1157.5</v>
      </c>
      <c r="H453" s="17">
        <f t="shared" si="86"/>
        <v>-15.213822894168461</v>
      </c>
    </row>
    <row r="454" spans="1:8" x14ac:dyDescent="0.25">
      <c r="A454" s="10">
        <f t="shared" si="87"/>
        <v>42005</v>
      </c>
      <c r="B454">
        <v>372.6</v>
      </c>
      <c r="C454">
        <v>756</v>
      </c>
      <c r="D454">
        <v>609.79999999999995</v>
      </c>
      <c r="E454">
        <v>456.5</v>
      </c>
      <c r="F454" s="4">
        <f t="shared" si="84"/>
        <v>982.4</v>
      </c>
      <c r="G454" s="4">
        <f t="shared" si="85"/>
        <v>1212.5</v>
      </c>
      <c r="H454" s="17">
        <f t="shared" si="86"/>
        <v>-18.97731958762887</v>
      </c>
    </row>
    <row r="455" spans="1:8" x14ac:dyDescent="0.25">
      <c r="A455" s="10">
        <f t="shared" si="87"/>
        <v>42012</v>
      </c>
      <c r="B455">
        <v>508.6</v>
      </c>
      <c r="C455">
        <v>756.1</v>
      </c>
      <c r="D455">
        <v>609.79999999999995</v>
      </c>
      <c r="E455">
        <v>515.29999999999995</v>
      </c>
      <c r="F455" s="4">
        <f t="shared" si="84"/>
        <v>1118.4000000000001</v>
      </c>
      <c r="G455" s="4">
        <f t="shared" si="85"/>
        <v>1271.4000000000001</v>
      </c>
      <c r="H455" s="17">
        <f t="shared" si="86"/>
        <v>-12.033978291647006</v>
      </c>
    </row>
    <row r="456" spans="1:8" x14ac:dyDescent="0.25">
      <c r="A456" s="10">
        <f t="shared" si="87"/>
        <v>42019</v>
      </c>
      <c r="B456">
        <v>878.3</v>
      </c>
      <c r="C456">
        <v>700.5</v>
      </c>
      <c r="D456">
        <v>609.9</v>
      </c>
      <c r="E456">
        <v>635.4</v>
      </c>
      <c r="F456" s="4">
        <f t="shared" si="84"/>
        <v>1488.1999999999998</v>
      </c>
      <c r="G456" s="4">
        <f t="shared" si="85"/>
        <v>1335.9</v>
      </c>
      <c r="H456" s="17">
        <f t="shared" si="86"/>
        <v>11.400553933677649</v>
      </c>
    </row>
    <row r="457" spans="1:8" x14ac:dyDescent="0.25">
      <c r="A457" s="10">
        <f t="shared" si="87"/>
        <v>42026</v>
      </c>
      <c r="B457">
        <v>1059.0999999999999</v>
      </c>
      <c r="C457">
        <v>759.9</v>
      </c>
      <c r="D457">
        <v>610.29999999999995</v>
      </c>
      <c r="E457">
        <v>696</v>
      </c>
      <c r="F457" s="4">
        <f t="shared" si="84"/>
        <v>1669.3999999999999</v>
      </c>
      <c r="G457" s="4">
        <f t="shared" si="85"/>
        <v>1455.9</v>
      </c>
      <c r="H457" s="17">
        <f t="shared" si="86"/>
        <v>14.664468713510526</v>
      </c>
    </row>
    <row r="458" spans="1:8" x14ac:dyDescent="0.25">
      <c r="A458" s="10">
        <f t="shared" si="87"/>
        <v>42033</v>
      </c>
      <c r="B458">
        <v>1175.2</v>
      </c>
      <c r="C458">
        <v>822.9</v>
      </c>
      <c r="D458">
        <v>610.29999999999995</v>
      </c>
      <c r="E458">
        <v>696.1</v>
      </c>
      <c r="F458" s="4">
        <f t="shared" si="84"/>
        <v>1785.5</v>
      </c>
      <c r="G458" s="4">
        <f t="shared" si="85"/>
        <v>1519</v>
      </c>
      <c r="H458" s="17">
        <f t="shared" si="86"/>
        <v>17.544437129690582</v>
      </c>
    </row>
    <row r="459" spans="1:8" x14ac:dyDescent="0.25">
      <c r="A459" s="10">
        <f t="shared" si="87"/>
        <v>42040</v>
      </c>
      <c r="B459">
        <v>1244</v>
      </c>
      <c r="C459">
        <v>878.1</v>
      </c>
      <c r="D459">
        <v>610.5</v>
      </c>
      <c r="E459">
        <v>874.4</v>
      </c>
      <c r="F459" s="4">
        <f t="shared" si="84"/>
        <v>1854.5</v>
      </c>
      <c r="G459" s="4">
        <f t="shared" si="85"/>
        <v>1752.5</v>
      </c>
      <c r="H459" s="17">
        <f t="shared" si="86"/>
        <v>5.8202567760342383</v>
      </c>
    </row>
    <row r="460" spans="1:8" x14ac:dyDescent="0.25">
      <c r="A460" s="10">
        <f t="shared" si="87"/>
        <v>42047</v>
      </c>
      <c r="B460">
        <v>1430.2</v>
      </c>
      <c r="C460">
        <v>818.9</v>
      </c>
      <c r="D460">
        <v>610.5</v>
      </c>
      <c r="E460">
        <v>935</v>
      </c>
      <c r="F460" s="4">
        <f t="shared" si="84"/>
        <v>2040.7</v>
      </c>
      <c r="G460" s="4">
        <f t="shared" si="85"/>
        <v>1753.9</v>
      </c>
      <c r="H460" s="17">
        <f t="shared" si="86"/>
        <v>16.352129539882544</v>
      </c>
    </row>
    <row r="461" spans="1:8" x14ac:dyDescent="0.25">
      <c r="A461" s="10">
        <f t="shared" si="87"/>
        <v>42054</v>
      </c>
      <c r="B461">
        <v>1298.9000000000001</v>
      </c>
      <c r="C461">
        <v>822</v>
      </c>
      <c r="D461">
        <v>734.6</v>
      </c>
      <c r="E461">
        <v>991.5</v>
      </c>
      <c r="F461" s="4">
        <f t="shared" si="84"/>
        <v>2033.5</v>
      </c>
      <c r="G461" s="4">
        <f t="shared" si="85"/>
        <v>1813.5</v>
      </c>
      <c r="H461" s="17">
        <f t="shared" si="86"/>
        <v>12.131237937689555</v>
      </c>
    </row>
    <row r="462" spans="1:8" x14ac:dyDescent="0.25">
      <c r="A462" s="10">
        <f t="shared" si="87"/>
        <v>42061</v>
      </c>
      <c r="B462" s="72">
        <v>1296.8</v>
      </c>
      <c r="C462">
        <v>699.5</v>
      </c>
      <c r="D462">
        <v>801.7</v>
      </c>
      <c r="E462">
        <v>1248.2</v>
      </c>
      <c r="F462" s="4">
        <f t="shared" si="84"/>
        <v>2098.5</v>
      </c>
      <c r="G462" s="4">
        <f t="shared" si="85"/>
        <v>1947.7</v>
      </c>
      <c r="H462" s="17">
        <f t="shared" si="86"/>
        <v>7.7424654720952946</v>
      </c>
    </row>
    <row r="463" spans="1:8" x14ac:dyDescent="0.25">
      <c r="A463" s="10">
        <f t="shared" si="87"/>
        <v>42068</v>
      </c>
      <c r="B463" s="72">
        <v>1233.7</v>
      </c>
      <c r="C463">
        <v>911.2</v>
      </c>
      <c r="D463">
        <v>1145.7</v>
      </c>
      <c r="E463">
        <v>1248.8</v>
      </c>
      <c r="F463" s="4">
        <f t="shared" si="84"/>
        <v>2379.4</v>
      </c>
      <c r="G463" s="4">
        <f t="shared" si="85"/>
        <v>2160</v>
      </c>
      <c r="H463" s="17">
        <f t="shared" si="86"/>
        <v>10.157407407407405</v>
      </c>
    </row>
    <row r="464" spans="1:8" x14ac:dyDescent="0.25">
      <c r="A464" s="10">
        <f t="shared" si="87"/>
        <v>42075</v>
      </c>
      <c r="B464" s="72">
        <v>1105.7</v>
      </c>
      <c r="C464">
        <v>903.9</v>
      </c>
      <c r="D464">
        <v>1278.7</v>
      </c>
      <c r="E464">
        <v>1366.7</v>
      </c>
      <c r="F464" s="4">
        <f t="shared" si="84"/>
        <v>2384.4</v>
      </c>
      <c r="G464" s="4">
        <f t="shared" si="85"/>
        <v>2270.6</v>
      </c>
      <c r="H464" s="17">
        <f t="shared" si="86"/>
        <v>5.0118911300977897</v>
      </c>
    </row>
    <row r="465" spans="1:9" x14ac:dyDescent="0.25">
      <c r="A465" s="10">
        <f t="shared" si="87"/>
        <v>42082</v>
      </c>
      <c r="B465">
        <v>1038.5999999999999</v>
      </c>
      <c r="C465">
        <v>979.7</v>
      </c>
      <c r="D465">
        <v>1346.6</v>
      </c>
      <c r="E465">
        <v>1429.8</v>
      </c>
      <c r="F465" s="4">
        <f t="shared" si="84"/>
        <v>2385.1999999999998</v>
      </c>
      <c r="G465" s="4">
        <f t="shared" si="85"/>
        <v>2409.5</v>
      </c>
      <c r="H465" s="17">
        <f t="shared" si="86"/>
        <v>-1.008507989209384</v>
      </c>
    </row>
    <row r="466" spans="1:9" x14ac:dyDescent="0.25">
      <c r="A466" s="10">
        <f t="shared" si="87"/>
        <v>42089</v>
      </c>
      <c r="B466">
        <v>913.8</v>
      </c>
      <c r="C466">
        <v>1041</v>
      </c>
      <c r="D466">
        <v>1481.8</v>
      </c>
      <c r="E466">
        <v>1553.1</v>
      </c>
      <c r="F466" s="4">
        <f t="shared" si="84"/>
        <v>2395.6</v>
      </c>
      <c r="G466" s="4">
        <f t="shared" si="85"/>
        <v>2594.1</v>
      </c>
      <c r="H466" s="17">
        <f t="shared" si="86"/>
        <v>-7.651979491923977</v>
      </c>
    </row>
    <row r="467" spans="1:9" x14ac:dyDescent="0.25">
      <c r="A467" s="10">
        <f t="shared" si="87"/>
        <v>42096</v>
      </c>
      <c r="B467">
        <v>801.9</v>
      </c>
      <c r="C467">
        <v>1116.0999999999999</v>
      </c>
      <c r="D467">
        <v>1725.1</v>
      </c>
      <c r="E467">
        <v>1731.1</v>
      </c>
      <c r="F467" s="4">
        <f t="shared" si="84"/>
        <v>2527</v>
      </c>
      <c r="G467" s="4">
        <f t="shared" si="85"/>
        <v>2847.2</v>
      </c>
      <c r="H467" s="17">
        <f t="shared" si="86"/>
        <v>-11.246136555212127</v>
      </c>
    </row>
    <row r="468" spans="1:9" x14ac:dyDescent="0.25">
      <c r="A468" s="10">
        <f t="shared" si="87"/>
        <v>42103</v>
      </c>
      <c r="B468">
        <v>742.1</v>
      </c>
      <c r="C468">
        <v>1235.9000000000001</v>
      </c>
      <c r="D468">
        <v>1951</v>
      </c>
      <c r="E468">
        <v>1731.1</v>
      </c>
      <c r="F468" s="4">
        <f t="shared" ref="F468:F531" si="88">+B468+D468</f>
        <v>2693.1</v>
      </c>
      <c r="G468" s="4">
        <f t="shared" ref="G468:G531" si="89">+C468+E468</f>
        <v>2967</v>
      </c>
      <c r="H468" s="17">
        <f t="shared" ref="H468:H531" si="90">+(F468/G468-1)*100</f>
        <v>-9.2315470171890794</v>
      </c>
    </row>
    <row r="469" spans="1:9" x14ac:dyDescent="0.25">
      <c r="A469" s="10">
        <f t="shared" si="87"/>
        <v>42110</v>
      </c>
      <c r="B469">
        <v>671.1</v>
      </c>
      <c r="C469">
        <v>1237.4000000000001</v>
      </c>
      <c r="D469">
        <v>2089.9</v>
      </c>
      <c r="E469">
        <v>1914.5</v>
      </c>
      <c r="F469" s="4">
        <f t="shared" si="88"/>
        <v>2761</v>
      </c>
      <c r="G469" s="4">
        <f t="shared" si="89"/>
        <v>3151.9</v>
      </c>
      <c r="H469" s="17">
        <f t="shared" si="90"/>
        <v>-12.402043212030843</v>
      </c>
    </row>
    <row r="470" spans="1:9" x14ac:dyDescent="0.25">
      <c r="A470" s="10">
        <f t="shared" si="87"/>
        <v>42117</v>
      </c>
      <c r="B470">
        <v>604.9</v>
      </c>
      <c r="C470">
        <v>1292.4000000000001</v>
      </c>
      <c r="D470">
        <v>2222.1999999999998</v>
      </c>
      <c r="E470">
        <v>1975</v>
      </c>
      <c r="F470" s="4">
        <f t="shared" si="88"/>
        <v>2827.1</v>
      </c>
      <c r="G470" s="4">
        <f t="shared" si="89"/>
        <v>3267.4</v>
      </c>
      <c r="H470" s="17">
        <f t="shared" si="90"/>
        <v>-13.47554630593133</v>
      </c>
    </row>
    <row r="471" spans="1:9" x14ac:dyDescent="0.25">
      <c r="A471" s="10">
        <f t="shared" si="87"/>
        <v>42124</v>
      </c>
      <c r="B471">
        <v>596.29999999999995</v>
      </c>
      <c r="C471">
        <v>1153.3</v>
      </c>
      <c r="D471">
        <v>2356.8000000000002</v>
      </c>
      <c r="E471">
        <v>2115.1</v>
      </c>
      <c r="F471" s="4">
        <f t="shared" si="88"/>
        <v>2953.1000000000004</v>
      </c>
      <c r="G471" s="4">
        <f t="shared" si="89"/>
        <v>3268.3999999999996</v>
      </c>
      <c r="H471" s="17">
        <f t="shared" si="90"/>
        <v>-9.6469220413657801</v>
      </c>
    </row>
    <row r="472" spans="1:9" x14ac:dyDescent="0.25">
      <c r="A472" s="10">
        <f t="shared" si="87"/>
        <v>42131</v>
      </c>
      <c r="B472">
        <v>421.9</v>
      </c>
      <c r="C472">
        <v>1152.2</v>
      </c>
      <c r="D472">
        <v>2471</v>
      </c>
      <c r="E472">
        <v>2116.1999999999998</v>
      </c>
      <c r="F472" s="4">
        <f t="shared" si="88"/>
        <v>2892.9</v>
      </c>
      <c r="G472" s="4">
        <f t="shared" si="89"/>
        <v>3268.3999999999996</v>
      </c>
      <c r="H472" s="17">
        <f t="shared" si="90"/>
        <v>-11.488801860237407</v>
      </c>
    </row>
    <row r="473" spans="1:9" x14ac:dyDescent="0.25">
      <c r="A473" s="10">
        <f t="shared" si="87"/>
        <v>42138</v>
      </c>
      <c r="B473">
        <v>443.4</v>
      </c>
      <c r="C473">
        <v>1348.1</v>
      </c>
      <c r="D473">
        <v>2562</v>
      </c>
      <c r="E473">
        <v>2428.5</v>
      </c>
      <c r="F473" s="4">
        <f t="shared" si="88"/>
        <v>3005.4</v>
      </c>
      <c r="G473" s="4">
        <f t="shared" si="89"/>
        <v>3776.6</v>
      </c>
      <c r="H473" s="17">
        <f t="shared" si="90"/>
        <v>-20.420484033257424</v>
      </c>
    </row>
    <row r="474" spans="1:9" x14ac:dyDescent="0.25">
      <c r="A474" s="10">
        <f t="shared" si="87"/>
        <v>42145</v>
      </c>
      <c r="B474">
        <v>328.2</v>
      </c>
      <c r="C474">
        <v>1339.8</v>
      </c>
      <c r="D474">
        <v>2677.2</v>
      </c>
      <c r="E474">
        <v>2496.1999999999998</v>
      </c>
      <c r="F474" s="4">
        <f t="shared" si="88"/>
        <v>3005.3999999999996</v>
      </c>
      <c r="G474" s="4">
        <f t="shared" si="89"/>
        <v>3836</v>
      </c>
      <c r="H474" s="17">
        <f t="shared" si="90"/>
        <v>-21.652763295099074</v>
      </c>
    </row>
    <row r="475" spans="1:9" x14ac:dyDescent="0.25">
      <c r="A475" s="10">
        <f t="shared" si="87"/>
        <v>42152</v>
      </c>
      <c r="B475">
        <v>328.1</v>
      </c>
      <c r="C475">
        <v>1279.8</v>
      </c>
      <c r="D475">
        <v>2677.3</v>
      </c>
      <c r="E475">
        <v>2629</v>
      </c>
      <c r="F475" s="4">
        <f t="shared" si="88"/>
        <v>3005.4</v>
      </c>
      <c r="G475" s="4">
        <f t="shared" si="89"/>
        <v>3908.8</v>
      </c>
      <c r="H475" s="17">
        <f t="shared" si="90"/>
        <v>-23.111952517396649</v>
      </c>
    </row>
    <row r="476" spans="1:9" x14ac:dyDescent="0.25">
      <c r="A476" s="10">
        <f t="shared" si="87"/>
        <v>42159</v>
      </c>
      <c r="B476">
        <v>374.5</v>
      </c>
      <c r="C476">
        <v>1211.7</v>
      </c>
      <c r="D476">
        <v>2788.4</v>
      </c>
      <c r="E476">
        <v>2695.9</v>
      </c>
      <c r="F476" s="4">
        <f t="shared" si="88"/>
        <v>3162.9</v>
      </c>
      <c r="G476" s="4">
        <f t="shared" si="89"/>
        <v>3907.6000000000004</v>
      </c>
      <c r="H476" s="17">
        <f t="shared" si="90"/>
        <v>-19.057733647251517</v>
      </c>
      <c r="I476">
        <v>0.5</v>
      </c>
    </row>
    <row r="477" spans="1:9" x14ac:dyDescent="0.25">
      <c r="A477" s="10">
        <f t="shared" si="87"/>
        <v>42166</v>
      </c>
      <c r="B477">
        <v>438.3</v>
      </c>
      <c r="C477">
        <v>1185.9000000000001</v>
      </c>
      <c r="D477">
        <v>2854</v>
      </c>
      <c r="E477">
        <v>2781.3</v>
      </c>
      <c r="F477" s="4">
        <f t="shared" si="88"/>
        <v>3292.3</v>
      </c>
      <c r="G477" s="4">
        <f t="shared" si="89"/>
        <v>3967.2000000000003</v>
      </c>
      <c r="H477" s="17">
        <f t="shared" si="90"/>
        <v>-17.011998386771531</v>
      </c>
      <c r="I477">
        <v>0.5</v>
      </c>
    </row>
    <row r="478" spans="1:9" x14ac:dyDescent="0.25">
      <c r="A478" s="10">
        <f t="shared" si="87"/>
        <v>42173</v>
      </c>
      <c r="B478">
        <v>429.6</v>
      </c>
      <c r="C478">
        <v>1177.5</v>
      </c>
      <c r="D478">
        <v>2978.6</v>
      </c>
      <c r="E478">
        <v>2916.8</v>
      </c>
      <c r="F478" s="4">
        <f t="shared" si="88"/>
        <v>3408.2</v>
      </c>
      <c r="G478" s="4">
        <f t="shared" si="89"/>
        <v>4094.3</v>
      </c>
      <c r="H478" s="17">
        <f t="shared" si="90"/>
        <v>-16.757443274796678</v>
      </c>
      <c r="I478">
        <v>0.5</v>
      </c>
    </row>
    <row r="479" spans="1:9" x14ac:dyDescent="0.25">
      <c r="A479" s="10">
        <f t="shared" si="87"/>
        <v>42180</v>
      </c>
      <c r="B479">
        <v>431.4</v>
      </c>
      <c r="C479">
        <v>1047.3</v>
      </c>
      <c r="D479">
        <v>3038.2</v>
      </c>
      <c r="E479">
        <v>3209.8</v>
      </c>
      <c r="F479" s="4">
        <f t="shared" si="88"/>
        <v>3469.6</v>
      </c>
      <c r="G479" s="4">
        <f t="shared" si="89"/>
        <v>4257.1000000000004</v>
      </c>
      <c r="H479" s="17">
        <f t="shared" si="90"/>
        <v>-18.498508374245393</v>
      </c>
      <c r="I479">
        <v>0.5</v>
      </c>
    </row>
    <row r="480" spans="1:9" x14ac:dyDescent="0.25">
      <c r="A480" s="10">
        <f t="shared" si="87"/>
        <v>42187</v>
      </c>
      <c r="B480">
        <v>491.3</v>
      </c>
      <c r="C480">
        <v>1064.7</v>
      </c>
      <c r="D480">
        <v>3103.4</v>
      </c>
      <c r="E480">
        <v>3291.5</v>
      </c>
      <c r="F480" s="4">
        <f t="shared" si="88"/>
        <v>3594.7000000000003</v>
      </c>
      <c r="G480" s="4">
        <f t="shared" si="89"/>
        <v>4356.2</v>
      </c>
      <c r="H480" s="17">
        <f t="shared" si="90"/>
        <v>-17.480831917726448</v>
      </c>
      <c r="I480">
        <v>0.5</v>
      </c>
    </row>
    <row r="481" spans="1:9" x14ac:dyDescent="0.25">
      <c r="A481" s="10">
        <f t="shared" si="87"/>
        <v>42194</v>
      </c>
      <c r="B481">
        <v>410.8</v>
      </c>
      <c r="C481">
        <v>951.1</v>
      </c>
      <c r="D481">
        <v>3257.2</v>
      </c>
      <c r="E481">
        <v>3407.9</v>
      </c>
      <c r="F481" s="4">
        <f t="shared" si="88"/>
        <v>3668</v>
      </c>
      <c r="G481" s="4">
        <f t="shared" si="89"/>
        <v>4359</v>
      </c>
      <c r="H481" s="17">
        <f t="shared" si="90"/>
        <v>-15.852259692590042</v>
      </c>
      <c r="I481">
        <v>0.5</v>
      </c>
    </row>
    <row r="482" spans="1:9" x14ac:dyDescent="0.25">
      <c r="A482" s="10">
        <f t="shared" si="87"/>
        <v>42201</v>
      </c>
      <c r="B482">
        <v>355.8</v>
      </c>
      <c r="C482">
        <v>763.1</v>
      </c>
      <c r="D482">
        <v>3378.7</v>
      </c>
      <c r="E482">
        <v>3663.7</v>
      </c>
      <c r="F482" s="4">
        <f t="shared" si="88"/>
        <v>3734.5</v>
      </c>
      <c r="G482" s="4">
        <f t="shared" si="89"/>
        <v>4426.8</v>
      </c>
      <c r="H482" s="17">
        <f t="shared" si="90"/>
        <v>-15.638836179633142</v>
      </c>
      <c r="I482">
        <v>0.5</v>
      </c>
    </row>
    <row r="483" spans="1:9" x14ac:dyDescent="0.25">
      <c r="A483" s="10">
        <f t="shared" si="87"/>
        <v>42208</v>
      </c>
      <c r="B483">
        <v>229.7</v>
      </c>
      <c r="C483">
        <v>763.1</v>
      </c>
      <c r="D483">
        <v>3508</v>
      </c>
      <c r="E483">
        <v>3800.3</v>
      </c>
      <c r="F483" s="4">
        <f t="shared" si="88"/>
        <v>3737.7</v>
      </c>
      <c r="G483" s="4">
        <f t="shared" si="89"/>
        <v>4563.4000000000005</v>
      </c>
      <c r="H483" s="17">
        <f t="shared" si="90"/>
        <v>-18.093965026077065</v>
      </c>
      <c r="I483">
        <v>0.5</v>
      </c>
    </row>
    <row r="484" spans="1:9" x14ac:dyDescent="0.25">
      <c r="A484" s="10">
        <f t="shared" si="87"/>
        <v>42215</v>
      </c>
      <c r="B484">
        <v>182.8</v>
      </c>
      <c r="C484">
        <v>577.20000000000005</v>
      </c>
      <c r="D484">
        <v>3627.2</v>
      </c>
      <c r="E484">
        <v>3990.6</v>
      </c>
      <c r="F484" s="4">
        <f t="shared" si="88"/>
        <v>3810</v>
      </c>
      <c r="G484" s="4">
        <f t="shared" si="89"/>
        <v>4567.8</v>
      </c>
      <c r="H484" s="17">
        <f t="shared" si="90"/>
        <v>-16.590043346906612</v>
      </c>
      <c r="I484">
        <v>0.5</v>
      </c>
    </row>
    <row r="485" spans="1:9" x14ac:dyDescent="0.25">
      <c r="A485" s="10">
        <f t="shared" si="87"/>
        <v>42222</v>
      </c>
      <c r="B485" s="90">
        <v>182.9</v>
      </c>
      <c r="C485" s="90">
        <v>576.79999999999995</v>
      </c>
      <c r="D485" s="90">
        <v>3735.9</v>
      </c>
      <c r="E485" s="90">
        <v>4122.1000000000004</v>
      </c>
      <c r="F485" s="4">
        <f t="shared" si="88"/>
        <v>3918.8</v>
      </c>
      <c r="G485" s="4">
        <f t="shared" si="89"/>
        <v>4698.9000000000005</v>
      </c>
      <c r="H485" s="17">
        <f t="shared" si="90"/>
        <v>-16.601757858222143</v>
      </c>
      <c r="I485">
        <v>0.5</v>
      </c>
    </row>
    <row r="486" spans="1:9" x14ac:dyDescent="0.25">
      <c r="A486" s="10">
        <f t="shared" si="87"/>
        <v>42229</v>
      </c>
      <c r="B486">
        <v>182.8</v>
      </c>
      <c r="C486">
        <v>354.7</v>
      </c>
      <c r="D486">
        <v>3736</v>
      </c>
      <c r="E486">
        <v>4437.7</v>
      </c>
      <c r="F486" s="4">
        <f t="shared" si="88"/>
        <v>3918.8</v>
      </c>
      <c r="G486" s="4">
        <f t="shared" si="89"/>
        <v>4792.3999999999996</v>
      </c>
      <c r="H486" s="17">
        <f t="shared" si="90"/>
        <v>-18.228862365411892</v>
      </c>
      <c r="I486">
        <v>0.5</v>
      </c>
    </row>
    <row r="487" spans="1:9" x14ac:dyDescent="0.25">
      <c r="A487" s="10">
        <f t="shared" si="87"/>
        <v>42236</v>
      </c>
      <c r="B487">
        <v>122.6</v>
      </c>
      <c r="C487">
        <v>81.400000000000006</v>
      </c>
      <c r="D487">
        <v>3799.2</v>
      </c>
      <c r="E487">
        <v>4662.2</v>
      </c>
      <c r="F487" s="4">
        <f t="shared" si="88"/>
        <v>3921.7999999999997</v>
      </c>
      <c r="G487" s="4">
        <f t="shared" si="89"/>
        <v>4743.5999999999995</v>
      </c>
      <c r="H487" s="17">
        <f t="shared" si="90"/>
        <v>-17.324394974281134</v>
      </c>
      <c r="I487">
        <v>0.5</v>
      </c>
    </row>
    <row r="488" spans="1:9" x14ac:dyDescent="0.25">
      <c r="A488" s="10">
        <f t="shared" si="87"/>
        <v>42243</v>
      </c>
      <c r="B488">
        <v>122.5</v>
      </c>
      <c r="C488">
        <v>21.4</v>
      </c>
      <c r="D488">
        <v>3863.4</v>
      </c>
      <c r="E488">
        <v>4843.3999999999996</v>
      </c>
      <c r="F488" s="4">
        <f t="shared" si="88"/>
        <v>3985.9</v>
      </c>
      <c r="G488" s="4">
        <f t="shared" si="89"/>
        <v>4864.7999999999993</v>
      </c>
      <c r="H488" s="17">
        <f t="shared" si="90"/>
        <v>-18.066518664693287</v>
      </c>
      <c r="I488">
        <v>0.6</v>
      </c>
    </row>
    <row r="489" spans="1:9" x14ac:dyDescent="0.25">
      <c r="A489" s="10">
        <f t="shared" si="87"/>
        <v>42250</v>
      </c>
      <c r="B489">
        <v>123.2</v>
      </c>
      <c r="C489">
        <v>84.6</v>
      </c>
      <c r="D489" s="67">
        <v>0</v>
      </c>
      <c r="E489">
        <v>133.1</v>
      </c>
      <c r="F489" s="4">
        <f t="shared" si="88"/>
        <v>123.2</v>
      </c>
      <c r="G489" s="4">
        <f t="shared" si="89"/>
        <v>217.7</v>
      </c>
      <c r="H489" s="17">
        <f t="shared" si="90"/>
        <v>-43.40836012861736</v>
      </c>
      <c r="I489">
        <v>0</v>
      </c>
    </row>
    <row r="490" spans="1:9" x14ac:dyDescent="0.25">
      <c r="A490" s="10">
        <f t="shared" si="87"/>
        <v>42257</v>
      </c>
      <c r="B490">
        <v>62.2</v>
      </c>
      <c r="C490">
        <v>65.900000000000006</v>
      </c>
      <c r="D490">
        <v>60.7</v>
      </c>
      <c r="E490">
        <v>220.1</v>
      </c>
      <c r="F490" s="4">
        <f t="shared" si="88"/>
        <v>122.9</v>
      </c>
      <c r="G490" s="4">
        <f t="shared" si="89"/>
        <v>286</v>
      </c>
      <c r="H490" s="17">
        <f t="shared" si="90"/>
        <v>-57.027972027972027</v>
      </c>
    </row>
    <row r="491" spans="1:9" x14ac:dyDescent="0.25">
      <c r="A491" s="10">
        <f t="shared" si="87"/>
        <v>42264</v>
      </c>
      <c r="B491">
        <v>62.3</v>
      </c>
      <c r="C491">
        <v>5.6</v>
      </c>
      <c r="D491">
        <v>60.7</v>
      </c>
      <c r="E491">
        <v>278.7</v>
      </c>
      <c r="F491" s="4">
        <f t="shared" si="88"/>
        <v>123</v>
      </c>
      <c r="G491" s="4">
        <f t="shared" si="89"/>
        <v>284.3</v>
      </c>
      <c r="H491" s="17">
        <f t="shared" si="90"/>
        <v>-56.735842419978901</v>
      </c>
    </row>
    <row r="492" spans="1:9" x14ac:dyDescent="0.25">
      <c r="A492" s="10">
        <f t="shared" si="87"/>
        <v>42271</v>
      </c>
      <c r="B492">
        <v>62.8</v>
      </c>
      <c r="C492">
        <v>5.4</v>
      </c>
      <c r="D492">
        <v>60.7</v>
      </c>
      <c r="E492">
        <v>346.7</v>
      </c>
      <c r="F492" s="4">
        <f t="shared" si="88"/>
        <v>123.5</v>
      </c>
      <c r="G492" s="4">
        <f t="shared" si="89"/>
        <v>352.09999999999997</v>
      </c>
      <c r="H492" s="17">
        <f t="shared" si="90"/>
        <v>-64.924737290542453</v>
      </c>
    </row>
    <row r="493" spans="1:9" x14ac:dyDescent="0.25">
      <c r="A493" s="10">
        <f t="shared" si="87"/>
        <v>42278</v>
      </c>
      <c r="B493">
        <v>61.4</v>
      </c>
      <c r="C493" s="125">
        <v>3.8</v>
      </c>
      <c r="D493" s="67">
        <v>62</v>
      </c>
      <c r="E493" s="125">
        <v>410.2</v>
      </c>
      <c r="F493" s="4">
        <f t="shared" si="88"/>
        <v>123.4</v>
      </c>
      <c r="G493" s="4">
        <f t="shared" si="89"/>
        <v>414</v>
      </c>
      <c r="H493" s="17">
        <f t="shared" si="90"/>
        <v>-70.193236714975839</v>
      </c>
    </row>
    <row r="494" spans="1:9" x14ac:dyDescent="0.25">
      <c r="A494" s="10">
        <f t="shared" si="87"/>
        <v>42285</v>
      </c>
      <c r="B494">
        <v>61.4</v>
      </c>
      <c r="C494">
        <v>3.3</v>
      </c>
      <c r="D494">
        <v>62.1</v>
      </c>
      <c r="E494">
        <v>410.8</v>
      </c>
      <c r="F494" s="4">
        <f t="shared" si="88"/>
        <v>123.5</v>
      </c>
      <c r="G494" s="4">
        <f t="shared" si="89"/>
        <v>414.1</v>
      </c>
      <c r="H494" s="17">
        <f t="shared" si="90"/>
        <v>-70.176285921275053</v>
      </c>
    </row>
    <row r="495" spans="1:9" x14ac:dyDescent="0.25">
      <c r="A495" s="10">
        <f t="shared" si="87"/>
        <v>42292</v>
      </c>
      <c r="B495">
        <v>32.1</v>
      </c>
      <c r="C495">
        <v>3.2</v>
      </c>
      <c r="D495">
        <v>62.1</v>
      </c>
      <c r="E495">
        <v>411.1</v>
      </c>
      <c r="F495" s="4">
        <f t="shared" si="88"/>
        <v>94.2</v>
      </c>
      <c r="G495" s="4">
        <f t="shared" si="89"/>
        <v>414.3</v>
      </c>
      <c r="H495" s="17">
        <f t="shared" si="90"/>
        <v>-77.262853005068791</v>
      </c>
    </row>
    <row r="496" spans="1:9" x14ac:dyDescent="0.25">
      <c r="A496" s="10">
        <f t="shared" si="87"/>
        <v>42299</v>
      </c>
      <c r="B496" s="67">
        <v>64</v>
      </c>
      <c r="C496">
        <v>2.7</v>
      </c>
      <c r="D496">
        <v>62.2</v>
      </c>
      <c r="E496">
        <v>546.20000000000005</v>
      </c>
      <c r="F496" s="4">
        <f t="shared" si="88"/>
        <v>126.2</v>
      </c>
      <c r="G496" s="4">
        <f t="shared" si="89"/>
        <v>548.90000000000009</v>
      </c>
      <c r="H496" s="17">
        <f t="shared" si="90"/>
        <v>-77.008562579704858</v>
      </c>
    </row>
    <row r="497" spans="1:9" x14ac:dyDescent="0.25">
      <c r="A497" s="10">
        <f t="shared" si="87"/>
        <v>42306</v>
      </c>
      <c r="B497">
        <v>64.3</v>
      </c>
      <c r="C497">
        <v>2.8</v>
      </c>
      <c r="D497">
        <v>62.3</v>
      </c>
      <c r="E497">
        <v>546.5</v>
      </c>
      <c r="F497" s="4">
        <f t="shared" si="88"/>
        <v>126.6</v>
      </c>
      <c r="G497" s="4">
        <f t="shared" si="89"/>
        <v>549.29999999999995</v>
      </c>
      <c r="H497" s="17">
        <f t="shared" si="90"/>
        <v>-76.952484980884762</v>
      </c>
    </row>
    <row r="498" spans="1:9" x14ac:dyDescent="0.25">
      <c r="A498" s="10">
        <f t="shared" si="87"/>
        <v>42313</v>
      </c>
      <c r="B498">
        <v>63.9</v>
      </c>
      <c r="C498">
        <v>2.6</v>
      </c>
      <c r="D498">
        <v>62.7</v>
      </c>
      <c r="E498">
        <v>547.4</v>
      </c>
      <c r="F498" s="4">
        <f t="shared" si="88"/>
        <v>126.6</v>
      </c>
      <c r="G498" s="4">
        <f t="shared" si="89"/>
        <v>550</v>
      </c>
      <c r="H498" s="17">
        <f t="shared" si="90"/>
        <v>-76.981818181818184</v>
      </c>
    </row>
    <row r="499" spans="1:9" x14ac:dyDescent="0.25">
      <c r="A499" s="10">
        <f t="shared" si="87"/>
        <v>42320</v>
      </c>
      <c r="B499">
        <v>125.9</v>
      </c>
      <c r="C499">
        <v>6.6</v>
      </c>
      <c r="D499">
        <v>62.7</v>
      </c>
      <c r="E499">
        <v>547.4</v>
      </c>
      <c r="F499" s="4">
        <f t="shared" si="88"/>
        <v>188.60000000000002</v>
      </c>
      <c r="G499" s="4">
        <f t="shared" si="89"/>
        <v>554</v>
      </c>
      <c r="H499" s="17">
        <f t="shared" si="90"/>
        <v>-65.95667870036101</v>
      </c>
    </row>
    <row r="500" spans="1:9" x14ac:dyDescent="0.25">
      <c r="A500" s="10">
        <f t="shared" si="87"/>
        <v>42327</v>
      </c>
      <c r="B500">
        <v>199.1</v>
      </c>
      <c r="C500">
        <v>606</v>
      </c>
      <c r="D500">
        <v>62.7</v>
      </c>
      <c r="E500">
        <v>547.4</v>
      </c>
      <c r="F500" s="4">
        <f t="shared" si="88"/>
        <v>261.8</v>
      </c>
      <c r="G500" s="4">
        <f t="shared" si="89"/>
        <v>1153.4000000000001</v>
      </c>
      <c r="H500" s="17">
        <f t="shared" si="90"/>
        <v>-77.301890064158144</v>
      </c>
    </row>
    <row r="501" spans="1:9" x14ac:dyDescent="0.25">
      <c r="A501" s="10">
        <f t="shared" si="87"/>
        <v>42334</v>
      </c>
      <c r="B501">
        <v>198.7</v>
      </c>
      <c r="C501">
        <v>129.1</v>
      </c>
      <c r="D501">
        <v>63.3</v>
      </c>
      <c r="E501">
        <v>547.5</v>
      </c>
      <c r="F501" s="4">
        <f t="shared" si="88"/>
        <v>262</v>
      </c>
      <c r="G501" s="4">
        <f t="shared" si="89"/>
        <v>676.6</v>
      </c>
      <c r="H501" s="17">
        <f t="shared" si="90"/>
        <v>-61.276973100798116</v>
      </c>
    </row>
    <row r="502" spans="1:9" x14ac:dyDescent="0.25">
      <c r="A502" s="10">
        <f t="shared" si="87"/>
        <v>42341</v>
      </c>
      <c r="B502">
        <v>322.89999999999998</v>
      </c>
      <c r="C502">
        <v>250.9</v>
      </c>
      <c r="D502">
        <v>64.400000000000006</v>
      </c>
      <c r="E502">
        <v>547.79999999999995</v>
      </c>
      <c r="F502" s="4">
        <f t="shared" si="88"/>
        <v>387.29999999999995</v>
      </c>
      <c r="G502" s="4">
        <f t="shared" si="89"/>
        <v>798.69999999999993</v>
      </c>
      <c r="H502" s="17">
        <f t="shared" si="90"/>
        <v>-51.508701640165278</v>
      </c>
      <c r="I502">
        <v>0</v>
      </c>
    </row>
    <row r="503" spans="1:9" x14ac:dyDescent="0.25">
      <c r="A503" s="10">
        <f t="shared" si="87"/>
        <v>42348</v>
      </c>
      <c r="B503">
        <v>387.1</v>
      </c>
      <c r="C503">
        <v>250.2</v>
      </c>
      <c r="D503">
        <v>65.2</v>
      </c>
      <c r="E503">
        <v>608.1</v>
      </c>
      <c r="F503" s="4">
        <f t="shared" si="88"/>
        <v>452.3</v>
      </c>
      <c r="G503" s="4">
        <f t="shared" si="89"/>
        <v>858.3</v>
      </c>
      <c r="H503" s="17">
        <f t="shared" si="90"/>
        <v>-47.302807876034016</v>
      </c>
      <c r="I503">
        <v>0</v>
      </c>
    </row>
    <row r="504" spans="1:9" x14ac:dyDescent="0.25">
      <c r="A504" s="10">
        <f t="shared" si="87"/>
        <v>42355</v>
      </c>
      <c r="B504">
        <v>320.7</v>
      </c>
      <c r="C504">
        <v>312.3</v>
      </c>
      <c r="D504">
        <v>136.69999999999999</v>
      </c>
      <c r="E504">
        <v>609.1</v>
      </c>
      <c r="F504" s="4">
        <f t="shared" si="88"/>
        <v>457.4</v>
      </c>
      <c r="G504" s="4">
        <f t="shared" si="89"/>
        <v>921.40000000000009</v>
      </c>
      <c r="H504" s="17">
        <f t="shared" si="90"/>
        <v>-50.358150640329939</v>
      </c>
      <c r="I504">
        <v>0</v>
      </c>
    </row>
    <row r="505" spans="1:9" x14ac:dyDescent="0.25">
      <c r="A505" s="10">
        <f t="shared" si="87"/>
        <v>42362</v>
      </c>
      <c r="B505">
        <v>320.7</v>
      </c>
      <c r="C505">
        <v>372.2</v>
      </c>
      <c r="D505">
        <v>136.69999999999999</v>
      </c>
      <c r="E505">
        <v>609.20000000000005</v>
      </c>
      <c r="F505" s="4">
        <f t="shared" si="88"/>
        <v>457.4</v>
      </c>
      <c r="G505" s="4">
        <f t="shared" si="89"/>
        <v>981.40000000000009</v>
      </c>
      <c r="H505" s="17">
        <f t="shared" si="90"/>
        <v>-53.393111880986353</v>
      </c>
      <c r="I505">
        <v>0</v>
      </c>
    </row>
    <row r="506" spans="1:9" x14ac:dyDescent="0.25">
      <c r="A506" s="10">
        <f t="shared" si="87"/>
        <v>42369</v>
      </c>
      <c r="B506">
        <v>320.8</v>
      </c>
      <c r="C506">
        <v>372.6</v>
      </c>
      <c r="D506">
        <v>136.69999999999999</v>
      </c>
      <c r="E506">
        <v>609.79999999999995</v>
      </c>
      <c r="F506" s="4">
        <f t="shared" si="88"/>
        <v>457.5</v>
      </c>
      <c r="G506" s="4">
        <f t="shared" si="89"/>
        <v>982.4</v>
      </c>
      <c r="H506" s="17">
        <f t="shared" si="90"/>
        <v>-53.430374592833871</v>
      </c>
      <c r="I506">
        <v>0</v>
      </c>
    </row>
    <row r="507" spans="1:9" x14ac:dyDescent="0.25">
      <c r="A507" s="10">
        <f t="shared" si="87"/>
        <v>42376</v>
      </c>
      <c r="B507">
        <v>320.3</v>
      </c>
      <c r="C507">
        <v>508.6</v>
      </c>
      <c r="D507">
        <v>137.6</v>
      </c>
      <c r="E507">
        <v>609.79999999999995</v>
      </c>
      <c r="F507" s="4">
        <f t="shared" si="88"/>
        <v>457.9</v>
      </c>
      <c r="G507" s="4">
        <f t="shared" si="89"/>
        <v>1118.4000000000001</v>
      </c>
      <c r="H507" s="17">
        <f t="shared" si="90"/>
        <v>-59.057582260371966</v>
      </c>
    </row>
    <row r="508" spans="1:9" x14ac:dyDescent="0.25">
      <c r="A508" s="10">
        <f t="shared" si="87"/>
        <v>42383</v>
      </c>
      <c r="B508" s="67">
        <v>458.3</v>
      </c>
      <c r="C508">
        <v>878.3</v>
      </c>
      <c r="D508">
        <v>137.6</v>
      </c>
      <c r="E508">
        <v>609.9</v>
      </c>
      <c r="F508" s="4">
        <f t="shared" si="88"/>
        <v>595.9</v>
      </c>
      <c r="G508" s="4">
        <f t="shared" si="89"/>
        <v>1488.1999999999998</v>
      </c>
      <c r="H508" s="17">
        <f t="shared" si="90"/>
        <v>-59.958338932939114</v>
      </c>
    </row>
    <row r="509" spans="1:9" x14ac:dyDescent="0.25">
      <c r="A509" s="10">
        <f t="shared" si="87"/>
        <v>42390</v>
      </c>
      <c r="B509">
        <v>443.1</v>
      </c>
      <c r="C509">
        <v>1059.0999999999999</v>
      </c>
      <c r="D509">
        <v>202.2</v>
      </c>
      <c r="E509">
        <v>610.29999999999995</v>
      </c>
      <c r="F509" s="4">
        <f t="shared" si="88"/>
        <v>645.29999999999995</v>
      </c>
      <c r="G509" s="4">
        <f t="shared" si="89"/>
        <v>1669.3999999999999</v>
      </c>
      <c r="H509" s="17">
        <f t="shared" si="90"/>
        <v>-61.345393554570506</v>
      </c>
    </row>
    <row r="510" spans="1:9" x14ac:dyDescent="0.25">
      <c r="A510" s="10">
        <f t="shared" ref="A510:A573" si="91">+A509+7</f>
        <v>42397</v>
      </c>
      <c r="B510">
        <v>441.9</v>
      </c>
      <c r="C510">
        <v>1175.2</v>
      </c>
      <c r="D510">
        <v>269.5</v>
      </c>
      <c r="E510">
        <v>610.29999999999995</v>
      </c>
      <c r="F510" s="4">
        <f t="shared" si="88"/>
        <v>711.4</v>
      </c>
      <c r="G510" s="4">
        <f t="shared" si="89"/>
        <v>1785.5</v>
      </c>
      <c r="H510" s="17">
        <f t="shared" si="90"/>
        <v>-60.156818818258188</v>
      </c>
    </row>
    <row r="511" spans="1:9" x14ac:dyDescent="0.25">
      <c r="A511" s="10">
        <f t="shared" si="91"/>
        <v>42404</v>
      </c>
      <c r="B511">
        <v>441.9</v>
      </c>
      <c r="C511">
        <v>1244</v>
      </c>
      <c r="D511">
        <v>269.7</v>
      </c>
      <c r="E511">
        <v>610.5</v>
      </c>
      <c r="F511" s="4">
        <f t="shared" si="88"/>
        <v>711.59999999999991</v>
      </c>
      <c r="G511" s="4">
        <f t="shared" si="89"/>
        <v>1854.5</v>
      </c>
      <c r="H511" s="17">
        <f t="shared" si="90"/>
        <v>-61.628471286060936</v>
      </c>
    </row>
    <row r="512" spans="1:9" x14ac:dyDescent="0.25">
      <c r="A512" s="10">
        <f t="shared" si="91"/>
        <v>42411</v>
      </c>
      <c r="B512">
        <v>441.4</v>
      </c>
      <c r="C512">
        <v>1430.2</v>
      </c>
      <c r="D512">
        <v>269.89999999999998</v>
      </c>
      <c r="E512">
        <v>610.5</v>
      </c>
      <c r="F512" s="4">
        <f t="shared" si="88"/>
        <v>711.3</v>
      </c>
      <c r="G512" s="4">
        <f t="shared" si="89"/>
        <v>2040.7</v>
      </c>
      <c r="H512" s="17">
        <f t="shared" si="90"/>
        <v>-65.144313225853878</v>
      </c>
    </row>
    <row r="513" spans="1:8" x14ac:dyDescent="0.25">
      <c r="A513" s="10">
        <f t="shared" si="91"/>
        <v>42418</v>
      </c>
      <c r="B513">
        <v>386.1</v>
      </c>
      <c r="C513">
        <v>1298.9000000000001</v>
      </c>
      <c r="D513" s="67">
        <v>328</v>
      </c>
      <c r="E513">
        <v>734.36</v>
      </c>
      <c r="F513" s="4">
        <f t="shared" si="88"/>
        <v>714.1</v>
      </c>
      <c r="G513" s="4">
        <f t="shared" si="89"/>
        <v>2033.2600000000002</v>
      </c>
      <c r="H513" s="17">
        <f t="shared" si="90"/>
        <v>-64.879061212043723</v>
      </c>
    </row>
    <row r="514" spans="1:8" x14ac:dyDescent="0.25">
      <c r="A514" s="10">
        <f t="shared" si="91"/>
        <v>42425</v>
      </c>
      <c r="B514">
        <v>250.7</v>
      </c>
      <c r="C514">
        <v>1296.8</v>
      </c>
      <c r="D514">
        <v>534.29999999999995</v>
      </c>
      <c r="E514">
        <v>801.7</v>
      </c>
      <c r="F514" s="4">
        <f t="shared" si="88"/>
        <v>785</v>
      </c>
      <c r="G514" s="4">
        <f t="shared" si="89"/>
        <v>2098.5</v>
      </c>
      <c r="H514" s="17">
        <f t="shared" si="90"/>
        <v>-62.592327853228504</v>
      </c>
    </row>
    <row r="515" spans="1:8" x14ac:dyDescent="0.25">
      <c r="A515" s="10">
        <f t="shared" si="91"/>
        <v>42432</v>
      </c>
      <c r="B515">
        <v>251.2</v>
      </c>
      <c r="C515">
        <v>1233.7</v>
      </c>
      <c r="D515">
        <v>599.9</v>
      </c>
      <c r="E515">
        <v>1145.7</v>
      </c>
      <c r="F515" s="4">
        <f t="shared" si="88"/>
        <v>851.09999999999991</v>
      </c>
      <c r="G515" s="4">
        <f t="shared" si="89"/>
        <v>2379.4</v>
      </c>
      <c r="H515" s="17">
        <f t="shared" si="90"/>
        <v>-64.230478271833235</v>
      </c>
    </row>
    <row r="516" spans="1:8" x14ac:dyDescent="0.25">
      <c r="A516" s="10">
        <f t="shared" si="91"/>
        <v>42439</v>
      </c>
      <c r="B516">
        <v>186.1</v>
      </c>
      <c r="C516">
        <v>1105.7</v>
      </c>
      <c r="D516">
        <v>664.1</v>
      </c>
      <c r="E516">
        <v>1278.7</v>
      </c>
      <c r="F516" s="4">
        <f t="shared" si="88"/>
        <v>850.2</v>
      </c>
      <c r="G516" s="4">
        <f t="shared" si="89"/>
        <v>2384.4</v>
      </c>
      <c r="H516" s="17">
        <f t="shared" si="90"/>
        <v>-64.343231001509821</v>
      </c>
    </row>
    <row r="517" spans="1:8" x14ac:dyDescent="0.25">
      <c r="A517" s="10">
        <f t="shared" si="91"/>
        <v>42446</v>
      </c>
      <c r="B517">
        <v>186.1</v>
      </c>
      <c r="C517">
        <v>1038.5999999999999</v>
      </c>
      <c r="D517">
        <v>726.6</v>
      </c>
      <c r="E517">
        <v>1346.6</v>
      </c>
      <c r="F517" s="27">
        <f t="shared" si="88"/>
        <v>912.7</v>
      </c>
      <c r="G517" s="4">
        <f t="shared" si="89"/>
        <v>2385.1999999999998</v>
      </c>
      <c r="H517" s="17">
        <f t="shared" si="90"/>
        <v>-61.734865000838504</v>
      </c>
    </row>
    <row r="518" spans="1:8" x14ac:dyDescent="0.25">
      <c r="A518" s="10">
        <f t="shared" si="91"/>
        <v>42453</v>
      </c>
      <c r="B518">
        <v>311.60000000000002</v>
      </c>
      <c r="C518">
        <v>913.8</v>
      </c>
      <c r="D518">
        <v>728.1</v>
      </c>
      <c r="E518">
        <v>1481.8</v>
      </c>
      <c r="F518" s="27">
        <f t="shared" si="88"/>
        <v>1039.7</v>
      </c>
      <c r="G518" s="4">
        <f t="shared" si="89"/>
        <v>2395.6</v>
      </c>
      <c r="H518" s="17">
        <f t="shared" si="90"/>
        <v>-56.599599265319746</v>
      </c>
    </row>
    <row r="519" spans="1:8" x14ac:dyDescent="0.25">
      <c r="A519" s="10">
        <f t="shared" si="91"/>
        <v>42460</v>
      </c>
      <c r="B519">
        <v>181.6</v>
      </c>
      <c r="C519">
        <v>801.9</v>
      </c>
      <c r="D519">
        <v>857.3</v>
      </c>
      <c r="E519">
        <v>1725.1</v>
      </c>
      <c r="F519" s="27">
        <f t="shared" si="88"/>
        <v>1038.8999999999999</v>
      </c>
      <c r="G519" s="4">
        <f t="shared" si="89"/>
        <v>2527</v>
      </c>
      <c r="H519" s="17">
        <f t="shared" si="90"/>
        <v>-58.888009497427788</v>
      </c>
    </row>
    <row r="520" spans="1:8" x14ac:dyDescent="0.25">
      <c r="A520" s="10">
        <f t="shared" si="91"/>
        <v>42467</v>
      </c>
      <c r="B520">
        <v>253.5</v>
      </c>
      <c r="C520">
        <v>742.1</v>
      </c>
      <c r="D520">
        <v>1026.3</v>
      </c>
      <c r="E520">
        <v>1951</v>
      </c>
      <c r="F520" s="27">
        <f t="shared" si="88"/>
        <v>1279.8</v>
      </c>
      <c r="G520" s="4">
        <f t="shared" si="89"/>
        <v>2693.1</v>
      </c>
      <c r="H520" s="17">
        <f t="shared" si="90"/>
        <v>-52.478556310571456</v>
      </c>
    </row>
    <row r="521" spans="1:8" x14ac:dyDescent="0.25">
      <c r="A521" s="10">
        <f t="shared" si="91"/>
        <v>42474</v>
      </c>
      <c r="B521">
        <v>318.7</v>
      </c>
      <c r="C521">
        <v>671.1</v>
      </c>
      <c r="D521">
        <v>1026.3</v>
      </c>
      <c r="E521">
        <v>2089.9</v>
      </c>
      <c r="F521" s="27">
        <f t="shared" si="88"/>
        <v>1345</v>
      </c>
      <c r="G521" s="4">
        <f t="shared" si="89"/>
        <v>2761</v>
      </c>
      <c r="H521" s="17">
        <f t="shared" si="90"/>
        <v>-51.28576602680188</v>
      </c>
    </row>
    <row r="522" spans="1:8" x14ac:dyDescent="0.25">
      <c r="A522" s="10">
        <f t="shared" si="91"/>
        <v>42481</v>
      </c>
      <c r="B522">
        <v>459.8</v>
      </c>
      <c r="C522">
        <v>604.9</v>
      </c>
      <c r="D522">
        <v>1081.3</v>
      </c>
      <c r="E522">
        <v>2222.1999999999998</v>
      </c>
      <c r="F522" s="27">
        <f t="shared" si="88"/>
        <v>1541.1</v>
      </c>
      <c r="G522" s="4">
        <f t="shared" si="89"/>
        <v>2827.1</v>
      </c>
      <c r="H522" s="17">
        <f t="shared" si="90"/>
        <v>-45.488309575183052</v>
      </c>
    </row>
    <row r="523" spans="1:8" x14ac:dyDescent="0.25">
      <c r="A523" s="10">
        <f t="shared" si="91"/>
        <v>42488</v>
      </c>
      <c r="B523">
        <v>512.70000000000005</v>
      </c>
      <c r="C523">
        <v>596.29999999999995</v>
      </c>
      <c r="D523" s="67">
        <v>1082</v>
      </c>
      <c r="E523" s="67">
        <v>2356.8000000000002</v>
      </c>
      <c r="F523" s="27">
        <f t="shared" si="88"/>
        <v>1594.7</v>
      </c>
      <c r="G523" s="4">
        <f t="shared" si="89"/>
        <v>2953.1000000000004</v>
      </c>
      <c r="H523" s="17">
        <f t="shared" si="90"/>
        <v>-45.999119569266199</v>
      </c>
    </row>
    <row r="524" spans="1:8" x14ac:dyDescent="0.25">
      <c r="A524" s="10">
        <f t="shared" si="91"/>
        <v>42495</v>
      </c>
      <c r="B524">
        <v>462.9</v>
      </c>
      <c r="C524">
        <v>421.9</v>
      </c>
      <c r="D524" s="67">
        <v>1137.0999999999999</v>
      </c>
      <c r="E524" s="67">
        <v>2471</v>
      </c>
      <c r="F524" s="27">
        <f>+B524+D524</f>
        <v>1600</v>
      </c>
      <c r="G524" s="4">
        <f>+C524+E524</f>
        <v>2892.9</v>
      </c>
      <c r="H524" s="17">
        <f t="shared" si="90"/>
        <v>-44.692177399840993</v>
      </c>
    </row>
    <row r="525" spans="1:8" x14ac:dyDescent="0.25">
      <c r="A525" s="10">
        <f t="shared" si="91"/>
        <v>42502</v>
      </c>
      <c r="B525">
        <v>527.5</v>
      </c>
      <c r="C525">
        <v>443.4</v>
      </c>
      <c r="D525" s="67">
        <v>1205</v>
      </c>
      <c r="E525">
        <v>2562</v>
      </c>
      <c r="F525" s="4">
        <f t="shared" si="88"/>
        <v>1732.5</v>
      </c>
      <c r="G525" s="4">
        <f t="shared" si="89"/>
        <v>3005.4</v>
      </c>
      <c r="H525" s="17">
        <f t="shared" si="90"/>
        <v>-42.353763226192854</v>
      </c>
    </row>
    <row r="526" spans="1:8" x14ac:dyDescent="0.25">
      <c r="A526" s="10">
        <f t="shared" si="91"/>
        <v>42509</v>
      </c>
      <c r="B526">
        <v>720.2</v>
      </c>
      <c r="C526">
        <v>328.2</v>
      </c>
      <c r="D526">
        <v>1205.3</v>
      </c>
      <c r="E526">
        <v>2677.2</v>
      </c>
      <c r="F526" s="4">
        <f t="shared" si="88"/>
        <v>1925.5</v>
      </c>
      <c r="G526" s="4">
        <f t="shared" si="89"/>
        <v>3005.3999999999996</v>
      </c>
      <c r="H526" s="17">
        <f t="shared" si="90"/>
        <v>-35.931989086311297</v>
      </c>
    </row>
    <row r="527" spans="1:8" x14ac:dyDescent="0.25">
      <c r="A527" s="10">
        <f t="shared" si="91"/>
        <v>42516</v>
      </c>
      <c r="B527">
        <v>719.1</v>
      </c>
      <c r="C527">
        <v>328.1</v>
      </c>
      <c r="D527">
        <v>1206.4000000000001</v>
      </c>
      <c r="E527">
        <v>2677.3</v>
      </c>
      <c r="F527" s="4">
        <f t="shared" si="88"/>
        <v>1925.5</v>
      </c>
      <c r="G527" s="4">
        <f t="shared" si="89"/>
        <v>3005.4</v>
      </c>
      <c r="H527" s="17">
        <f t="shared" si="90"/>
        <v>-35.931989086311312</v>
      </c>
    </row>
    <row r="528" spans="1:8" x14ac:dyDescent="0.25">
      <c r="A528" s="10">
        <f t="shared" si="91"/>
        <v>42523</v>
      </c>
      <c r="B528">
        <v>791.6</v>
      </c>
      <c r="C528">
        <v>374.5</v>
      </c>
      <c r="D528">
        <v>1344.1</v>
      </c>
      <c r="E528">
        <v>2788.4</v>
      </c>
      <c r="F528" s="4">
        <f t="shared" si="88"/>
        <v>2135.6999999999998</v>
      </c>
      <c r="G528" s="4">
        <f t="shared" si="89"/>
        <v>3162.9</v>
      </c>
      <c r="H528" s="17">
        <f t="shared" si="90"/>
        <v>-32.476524708337294</v>
      </c>
    </row>
    <row r="529" spans="1:9" x14ac:dyDescent="0.25">
      <c r="A529" s="10">
        <f t="shared" si="91"/>
        <v>42530</v>
      </c>
      <c r="B529">
        <v>724.5</v>
      </c>
      <c r="C529">
        <v>438.3</v>
      </c>
      <c r="D529">
        <v>1534.4</v>
      </c>
      <c r="E529">
        <v>2854</v>
      </c>
      <c r="F529" s="4">
        <f t="shared" si="88"/>
        <v>2258.9</v>
      </c>
      <c r="G529" s="4">
        <f t="shared" si="89"/>
        <v>3292.3</v>
      </c>
      <c r="H529" s="17">
        <f t="shared" si="90"/>
        <v>-31.388391094371716</v>
      </c>
    </row>
    <row r="530" spans="1:9" x14ac:dyDescent="0.25">
      <c r="A530" s="10">
        <f t="shared" si="91"/>
        <v>42537</v>
      </c>
      <c r="B530">
        <v>724.4</v>
      </c>
      <c r="C530">
        <v>429.6</v>
      </c>
      <c r="D530">
        <v>1599.8</v>
      </c>
      <c r="E530">
        <v>2978.6</v>
      </c>
      <c r="F530" s="4">
        <f t="shared" si="88"/>
        <v>2324.1999999999998</v>
      </c>
      <c r="G530" s="4">
        <f t="shared" si="89"/>
        <v>3408.2</v>
      </c>
      <c r="H530" s="17">
        <f t="shared" si="90"/>
        <v>-31.805645208614518</v>
      </c>
    </row>
    <row r="531" spans="1:9" x14ac:dyDescent="0.25">
      <c r="A531" s="10">
        <f t="shared" si="91"/>
        <v>42544</v>
      </c>
      <c r="B531">
        <v>858.3</v>
      </c>
      <c r="C531">
        <v>431.4</v>
      </c>
      <c r="D531">
        <v>1725.6</v>
      </c>
      <c r="E531">
        <v>3038.2</v>
      </c>
      <c r="F531" s="4">
        <f t="shared" si="88"/>
        <v>2583.8999999999996</v>
      </c>
      <c r="G531" s="4">
        <f t="shared" si="89"/>
        <v>3469.6</v>
      </c>
      <c r="H531" s="17">
        <f t="shared" si="90"/>
        <v>-25.527438321420348</v>
      </c>
      <c r="I531" s="67">
        <v>138</v>
      </c>
    </row>
    <row r="532" spans="1:9" x14ac:dyDescent="0.25">
      <c r="A532" s="10">
        <f t="shared" si="91"/>
        <v>42551</v>
      </c>
      <c r="B532">
        <v>923.3</v>
      </c>
      <c r="C532">
        <v>491.3</v>
      </c>
      <c r="D532">
        <v>1725.6</v>
      </c>
      <c r="E532">
        <v>3103.4</v>
      </c>
      <c r="F532" s="4">
        <f t="shared" ref="F532:F595" si="92">+B532+D532</f>
        <v>2648.8999999999996</v>
      </c>
      <c r="G532" s="4">
        <f t="shared" ref="G532:G595" si="93">+C532+E532</f>
        <v>3594.7000000000003</v>
      </c>
      <c r="H532" s="17">
        <f t="shared" ref="H532:H595" si="94">+(F532/G532-1)*100</f>
        <v>-26.31095779898185</v>
      </c>
      <c r="I532" s="67">
        <v>138</v>
      </c>
    </row>
    <row r="533" spans="1:9" x14ac:dyDescent="0.25">
      <c r="A533" s="10">
        <f t="shared" si="91"/>
        <v>42558</v>
      </c>
      <c r="B533">
        <v>974.4</v>
      </c>
      <c r="C533">
        <v>410.8</v>
      </c>
      <c r="D533">
        <v>1864.5</v>
      </c>
      <c r="E533">
        <v>3257.2</v>
      </c>
      <c r="F533" s="4">
        <f t="shared" si="92"/>
        <v>2838.9</v>
      </c>
      <c r="G533" s="4">
        <f t="shared" si="93"/>
        <v>3668</v>
      </c>
      <c r="H533" s="17">
        <f t="shared" si="94"/>
        <v>-22.603598691384953</v>
      </c>
      <c r="I533" s="67">
        <v>138</v>
      </c>
    </row>
    <row r="534" spans="1:9" x14ac:dyDescent="0.25">
      <c r="A534" s="10">
        <f t="shared" si="91"/>
        <v>42565</v>
      </c>
      <c r="B534" s="67">
        <v>1035</v>
      </c>
      <c r="C534">
        <v>355.8</v>
      </c>
      <c r="D534">
        <v>1931</v>
      </c>
      <c r="E534">
        <v>3378.7</v>
      </c>
      <c r="F534" s="4">
        <f t="shared" si="92"/>
        <v>2966</v>
      </c>
      <c r="G534" s="4">
        <f t="shared" si="93"/>
        <v>3734.5</v>
      </c>
      <c r="H534" s="17">
        <f t="shared" si="94"/>
        <v>-20.578390681483462</v>
      </c>
      <c r="I534" s="67">
        <v>138</v>
      </c>
    </row>
    <row r="535" spans="1:9" x14ac:dyDescent="0.25">
      <c r="A535" s="10">
        <f t="shared" si="91"/>
        <v>42572</v>
      </c>
      <c r="B535">
        <v>838.8</v>
      </c>
      <c r="C535">
        <v>229.7</v>
      </c>
      <c r="D535">
        <v>2203.1999999999998</v>
      </c>
      <c r="E535">
        <v>3508</v>
      </c>
      <c r="F535" s="4">
        <f t="shared" si="92"/>
        <v>3042</v>
      </c>
      <c r="G535" s="4">
        <f t="shared" si="93"/>
        <v>3737.7</v>
      </c>
      <c r="H535" s="17">
        <f t="shared" si="94"/>
        <v>-18.613050806645791</v>
      </c>
      <c r="I535" s="67">
        <v>138</v>
      </c>
    </row>
    <row r="536" spans="1:9" x14ac:dyDescent="0.25">
      <c r="A536" s="10">
        <f t="shared" si="91"/>
        <v>42579</v>
      </c>
      <c r="B536">
        <v>728.8</v>
      </c>
      <c r="C536">
        <v>182.8</v>
      </c>
      <c r="D536">
        <v>2260.9</v>
      </c>
      <c r="E536">
        <v>3627.6</v>
      </c>
      <c r="F536" s="4">
        <f t="shared" si="92"/>
        <v>2989.7</v>
      </c>
      <c r="G536" s="4">
        <f t="shared" si="93"/>
        <v>3810.4</v>
      </c>
      <c r="H536" s="17">
        <f t="shared" si="94"/>
        <v>-21.538421163132483</v>
      </c>
      <c r="I536" s="67">
        <v>138</v>
      </c>
    </row>
    <row r="537" spans="1:9" x14ac:dyDescent="0.25">
      <c r="A537" s="10">
        <f t="shared" si="91"/>
        <v>42586</v>
      </c>
      <c r="B537">
        <v>730.6</v>
      </c>
      <c r="C537">
        <v>182.9</v>
      </c>
      <c r="D537">
        <v>2457.3000000000002</v>
      </c>
      <c r="E537">
        <v>3735.9</v>
      </c>
      <c r="F537" s="4">
        <f t="shared" si="92"/>
        <v>3187.9</v>
      </c>
      <c r="G537" s="4">
        <f t="shared" si="93"/>
        <v>3918.8</v>
      </c>
      <c r="H537" s="17">
        <f t="shared" si="94"/>
        <v>-18.651117689088505</v>
      </c>
      <c r="I537">
        <v>138.5</v>
      </c>
    </row>
    <row r="538" spans="1:9" x14ac:dyDescent="0.25">
      <c r="A538" s="10">
        <f t="shared" si="91"/>
        <v>42593</v>
      </c>
      <c r="B538">
        <v>730.4</v>
      </c>
      <c r="C538">
        <v>182.8</v>
      </c>
      <c r="D538">
        <v>2553.6999999999998</v>
      </c>
      <c r="E538">
        <v>3736</v>
      </c>
      <c r="F538" s="4">
        <f t="shared" si="92"/>
        <v>3284.1</v>
      </c>
      <c r="G538" s="4">
        <f t="shared" si="93"/>
        <v>3918.8</v>
      </c>
      <c r="H538" s="17">
        <f t="shared" si="94"/>
        <v>-16.196284576911303</v>
      </c>
      <c r="I538">
        <v>198.5</v>
      </c>
    </row>
    <row r="539" spans="1:9" x14ac:dyDescent="0.25">
      <c r="A539" s="10">
        <f t="shared" si="91"/>
        <v>42600</v>
      </c>
      <c r="B539">
        <v>662.2</v>
      </c>
      <c r="C539">
        <v>122.6</v>
      </c>
      <c r="D539">
        <v>2621.8</v>
      </c>
      <c r="E539">
        <v>3799.2</v>
      </c>
      <c r="F539" s="4">
        <f t="shared" si="92"/>
        <v>3284</v>
      </c>
      <c r="G539" s="4">
        <f t="shared" si="93"/>
        <v>3921.7999999999997</v>
      </c>
      <c r="H539" s="17">
        <f t="shared" si="94"/>
        <v>-16.26294048651129</v>
      </c>
      <c r="I539">
        <v>253.7</v>
      </c>
    </row>
    <row r="540" spans="1:9" x14ac:dyDescent="0.25">
      <c r="A540" s="10">
        <f t="shared" si="91"/>
        <v>42607</v>
      </c>
      <c r="B540">
        <v>662.2</v>
      </c>
      <c r="C540">
        <v>122.6</v>
      </c>
      <c r="D540">
        <v>2621.8</v>
      </c>
      <c r="E540">
        <v>3799.2</v>
      </c>
      <c r="F540" s="4">
        <f t="shared" si="92"/>
        <v>3284</v>
      </c>
      <c r="G540" s="4">
        <f t="shared" si="93"/>
        <v>3921.7999999999997</v>
      </c>
      <c r="H540" s="17">
        <f t="shared" si="94"/>
        <v>-16.26294048651129</v>
      </c>
      <c r="I540">
        <v>253.7</v>
      </c>
    </row>
    <row r="541" spans="1:9" x14ac:dyDescent="0.25">
      <c r="A541" s="10">
        <f t="shared" si="91"/>
        <v>42614</v>
      </c>
      <c r="B541">
        <v>652.6</v>
      </c>
      <c r="C541">
        <v>123.2</v>
      </c>
      <c r="D541">
        <v>0</v>
      </c>
      <c r="E541">
        <v>0</v>
      </c>
      <c r="F541" s="4">
        <f t="shared" si="92"/>
        <v>652.6</v>
      </c>
      <c r="G541" s="4">
        <f t="shared" si="93"/>
        <v>123.2</v>
      </c>
      <c r="H541" s="17">
        <f t="shared" si="94"/>
        <v>429.70779220779224</v>
      </c>
    </row>
    <row r="542" spans="1:9" x14ac:dyDescent="0.25">
      <c r="A542" s="10">
        <f t="shared" si="91"/>
        <v>42621</v>
      </c>
      <c r="B542">
        <v>589.6</v>
      </c>
      <c r="C542">
        <v>62.2</v>
      </c>
      <c r="D542">
        <v>261.10000000000002</v>
      </c>
      <c r="E542">
        <v>60.7</v>
      </c>
      <c r="F542" s="4">
        <f t="shared" si="92"/>
        <v>850.7</v>
      </c>
      <c r="G542" s="4">
        <f t="shared" si="93"/>
        <v>122.9</v>
      </c>
      <c r="H542" s="17">
        <f t="shared" si="94"/>
        <v>592.18877135882838</v>
      </c>
    </row>
    <row r="543" spans="1:9" x14ac:dyDescent="0.25">
      <c r="A543" s="10">
        <f t="shared" si="91"/>
        <v>42628</v>
      </c>
      <c r="B543">
        <v>447.7</v>
      </c>
      <c r="C543">
        <v>62.3</v>
      </c>
      <c r="D543">
        <v>525.79999999999995</v>
      </c>
      <c r="E543">
        <v>60.7</v>
      </c>
      <c r="F543" s="4">
        <f t="shared" si="92"/>
        <v>973.5</v>
      </c>
      <c r="G543" s="4">
        <f t="shared" si="93"/>
        <v>123</v>
      </c>
      <c r="H543" s="17">
        <f t="shared" si="94"/>
        <v>691.46341463414637</v>
      </c>
    </row>
    <row r="544" spans="1:9" x14ac:dyDescent="0.25">
      <c r="A544" s="10">
        <f t="shared" si="91"/>
        <v>42635</v>
      </c>
      <c r="B544">
        <v>388.6</v>
      </c>
      <c r="C544">
        <v>62.8</v>
      </c>
      <c r="D544">
        <v>653.20000000000005</v>
      </c>
      <c r="E544">
        <v>60.7</v>
      </c>
      <c r="F544" s="4">
        <f t="shared" si="92"/>
        <v>1041.8000000000002</v>
      </c>
      <c r="G544" s="4">
        <f t="shared" si="93"/>
        <v>123.5</v>
      </c>
      <c r="H544" s="17">
        <f t="shared" si="94"/>
        <v>743.56275303643736</v>
      </c>
    </row>
    <row r="545" spans="1:8" x14ac:dyDescent="0.25">
      <c r="A545" s="10">
        <f t="shared" si="91"/>
        <v>42642</v>
      </c>
      <c r="B545" s="67">
        <v>255</v>
      </c>
      <c r="C545" s="67">
        <v>61.4</v>
      </c>
      <c r="D545" s="67">
        <v>915</v>
      </c>
      <c r="E545" s="67">
        <v>62</v>
      </c>
      <c r="F545" s="67">
        <f t="shared" si="92"/>
        <v>1170</v>
      </c>
      <c r="G545" s="4">
        <f t="shared" si="93"/>
        <v>123.4</v>
      </c>
      <c r="H545" s="17">
        <f t="shared" si="94"/>
        <v>848.1361426256077</v>
      </c>
    </row>
    <row r="546" spans="1:8" x14ac:dyDescent="0.25">
      <c r="A546" s="10">
        <f t="shared" si="91"/>
        <v>42649</v>
      </c>
      <c r="B546">
        <v>319.89999999999998</v>
      </c>
      <c r="C546" s="125">
        <v>61</v>
      </c>
      <c r="D546">
        <v>1121.4000000000001</v>
      </c>
      <c r="E546" s="125">
        <v>62</v>
      </c>
      <c r="F546" s="4">
        <f t="shared" si="92"/>
        <v>1441.3000000000002</v>
      </c>
      <c r="G546" s="4">
        <f t="shared" si="93"/>
        <v>123</v>
      </c>
      <c r="H546" s="17">
        <f t="shared" si="94"/>
        <v>1071.7886178861791</v>
      </c>
    </row>
    <row r="547" spans="1:8" x14ac:dyDescent="0.25">
      <c r="A547" s="10">
        <f t="shared" si="91"/>
        <v>42656</v>
      </c>
      <c r="B547">
        <v>386.1</v>
      </c>
      <c r="C547">
        <v>62.1</v>
      </c>
      <c r="D547">
        <v>1121.5</v>
      </c>
      <c r="E547">
        <v>62.1</v>
      </c>
      <c r="F547" s="4">
        <f t="shared" si="92"/>
        <v>1507.6</v>
      </c>
      <c r="G547" s="4">
        <f t="shared" si="93"/>
        <v>124.2</v>
      </c>
      <c r="H547" s="17">
        <f t="shared" si="94"/>
        <v>1113.8486312399355</v>
      </c>
    </row>
    <row r="548" spans="1:8" x14ac:dyDescent="0.25">
      <c r="A548" s="10">
        <f t="shared" si="91"/>
        <v>42663</v>
      </c>
      <c r="B548">
        <v>330.3</v>
      </c>
      <c r="C548">
        <v>64</v>
      </c>
      <c r="D548">
        <v>1177.7</v>
      </c>
      <c r="E548">
        <v>62.2</v>
      </c>
      <c r="F548" s="4">
        <f t="shared" si="92"/>
        <v>1508</v>
      </c>
      <c r="G548" s="4">
        <f t="shared" si="93"/>
        <v>126.2</v>
      </c>
      <c r="H548" s="17">
        <f t="shared" si="94"/>
        <v>1094.9286846275752</v>
      </c>
    </row>
    <row r="549" spans="1:8" x14ac:dyDescent="0.25">
      <c r="A549" s="10">
        <f t="shared" si="91"/>
        <v>42670</v>
      </c>
      <c r="B549" s="67">
        <v>392</v>
      </c>
      <c r="C549">
        <v>64.3</v>
      </c>
      <c r="D549">
        <v>1304.8</v>
      </c>
      <c r="E549">
        <v>62.3</v>
      </c>
      <c r="F549" s="4">
        <f t="shared" si="92"/>
        <v>1696.8</v>
      </c>
      <c r="G549" s="4">
        <f t="shared" si="93"/>
        <v>126.6</v>
      </c>
      <c r="H549" s="17">
        <f t="shared" si="94"/>
        <v>1240.2843601895734</v>
      </c>
    </row>
    <row r="550" spans="1:8" x14ac:dyDescent="0.25">
      <c r="A550" s="10">
        <f t="shared" si="91"/>
        <v>42677</v>
      </c>
      <c r="B550">
        <v>447.2</v>
      </c>
      <c r="C550">
        <v>63.9</v>
      </c>
      <c r="D550">
        <v>1304.9000000000001</v>
      </c>
      <c r="E550">
        <v>62.7</v>
      </c>
      <c r="F550" s="4">
        <f t="shared" si="92"/>
        <v>1752.1000000000001</v>
      </c>
      <c r="G550" s="4">
        <f t="shared" si="93"/>
        <v>126.6</v>
      </c>
      <c r="H550" s="17">
        <f t="shared" si="94"/>
        <v>1283.9652448657191</v>
      </c>
    </row>
    <row r="551" spans="1:8" x14ac:dyDescent="0.25">
      <c r="A551" s="10">
        <f t="shared" si="91"/>
        <v>42684</v>
      </c>
      <c r="B551">
        <v>512</v>
      </c>
      <c r="C551">
        <v>125.9</v>
      </c>
      <c r="D551">
        <v>1305.0999999999999</v>
      </c>
      <c r="E551">
        <v>62.7</v>
      </c>
      <c r="F551" s="4">
        <f t="shared" si="92"/>
        <v>1817.1</v>
      </c>
      <c r="G551" s="4">
        <f t="shared" si="93"/>
        <v>188.60000000000002</v>
      </c>
      <c r="H551" s="17">
        <f t="shared" si="94"/>
        <v>863.46765641569436</v>
      </c>
    </row>
    <row r="552" spans="1:8" x14ac:dyDescent="0.25">
      <c r="A552" s="10">
        <f t="shared" si="91"/>
        <v>42691</v>
      </c>
      <c r="B552">
        <v>647</v>
      </c>
      <c r="C552">
        <v>199.1</v>
      </c>
      <c r="D552">
        <v>1371.7</v>
      </c>
      <c r="E552">
        <v>62.7</v>
      </c>
      <c r="F552" s="4">
        <f t="shared" si="92"/>
        <v>2018.7</v>
      </c>
      <c r="G552" s="4">
        <f t="shared" si="93"/>
        <v>261.8</v>
      </c>
      <c r="H552" s="17">
        <f t="shared" si="94"/>
        <v>671.08479755538576</v>
      </c>
    </row>
    <row r="553" spans="1:8" x14ac:dyDescent="0.25">
      <c r="A553" s="10">
        <f t="shared" si="91"/>
        <v>42698</v>
      </c>
      <c r="B553">
        <v>646</v>
      </c>
      <c r="C553">
        <v>198.7</v>
      </c>
      <c r="D553">
        <v>1513.6</v>
      </c>
      <c r="E553">
        <v>63.3</v>
      </c>
      <c r="F553" s="4">
        <f t="shared" si="92"/>
        <v>2159.6</v>
      </c>
      <c r="G553" s="4">
        <f t="shared" si="93"/>
        <v>262</v>
      </c>
      <c r="H553" s="17">
        <f t="shared" si="94"/>
        <v>724.27480916030527</v>
      </c>
    </row>
    <row r="554" spans="1:8" x14ac:dyDescent="0.25">
      <c r="A554" s="10">
        <f t="shared" si="91"/>
        <v>42705</v>
      </c>
      <c r="B554">
        <v>852.1</v>
      </c>
      <c r="C554">
        <v>322.89999999999998</v>
      </c>
      <c r="D554">
        <v>1513.6</v>
      </c>
      <c r="E554">
        <v>64.400000000000006</v>
      </c>
      <c r="F554" s="4">
        <f t="shared" si="92"/>
        <v>2365.6999999999998</v>
      </c>
      <c r="G554" s="4">
        <f t="shared" si="93"/>
        <v>387.29999999999995</v>
      </c>
      <c r="H554" s="17">
        <f t="shared" si="94"/>
        <v>510.81848696101213</v>
      </c>
    </row>
    <row r="555" spans="1:8" x14ac:dyDescent="0.25">
      <c r="A555" s="10">
        <f t="shared" si="91"/>
        <v>42712</v>
      </c>
      <c r="B555">
        <v>1321.7</v>
      </c>
      <c r="C555">
        <v>387.1</v>
      </c>
      <c r="D555">
        <v>1582.1</v>
      </c>
      <c r="E555">
        <v>65.2</v>
      </c>
      <c r="F555" s="4">
        <f t="shared" si="92"/>
        <v>2903.8</v>
      </c>
      <c r="G555" s="4">
        <f t="shared" si="93"/>
        <v>452.3</v>
      </c>
      <c r="H555" s="17">
        <f t="shared" si="94"/>
        <v>542.00751713464513</v>
      </c>
    </row>
    <row r="556" spans="1:8" x14ac:dyDescent="0.25">
      <c r="A556" s="10">
        <f t="shared" si="91"/>
        <v>42719</v>
      </c>
      <c r="B556">
        <v>1446.1</v>
      </c>
      <c r="C556">
        <v>320.7</v>
      </c>
      <c r="D556">
        <v>1582.7</v>
      </c>
      <c r="E556">
        <v>136.69999999999999</v>
      </c>
      <c r="F556" s="4">
        <f t="shared" si="92"/>
        <v>3028.8</v>
      </c>
      <c r="G556" s="4">
        <f t="shared" si="93"/>
        <v>457.4</v>
      </c>
      <c r="H556" s="17">
        <f t="shared" si="94"/>
        <v>562.17752514210758</v>
      </c>
    </row>
    <row r="557" spans="1:8" x14ac:dyDescent="0.25">
      <c r="A557" s="10">
        <f t="shared" si="91"/>
        <v>42726</v>
      </c>
      <c r="B557">
        <v>1314.7</v>
      </c>
      <c r="C557">
        <v>320.7</v>
      </c>
      <c r="D557">
        <v>1770.6</v>
      </c>
      <c r="E557">
        <v>136.69999999999999</v>
      </c>
      <c r="F557" s="4">
        <f t="shared" si="92"/>
        <v>3085.3</v>
      </c>
      <c r="G557" s="4">
        <f t="shared" si="93"/>
        <v>457.4</v>
      </c>
      <c r="H557" s="17">
        <f t="shared" si="94"/>
        <v>574.52995190205525</v>
      </c>
    </row>
    <row r="558" spans="1:8" x14ac:dyDescent="0.25">
      <c r="A558" s="10">
        <f t="shared" si="91"/>
        <v>42733</v>
      </c>
      <c r="B558">
        <v>1188</v>
      </c>
      <c r="C558">
        <v>320.8</v>
      </c>
      <c r="D558">
        <v>1897.3</v>
      </c>
      <c r="E558">
        <v>136.69999999999999</v>
      </c>
      <c r="F558" s="4">
        <f t="shared" si="92"/>
        <v>3085.3</v>
      </c>
      <c r="G558" s="4">
        <f t="shared" si="93"/>
        <v>457.5</v>
      </c>
      <c r="H558" s="17">
        <f t="shared" si="94"/>
        <v>574.38251366120221</v>
      </c>
    </row>
    <row r="559" spans="1:8" x14ac:dyDescent="0.25">
      <c r="A559" s="10">
        <f t="shared" si="91"/>
        <v>42740</v>
      </c>
      <c r="B559">
        <v>1127.2</v>
      </c>
      <c r="C559">
        <v>320.8</v>
      </c>
      <c r="D559">
        <v>1940.6</v>
      </c>
      <c r="E559">
        <v>136.69999999999999</v>
      </c>
      <c r="F559" s="4">
        <f t="shared" si="92"/>
        <v>3067.8</v>
      </c>
      <c r="G559" s="4">
        <f t="shared" si="93"/>
        <v>457.5</v>
      </c>
      <c r="H559" s="17">
        <f t="shared" si="94"/>
        <v>570.55737704918045</v>
      </c>
    </row>
    <row r="560" spans="1:8" x14ac:dyDescent="0.25">
      <c r="A560" s="10">
        <f t="shared" si="91"/>
        <v>42747</v>
      </c>
      <c r="B560">
        <v>996</v>
      </c>
      <c r="C560">
        <v>458.3</v>
      </c>
      <c r="D560">
        <v>2127.1999999999998</v>
      </c>
      <c r="E560">
        <v>137.6</v>
      </c>
      <c r="F560" s="4">
        <f t="shared" si="92"/>
        <v>3123.2</v>
      </c>
      <c r="G560" s="4">
        <f t="shared" si="93"/>
        <v>595.9</v>
      </c>
      <c r="H560" s="17">
        <f t="shared" si="94"/>
        <v>424.11478435979194</v>
      </c>
    </row>
    <row r="561" spans="1:9" x14ac:dyDescent="0.25">
      <c r="A561" s="10">
        <f t="shared" si="91"/>
        <v>42754</v>
      </c>
      <c r="B561">
        <v>990.7</v>
      </c>
      <c r="C561">
        <v>443.1</v>
      </c>
      <c r="D561">
        <v>2270.6999999999998</v>
      </c>
      <c r="E561">
        <v>202.2</v>
      </c>
      <c r="F561" s="4">
        <f t="shared" si="92"/>
        <v>3261.3999999999996</v>
      </c>
      <c r="G561" s="4">
        <f t="shared" si="93"/>
        <v>645.29999999999995</v>
      </c>
      <c r="H561" s="17">
        <f t="shared" si="94"/>
        <v>405.40833720750038</v>
      </c>
    </row>
    <row r="562" spans="1:9" x14ac:dyDescent="0.25">
      <c r="A562" s="10">
        <f t="shared" si="91"/>
        <v>42761</v>
      </c>
      <c r="B562">
        <v>976.9</v>
      </c>
      <c r="C562">
        <v>441.9</v>
      </c>
      <c r="D562">
        <v>2328.6999999999998</v>
      </c>
      <c r="E562">
        <v>269.5</v>
      </c>
      <c r="F562" s="4">
        <f t="shared" si="92"/>
        <v>3305.6</v>
      </c>
      <c r="G562" s="4">
        <f t="shared" si="93"/>
        <v>711.4</v>
      </c>
      <c r="H562" s="17">
        <f t="shared" si="94"/>
        <v>364.66123137475404</v>
      </c>
    </row>
    <row r="563" spans="1:9" x14ac:dyDescent="0.25">
      <c r="A563" s="10">
        <f t="shared" si="91"/>
        <v>42768</v>
      </c>
      <c r="B563">
        <v>1034.8</v>
      </c>
      <c r="C563">
        <v>441.9</v>
      </c>
      <c r="D563">
        <v>2396</v>
      </c>
      <c r="E563">
        <v>269.7</v>
      </c>
      <c r="F563" s="4">
        <f t="shared" si="92"/>
        <v>3430.8</v>
      </c>
      <c r="G563" s="4">
        <f t="shared" si="93"/>
        <v>711.59999999999991</v>
      </c>
      <c r="H563" s="17">
        <f t="shared" si="94"/>
        <v>382.12478920742001</v>
      </c>
    </row>
    <row r="564" spans="1:9" x14ac:dyDescent="0.25">
      <c r="A564" s="10">
        <f t="shared" si="91"/>
        <v>42775</v>
      </c>
      <c r="B564">
        <v>965.8</v>
      </c>
      <c r="C564">
        <v>441.4</v>
      </c>
      <c r="D564">
        <v>2468.5</v>
      </c>
      <c r="E564">
        <v>269.89999999999998</v>
      </c>
      <c r="F564" s="4">
        <f t="shared" si="92"/>
        <v>3434.3</v>
      </c>
      <c r="G564" s="4">
        <f t="shared" si="93"/>
        <v>711.3</v>
      </c>
      <c r="H564" s="17">
        <f t="shared" si="94"/>
        <v>382.82018838745967</v>
      </c>
    </row>
    <row r="565" spans="1:9" x14ac:dyDescent="0.25">
      <c r="A565" s="10">
        <f t="shared" si="91"/>
        <v>42782</v>
      </c>
      <c r="B565">
        <v>910.3</v>
      </c>
      <c r="C565">
        <v>386.1</v>
      </c>
      <c r="D565">
        <v>2594.6</v>
      </c>
      <c r="E565">
        <v>328</v>
      </c>
      <c r="F565" s="4">
        <f t="shared" si="92"/>
        <v>3504.8999999999996</v>
      </c>
      <c r="G565" s="4">
        <f t="shared" si="93"/>
        <v>714.1</v>
      </c>
      <c r="H565" s="17">
        <f t="shared" si="94"/>
        <v>390.81361153900002</v>
      </c>
    </row>
    <row r="566" spans="1:9" x14ac:dyDescent="0.25">
      <c r="A566" s="10">
        <f t="shared" si="91"/>
        <v>42789</v>
      </c>
      <c r="B566">
        <v>910</v>
      </c>
      <c r="C566">
        <v>250.7</v>
      </c>
      <c r="D566">
        <v>2714.5</v>
      </c>
      <c r="E566">
        <v>534.29999999999995</v>
      </c>
      <c r="F566" s="4">
        <f t="shared" si="92"/>
        <v>3624.5</v>
      </c>
      <c r="G566" s="4">
        <f t="shared" si="93"/>
        <v>785</v>
      </c>
      <c r="H566" s="17">
        <f t="shared" si="94"/>
        <v>361.71974522292993</v>
      </c>
    </row>
    <row r="567" spans="1:9" x14ac:dyDescent="0.25">
      <c r="A567" s="10">
        <f t="shared" si="91"/>
        <v>42796</v>
      </c>
      <c r="B567">
        <v>889.3</v>
      </c>
      <c r="C567">
        <v>251.2</v>
      </c>
      <c r="D567">
        <v>2911</v>
      </c>
      <c r="E567">
        <v>599.9</v>
      </c>
      <c r="F567" s="4">
        <f t="shared" si="92"/>
        <v>3800.3</v>
      </c>
      <c r="G567" s="4">
        <f t="shared" si="93"/>
        <v>851.09999999999991</v>
      </c>
      <c r="H567" s="17">
        <f t="shared" si="94"/>
        <v>346.51627305839509</v>
      </c>
    </row>
    <row r="568" spans="1:9" x14ac:dyDescent="0.25">
      <c r="A568" s="10">
        <f t="shared" si="91"/>
        <v>42803</v>
      </c>
      <c r="B568">
        <v>887.1</v>
      </c>
      <c r="C568">
        <v>186.1</v>
      </c>
      <c r="D568">
        <v>3043.2</v>
      </c>
      <c r="E568">
        <v>664.1</v>
      </c>
      <c r="F568" s="4">
        <f t="shared" si="92"/>
        <v>3930.2999999999997</v>
      </c>
      <c r="G568" s="4">
        <f t="shared" si="93"/>
        <v>850.2</v>
      </c>
      <c r="H568" s="17">
        <f t="shared" si="94"/>
        <v>362.27946365561036</v>
      </c>
    </row>
    <row r="569" spans="1:9" x14ac:dyDescent="0.25">
      <c r="A569" s="10">
        <f t="shared" si="91"/>
        <v>42810</v>
      </c>
      <c r="B569">
        <v>1236.3</v>
      </c>
      <c r="C569">
        <v>186.1</v>
      </c>
      <c r="D569">
        <v>3287.7</v>
      </c>
      <c r="E569">
        <v>726.6</v>
      </c>
      <c r="F569" s="4">
        <f t="shared" si="92"/>
        <v>4524</v>
      </c>
      <c r="G569" s="4">
        <f t="shared" si="93"/>
        <v>912.7</v>
      </c>
      <c r="H569" s="17">
        <f t="shared" si="94"/>
        <v>395.67218143968444</v>
      </c>
    </row>
    <row r="570" spans="1:9" x14ac:dyDescent="0.25">
      <c r="A570" s="10">
        <f t="shared" si="91"/>
        <v>42817</v>
      </c>
      <c r="B570">
        <v>1178.0999999999999</v>
      </c>
      <c r="C570">
        <v>311.60000000000002</v>
      </c>
      <c r="D570">
        <v>3478.9</v>
      </c>
      <c r="E570">
        <v>728.1</v>
      </c>
      <c r="F570" s="4">
        <f t="shared" si="92"/>
        <v>4657</v>
      </c>
      <c r="G570" s="4">
        <f t="shared" si="93"/>
        <v>1039.7</v>
      </c>
      <c r="H570" s="17">
        <f t="shared" si="94"/>
        <v>347.91766855823789</v>
      </c>
    </row>
    <row r="571" spans="1:9" x14ac:dyDescent="0.25">
      <c r="A571" s="10">
        <f t="shared" si="91"/>
        <v>42824</v>
      </c>
      <c r="B571">
        <v>1175.3</v>
      </c>
      <c r="C571">
        <v>181.6</v>
      </c>
      <c r="D571">
        <v>3612.5</v>
      </c>
      <c r="E571">
        <v>857.3</v>
      </c>
      <c r="F571" s="4">
        <f t="shared" si="92"/>
        <v>4787.8</v>
      </c>
      <c r="G571" s="4">
        <f t="shared" si="93"/>
        <v>1038.8999999999999</v>
      </c>
      <c r="H571" s="17">
        <f t="shared" si="94"/>
        <v>360.85282510347491</v>
      </c>
    </row>
    <row r="572" spans="1:9" x14ac:dyDescent="0.25">
      <c r="A572" s="10">
        <f t="shared" si="91"/>
        <v>42831</v>
      </c>
      <c r="B572">
        <v>1167.5999999999999</v>
      </c>
      <c r="C572">
        <v>253.5</v>
      </c>
      <c r="D572">
        <v>3677.2</v>
      </c>
      <c r="E572">
        <v>1026.3</v>
      </c>
      <c r="F572" s="4">
        <f t="shared" si="92"/>
        <v>4844.7999999999993</v>
      </c>
      <c r="G572" s="4">
        <f t="shared" si="93"/>
        <v>1279.8</v>
      </c>
      <c r="H572" s="17">
        <f t="shared" si="94"/>
        <v>278.5591498671667</v>
      </c>
    </row>
    <row r="573" spans="1:9" x14ac:dyDescent="0.25">
      <c r="A573" s="10">
        <f t="shared" si="91"/>
        <v>42838</v>
      </c>
      <c r="B573">
        <v>1296.5999999999999</v>
      </c>
      <c r="C573">
        <v>318.7</v>
      </c>
      <c r="D573">
        <v>3746.9</v>
      </c>
      <c r="E573">
        <v>1026.3</v>
      </c>
      <c r="F573" s="4">
        <f t="shared" si="92"/>
        <v>5043.5</v>
      </c>
      <c r="G573" s="4">
        <f t="shared" si="93"/>
        <v>1345</v>
      </c>
      <c r="H573" s="17">
        <f t="shared" si="94"/>
        <v>274.98141263940516</v>
      </c>
    </row>
    <row r="574" spans="1:9" x14ac:dyDescent="0.25">
      <c r="A574" s="10">
        <f t="shared" ref="A574:A637" si="95">+A573+7</f>
        <v>42845</v>
      </c>
      <c r="B574">
        <v>1519.1</v>
      </c>
      <c r="C574">
        <v>459.8</v>
      </c>
      <c r="D574">
        <v>3816.2</v>
      </c>
      <c r="E574">
        <v>1081.3</v>
      </c>
      <c r="F574" s="4">
        <f t="shared" si="92"/>
        <v>5335.2999999999993</v>
      </c>
      <c r="G574" s="4">
        <f t="shared" si="93"/>
        <v>1541.1</v>
      </c>
      <c r="H574" s="17">
        <f t="shared" si="94"/>
        <v>246.20076568684701</v>
      </c>
    </row>
    <row r="575" spans="1:9" x14ac:dyDescent="0.25">
      <c r="A575" s="10">
        <f t="shared" si="95"/>
        <v>42852</v>
      </c>
      <c r="B575">
        <v>1453.7</v>
      </c>
      <c r="C575">
        <v>512.70000000000005</v>
      </c>
      <c r="D575">
        <v>4005.2</v>
      </c>
      <c r="E575">
        <v>1082</v>
      </c>
      <c r="F575" s="4">
        <f t="shared" si="92"/>
        <v>5458.9</v>
      </c>
      <c r="G575" s="4">
        <f t="shared" si="93"/>
        <v>1594.7</v>
      </c>
      <c r="H575" s="17">
        <f t="shared" si="94"/>
        <v>242.31516899730354</v>
      </c>
      <c r="I575">
        <v>0</v>
      </c>
    </row>
    <row r="576" spans="1:9" x14ac:dyDescent="0.25">
      <c r="A576" s="10">
        <f t="shared" si="95"/>
        <v>42859</v>
      </c>
      <c r="B576">
        <v>1387.2</v>
      </c>
      <c r="C576">
        <v>462.9</v>
      </c>
      <c r="D576">
        <v>4066.6</v>
      </c>
      <c r="E576">
        <v>1137.0999999999999</v>
      </c>
      <c r="F576" s="4">
        <f t="shared" si="92"/>
        <v>5453.8</v>
      </c>
      <c r="G576" s="4">
        <f t="shared" si="93"/>
        <v>1600</v>
      </c>
      <c r="H576" s="17">
        <f t="shared" si="94"/>
        <v>240.86250000000001</v>
      </c>
      <c r="I576">
        <v>0</v>
      </c>
    </row>
    <row r="577" spans="1:9" x14ac:dyDescent="0.25">
      <c r="A577" s="10">
        <f t="shared" si="95"/>
        <v>42866</v>
      </c>
      <c r="B577">
        <v>1257.9000000000001</v>
      </c>
      <c r="C577">
        <v>527.5</v>
      </c>
      <c r="D577" s="67">
        <v>4268.2</v>
      </c>
      <c r="E577" s="67">
        <v>1205</v>
      </c>
      <c r="F577" s="4">
        <f t="shared" si="92"/>
        <v>5526.1</v>
      </c>
      <c r="G577" s="4">
        <f t="shared" si="93"/>
        <v>1732.5</v>
      </c>
      <c r="H577" s="17">
        <f t="shared" si="94"/>
        <v>218.96681096681098</v>
      </c>
      <c r="I577">
        <v>0</v>
      </c>
    </row>
    <row r="578" spans="1:9" x14ac:dyDescent="0.25">
      <c r="A578" s="10">
        <f t="shared" si="95"/>
        <v>42873</v>
      </c>
      <c r="B578">
        <v>1319.8</v>
      </c>
      <c r="C578">
        <v>720.2</v>
      </c>
      <c r="D578" s="67">
        <v>4269</v>
      </c>
      <c r="E578" s="67">
        <v>1205.3</v>
      </c>
      <c r="F578" s="4">
        <f t="shared" si="92"/>
        <v>5588.8</v>
      </c>
      <c r="G578" s="4">
        <f t="shared" si="93"/>
        <v>1925.5</v>
      </c>
      <c r="H578" s="17">
        <f t="shared" si="94"/>
        <v>190.25188262788885</v>
      </c>
      <c r="I578">
        <v>0</v>
      </c>
    </row>
    <row r="579" spans="1:9" x14ac:dyDescent="0.25">
      <c r="A579" s="10">
        <f t="shared" si="95"/>
        <v>42880</v>
      </c>
      <c r="B579">
        <v>1060.9000000000001</v>
      </c>
      <c r="C579">
        <v>719.1</v>
      </c>
      <c r="D579">
        <v>4463.8999999999996</v>
      </c>
      <c r="E579">
        <v>1206.4000000000001</v>
      </c>
      <c r="F579" s="4">
        <f t="shared" si="92"/>
        <v>5524.7999999999993</v>
      </c>
      <c r="G579" s="4">
        <f t="shared" si="93"/>
        <v>1925.5</v>
      </c>
      <c r="H579" s="17">
        <f t="shared" si="94"/>
        <v>186.92807063100489</v>
      </c>
      <c r="I579">
        <v>0</v>
      </c>
    </row>
    <row r="580" spans="1:9" x14ac:dyDescent="0.25">
      <c r="A580" s="10">
        <f t="shared" si="95"/>
        <v>42887</v>
      </c>
      <c r="B580">
        <v>798.2</v>
      </c>
      <c r="C580">
        <v>791.6</v>
      </c>
      <c r="D580">
        <v>4733.1000000000004</v>
      </c>
      <c r="E580">
        <v>1344.1</v>
      </c>
      <c r="F580" s="4">
        <f t="shared" si="92"/>
        <v>5531.3</v>
      </c>
      <c r="G580" s="4">
        <f t="shared" si="93"/>
        <v>2135.6999999999998</v>
      </c>
      <c r="H580" s="17">
        <f t="shared" si="94"/>
        <v>158.99236784192539</v>
      </c>
      <c r="I580">
        <v>0</v>
      </c>
    </row>
    <row r="581" spans="1:9" x14ac:dyDescent="0.25">
      <c r="A581" s="10">
        <f t="shared" si="95"/>
        <v>42894</v>
      </c>
      <c r="B581">
        <v>718.4</v>
      </c>
      <c r="C581">
        <v>724.5</v>
      </c>
      <c r="D581">
        <v>4797.6000000000004</v>
      </c>
      <c r="E581">
        <v>1534.4</v>
      </c>
      <c r="F581" s="4">
        <f t="shared" si="92"/>
        <v>5516</v>
      </c>
      <c r="G581" s="4">
        <f t="shared" si="93"/>
        <v>2258.9</v>
      </c>
      <c r="H581" s="17">
        <f t="shared" si="94"/>
        <v>144.18964982956305</v>
      </c>
      <c r="I581">
        <v>0</v>
      </c>
    </row>
    <row r="582" spans="1:9" x14ac:dyDescent="0.25">
      <c r="A582" s="10">
        <f t="shared" si="95"/>
        <v>42901</v>
      </c>
      <c r="B582">
        <v>644.20000000000005</v>
      </c>
      <c r="C582">
        <v>724.4</v>
      </c>
      <c r="D582">
        <v>4924.6000000000004</v>
      </c>
      <c r="E582">
        <v>1599.8</v>
      </c>
      <c r="F582" s="4">
        <f t="shared" si="92"/>
        <v>5568.8</v>
      </c>
      <c r="G582" s="4">
        <f t="shared" si="93"/>
        <v>2324.1999999999998</v>
      </c>
      <c r="H582" s="17">
        <f t="shared" si="94"/>
        <v>139.60072282936068</v>
      </c>
      <c r="I582">
        <v>0</v>
      </c>
    </row>
    <row r="583" spans="1:9" x14ac:dyDescent="0.25">
      <c r="A583" s="10">
        <f t="shared" si="95"/>
        <v>42908</v>
      </c>
      <c r="B583">
        <v>444.2</v>
      </c>
      <c r="C583">
        <v>923.3</v>
      </c>
      <c r="D583">
        <v>5121.7</v>
      </c>
      <c r="E583">
        <v>1725.6</v>
      </c>
      <c r="F583" s="4">
        <f t="shared" si="92"/>
        <v>5565.9</v>
      </c>
      <c r="G583" s="4">
        <f t="shared" si="93"/>
        <v>2648.8999999999996</v>
      </c>
      <c r="H583" s="17">
        <f t="shared" si="94"/>
        <v>110.12118237759071</v>
      </c>
      <c r="I583">
        <v>0</v>
      </c>
    </row>
    <row r="584" spans="1:9" x14ac:dyDescent="0.25">
      <c r="A584" s="10">
        <f t="shared" si="95"/>
        <v>42915</v>
      </c>
      <c r="B584">
        <v>383.1</v>
      </c>
      <c r="C584">
        <v>923.3</v>
      </c>
      <c r="D584">
        <v>5246.4</v>
      </c>
      <c r="E584">
        <v>1725.6</v>
      </c>
      <c r="F584" s="4">
        <f t="shared" si="92"/>
        <v>5629.5</v>
      </c>
      <c r="G584" s="4">
        <f t="shared" si="93"/>
        <v>2648.8999999999996</v>
      </c>
      <c r="H584" s="17">
        <f t="shared" si="94"/>
        <v>112.52217901770547</v>
      </c>
      <c r="I584">
        <v>0</v>
      </c>
    </row>
    <row r="585" spans="1:9" x14ac:dyDescent="0.25">
      <c r="A585" s="10">
        <f t="shared" si="95"/>
        <v>42922</v>
      </c>
      <c r="B585">
        <v>382.2</v>
      </c>
      <c r="C585">
        <v>974.4</v>
      </c>
      <c r="D585">
        <v>5247.3</v>
      </c>
      <c r="E585">
        <v>1864.5</v>
      </c>
      <c r="F585" s="4">
        <f t="shared" si="92"/>
        <v>5629.5</v>
      </c>
      <c r="G585" s="4">
        <f t="shared" si="93"/>
        <v>2838.9</v>
      </c>
      <c r="H585" s="17">
        <f t="shared" si="94"/>
        <v>98.298636795942087</v>
      </c>
      <c r="I585">
        <v>0.5</v>
      </c>
    </row>
    <row r="586" spans="1:9" x14ac:dyDescent="0.25">
      <c r="A586" s="10">
        <f t="shared" si="95"/>
        <v>42929</v>
      </c>
      <c r="B586">
        <v>328.3</v>
      </c>
      <c r="C586" s="67">
        <v>1035</v>
      </c>
      <c r="D586" s="67">
        <v>5310.8</v>
      </c>
      <c r="E586" s="67">
        <v>1931</v>
      </c>
      <c r="F586" s="4">
        <f t="shared" si="92"/>
        <v>5639.1</v>
      </c>
      <c r="G586" s="4">
        <f t="shared" si="93"/>
        <v>2966</v>
      </c>
      <c r="H586" s="17">
        <f t="shared" si="94"/>
        <v>90.124747134187473</v>
      </c>
      <c r="I586">
        <v>0.5</v>
      </c>
    </row>
    <row r="587" spans="1:9" x14ac:dyDescent="0.25">
      <c r="A587" s="10">
        <f t="shared" si="95"/>
        <v>42936</v>
      </c>
      <c r="B587">
        <v>328.3</v>
      </c>
      <c r="C587">
        <v>838.8</v>
      </c>
      <c r="D587">
        <v>5310.8</v>
      </c>
      <c r="E587">
        <v>2203.1999999999998</v>
      </c>
      <c r="F587" s="4">
        <f t="shared" si="92"/>
        <v>5639.1</v>
      </c>
      <c r="G587" s="4">
        <f t="shared" si="93"/>
        <v>3042</v>
      </c>
      <c r="H587" s="17">
        <f t="shared" si="94"/>
        <v>85.374753451676526</v>
      </c>
      <c r="I587">
        <v>0.5</v>
      </c>
    </row>
    <row r="588" spans="1:9" x14ac:dyDescent="0.25">
      <c r="A588" s="10">
        <f t="shared" si="95"/>
        <v>42943</v>
      </c>
      <c r="B588">
        <v>203.3</v>
      </c>
      <c r="C588">
        <v>728.8</v>
      </c>
      <c r="D588">
        <v>5441.7</v>
      </c>
      <c r="E588">
        <v>2260.9</v>
      </c>
      <c r="F588" s="4">
        <f t="shared" si="92"/>
        <v>5645</v>
      </c>
      <c r="G588" s="4">
        <f t="shared" si="93"/>
        <v>2989.7</v>
      </c>
      <c r="H588" s="17">
        <f t="shared" si="94"/>
        <v>88.814931264006432</v>
      </c>
      <c r="I588">
        <v>0.5</v>
      </c>
    </row>
    <row r="589" spans="1:9" x14ac:dyDescent="0.25">
      <c r="A589" s="10">
        <f t="shared" si="95"/>
        <v>42950</v>
      </c>
      <c r="B589">
        <v>129.30000000000001</v>
      </c>
      <c r="C589">
        <v>730.6</v>
      </c>
      <c r="D589">
        <v>5515.8</v>
      </c>
      <c r="E589">
        <v>2457.3000000000002</v>
      </c>
      <c r="F589" s="4">
        <f t="shared" si="92"/>
        <v>5645.1</v>
      </c>
      <c r="G589" s="4">
        <f t="shared" si="93"/>
        <v>3187.9</v>
      </c>
      <c r="H589" s="17">
        <f t="shared" si="94"/>
        <v>77.078954797829297</v>
      </c>
      <c r="I589">
        <v>0.5</v>
      </c>
    </row>
    <row r="590" spans="1:9" x14ac:dyDescent="0.25">
      <c r="A590" s="10">
        <f t="shared" si="95"/>
        <v>42957</v>
      </c>
      <c r="B590">
        <v>129.69999999999999</v>
      </c>
      <c r="C590">
        <v>730.4</v>
      </c>
      <c r="D590">
        <v>5587.3</v>
      </c>
      <c r="E590">
        <v>2553.6999999999998</v>
      </c>
      <c r="F590" s="4">
        <f t="shared" si="92"/>
        <v>5717</v>
      </c>
      <c r="G590" s="4">
        <f t="shared" si="93"/>
        <v>3284.1</v>
      </c>
      <c r="H590" s="17">
        <f t="shared" si="94"/>
        <v>74.081179014037346</v>
      </c>
      <c r="I590">
        <v>1.1000000000000001</v>
      </c>
    </row>
    <row r="591" spans="1:9" x14ac:dyDescent="0.25">
      <c r="A591" s="10">
        <f t="shared" si="95"/>
        <v>42964</v>
      </c>
      <c r="B591">
        <v>129.4</v>
      </c>
      <c r="C591">
        <v>662.2</v>
      </c>
      <c r="D591">
        <v>5587.7</v>
      </c>
      <c r="E591">
        <v>2621.8</v>
      </c>
      <c r="F591" s="4">
        <f t="shared" si="92"/>
        <v>5717.0999999999995</v>
      </c>
      <c r="G591" s="4">
        <f t="shared" si="93"/>
        <v>3284</v>
      </c>
      <c r="H591" s="17">
        <f t="shared" si="94"/>
        <v>74.089524969549302</v>
      </c>
      <c r="I591">
        <v>1.1000000000000001</v>
      </c>
    </row>
    <row r="592" spans="1:9" x14ac:dyDescent="0.25">
      <c r="A592" s="10">
        <f t="shared" si="95"/>
        <v>42971</v>
      </c>
      <c r="B592">
        <v>129.19999999999999</v>
      </c>
      <c r="C592">
        <v>592.29999999999995</v>
      </c>
      <c r="D592">
        <v>5587.9</v>
      </c>
      <c r="E592">
        <v>2752.9</v>
      </c>
      <c r="F592" s="4">
        <f t="shared" si="92"/>
        <v>5717.0999999999995</v>
      </c>
      <c r="G592" s="4">
        <f t="shared" si="93"/>
        <v>3345.2</v>
      </c>
      <c r="H592" s="17">
        <f t="shared" si="94"/>
        <v>70.904579696281232</v>
      </c>
      <c r="I592">
        <v>3.8</v>
      </c>
    </row>
    <row r="593" spans="1:9" x14ac:dyDescent="0.25">
      <c r="A593" s="10">
        <f t="shared" si="95"/>
        <v>42978</v>
      </c>
      <c r="B593">
        <v>1</v>
      </c>
      <c r="C593">
        <v>394.6</v>
      </c>
      <c r="D593">
        <v>5588.5</v>
      </c>
      <c r="E593">
        <v>3021.6</v>
      </c>
      <c r="F593" s="4">
        <f t="shared" si="92"/>
        <v>5589.5</v>
      </c>
      <c r="G593" s="4">
        <f t="shared" si="93"/>
        <v>3416.2</v>
      </c>
      <c r="H593" s="17">
        <f t="shared" si="94"/>
        <v>63.617469703178983</v>
      </c>
      <c r="I593">
        <v>6.2</v>
      </c>
    </row>
    <row r="594" spans="1:9" x14ac:dyDescent="0.25">
      <c r="A594" s="10">
        <f t="shared" si="95"/>
        <v>42985</v>
      </c>
      <c r="B594">
        <v>73.7</v>
      </c>
      <c r="C594">
        <v>589.6</v>
      </c>
      <c r="D594">
        <v>1</v>
      </c>
      <c r="E594">
        <v>261.10000000000002</v>
      </c>
      <c r="F594" s="4">
        <f>+B594+D594</f>
        <v>74.7</v>
      </c>
      <c r="G594" s="4">
        <f>+C594+E594</f>
        <v>850.7</v>
      </c>
      <c r="H594" s="17">
        <f t="shared" si="94"/>
        <v>-91.218996120841652</v>
      </c>
    </row>
    <row r="595" spans="1:9" x14ac:dyDescent="0.25">
      <c r="A595" s="10">
        <f t="shared" si="95"/>
        <v>42992</v>
      </c>
      <c r="B595">
        <v>73.099999999999994</v>
      </c>
      <c r="C595">
        <v>447.7</v>
      </c>
      <c r="D595">
        <v>1.7</v>
      </c>
      <c r="E595">
        <v>525.79999999999995</v>
      </c>
      <c r="F595" s="4">
        <f t="shared" si="92"/>
        <v>74.8</v>
      </c>
      <c r="G595" s="4">
        <f t="shared" si="93"/>
        <v>973.5</v>
      </c>
      <c r="H595" s="17">
        <f t="shared" si="94"/>
        <v>-92.316384180790962</v>
      </c>
    </row>
    <row r="596" spans="1:9" x14ac:dyDescent="0.25">
      <c r="A596" s="10">
        <f t="shared" si="95"/>
        <v>42999</v>
      </c>
      <c r="B596">
        <v>72.8</v>
      </c>
      <c r="C596">
        <v>388.6</v>
      </c>
      <c r="D596">
        <v>2</v>
      </c>
      <c r="E596">
        <v>653.20000000000005</v>
      </c>
      <c r="F596" s="4">
        <f t="shared" ref="F596:F649" si="96">+B596+D596</f>
        <v>74.8</v>
      </c>
      <c r="G596" s="4">
        <f t="shared" ref="G596:G649" si="97">+C596+E596</f>
        <v>1041.8000000000002</v>
      </c>
      <c r="H596" s="17">
        <f t="shared" ref="H596:H649" si="98">+(F596/G596-1)*100</f>
        <v>-92.820119024764836</v>
      </c>
    </row>
    <row r="597" spans="1:9" x14ac:dyDescent="0.25">
      <c r="A597" s="10">
        <f t="shared" si="95"/>
        <v>43006</v>
      </c>
      <c r="B597">
        <v>120.1</v>
      </c>
      <c r="C597">
        <v>255</v>
      </c>
      <c r="D597">
        <v>74.3</v>
      </c>
      <c r="E597">
        <v>915</v>
      </c>
      <c r="F597" s="4">
        <f t="shared" si="96"/>
        <v>194.39999999999998</v>
      </c>
      <c r="G597" s="4">
        <f t="shared" si="97"/>
        <v>1170</v>
      </c>
      <c r="H597" s="17">
        <f t="shared" si="98"/>
        <v>-83.384615384615387</v>
      </c>
    </row>
    <row r="598" spans="1:9" x14ac:dyDescent="0.25">
      <c r="A598" s="10">
        <f t="shared" si="95"/>
        <v>43013</v>
      </c>
      <c r="B598">
        <v>120.1</v>
      </c>
      <c r="C598">
        <v>319.89999999999998</v>
      </c>
      <c r="D598">
        <v>143.9</v>
      </c>
      <c r="E598">
        <v>1121.4000000000001</v>
      </c>
      <c r="F598" s="4">
        <f t="shared" si="96"/>
        <v>264</v>
      </c>
      <c r="G598" s="4">
        <f t="shared" si="97"/>
        <v>1441.3000000000002</v>
      </c>
      <c r="H598" s="17">
        <f t="shared" si="98"/>
        <v>-81.68320266426143</v>
      </c>
    </row>
    <row r="599" spans="1:9" x14ac:dyDescent="0.25">
      <c r="A599" s="10">
        <f t="shared" si="95"/>
        <v>43020</v>
      </c>
      <c r="B599">
        <v>119.9</v>
      </c>
      <c r="C599">
        <v>386.1</v>
      </c>
      <c r="D599">
        <v>144.1</v>
      </c>
      <c r="E599">
        <v>1121.5</v>
      </c>
      <c r="F599" s="4">
        <f t="shared" si="96"/>
        <v>264</v>
      </c>
      <c r="G599" s="4">
        <f t="shared" si="97"/>
        <v>1507.6</v>
      </c>
      <c r="H599" s="17">
        <f t="shared" si="98"/>
        <v>-82.488723799416292</v>
      </c>
    </row>
    <row r="600" spans="1:9" x14ac:dyDescent="0.25">
      <c r="A600" s="10">
        <f t="shared" si="95"/>
        <v>43027</v>
      </c>
      <c r="B600">
        <v>256.39999999999998</v>
      </c>
      <c r="C600">
        <v>330.3</v>
      </c>
      <c r="D600">
        <v>144.1</v>
      </c>
      <c r="E600">
        <v>1177.7</v>
      </c>
      <c r="F600" s="4">
        <f t="shared" si="96"/>
        <v>400.5</v>
      </c>
      <c r="G600" s="4">
        <f t="shared" si="97"/>
        <v>1508</v>
      </c>
      <c r="H600" s="17">
        <f t="shared" si="98"/>
        <v>-73.441644562334218</v>
      </c>
    </row>
    <row r="601" spans="1:9" x14ac:dyDescent="0.25">
      <c r="A601" s="10">
        <f t="shared" si="95"/>
        <v>43034</v>
      </c>
      <c r="B601">
        <v>256.3</v>
      </c>
      <c r="C601">
        <v>392</v>
      </c>
      <c r="D601">
        <v>144.30000000000001</v>
      </c>
      <c r="E601">
        <v>1304.8</v>
      </c>
      <c r="F601" s="4">
        <f t="shared" si="96"/>
        <v>400.6</v>
      </c>
      <c r="G601" s="4">
        <f t="shared" si="97"/>
        <v>1696.8</v>
      </c>
      <c r="H601" s="17">
        <f t="shared" si="98"/>
        <v>-76.390853371051392</v>
      </c>
    </row>
    <row r="602" spans="1:9" x14ac:dyDescent="0.25">
      <c r="A602" s="10">
        <f t="shared" si="95"/>
        <v>43041</v>
      </c>
      <c r="B602">
        <v>724.3</v>
      </c>
      <c r="C602">
        <v>447.2</v>
      </c>
      <c r="D602">
        <v>144.30000000000001</v>
      </c>
      <c r="E602">
        <v>1304.9000000000001</v>
      </c>
      <c r="F602" s="4">
        <f t="shared" si="96"/>
        <v>868.59999999999991</v>
      </c>
      <c r="G602" s="4">
        <f t="shared" si="97"/>
        <v>1752.1000000000001</v>
      </c>
      <c r="H602" s="17">
        <f t="shared" si="98"/>
        <v>-50.425204040865253</v>
      </c>
    </row>
    <row r="603" spans="1:9" x14ac:dyDescent="0.25">
      <c r="A603" s="10">
        <f t="shared" si="95"/>
        <v>43048</v>
      </c>
      <c r="B603">
        <v>725.7</v>
      </c>
      <c r="C603">
        <v>512</v>
      </c>
      <c r="D603">
        <v>145.19999999999999</v>
      </c>
      <c r="E603">
        <v>1305.0999999999999</v>
      </c>
      <c r="F603" s="4">
        <f t="shared" si="96"/>
        <v>870.90000000000009</v>
      </c>
      <c r="G603" s="4">
        <f t="shared" si="97"/>
        <v>1817.1</v>
      </c>
      <c r="H603" s="17">
        <f t="shared" si="98"/>
        <v>-52.071982829783714</v>
      </c>
    </row>
    <row r="604" spans="1:9" x14ac:dyDescent="0.25">
      <c r="A604" s="10">
        <f t="shared" si="95"/>
        <v>43055</v>
      </c>
      <c r="B604">
        <v>663.5</v>
      </c>
      <c r="C604">
        <v>647</v>
      </c>
      <c r="D604">
        <v>146.1</v>
      </c>
      <c r="E604">
        <v>1371.7</v>
      </c>
      <c r="F604" s="4">
        <f t="shared" si="96"/>
        <v>809.6</v>
      </c>
      <c r="G604" s="4">
        <f t="shared" si="97"/>
        <v>2018.7</v>
      </c>
      <c r="H604" s="17">
        <f t="shared" si="98"/>
        <v>-59.894981919056825</v>
      </c>
    </row>
    <row r="605" spans="1:9" x14ac:dyDescent="0.25">
      <c r="A605" s="10">
        <f t="shared" si="95"/>
        <v>43062</v>
      </c>
      <c r="B605">
        <v>734.6</v>
      </c>
      <c r="C605">
        <v>646</v>
      </c>
      <c r="D605">
        <v>146.19999999999999</v>
      </c>
      <c r="E605">
        <v>1513.6</v>
      </c>
      <c r="F605" s="4">
        <f t="shared" si="96"/>
        <v>880.8</v>
      </c>
      <c r="G605" s="4">
        <f t="shared" si="97"/>
        <v>2159.6</v>
      </c>
      <c r="H605" s="17">
        <f t="shared" si="98"/>
        <v>-59.21466938321911</v>
      </c>
    </row>
    <row r="606" spans="1:9" x14ac:dyDescent="0.25">
      <c r="A606" s="10">
        <f t="shared" si="95"/>
        <v>43069</v>
      </c>
      <c r="B606">
        <v>803.9</v>
      </c>
      <c r="C606">
        <v>852.1</v>
      </c>
      <c r="D606">
        <v>146.19999999999999</v>
      </c>
      <c r="E606">
        <v>1513.6</v>
      </c>
      <c r="F606" s="4">
        <f t="shared" si="96"/>
        <v>950.09999999999991</v>
      </c>
      <c r="G606" s="4">
        <f t="shared" si="97"/>
        <v>2365.6999999999998</v>
      </c>
      <c r="H606" s="17">
        <f t="shared" si="98"/>
        <v>-59.838525594961325</v>
      </c>
    </row>
    <row r="607" spans="1:9" x14ac:dyDescent="0.25">
      <c r="A607" s="10">
        <f t="shared" si="95"/>
        <v>43076</v>
      </c>
      <c r="B607">
        <v>866</v>
      </c>
      <c r="C607">
        <v>1321.7</v>
      </c>
      <c r="D607">
        <v>149</v>
      </c>
      <c r="E607">
        <v>1582.1</v>
      </c>
      <c r="F607" s="4">
        <f t="shared" si="96"/>
        <v>1015</v>
      </c>
      <c r="G607" s="4">
        <f t="shared" si="97"/>
        <v>2903.8</v>
      </c>
      <c r="H607" s="17">
        <f t="shared" si="98"/>
        <v>-65.045802052482955</v>
      </c>
    </row>
    <row r="608" spans="1:9" x14ac:dyDescent="0.25">
      <c r="A608" s="10">
        <f t="shared" si="95"/>
        <v>43083</v>
      </c>
      <c r="B608">
        <v>880.4</v>
      </c>
      <c r="C608">
        <v>1446.1</v>
      </c>
      <c r="D608">
        <v>210.5</v>
      </c>
      <c r="E608">
        <v>1582.7</v>
      </c>
      <c r="F608" s="4">
        <f t="shared" si="96"/>
        <v>1090.9000000000001</v>
      </c>
      <c r="G608" s="4">
        <f t="shared" si="97"/>
        <v>3028.8</v>
      </c>
      <c r="H608" s="17">
        <f t="shared" si="98"/>
        <v>-63.982435287902796</v>
      </c>
    </row>
    <row r="609" spans="1:8" x14ac:dyDescent="0.25">
      <c r="A609" s="10">
        <f t="shared" si="95"/>
        <v>43090</v>
      </c>
      <c r="B609">
        <v>880.7</v>
      </c>
      <c r="C609">
        <v>1314.7</v>
      </c>
      <c r="D609">
        <v>211.3</v>
      </c>
      <c r="E609">
        <v>1770.6</v>
      </c>
      <c r="F609" s="4">
        <f t="shared" si="96"/>
        <v>1092</v>
      </c>
      <c r="G609" s="4">
        <f t="shared" si="97"/>
        <v>3085.3</v>
      </c>
      <c r="H609" s="17">
        <f t="shared" si="98"/>
        <v>-64.606359187113085</v>
      </c>
    </row>
    <row r="610" spans="1:8" x14ac:dyDescent="0.25">
      <c r="A610" s="10">
        <f t="shared" si="95"/>
        <v>43097</v>
      </c>
      <c r="B610">
        <v>815.8</v>
      </c>
      <c r="C610">
        <v>1188</v>
      </c>
      <c r="D610">
        <v>342.3</v>
      </c>
      <c r="E610">
        <v>1897.3</v>
      </c>
      <c r="F610" s="4">
        <f t="shared" si="96"/>
        <v>1158.0999999999999</v>
      </c>
      <c r="G610" s="4">
        <f t="shared" si="97"/>
        <v>3085.3</v>
      </c>
      <c r="H610" s="17">
        <f t="shared" si="98"/>
        <v>-62.463941918127894</v>
      </c>
    </row>
    <row r="611" spans="1:8" x14ac:dyDescent="0.25">
      <c r="A611" s="10">
        <f t="shared" si="95"/>
        <v>43104</v>
      </c>
      <c r="B611">
        <v>685.8</v>
      </c>
      <c r="C611">
        <v>1127.2</v>
      </c>
      <c r="D611">
        <v>475.8</v>
      </c>
      <c r="E611">
        <v>1940.6</v>
      </c>
      <c r="F611" s="4">
        <f t="shared" si="96"/>
        <v>1161.5999999999999</v>
      </c>
      <c r="G611" s="4">
        <f t="shared" si="97"/>
        <v>3067.8</v>
      </c>
      <c r="H611" s="17">
        <f t="shared" si="98"/>
        <v>-62.13573244670448</v>
      </c>
    </row>
    <row r="612" spans="1:8" x14ac:dyDescent="0.25">
      <c r="A612" s="10">
        <f t="shared" si="95"/>
        <v>43111</v>
      </c>
      <c r="B612">
        <v>751.9</v>
      </c>
      <c r="C612" s="48">
        <v>996</v>
      </c>
      <c r="D612" s="48">
        <v>476.7</v>
      </c>
      <c r="E612" s="48">
        <v>2127.1999999999998</v>
      </c>
      <c r="F612" s="4">
        <f t="shared" si="96"/>
        <v>1228.5999999999999</v>
      </c>
      <c r="G612" s="4">
        <f t="shared" si="97"/>
        <v>3123.2</v>
      </c>
      <c r="H612" s="17">
        <f t="shared" si="98"/>
        <v>-60.662141393442624</v>
      </c>
    </row>
    <row r="613" spans="1:8" x14ac:dyDescent="0.25">
      <c r="A613" s="10">
        <f t="shared" si="95"/>
        <v>43118</v>
      </c>
      <c r="B613">
        <v>1012.4</v>
      </c>
      <c r="C613" s="48">
        <v>990.7</v>
      </c>
      <c r="D613" s="48">
        <v>479.3</v>
      </c>
      <c r="E613" s="48">
        <v>2270.6999999999998</v>
      </c>
      <c r="F613" s="4">
        <f t="shared" si="96"/>
        <v>1491.7</v>
      </c>
      <c r="G613" s="4">
        <f t="shared" si="97"/>
        <v>3261.3999999999996</v>
      </c>
      <c r="H613" s="17">
        <f t="shared" si="98"/>
        <v>-54.261973385662586</v>
      </c>
    </row>
    <row r="614" spans="1:8" x14ac:dyDescent="0.25">
      <c r="A614" s="10">
        <f t="shared" si="95"/>
        <v>43125</v>
      </c>
      <c r="B614">
        <v>1081.3</v>
      </c>
      <c r="C614" s="48">
        <v>976.9</v>
      </c>
      <c r="D614" s="48">
        <v>542.4</v>
      </c>
      <c r="E614" s="48">
        <v>2328.6999999999998</v>
      </c>
      <c r="F614" s="4">
        <f t="shared" si="96"/>
        <v>1623.6999999999998</v>
      </c>
      <c r="G614" s="4">
        <f t="shared" si="97"/>
        <v>3305.6</v>
      </c>
      <c r="H614" s="17">
        <f t="shared" si="98"/>
        <v>-50.880324298160694</v>
      </c>
    </row>
    <row r="615" spans="1:8" x14ac:dyDescent="0.25">
      <c r="A615" s="10">
        <f t="shared" si="95"/>
        <v>43132</v>
      </c>
      <c r="B615">
        <v>1271.5</v>
      </c>
      <c r="C615" s="48">
        <v>1034.8</v>
      </c>
      <c r="D615" s="48">
        <v>682.4</v>
      </c>
      <c r="E615" s="48">
        <v>2396</v>
      </c>
      <c r="F615" s="4">
        <f t="shared" si="96"/>
        <v>1953.9</v>
      </c>
      <c r="G615" s="4">
        <f t="shared" si="97"/>
        <v>3430.8</v>
      </c>
      <c r="H615" s="17">
        <f t="shared" si="98"/>
        <v>-43.04826862539349</v>
      </c>
    </row>
    <row r="616" spans="1:8" x14ac:dyDescent="0.25">
      <c r="A616" s="10">
        <f t="shared" si="95"/>
        <v>43139</v>
      </c>
      <c r="B616">
        <v>1270.3</v>
      </c>
      <c r="C616" s="48">
        <v>965.8</v>
      </c>
      <c r="D616" s="48">
        <v>683.6</v>
      </c>
      <c r="E616" s="48">
        <v>2468.5</v>
      </c>
      <c r="F616" s="4">
        <f t="shared" si="96"/>
        <v>1953.9</v>
      </c>
      <c r="G616" s="4">
        <f t="shared" si="97"/>
        <v>3434.3</v>
      </c>
      <c r="H616" s="17">
        <f t="shared" si="98"/>
        <v>-43.106309873918988</v>
      </c>
    </row>
    <row r="617" spans="1:8" x14ac:dyDescent="0.25">
      <c r="A617" s="10">
        <f t="shared" si="95"/>
        <v>43146</v>
      </c>
      <c r="B617">
        <v>1337.4</v>
      </c>
      <c r="C617">
        <v>910.3</v>
      </c>
      <c r="D617">
        <v>889.6</v>
      </c>
      <c r="E617">
        <v>2594.6</v>
      </c>
      <c r="F617" s="4">
        <f t="shared" si="96"/>
        <v>2227</v>
      </c>
      <c r="G617" s="4">
        <f t="shared" si="97"/>
        <v>3504.8999999999996</v>
      </c>
      <c r="H617" s="17">
        <f t="shared" si="98"/>
        <v>-36.460384033781267</v>
      </c>
    </row>
    <row r="618" spans="1:8" x14ac:dyDescent="0.25">
      <c r="A618" s="10">
        <f t="shared" si="95"/>
        <v>43153</v>
      </c>
      <c r="B618">
        <v>1267.5999999999999</v>
      </c>
      <c r="C618">
        <v>910</v>
      </c>
      <c r="D618">
        <v>1093.7</v>
      </c>
      <c r="E618">
        <v>2714.5</v>
      </c>
      <c r="F618" s="4">
        <f t="shared" si="96"/>
        <v>2361.3000000000002</v>
      </c>
      <c r="G618" s="4">
        <f t="shared" si="97"/>
        <v>3624.5</v>
      </c>
      <c r="H618" s="17">
        <f t="shared" si="98"/>
        <v>-34.851703683266656</v>
      </c>
    </row>
    <row r="619" spans="1:8" x14ac:dyDescent="0.25">
      <c r="A619" s="10">
        <f t="shared" si="95"/>
        <v>43160</v>
      </c>
      <c r="B619">
        <v>1139.3</v>
      </c>
      <c r="C619">
        <v>889.3</v>
      </c>
      <c r="D619">
        <v>1227.9000000000001</v>
      </c>
      <c r="E619">
        <v>2911</v>
      </c>
      <c r="F619" s="4">
        <f t="shared" si="96"/>
        <v>2367.1999999999998</v>
      </c>
      <c r="G619" s="4">
        <f t="shared" si="97"/>
        <v>3800.3</v>
      </c>
      <c r="H619" s="17">
        <f t="shared" si="98"/>
        <v>-37.710180775201962</v>
      </c>
    </row>
    <row r="620" spans="1:8" x14ac:dyDescent="0.25">
      <c r="A620" s="10">
        <f t="shared" si="95"/>
        <v>43167</v>
      </c>
      <c r="B620" s="67">
        <v>1278</v>
      </c>
      <c r="C620">
        <v>887.1</v>
      </c>
      <c r="D620">
        <v>1295.9000000000001</v>
      </c>
      <c r="E620">
        <v>3043.2</v>
      </c>
      <c r="F620" s="4">
        <f t="shared" si="96"/>
        <v>2573.9</v>
      </c>
      <c r="G620" s="4">
        <f t="shared" si="97"/>
        <v>3930.2999999999997</v>
      </c>
      <c r="H620" s="17">
        <f t="shared" si="98"/>
        <v>-34.511360455944825</v>
      </c>
    </row>
    <row r="621" spans="1:8" x14ac:dyDescent="0.25">
      <c r="A621" s="10">
        <f t="shared" si="95"/>
        <v>43174</v>
      </c>
      <c r="B621">
        <v>1456.9</v>
      </c>
      <c r="C621">
        <v>1236.3</v>
      </c>
      <c r="D621">
        <v>1566.2</v>
      </c>
      <c r="E621">
        <v>3287.7</v>
      </c>
      <c r="F621" s="4">
        <f t="shared" si="96"/>
        <v>3023.1000000000004</v>
      </c>
      <c r="G621" s="4">
        <f t="shared" si="97"/>
        <v>4524</v>
      </c>
      <c r="H621" s="17">
        <f t="shared" si="98"/>
        <v>-33.176392572944295</v>
      </c>
    </row>
    <row r="622" spans="1:8" x14ac:dyDescent="0.25">
      <c r="A622" s="10">
        <f t="shared" si="95"/>
        <v>43181</v>
      </c>
      <c r="B622">
        <v>1824.6</v>
      </c>
      <c r="C622">
        <v>1178.0999999999999</v>
      </c>
      <c r="D622">
        <v>1821.5</v>
      </c>
      <c r="E622">
        <v>3478.9</v>
      </c>
      <c r="F622" s="4">
        <f t="shared" si="96"/>
        <v>3646.1</v>
      </c>
      <c r="G622" s="4">
        <f t="shared" si="97"/>
        <v>4657</v>
      </c>
      <c r="H622" s="17">
        <f t="shared" si="98"/>
        <v>-21.707107579987117</v>
      </c>
    </row>
    <row r="623" spans="1:8" x14ac:dyDescent="0.25">
      <c r="A623" s="10">
        <f t="shared" si="95"/>
        <v>43188</v>
      </c>
      <c r="B623">
        <v>1688.7</v>
      </c>
      <c r="C623">
        <v>1175.3</v>
      </c>
      <c r="D623">
        <v>2152.9</v>
      </c>
      <c r="E623">
        <v>3612.5</v>
      </c>
      <c r="F623" s="4">
        <f t="shared" si="96"/>
        <v>3841.6000000000004</v>
      </c>
      <c r="G623" s="4">
        <f t="shared" si="97"/>
        <v>4787.8</v>
      </c>
      <c r="H623" s="17">
        <f t="shared" si="98"/>
        <v>-19.76273027277664</v>
      </c>
    </row>
    <row r="624" spans="1:8" x14ac:dyDescent="0.25">
      <c r="A624" s="10">
        <f t="shared" si="95"/>
        <v>43195</v>
      </c>
      <c r="B624">
        <v>1686.3</v>
      </c>
      <c r="C624">
        <v>1167.5999999999999</v>
      </c>
      <c r="D624">
        <v>2221.1999999999998</v>
      </c>
      <c r="E624">
        <v>3677.2</v>
      </c>
      <c r="F624" s="4">
        <f t="shared" si="96"/>
        <v>3907.5</v>
      </c>
      <c r="G624" s="4">
        <f t="shared" si="97"/>
        <v>4844.7999999999993</v>
      </c>
      <c r="H624" s="17">
        <f t="shared" si="98"/>
        <v>-19.346515852047542</v>
      </c>
    </row>
    <row r="625" spans="1:9" x14ac:dyDescent="0.25">
      <c r="A625" s="10">
        <f t="shared" si="95"/>
        <v>43202</v>
      </c>
      <c r="B625">
        <v>1615.7</v>
      </c>
      <c r="C625">
        <v>1296.5999999999999</v>
      </c>
      <c r="D625">
        <v>2424.1999999999998</v>
      </c>
      <c r="E625">
        <v>3746.9</v>
      </c>
      <c r="F625" s="4">
        <f t="shared" si="96"/>
        <v>4039.8999999999996</v>
      </c>
      <c r="G625" s="4">
        <f t="shared" si="97"/>
        <v>5043.5</v>
      </c>
      <c r="H625" s="17">
        <f t="shared" si="98"/>
        <v>-19.898879746207999</v>
      </c>
    </row>
    <row r="626" spans="1:9" x14ac:dyDescent="0.25">
      <c r="A626" s="10">
        <f t="shared" si="95"/>
        <v>43209</v>
      </c>
      <c r="B626">
        <v>1351.4</v>
      </c>
      <c r="C626">
        <v>1519.1</v>
      </c>
      <c r="D626">
        <v>2697.5</v>
      </c>
      <c r="E626">
        <v>3816.2</v>
      </c>
      <c r="F626" s="4">
        <f t="shared" si="96"/>
        <v>4048.9</v>
      </c>
      <c r="G626" s="4">
        <f t="shared" si="97"/>
        <v>5335.2999999999993</v>
      </c>
      <c r="H626" s="17">
        <f t="shared" si="98"/>
        <v>-24.111109028545709</v>
      </c>
    </row>
    <row r="627" spans="1:9" x14ac:dyDescent="0.25">
      <c r="A627" s="10">
        <f t="shared" si="95"/>
        <v>43216</v>
      </c>
      <c r="B627" s="67">
        <v>1350</v>
      </c>
      <c r="C627">
        <v>1453.7</v>
      </c>
      <c r="D627">
        <v>2824.9</v>
      </c>
      <c r="E627">
        <v>4005.2</v>
      </c>
      <c r="F627" s="4">
        <f t="shared" si="96"/>
        <v>4174.8999999999996</v>
      </c>
      <c r="G627" s="4">
        <f t="shared" si="97"/>
        <v>5458.9</v>
      </c>
      <c r="H627" s="17">
        <f t="shared" si="98"/>
        <v>-23.521222224257631</v>
      </c>
    </row>
    <row r="628" spans="1:9" x14ac:dyDescent="0.25">
      <c r="A628" s="10">
        <f t="shared" si="95"/>
        <v>43223</v>
      </c>
      <c r="B628">
        <v>1281.4000000000001</v>
      </c>
      <c r="C628">
        <v>1387.2</v>
      </c>
      <c r="D628">
        <v>2962.2</v>
      </c>
      <c r="E628">
        <v>4066.6</v>
      </c>
      <c r="F628" s="4">
        <f t="shared" si="96"/>
        <v>4243.6000000000004</v>
      </c>
      <c r="G628" s="4">
        <f t="shared" si="97"/>
        <v>5453.8</v>
      </c>
      <c r="H628" s="17">
        <f t="shared" si="98"/>
        <v>-22.190032637793834</v>
      </c>
    </row>
    <row r="629" spans="1:9" x14ac:dyDescent="0.25">
      <c r="A629" s="10">
        <f t="shared" si="95"/>
        <v>43230</v>
      </c>
      <c r="B629">
        <v>1281.2</v>
      </c>
      <c r="C629">
        <v>1257.9000000000001</v>
      </c>
      <c r="D629">
        <v>3034.6</v>
      </c>
      <c r="E629">
        <v>4268.2</v>
      </c>
      <c r="F629" s="4">
        <f t="shared" si="96"/>
        <v>4315.8</v>
      </c>
      <c r="G629" s="4">
        <f t="shared" si="97"/>
        <v>5526.1</v>
      </c>
      <c r="H629" s="17">
        <f t="shared" si="98"/>
        <v>-21.901521868949171</v>
      </c>
    </row>
    <row r="630" spans="1:9" x14ac:dyDescent="0.25">
      <c r="A630" s="10">
        <f t="shared" si="95"/>
        <v>43237</v>
      </c>
      <c r="B630">
        <v>1217.5999999999999</v>
      </c>
      <c r="C630">
        <v>1319.8</v>
      </c>
      <c r="D630">
        <v>3321.5</v>
      </c>
      <c r="E630">
        <v>4269</v>
      </c>
      <c r="F630" s="4">
        <f t="shared" si="96"/>
        <v>4539.1000000000004</v>
      </c>
      <c r="G630" s="4">
        <f t="shared" si="97"/>
        <v>5588.8</v>
      </c>
      <c r="H630" s="17">
        <f t="shared" si="98"/>
        <v>-18.782207271686225</v>
      </c>
    </row>
    <row r="631" spans="1:9" x14ac:dyDescent="0.25">
      <c r="A631" s="10">
        <f t="shared" si="95"/>
        <v>43244</v>
      </c>
      <c r="B631">
        <v>1095.5999999999999</v>
      </c>
      <c r="C631">
        <v>1060.9000000000001</v>
      </c>
      <c r="D631">
        <v>3525.2</v>
      </c>
      <c r="E631">
        <v>4463.8999999999996</v>
      </c>
      <c r="F631" s="4">
        <f t="shared" si="96"/>
        <v>4620.7999999999993</v>
      </c>
      <c r="G631" s="4">
        <f t="shared" si="97"/>
        <v>5524.7999999999993</v>
      </c>
      <c r="H631" s="17">
        <f t="shared" si="98"/>
        <v>-16.362583260932528</v>
      </c>
    </row>
    <row r="632" spans="1:9" x14ac:dyDescent="0.25">
      <c r="A632" s="10">
        <f t="shared" si="95"/>
        <v>43251</v>
      </c>
      <c r="B632">
        <v>1019.1</v>
      </c>
      <c r="C632">
        <v>798.2</v>
      </c>
      <c r="D632">
        <v>3661.6</v>
      </c>
      <c r="E632">
        <v>4733.1000000000004</v>
      </c>
      <c r="F632" s="4">
        <f t="shared" si="96"/>
        <v>4680.7</v>
      </c>
      <c r="G632" s="4">
        <f t="shared" si="97"/>
        <v>5531.3</v>
      </c>
      <c r="H632" s="17">
        <f t="shared" si="98"/>
        <v>-15.377940086417308</v>
      </c>
    </row>
    <row r="633" spans="1:9" x14ac:dyDescent="0.25">
      <c r="A633" s="10">
        <f t="shared" si="95"/>
        <v>43258</v>
      </c>
      <c r="B633">
        <v>1274.0999999999999</v>
      </c>
      <c r="C633">
        <v>718.4</v>
      </c>
      <c r="D633">
        <v>3808.7</v>
      </c>
      <c r="E633">
        <v>4797.6000000000004</v>
      </c>
      <c r="F633" s="4">
        <f t="shared" si="96"/>
        <v>5082.7999999999993</v>
      </c>
      <c r="G633" s="4">
        <f t="shared" si="97"/>
        <v>5516</v>
      </c>
      <c r="H633" s="17">
        <f t="shared" si="98"/>
        <v>-7.8535170413343121</v>
      </c>
      <c r="I633">
        <v>68</v>
      </c>
    </row>
    <row r="634" spans="1:9" x14ac:dyDescent="0.25">
      <c r="A634" s="10">
        <f t="shared" si="95"/>
        <v>43265</v>
      </c>
      <c r="B634" s="232">
        <v>1083</v>
      </c>
      <c r="C634">
        <v>644.20000000000005</v>
      </c>
      <c r="D634">
        <v>3938.7</v>
      </c>
      <c r="E634">
        <v>4924.6000000000004</v>
      </c>
      <c r="F634" s="4">
        <f t="shared" si="96"/>
        <v>5021.7</v>
      </c>
      <c r="G634" s="4">
        <f t="shared" si="97"/>
        <v>5568.8</v>
      </c>
      <c r="H634" s="17">
        <f t="shared" si="98"/>
        <v>-9.8243786812239655</v>
      </c>
      <c r="I634">
        <v>259</v>
      </c>
    </row>
    <row r="635" spans="1:9" x14ac:dyDescent="0.25">
      <c r="A635" s="10">
        <f t="shared" si="95"/>
        <v>43272</v>
      </c>
      <c r="B635" s="232">
        <v>1014.2</v>
      </c>
      <c r="C635">
        <v>444.2</v>
      </c>
      <c r="D635">
        <v>4214.2</v>
      </c>
      <c r="E635">
        <v>5121.7</v>
      </c>
      <c r="F635" s="4">
        <f t="shared" si="96"/>
        <v>5228.3999999999996</v>
      </c>
      <c r="G635" s="4">
        <f t="shared" si="97"/>
        <v>5565.9</v>
      </c>
      <c r="H635" s="17">
        <f t="shared" si="98"/>
        <v>-6.0637093731471969</v>
      </c>
      <c r="I635">
        <v>391</v>
      </c>
    </row>
    <row r="636" spans="1:9" x14ac:dyDescent="0.25">
      <c r="A636" s="10">
        <f t="shared" si="95"/>
        <v>43279</v>
      </c>
      <c r="B636">
        <v>943.5</v>
      </c>
      <c r="C636">
        <v>383.1</v>
      </c>
      <c r="D636">
        <v>4352.6000000000004</v>
      </c>
      <c r="E636">
        <v>5246.4</v>
      </c>
      <c r="F636" s="4">
        <f t="shared" si="96"/>
        <v>5296.1</v>
      </c>
      <c r="G636" s="4">
        <f t="shared" si="97"/>
        <v>5629.5</v>
      </c>
      <c r="H636" s="17">
        <f t="shared" si="98"/>
        <v>-5.9223732125410766</v>
      </c>
      <c r="I636">
        <v>391</v>
      </c>
    </row>
    <row r="637" spans="1:9" x14ac:dyDescent="0.25">
      <c r="A637" s="10">
        <f t="shared" si="95"/>
        <v>43286</v>
      </c>
      <c r="B637">
        <v>940.7</v>
      </c>
      <c r="C637">
        <v>382.2</v>
      </c>
      <c r="D637">
        <v>4550.8</v>
      </c>
      <c r="E637">
        <v>5247.3</v>
      </c>
      <c r="F637" s="4">
        <f t="shared" si="96"/>
        <v>5491.5</v>
      </c>
      <c r="G637" s="4">
        <f t="shared" si="97"/>
        <v>5629.5</v>
      </c>
      <c r="H637" s="17">
        <f t="shared" si="98"/>
        <v>-2.4513722355449019</v>
      </c>
      <c r="I637">
        <v>391</v>
      </c>
    </row>
    <row r="638" spans="1:9" x14ac:dyDescent="0.25">
      <c r="A638" s="10">
        <f t="shared" ref="A638:A701" si="99">+A637+7</f>
        <v>43293</v>
      </c>
      <c r="B638">
        <v>873.7</v>
      </c>
      <c r="C638">
        <v>328.3</v>
      </c>
      <c r="D638">
        <v>4680.6000000000004</v>
      </c>
      <c r="E638">
        <v>5310.8</v>
      </c>
      <c r="F638" s="4">
        <f t="shared" si="96"/>
        <v>5554.3</v>
      </c>
      <c r="G638" s="4">
        <f t="shared" si="97"/>
        <v>5639.1</v>
      </c>
      <c r="H638" s="17">
        <f t="shared" si="98"/>
        <v>-1.5037860651522461</v>
      </c>
      <c r="I638">
        <v>517</v>
      </c>
    </row>
    <row r="639" spans="1:9" x14ac:dyDescent="0.25">
      <c r="A639" s="10">
        <f t="shared" si="99"/>
        <v>43300</v>
      </c>
      <c r="B639">
        <v>747.2</v>
      </c>
      <c r="C639">
        <v>328.3</v>
      </c>
      <c r="D639">
        <v>4879.1000000000004</v>
      </c>
      <c r="E639">
        <v>5310.8</v>
      </c>
      <c r="F639" s="4">
        <f t="shared" si="96"/>
        <v>5626.3</v>
      </c>
      <c r="G639" s="4">
        <f t="shared" si="97"/>
        <v>5639.1</v>
      </c>
      <c r="H639" s="17">
        <f t="shared" si="98"/>
        <v>-0.22698657587203463</v>
      </c>
      <c r="I639">
        <v>586</v>
      </c>
    </row>
    <row r="640" spans="1:9" x14ac:dyDescent="0.25">
      <c r="A640" s="10">
        <f t="shared" si="99"/>
        <v>43307</v>
      </c>
      <c r="B640">
        <v>539.20000000000005</v>
      </c>
      <c r="C640">
        <v>203.3</v>
      </c>
      <c r="D640">
        <v>5160.8999999999996</v>
      </c>
      <c r="E640">
        <v>5441.7</v>
      </c>
      <c r="F640" s="4">
        <f t="shared" si="96"/>
        <v>5700.0999999999995</v>
      </c>
      <c r="G640" s="4">
        <f t="shared" si="97"/>
        <v>5645</v>
      </c>
      <c r="H640" s="17">
        <f t="shared" si="98"/>
        <v>0.97608503100088395</v>
      </c>
      <c r="I640">
        <v>655</v>
      </c>
    </row>
    <row r="641" spans="1:9" x14ac:dyDescent="0.25">
      <c r="A641" s="10">
        <f t="shared" si="99"/>
        <v>43314</v>
      </c>
      <c r="B641">
        <v>479.2</v>
      </c>
      <c r="C641">
        <v>129.30000000000001</v>
      </c>
      <c r="D641">
        <v>5359.1</v>
      </c>
      <c r="E641">
        <v>5515.8</v>
      </c>
      <c r="F641" s="4">
        <f t="shared" si="96"/>
        <v>5838.3</v>
      </c>
      <c r="G641" s="4">
        <f t="shared" si="97"/>
        <v>5645.1</v>
      </c>
      <c r="H641" s="17">
        <f t="shared" si="98"/>
        <v>3.4224371578891466</v>
      </c>
      <c r="I641">
        <v>722</v>
      </c>
    </row>
    <row r="642" spans="1:9" x14ac:dyDescent="0.25">
      <c r="A642" s="10">
        <f t="shared" si="99"/>
        <v>43321</v>
      </c>
      <c r="B642">
        <v>453.7</v>
      </c>
      <c r="C642">
        <v>129.69999999999999</v>
      </c>
      <c r="D642">
        <v>5392.2</v>
      </c>
      <c r="E642">
        <v>5587.3</v>
      </c>
      <c r="F642" s="4">
        <f t="shared" si="96"/>
        <v>5845.9</v>
      </c>
      <c r="G642" s="4">
        <f t="shared" si="97"/>
        <v>5717</v>
      </c>
      <c r="H642" s="17">
        <f t="shared" si="98"/>
        <v>2.2546790274619477</v>
      </c>
      <c r="I642">
        <v>848</v>
      </c>
    </row>
    <row r="643" spans="1:9" x14ac:dyDescent="0.25">
      <c r="A643" s="10">
        <f t="shared" si="99"/>
        <v>43328</v>
      </c>
      <c r="B643">
        <v>460.2</v>
      </c>
      <c r="C643">
        <v>129.4</v>
      </c>
      <c r="D643">
        <v>5452.7</v>
      </c>
      <c r="E643">
        <v>5587.7</v>
      </c>
      <c r="F643" s="4">
        <f t="shared" si="96"/>
        <v>5912.9</v>
      </c>
      <c r="G643" s="4">
        <f t="shared" si="97"/>
        <v>5717.0999999999995</v>
      </c>
      <c r="H643" s="17">
        <f t="shared" si="98"/>
        <v>3.4248132794598707</v>
      </c>
      <c r="I643">
        <v>848</v>
      </c>
    </row>
    <row r="644" spans="1:9" x14ac:dyDescent="0.25">
      <c r="A644" s="10">
        <f t="shared" si="99"/>
        <v>43335</v>
      </c>
      <c r="B644">
        <v>335.1</v>
      </c>
      <c r="C644">
        <v>129.19999999999999</v>
      </c>
      <c r="D644">
        <v>5581.8</v>
      </c>
      <c r="E644">
        <v>5587.9</v>
      </c>
      <c r="F644" s="4">
        <f t="shared" si="96"/>
        <v>5916.9000000000005</v>
      </c>
      <c r="G644" s="4">
        <f t="shared" si="97"/>
        <v>5717.0999999999995</v>
      </c>
      <c r="H644" s="17">
        <f t="shared" si="98"/>
        <v>3.4947788214304554</v>
      </c>
      <c r="I644">
        <v>848</v>
      </c>
    </row>
    <row r="645" spans="1:9" x14ac:dyDescent="0.25">
      <c r="A645" s="10">
        <f t="shared" si="99"/>
        <v>43342</v>
      </c>
      <c r="B645">
        <v>330.9</v>
      </c>
      <c r="C645">
        <v>1</v>
      </c>
      <c r="D645">
        <v>5650.7</v>
      </c>
      <c r="E645">
        <v>5588.5</v>
      </c>
      <c r="F645" s="4">
        <f t="shared" si="96"/>
        <v>5981.5999999999995</v>
      </c>
      <c r="G645" s="4">
        <f t="shared" si="97"/>
        <v>5589.5</v>
      </c>
      <c r="H645" s="17">
        <f t="shared" si="98"/>
        <v>7.0149387243939376</v>
      </c>
      <c r="I645">
        <v>909</v>
      </c>
    </row>
    <row r="646" spans="1:9" x14ac:dyDescent="0.25">
      <c r="A646" s="10">
        <f t="shared" si="99"/>
        <v>43349</v>
      </c>
      <c r="B646">
        <v>1259.8</v>
      </c>
      <c r="C646">
        <v>73.7</v>
      </c>
      <c r="D646">
        <v>0.1</v>
      </c>
      <c r="E646">
        <v>1</v>
      </c>
      <c r="F646" s="4">
        <f t="shared" si="96"/>
        <v>1259.8999999999999</v>
      </c>
      <c r="G646" s="4">
        <f t="shared" si="97"/>
        <v>74.7</v>
      </c>
      <c r="H646" s="17">
        <f t="shared" si="98"/>
        <v>1586.6131191432394</v>
      </c>
    </row>
    <row r="647" spans="1:9" x14ac:dyDescent="0.25">
      <c r="A647" s="10">
        <f t="shared" si="99"/>
        <v>43356</v>
      </c>
      <c r="B647">
        <v>1397.9</v>
      </c>
      <c r="C647">
        <v>73.099999999999994</v>
      </c>
      <c r="D647">
        <v>66.2</v>
      </c>
      <c r="E647">
        <v>1.7</v>
      </c>
      <c r="F647" s="4">
        <f t="shared" si="96"/>
        <v>1464.1000000000001</v>
      </c>
      <c r="G647" s="4">
        <f t="shared" si="97"/>
        <v>74.8</v>
      </c>
      <c r="H647" s="17">
        <f t="shared" si="98"/>
        <v>1857.3529411764709</v>
      </c>
    </row>
    <row r="648" spans="1:9" x14ac:dyDescent="0.25">
      <c r="A648" s="10">
        <f t="shared" si="99"/>
        <v>43363</v>
      </c>
      <c r="B648">
        <v>1349.4</v>
      </c>
      <c r="C648">
        <v>72.8</v>
      </c>
      <c r="D648">
        <v>195.9</v>
      </c>
      <c r="E648">
        <v>2</v>
      </c>
      <c r="F648" s="4">
        <f t="shared" si="96"/>
        <v>1545.3000000000002</v>
      </c>
      <c r="G648" s="4">
        <f t="shared" si="97"/>
        <v>74.8</v>
      </c>
      <c r="H648" s="17">
        <f t="shared" si="98"/>
        <v>1965.9090909090914</v>
      </c>
    </row>
    <row r="649" spans="1:9" x14ac:dyDescent="0.25">
      <c r="A649" s="10">
        <f t="shared" si="99"/>
        <v>43370</v>
      </c>
      <c r="B649">
        <v>1345.6</v>
      </c>
      <c r="C649">
        <v>120.1</v>
      </c>
      <c r="D649">
        <v>335.7</v>
      </c>
      <c r="E649">
        <v>74.3</v>
      </c>
      <c r="F649" s="4">
        <f t="shared" si="96"/>
        <v>1681.3</v>
      </c>
      <c r="G649" s="4">
        <f t="shared" si="97"/>
        <v>194.39999999999998</v>
      </c>
      <c r="H649" s="17">
        <f t="shared" si="98"/>
        <v>764.86625514403295</v>
      </c>
    </row>
    <row r="650" spans="1:9" x14ac:dyDescent="0.25">
      <c r="A650" s="10">
        <f t="shared" si="99"/>
        <v>43377</v>
      </c>
      <c r="B650">
        <v>1212.5999999999999</v>
      </c>
      <c r="C650">
        <v>120.1</v>
      </c>
      <c r="D650">
        <v>664.3</v>
      </c>
      <c r="E650">
        <v>143.9</v>
      </c>
      <c r="F650" s="4">
        <f t="shared" ref="F650:F667" si="100">+B650+D650</f>
        <v>1876.8999999999999</v>
      </c>
      <c r="G650" s="4">
        <f t="shared" ref="G650:G667" si="101">+C650+E650</f>
        <v>264</v>
      </c>
      <c r="H650" s="17">
        <f t="shared" ref="H650:H667" si="102">+(F650/G650-1)*100</f>
        <v>610.94696969696975</v>
      </c>
    </row>
    <row r="651" spans="1:9" x14ac:dyDescent="0.25">
      <c r="A651" s="10">
        <f t="shared" si="99"/>
        <v>43384</v>
      </c>
      <c r="B651">
        <v>1212.4000000000001</v>
      </c>
      <c r="C651">
        <v>119.9</v>
      </c>
      <c r="D651">
        <v>732.6</v>
      </c>
      <c r="E651">
        <v>144.1</v>
      </c>
      <c r="F651" s="4">
        <f t="shared" si="100"/>
        <v>1945</v>
      </c>
      <c r="G651" s="4">
        <f t="shared" si="101"/>
        <v>264</v>
      </c>
      <c r="H651" s="17">
        <f t="shared" si="102"/>
        <v>636.74242424242425</v>
      </c>
    </row>
    <row r="652" spans="1:9" x14ac:dyDescent="0.25">
      <c r="A652" s="10">
        <f t="shared" si="99"/>
        <v>43391</v>
      </c>
      <c r="B652">
        <v>1077.4000000000001</v>
      </c>
      <c r="C652">
        <v>256.39999999999998</v>
      </c>
      <c r="D652">
        <v>798.7</v>
      </c>
      <c r="E652">
        <v>144.1</v>
      </c>
      <c r="F652" s="4">
        <f t="shared" si="100"/>
        <v>1876.1000000000001</v>
      </c>
      <c r="G652" s="4">
        <f t="shared" si="101"/>
        <v>400.5</v>
      </c>
      <c r="H652" s="17">
        <f t="shared" si="102"/>
        <v>368.43945068664175</v>
      </c>
    </row>
    <row r="653" spans="1:9" x14ac:dyDescent="0.25">
      <c r="A653" s="10">
        <f t="shared" si="99"/>
        <v>43398</v>
      </c>
      <c r="B653">
        <v>940.8</v>
      </c>
      <c r="C653">
        <v>256.3</v>
      </c>
      <c r="D653">
        <v>872.6</v>
      </c>
      <c r="E653">
        <v>144.30000000000001</v>
      </c>
      <c r="F653" s="4">
        <f t="shared" si="100"/>
        <v>1813.4</v>
      </c>
      <c r="G653" s="4">
        <f t="shared" si="101"/>
        <v>400.6</v>
      </c>
      <c r="H653" s="17">
        <f t="shared" si="102"/>
        <v>352.67099350973535</v>
      </c>
    </row>
    <row r="654" spans="1:9" x14ac:dyDescent="0.25">
      <c r="A654" s="10">
        <f t="shared" si="99"/>
        <v>43405</v>
      </c>
      <c r="B654">
        <v>932.4</v>
      </c>
      <c r="C654">
        <v>724.3</v>
      </c>
      <c r="D654">
        <v>1008.1</v>
      </c>
      <c r="E654">
        <v>144.30000000000001</v>
      </c>
      <c r="F654" s="4">
        <f t="shared" si="100"/>
        <v>1940.5</v>
      </c>
      <c r="G654" s="4">
        <f t="shared" si="101"/>
        <v>868.59999999999991</v>
      </c>
      <c r="H654" s="17">
        <f t="shared" si="102"/>
        <v>123.40548008289205</v>
      </c>
    </row>
    <row r="655" spans="1:9" x14ac:dyDescent="0.25">
      <c r="A655" s="10">
        <f t="shared" si="99"/>
        <v>43412</v>
      </c>
      <c r="B655">
        <v>675.5</v>
      </c>
      <c r="C655">
        <v>725.7</v>
      </c>
      <c r="D655">
        <v>1200.5</v>
      </c>
      <c r="E655">
        <v>145.19999999999999</v>
      </c>
      <c r="F655" s="4">
        <f t="shared" si="100"/>
        <v>1876</v>
      </c>
      <c r="G655" s="4">
        <f t="shared" si="101"/>
        <v>870.90000000000009</v>
      </c>
      <c r="H655" s="17">
        <f t="shared" si="102"/>
        <v>115.40934665288778</v>
      </c>
    </row>
    <row r="656" spans="1:9" x14ac:dyDescent="0.25">
      <c r="A656" s="10">
        <f t="shared" si="99"/>
        <v>43419</v>
      </c>
      <c r="B656">
        <v>540.5</v>
      </c>
      <c r="C656">
        <v>663.5</v>
      </c>
      <c r="D656">
        <v>1270.8</v>
      </c>
      <c r="E656">
        <v>146.1</v>
      </c>
      <c r="F656" s="4">
        <f t="shared" si="100"/>
        <v>1811.3</v>
      </c>
      <c r="G656" s="4">
        <f t="shared" si="101"/>
        <v>809.6</v>
      </c>
      <c r="H656" s="17">
        <f t="shared" si="102"/>
        <v>123.72776679841894</v>
      </c>
    </row>
    <row r="657" spans="1:8" x14ac:dyDescent="0.25">
      <c r="A657" s="10">
        <f t="shared" si="99"/>
        <v>43426</v>
      </c>
      <c r="B657">
        <v>800.7</v>
      </c>
      <c r="C657">
        <v>734.6</v>
      </c>
      <c r="D657">
        <v>1338.5</v>
      </c>
      <c r="E657">
        <v>146.19999999999999</v>
      </c>
      <c r="F657" s="4">
        <f t="shared" si="100"/>
        <v>2139.1999999999998</v>
      </c>
      <c r="G657" s="4">
        <f t="shared" si="101"/>
        <v>880.8</v>
      </c>
      <c r="H657" s="17">
        <f t="shared" si="102"/>
        <v>142.87011807447777</v>
      </c>
    </row>
    <row r="658" spans="1:8" x14ac:dyDescent="0.25">
      <c r="A658" s="10">
        <f t="shared" si="99"/>
        <v>43433</v>
      </c>
      <c r="B658">
        <v>743.1</v>
      </c>
      <c r="C658">
        <v>803.9</v>
      </c>
      <c r="D658">
        <v>1473.8</v>
      </c>
      <c r="E658">
        <v>146.19999999999999</v>
      </c>
      <c r="F658" s="4">
        <f t="shared" si="100"/>
        <v>2216.9</v>
      </c>
      <c r="G658" s="4">
        <f t="shared" si="101"/>
        <v>950.09999999999991</v>
      </c>
      <c r="H658" s="17">
        <f t="shared" si="102"/>
        <v>133.33333333333334</v>
      </c>
    </row>
    <row r="659" spans="1:8" x14ac:dyDescent="0.25">
      <c r="A659" s="10">
        <f t="shared" si="99"/>
        <v>43440</v>
      </c>
      <c r="B659">
        <v>676.6</v>
      </c>
      <c r="C659">
        <v>866</v>
      </c>
      <c r="D659">
        <v>1542.2</v>
      </c>
      <c r="E659">
        <v>149</v>
      </c>
      <c r="F659" s="4">
        <f t="shared" si="100"/>
        <v>2218.8000000000002</v>
      </c>
      <c r="G659" s="4">
        <f t="shared" si="101"/>
        <v>1015</v>
      </c>
      <c r="H659" s="17">
        <f t="shared" si="102"/>
        <v>118.6009852216749</v>
      </c>
    </row>
    <row r="660" spans="1:8" x14ac:dyDescent="0.25">
      <c r="A660" s="10">
        <f t="shared" si="99"/>
        <v>43447</v>
      </c>
      <c r="B660">
        <v>674.5</v>
      </c>
      <c r="C660">
        <v>880.4</v>
      </c>
      <c r="D660">
        <v>1544.3</v>
      </c>
      <c r="E660">
        <v>210.5</v>
      </c>
      <c r="F660" s="4">
        <f t="shared" si="100"/>
        <v>2218.8000000000002</v>
      </c>
      <c r="G660" s="4">
        <f t="shared" si="101"/>
        <v>1090.9000000000001</v>
      </c>
      <c r="H660" s="17">
        <f t="shared" si="102"/>
        <v>103.3916949307911</v>
      </c>
    </row>
    <row r="661" spans="1:8" x14ac:dyDescent="0.25">
      <c r="A661" s="10">
        <f t="shared" si="99"/>
        <v>43454</v>
      </c>
      <c r="B661">
        <v>546.79999999999995</v>
      </c>
      <c r="C661">
        <v>880.7</v>
      </c>
      <c r="D661">
        <v>1678</v>
      </c>
      <c r="E661">
        <v>211.3</v>
      </c>
      <c r="F661" s="4">
        <f t="shared" si="100"/>
        <v>2224.8000000000002</v>
      </c>
      <c r="G661" s="4">
        <f t="shared" si="101"/>
        <v>1092</v>
      </c>
      <c r="H661" s="17">
        <f t="shared" si="102"/>
        <v>103.73626373626377</v>
      </c>
    </row>
    <row r="662" spans="1:8" x14ac:dyDescent="0.25">
      <c r="A662" s="10">
        <f t="shared" si="99"/>
        <v>43461</v>
      </c>
      <c r="B662">
        <v>418.2</v>
      </c>
      <c r="C662">
        <v>815.8</v>
      </c>
      <c r="D662">
        <v>1879.5</v>
      </c>
      <c r="E662">
        <v>342.3</v>
      </c>
      <c r="F662" s="4">
        <f t="shared" si="100"/>
        <v>2297.6999999999998</v>
      </c>
      <c r="G662" s="4">
        <f t="shared" si="101"/>
        <v>1158.0999999999999</v>
      </c>
      <c r="H662" s="17">
        <f t="shared" si="102"/>
        <v>98.402555910543128</v>
      </c>
    </row>
    <row r="663" spans="1:8" x14ac:dyDescent="0.25">
      <c r="A663" s="10">
        <f t="shared" si="99"/>
        <v>43468</v>
      </c>
      <c r="B663">
        <v>419.1</v>
      </c>
      <c r="C663">
        <v>685.8</v>
      </c>
      <c r="D663">
        <v>1880.7</v>
      </c>
      <c r="E663">
        <v>475.8</v>
      </c>
      <c r="F663" s="4">
        <f t="shared" si="100"/>
        <v>2299.8000000000002</v>
      </c>
      <c r="G663" s="4">
        <f t="shared" si="101"/>
        <v>1161.5999999999999</v>
      </c>
      <c r="H663" s="17">
        <f t="shared" si="102"/>
        <v>97.985537190082667</v>
      </c>
    </row>
    <row r="664" spans="1:8" x14ac:dyDescent="0.25">
      <c r="A664" s="10">
        <f t="shared" si="99"/>
        <v>43475</v>
      </c>
      <c r="B664">
        <v>0</v>
      </c>
      <c r="C664">
        <v>751.9</v>
      </c>
      <c r="D664" s="48">
        <v>0</v>
      </c>
      <c r="E664" s="48">
        <v>476.7</v>
      </c>
      <c r="F664" s="4">
        <f t="shared" si="100"/>
        <v>0</v>
      </c>
      <c r="G664" s="4">
        <f t="shared" si="101"/>
        <v>1228.5999999999999</v>
      </c>
      <c r="H664" s="17">
        <f t="shared" si="102"/>
        <v>-100</v>
      </c>
    </row>
    <row r="665" spans="1:8" x14ac:dyDescent="0.25">
      <c r="A665" s="10">
        <f t="shared" si="99"/>
        <v>43482</v>
      </c>
      <c r="B665">
        <v>0</v>
      </c>
      <c r="C665">
        <v>1012.4</v>
      </c>
      <c r="D665" s="48">
        <v>0</v>
      </c>
      <c r="E665" s="48">
        <v>479.3</v>
      </c>
      <c r="F665" s="4">
        <f t="shared" si="100"/>
        <v>0</v>
      </c>
      <c r="G665" s="4">
        <f t="shared" si="101"/>
        <v>1491.7</v>
      </c>
      <c r="H665" s="17">
        <f t="shared" si="102"/>
        <v>-100</v>
      </c>
    </row>
    <row r="666" spans="1:8" x14ac:dyDescent="0.25">
      <c r="A666" s="10">
        <f t="shared" si="99"/>
        <v>43489</v>
      </c>
      <c r="B666">
        <v>0</v>
      </c>
      <c r="C666">
        <v>1081.3</v>
      </c>
      <c r="D666" s="48">
        <v>0</v>
      </c>
      <c r="E666" s="48">
        <v>542.4</v>
      </c>
      <c r="F666" s="4">
        <f t="shared" si="100"/>
        <v>0</v>
      </c>
      <c r="G666" s="4">
        <f t="shared" si="101"/>
        <v>1623.6999999999998</v>
      </c>
      <c r="H666" s="17">
        <f t="shared" si="102"/>
        <v>-100</v>
      </c>
    </row>
    <row r="667" spans="1:8" x14ac:dyDescent="0.25">
      <c r="A667" s="10">
        <f t="shared" si="99"/>
        <v>43496</v>
      </c>
      <c r="B667">
        <v>0</v>
      </c>
      <c r="C667">
        <v>1271.5</v>
      </c>
      <c r="D667" s="48">
        <v>0</v>
      </c>
      <c r="E667" s="48">
        <v>682.4</v>
      </c>
      <c r="F667" s="4">
        <f t="shared" si="100"/>
        <v>0</v>
      </c>
      <c r="G667" s="4">
        <f t="shared" si="101"/>
        <v>1953.9</v>
      </c>
      <c r="H667" s="17">
        <f t="shared" si="102"/>
        <v>-100</v>
      </c>
    </row>
    <row r="668" spans="1:8" x14ac:dyDescent="0.25">
      <c r="A668" s="10">
        <f t="shared" si="99"/>
        <v>43503</v>
      </c>
      <c r="B668">
        <v>0</v>
      </c>
      <c r="C668">
        <v>1270.3</v>
      </c>
      <c r="D668" s="48">
        <v>0</v>
      </c>
      <c r="E668" s="48">
        <v>683.6</v>
      </c>
      <c r="F668" s="4">
        <f>+B668+D668</f>
        <v>0</v>
      </c>
      <c r="G668" s="4">
        <f>+C668+E668</f>
        <v>1953.9</v>
      </c>
      <c r="H668" s="17">
        <f>+(F668/G668-1)*100</f>
        <v>-100</v>
      </c>
    </row>
    <row r="669" spans="1:8" x14ac:dyDescent="0.25">
      <c r="A669" s="10">
        <f t="shared" si="99"/>
        <v>43510</v>
      </c>
      <c r="B669">
        <v>742</v>
      </c>
      <c r="C669">
        <v>1337.4</v>
      </c>
      <c r="D669">
        <v>2081.8000000000002</v>
      </c>
      <c r="E669">
        <v>889.6</v>
      </c>
      <c r="F669" s="4">
        <f>+B669+D669</f>
        <v>2823.8</v>
      </c>
      <c r="G669" s="4">
        <f>+C669+E669</f>
        <v>2227</v>
      </c>
      <c r="H669" s="17">
        <f>+(F669/G669-1)*100</f>
        <v>26.798383475527633</v>
      </c>
    </row>
    <row r="670" spans="1:8" x14ac:dyDescent="0.25">
      <c r="A670" s="10">
        <f t="shared" si="99"/>
        <v>43517</v>
      </c>
      <c r="B670">
        <v>871.3</v>
      </c>
      <c r="C670">
        <v>1267.5999999999999</v>
      </c>
      <c r="D670">
        <v>2151.4</v>
      </c>
      <c r="E670">
        <v>1093.7</v>
      </c>
      <c r="F670" s="4">
        <f t="shared" ref="F670:F676" si="103">+B670+D670</f>
        <v>3022.7</v>
      </c>
      <c r="G670" s="4">
        <f t="shared" ref="G670:G676" si="104">+C670+E670</f>
        <v>2361.3000000000002</v>
      </c>
      <c r="H670" s="17">
        <f t="shared" ref="H670:H720" si="105">+(F670/G670-1)*100</f>
        <v>28.009994494558054</v>
      </c>
    </row>
    <row r="671" spans="1:8" x14ac:dyDescent="0.25">
      <c r="A671" s="10">
        <f t="shared" si="99"/>
        <v>43524</v>
      </c>
      <c r="B671">
        <v>803.6</v>
      </c>
      <c r="C671">
        <v>1139.3</v>
      </c>
      <c r="D671">
        <v>2284.6</v>
      </c>
      <c r="E671">
        <v>1227.9000000000001</v>
      </c>
      <c r="F671" s="4">
        <f t="shared" si="103"/>
        <v>3088.2</v>
      </c>
      <c r="G671" s="4">
        <f t="shared" si="104"/>
        <v>2367.1999999999998</v>
      </c>
      <c r="H671" s="17">
        <f t="shared" si="105"/>
        <v>30.457924974653604</v>
      </c>
    </row>
    <row r="672" spans="1:8" x14ac:dyDescent="0.25">
      <c r="A672" s="10">
        <f t="shared" si="99"/>
        <v>43531</v>
      </c>
      <c r="B672">
        <v>923.3</v>
      </c>
      <c r="C672">
        <v>1278</v>
      </c>
      <c r="D672">
        <v>2285.1</v>
      </c>
      <c r="E672">
        <v>1295.9000000000001</v>
      </c>
      <c r="F672" s="4">
        <f t="shared" si="103"/>
        <v>3208.3999999999996</v>
      </c>
      <c r="G672" s="4">
        <f t="shared" si="104"/>
        <v>2573.9</v>
      </c>
      <c r="H672" s="17">
        <f t="shared" si="105"/>
        <v>24.65130735459806</v>
      </c>
    </row>
    <row r="673" spans="1:9" x14ac:dyDescent="0.25">
      <c r="A673" s="10">
        <f t="shared" si="99"/>
        <v>43538</v>
      </c>
      <c r="B673">
        <v>1116.3</v>
      </c>
      <c r="C673">
        <v>1456.9</v>
      </c>
      <c r="D673">
        <v>2285.5</v>
      </c>
      <c r="E673">
        <v>1566.2</v>
      </c>
      <c r="F673" s="4">
        <f t="shared" si="103"/>
        <v>3401.8</v>
      </c>
      <c r="G673" s="4">
        <f t="shared" si="104"/>
        <v>3023.1000000000004</v>
      </c>
      <c r="H673" s="17">
        <f t="shared" si="105"/>
        <v>12.52687638516754</v>
      </c>
    </row>
    <row r="674" spans="1:9" x14ac:dyDescent="0.25">
      <c r="A674" s="10">
        <f t="shared" si="99"/>
        <v>43545</v>
      </c>
      <c r="B674">
        <v>987.3</v>
      </c>
      <c r="C674">
        <v>1824.6</v>
      </c>
      <c r="D674">
        <v>2418.6999999999998</v>
      </c>
      <c r="E674">
        <v>1821.5</v>
      </c>
      <c r="F674" s="4">
        <f t="shared" si="103"/>
        <v>3406</v>
      </c>
      <c r="G674" s="4">
        <f t="shared" si="104"/>
        <v>3646.1</v>
      </c>
      <c r="H674" s="17">
        <f t="shared" si="105"/>
        <v>-6.5851183456295708</v>
      </c>
    </row>
    <row r="675" spans="1:9" x14ac:dyDescent="0.25">
      <c r="A675" s="10">
        <f t="shared" si="99"/>
        <v>43552</v>
      </c>
      <c r="B675">
        <v>918.3</v>
      </c>
      <c r="C675">
        <v>1688.7</v>
      </c>
      <c r="D675">
        <v>2491.1</v>
      </c>
      <c r="E675">
        <v>2152.9</v>
      </c>
      <c r="F675" s="4">
        <f t="shared" si="103"/>
        <v>3409.3999999999996</v>
      </c>
      <c r="G675" s="4">
        <f t="shared" si="104"/>
        <v>3841.6000000000004</v>
      </c>
      <c r="H675" s="17">
        <f t="shared" si="105"/>
        <v>-11.250520616409842</v>
      </c>
    </row>
    <row r="676" spans="1:9" x14ac:dyDescent="0.25">
      <c r="A676" s="10">
        <f t="shared" si="99"/>
        <v>43559</v>
      </c>
      <c r="B676">
        <v>851.2</v>
      </c>
      <c r="C676">
        <v>1686.3</v>
      </c>
      <c r="D676">
        <v>2697.1</v>
      </c>
      <c r="E676">
        <v>2221.1999999999998</v>
      </c>
      <c r="F676" s="4">
        <f t="shared" si="103"/>
        <v>3548.3</v>
      </c>
      <c r="G676" s="4">
        <f t="shared" si="104"/>
        <v>3907.5</v>
      </c>
      <c r="H676" s="17">
        <f t="shared" si="105"/>
        <v>-9.1925783749200249</v>
      </c>
    </row>
    <row r="677" spans="1:9" x14ac:dyDescent="0.25">
      <c r="A677" s="10">
        <f t="shared" si="99"/>
        <v>43566</v>
      </c>
      <c r="B677">
        <v>776.3</v>
      </c>
      <c r="C677">
        <v>1615.7</v>
      </c>
      <c r="D677">
        <v>2838.8</v>
      </c>
      <c r="E677">
        <v>2424.1999999999998</v>
      </c>
      <c r="F677" s="4">
        <f t="shared" ref="F677:F688" si="106">+B677+D677</f>
        <v>3615.1000000000004</v>
      </c>
      <c r="G677" s="4">
        <f t="shared" ref="G677:G688" si="107">+C677+E677</f>
        <v>4039.8999999999996</v>
      </c>
      <c r="H677" s="17">
        <f t="shared" si="105"/>
        <v>-10.515111760192063</v>
      </c>
    </row>
    <row r="678" spans="1:9" x14ac:dyDescent="0.25">
      <c r="A678" s="10">
        <f t="shared" si="99"/>
        <v>43573</v>
      </c>
      <c r="B678">
        <v>716.4</v>
      </c>
      <c r="C678">
        <v>1351.4</v>
      </c>
      <c r="D678">
        <v>2901.2</v>
      </c>
      <c r="E678">
        <v>2697.5</v>
      </c>
      <c r="F678" s="4">
        <f t="shared" si="106"/>
        <v>3617.6</v>
      </c>
      <c r="G678" s="4">
        <f t="shared" si="107"/>
        <v>4048.9</v>
      </c>
      <c r="H678" s="17">
        <f t="shared" si="105"/>
        <v>-10.652275926794941</v>
      </c>
    </row>
    <row r="679" spans="1:9" x14ac:dyDescent="0.25">
      <c r="A679" s="10">
        <f t="shared" si="99"/>
        <v>43580</v>
      </c>
      <c r="B679" s="67">
        <v>519</v>
      </c>
      <c r="C679">
        <v>1350</v>
      </c>
      <c r="D679">
        <v>3165.8</v>
      </c>
      <c r="E679">
        <v>2824.9</v>
      </c>
      <c r="F679" s="4">
        <f t="shared" si="106"/>
        <v>3684.8</v>
      </c>
      <c r="G679" s="4">
        <f t="shared" si="107"/>
        <v>4174.8999999999996</v>
      </c>
      <c r="H679" s="17">
        <f t="shared" si="105"/>
        <v>-11.73920333421159</v>
      </c>
    </row>
    <row r="680" spans="1:9" x14ac:dyDescent="0.25">
      <c r="A680" s="10">
        <f t="shared" si="99"/>
        <v>43587</v>
      </c>
      <c r="B680">
        <v>388.2</v>
      </c>
      <c r="C680">
        <v>1281.4000000000001</v>
      </c>
      <c r="D680">
        <v>3306.6</v>
      </c>
      <c r="E680">
        <v>2962.2</v>
      </c>
      <c r="F680" s="4">
        <f t="shared" si="106"/>
        <v>3694.7999999999997</v>
      </c>
      <c r="G680" s="4">
        <f t="shared" si="107"/>
        <v>4243.6000000000004</v>
      </c>
      <c r="H680" s="17">
        <f t="shared" si="105"/>
        <v>-12.932415873315129</v>
      </c>
      <c r="I680">
        <v>0</v>
      </c>
    </row>
    <row r="681" spans="1:9" x14ac:dyDescent="0.25">
      <c r="A681" s="10">
        <f t="shared" si="99"/>
        <v>43594</v>
      </c>
      <c r="B681">
        <v>328.7</v>
      </c>
      <c r="C681">
        <v>1281.2</v>
      </c>
      <c r="D681">
        <v>3423.7</v>
      </c>
      <c r="E681">
        <v>3034.6</v>
      </c>
      <c r="F681" s="4">
        <f t="shared" si="106"/>
        <v>3752.3999999999996</v>
      </c>
      <c r="G681" s="4">
        <f t="shared" si="107"/>
        <v>4315.8</v>
      </c>
      <c r="H681" s="17">
        <f t="shared" si="105"/>
        <v>-13.054358404003906</v>
      </c>
      <c r="I681">
        <v>0</v>
      </c>
    </row>
    <row r="682" spans="1:9" x14ac:dyDescent="0.25">
      <c r="A682" s="10">
        <f t="shared" si="99"/>
        <v>43601</v>
      </c>
      <c r="B682">
        <v>262.10000000000002</v>
      </c>
      <c r="C682">
        <v>1217.5999999999999</v>
      </c>
      <c r="D682">
        <v>3496.2</v>
      </c>
      <c r="E682">
        <v>3321.5</v>
      </c>
      <c r="F682" s="4">
        <f t="shared" si="106"/>
        <v>3758.2999999999997</v>
      </c>
      <c r="G682" s="4">
        <f t="shared" si="107"/>
        <v>4539.1000000000004</v>
      </c>
      <c r="H682" s="17">
        <f t="shared" si="105"/>
        <v>-17.20164790376948</v>
      </c>
      <c r="I682">
        <v>0</v>
      </c>
    </row>
    <row r="683" spans="1:9" x14ac:dyDescent="0.25">
      <c r="A683" s="10">
        <f t="shared" si="99"/>
        <v>43608</v>
      </c>
      <c r="B683">
        <v>136.9</v>
      </c>
      <c r="C683">
        <v>1095.5999999999999</v>
      </c>
      <c r="D683">
        <v>3557.7</v>
      </c>
      <c r="E683">
        <v>3525.2</v>
      </c>
      <c r="F683" s="4">
        <f t="shared" si="106"/>
        <v>3694.6</v>
      </c>
      <c r="G683" s="4">
        <f t="shared" si="107"/>
        <v>4620.7999999999993</v>
      </c>
      <c r="H683" s="17">
        <f t="shared" si="105"/>
        <v>-20.044148199445978</v>
      </c>
      <c r="I683">
        <v>0</v>
      </c>
    </row>
    <row r="684" spans="1:9" x14ac:dyDescent="0.25">
      <c r="A684" s="10">
        <f t="shared" si="99"/>
        <v>43615</v>
      </c>
      <c r="B684">
        <v>77.400000000000006</v>
      </c>
      <c r="C684">
        <v>1019.1</v>
      </c>
      <c r="D684">
        <v>3616.8</v>
      </c>
      <c r="E684">
        <v>3661.6</v>
      </c>
      <c r="F684" s="4">
        <f t="shared" si="106"/>
        <v>3694.2000000000003</v>
      </c>
      <c r="G684" s="4">
        <f t="shared" si="107"/>
        <v>4680.7</v>
      </c>
      <c r="H684" s="17">
        <f t="shared" si="105"/>
        <v>-21.075907449740416</v>
      </c>
      <c r="I684">
        <v>0</v>
      </c>
    </row>
    <row r="685" spans="1:9" x14ac:dyDescent="0.25">
      <c r="A685" s="10">
        <f t="shared" si="99"/>
        <v>43622</v>
      </c>
      <c r="B685">
        <v>75.2</v>
      </c>
      <c r="C685">
        <v>1274.0999999999999</v>
      </c>
      <c r="D685">
        <v>3619.1</v>
      </c>
      <c r="E685">
        <v>3808.7</v>
      </c>
      <c r="F685" s="4">
        <f t="shared" si="106"/>
        <v>3694.2999999999997</v>
      </c>
      <c r="G685" s="4">
        <f t="shared" si="107"/>
        <v>5082.7999999999993</v>
      </c>
      <c r="H685" s="17">
        <f t="shared" si="105"/>
        <v>-27.317620209333437</v>
      </c>
      <c r="I685">
        <v>0</v>
      </c>
    </row>
    <row r="686" spans="1:9" x14ac:dyDescent="0.25">
      <c r="A686" s="10">
        <f t="shared" si="99"/>
        <v>43629</v>
      </c>
      <c r="B686">
        <v>75</v>
      </c>
      <c r="C686">
        <v>1083</v>
      </c>
      <c r="D686">
        <v>3619.3</v>
      </c>
      <c r="E686">
        <v>3938.7</v>
      </c>
      <c r="F686" s="4">
        <f t="shared" si="106"/>
        <v>3694.3</v>
      </c>
      <c r="G686" s="4">
        <f t="shared" si="107"/>
        <v>5021.7</v>
      </c>
      <c r="H686" s="17">
        <f t="shared" si="105"/>
        <v>-26.4332795666806</v>
      </c>
      <c r="I686">
        <v>0</v>
      </c>
    </row>
    <row r="687" spans="1:9" x14ac:dyDescent="0.25">
      <c r="A687" s="10">
        <f t="shared" si="99"/>
        <v>43636</v>
      </c>
      <c r="B687">
        <v>73.7</v>
      </c>
      <c r="C687">
        <v>1014.2</v>
      </c>
      <c r="D687">
        <v>3620.7</v>
      </c>
      <c r="E687">
        <v>4214.2</v>
      </c>
      <c r="F687" s="4">
        <f t="shared" si="106"/>
        <v>3694.3999999999996</v>
      </c>
      <c r="G687" s="4">
        <f t="shared" si="107"/>
        <v>5228.3999999999996</v>
      </c>
      <c r="H687" s="17">
        <f t="shared" si="105"/>
        <v>-29.339759773544493</v>
      </c>
    </row>
    <row r="688" spans="1:9" x14ac:dyDescent="0.25">
      <c r="A688" s="10">
        <f t="shared" si="99"/>
        <v>43643</v>
      </c>
      <c r="B688">
        <v>73.7</v>
      </c>
      <c r="C688">
        <v>943.5</v>
      </c>
      <c r="D688">
        <v>3621.7</v>
      </c>
      <c r="E688">
        <v>4352.6000000000004</v>
      </c>
      <c r="F688" s="4">
        <f t="shared" si="106"/>
        <v>3695.3999999999996</v>
      </c>
      <c r="G688" s="4">
        <f t="shared" si="107"/>
        <v>5296.1</v>
      </c>
      <c r="H688" s="17">
        <f t="shared" si="105"/>
        <v>-30.224127187930748</v>
      </c>
    </row>
    <row r="689" spans="1:9" x14ac:dyDescent="0.25">
      <c r="A689" s="10">
        <f t="shared" si="99"/>
        <v>43650</v>
      </c>
      <c r="B689">
        <v>75</v>
      </c>
      <c r="C689">
        <v>940.7</v>
      </c>
      <c r="D689">
        <v>3621.7</v>
      </c>
      <c r="E689">
        <v>4550.8</v>
      </c>
      <c r="F689" s="4">
        <f t="shared" ref="F689:G691" si="108">+B689+D689</f>
        <v>3696.7</v>
      </c>
      <c r="G689" s="4">
        <f t="shared" si="108"/>
        <v>5491.5</v>
      </c>
      <c r="H689" s="17">
        <f t="shared" si="105"/>
        <v>-32.683237731038886</v>
      </c>
    </row>
    <row r="690" spans="1:9" x14ac:dyDescent="0.25">
      <c r="A690" s="10">
        <f t="shared" si="99"/>
        <v>43657</v>
      </c>
      <c r="B690">
        <v>15</v>
      </c>
      <c r="C690">
        <v>873.7</v>
      </c>
      <c r="D690">
        <v>3681.7</v>
      </c>
      <c r="E690">
        <v>4680.6000000000004</v>
      </c>
      <c r="F690" s="4">
        <f t="shared" si="108"/>
        <v>3696.7</v>
      </c>
      <c r="G690" s="4">
        <f t="shared" si="108"/>
        <v>5554.3</v>
      </c>
      <c r="H690" s="17">
        <f t="shared" si="105"/>
        <v>-33.444358425004062</v>
      </c>
    </row>
    <row r="691" spans="1:9" x14ac:dyDescent="0.25">
      <c r="A691" s="10">
        <f t="shared" si="99"/>
        <v>43664</v>
      </c>
      <c r="B691">
        <v>13.7</v>
      </c>
      <c r="C691">
        <v>747.2</v>
      </c>
      <c r="D691">
        <v>3683</v>
      </c>
      <c r="E691">
        <v>4879.1000000000004</v>
      </c>
      <c r="F691" s="4">
        <f t="shared" si="108"/>
        <v>3696.7</v>
      </c>
      <c r="G691" s="4">
        <f t="shared" si="108"/>
        <v>5626.3</v>
      </c>
      <c r="H691" s="17">
        <f t="shared" si="105"/>
        <v>-34.296073796278201</v>
      </c>
    </row>
    <row r="692" spans="1:9" x14ac:dyDescent="0.25">
      <c r="A692" s="10">
        <f t="shared" si="99"/>
        <v>43671</v>
      </c>
      <c r="B692">
        <v>13.7</v>
      </c>
      <c r="C692">
        <v>539.20000000000005</v>
      </c>
      <c r="D692">
        <v>3683</v>
      </c>
      <c r="E692">
        <v>5160.8999999999996</v>
      </c>
      <c r="F692" s="4">
        <f t="shared" ref="F692:G694" si="109">+B692+D692</f>
        <v>3696.7</v>
      </c>
      <c r="G692" s="4">
        <f t="shared" si="109"/>
        <v>5700.0999999999995</v>
      </c>
      <c r="H692" s="17">
        <f t="shared" si="105"/>
        <v>-35.146751811371722</v>
      </c>
    </row>
    <row r="693" spans="1:9" x14ac:dyDescent="0.25">
      <c r="A693" s="10">
        <f t="shared" si="99"/>
        <v>43678</v>
      </c>
      <c r="B693">
        <v>13.7</v>
      </c>
      <c r="C693">
        <v>479.2</v>
      </c>
      <c r="D693">
        <v>3683.1</v>
      </c>
      <c r="E693">
        <v>5359.1</v>
      </c>
      <c r="F693" s="4">
        <f t="shared" si="109"/>
        <v>3696.7999999999997</v>
      </c>
      <c r="G693" s="4">
        <f t="shared" si="109"/>
        <v>5838.3</v>
      </c>
      <c r="H693" s="17">
        <f t="shared" si="105"/>
        <v>-36.680198002843298</v>
      </c>
    </row>
    <row r="694" spans="1:9" x14ac:dyDescent="0.25">
      <c r="A694" s="10">
        <f t="shared" si="99"/>
        <v>43685</v>
      </c>
      <c r="B694">
        <v>10.5</v>
      </c>
      <c r="C694">
        <v>453.7</v>
      </c>
      <c r="D694">
        <v>3687.1</v>
      </c>
      <c r="E694">
        <v>5392.2</v>
      </c>
      <c r="F694" s="4">
        <f t="shared" si="109"/>
        <v>3697.6</v>
      </c>
      <c r="G694" s="4">
        <f t="shared" si="109"/>
        <v>5845.9</v>
      </c>
      <c r="H694" s="17">
        <f t="shared" si="105"/>
        <v>-36.748832515096055</v>
      </c>
    </row>
    <row r="695" spans="1:9" x14ac:dyDescent="0.25">
      <c r="A695" s="10">
        <f t="shared" si="99"/>
        <v>43692</v>
      </c>
      <c r="B695">
        <v>8</v>
      </c>
      <c r="C695">
        <v>460.2</v>
      </c>
      <c r="D695">
        <v>3687.1</v>
      </c>
      <c r="E695">
        <v>5452.7</v>
      </c>
      <c r="F695" s="4">
        <f t="shared" ref="F695:G697" si="110">+B695+D695</f>
        <v>3695.1</v>
      </c>
      <c r="G695" s="4">
        <f t="shared" si="110"/>
        <v>5912.9</v>
      </c>
      <c r="H695" s="17">
        <f t="shared" si="105"/>
        <v>-37.507821880972116</v>
      </c>
      <c r="I695">
        <v>65.2</v>
      </c>
    </row>
    <row r="696" spans="1:9" x14ac:dyDescent="0.25">
      <c r="A696" s="10">
        <f t="shared" si="99"/>
        <v>43699</v>
      </c>
      <c r="B696">
        <v>6.6</v>
      </c>
      <c r="C696">
        <v>335.1</v>
      </c>
      <c r="D696">
        <v>3688.4</v>
      </c>
      <c r="E696">
        <v>5581.8</v>
      </c>
      <c r="F696" s="4">
        <f t="shared" si="110"/>
        <v>3695</v>
      </c>
      <c r="G696" s="4">
        <f t="shared" si="110"/>
        <v>5916.9000000000005</v>
      </c>
      <c r="H696" s="17">
        <f t="shared" si="105"/>
        <v>-37.55175852219913</v>
      </c>
      <c r="I696">
        <v>65.3</v>
      </c>
    </row>
    <row r="697" spans="1:9" x14ac:dyDescent="0.25">
      <c r="A697" s="10">
        <f t="shared" si="99"/>
        <v>43706</v>
      </c>
      <c r="B697">
        <v>4.5999999999999996</v>
      </c>
      <c r="C697">
        <v>330.9</v>
      </c>
      <c r="D697">
        <v>3690.5</v>
      </c>
      <c r="E697">
        <v>5650.7</v>
      </c>
      <c r="F697" s="4">
        <f t="shared" si="110"/>
        <v>3695.1</v>
      </c>
      <c r="G697" s="4">
        <f t="shared" si="110"/>
        <v>5981.5999999999995</v>
      </c>
      <c r="H697" s="17">
        <f t="shared" si="105"/>
        <v>-38.225558379029025</v>
      </c>
      <c r="I697">
        <v>65.3</v>
      </c>
    </row>
    <row r="698" spans="1:9" x14ac:dyDescent="0.25">
      <c r="A698" s="10">
        <f t="shared" si="99"/>
        <v>43713</v>
      </c>
      <c r="B698">
        <v>69.5</v>
      </c>
      <c r="C698">
        <v>1259.8</v>
      </c>
      <c r="D698">
        <v>0.1</v>
      </c>
      <c r="E698">
        <v>0.1</v>
      </c>
      <c r="F698" s="4">
        <f t="shared" ref="F698:G701" si="111">+B698+D698</f>
        <v>69.599999999999994</v>
      </c>
      <c r="G698" s="4">
        <f t="shared" si="111"/>
        <v>1259.8999999999999</v>
      </c>
      <c r="H698" s="17">
        <f t="shared" si="105"/>
        <v>-94.475752043813003</v>
      </c>
    </row>
    <row r="699" spans="1:9" x14ac:dyDescent="0.25">
      <c r="A699" s="10">
        <f t="shared" si="99"/>
        <v>43720</v>
      </c>
      <c r="B699">
        <v>69.400000000000006</v>
      </c>
      <c r="C699">
        <v>1397.9</v>
      </c>
      <c r="D699">
        <v>0.2</v>
      </c>
      <c r="E699">
        <v>66.2</v>
      </c>
      <c r="F699" s="4">
        <f t="shared" si="111"/>
        <v>69.600000000000009</v>
      </c>
      <c r="G699" s="4">
        <f t="shared" si="111"/>
        <v>1464.1000000000001</v>
      </c>
      <c r="H699" s="17">
        <f t="shared" si="105"/>
        <v>-95.246226350659114</v>
      </c>
    </row>
    <row r="700" spans="1:9" x14ac:dyDescent="0.25">
      <c r="A700" s="10">
        <f t="shared" si="99"/>
        <v>43727</v>
      </c>
      <c r="B700">
        <v>68.900000000000006</v>
      </c>
      <c r="C700">
        <v>1349.4</v>
      </c>
      <c r="D700">
        <v>0.9</v>
      </c>
      <c r="E700">
        <v>195.9</v>
      </c>
      <c r="F700" s="4">
        <f t="shared" si="111"/>
        <v>69.800000000000011</v>
      </c>
      <c r="G700" s="4">
        <f t="shared" si="111"/>
        <v>1545.3000000000002</v>
      </c>
      <c r="H700" s="17">
        <f t="shared" si="105"/>
        <v>-95.483077719536652</v>
      </c>
    </row>
    <row r="701" spans="1:9" x14ac:dyDescent="0.25">
      <c r="A701" s="10">
        <f t="shared" si="99"/>
        <v>43734</v>
      </c>
      <c r="B701">
        <v>68.2</v>
      </c>
      <c r="C701">
        <v>1345.6</v>
      </c>
      <c r="D701">
        <v>1.7</v>
      </c>
      <c r="E701">
        <v>335.7</v>
      </c>
      <c r="F701" s="4">
        <f t="shared" si="111"/>
        <v>69.900000000000006</v>
      </c>
      <c r="G701" s="4">
        <f t="shared" si="111"/>
        <v>1681.3</v>
      </c>
      <c r="H701" s="17">
        <f t="shared" si="105"/>
        <v>-95.842502825194785</v>
      </c>
    </row>
    <row r="702" spans="1:9" x14ac:dyDescent="0.25">
      <c r="A702" s="10">
        <f t="shared" ref="A702:A765" si="112">+A701+7</f>
        <v>43741</v>
      </c>
      <c r="B702">
        <v>68.400000000000006</v>
      </c>
      <c r="C702">
        <v>1212.5999999999999</v>
      </c>
      <c r="D702">
        <v>2.4</v>
      </c>
      <c r="E702">
        <v>664.3</v>
      </c>
      <c r="F702" s="4">
        <f t="shared" ref="F702:G707" si="113">+B702+D702</f>
        <v>70.800000000000011</v>
      </c>
      <c r="G702" s="4">
        <f t="shared" si="113"/>
        <v>1876.8999999999999</v>
      </c>
      <c r="H702" s="17">
        <f t="shared" si="105"/>
        <v>-96.227822473227135</v>
      </c>
    </row>
    <row r="703" spans="1:9" x14ac:dyDescent="0.25">
      <c r="A703" s="10">
        <f t="shared" si="112"/>
        <v>43748</v>
      </c>
      <c r="B703">
        <v>67.8</v>
      </c>
      <c r="C703">
        <v>1212.4000000000001</v>
      </c>
      <c r="D703">
        <v>3</v>
      </c>
      <c r="E703">
        <v>732.6</v>
      </c>
      <c r="F703" s="4">
        <f t="shared" si="113"/>
        <v>70.8</v>
      </c>
      <c r="G703" s="4">
        <f t="shared" si="113"/>
        <v>1945</v>
      </c>
      <c r="H703" s="17">
        <f t="shared" si="105"/>
        <v>-96.359897172236515</v>
      </c>
    </row>
    <row r="704" spans="1:9" x14ac:dyDescent="0.25">
      <c r="A704" s="10">
        <f t="shared" si="112"/>
        <v>43755</v>
      </c>
      <c r="B704">
        <v>67.5</v>
      </c>
      <c r="C704">
        <v>1077.4000000000001</v>
      </c>
      <c r="D704">
        <v>3.3</v>
      </c>
      <c r="E704">
        <v>798.7</v>
      </c>
      <c r="F704" s="4">
        <f t="shared" si="113"/>
        <v>70.8</v>
      </c>
      <c r="G704" s="4">
        <f t="shared" si="113"/>
        <v>1876.1000000000001</v>
      </c>
      <c r="H704" s="17">
        <f t="shared" si="105"/>
        <v>-96.226213954480031</v>
      </c>
    </row>
    <row r="705" spans="1:10" x14ac:dyDescent="0.25">
      <c r="A705" s="10">
        <f t="shared" si="112"/>
        <v>43762</v>
      </c>
      <c r="B705">
        <v>67.599999999999994</v>
      </c>
      <c r="C705">
        <v>940.8</v>
      </c>
      <c r="D705">
        <v>3.4</v>
      </c>
      <c r="E705">
        <v>872.6</v>
      </c>
      <c r="F705" s="4">
        <f t="shared" si="113"/>
        <v>71</v>
      </c>
      <c r="G705" s="4">
        <f t="shared" si="113"/>
        <v>1813.4</v>
      </c>
      <c r="H705" s="17">
        <f t="shared" si="105"/>
        <v>-96.084702768280579</v>
      </c>
    </row>
    <row r="706" spans="1:10" x14ac:dyDescent="0.25">
      <c r="A706" s="10">
        <f t="shared" si="112"/>
        <v>43769</v>
      </c>
      <c r="B706">
        <v>69.2</v>
      </c>
      <c r="C706">
        <v>932.4</v>
      </c>
      <c r="D706">
        <v>3.4</v>
      </c>
      <c r="E706">
        <v>1008.1</v>
      </c>
      <c r="F706" s="4">
        <f t="shared" si="113"/>
        <v>72.600000000000009</v>
      </c>
      <c r="G706" s="4">
        <f t="shared" si="113"/>
        <v>1940.5</v>
      </c>
      <c r="H706" s="17">
        <f t="shared" si="105"/>
        <v>-96.258696212316408</v>
      </c>
    </row>
    <row r="707" spans="1:10" x14ac:dyDescent="0.25">
      <c r="A707" s="10">
        <f t="shared" si="112"/>
        <v>43776</v>
      </c>
      <c r="B707">
        <v>71.8</v>
      </c>
      <c r="C707">
        <v>675.5</v>
      </c>
      <c r="D707">
        <v>3.4</v>
      </c>
      <c r="E707">
        <v>1200.5</v>
      </c>
      <c r="F707" s="4">
        <f t="shared" si="113"/>
        <v>75.2</v>
      </c>
      <c r="G707" s="4">
        <f t="shared" si="113"/>
        <v>1876</v>
      </c>
      <c r="H707" s="17">
        <f t="shared" si="105"/>
        <v>-95.991471215351808</v>
      </c>
    </row>
    <row r="708" spans="1:10" x14ac:dyDescent="0.25">
      <c r="A708" s="10">
        <f t="shared" si="112"/>
        <v>43783</v>
      </c>
      <c r="B708">
        <v>21.2</v>
      </c>
      <c r="C708">
        <v>540.5</v>
      </c>
      <c r="D708">
        <v>4</v>
      </c>
      <c r="E708">
        <v>1270.8</v>
      </c>
      <c r="F708" s="4">
        <f t="shared" ref="F708:G710" si="114">+B708+D708</f>
        <v>25.2</v>
      </c>
      <c r="G708" s="4">
        <f t="shared" si="114"/>
        <v>1811.3</v>
      </c>
      <c r="H708" s="17">
        <f t="shared" si="105"/>
        <v>-98.608734058411088</v>
      </c>
    </row>
    <row r="709" spans="1:10" ht="15" x14ac:dyDescent="0.25">
      <c r="A709" s="10">
        <f t="shared" si="112"/>
        <v>43790</v>
      </c>
      <c r="B709">
        <v>20.100000000000001</v>
      </c>
      <c r="C709">
        <v>800.7</v>
      </c>
      <c r="D709">
        <v>5.0999999999999996</v>
      </c>
      <c r="E709">
        <v>1338.5</v>
      </c>
      <c r="F709" s="4">
        <f t="shared" si="114"/>
        <v>25.200000000000003</v>
      </c>
      <c r="G709" s="4">
        <f t="shared" si="114"/>
        <v>2139.1999999999998</v>
      </c>
      <c r="H709" s="17">
        <f t="shared" si="105"/>
        <v>-98.821989528795811</v>
      </c>
      <c r="J709" s="265"/>
    </row>
    <row r="710" spans="1:10" ht="15" x14ac:dyDescent="0.25">
      <c r="A710" s="10">
        <f t="shared" si="112"/>
        <v>43797</v>
      </c>
      <c r="B710">
        <f>'1128'!B26</f>
        <v>18.5</v>
      </c>
      <c r="C710">
        <f>'1128'!C26</f>
        <v>743.1</v>
      </c>
      <c r="D710">
        <f>'1128'!D26</f>
        <v>6.7</v>
      </c>
      <c r="E710">
        <f>'1128'!E26</f>
        <v>1473.8</v>
      </c>
      <c r="F710" s="4">
        <f t="shared" si="114"/>
        <v>25.2</v>
      </c>
      <c r="G710" s="4">
        <f t="shared" si="114"/>
        <v>2216.9</v>
      </c>
      <c r="H710" s="17">
        <f t="shared" si="105"/>
        <v>-98.863277549731606</v>
      </c>
      <c r="J710" s="265"/>
    </row>
    <row r="711" spans="1:10" ht="15" x14ac:dyDescent="0.25">
      <c r="A711" s="10">
        <f t="shared" si="112"/>
        <v>43804</v>
      </c>
      <c r="B711">
        <f>'1205'!B26</f>
        <v>18.5</v>
      </c>
      <c r="C711">
        <f>'1205'!C26</f>
        <v>676.6</v>
      </c>
      <c r="D711">
        <f>'1205'!D26</f>
        <v>6.8</v>
      </c>
      <c r="E711">
        <f>'1205'!E26</f>
        <v>1542.2</v>
      </c>
      <c r="F711" s="4">
        <f t="shared" ref="F711:F731" si="115">+B711+D711</f>
        <v>25.3</v>
      </c>
      <c r="G711" s="4">
        <f t="shared" ref="G711:G731" si="116">+C711+E711</f>
        <v>2218.8000000000002</v>
      </c>
      <c r="H711" s="17">
        <f t="shared" si="105"/>
        <v>-98.859744005768874</v>
      </c>
      <c r="J711" s="265"/>
    </row>
    <row r="712" spans="1:10" ht="15" x14ac:dyDescent="0.25">
      <c r="A712" s="10">
        <f t="shared" si="112"/>
        <v>43811</v>
      </c>
      <c r="B712">
        <f>'1212'!B27</f>
        <v>18.7</v>
      </c>
      <c r="C712">
        <f>'1212'!C27</f>
        <v>674.5</v>
      </c>
      <c r="D712">
        <f>'1212'!D27</f>
        <v>7.1</v>
      </c>
      <c r="E712">
        <f>'1212'!E27</f>
        <v>1544.3</v>
      </c>
      <c r="F712" s="4">
        <f t="shared" si="115"/>
        <v>25.799999999999997</v>
      </c>
      <c r="G712" s="4">
        <f t="shared" si="116"/>
        <v>2218.8000000000002</v>
      </c>
      <c r="H712" s="17">
        <f t="shared" si="105"/>
        <v>-98.837209302325576</v>
      </c>
      <c r="J712" s="265"/>
    </row>
    <row r="713" spans="1:10" ht="15" x14ac:dyDescent="0.25">
      <c r="A713" s="10">
        <f t="shared" si="112"/>
        <v>43818</v>
      </c>
      <c r="B713">
        <f>'1219'!B28</f>
        <v>2.9</v>
      </c>
      <c r="C713">
        <f>'1219'!C28</f>
        <v>546.79999999999995</v>
      </c>
      <c r="D713">
        <f>'1219'!D28</f>
        <v>8</v>
      </c>
      <c r="E713">
        <f>'1219'!E28</f>
        <v>1678</v>
      </c>
      <c r="F713" s="4">
        <f t="shared" si="115"/>
        <v>10.9</v>
      </c>
      <c r="G713" s="4">
        <f t="shared" si="116"/>
        <v>2224.8000000000002</v>
      </c>
      <c r="H713" s="17">
        <f t="shared" si="105"/>
        <v>-99.510068320747934</v>
      </c>
      <c r="J713" s="265"/>
    </row>
    <row r="714" spans="1:10" ht="15" x14ac:dyDescent="0.25">
      <c r="A714" s="10">
        <f t="shared" si="112"/>
        <v>43825</v>
      </c>
      <c r="B714">
        <f>'1226'!B28</f>
        <v>2.9</v>
      </c>
      <c r="C714">
        <f>'1226'!C28</f>
        <v>418.2</v>
      </c>
      <c r="D714">
        <f>'1226'!D28</f>
        <v>8.1</v>
      </c>
      <c r="E714">
        <f>'1226'!E28</f>
        <v>1879.5</v>
      </c>
      <c r="F714" s="4">
        <f t="shared" si="115"/>
        <v>11</v>
      </c>
      <c r="G714" s="4">
        <f t="shared" si="116"/>
        <v>2297.6999999999998</v>
      </c>
      <c r="H714" s="17">
        <f t="shared" si="105"/>
        <v>-99.521260390825603</v>
      </c>
      <c r="J714" s="265"/>
    </row>
    <row r="715" spans="1:10" ht="15" x14ac:dyDescent="0.25">
      <c r="A715" s="10">
        <f t="shared" si="112"/>
        <v>43832</v>
      </c>
      <c r="B715">
        <f>'0102'!B28</f>
        <v>2.8</v>
      </c>
      <c r="C715">
        <f>'0102'!C28</f>
        <v>419.1</v>
      </c>
      <c r="D715">
        <f>'0102'!D28</f>
        <v>8.3000000000000007</v>
      </c>
      <c r="E715">
        <f>'0102'!E28</f>
        <v>1880.7</v>
      </c>
      <c r="F715" s="4">
        <f t="shared" si="115"/>
        <v>11.100000000000001</v>
      </c>
      <c r="G715" s="4">
        <f t="shared" si="116"/>
        <v>2299.8000000000002</v>
      </c>
      <c r="H715" s="17">
        <f t="shared" si="105"/>
        <v>-99.517349334724756</v>
      </c>
      <c r="J715" s="265"/>
    </row>
    <row r="716" spans="1:10" ht="15" x14ac:dyDescent="0.25">
      <c r="A716" s="10">
        <f t="shared" si="112"/>
        <v>43839</v>
      </c>
      <c r="B716">
        <f>'0109'!B28</f>
        <v>69</v>
      </c>
      <c r="C716">
        <f>'0109'!C28</f>
        <v>419.1</v>
      </c>
      <c r="D716">
        <f>'0109'!D28</f>
        <v>8.4</v>
      </c>
      <c r="E716">
        <f>'0109'!E28</f>
        <v>1880.7</v>
      </c>
      <c r="F716" s="4">
        <f t="shared" si="115"/>
        <v>77.400000000000006</v>
      </c>
      <c r="G716" s="4">
        <f t="shared" si="116"/>
        <v>2299.8000000000002</v>
      </c>
      <c r="H716" s="17">
        <f t="shared" si="105"/>
        <v>-96.63448995564832</v>
      </c>
      <c r="J716" s="265"/>
    </row>
    <row r="717" spans="1:10" ht="15" x14ac:dyDescent="0.25">
      <c r="A717" s="10">
        <f t="shared" si="112"/>
        <v>43846</v>
      </c>
      <c r="B717">
        <f>'0116'!B28</f>
        <v>69.599999999999994</v>
      </c>
      <c r="C717">
        <f>'0116'!C28</f>
        <v>419.1</v>
      </c>
      <c r="D717">
        <f>'0116'!D28</f>
        <v>9.3000000000000007</v>
      </c>
      <c r="E717">
        <f>'0116'!E28</f>
        <v>1880.7</v>
      </c>
      <c r="F717" s="4">
        <f t="shared" si="115"/>
        <v>78.899999999999991</v>
      </c>
      <c r="G717" s="4">
        <f t="shared" si="116"/>
        <v>2299.8000000000002</v>
      </c>
      <c r="H717" s="17">
        <f t="shared" si="105"/>
        <v>-96.569266892773285</v>
      </c>
      <c r="J717" s="265"/>
    </row>
    <row r="718" spans="1:10" ht="15" x14ac:dyDescent="0.25">
      <c r="A718" s="10">
        <f t="shared" si="112"/>
        <v>43853</v>
      </c>
      <c r="B718">
        <f>'0123'!B28</f>
        <v>69.599999999999994</v>
      </c>
      <c r="C718">
        <f>'0123'!C28</f>
        <v>419.1</v>
      </c>
      <c r="D718">
        <f>'0123'!D28</f>
        <v>9.3000000000000007</v>
      </c>
      <c r="E718">
        <f>'0123'!E28</f>
        <v>1880.7</v>
      </c>
      <c r="F718" s="4">
        <f t="shared" si="115"/>
        <v>78.899999999999991</v>
      </c>
      <c r="G718" s="4">
        <f t="shared" si="116"/>
        <v>2299.8000000000002</v>
      </c>
      <c r="H718" s="17">
        <f t="shared" si="105"/>
        <v>-96.569266892773285</v>
      </c>
      <c r="J718" s="265"/>
    </row>
    <row r="719" spans="1:10" ht="15" x14ac:dyDescent="0.25">
      <c r="A719" s="10">
        <f t="shared" si="112"/>
        <v>43860</v>
      </c>
      <c r="B719">
        <f>'0130'!B28</f>
        <v>69.5</v>
      </c>
      <c r="C719">
        <f>'0130'!C28</f>
        <v>419.1</v>
      </c>
      <c r="D719">
        <f>'0130'!D28</f>
        <v>9.6</v>
      </c>
      <c r="E719">
        <f>'0130'!E28</f>
        <v>1880.7</v>
      </c>
      <c r="F719" s="4">
        <f t="shared" si="115"/>
        <v>79.099999999999994</v>
      </c>
      <c r="G719" s="4">
        <f t="shared" si="116"/>
        <v>2299.8000000000002</v>
      </c>
      <c r="H719" s="17">
        <f t="shared" si="105"/>
        <v>-96.560570484389956</v>
      </c>
      <c r="J719" s="265"/>
    </row>
    <row r="720" spans="1:10" ht="15" x14ac:dyDescent="0.25">
      <c r="A720" s="10">
        <f t="shared" si="112"/>
        <v>43867</v>
      </c>
      <c r="B720">
        <f>'0206'!B29</f>
        <v>262.7</v>
      </c>
      <c r="C720">
        <f>'0206'!C29</f>
        <v>419.1</v>
      </c>
      <c r="D720">
        <f>'0206'!D29</f>
        <v>9.9</v>
      </c>
      <c r="E720">
        <f>'0206'!E29</f>
        <v>1880.7</v>
      </c>
      <c r="F720" s="4">
        <f t="shared" si="115"/>
        <v>272.59999999999997</v>
      </c>
      <c r="G720" s="4">
        <f t="shared" si="116"/>
        <v>2299.8000000000002</v>
      </c>
      <c r="H720" s="17">
        <f t="shared" si="105"/>
        <v>-88.146795373510741</v>
      </c>
      <c r="J720" s="265"/>
    </row>
    <row r="721" spans="1:10" ht="15" x14ac:dyDescent="0.25">
      <c r="A721" s="10">
        <f t="shared" si="112"/>
        <v>43874</v>
      </c>
      <c r="B721">
        <f>'0213'!B29</f>
        <v>393.7</v>
      </c>
      <c r="C721">
        <f>'0213'!C29</f>
        <v>742</v>
      </c>
      <c r="D721">
        <f>'0213'!D29</f>
        <v>76.099999999999994</v>
      </c>
      <c r="E721">
        <f>'0213'!E29</f>
        <v>2081.8000000000002</v>
      </c>
      <c r="F721" s="4">
        <f>+B721+D721</f>
        <v>469.79999999999995</v>
      </c>
      <c r="G721" s="4">
        <f t="shared" si="116"/>
        <v>2823.8</v>
      </c>
      <c r="H721" s="17">
        <f t="shared" ref="H721:H756" si="117">+(F721/G721-1)*100</f>
        <v>-83.362844394078905</v>
      </c>
      <c r="J721" s="265"/>
    </row>
    <row r="722" spans="1:10" ht="15" x14ac:dyDescent="0.25">
      <c r="A722" s="10">
        <f t="shared" si="112"/>
        <v>43881</v>
      </c>
      <c r="B722">
        <f>'0220'!B29</f>
        <v>460.7</v>
      </c>
      <c r="C722">
        <f>'0220'!C29</f>
        <v>871.3</v>
      </c>
      <c r="D722">
        <f>'0220'!D29</f>
        <v>76.099999999999994</v>
      </c>
      <c r="E722">
        <f>'0220'!E29</f>
        <v>2151.4</v>
      </c>
      <c r="F722" s="4">
        <f t="shared" si="115"/>
        <v>536.79999999999995</v>
      </c>
      <c r="G722" s="4">
        <f t="shared" si="116"/>
        <v>3022.7</v>
      </c>
      <c r="H722" s="17">
        <f t="shared" si="117"/>
        <v>-82.241042776325799</v>
      </c>
      <c r="J722" s="265"/>
    </row>
    <row r="723" spans="1:10" x14ac:dyDescent="0.25">
      <c r="A723" s="10">
        <f t="shared" si="112"/>
        <v>43888</v>
      </c>
      <c r="B723">
        <f>'0227'!B29</f>
        <v>595.70000000000005</v>
      </c>
      <c r="C723">
        <f>'0227'!C29</f>
        <v>803.6</v>
      </c>
      <c r="D723">
        <f>'0227'!D29</f>
        <v>77.099999999999994</v>
      </c>
      <c r="E723">
        <f>'0227'!E29</f>
        <v>2284.6</v>
      </c>
      <c r="F723" s="4">
        <f t="shared" si="115"/>
        <v>672.80000000000007</v>
      </c>
      <c r="G723" s="4">
        <f t="shared" si="116"/>
        <v>3088.2</v>
      </c>
      <c r="H723" s="17">
        <f t="shared" si="117"/>
        <v>-78.213846253480995</v>
      </c>
    </row>
    <row r="724" spans="1:10" x14ac:dyDescent="0.25">
      <c r="A724" s="10">
        <f t="shared" si="112"/>
        <v>43895</v>
      </c>
      <c r="B724">
        <f>'0305'!B29</f>
        <v>727.3</v>
      </c>
      <c r="C724">
        <f>'0305'!C29</f>
        <v>923.3</v>
      </c>
      <c r="D724">
        <f>'0305'!D29</f>
        <v>143.9</v>
      </c>
      <c r="E724">
        <f>'0305'!E29</f>
        <v>2285.1</v>
      </c>
      <c r="F724" s="4">
        <f t="shared" si="115"/>
        <v>871.19999999999993</v>
      </c>
      <c r="G724" s="4">
        <f t="shared" si="116"/>
        <v>3208.3999999999996</v>
      </c>
      <c r="H724" s="17">
        <f t="shared" si="117"/>
        <v>-72.846278518887914</v>
      </c>
    </row>
    <row r="725" spans="1:10" x14ac:dyDescent="0.25">
      <c r="A725" s="10">
        <f t="shared" si="112"/>
        <v>43902</v>
      </c>
      <c r="B725">
        <f>'0312'!B29</f>
        <v>929.6</v>
      </c>
      <c r="C725">
        <f>'0312'!C29</f>
        <v>1116.3</v>
      </c>
      <c r="D725">
        <f>'0312'!D29</f>
        <v>211</v>
      </c>
      <c r="E725">
        <f>'0312'!E29</f>
        <v>2285.5</v>
      </c>
      <c r="F725" s="4">
        <f t="shared" si="115"/>
        <v>1140.5999999999999</v>
      </c>
      <c r="G725" s="4">
        <f t="shared" si="116"/>
        <v>3401.8</v>
      </c>
      <c r="H725" s="17">
        <f t="shared" si="117"/>
        <v>-66.470691986595341</v>
      </c>
    </row>
    <row r="726" spans="1:10" x14ac:dyDescent="0.25">
      <c r="A726" s="10">
        <f t="shared" si="112"/>
        <v>43909</v>
      </c>
      <c r="B726">
        <f>'0319'!B29</f>
        <v>1060.4000000000001</v>
      </c>
      <c r="C726">
        <f>'0319'!C29</f>
        <v>987.3</v>
      </c>
      <c r="D726">
        <f>'0319'!D29</f>
        <v>212.3</v>
      </c>
      <c r="E726">
        <f>'0319'!E29</f>
        <v>2418.6999999999998</v>
      </c>
      <c r="F726" s="4">
        <f t="shared" si="115"/>
        <v>1272.7</v>
      </c>
      <c r="G726" s="4">
        <f t="shared" si="116"/>
        <v>3406</v>
      </c>
      <c r="H726" s="17">
        <f t="shared" si="117"/>
        <v>-62.63358778625954</v>
      </c>
    </row>
    <row r="727" spans="1:10" x14ac:dyDescent="0.25">
      <c r="A727" s="10">
        <f t="shared" si="112"/>
        <v>43916</v>
      </c>
      <c r="B727">
        <f>'0326'!B29</f>
        <v>1066.9000000000001</v>
      </c>
      <c r="C727">
        <f>'0326'!C29</f>
        <v>918.3</v>
      </c>
      <c r="D727">
        <f>'0326'!D29</f>
        <v>341.8</v>
      </c>
      <c r="E727">
        <f>'0326'!E29</f>
        <v>2491.1</v>
      </c>
      <c r="F727" s="4">
        <f t="shared" si="115"/>
        <v>1408.7</v>
      </c>
      <c r="G727" s="4">
        <f t="shared" si="116"/>
        <v>3409.3999999999996</v>
      </c>
      <c r="H727" s="17">
        <f t="shared" si="117"/>
        <v>-58.68187950959112</v>
      </c>
    </row>
    <row r="728" spans="1:10" x14ac:dyDescent="0.25">
      <c r="A728" s="10">
        <f t="shared" si="112"/>
        <v>43923</v>
      </c>
      <c r="B728">
        <f>'0402'!B29</f>
        <v>1244.8</v>
      </c>
      <c r="C728">
        <f>'0402'!C29</f>
        <v>851.2</v>
      </c>
      <c r="D728">
        <f>'0402'!D29</f>
        <v>495.8</v>
      </c>
      <c r="E728">
        <f>'0402'!E29</f>
        <v>2697.1</v>
      </c>
      <c r="F728" s="4">
        <f t="shared" si="115"/>
        <v>1740.6</v>
      </c>
      <c r="G728" s="4">
        <f t="shared" si="116"/>
        <v>3548.3</v>
      </c>
      <c r="H728" s="17">
        <f t="shared" si="117"/>
        <v>-50.945523208296926</v>
      </c>
    </row>
    <row r="729" spans="1:10" x14ac:dyDescent="0.25">
      <c r="A729" s="10">
        <f t="shared" si="112"/>
        <v>43930</v>
      </c>
      <c r="B729">
        <f>'0409'!B29</f>
        <v>983.6</v>
      </c>
      <c r="C729">
        <f>'0409'!C29</f>
        <v>776.3</v>
      </c>
      <c r="D729">
        <f>'0409'!D29</f>
        <v>750</v>
      </c>
      <c r="E729">
        <f>'0409'!E29</f>
        <v>2838.8</v>
      </c>
      <c r="F729" s="4">
        <f t="shared" si="115"/>
        <v>1733.6</v>
      </c>
      <c r="G729" s="4">
        <f t="shared" si="116"/>
        <v>3615.1000000000004</v>
      </c>
      <c r="H729" s="17">
        <f t="shared" si="117"/>
        <v>-52.045586567453192</v>
      </c>
    </row>
    <row r="730" spans="1:10" x14ac:dyDescent="0.25">
      <c r="A730" s="10">
        <f t="shared" si="112"/>
        <v>43937</v>
      </c>
      <c r="B730">
        <f>'0416'!B29</f>
        <v>951.9</v>
      </c>
      <c r="C730">
        <f>'0416'!C29</f>
        <v>716.4</v>
      </c>
      <c r="D730">
        <f>'0416'!D29</f>
        <v>817.6</v>
      </c>
      <c r="E730">
        <f>'0416'!E29</f>
        <v>2901.2</v>
      </c>
      <c r="F730" s="4">
        <f t="shared" si="115"/>
        <v>1769.5</v>
      </c>
      <c r="G730" s="4">
        <f t="shared" si="116"/>
        <v>3617.6</v>
      </c>
      <c r="H730" s="17">
        <f t="shared" si="117"/>
        <v>-51.086355594869524</v>
      </c>
    </row>
    <row r="731" spans="1:10" x14ac:dyDescent="0.25">
      <c r="A731" s="10">
        <f t="shared" si="112"/>
        <v>43944</v>
      </c>
      <c r="B731">
        <f>'0423'!B32</f>
        <v>885.6</v>
      </c>
      <c r="C731">
        <f>'0423'!C32</f>
        <v>519</v>
      </c>
      <c r="D731">
        <f>'0423'!D32</f>
        <v>1080.9000000000001</v>
      </c>
      <c r="E731">
        <f>'0423'!E32</f>
        <v>3165.8</v>
      </c>
      <c r="F731" s="4">
        <f t="shared" si="115"/>
        <v>1966.5</v>
      </c>
      <c r="G731" s="4">
        <f t="shared" si="116"/>
        <v>3684.8</v>
      </c>
      <c r="H731" s="17">
        <f t="shared" si="117"/>
        <v>-46.632110290924885</v>
      </c>
    </row>
    <row r="732" spans="1:10" x14ac:dyDescent="0.25">
      <c r="A732" s="10">
        <f t="shared" si="112"/>
        <v>43951</v>
      </c>
      <c r="B732">
        <f>'0430'!B32</f>
        <v>755.4</v>
      </c>
      <c r="C732">
        <f>'0430'!C32</f>
        <v>388.2</v>
      </c>
      <c r="D732">
        <f>'0430'!D32</f>
        <v>1212.0999999999999</v>
      </c>
      <c r="E732">
        <f>'0430'!E32</f>
        <v>3306.6</v>
      </c>
      <c r="F732" s="4">
        <f t="shared" ref="F732:F743" si="118">+B732+D732</f>
        <v>1967.5</v>
      </c>
      <c r="G732" s="4">
        <f t="shared" ref="G732:G743" si="119">+C732+E732</f>
        <v>3694.7999999999997</v>
      </c>
      <c r="H732" s="17">
        <f t="shared" si="117"/>
        <v>-46.749485763776107</v>
      </c>
      <c r="I732">
        <f>'0430'!F32</f>
        <v>0</v>
      </c>
    </row>
    <row r="733" spans="1:10" x14ac:dyDescent="0.25">
      <c r="A733" s="10">
        <f t="shared" si="112"/>
        <v>43958</v>
      </c>
      <c r="B733">
        <f>'0507'!B32</f>
        <v>749.3</v>
      </c>
      <c r="C733">
        <f>'0507'!C32</f>
        <v>328.7</v>
      </c>
      <c r="D733">
        <f>'0507'!D32</f>
        <v>1292.7</v>
      </c>
      <c r="E733">
        <f>'0507'!E32</f>
        <v>3423.7</v>
      </c>
      <c r="F733" s="4">
        <f t="shared" si="118"/>
        <v>2042</v>
      </c>
      <c r="G733" s="4">
        <f t="shared" si="119"/>
        <v>3752.3999999999996</v>
      </c>
      <c r="H733" s="17">
        <f t="shared" si="117"/>
        <v>-45.581494510180143</v>
      </c>
      <c r="I733">
        <f>'0507'!F32</f>
        <v>0</v>
      </c>
    </row>
    <row r="734" spans="1:10" x14ac:dyDescent="0.25">
      <c r="A734" s="10">
        <f t="shared" si="112"/>
        <v>43965</v>
      </c>
      <c r="B734">
        <f>'0514'!B32</f>
        <v>760.3</v>
      </c>
      <c r="C734">
        <f>'0514'!C32</f>
        <v>262.10000000000002</v>
      </c>
      <c r="D734">
        <f>'0514'!D32</f>
        <v>1414.6</v>
      </c>
      <c r="E734">
        <f>'0514'!E32</f>
        <v>3496.2</v>
      </c>
      <c r="F734" s="4">
        <f t="shared" si="118"/>
        <v>2174.8999999999996</v>
      </c>
      <c r="G734" s="4">
        <f t="shared" si="119"/>
        <v>3758.2999999999997</v>
      </c>
      <c r="H734" s="17">
        <f t="shared" si="117"/>
        <v>-42.130750605326881</v>
      </c>
      <c r="I734">
        <f>'0514'!F32</f>
        <v>0</v>
      </c>
    </row>
    <row r="735" spans="1:10" x14ac:dyDescent="0.25">
      <c r="A735" s="10">
        <f t="shared" si="112"/>
        <v>43972</v>
      </c>
      <c r="B735">
        <f>'0521'!B32</f>
        <v>824</v>
      </c>
      <c r="C735">
        <f>'0521'!C32</f>
        <v>136.9</v>
      </c>
      <c r="D735">
        <f>'0521'!D32</f>
        <v>1347.3</v>
      </c>
      <c r="E735">
        <f>'0521'!E32</f>
        <v>3557.7</v>
      </c>
      <c r="F735" s="4">
        <f t="shared" si="118"/>
        <v>2171.3000000000002</v>
      </c>
      <c r="G735" s="4">
        <f t="shared" si="119"/>
        <v>3694.6</v>
      </c>
      <c r="H735" s="17">
        <f t="shared" si="117"/>
        <v>-41.23044443241487</v>
      </c>
      <c r="I735">
        <f>'0521'!F32</f>
        <v>0</v>
      </c>
    </row>
    <row r="736" spans="1:10" x14ac:dyDescent="0.25">
      <c r="A736" s="10">
        <f t="shared" si="112"/>
        <v>43979</v>
      </c>
      <c r="B736">
        <f>'0528'!B32</f>
        <v>760.5</v>
      </c>
      <c r="C736">
        <f>'0528'!C32</f>
        <v>77.400000000000006</v>
      </c>
      <c r="D736">
        <f>'0528'!D32</f>
        <v>1554</v>
      </c>
      <c r="E736">
        <f>'0528'!E32</f>
        <v>3616.8</v>
      </c>
      <c r="F736" s="4">
        <f t="shared" si="118"/>
        <v>2314.5</v>
      </c>
      <c r="G736" s="4">
        <f t="shared" si="119"/>
        <v>3694.2000000000003</v>
      </c>
      <c r="H736" s="17">
        <f t="shared" si="117"/>
        <v>-37.347734286178337</v>
      </c>
      <c r="I736">
        <f>'0528'!F32</f>
        <v>0</v>
      </c>
    </row>
    <row r="737" spans="1:9" x14ac:dyDescent="0.25">
      <c r="A737" s="10">
        <f t="shared" si="112"/>
        <v>43986</v>
      </c>
      <c r="B737">
        <f>'0604'!B32</f>
        <v>638</v>
      </c>
      <c r="C737">
        <f>'0604'!C32</f>
        <v>75.2</v>
      </c>
      <c r="D737">
        <f>'0604'!D32</f>
        <v>1791.3</v>
      </c>
      <c r="E737">
        <f>'0604'!E32</f>
        <v>3619.1</v>
      </c>
      <c r="F737" s="4">
        <f t="shared" si="118"/>
        <v>2429.3000000000002</v>
      </c>
      <c r="G737" s="4">
        <f t="shared" si="119"/>
        <v>3694.2999999999997</v>
      </c>
      <c r="H737" s="17">
        <f t="shared" si="117"/>
        <v>-34.241940286387127</v>
      </c>
      <c r="I737">
        <f>'0604'!F32</f>
        <v>0</v>
      </c>
    </row>
    <row r="738" spans="1:9" x14ac:dyDescent="0.25">
      <c r="A738" s="10">
        <f t="shared" si="112"/>
        <v>43993</v>
      </c>
      <c r="B738">
        <f>'0611'!B31</f>
        <v>575.29999999999995</v>
      </c>
      <c r="C738">
        <f>'0611'!C31</f>
        <v>75</v>
      </c>
      <c r="D738">
        <f>'0611'!D31</f>
        <v>1926.7</v>
      </c>
      <c r="E738">
        <f>'0611'!E31</f>
        <v>3619.3</v>
      </c>
      <c r="F738" s="4">
        <f t="shared" si="118"/>
        <v>2502</v>
      </c>
      <c r="G738" s="4">
        <f t="shared" si="119"/>
        <v>3694.3</v>
      </c>
      <c r="H738" s="17">
        <f t="shared" si="117"/>
        <v>-32.274043797201102</v>
      </c>
      <c r="I738">
        <f>'0611'!F31</f>
        <v>0</v>
      </c>
    </row>
    <row r="739" spans="1:9" x14ac:dyDescent="0.25">
      <c r="A739" s="10">
        <f t="shared" si="112"/>
        <v>44000</v>
      </c>
      <c r="B739">
        <f>'0618'!B31</f>
        <v>439.4</v>
      </c>
      <c r="C739">
        <f>'0618'!C31</f>
        <v>73.7</v>
      </c>
      <c r="D739">
        <f>'0618'!D31</f>
        <v>2128.1</v>
      </c>
      <c r="E739">
        <f>'0618'!E31</f>
        <v>3620.7</v>
      </c>
      <c r="F739" s="4">
        <f t="shared" si="118"/>
        <v>2567.5</v>
      </c>
      <c r="G739" s="4">
        <f t="shared" si="119"/>
        <v>3694.3999999999996</v>
      </c>
      <c r="H739" s="17">
        <f t="shared" si="117"/>
        <v>-30.502923343438717</v>
      </c>
      <c r="I739">
        <f>'0618'!F31</f>
        <v>0</v>
      </c>
    </row>
    <row r="740" spans="1:9" x14ac:dyDescent="0.25">
      <c r="A740" s="10">
        <f t="shared" si="112"/>
        <v>44007</v>
      </c>
      <c r="B740">
        <f>'0625'!B31</f>
        <v>268</v>
      </c>
      <c r="C740">
        <f>'0625'!C31</f>
        <v>73.7</v>
      </c>
      <c r="D740">
        <f>'0625'!D31</f>
        <v>2301.4</v>
      </c>
      <c r="E740">
        <f>'0625'!E31</f>
        <v>3621.7</v>
      </c>
      <c r="F740" s="4">
        <f t="shared" si="118"/>
        <v>2569.4</v>
      </c>
      <c r="G740" s="4">
        <f t="shared" si="119"/>
        <v>3695.3999999999996</v>
      </c>
      <c r="H740" s="17">
        <f t="shared" si="117"/>
        <v>-30.470314444985647</v>
      </c>
      <c r="I740">
        <f>'0625'!F31</f>
        <v>0</v>
      </c>
    </row>
    <row r="741" spans="1:9" x14ac:dyDescent="0.25">
      <c r="A741" s="10">
        <f t="shared" si="112"/>
        <v>44014</v>
      </c>
      <c r="B741">
        <f>'0702'!B31</f>
        <v>202.2</v>
      </c>
      <c r="C741">
        <f>'0702'!C31</f>
        <v>75</v>
      </c>
      <c r="D741">
        <f>'0702'!D31</f>
        <v>2366.5</v>
      </c>
      <c r="E741">
        <f>'0702'!E31</f>
        <v>3621.7</v>
      </c>
      <c r="F741" s="4">
        <f t="shared" si="118"/>
        <v>2568.6999999999998</v>
      </c>
      <c r="G741" s="4">
        <f t="shared" si="119"/>
        <v>3696.7</v>
      </c>
      <c r="H741" s="17">
        <f t="shared" si="117"/>
        <v>-30.513701409365112</v>
      </c>
      <c r="I741">
        <f>'0702'!F31</f>
        <v>0</v>
      </c>
    </row>
    <row r="742" spans="1:9" x14ac:dyDescent="0.25">
      <c r="A742" s="10">
        <f t="shared" si="112"/>
        <v>44021</v>
      </c>
      <c r="B742">
        <f>'0709'!B31</f>
        <v>134.5</v>
      </c>
      <c r="C742">
        <f>'0709'!C31</f>
        <v>15</v>
      </c>
      <c r="D742">
        <f>'0709'!D31</f>
        <v>2432</v>
      </c>
      <c r="E742">
        <f>'0709'!E31</f>
        <v>3681.7</v>
      </c>
      <c r="F742" s="4">
        <f t="shared" si="118"/>
        <v>2566.5</v>
      </c>
      <c r="G742" s="4">
        <f t="shared" si="119"/>
        <v>3696.7</v>
      </c>
      <c r="H742" s="17">
        <f t="shared" si="117"/>
        <v>-30.573213947574864</v>
      </c>
      <c r="I742">
        <f>'0709'!F31</f>
        <v>0</v>
      </c>
    </row>
    <row r="743" spans="1:9" x14ac:dyDescent="0.25">
      <c r="A743" s="10">
        <f t="shared" si="112"/>
        <v>44028</v>
      </c>
      <c r="B743">
        <f>'0716'!B31</f>
        <v>4.8</v>
      </c>
      <c r="C743">
        <f>'0716'!C31</f>
        <v>13.7</v>
      </c>
      <c r="D743">
        <f>'0716'!D31</f>
        <v>2561.3000000000002</v>
      </c>
      <c r="E743">
        <f>'0716'!E31</f>
        <v>3683</v>
      </c>
      <c r="F743" s="4">
        <f t="shared" si="118"/>
        <v>2566.1000000000004</v>
      </c>
      <c r="G743" s="4">
        <f t="shared" si="119"/>
        <v>3696.7</v>
      </c>
      <c r="H743" s="17">
        <f t="shared" si="117"/>
        <v>-30.584034409067527</v>
      </c>
      <c r="I743">
        <f>'0716'!F31</f>
        <v>0</v>
      </c>
    </row>
    <row r="744" spans="1:9" x14ac:dyDescent="0.25">
      <c r="A744" s="10">
        <f t="shared" si="112"/>
        <v>44035</v>
      </c>
      <c r="B744">
        <f>'0723'!B31</f>
        <v>2.8</v>
      </c>
      <c r="C744">
        <f>'0723'!C31</f>
        <v>13.7</v>
      </c>
      <c r="D744">
        <f>'0723'!D31</f>
        <v>2563.4</v>
      </c>
      <c r="E744">
        <f>'0723'!E31</f>
        <v>3683</v>
      </c>
      <c r="F744" s="4">
        <f t="shared" ref="F744:F756" si="120">+B744+D744</f>
        <v>2566.2000000000003</v>
      </c>
      <c r="G744" s="4">
        <f t="shared" ref="G744:G756" si="121">+C744+E744</f>
        <v>3696.7</v>
      </c>
      <c r="H744" s="17">
        <f t="shared" si="117"/>
        <v>-30.58132929369437</v>
      </c>
      <c r="I744">
        <f>'0723'!F31</f>
        <v>0</v>
      </c>
    </row>
    <row r="745" spans="1:9" x14ac:dyDescent="0.25">
      <c r="A745" s="10">
        <f t="shared" si="112"/>
        <v>44042</v>
      </c>
      <c r="B745">
        <f>'0730'!B31</f>
        <v>3.9</v>
      </c>
      <c r="C745">
        <f>'0730'!C31</f>
        <v>13.7</v>
      </c>
      <c r="D745">
        <f>'0730'!D31</f>
        <v>2563.9</v>
      </c>
      <c r="E745">
        <f>'0730'!E31</f>
        <v>3683.1</v>
      </c>
      <c r="F745" s="4">
        <f t="shared" si="120"/>
        <v>2567.8000000000002</v>
      </c>
      <c r="G745" s="4">
        <f t="shared" si="121"/>
        <v>3696.7999999999997</v>
      </c>
      <c r="H745" s="17">
        <f t="shared" si="117"/>
        <v>-30.539926422852183</v>
      </c>
      <c r="I745">
        <f>'0730'!F31</f>
        <v>0</v>
      </c>
    </row>
    <row r="746" spans="1:9" x14ac:dyDescent="0.25">
      <c r="A746" s="10">
        <f t="shared" si="112"/>
        <v>44049</v>
      </c>
      <c r="B746">
        <f>'0806'!B31</f>
        <v>3.8</v>
      </c>
      <c r="C746">
        <f>'0806'!C31</f>
        <v>10.5</v>
      </c>
      <c r="D746">
        <f>'0806'!D31</f>
        <v>2689</v>
      </c>
      <c r="E746">
        <f>'0806'!E31</f>
        <v>3687.1</v>
      </c>
      <c r="F746" s="4">
        <f t="shared" si="120"/>
        <v>2692.8</v>
      </c>
      <c r="G746" s="4">
        <f t="shared" si="121"/>
        <v>3697.6</v>
      </c>
      <c r="H746" s="17">
        <f t="shared" si="117"/>
        <v>-27.174383383816526</v>
      </c>
      <c r="I746">
        <f>'0806'!F31</f>
        <v>0</v>
      </c>
    </row>
    <row r="747" spans="1:9" x14ac:dyDescent="0.25">
      <c r="A747" s="10">
        <f t="shared" si="112"/>
        <v>44056</v>
      </c>
      <c r="B747">
        <f>'0813'!B31</f>
        <v>3.1</v>
      </c>
      <c r="C747">
        <f>'0813'!C31</f>
        <v>8</v>
      </c>
      <c r="D747">
        <f>'0813'!D31</f>
        <v>2689.6</v>
      </c>
      <c r="E747">
        <f>'0813'!E31</f>
        <v>3687.1</v>
      </c>
      <c r="F747" s="4">
        <f t="shared" si="120"/>
        <v>2692.7</v>
      </c>
      <c r="G747" s="4">
        <f t="shared" si="121"/>
        <v>3695.1</v>
      </c>
      <c r="H747" s="17">
        <f t="shared" si="117"/>
        <v>-27.127817921030562</v>
      </c>
      <c r="I747">
        <f>'0813'!F31</f>
        <v>66.2</v>
      </c>
    </row>
    <row r="748" spans="1:9" x14ac:dyDescent="0.25">
      <c r="A748" s="10">
        <f t="shared" si="112"/>
        <v>44063</v>
      </c>
      <c r="B748">
        <f>'0820'!B31</f>
        <v>2.1</v>
      </c>
      <c r="C748">
        <f>'0820'!C31</f>
        <v>6.6</v>
      </c>
      <c r="D748">
        <f>'0820'!D31</f>
        <v>2690.7</v>
      </c>
      <c r="E748">
        <f>'0820'!E31</f>
        <v>3688.4</v>
      </c>
      <c r="F748" s="4">
        <f t="shared" si="120"/>
        <v>2692.7999999999997</v>
      </c>
      <c r="G748" s="4">
        <f t="shared" si="121"/>
        <v>3695</v>
      </c>
      <c r="H748" s="17">
        <f t="shared" si="117"/>
        <v>-27.123139377537221</v>
      </c>
      <c r="I748">
        <f>'0820'!F31</f>
        <v>66.2</v>
      </c>
    </row>
    <row r="749" spans="1:9" x14ac:dyDescent="0.25">
      <c r="A749" s="10">
        <f t="shared" si="112"/>
        <v>44070</v>
      </c>
      <c r="B749">
        <f>'0827'!B31</f>
        <v>1.9</v>
      </c>
      <c r="C749">
        <f>'0827'!C31</f>
        <v>4.5999999999999996</v>
      </c>
      <c r="D749">
        <f>'0827'!D31</f>
        <v>2690.8</v>
      </c>
      <c r="E749">
        <f>'0827'!E31</f>
        <v>3690.5</v>
      </c>
      <c r="F749" s="4">
        <f t="shared" si="120"/>
        <v>2692.7000000000003</v>
      </c>
      <c r="G749" s="4">
        <f t="shared" si="121"/>
        <v>3695.1</v>
      </c>
      <c r="H749" s="17">
        <f t="shared" si="117"/>
        <v>-27.127817921030552</v>
      </c>
      <c r="I749">
        <f>'0827'!F31</f>
        <v>66.2</v>
      </c>
    </row>
    <row r="750" spans="1:9" x14ac:dyDescent="0.25">
      <c r="A750" s="10">
        <f t="shared" si="112"/>
        <v>44077</v>
      </c>
      <c r="B750">
        <f>'0903'!B24</f>
        <v>67.8</v>
      </c>
      <c r="C750">
        <f>'0903'!C24</f>
        <v>69.5</v>
      </c>
      <c r="D750">
        <f>'0903'!D24</f>
        <v>0.3</v>
      </c>
      <c r="E750">
        <f>'0903'!E24</f>
        <v>0.1</v>
      </c>
      <c r="F750" s="4">
        <f t="shared" si="120"/>
        <v>68.099999999999994</v>
      </c>
      <c r="G750" s="4">
        <f t="shared" si="121"/>
        <v>69.599999999999994</v>
      </c>
      <c r="H750" s="17">
        <f t="shared" si="117"/>
        <v>-2.155172413793105</v>
      </c>
    </row>
    <row r="751" spans="1:9" x14ac:dyDescent="0.25">
      <c r="A751" s="10">
        <f t="shared" si="112"/>
        <v>44084</v>
      </c>
      <c r="B751">
        <f>'0910'!B25</f>
        <v>130.69999999999999</v>
      </c>
      <c r="C751">
        <f>'0910'!C25</f>
        <v>69.400000000000006</v>
      </c>
      <c r="D751">
        <f>'0910'!D25</f>
        <v>139.1</v>
      </c>
      <c r="E751">
        <f>'0910'!E25</f>
        <v>0.2</v>
      </c>
      <c r="F751" s="4">
        <f t="shared" si="120"/>
        <v>269.79999999999995</v>
      </c>
      <c r="G751" s="4">
        <f t="shared" si="121"/>
        <v>69.600000000000009</v>
      </c>
      <c r="H751" s="17">
        <f t="shared" si="117"/>
        <v>287.64367816091942</v>
      </c>
    </row>
    <row r="752" spans="1:9" x14ac:dyDescent="0.25">
      <c r="A752" s="10">
        <f t="shared" si="112"/>
        <v>44091</v>
      </c>
      <c r="B752">
        <f>'0917'!B25</f>
        <v>132.69999999999999</v>
      </c>
      <c r="C752">
        <f>'0917'!C25</f>
        <v>68.900000000000006</v>
      </c>
      <c r="D752">
        <f>'0917'!D25</f>
        <v>208.7</v>
      </c>
      <c r="E752">
        <f>'0917'!E25</f>
        <v>0.9</v>
      </c>
      <c r="F752" s="4">
        <f t="shared" si="120"/>
        <v>341.4</v>
      </c>
      <c r="G752" s="4">
        <f t="shared" si="121"/>
        <v>69.800000000000011</v>
      </c>
      <c r="H752" s="17">
        <f t="shared" si="117"/>
        <v>389.11174785100275</v>
      </c>
    </row>
    <row r="753" spans="1:8" x14ac:dyDescent="0.25">
      <c r="A753" s="10">
        <f t="shared" si="112"/>
        <v>44098</v>
      </c>
      <c r="B753">
        <f>'0924'!B25</f>
        <v>72.5</v>
      </c>
      <c r="C753">
        <f>'0924'!C25</f>
        <v>68.2</v>
      </c>
      <c r="D753">
        <f>'0924'!D25</f>
        <v>273.8</v>
      </c>
      <c r="E753">
        <f>'0924'!E25</f>
        <v>1.7</v>
      </c>
      <c r="F753" s="4">
        <f t="shared" si="120"/>
        <v>346.3</v>
      </c>
      <c r="G753" s="4">
        <f t="shared" si="121"/>
        <v>69.900000000000006</v>
      </c>
      <c r="H753" s="17">
        <f t="shared" si="117"/>
        <v>395.42203147353359</v>
      </c>
    </row>
    <row r="754" spans="1:8" x14ac:dyDescent="0.25">
      <c r="A754" s="10">
        <f t="shared" si="112"/>
        <v>44105</v>
      </c>
      <c r="B754">
        <f>'1001'!B25</f>
        <v>71.900000000000006</v>
      </c>
      <c r="C754">
        <f>'1001'!C25</f>
        <v>68.400000000000006</v>
      </c>
      <c r="D754">
        <f>'1001'!D25</f>
        <v>274.60000000000002</v>
      </c>
      <c r="E754">
        <f>'1001'!E25</f>
        <v>2.4</v>
      </c>
      <c r="F754" s="4">
        <f t="shared" si="120"/>
        <v>346.5</v>
      </c>
      <c r="G754" s="4">
        <f t="shared" si="121"/>
        <v>70.800000000000011</v>
      </c>
      <c r="H754" s="17">
        <f t="shared" si="117"/>
        <v>389.40677966101686</v>
      </c>
    </row>
    <row r="755" spans="1:8" x14ac:dyDescent="0.25">
      <c r="A755" s="10">
        <f t="shared" si="112"/>
        <v>44112</v>
      </c>
      <c r="B755">
        <f>'1008'!B25</f>
        <v>6.2</v>
      </c>
      <c r="C755">
        <f>'1008'!C25</f>
        <v>67.8</v>
      </c>
      <c r="D755">
        <f>'1008'!D25</f>
        <v>332.6</v>
      </c>
      <c r="E755">
        <f>'1008'!E25</f>
        <v>3</v>
      </c>
      <c r="F755" s="4">
        <f t="shared" si="120"/>
        <v>338.8</v>
      </c>
      <c r="G755" s="4">
        <f t="shared" si="121"/>
        <v>70.8</v>
      </c>
      <c r="H755" s="17">
        <f t="shared" si="117"/>
        <v>378.5310734463277</v>
      </c>
    </row>
    <row r="756" spans="1:8" x14ac:dyDescent="0.25">
      <c r="A756" s="10">
        <f t="shared" si="112"/>
        <v>44119</v>
      </c>
      <c r="B756">
        <f>'1015'!B25</f>
        <v>5.9</v>
      </c>
      <c r="C756">
        <f>'1015'!C25</f>
        <v>67.5</v>
      </c>
      <c r="D756">
        <f>'1015'!D25</f>
        <v>332.8</v>
      </c>
      <c r="E756">
        <f>'1015'!E25</f>
        <v>3.3</v>
      </c>
      <c r="F756" s="4">
        <f t="shared" si="120"/>
        <v>338.7</v>
      </c>
      <c r="G756" s="4">
        <f t="shared" si="121"/>
        <v>70.8</v>
      </c>
      <c r="H756" s="17">
        <f t="shared" si="117"/>
        <v>378.38983050847457</v>
      </c>
    </row>
    <row r="757" spans="1:8" x14ac:dyDescent="0.25">
      <c r="A757" s="10">
        <f t="shared" si="112"/>
        <v>44126</v>
      </c>
      <c r="B757">
        <f>'1022'!B25</f>
        <v>5.4</v>
      </c>
      <c r="C757">
        <f>'1022'!C25</f>
        <v>67.599999999999994</v>
      </c>
      <c r="D757">
        <f>'1022'!D25</f>
        <v>333.7</v>
      </c>
      <c r="E757">
        <f>'1022'!E25</f>
        <v>3.4</v>
      </c>
      <c r="F757" s="4">
        <f t="shared" ref="F757:F820" si="122">+B757+D757</f>
        <v>339.09999999999997</v>
      </c>
      <c r="G757" s="4">
        <f t="shared" ref="G757:G820" si="123">+C757+E757</f>
        <v>71</v>
      </c>
      <c r="H757" s="17">
        <f t="shared" ref="H757:H820" si="124">+(F757/G757-1)*100</f>
        <v>377.60563380281684</v>
      </c>
    </row>
    <row r="758" spans="1:8" x14ac:dyDescent="0.25">
      <c r="A758" s="10">
        <f t="shared" si="112"/>
        <v>44133</v>
      </c>
      <c r="B758">
        <f>'1029'!B25</f>
        <v>138.1</v>
      </c>
      <c r="C758">
        <f>'1029'!C25</f>
        <v>69.2</v>
      </c>
      <c r="D758">
        <f>'1029'!D25</f>
        <v>333.7</v>
      </c>
      <c r="E758">
        <f>'1029'!E25</f>
        <v>3.4</v>
      </c>
      <c r="F758" s="4">
        <f t="shared" si="122"/>
        <v>471.79999999999995</v>
      </c>
      <c r="G758" s="4">
        <f t="shared" si="123"/>
        <v>72.600000000000009</v>
      </c>
      <c r="H758" s="17">
        <f t="shared" si="124"/>
        <v>549.86225895316784</v>
      </c>
    </row>
    <row r="759" spans="1:8" x14ac:dyDescent="0.25">
      <c r="A759" s="10">
        <f t="shared" si="112"/>
        <v>44140</v>
      </c>
      <c r="B759">
        <f>'1105'!B26</f>
        <v>266</v>
      </c>
      <c r="C759">
        <f>'1105'!C26</f>
        <v>71.8</v>
      </c>
      <c r="D759">
        <f>'1105'!D26</f>
        <v>333.9</v>
      </c>
      <c r="E759">
        <f>'1105'!E26</f>
        <v>3.4</v>
      </c>
      <c r="F759" s="4">
        <f t="shared" si="122"/>
        <v>599.9</v>
      </c>
      <c r="G759" s="4">
        <f t="shared" si="123"/>
        <v>75.2</v>
      </c>
      <c r="H759" s="17">
        <f t="shared" si="124"/>
        <v>697.73936170212755</v>
      </c>
    </row>
    <row r="760" spans="1:8" x14ac:dyDescent="0.25">
      <c r="A760" s="10">
        <f t="shared" si="112"/>
        <v>44147</v>
      </c>
      <c r="B760">
        <f>'1112'!B25</f>
        <v>397.8</v>
      </c>
      <c r="C760">
        <f>'1112'!C25</f>
        <v>21.2</v>
      </c>
      <c r="D760">
        <f>'1112'!D25</f>
        <v>334.2</v>
      </c>
      <c r="E760">
        <f>'1112'!E25</f>
        <v>4</v>
      </c>
      <c r="F760" s="4">
        <f t="shared" si="122"/>
        <v>732</v>
      </c>
      <c r="G760" s="4">
        <f t="shared" si="123"/>
        <v>25.2</v>
      </c>
      <c r="H760" s="17">
        <f t="shared" si="124"/>
        <v>2804.7619047619046</v>
      </c>
    </row>
    <row r="761" spans="1:8" x14ac:dyDescent="0.25">
      <c r="A761" s="10">
        <f t="shared" si="112"/>
        <v>44154</v>
      </c>
      <c r="B761">
        <f>'1119'!B25</f>
        <v>529.70000000000005</v>
      </c>
      <c r="C761">
        <f>'1119'!C25</f>
        <v>20.100000000000001</v>
      </c>
      <c r="D761">
        <f>'1119'!D25</f>
        <v>335</v>
      </c>
      <c r="E761">
        <f>'1119'!E25</f>
        <v>5.0999999999999996</v>
      </c>
      <c r="F761" s="4">
        <f t="shared" si="122"/>
        <v>864.7</v>
      </c>
      <c r="G761" s="4">
        <f t="shared" si="123"/>
        <v>25.200000000000003</v>
      </c>
      <c r="H761" s="17">
        <f t="shared" si="124"/>
        <v>3331.3492063492063</v>
      </c>
    </row>
    <row r="762" spans="1:8" x14ac:dyDescent="0.25">
      <c r="A762" s="10">
        <f t="shared" si="112"/>
        <v>44161</v>
      </c>
      <c r="B762">
        <f>'1126'!B25</f>
        <v>590.29999999999995</v>
      </c>
      <c r="C762">
        <f>'1126'!C25</f>
        <v>18.5</v>
      </c>
      <c r="D762">
        <f>'1126'!D25</f>
        <v>336.9</v>
      </c>
      <c r="E762">
        <f>'1126'!E25</f>
        <v>6.7</v>
      </c>
      <c r="F762" s="4">
        <f t="shared" si="122"/>
        <v>927.19999999999993</v>
      </c>
      <c r="G762" s="4">
        <f t="shared" si="123"/>
        <v>25.2</v>
      </c>
      <c r="H762" s="17">
        <f t="shared" si="124"/>
        <v>3579.3650793650791</v>
      </c>
    </row>
    <row r="763" spans="1:8" x14ac:dyDescent="0.25">
      <c r="A763" s="10">
        <f t="shared" si="112"/>
        <v>44168</v>
      </c>
      <c r="B763">
        <f>'1203'!B25</f>
        <v>655.5</v>
      </c>
      <c r="C763">
        <f>'1203'!C25</f>
        <v>18.5</v>
      </c>
      <c r="D763">
        <f>'1203'!D25</f>
        <v>338.3</v>
      </c>
      <c r="E763">
        <f>'1203'!E25</f>
        <v>6.8</v>
      </c>
      <c r="F763" s="4">
        <f t="shared" si="122"/>
        <v>993.8</v>
      </c>
      <c r="G763" s="4">
        <f t="shared" si="123"/>
        <v>25.3</v>
      </c>
      <c r="H763" s="17">
        <f t="shared" si="124"/>
        <v>3828.063241106719</v>
      </c>
    </row>
    <row r="764" spans="1:8" x14ac:dyDescent="0.25">
      <c r="A764" s="10">
        <f t="shared" si="112"/>
        <v>44175</v>
      </c>
      <c r="B764">
        <f>'1210'!B25</f>
        <v>721.5</v>
      </c>
      <c r="C764">
        <f>'1210'!C25</f>
        <v>18.7</v>
      </c>
      <c r="D764">
        <f>'1210'!D25</f>
        <v>338.3</v>
      </c>
      <c r="E764">
        <f>'1210'!E25</f>
        <v>7.1</v>
      </c>
      <c r="F764" s="4">
        <f t="shared" si="122"/>
        <v>1059.8</v>
      </c>
      <c r="G764" s="4">
        <f t="shared" si="123"/>
        <v>25.799999999999997</v>
      </c>
      <c r="H764" s="17">
        <f t="shared" si="124"/>
        <v>4007.7519379844966</v>
      </c>
    </row>
    <row r="765" spans="1:8" x14ac:dyDescent="0.25">
      <c r="A765" s="10">
        <f t="shared" si="112"/>
        <v>44182</v>
      </c>
      <c r="B765">
        <f>'1217'!B26</f>
        <v>721.5</v>
      </c>
      <c r="C765">
        <f>'1217'!C26</f>
        <v>2.9</v>
      </c>
      <c r="D765">
        <f>'1217'!D26</f>
        <v>338.3</v>
      </c>
      <c r="E765">
        <f>'1217'!E26</f>
        <v>8</v>
      </c>
      <c r="F765" s="4">
        <f t="shared" si="122"/>
        <v>1059.8</v>
      </c>
      <c r="G765" s="4">
        <f t="shared" si="123"/>
        <v>10.9</v>
      </c>
      <c r="H765" s="17">
        <f t="shared" si="124"/>
        <v>9622.9357798165129</v>
      </c>
    </row>
    <row r="766" spans="1:8" x14ac:dyDescent="0.25">
      <c r="A766" s="10">
        <f t="shared" ref="A766:A830" si="125">+A765+7</f>
        <v>44189</v>
      </c>
      <c r="B766">
        <f>'1224'!B26</f>
        <v>721.4</v>
      </c>
      <c r="C766">
        <f>'1224'!C26</f>
        <v>2.9</v>
      </c>
      <c r="D766">
        <f>'1224'!D26</f>
        <v>338.7</v>
      </c>
      <c r="E766">
        <f>'1224'!E26</f>
        <v>8.1</v>
      </c>
      <c r="F766" s="4">
        <f t="shared" si="122"/>
        <v>1060.0999999999999</v>
      </c>
      <c r="G766" s="4">
        <f t="shared" si="123"/>
        <v>11</v>
      </c>
      <c r="H766" s="17">
        <f t="shared" si="124"/>
        <v>9537.2727272727261</v>
      </c>
    </row>
    <row r="767" spans="1:8" x14ac:dyDescent="0.25">
      <c r="A767" s="10">
        <f t="shared" si="125"/>
        <v>44196</v>
      </c>
      <c r="B767">
        <f>'1231'!B26</f>
        <v>721.2</v>
      </c>
      <c r="C767">
        <f>'1231'!C26</f>
        <v>2.8</v>
      </c>
      <c r="D767">
        <f>'1231'!D26</f>
        <v>338.9</v>
      </c>
      <c r="E767">
        <f>'1231'!E26</f>
        <v>8.3000000000000007</v>
      </c>
      <c r="F767" s="4">
        <f t="shared" si="122"/>
        <v>1060.0999999999999</v>
      </c>
      <c r="G767" s="4">
        <f t="shared" si="123"/>
        <v>11.100000000000001</v>
      </c>
      <c r="H767" s="17">
        <f t="shared" si="124"/>
        <v>9450.4504504504475</v>
      </c>
    </row>
    <row r="768" spans="1:8" x14ac:dyDescent="0.25">
      <c r="A768" s="10">
        <f t="shared" si="125"/>
        <v>44203</v>
      </c>
      <c r="B768">
        <f>'0107'!B26</f>
        <v>654.6</v>
      </c>
      <c r="C768">
        <f>'0107'!C26</f>
        <v>69</v>
      </c>
      <c r="D768">
        <f>'0107'!D26</f>
        <v>408.7</v>
      </c>
      <c r="E768">
        <f>'0107'!E26</f>
        <v>8.4</v>
      </c>
      <c r="F768" s="4">
        <f t="shared" si="122"/>
        <v>1063.3</v>
      </c>
      <c r="G768" s="4">
        <f t="shared" si="123"/>
        <v>77.400000000000006</v>
      </c>
      <c r="H768" s="17">
        <f t="shared" si="124"/>
        <v>1273.7726098191213</v>
      </c>
    </row>
    <row r="769" spans="1:9" x14ac:dyDescent="0.25">
      <c r="A769" s="10">
        <f t="shared" si="125"/>
        <v>44210</v>
      </c>
      <c r="B769">
        <f>'0114'!B26</f>
        <v>654.70000000000005</v>
      </c>
      <c r="C769">
        <f>'0114'!C26</f>
        <v>69.599999999999994</v>
      </c>
      <c r="D769">
        <f>'0114'!D26</f>
        <v>481.2</v>
      </c>
      <c r="E769">
        <f>'0114'!E26</f>
        <v>9.3000000000000007</v>
      </c>
      <c r="F769" s="4">
        <f t="shared" si="122"/>
        <v>1135.9000000000001</v>
      </c>
      <c r="G769" s="4">
        <f t="shared" si="123"/>
        <v>78.899999999999991</v>
      </c>
      <c r="H769" s="17">
        <f t="shared" si="124"/>
        <v>1339.6704689480357</v>
      </c>
    </row>
    <row r="770" spans="1:9" x14ac:dyDescent="0.25">
      <c r="A770" s="10">
        <f t="shared" si="125"/>
        <v>44217</v>
      </c>
      <c r="B770">
        <f>'0121'!B26</f>
        <v>652.6</v>
      </c>
      <c r="C770">
        <f>'0121'!C26</f>
        <v>69.599999999999994</v>
      </c>
      <c r="D770">
        <f>'0121'!D26</f>
        <v>552.70000000000005</v>
      </c>
      <c r="E770">
        <f>'0121'!E26</f>
        <v>9.3000000000000007</v>
      </c>
      <c r="F770" s="4">
        <f t="shared" si="122"/>
        <v>1205.3000000000002</v>
      </c>
      <c r="G770" s="4">
        <f t="shared" si="123"/>
        <v>78.899999999999991</v>
      </c>
      <c r="H770" s="17">
        <f t="shared" si="124"/>
        <v>1427.6299112801019</v>
      </c>
    </row>
    <row r="771" spans="1:9" x14ac:dyDescent="0.25">
      <c r="A771" s="10">
        <f t="shared" si="125"/>
        <v>44224</v>
      </c>
      <c r="B771">
        <f>'0128'!B26</f>
        <v>717.5</v>
      </c>
      <c r="C771">
        <f>'0128'!C26</f>
        <v>69.5</v>
      </c>
      <c r="D771">
        <f>'0128'!D26</f>
        <v>553.79999999999995</v>
      </c>
      <c r="E771">
        <f>'0128'!E26</f>
        <v>9.6</v>
      </c>
      <c r="F771" s="4">
        <f t="shared" si="122"/>
        <v>1271.3</v>
      </c>
      <c r="G771" s="4">
        <f t="shared" si="123"/>
        <v>79.099999999999994</v>
      </c>
      <c r="H771" s="17">
        <f t="shared" si="124"/>
        <v>1507.2060682680153</v>
      </c>
    </row>
    <row r="772" spans="1:9" x14ac:dyDescent="0.25">
      <c r="A772" s="10">
        <f t="shared" si="125"/>
        <v>44231</v>
      </c>
      <c r="B772">
        <f>'0204'!B27</f>
        <v>778.8</v>
      </c>
      <c r="C772">
        <f>'0204'!C27</f>
        <v>262.7</v>
      </c>
      <c r="D772">
        <f>'0204'!D27</f>
        <v>554.4</v>
      </c>
      <c r="E772">
        <f>'0204'!E27</f>
        <v>9.9</v>
      </c>
      <c r="F772" s="4">
        <f t="shared" si="122"/>
        <v>1333.1999999999998</v>
      </c>
      <c r="G772" s="4">
        <f t="shared" si="123"/>
        <v>272.59999999999997</v>
      </c>
      <c r="H772" s="17">
        <f t="shared" si="124"/>
        <v>389.06823184152603</v>
      </c>
    </row>
    <row r="773" spans="1:9" x14ac:dyDescent="0.25">
      <c r="A773" s="10">
        <f t="shared" si="125"/>
        <v>44238</v>
      </c>
      <c r="B773">
        <f>'0211'!B27</f>
        <v>718.8</v>
      </c>
      <c r="C773">
        <f>'0211'!C27</f>
        <v>393.7</v>
      </c>
      <c r="D773">
        <f>'0211'!D27</f>
        <v>737.2</v>
      </c>
      <c r="E773">
        <f>'0211'!E27</f>
        <v>76.099999999999994</v>
      </c>
      <c r="F773" s="4">
        <f t="shared" si="122"/>
        <v>1456</v>
      </c>
      <c r="G773" s="4">
        <f t="shared" si="123"/>
        <v>469.79999999999995</v>
      </c>
      <c r="H773" s="17">
        <f t="shared" si="124"/>
        <v>209.91911451681568</v>
      </c>
    </row>
    <row r="774" spans="1:9" x14ac:dyDescent="0.25">
      <c r="A774" s="10">
        <f t="shared" si="125"/>
        <v>44245</v>
      </c>
      <c r="B774">
        <f>'0218'!B27</f>
        <v>718.8</v>
      </c>
      <c r="C774">
        <f>'0218'!C27</f>
        <v>460.7</v>
      </c>
      <c r="D774">
        <f>'0218'!D27</f>
        <v>806.5</v>
      </c>
      <c r="E774">
        <f>'0218'!E27</f>
        <v>76.099999999999994</v>
      </c>
      <c r="F774" s="4">
        <f t="shared" si="122"/>
        <v>1525.3</v>
      </c>
      <c r="G774" s="4">
        <f t="shared" si="123"/>
        <v>536.79999999999995</v>
      </c>
      <c r="H774" s="17">
        <f t="shared" si="124"/>
        <v>184.14679582712373</v>
      </c>
    </row>
    <row r="775" spans="1:9" x14ac:dyDescent="0.25">
      <c r="A775" s="10">
        <f t="shared" si="125"/>
        <v>44252</v>
      </c>
      <c r="B775">
        <f>'0225'!B27</f>
        <v>653</v>
      </c>
      <c r="C775">
        <f>'0225'!C27</f>
        <v>595.70000000000005</v>
      </c>
      <c r="D775">
        <f>'0225'!D27</f>
        <v>980.2</v>
      </c>
      <c r="E775">
        <f>'0225'!E27</f>
        <v>77.099999999999994</v>
      </c>
      <c r="F775" s="4">
        <f t="shared" si="122"/>
        <v>1633.2</v>
      </c>
      <c r="G775" s="4">
        <f t="shared" si="123"/>
        <v>672.80000000000007</v>
      </c>
      <c r="H775" s="17">
        <f t="shared" si="124"/>
        <v>142.74673008323421</v>
      </c>
    </row>
    <row r="776" spans="1:9" x14ac:dyDescent="0.25">
      <c r="A776" s="10">
        <f t="shared" si="125"/>
        <v>44259</v>
      </c>
      <c r="B776">
        <f>'0304'!B27</f>
        <v>652.70000000000005</v>
      </c>
      <c r="C776">
        <f>'0304'!C27</f>
        <v>727.3</v>
      </c>
      <c r="D776">
        <f>'0304'!D27</f>
        <v>1108.0999999999999</v>
      </c>
      <c r="E776">
        <f>'0304'!E27</f>
        <v>143.9</v>
      </c>
      <c r="F776" s="4">
        <f t="shared" si="122"/>
        <v>1760.8</v>
      </c>
      <c r="G776" s="4">
        <f t="shared" si="123"/>
        <v>871.19999999999993</v>
      </c>
      <c r="H776" s="17">
        <f t="shared" si="124"/>
        <v>102.11202938475665</v>
      </c>
    </row>
    <row r="777" spans="1:9" x14ac:dyDescent="0.25">
      <c r="A777" s="10">
        <f t="shared" si="125"/>
        <v>44266</v>
      </c>
      <c r="B777">
        <f>'0311'!B27</f>
        <v>646.29999999999995</v>
      </c>
      <c r="C777">
        <f>'0311'!C27</f>
        <v>929.6</v>
      </c>
      <c r="D777">
        <f>'0311'!D27</f>
        <v>1282.7</v>
      </c>
      <c r="E777">
        <f>'0311'!E27</f>
        <v>211</v>
      </c>
      <c r="F777" s="4">
        <f t="shared" si="122"/>
        <v>1929</v>
      </c>
      <c r="G777" s="4">
        <f t="shared" si="123"/>
        <v>1140.5999999999999</v>
      </c>
      <c r="H777" s="17">
        <f t="shared" si="124"/>
        <v>69.121514992109439</v>
      </c>
    </row>
    <row r="778" spans="1:9" x14ac:dyDescent="0.25">
      <c r="A778" s="10">
        <f t="shared" si="125"/>
        <v>44273</v>
      </c>
      <c r="B778">
        <f>'0318'!B27</f>
        <v>650.29999999999995</v>
      </c>
      <c r="C778">
        <f>'0318'!C27</f>
        <v>1060.4000000000001</v>
      </c>
      <c r="D778">
        <f>'0318'!D27</f>
        <v>1632</v>
      </c>
      <c r="E778">
        <f>'0318'!E27</f>
        <v>212.3</v>
      </c>
      <c r="F778" s="4">
        <f t="shared" si="122"/>
        <v>2282.3000000000002</v>
      </c>
      <c r="G778" s="4">
        <f t="shared" si="123"/>
        <v>1272.7</v>
      </c>
      <c r="H778" s="17">
        <f t="shared" si="124"/>
        <v>79.327414158874831</v>
      </c>
    </row>
    <row r="779" spans="1:9" x14ac:dyDescent="0.25">
      <c r="A779" s="10">
        <f t="shared" si="125"/>
        <v>44280</v>
      </c>
      <c r="B779">
        <f>'0325'!B27</f>
        <v>715.2</v>
      </c>
      <c r="C779">
        <f>'0325'!C27</f>
        <v>1066.9000000000001</v>
      </c>
      <c r="D779">
        <f>'0325'!D27</f>
        <v>1690.5</v>
      </c>
      <c r="E779">
        <f>'0325'!E27</f>
        <v>341.8</v>
      </c>
      <c r="F779" s="4">
        <f t="shared" si="122"/>
        <v>2405.6999999999998</v>
      </c>
      <c r="G779" s="4">
        <f t="shared" si="123"/>
        <v>1408.7</v>
      </c>
      <c r="H779" s="17">
        <f t="shared" si="124"/>
        <v>70.774472918293441</v>
      </c>
    </row>
    <row r="780" spans="1:9" x14ac:dyDescent="0.25">
      <c r="A780" s="10">
        <f t="shared" si="125"/>
        <v>44287</v>
      </c>
      <c r="B780">
        <f>'0401'!B27</f>
        <v>720.3</v>
      </c>
      <c r="C780">
        <f>'0401'!C27</f>
        <v>1244.8</v>
      </c>
      <c r="D780">
        <f>'0401'!D27</f>
        <v>1933.1</v>
      </c>
      <c r="E780">
        <f>'0401'!E27</f>
        <v>495.8</v>
      </c>
      <c r="F780" s="4">
        <f t="shared" si="122"/>
        <v>2653.3999999999996</v>
      </c>
      <c r="G780" s="4">
        <f t="shared" si="123"/>
        <v>1740.6</v>
      </c>
      <c r="H780" s="17">
        <f t="shared" si="124"/>
        <v>52.441686774675375</v>
      </c>
    </row>
    <row r="781" spans="1:9" x14ac:dyDescent="0.25">
      <c r="A781" s="10">
        <f t="shared" si="125"/>
        <v>44294</v>
      </c>
      <c r="B781">
        <f>'0408'!B27</f>
        <v>654.79999999999995</v>
      </c>
      <c r="C781">
        <f>'0408'!C27</f>
        <v>983.6</v>
      </c>
      <c r="D781">
        <f>'0408'!D27</f>
        <v>2124.5</v>
      </c>
      <c r="E781">
        <f>'0408'!E27</f>
        <v>750</v>
      </c>
      <c r="F781" s="4">
        <f t="shared" si="122"/>
        <v>2779.3</v>
      </c>
      <c r="G781" s="4">
        <f t="shared" si="123"/>
        <v>1733.6</v>
      </c>
      <c r="H781" s="17">
        <f t="shared" si="124"/>
        <v>60.319566220581478</v>
      </c>
    </row>
    <row r="782" spans="1:9" x14ac:dyDescent="0.25">
      <c r="A782" s="10">
        <f t="shared" si="125"/>
        <v>44301</v>
      </c>
      <c r="B782">
        <f>'0415'!B27</f>
        <v>524.4</v>
      </c>
      <c r="C782">
        <f>'0415'!C27</f>
        <v>951.9</v>
      </c>
      <c r="D782">
        <f>'0415'!D27</f>
        <v>2389.5</v>
      </c>
      <c r="E782">
        <f>'0415'!E27</f>
        <v>750.3</v>
      </c>
      <c r="F782" s="4">
        <f t="shared" si="122"/>
        <v>2913.9</v>
      </c>
      <c r="G782" s="4">
        <f t="shared" si="123"/>
        <v>1702.1999999999998</v>
      </c>
      <c r="H782" s="17">
        <f t="shared" si="124"/>
        <v>71.184349665139251</v>
      </c>
      <c r="I782">
        <f>'0415'!F27</f>
        <v>0</v>
      </c>
    </row>
    <row r="783" spans="1:9" x14ac:dyDescent="0.25">
      <c r="A783" s="10">
        <f t="shared" si="125"/>
        <v>44308</v>
      </c>
      <c r="B783">
        <f>'0422'!B27</f>
        <v>457.7</v>
      </c>
      <c r="C783">
        <f>'0422'!C27</f>
        <v>885.6</v>
      </c>
      <c r="D783">
        <f>'0422'!D27</f>
        <v>2573.3000000000002</v>
      </c>
      <c r="E783">
        <f>'0422'!E27</f>
        <v>1013.5</v>
      </c>
      <c r="F783" s="4">
        <f t="shared" si="122"/>
        <v>3031</v>
      </c>
      <c r="G783" s="4">
        <f t="shared" si="123"/>
        <v>1899.1</v>
      </c>
      <c r="H783" s="17">
        <f t="shared" si="124"/>
        <v>59.601916697382975</v>
      </c>
      <c r="I783">
        <f>'0422'!F27</f>
        <v>0</v>
      </c>
    </row>
    <row r="784" spans="1:9" x14ac:dyDescent="0.25">
      <c r="A784" s="10">
        <f t="shared" si="125"/>
        <v>44315</v>
      </c>
      <c r="B784">
        <f>'0429'!B27</f>
        <v>323.60000000000002</v>
      </c>
      <c r="C784">
        <f>'0429'!C27</f>
        <v>755.4</v>
      </c>
      <c r="D784">
        <f>'0429'!D27</f>
        <v>2829.1</v>
      </c>
      <c r="E784">
        <f>'0429'!E27</f>
        <v>1144.7</v>
      </c>
      <c r="F784" s="4">
        <f t="shared" si="122"/>
        <v>3152.7</v>
      </c>
      <c r="G784" s="4">
        <f t="shared" si="123"/>
        <v>1900.1</v>
      </c>
      <c r="H784" s="17">
        <f t="shared" si="124"/>
        <v>65.922846165991274</v>
      </c>
      <c r="I784">
        <f>'0429'!F27</f>
        <v>0</v>
      </c>
    </row>
    <row r="785" spans="1:9" x14ac:dyDescent="0.25">
      <c r="A785" s="10">
        <f t="shared" si="125"/>
        <v>44322</v>
      </c>
      <c r="B785">
        <f>'0506'!B27</f>
        <v>192.6</v>
      </c>
      <c r="C785">
        <f>'0506'!C27</f>
        <v>749.3</v>
      </c>
      <c r="D785">
        <f>'0506'!D27</f>
        <v>3076.9</v>
      </c>
      <c r="E785">
        <f>'0506'!E27</f>
        <v>1225.3</v>
      </c>
      <c r="F785" s="4">
        <f t="shared" si="122"/>
        <v>3269.5</v>
      </c>
      <c r="G785" s="4">
        <f t="shared" si="123"/>
        <v>1974.6</v>
      </c>
      <c r="H785" s="17">
        <f t="shared" si="124"/>
        <v>65.577838549579653</v>
      </c>
      <c r="I785">
        <f>'0506'!F27</f>
        <v>0</v>
      </c>
    </row>
    <row r="786" spans="1:9" x14ac:dyDescent="0.25">
      <c r="A786" s="10">
        <f t="shared" si="125"/>
        <v>44329</v>
      </c>
      <c r="B786">
        <f>'0513'!B27</f>
        <v>192.5</v>
      </c>
      <c r="C786">
        <f>'0513'!C27</f>
        <v>760.3</v>
      </c>
      <c r="D786">
        <f>'0513'!D27</f>
        <v>3141.5</v>
      </c>
      <c r="E786">
        <f>'0513'!E27</f>
        <v>1347.3</v>
      </c>
      <c r="F786" s="4">
        <f t="shared" si="122"/>
        <v>3334</v>
      </c>
      <c r="G786" s="4">
        <f t="shared" si="123"/>
        <v>2107.6</v>
      </c>
      <c r="H786" s="17">
        <f t="shared" si="124"/>
        <v>58.189409755171773</v>
      </c>
      <c r="I786">
        <f>'0513'!F27</f>
        <v>0</v>
      </c>
    </row>
    <row r="787" spans="1:9" x14ac:dyDescent="0.25">
      <c r="A787" s="10">
        <f t="shared" si="125"/>
        <v>44336</v>
      </c>
      <c r="B787">
        <f>'0520'!B27</f>
        <v>195.5</v>
      </c>
      <c r="C787">
        <f>'0520'!C27</f>
        <v>824</v>
      </c>
      <c r="D787">
        <f>'0520'!D27</f>
        <v>3203.1</v>
      </c>
      <c r="E787">
        <f>'0520'!E27</f>
        <v>1347.3</v>
      </c>
      <c r="F787" s="4">
        <f t="shared" si="122"/>
        <v>3398.6</v>
      </c>
      <c r="G787" s="4">
        <f t="shared" si="123"/>
        <v>2171.3000000000002</v>
      </c>
      <c r="H787" s="17">
        <f t="shared" si="124"/>
        <v>56.523741537327844</v>
      </c>
      <c r="I787">
        <f>'0520'!F27</f>
        <v>0</v>
      </c>
    </row>
    <row r="788" spans="1:9" x14ac:dyDescent="0.25">
      <c r="A788" s="10">
        <f t="shared" si="125"/>
        <v>44343</v>
      </c>
      <c r="B788">
        <f>'0527'!B27</f>
        <v>193.4</v>
      </c>
      <c r="C788">
        <f>'0527'!C27</f>
        <v>760.5</v>
      </c>
      <c r="D788">
        <f>'0527'!D27</f>
        <v>3343.2</v>
      </c>
      <c r="E788">
        <f>'0527'!E27</f>
        <v>1554</v>
      </c>
      <c r="F788" s="4">
        <f t="shared" si="122"/>
        <v>3536.6</v>
      </c>
      <c r="G788" s="4">
        <f t="shared" si="123"/>
        <v>2314.5</v>
      </c>
      <c r="H788" s="17">
        <f t="shared" si="124"/>
        <v>52.801901058543962</v>
      </c>
      <c r="I788">
        <f>'0527'!F27</f>
        <v>0</v>
      </c>
    </row>
    <row r="789" spans="1:9" x14ac:dyDescent="0.25">
      <c r="A789" s="10">
        <f t="shared" si="125"/>
        <v>44350</v>
      </c>
      <c r="B789">
        <f>'0603'!B27</f>
        <v>68.3</v>
      </c>
      <c r="C789">
        <f>'0603'!C27</f>
        <v>638</v>
      </c>
      <c r="D789">
        <f>'0603'!D27</f>
        <v>3459.5</v>
      </c>
      <c r="E789">
        <f>'0603'!E27</f>
        <v>1791.3</v>
      </c>
      <c r="F789" s="4">
        <f t="shared" si="122"/>
        <v>3527.8</v>
      </c>
      <c r="G789" s="4">
        <f t="shared" si="123"/>
        <v>2429.3000000000002</v>
      </c>
      <c r="H789" s="17">
        <f t="shared" si="124"/>
        <v>45.218787304984964</v>
      </c>
      <c r="I789">
        <f>'0603'!F27</f>
        <v>0</v>
      </c>
    </row>
    <row r="790" spans="1:9" x14ac:dyDescent="0.25">
      <c r="A790" s="10">
        <f t="shared" si="125"/>
        <v>44357</v>
      </c>
      <c r="B790">
        <f>'0610'!B27</f>
        <v>67.3</v>
      </c>
      <c r="C790">
        <f>'0610'!C27</f>
        <v>575.29999999999995</v>
      </c>
      <c r="D790">
        <f>'0610'!D27</f>
        <v>3460.5</v>
      </c>
      <c r="E790">
        <f>'0610'!E27</f>
        <v>1926.7</v>
      </c>
      <c r="F790" s="4">
        <f t="shared" si="122"/>
        <v>3527.8</v>
      </c>
      <c r="G790" s="4">
        <f t="shared" si="123"/>
        <v>2502</v>
      </c>
      <c r="H790" s="17">
        <f t="shared" si="124"/>
        <v>40.999200639488407</v>
      </c>
      <c r="I790">
        <f>'0610'!F27</f>
        <v>0</v>
      </c>
    </row>
    <row r="791" spans="1:9" x14ac:dyDescent="0.25">
      <c r="A791" s="10">
        <f t="shared" si="125"/>
        <v>44364</v>
      </c>
      <c r="B791">
        <f>'0617'!B27</f>
        <v>66.5</v>
      </c>
      <c r="C791">
        <f>'0617'!C27</f>
        <v>439.4</v>
      </c>
      <c r="D791">
        <f>'0617'!D27</f>
        <v>3461.3</v>
      </c>
      <c r="E791">
        <f>'0617'!E27</f>
        <v>2128.1</v>
      </c>
      <c r="F791" s="4">
        <f t="shared" si="122"/>
        <v>3527.8</v>
      </c>
      <c r="G791" s="4">
        <f t="shared" si="123"/>
        <v>2567.5</v>
      </c>
      <c r="H791" s="17">
        <f t="shared" si="124"/>
        <v>37.402142161635844</v>
      </c>
      <c r="I791">
        <f>'0617'!F27</f>
        <v>0</v>
      </c>
    </row>
    <row r="792" spans="1:9" x14ac:dyDescent="0.25">
      <c r="A792" s="10">
        <f t="shared" si="125"/>
        <v>44371</v>
      </c>
      <c r="B792">
        <f>'0624'!B27</f>
        <v>3.5</v>
      </c>
      <c r="C792">
        <f>'0624'!C27</f>
        <v>268</v>
      </c>
      <c r="D792">
        <f>'0624'!D27</f>
        <v>3522.6</v>
      </c>
      <c r="E792">
        <f>'0624'!E27</f>
        <v>2301.4</v>
      </c>
      <c r="F792" s="4">
        <f t="shared" si="122"/>
        <v>3526.1</v>
      </c>
      <c r="G792" s="4">
        <f t="shared" si="123"/>
        <v>2569.4</v>
      </c>
      <c r="H792" s="17">
        <f t="shared" si="124"/>
        <v>37.234373783762734</v>
      </c>
      <c r="I792">
        <f>'0624'!F27</f>
        <v>0</v>
      </c>
    </row>
    <row r="793" spans="1:9" x14ac:dyDescent="0.25">
      <c r="A793" s="10">
        <f t="shared" si="125"/>
        <v>44378</v>
      </c>
      <c r="B793">
        <f>'0701'!B27</f>
        <v>3.1</v>
      </c>
      <c r="C793">
        <f>'0701'!C27</f>
        <v>202.2</v>
      </c>
      <c r="D793">
        <f>'0701'!D27</f>
        <v>3522.9</v>
      </c>
      <c r="E793">
        <f>'0701'!E27</f>
        <v>2366.5</v>
      </c>
      <c r="F793" s="4">
        <f t="shared" si="122"/>
        <v>3526</v>
      </c>
      <c r="G793" s="4">
        <f t="shared" si="123"/>
        <v>2568.6999999999998</v>
      </c>
      <c r="H793" s="17">
        <f t="shared" si="124"/>
        <v>37.267878693502567</v>
      </c>
      <c r="I793">
        <f>'0701'!F27</f>
        <v>65</v>
      </c>
    </row>
    <row r="794" spans="1:9" x14ac:dyDescent="0.25">
      <c r="A794" s="10">
        <f t="shared" si="125"/>
        <v>44385</v>
      </c>
      <c r="B794">
        <f>'0708'!B27</f>
        <v>3.2</v>
      </c>
      <c r="C794">
        <f>'0708'!C27</f>
        <v>134.5</v>
      </c>
      <c r="D794">
        <f>'0708'!D27</f>
        <v>3522.9</v>
      </c>
      <c r="E794">
        <f>'0708'!E27</f>
        <v>2432</v>
      </c>
      <c r="F794" s="4">
        <f t="shared" si="122"/>
        <v>3526.1</v>
      </c>
      <c r="G794" s="4">
        <f t="shared" si="123"/>
        <v>2566.5</v>
      </c>
      <c r="H794" s="17">
        <f t="shared" si="124"/>
        <v>37.38944087278395</v>
      </c>
      <c r="I794">
        <f>'0708'!F27</f>
        <v>65</v>
      </c>
    </row>
    <row r="795" spans="1:9" x14ac:dyDescent="0.25">
      <c r="A795" s="10">
        <f t="shared" si="125"/>
        <v>44392</v>
      </c>
      <c r="B795">
        <f>'0715'!B27</f>
        <v>2.6</v>
      </c>
      <c r="C795">
        <f>'0715'!C27</f>
        <v>4.8</v>
      </c>
      <c r="D795">
        <f>'0715'!D27</f>
        <v>3524.1</v>
      </c>
      <c r="E795">
        <f>'0715'!E27</f>
        <v>2561.3000000000002</v>
      </c>
      <c r="F795" s="4">
        <f t="shared" si="122"/>
        <v>3526.7</v>
      </c>
      <c r="G795" s="4">
        <f t="shared" si="123"/>
        <v>2566.1000000000004</v>
      </c>
      <c r="H795" s="17">
        <f t="shared" si="124"/>
        <v>37.434238728030842</v>
      </c>
      <c r="I795">
        <f>'0715'!F27</f>
        <v>65</v>
      </c>
    </row>
    <row r="796" spans="1:9" x14ac:dyDescent="0.25">
      <c r="A796" s="10">
        <f t="shared" si="125"/>
        <v>44399</v>
      </c>
      <c r="B796">
        <f>'0722'!B27</f>
        <v>2.6</v>
      </c>
      <c r="C796">
        <f>'0722'!C27</f>
        <v>2.8</v>
      </c>
      <c r="D796">
        <f>'0722'!D27</f>
        <v>3524.3</v>
      </c>
      <c r="E796">
        <f>'0722'!E27</f>
        <v>2563.4</v>
      </c>
      <c r="F796" s="4">
        <f t="shared" si="122"/>
        <v>3526.9</v>
      </c>
      <c r="G796" s="4">
        <f t="shared" si="123"/>
        <v>2566.2000000000003</v>
      </c>
      <c r="H796" s="17">
        <f t="shared" si="124"/>
        <v>37.436676798378919</v>
      </c>
      <c r="I796">
        <f>'0722'!F27</f>
        <v>65</v>
      </c>
    </row>
    <row r="797" spans="1:9" x14ac:dyDescent="0.25">
      <c r="A797" s="10">
        <f t="shared" si="125"/>
        <v>44406</v>
      </c>
      <c r="B797">
        <f>'0729'!B27</f>
        <v>2</v>
      </c>
      <c r="C797">
        <f>'0729'!C27</f>
        <v>3.9</v>
      </c>
      <c r="D797">
        <f>'0729'!D27</f>
        <v>3525</v>
      </c>
      <c r="E797">
        <f>'0729'!E27</f>
        <v>2563.9</v>
      </c>
      <c r="F797" s="4">
        <f t="shared" si="122"/>
        <v>3527</v>
      </c>
      <c r="G797" s="4">
        <f t="shared" si="123"/>
        <v>2567.8000000000002</v>
      </c>
      <c r="H797" s="17">
        <f t="shared" si="124"/>
        <v>37.35493418490536</v>
      </c>
      <c r="I797">
        <f>'0729'!F27</f>
        <v>65</v>
      </c>
    </row>
    <row r="798" spans="1:9" x14ac:dyDescent="0.25">
      <c r="A798" s="10">
        <f t="shared" si="125"/>
        <v>44413</v>
      </c>
      <c r="B798">
        <f>'0805'!B27</f>
        <v>2</v>
      </c>
      <c r="C798">
        <f>'0805'!C27</f>
        <v>3.8</v>
      </c>
      <c r="D798">
        <f>'0805'!D27</f>
        <v>3525</v>
      </c>
      <c r="E798">
        <f>'0805'!E27</f>
        <v>2689</v>
      </c>
      <c r="F798" s="4">
        <f t="shared" si="122"/>
        <v>3527</v>
      </c>
      <c r="G798" s="4">
        <f t="shared" si="123"/>
        <v>2692.8</v>
      </c>
      <c r="H798" s="17">
        <f t="shared" si="124"/>
        <v>30.978906714200825</v>
      </c>
      <c r="I798">
        <f>'0805'!F27</f>
        <v>65</v>
      </c>
    </row>
    <row r="799" spans="1:9" x14ac:dyDescent="0.25">
      <c r="A799" s="10">
        <f t="shared" si="125"/>
        <v>44420</v>
      </c>
      <c r="B799">
        <f>'0812'!B27</f>
        <v>1.8</v>
      </c>
      <c r="C799">
        <f>'0812'!C27</f>
        <v>3.1</v>
      </c>
      <c r="D799">
        <f>'0812'!D27</f>
        <v>3525.2</v>
      </c>
      <c r="E799">
        <f>'0812'!E27</f>
        <v>2689.6</v>
      </c>
      <c r="F799" s="4">
        <f t="shared" si="122"/>
        <v>3527</v>
      </c>
      <c r="G799" s="4">
        <f t="shared" si="123"/>
        <v>2692.7</v>
      </c>
      <c r="H799" s="17">
        <f t="shared" si="124"/>
        <v>30.983770936235011</v>
      </c>
      <c r="I799">
        <f>'0812'!F27</f>
        <v>65</v>
      </c>
    </row>
    <row r="800" spans="1:9" x14ac:dyDescent="0.25">
      <c r="A800" s="10">
        <f t="shared" si="125"/>
        <v>44427</v>
      </c>
      <c r="B800">
        <f>'0819'!B27</f>
        <v>1.8</v>
      </c>
      <c r="C800">
        <f>'0819'!C27</f>
        <v>2.1</v>
      </c>
      <c r="D800">
        <f>'0819'!D27</f>
        <v>3525.2</v>
      </c>
      <c r="E800">
        <f>'0819'!E27</f>
        <v>2690.7</v>
      </c>
      <c r="F800" s="4">
        <f t="shared" si="122"/>
        <v>3527</v>
      </c>
      <c r="G800" s="4">
        <f t="shared" si="123"/>
        <v>2692.7999999999997</v>
      </c>
      <c r="H800" s="17">
        <f t="shared" si="124"/>
        <v>30.97890671420085</v>
      </c>
      <c r="I800">
        <f>'0819'!F27</f>
        <v>65</v>
      </c>
    </row>
    <row r="801" spans="1:9" x14ac:dyDescent="0.25">
      <c r="A801" s="10">
        <f t="shared" si="125"/>
        <v>44434</v>
      </c>
      <c r="B801">
        <f>'0826'!B27</f>
        <v>3.7</v>
      </c>
      <c r="C801">
        <f>'0826'!C27</f>
        <v>1.9</v>
      </c>
      <c r="D801">
        <f>'0826'!D27</f>
        <v>3525.2</v>
      </c>
      <c r="E801">
        <f>'0826'!E27</f>
        <v>2690.8</v>
      </c>
      <c r="F801" s="4">
        <f t="shared" si="122"/>
        <v>3528.8999999999996</v>
      </c>
      <c r="G801" s="4">
        <f t="shared" si="123"/>
        <v>2692.7000000000003</v>
      </c>
      <c r="H801" s="17">
        <f t="shared" si="124"/>
        <v>31.054332083039291</v>
      </c>
      <c r="I801">
        <f>'0826'!F27</f>
        <v>65</v>
      </c>
    </row>
    <row r="802" spans="1:9" x14ac:dyDescent="0.25">
      <c r="A802" s="10">
        <f t="shared" si="125"/>
        <v>44441</v>
      </c>
      <c r="B802">
        <f>'0902'!B23</f>
        <v>69.7</v>
      </c>
      <c r="C802">
        <f>'0902'!C23</f>
        <v>67.8</v>
      </c>
      <c r="D802">
        <f>'0902'!D23</f>
        <v>0</v>
      </c>
      <c r="E802">
        <f>'0902'!E23</f>
        <v>0.3</v>
      </c>
      <c r="F802" s="4">
        <f t="shared" si="122"/>
        <v>69.7</v>
      </c>
      <c r="G802" s="4">
        <f t="shared" si="123"/>
        <v>68.099999999999994</v>
      </c>
      <c r="H802" s="17">
        <f t="shared" si="124"/>
        <v>2.3494860499265968</v>
      </c>
    </row>
    <row r="803" spans="1:9" x14ac:dyDescent="0.25">
      <c r="A803" s="10">
        <f t="shared" si="125"/>
        <v>44448</v>
      </c>
      <c r="B803">
        <f>'0909'!B23</f>
        <v>71.5</v>
      </c>
      <c r="C803">
        <f>'0909'!C23</f>
        <v>130.69999999999999</v>
      </c>
      <c r="D803">
        <f>'0909'!D23</f>
        <v>0.2</v>
      </c>
      <c r="E803">
        <f>'0909'!E23</f>
        <v>139.1</v>
      </c>
      <c r="F803" s="4">
        <f t="shared" si="122"/>
        <v>71.7</v>
      </c>
      <c r="G803" s="4">
        <f t="shared" si="123"/>
        <v>269.79999999999995</v>
      </c>
      <c r="H803" s="17">
        <f t="shared" si="124"/>
        <v>-73.424759080800598</v>
      </c>
    </row>
    <row r="804" spans="1:9" x14ac:dyDescent="0.25">
      <c r="A804" s="10">
        <f t="shared" si="125"/>
        <v>44455</v>
      </c>
      <c r="B804">
        <f>'0916'!B23</f>
        <v>71.3</v>
      </c>
      <c r="C804">
        <f>'0916'!C23</f>
        <v>132.69999999999999</v>
      </c>
      <c r="D804">
        <f>'0916'!D23</f>
        <v>0.5</v>
      </c>
      <c r="E804">
        <f>'0916'!E23</f>
        <v>208.7</v>
      </c>
      <c r="F804" s="4">
        <f t="shared" si="122"/>
        <v>71.8</v>
      </c>
      <c r="G804" s="4">
        <f t="shared" si="123"/>
        <v>341.4</v>
      </c>
      <c r="H804" s="17">
        <f t="shared" si="124"/>
        <v>-78.968951376684231</v>
      </c>
    </row>
    <row r="805" spans="1:9" x14ac:dyDescent="0.25">
      <c r="A805" s="10">
        <f t="shared" si="125"/>
        <v>44462</v>
      </c>
      <c r="B805">
        <f>'0923'!B23</f>
        <v>71.099999999999994</v>
      </c>
      <c r="C805">
        <f>'0923'!C23</f>
        <v>72.5</v>
      </c>
      <c r="D805">
        <f>'0923'!D23</f>
        <v>0.6</v>
      </c>
      <c r="E805">
        <f>'0923'!E23</f>
        <v>273.8</v>
      </c>
      <c r="F805" s="4">
        <f t="shared" si="122"/>
        <v>71.699999999999989</v>
      </c>
      <c r="G805" s="4">
        <f t="shared" si="123"/>
        <v>346.3</v>
      </c>
      <c r="H805" s="17">
        <f t="shared" si="124"/>
        <v>-79.295408605255574</v>
      </c>
    </row>
    <row r="806" spans="1:9" x14ac:dyDescent="0.25">
      <c r="A806" s="10">
        <f t="shared" si="125"/>
        <v>44469</v>
      </c>
      <c r="B806">
        <f>'0930'!B23</f>
        <v>70.900000000000006</v>
      </c>
      <c r="C806">
        <f>'0930'!C23</f>
        <v>71.900000000000006</v>
      </c>
      <c r="D806">
        <f>'0930'!D23</f>
        <v>0.8</v>
      </c>
      <c r="E806">
        <f>'0930'!E23</f>
        <v>274.60000000000002</v>
      </c>
      <c r="F806" s="4">
        <f t="shared" si="122"/>
        <v>71.7</v>
      </c>
      <c r="G806" s="4">
        <f t="shared" si="123"/>
        <v>346.5</v>
      </c>
      <c r="H806" s="17">
        <f t="shared" si="124"/>
        <v>-79.307359307359306</v>
      </c>
    </row>
    <row r="807" spans="1:9" x14ac:dyDescent="0.25">
      <c r="A807" s="10">
        <f t="shared" si="125"/>
        <v>44476</v>
      </c>
      <c r="B807">
        <f>'1007'!B23</f>
        <v>70.8</v>
      </c>
      <c r="C807">
        <f>'1007'!C23</f>
        <v>6.2</v>
      </c>
      <c r="D807">
        <f>'1007'!D23</f>
        <v>0.9</v>
      </c>
      <c r="E807">
        <f>'1007'!E23</f>
        <v>332.6</v>
      </c>
      <c r="F807" s="4">
        <f t="shared" si="122"/>
        <v>71.7</v>
      </c>
      <c r="G807" s="4">
        <f t="shared" si="123"/>
        <v>338.8</v>
      </c>
      <c r="H807" s="17">
        <f t="shared" si="124"/>
        <v>-78.837072018890197</v>
      </c>
    </row>
    <row r="808" spans="1:9" x14ac:dyDescent="0.25">
      <c r="A808" s="10">
        <f t="shared" si="125"/>
        <v>44483</v>
      </c>
      <c r="B808">
        <f>'1014'!B24</f>
        <v>70.8</v>
      </c>
      <c r="C808">
        <f>'1014'!C24</f>
        <v>5.9</v>
      </c>
      <c r="D808">
        <f>'1014'!D24</f>
        <v>0.9</v>
      </c>
      <c r="E808">
        <f>'1014'!E24</f>
        <v>332.8</v>
      </c>
      <c r="F808" s="4">
        <f t="shared" si="122"/>
        <v>71.7</v>
      </c>
      <c r="G808" s="4">
        <f t="shared" si="123"/>
        <v>338.7</v>
      </c>
      <c r="H808" s="17">
        <f t="shared" si="124"/>
        <v>-78.830823737821078</v>
      </c>
    </row>
    <row r="809" spans="1:9" x14ac:dyDescent="0.25">
      <c r="A809" s="10">
        <f t="shared" si="125"/>
        <v>44490</v>
      </c>
      <c r="B809">
        <f>'1021'!B24</f>
        <v>70.3</v>
      </c>
      <c r="C809">
        <f>'1021'!C24</f>
        <v>5.4</v>
      </c>
      <c r="D809">
        <f>'1021'!D24</f>
        <v>1.1000000000000001</v>
      </c>
      <c r="E809">
        <f>'1021'!E24</f>
        <v>333.7</v>
      </c>
      <c r="F809" s="4">
        <f t="shared" si="122"/>
        <v>71.399999999999991</v>
      </c>
      <c r="G809" s="4">
        <f t="shared" si="123"/>
        <v>339.09999999999997</v>
      </c>
      <c r="H809" s="17">
        <f t="shared" si="124"/>
        <v>-78.94426422884105</v>
      </c>
    </row>
    <row r="810" spans="1:9" x14ac:dyDescent="0.25">
      <c r="A810" s="10">
        <f t="shared" si="125"/>
        <v>44497</v>
      </c>
      <c r="B810">
        <f>'1028'!B24</f>
        <v>70</v>
      </c>
      <c r="C810">
        <f>'1028'!C24</f>
        <v>138.1</v>
      </c>
      <c r="D810">
        <f>'1028'!D24</f>
        <v>2.4</v>
      </c>
      <c r="E810">
        <f>'1028'!E24</f>
        <v>333.7</v>
      </c>
      <c r="F810" s="4">
        <f t="shared" si="122"/>
        <v>72.400000000000006</v>
      </c>
      <c r="G810" s="4">
        <f t="shared" si="123"/>
        <v>471.79999999999995</v>
      </c>
      <c r="H810" s="17">
        <f t="shared" si="124"/>
        <v>-84.654514624841042</v>
      </c>
    </row>
    <row r="811" spans="1:9" x14ac:dyDescent="0.25">
      <c r="A811" s="10">
        <f t="shared" si="125"/>
        <v>44504</v>
      </c>
      <c r="B811">
        <v>69.7</v>
      </c>
      <c r="C811">
        <v>266</v>
      </c>
      <c r="D811">
        <v>2.7</v>
      </c>
      <c r="E811">
        <v>333.9</v>
      </c>
      <c r="F811" s="4">
        <f t="shared" si="122"/>
        <v>72.400000000000006</v>
      </c>
      <c r="G811" s="4">
        <f t="shared" si="123"/>
        <v>599.9</v>
      </c>
      <c r="H811" s="17">
        <f t="shared" si="124"/>
        <v>-87.931321886981166</v>
      </c>
    </row>
    <row r="812" spans="1:9" x14ac:dyDescent="0.25">
      <c r="A812" s="10">
        <f t="shared" si="125"/>
        <v>44511</v>
      </c>
      <c r="B812">
        <f>'1111'!B24</f>
        <v>69.400000000000006</v>
      </c>
      <c r="C812">
        <f>'1111'!C24</f>
        <v>397.8</v>
      </c>
      <c r="D812">
        <f>'1111'!D24</f>
        <v>3</v>
      </c>
      <c r="E812">
        <f>'1111'!E24</f>
        <v>334.2</v>
      </c>
      <c r="F812" s="4">
        <f t="shared" si="122"/>
        <v>72.400000000000006</v>
      </c>
      <c r="G812" s="4">
        <f t="shared" si="123"/>
        <v>732</v>
      </c>
      <c r="H812" s="17">
        <f t="shared" si="124"/>
        <v>-90.10928961748634</v>
      </c>
    </row>
    <row r="813" spans="1:9" x14ac:dyDescent="0.25">
      <c r="A813" s="10">
        <f t="shared" si="125"/>
        <v>44518</v>
      </c>
      <c r="B813">
        <f>'1118'!B24</f>
        <v>68.400000000000006</v>
      </c>
      <c r="C813">
        <f>'1118'!C24</f>
        <v>529.70000000000005</v>
      </c>
      <c r="D813">
        <f>'1118'!D24</f>
        <v>4</v>
      </c>
      <c r="E813">
        <f>'1118'!E24</f>
        <v>335</v>
      </c>
      <c r="F813" s="4">
        <f t="shared" si="122"/>
        <v>72.400000000000006</v>
      </c>
      <c r="G813" s="4">
        <f t="shared" si="123"/>
        <v>864.7</v>
      </c>
      <c r="H813" s="17">
        <f t="shared" si="124"/>
        <v>-91.62715392621719</v>
      </c>
    </row>
    <row r="814" spans="1:9" x14ac:dyDescent="0.25">
      <c r="A814" s="10">
        <f t="shared" si="125"/>
        <v>44525</v>
      </c>
      <c r="B814">
        <f>'1125'!B24</f>
        <v>67.5</v>
      </c>
      <c r="C814">
        <f>'1125'!C24</f>
        <v>590.29999999999995</v>
      </c>
      <c r="D814">
        <f>'1125'!D24</f>
        <v>4.8</v>
      </c>
      <c r="E814">
        <f>'1125'!E24</f>
        <v>336.9</v>
      </c>
      <c r="F814" s="4">
        <f t="shared" si="122"/>
        <v>72.3</v>
      </c>
      <c r="G814" s="4">
        <f t="shared" si="123"/>
        <v>927.19999999999993</v>
      </c>
      <c r="H814" s="17">
        <f t="shared" si="124"/>
        <v>-92.202329594477987</v>
      </c>
    </row>
    <row r="815" spans="1:9" x14ac:dyDescent="0.25">
      <c r="A815" s="10">
        <f t="shared" si="125"/>
        <v>44532</v>
      </c>
      <c r="B815">
        <f>'1202'!B25</f>
        <v>67.400000000000006</v>
      </c>
      <c r="C815">
        <f>'1202'!C25</f>
        <v>655.5</v>
      </c>
      <c r="D815">
        <f>'1202'!D25</f>
        <v>5</v>
      </c>
      <c r="E815">
        <f>'1202'!E25</f>
        <v>338.3</v>
      </c>
      <c r="F815" s="4">
        <f t="shared" si="122"/>
        <v>72.400000000000006</v>
      </c>
      <c r="G815" s="4">
        <f t="shared" si="123"/>
        <v>993.8</v>
      </c>
      <c r="H815" s="17">
        <f t="shared" si="124"/>
        <v>-92.714831958140479</v>
      </c>
    </row>
    <row r="816" spans="1:9" x14ac:dyDescent="0.25">
      <c r="A816" s="10">
        <f t="shared" si="125"/>
        <v>44539</v>
      </c>
      <c r="B816">
        <f>'1209'!B25</f>
        <v>67</v>
      </c>
      <c r="C816">
        <f>'1209'!C25</f>
        <v>721.5</v>
      </c>
      <c r="D816">
        <f>'1209'!D25</f>
        <v>5.4</v>
      </c>
      <c r="E816">
        <f>'1209'!E25</f>
        <v>338.3</v>
      </c>
      <c r="F816" s="4">
        <f t="shared" si="122"/>
        <v>72.400000000000006</v>
      </c>
      <c r="G816" s="4">
        <f t="shared" si="123"/>
        <v>1059.8</v>
      </c>
      <c r="H816" s="17">
        <f t="shared" si="124"/>
        <v>-93.16852236270995</v>
      </c>
    </row>
    <row r="817" spans="1:8" x14ac:dyDescent="0.25">
      <c r="A817" s="10">
        <f t="shared" si="125"/>
        <v>44546</v>
      </c>
      <c r="B817">
        <f>'1216'!B25</f>
        <v>4.5999999999999996</v>
      </c>
      <c r="C817">
        <f>'1216'!C25</f>
        <v>721.5</v>
      </c>
      <c r="D817">
        <f>'1216'!D25</f>
        <v>73.599999999999994</v>
      </c>
      <c r="E817">
        <f>'1216'!E25</f>
        <v>338.3</v>
      </c>
      <c r="F817" s="4">
        <f t="shared" si="122"/>
        <v>78.199999999999989</v>
      </c>
      <c r="G817" s="4">
        <f t="shared" si="123"/>
        <v>1059.8</v>
      </c>
      <c r="H817" s="17">
        <f t="shared" si="124"/>
        <v>-92.621249292319305</v>
      </c>
    </row>
    <row r="818" spans="1:8" x14ac:dyDescent="0.25">
      <c r="A818" s="10">
        <f t="shared" si="125"/>
        <v>44553</v>
      </c>
      <c r="B818">
        <f>'1223'!B25</f>
        <v>3.9</v>
      </c>
      <c r="C818">
        <f>'1223'!C25</f>
        <v>721.4</v>
      </c>
      <c r="D818">
        <f>'1223'!D25</f>
        <v>74.400000000000006</v>
      </c>
      <c r="E818">
        <f>'1223'!E25</f>
        <v>338.7</v>
      </c>
      <c r="F818" s="4">
        <f t="shared" si="122"/>
        <v>78.300000000000011</v>
      </c>
      <c r="G818" s="4">
        <f t="shared" si="123"/>
        <v>1060.0999999999999</v>
      </c>
      <c r="H818" s="17">
        <f t="shared" si="124"/>
        <v>-92.613904348646344</v>
      </c>
    </row>
    <row r="819" spans="1:8" x14ac:dyDescent="0.25">
      <c r="A819" s="10">
        <f t="shared" si="125"/>
        <v>44560</v>
      </c>
      <c r="B819">
        <f>'1230'!B25</f>
        <v>3.9</v>
      </c>
      <c r="C819">
        <f>'1230'!C25</f>
        <v>721.2</v>
      </c>
      <c r="D819">
        <f>'1230'!D25</f>
        <v>74.400000000000006</v>
      </c>
      <c r="E819">
        <f>'1230'!E25</f>
        <v>338.9</v>
      </c>
      <c r="F819" s="4">
        <f t="shared" si="122"/>
        <v>78.300000000000011</v>
      </c>
      <c r="G819" s="4">
        <f t="shared" si="123"/>
        <v>1060.0999999999999</v>
      </c>
      <c r="H819" s="17">
        <f t="shared" si="124"/>
        <v>-92.613904348646344</v>
      </c>
    </row>
    <row r="820" spans="1:8" x14ac:dyDescent="0.25">
      <c r="A820" s="10">
        <f t="shared" si="125"/>
        <v>44567</v>
      </c>
      <c r="B820">
        <f>'0106'!B26</f>
        <v>3.4</v>
      </c>
      <c r="C820">
        <f>'0106'!C26</f>
        <v>654.6</v>
      </c>
      <c r="D820">
        <f>'0106'!D26</f>
        <v>74.599999999999994</v>
      </c>
      <c r="E820">
        <f>'0106'!E26</f>
        <v>408.7</v>
      </c>
      <c r="F820" s="4">
        <f t="shared" si="122"/>
        <v>78</v>
      </c>
      <c r="G820" s="4">
        <f t="shared" si="123"/>
        <v>1063.3</v>
      </c>
      <c r="H820" s="17">
        <f t="shared" si="124"/>
        <v>-92.664346844728669</v>
      </c>
    </row>
    <row r="821" spans="1:8" x14ac:dyDescent="0.25">
      <c r="A821" s="10">
        <f t="shared" si="125"/>
        <v>44574</v>
      </c>
      <c r="B821">
        <f>'0113'!B26</f>
        <v>3.4</v>
      </c>
      <c r="C821">
        <f>'0113'!C26</f>
        <v>654.70000000000005</v>
      </c>
      <c r="D821">
        <f>'0113'!D26</f>
        <v>74.599999999999994</v>
      </c>
      <c r="E821">
        <f>'0113'!E26</f>
        <v>481.2</v>
      </c>
      <c r="F821" s="4">
        <f t="shared" ref="F821:F829" si="126">+B821+D821</f>
        <v>78</v>
      </c>
      <c r="G821" s="4">
        <f t="shared" ref="G821:G829" si="127">+C821+E821</f>
        <v>1135.9000000000001</v>
      </c>
      <c r="H821" s="17">
        <f t="shared" ref="H821:H829" si="128">+(F821/G821-1)*100</f>
        <v>-93.133198344924722</v>
      </c>
    </row>
    <row r="822" spans="1:8" x14ac:dyDescent="0.25">
      <c r="A822" s="10">
        <f t="shared" si="125"/>
        <v>44581</v>
      </c>
      <c r="B822">
        <f>'0120'!B27</f>
        <v>2.2000000000000002</v>
      </c>
      <c r="C822">
        <f>'0120'!C27</f>
        <v>652.6</v>
      </c>
      <c r="D822">
        <f>'0120'!D27</f>
        <v>75.900000000000006</v>
      </c>
      <c r="E822">
        <f>'0120'!E27</f>
        <v>552.70000000000005</v>
      </c>
      <c r="F822" s="4">
        <f t="shared" si="126"/>
        <v>78.100000000000009</v>
      </c>
      <c r="G822" s="4">
        <f t="shared" si="127"/>
        <v>1205.3000000000002</v>
      </c>
      <c r="H822" s="17">
        <f t="shared" si="128"/>
        <v>-93.520285406122966</v>
      </c>
    </row>
    <row r="823" spans="1:8" x14ac:dyDescent="0.25">
      <c r="A823" s="10">
        <f t="shared" si="125"/>
        <v>44588</v>
      </c>
      <c r="B823">
        <f>'0127'!B27</f>
        <v>2.1</v>
      </c>
      <c r="C823">
        <f>'0127'!C27</f>
        <v>717.5</v>
      </c>
      <c r="D823">
        <f>'0127'!D27</f>
        <v>76.099999999999994</v>
      </c>
      <c r="E823">
        <f>'0127'!E27</f>
        <v>553.79999999999995</v>
      </c>
      <c r="F823" s="4">
        <f t="shared" si="126"/>
        <v>78.199999999999989</v>
      </c>
      <c r="G823" s="4">
        <f t="shared" si="127"/>
        <v>1271.3</v>
      </c>
      <c r="H823" s="17">
        <f t="shared" si="128"/>
        <v>-93.848816172421934</v>
      </c>
    </row>
    <row r="824" spans="1:8" x14ac:dyDescent="0.25">
      <c r="A824" s="10">
        <f t="shared" si="125"/>
        <v>44595</v>
      </c>
      <c r="B824">
        <f>'0203'!B27</f>
        <v>5.5</v>
      </c>
      <c r="C824">
        <f>'0203'!C27</f>
        <v>778.8</v>
      </c>
      <c r="D824">
        <f>'0203'!D27</f>
        <v>76.5</v>
      </c>
      <c r="E824">
        <f>'0203'!E27</f>
        <v>554.4</v>
      </c>
      <c r="F824" s="4">
        <f t="shared" si="126"/>
        <v>82</v>
      </c>
      <c r="G824" s="4">
        <f t="shared" si="127"/>
        <v>1333.1999999999998</v>
      </c>
      <c r="H824" s="17">
        <f t="shared" si="128"/>
        <v>-93.849384938493856</v>
      </c>
    </row>
    <row r="825" spans="1:8" x14ac:dyDescent="0.25">
      <c r="A825" s="10">
        <f t="shared" si="125"/>
        <v>44602</v>
      </c>
      <c r="B825">
        <f>'0210'!B28</f>
        <v>6.2</v>
      </c>
      <c r="C825">
        <f>'0210'!C28</f>
        <v>718.8</v>
      </c>
      <c r="D825">
        <f>'0210'!D28</f>
        <v>76.7</v>
      </c>
      <c r="E825">
        <f>'0210'!E28</f>
        <v>737.2</v>
      </c>
      <c r="F825" s="4">
        <f t="shared" si="126"/>
        <v>82.9</v>
      </c>
      <c r="G825" s="4">
        <f t="shared" si="127"/>
        <v>1456</v>
      </c>
      <c r="H825" s="17">
        <f t="shared" si="128"/>
        <v>-94.306318681318686</v>
      </c>
    </row>
    <row r="826" spans="1:8" x14ac:dyDescent="0.25">
      <c r="A826" s="10">
        <f t="shared" si="125"/>
        <v>44609</v>
      </c>
      <c r="B826">
        <f>'0217'!B28</f>
        <v>5.5</v>
      </c>
      <c r="C826">
        <f>'0217'!C28</f>
        <v>718.8</v>
      </c>
      <c r="D826">
        <f>'0217'!D28</f>
        <v>77.400000000000006</v>
      </c>
      <c r="E826">
        <f>'0217'!E28</f>
        <v>806.5</v>
      </c>
      <c r="F826" s="4">
        <f t="shared" si="126"/>
        <v>82.9</v>
      </c>
      <c r="G826" s="4">
        <f t="shared" si="127"/>
        <v>1525.3</v>
      </c>
      <c r="H826" s="17">
        <f t="shared" si="128"/>
        <v>-94.565003605848034</v>
      </c>
    </row>
    <row r="827" spans="1:8" x14ac:dyDescent="0.25">
      <c r="A827" s="10">
        <f t="shared" si="125"/>
        <v>44616</v>
      </c>
      <c r="B827">
        <f>'0224'!B28</f>
        <v>6.4</v>
      </c>
      <c r="C827">
        <f>'0224'!C28</f>
        <v>653</v>
      </c>
      <c r="D827">
        <f>'0224'!D28</f>
        <v>77.900000000000006</v>
      </c>
      <c r="E827">
        <f>'0224'!E28</f>
        <v>980.2</v>
      </c>
      <c r="F827" s="4">
        <f t="shared" si="126"/>
        <v>84.300000000000011</v>
      </c>
      <c r="G827" s="4">
        <f t="shared" si="127"/>
        <v>1633.2</v>
      </c>
      <c r="H827" s="17">
        <f t="shared" si="128"/>
        <v>-94.838354151359297</v>
      </c>
    </row>
    <row r="828" spans="1:8" x14ac:dyDescent="0.25">
      <c r="A828" s="10">
        <f t="shared" si="125"/>
        <v>44623</v>
      </c>
      <c r="B828">
        <f>'0303'!B29</f>
        <v>135.4</v>
      </c>
      <c r="C828">
        <f>'0303'!C29</f>
        <v>652.70000000000005</v>
      </c>
      <c r="D828">
        <f>'0303'!D29</f>
        <v>77.900000000000006</v>
      </c>
      <c r="E828">
        <f>'0303'!E29</f>
        <v>1108.0999999999999</v>
      </c>
      <c r="F828" s="4">
        <f t="shared" si="126"/>
        <v>213.3</v>
      </c>
      <c r="G828" s="4">
        <f t="shared" si="127"/>
        <v>1760.8</v>
      </c>
      <c r="H828" s="17">
        <f t="shared" si="128"/>
        <v>-87.886188096319856</v>
      </c>
    </row>
    <row r="829" spans="1:8" x14ac:dyDescent="0.25">
      <c r="A829" s="10">
        <f t="shared" si="125"/>
        <v>44630</v>
      </c>
      <c r="B829">
        <f>'0310'!B30</f>
        <v>268.8</v>
      </c>
      <c r="C829">
        <f>'0310'!C30</f>
        <v>646.29999999999995</v>
      </c>
      <c r="D829">
        <f>'0310'!D30</f>
        <v>78.099999999999994</v>
      </c>
      <c r="E829">
        <f>'0310'!E30</f>
        <v>1282.7</v>
      </c>
      <c r="F829" s="4">
        <f t="shared" si="126"/>
        <v>346.9</v>
      </c>
      <c r="G829" s="4">
        <f t="shared" si="127"/>
        <v>1929</v>
      </c>
      <c r="H829" s="17">
        <f t="shared" si="128"/>
        <v>-82.016588906168991</v>
      </c>
    </row>
    <row r="830" spans="1:8" x14ac:dyDescent="0.25">
      <c r="A830" s="10">
        <f t="shared" si="125"/>
        <v>44637</v>
      </c>
      <c r="B830">
        <f>'0317'!B30</f>
        <v>393.2</v>
      </c>
      <c r="C830">
        <f>'0317'!C30</f>
        <v>650.29999999999995</v>
      </c>
      <c r="D830">
        <f>'0317'!D30</f>
        <v>80.900000000000006</v>
      </c>
      <c r="E830">
        <f>'0317'!E30</f>
        <v>1632</v>
      </c>
      <c r="F830" s="4">
        <f t="shared" ref="F830:F836" si="129">+B830+D830</f>
        <v>474.1</v>
      </c>
      <c r="G830" s="4">
        <f t="shared" ref="G830:G836" si="130">+C830+E830</f>
        <v>2282.3000000000002</v>
      </c>
      <c r="H830" s="17">
        <f t="shared" ref="H830:H836" si="131">+(F830/G830-1)*100</f>
        <v>-79.227095473864082</v>
      </c>
    </row>
    <row r="831" spans="1:8" x14ac:dyDescent="0.25">
      <c r="A831" s="10">
        <f t="shared" ref="A831:A887" si="132">+A830+7</f>
        <v>44644</v>
      </c>
      <c r="B831">
        <f>'0324'!B30</f>
        <v>392.8</v>
      </c>
      <c r="C831">
        <f>'0324'!C30</f>
        <v>715.2</v>
      </c>
      <c r="D831">
        <f>'0324'!D30</f>
        <v>140.69999999999999</v>
      </c>
      <c r="E831">
        <f>'0324'!E30</f>
        <v>1690.5</v>
      </c>
      <c r="F831" s="4">
        <f t="shared" si="129"/>
        <v>533.5</v>
      </c>
      <c r="G831" s="4">
        <f t="shared" si="130"/>
        <v>2405.6999999999998</v>
      </c>
      <c r="H831" s="17">
        <f t="shared" si="131"/>
        <v>-77.823502514860536</v>
      </c>
    </row>
    <row r="832" spans="1:8" x14ac:dyDescent="0.25">
      <c r="A832" s="10">
        <f t="shared" si="132"/>
        <v>44651</v>
      </c>
      <c r="B832">
        <f>'0331'!B30</f>
        <v>462</v>
      </c>
      <c r="C832">
        <f>'0331'!C30</f>
        <v>720.3</v>
      </c>
      <c r="D832">
        <f>'0331'!D30</f>
        <v>263.5</v>
      </c>
      <c r="E832">
        <f>'0331'!E30</f>
        <v>1933.1</v>
      </c>
      <c r="F832" s="4">
        <f t="shared" si="129"/>
        <v>725.5</v>
      </c>
      <c r="G832" s="4">
        <f t="shared" si="130"/>
        <v>2653.3999999999996</v>
      </c>
      <c r="H832" s="17">
        <f t="shared" si="131"/>
        <v>-72.657722167784726</v>
      </c>
    </row>
    <row r="833" spans="1:9" x14ac:dyDescent="0.25">
      <c r="A833" s="10">
        <f t="shared" si="132"/>
        <v>44658</v>
      </c>
      <c r="B833">
        <f>'0407'!B31</f>
        <v>528</v>
      </c>
      <c r="C833">
        <f>'0407'!C31</f>
        <v>654.79999999999995</v>
      </c>
      <c r="D833">
        <f>'0407'!D31</f>
        <v>348.6</v>
      </c>
      <c r="E833">
        <f>'0407'!E31</f>
        <v>2124.5</v>
      </c>
      <c r="F833" s="4">
        <f t="shared" si="129"/>
        <v>876.6</v>
      </c>
      <c r="G833" s="4">
        <f t="shared" si="130"/>
        <v>2779.3</v>
      </c>
      <c r="H833" s="17">
        <f t="shared" si="131"/>
        <v>-68.459684093116977</v>
      </c>
      <c r="I833">
        <f>'0407'!F31</f>
        <v>0</v>
      </c>
    </row>
    <row r="834" spans="1:9" x14ac:dyDescent="0.25">
      <c r="A834" s="10">
        <f t="shared" si="132"/>
        <v>44665</v>
      </c>
      <c r="B834">
        <f>'0414'!B31</f>
        <v>592.29999999999995</v>
      </c>
      <c r="C834">
        <f>'0414'!C31</f>
        <v>524.4</v>
      </c>
      <c r="D834">
        <f>'0414'!D31</f>
        <v>410.5</v>
      </c>
      <c r="E834">
        <f>'0414'!E31</f>
        <v>2389.5</v>
      </c>
      <c r="F834" s="4">
        <f t="shared" si="129"/>
        <v>1002.8</v>
      </c>
      <c r="G834" s="4">
        <f t="shared" si="130"/>
        <v>2913.9</v>
      </c>
      <c r="H834" s="17">
        <f t="shared" si="131"/>
        <v>-65.585641236830369</v>
      </c>
      <c r="I834">
        <f>'0414'!F31</f>
        <v>0</v>
      </c>
    </row>
    <row r="835" spans="1:9" x14ac:dyDescent="0.25">
      <c r="A835" s="10">
        <f t="shared" si="132"/>
        <v>44672</v>
      </c>
      <c r="B835">
        <f>'0421'!B31</f>
        <v>657.3</v>
      </c>
      <c r="C835">
        <f>'0421'!C31</f>
        <v>457.7</v>
      </c>
      <c r="D835">
        <f>'0421'!D31</f>
        <v>470.6</v>
      </c>
      <c r="E835">
        <f>'0421'!E31</f>
        <v>2573.3000000000002</v>
      </c>
      <c r="F835" s="4">
        <f t="shared" si="129"/>
        <v>1127.9000000000001</v>
      </c>
      <c r="G835" s="4">
        <f t="shared" si="130"/>
        <v>3031</v>
      </c>
      <c r="H835" s="17">
        <f t="shared" si="131"/>
        <v>-62.787858792477721</v>
      </c>
      <c r="I835">
        <f>'0421'!F31</f>
        <v>0</v>
      </c>
    </row>
    <row r="836" spans="1:9" x14ac:dyDescent="0.25">
      <c r="A836" s="10">
        <f t="shared" si="132"/>
        <v>44679</v>
      </c>
      <c r="B836">
        <f>'0428'!B31</f>
        <v>527.20000000000005</v>
      </c>
      <c r="C836">
        <f>'0428'!C31</f>
        <v>323.60000000000002</v>
      </c>
      <c r="D836">
        <f>'0428'!D31</f>
        <v>604.9</v>
      </c>
      <c r="E836">
        <f>'0428'!E31</f>
        <v>2829.1</v>
      </c>
      <c r="F836" s="4">
        <f t="shared" si="129"/>
        <v>1132.0999999999999</v>
      </c>
      <c r="G836" s="4">
        <f t="shared" si="130"/>
        <v>3152.7</v>
      </c>
      <c r="H836" s="17">
        <f t="shared" si="131"/>
        <v>-64.091096520442804</v>
      </c>
      <c r="I836">
        <f>'0428'!F31</f>
        <v>0</v>
      </c>
    </row>
    <row r="837" spans="1:9" x14ac:dyDescent="0.25">
      <c r="A837" s="10">
        <f t="shared" si="132"/>
        <v>44686</v>
      </c>
      <c r="B837">
        <f>'0505'!B31</f>
        <v>527.6</v>
      </c>
      <c r="C837">
        <f>'0505'!C31</f>
        <v>192.6</v>
      </c>
      <c r="D837">
        <f>'0505'!D31</f>
        <v>736.3</v>
      </c>
      <c r="E837">
        <f>'0505'!E31</f>
        <v>3076.9</v>
      </c>
      <c r="F837" s="4">
        <f t="shared" ref="F837:F844" si="133">+B837+D837</f>
        <v>1263.9000000000001</v>
      </c>
      <c r="G837" s="4">
        <f t="shared" ref="G837:G844" si="134">+C837+E837</f>
        <v>3269.5</v>
      </c>
      <c r="H837" s="17">
        <f t="shared" ref="H837:H844" si="135">+(F837/G837-1)*100</f>
        <v>-61.342712953050913</v>
      </c>
      <c r="I837">
        <f>'0505'!F31</f>
        <v>0</v>
      </c>
    </row>
    <row r="838" spans="1:9" x14ac:dyDescent="0.25">
      <c r="A838" s="10">
        <f t="shared" si="132"/>
        <v>44693</v>
      </c>
      <c r="B838">
        <f>'0512'!B31</f>
        <v>327.3</v>
      </c>
      <c r="C838">
        <f>'0512'!C31</f>
        <v>192.5</v>
      </c>
      <c r="D838">
        <f>'0512'!D31</f>
        <v>996</v>
      </c>
      <c r="E838">
        <f>'0512'!E31</f>
        <v>3141.5</v>
      </c>
      <c r="F838" s="4">
        <f t="shared" si="133"/>
        <v>1323.3</v>
      </c>
      <c r="G838" s="4">
        <f t="shared" si="134"/>
        <v>3334</v>
      </c>
      <c r="H838" s="17">
        <f t="shared" si="135"/>
        <v>-60.308938212357532</v>
      </c>
      <c r="I838">
        <f>'0512'!F31</f>
        <v>0</v>
      </c>
    </row>
    <row r="839" spans="1:9" x14ac:dyDescent="0.25">
      <c r="A839" s="10">
        <f t="shared" si="132"/>
        <v>44700</v>
      </c>
      <c r="B839">
        <f>'0519'!B31</f>
        <v>207.1</v>
      </c>
      <c r="C839">
        <f>'0519'!C31</f>
        <v>195.5</v>
      </c>
      <c r="D839">
        <f>'0519'!D31</f>
        <v>1059.3</v>
      </c>
      <c r="E839">
        <f>'0519'!E31</f>
        <v>3203.1</v>
      </c>
      <c r="F839" s="4">
        <f t="shared" si="133"/>
        <v>1266.3999999999999</v>
      </c>
      <c r="G839" s="4">
        <f t="shared" si="134"/>
        <v>3398.6</v>
      </c>
      <c r="H839" s="17">
        <f t="shared" si="135"/>
        <v>-62.737597834402401</v>
      </c>
      <c r="I839">
        <f>'0519'!F31</f>
        <v>0</v>
      </c>
    </row>
    <row r="840" spans="1:9" x14ac:dyDescent="0.25">
      <c r="A840" s="10">
        <f t="shared" si="132"/>
        <v>44707</v>
      </c>
      <c r="B840">
        <f>'0526'!B31</f>
        <v>141.1</v>
      </c>
      <c r="C840">
        <f>'0526'!C31</f>
        <v>193.4</v>
      </c>
      <c r="D840">
        <f>'0526'!D31</f>
        <v>1190.9000000000001</v>
      </c>
      <c r="E840">
        <f>'0526'!E31</f>
        <v>3343.2</v>
      </c>
      <c r="F840" s="4">
        <f t="shared" si="133"/>
        <v>1332</v>
      </c>
      <c r="G840" s="4">
        <f t="shared" si="134"/>
        <v>3536.6</v>
      </c>
      <c r="H840" s="17">
        <f t="shared" si="135"/>
        <v>-62.336707572244521</v>
      </c>
      <c r="I840">
        <f>'0526'!F31</f>
        <v>0</v>
      </c>
    </row>
    <row r="841" spans="1:9" x14ac:dyDescent="0.25">
      <c r="A841" s="10">
        <f t="shared" si="132"/>
        <v>44714</v>
      </c>
      <c r="B841">
        <f>'0602'!B31</f>
        <v>75.7</v>
      </c>
      <c r="C841">
        <f>'0602'!C31</f>
        <v>68.3</v>
      </c>
      <c r="D841">
        <f>'0602'!D31</f>
        <v>1254.3</v>
      </c>
      <c r="E841">
        <f>'0602'!E31</f>
        <v>3459.5</v>
      </c>
      <c r="F841" s="4">
        <f t="shared" si="133"/>
        <v>1330</v>
      </c>
      <c r="G841" s="4">
        <f t="shared" si="134"/>
        <v>3527.8</v>
      </c>
      <c r="H841" s="17">
        <f t="shared" si="135"/>
        <v>-62.29945008220421</v>
      </c>
      <c r="I841">
        <f>'0602'!F31</f>
        <v>0</v>
      </c>
    </row>
    <row r="842" spans="1:9" x14ac:dyDescent="0.25">
      <c r="A842" s="10">
        <f t="shared" si="132"/>
        <v>44721</v>
      </c>
      <c r="B842">
        <f>'0609'!B31</f>
        <v>10.3</v>
      </c>
      <c r="C842">
        <f>'0609'!C31</f>
        <v>67.3</v>
      </c>
      <c r="D842">
        <f>'0609'!D31</f>
        <v>1392.1</v>
      </c>
      <c r="E842">
        <f>'0609'!E31</f>
        <v>3460.5</v>
      </c>
      <c r="F842" s="4">
        <f t="shared" si="133"/>
        <v>1402.3999999999999</v>
      </c>
      <c r="G842" s="4">
        <f t="shared" si="134"/>
        <v>3527.8</v>
      </c>
      <c r="H842" s="17">
        <f t="shared" si="135"/>
        <v>-60.2471795453257</v>
      </c>
      <c r="I842">
        <f>'0609'!F31</f>
        <v>0</v>
      </c>
    </row>
    <row r="843" spans="1:9" x14ac:dyDescent="0.25">
      <c r="A843" s="10">
        <f t="shared" si="132"/>
        <v>44728</v>
      </c>
      <c r="B843">
        <f>'0616'!B31</f>
        <v>11.2</v>
      </c>
      <c r="C843">
        <f>'0616'!C31</f>
        <v>66.5</v>
      </c>
      <c r="D843">
        <f>'0616'!D31</f>
        <v>1392.7</v>
      </c>
      <c r="E843">
        <f>'0616'!E31</f>
        <v>3461.3</v>
      </c>
      <c r="F843" s="4">
        <f t="shared" si="133"/>
        <v>1403.9</v>
      </c>
      <c r="G843" s="4">
        <f t="shared" si="134"/>
        <v>3527.8</v>
      </c>
      <c r="H843" s="17">
        <f t="shared" si="135"/>
        <v>-60.204660128125177</v>
      </c>
      <c r="I843">
        <f>'0616'!F31</f>
        <v>0</v>
      </c>
    </row>
    <row r="844" spans="1:9" x14ac:dyDescent="0.25">
      <c r="A844" s="10">
        <f t="shared" si="132"/>
        <v>44735</v>
      </c>
      <c r="B844">
        <f>'0623'!B32</f>
        <v>10.1</v>
      </c>
      <c r="C844">
        <f>'0623'!C32</f>
        <v>3.5</v>
      </c>
      <c r="D844">
        <f>'0623'!D32</f>
        <v>1462.5</v>
      </c>
      <c r="E844">
        <f>'0623'!E32</f>
        <v>3522.6</v>
      </c>
      <c r="F844" s="4">
        <f t="shared" si="133"/>
        <v>1472.6</v>
      </c>
      <c r="G844" s="4">
        <f t="shared" si="134"/>
        <v>3526.1</v>
      </c>
      <c r="H844" s="17">
        <f t="shared" si="135"/>
        <v>-58.237145855194129</v>
      </c>
      <c r="I844">
        <f>'0623'!F32</f>
        <v>0</v>
      </c>
    </row>
    <row r="845" spans="1:9" x14ac:dyDescent="0.25">
      <c r="A845" s="10">
        <f t="shared" si="132"/>
        <v>44742</v>
      </c>
      <c r="B845">
        <f>'0630'!B31</f>
        <v>11</v>
      </c>
      <c r="C845">
        <f>'0630'!C31</f>
        <v>3.1</v>
      </c>
      <c r="D845">
        <f>'0630'!D31</f>
        <v>1463.4</v>
      </c>
      <c r="E845">
        <f>'0630'!E31</f>
        <v>3522.9</v>
      </c>
      <c r="F845" s="4">
        <f t="shared" ref="F845:F847" si="136">+B845+D845</f>
        <v>1474.4</v>
      </c>
      <c r="G845" s="4">
        <f t="shared" ref="G845:G847" si="137">+C845+E845</f>
        <v>3526</v>
      </c>
      <c r="H845" s="17">
        <f t="shared" ref="H845:H847" si="138">+(F845/G845-1)*100</f>
        <v>-58.184912081678952</v>
      </c>
      <c r="I845">
        <f>'0630'!F31</f>
        <v>0</v>
      </c>
    </row>
    <row r="846" spans="1:9" x14ac:dyDescent="0.25">
      <c r="A846" s="10">
        <f t="shared" si="132"/>
        <v>44749</v>
      </c>
      <c r="B846">
        <f>'0707'!B31</f>
        <v>8.9</v>
      </c>
      <c r="C846">
        <f>'0707'!C31</f>
        <v>3.2</v>
      </c>
      <c r="D846">
        <f>'0707'!D31</f>
        <v>1465.5</v>
      </c>
      <c r="E846">
        <f>'0707'!E31</f>
        <v>3522.9</v>
      </c>
      <c r="F846" s="4">
        <f t="shared" si="136"/>
        <v>1474.4</v>
      </c>
      <c r="G846" s="4">
        <f t="shared" si="137"/>
        <v>3526.1</v>
      </c>
      <c r="H846" s="17">
        <f t="shared" si="138"/>
        <v>-58.186097955248009</v>
      </c>
      <c r="I846">
        <f>'0707'!F31</f>
        <v>0</v>
      </c>
    </row>
    <row r="847" spans="1:9" x14ac:dyDescent="0.25">
      <c r="A847" s="10">
        <f t="shared" si="132"/>
        <v>44756</v>
      </c>
      <c r="B847">
        <f>'0714'!B31</f>
        <v>9.5</v>
      </c>
      <c r="C847">
        <f>'0714'!C31</f>
        <v>2.6</v>
      </c>
      <c r="D847">
        <f>'0714'!D31</f>
        <v>1466.2</v>
      </c>
      <c r="E847">
        <f>'0714'!E31</f>
        <v>3524.1</v>
      </c>
      <c r="F847" s="4">
        <f t="shared" si="136"/>
        <v>1475.7</v>
      </c>
      <c r="G847" s="4">
        <f t="shared" si="137"/>
        <v>3526.7</v>
      </c>
      <c r="H847" s="17">
        <f t="shared" si="138"/>
        <v>-58.156350129015792</v>
      </c>
      <c r="I847">
        <f>'0714'!F31</f>
        <v>0</v>
      </c>
    </row>
    <row r="848" spans="1:9" x14ac:dyDescent="0.25">
      <c r="A848" s="10">
        <f t="shared" si="132"/>
        <v>44763</v>
      </c>
      <c r="B848">
        <f>'0721'!B31</f>
        <v>8.5</v>
      </c>
      <c r="C848">
        <f>'0721'!C31</f>
        <v>2.6</v>
      </c>
      <c r="D848">
        <f>'0721'!D31</f>
        <v>1467.2</v>
      </c>
      <c r="E848">
        <f>'0721'!E31</f>
        <v>3524.3</v>
      </c>
      <c r="F848" s="4">
        <f t="shared" ref="F848:F854" si="139">+B848+D848</f>
        <v>1475.7</v>
      </c>
      <c r="G848" s="4">
        <f t="shared" ref="G848:G854" si="140">+C848+E848</f>
        <v>3526.9</v>
      </c>
      <c r="H848" s="17">
        <f t="shared" ref="H848:H854" si="141">+(F848/G848-1)*100</f>
        <v>-58.158722957838329</v>
      </c>
      <c r="I848">
        <f>'0721'!F31</f>
        <v>0</v>
      </c>
    </row>
    <row r="849" spans="1:9" x14ac:dyDescent="0.25">
      <c r="A849" s="10">
        <f t="shared" si="132"/>
        <v>44770</v>
      </c>
      <c r="B849">
        <f>'0728'!B32</f>
        <v>5.7</v>
      </c>
      <c r="C849">
        <f>'0728'!C32</f>
        <v>2</v>
      </c>
      <c r="D849">
        <f>'0728'!D32</f>
        <v>1469.9</v>
      </c>
      <c r="E849">
        <f>'0728'!E32</f>
        <v>3525</v>
      </c>
      <c r="F849" s="4">
        <f t="shared" si="139"/>
        <v>1475.6000000000001</v>
      </c>
      <c r="G849" s="4">
        <f t="shared" si="140"/>
        <v>3527</v>
      </c>
      <c r="H849" s="17">
        <f t="shared" si="141"/>
        <v>-58.162744542103773</v>
      </c>
      <c r="I849">
        <f>'0728'!F32</f>
        <v>0</v>
      </c>
    </row>
    <row r="850" spans="1:9" x14ac:dyDescent="0.25">
      <c r="A850" s="10">
        <f t="shared" si="132"/>
        <v>44777</v>
      </c>
      <c r="B850">
        <f>'0804'!B32</f>
        <v>5.5</v>
      </c>
      <c r="C850">
        <f>'0804'!C32</f>
        <v>2</v>
      </c>
      <c r="D850">
        <f>'0804'!D32</f>
        <v>1470.1</v>
      </c>
      <c r="E850">
        <f>'0804'!E32</f>
        <v>3525</v>
      </c>
      <c r="F850" s="4">
        <f t="shared" si="139"/>
        <v>1475.6</v>
      </c>
      <c r="G850" s="4">
        <f t="shared" si="140"/>
        <v>3527</v>
      </c>
      <c r="H850" s="17">
        <f t="shared" si="141"/>
        <v>-58.162744542103773</v>
      </c>
      <c r="I850">
        <f>'0804'!F32</f>
        <v>0</v>
      </c>
    </row>
    <row r="851" spans="1:9" x14ac:dyDescent="0.25">
      <c r="A851" s="10">
        <f t="shared" si="132"/>
        <v>44784</v>
      </c>
      <c r="B851">
        <f>'0811'!B32</f>
        <v>4.9000000000000004</v>
      </c>
      <c r="C851">
        <f>'0811'!C32</f>
        <v>1.8</v>
      </c>
      <c r="D851">
        <f>'0811'!D32</f>
        <v>1470.7</v>
      </c>
      <c r="E851">
        <f>'0811'!E32</f>
        <v>3525.2</v>
      </c>
      <c r="F851" s="4">
        <f t="shared" si="139"/>
        <v>1475.6000000000001</v>
      </c>
      <c r="G851" s="4">
        <f t="shared" si="140"/>
        <v>3527</v>
      </c>
      <c r="H851" s="17">
        <f t="shared" si="141"/>
        <v>-58.162744542103773</v>
      </c>
      <c r="I851">
        <f>'0811'!F32</f>
        <v>0</v>
      </c>
    </row>
    <row r="852" spans="1:9" x14ac:dyDescent="0.25">
      <c r="A852" s="10">
        <f t="shared" si="132"/>
        <v>44791</v>
      </c>
      <c r="C852">
        <v>1.8</v>
      </c>
      <c r="E852">
        <v>3525.2</v>
      </c>
      <c r="F852" s="4">
        <f t="shared" si="139"/>
        <v>0</v>
      </c>
      <c r="G852" s="4">
        <f t="shared" si="140"/>
        <v>3527</v>
      </c>
      <c r="H852" s="17">
        <f t="shared" si="141"/>
        <v>-100</v>
      </c>
    </row>
    <row r="853" spans="1:9" x14ac:dyDescent="0.25">
      <c r="A853" s="10">
        <f t="shared" si="132"/>
        <v>44798</v>
      </c>
      <c r="B853">
        <f>'0825'!B32</f>
        <v>6.7</v>
      </c>
      <c r="C853">
        <f>'0825'!C32</f>
        <v>3.7</v>
      </c>
      <c r="D853">
        <f>'0825'!D32</f>
        <v>1471.8</v>
      </c>
      <c r="E853">
        <f>'0825'!E32</f>
        <v>3525.2</v>
      </c>
      <c r="F853" s="4">
        <f t="shared" si="139"/>
        <v>1478.5</v>
      </c>
      <c r="G853" s="4">
        <f t="shared" si="140"/>
        <v>3528.8999999999996</v>
      </c>
      <c r="H853" s="17">
        <f t="shared" si="141"/>
        <v>-58.103091614950827</v>
      </c>
      <c r="I853">
        <f>'0825'!F32</f>
        <v>0</v>
      </c>
    </row>
    <row r="854" spans="1:9" x14ac:dyDescent="0.25">
      <c r="A854" s="10">
        <f t="shared" si="132"/>
        <v>44805</v>
      </c>
      <c r="B854">
        <f>'0901'!B25</f>
        <v>6.7</v>
      </c>
      <c r="C854">
        <f>'0901'!C25</f>
        <v>69.7</v>
      </c>
      <c r="D854">
        <f>'0901'!D25</f>
        <v>0</v>
      </c>
      <c r="E854">
        <f>'0901'!E25</f>
        <v>0</v>
      </c>
      <c r="F854" s="4">
        <f t="shared" si="139"/>
        <v>6.7</v>
      </c>
      <c r="G854" s="4">
        <f t="shared" si="140"/>
        <v>69.7</v>
      </c>
      <c r="H854" s="17">
        <f t="shared" si="141"/>
        <v>-90.387374461979903</v>
      </c>
    </row>
    <row r="855" spans="1:9" x14ac:dyDescent="0.25">
      <c r="A855" s="10">
        <f t="shared" si="132"/>
        <v>44812</v>
      </c>
      <c r="B855">
        <f>'0908'!B24</f>
        <v>6.6</v>
      </c>
      <c r="C855">
        <f>'0908'!C24</f>
        <v>71.5</v>
      </c>
      <c r="D855">
        <f>'0908'!D24</f>
        <v>0.1</v>
      </c>
      <c r="E855">
        <f>'0908'!E23</f>
        <v>0.2</v>
      </c>
      <c r="F855" s="4">
        <f t="shared" ref="F855" si="142">+B855+D855</f>
        <v>6.6999999999999993</v>
      </c>
      <c r="G855" s="4">
        <f t="shared" ref="G855" si="143">+C855+E855</f>
        <v>71.7</v>
      </c>
      <c r="H855" s="17">
        <f t="shared" ref="H855:H861" si="144">+(F855/G855-1)*100</f>
        <v>-90.655509065550916</v>
      </c>
    </row>
    <row r="856" spans="1:9" x14ac:dyDescent="0.25">
      <c r="A856" s="10">
        <f t="shared" si="132"/>
        <v>44819</v>
      </c>
      <c r="B856">
        <f>'0915'!B24</f>
        <v>6.2</v>
      </c>
      <c r="C856">
        <f>'0915'!C24</f>
        <v>71.3</v>
      </c>
      <c r="D856">
        <f>'0915'!D24</f>
        <v>0.4</v>
      </c>
      <c r="E856">
        <f>'0915'!E24</f>
        <v>0.5</v>
      </c>
      <c r="F856" s="4">
        <f t="shared" ref="F856:F861" si="145">+B856+D856</f>
        <v>6.6000000000000005</v>
      </c>
      <c r="G856" s="4">
        <f t="shared" ref="G856:G861" si="146">+C856+E856</f>
        <v>71.8</v>
      </c>
      <c r="H856" s="17">
        <f t="shared" si="144"/>
        <v>-90.807799442896936</v>
      </c>
    </row>
    <row r="857" spans="1:9" x14ac:dyDescent="0.25">
      <c r="A857" s="10">
        <f t="shared" si="132"/>
        <v>44826</v>
      </c>
      <c r="B857">
        <f>'0922'!B24</f>
        <v>6.4</v>
      </c>
      <c r="C857">
        <f>'0922'!C24</f>
        <v>71.099999999999994</v>
      </c>
      <c r="D857">
        <f>'0922'!D24</f>
        <v>0.8</v>
      </c>
      <c r="E857">
        <f>'0922'!E24</f>
        <v>0.6</v>
      </c>
      <c r="F857" s="4">
        <f t="shared" si="145"/>
        <v>7.2</v>
      </c>
      <c r="G857" s="4">
        <f t="shared" si="146"/>
        <v>71.699999999999989</v>
      </c>
      <c r="H857" s="17">
        <f t="shared" si="144"/>
        <v>-89.958158995815893</v>
      </c>
    </row>
    <row r="858" spans="1:9" x14ac:dyDescent="0.25">
      <c r="A858" s="10">
        <f t="shared" si="132"/>
        <v>44833</v>
      </c>
      <c r="B858">
        <f>'0929'!B24</f>
        <v>6.2</v>
      </c>
      <c r="C858">
        <f>'0929'!C24</f>
        <v>70.900000000000006</v>
      </c>
      <c r="D858">
        <f>'0929'!D24</f>
        <v>0.8</v>
      </c>
      <c r="E858">
        <f>'0929'!E24</f>
        <v>0.8</v>
      </c>
      <c r="F858" s="4">
        <f t="shared" si="145"/>
        <v>7</v>
      </c>
      <c r="G858" s="4">
        <f t="shared" si="146"/>
        <v>71.7</v>
      </c>
      <c r="H858" s="17">
        <f t="shared" si="144"/>
        <v>-90.237099023709902</v>
      </c>
    </row>
    <row r="859" spans="1:9" x14ac:dyDescent="0.25">
      <c r="A859" s="10">
        <f t="shared" si="132"/>
        <v>44840</v>
      </c>
      <c r="B859">
        <f>'1006'!B24</f>
        <v>6.4</v>
      </c>
      <c r="C859">
        <f>'1006'!C24</f>
        <v>70.8</v>
      </c>
      <c r="D859">
        <f>'1006'!D24</f>
        <v>1.1000000000000001</v>
      </c>
      <c r="E859">
        <f>'1006'!E24</f>
        <v>0.9</v>
      </c>
      <c r="F859" s="4">
        <f t="shared" si="145"/>
        <v>7.5</v>
      </c>
      <c r="G859" s="4">
        <f t="shared" si="146"/>
        <v>71.7</v>
      </c>
      <c r="H859" s="17">
        <f t="shared" si="144"/>
        <v>-89.539748953974893</v>
      </c>
    </row>
    <row r="860" spans="1:9" x14ac:dyDescent="0.25">
      <c r="A860" s="10">
        <f t="shared" si="132"/>
        <v>44847</v>
      </c>
      <c r="B860">
        <f>'1013'!B24</f>
        <v>12.9</v>
      </c>
      <c r="C860">
        <f>'1013'!C24</f>
        <v>70.8</v>
      </c>
      <c r="D860">
        <f>'1013'!D24</f>
        <v>1.3</v>
      </c>
      <c r="E860">
        <f>'1013'!E24</f>
        <v>0.9</v>
      </c>
      <c r="F860" s="4">
        <f t="shared" si="145"/>
        <v>14.200000000000001</v>
      </c>
      <c r="G860" s="4">
        <f t="shared" si="146"/>
        <v>71.7</v>
      </c>
      <c r="H860" s="17">
        <f t="shared" si="144"/>
        <v>-80.195258019525809</v>
      </c>
    </row>
    <row r="861" spans="1:9" x14ac:dyDescent="0.25">
      <c r="A861" s="10">
        <f t="shared" si="132"/>
        <v>44854</v>
      </c>
      <c r="B861">
        <f>'1020'!B24</f>
        <v>11.9</v>
      </c>
      <c r="C861">
        <f>'1020'!C24</f>
        <v>70.3</v>
      </c>
      <c r="D861">
        <f>'1020'!D24</f>
        <v>2.2000000000000002</v>
      </c>
      <c r="E861">
        <f>'1020'!E24</f>
        <v>1.1000000000000001</v>
      </c>
      <c r="F861" s="4">
        <f t="shared" si="145"/>
        <v>14.100000000000001</v>
      </c>
      <c r="G861" s="4">
        <f t="shared" si="146"/>
        <v>71.399999999999991</v>
      </c>
      <c r="H861" s="17">
        <f t="shared" si="144"/>
        <v>-80.252100840336126</v>
      </c>
    </row>
    <row r="862" spans="1:9" x14ac:dyDescent="0.25">
      <c r="A862" s="10">
        <f t="shared" si="132"/>
        <v>44861</v>
      </c>
      <c r="B862">
        <f>'1027'!B24</f>
        <v>11.6</v>
      </c>
      <c r="C862">
        <f>'1027'!C24</f>
        <v>70</v>
      </c>
      <c r="D862">
        <f>'1027'!D24</f>
        <v>2.5</v>
      </c>
      <c r="E862">
        <f>'1027'!E24</f>
        <v>2.4</v>
      </c>
      <c r="F862" s="4">
        <f t="shared" ref="F862:F865" si="147">+B862+D862</f>
        <v>14.1</v>
      </c>
      <c r="G862" s="4">
        <f t="shared" ref="G862:G865" si="148">+C862+E862</f>
        <v>72.400000000000006</v>
      </c>
      <c r="H862" s="17">
        <f t="shared" ref="H862:H865" si="149">+(F862/G862-1)*100</f>
        <v>-80.524861878453052</v>
      </c>
    </row>
    <row r="863" spans="1:9" x14ac:dyDescent="0.25">
      <c r="A863" s="10">
        <f t="shared" si="132"/>
        <v>44868</v>
      </c>
      <c r="B863">
        <f>'1103'!B24</f>
        <v>12.6</v>
      </c>
      <c r="C863">
        <f>'1103'!C24</f>
        <v>69.7</v>
      </c>
      <c r="D863">
        <f>'1103'!D24</f>
        <v>3.6</v>
      </c>
      <c r="E863">
        <f>'1103'!E24</f>
        <v>2.7</v>
      </c>
      <c r="F863" s="4">
        <f t="shared" si="147"/>
        <v>16.2</v>
      </c>
      <c r="G863" s="4">
        <f t="shared" si="148"/>
        <v>72.400000000000006</v>
      </c>
      <c r="H863" s="17">
        <f t="shared" si="149"/>
        <v>-77.624309392265189</v>
      </c>
    </row>
    <row r="864" spans="1:9" x14ac:dyDescent="0.25">
      <c r="A864" s="10">
        <f t="shared" si="132"/>
        <v>44875</v>
      </c>
      <c r="B864">
        <f>'1110'!B24</f>
        <v>13.8</v>
      </c>
      <c r="C864">
        <f>'1110'!C24</f>
        <v>69.400000000000006</v>
      </c>
      <c r="D864">
        <f>'1110'!D24</f>
        <v>3.9</v>
      </c>
      <c r="E864">
        <f>'1110'!E24</f>
        <v>3</v>
      </c>
      <c r="F864" s="4">
        <f t="shared" si="147"/>
        <v>17.7</v>
      </c>
      <c r="G864" s="4">
        <f t="shared" si="148"/>
        <v>72.400000000000006</v>
      </c>
      <c r="H864" s="17">
        <f t="shared" si="149"/>
        <v>-75.552486187845318</v>
      </c>
    </row>
    <row r="865" spans="1:8" x14ac:dyDescent="0.25">
      <c r="A865" s="10">
        <f t="shared" si="132"/>
        <v>44882</v>
      </c>
      <c r="B865">
        <f>'1117'!B24</f>
        <v>14.7</v>
      </c>
      <c r="C865">
        <f>'1117'!C24</f>
        <v>68.400000000000006</v>
      </c>
      <c r="D865">
        <f>'1117'!D24</f>
        <v>3.9</v>
      </c>
      <c r="E865">
        <f>'1117'!E24</f>
        <v>4</v>
      </c>
      <c r="F865" s="4">
        <f t="shared" si="147"/>
        <v>18.599999999999998</v>
      </c>
      <c r="G865" s="4">
        <f t="shared" si="148"/>
        <v>72.400000000000006</v>
      </c>
      <c r="H865" s="17">
        <f t="shared" si="149"/>
        <v>-74.309392265193381</v>
      </c>
    </row>
    <row r="866" spans="1:8" x14ac:dyDescent="0.25">
      <c r="A866" s="10">
        <f t="shared" si="132"/>
        <v>44889</v>
      </c>
      <c r="B866">
        <f>'1124'!B25</f>
        <v>14.9</v>
      </c>
      <c r="C866">
        <f>'1124'!C25</f>
        <v>67.5</v>
      </c>
      <c r="D866">
        <f>'1124'!D25</f>
        <v>4.5</v>
      </c>
      <c r="E866">
        <f>'1124'!E25</f>
        <v>4.8</v>
      </c>
      <c r="F866" s="4">
        <f t="shared" ref="F866:F869" si="150">+B866+D866</f>
        <v>19.399999999999999</v>
      </c>
      <c r="G866" s="4">
        <f t="shared" ref="G866:G869" si="151">+C866+E866</f>
        <v>72.3</v>
      </c>
      <c r="H866" s="17">
        <f t="shared" ref="H866:H869" si="152">+(F866/G866-1)*100</f>
        <v>-73.167358229598904</v>
      </c>
    </row>
    <row r="867" spans="1:8" x14ac:dyDescent="0.25">
      <c r="A867" s="10">
        <f t="shared" si="132"/>
        <v>44896</v>
      </c>
      <c r="B867">
        <f>'1201'!B27</f>
        <v>13.9</v>
      </c>
      <c r="C867">
        <f>'1201'!C27</f>
        <v>67.400000000000006</v>
      </c>
      <c r="D867">
        <f>'1201'!D27</f>
        <v>5.7</v>
      </c>
      <c r="E867">
        <f>'1201'!E27</f>
        <v>5</v>
      </c>
      <c r="F867" s="4">
        <f t="shared" si="150"/>
        <v>19.600000000000001</v>
      </c>
      <c r="G867" s="4">
        <f t="shared" si="151"/>
        <v>72.400000000000006</v>
      </c>
      <c r="H867" s="17">
        <f t="shared" si="152"/>
        <v>-72.928176795580114</v>
      </c>
    </row>
    <row r="868" spans="1:8" x14ac:dyDescent="0.25">
      <c r="A868" s="10">
        <f t="shared" si="132"/>
        <v>44903</v>
      </c>
      <c r="B868">
        <f>'1208'!B26</f>
        <v>12.4</v>
      </c>
      <c r="C868">
        <f>'1208'!C26</f>
        <v>67</v>
      </c>
      <c r="D868">
        <f>'1208'!D26</f>
        <v>7.6</v>
      </c>
      <c r="E868">
        <f>'1208'!E26</f>
        <v>5.4</v>
      </c>
      <c r="F868" s="4">
        <f t="shared" si="150"/>
        <v>20</v>
      </c>
      <c r="G868" s="4">
        <f t="shared" si="151"/>
        <v>72.400000000000006</v>
      </c>
      <c r="H868" s="17">
        <f t="shared" si="152"/>
        <v>-72.375690607734811</v>
      </c>
    </row>
    <row r="869" spans="1:8" x14ac:dyDescent="0.25">
      <c r="A869" s="10">
        <f t="shared" si="132"/>
        <v>44910</v>
      </c>
      <c r="B869">
        <f>'1215'!B26</f>
        <v>12</v>
      </c>
      <c r="C869">
        <f>'1215'!C26</f>
        <v>4.5999999999999996</v>
      </c>
      <c r="D869">
        <f>'1215'!D26</f>
        <v>8.1</v>
      </c>
      <c r="E869">
        <f>'1215'!E26</f>
        <v>73.599999999999994</v>
      </c>
      <c r="F869" s="4">
        <f t="shared" si="150"/>
        <v>20.100000000000001</v>
      </c>
      <c r="G869" s="4">
        <f t="shared" si="151"/>
        <v>78.199999999999989</v>
      </c>
      <c r="H869" s="17">
        <f t="shared" si="152"/>
        <v>-74.296675191815851</v>
      </c>
    </row>
    <row r="870" spans="1:8" x14ac:dyDescent="0.25">
      <c r="A870" s="10">
        <f t="shared" si="132"/>
        <v>44917</v>
      </c>
      <c r="B870">
        <f>'1222'!B26</f>
        <v>11.8</v>
      </c>
      <c r="C870">
        <f>'1222'!C26</f>
        <v>3.9</v>
      </c>
      <c r="D870">
        <f>'1222'!D26</f>
        <v>8.6999999999999993</v>
      </c>
      <c r="E870">
        <f>'1222'!E26</f>
        <v>74.400000000000006</v>
      </c>
      <c r="F870" s="4">
        <f t="shared" ref="F870:F874" si="153">+B870+D870</f>
        <v>20.5</v>
      </c>
      <c r="G870" s="4">
        <f t="shared" ref="G870:G874" si="154">+C870+E870</f>
        <v>78.300000000000011</v>
      </c>
      <c r="H870" s="17">
        <f t="shared" ref="H870:H874" si="155">+(F870/G870-1)*100</f>
        <v>-73.818646232439349</v>
      </c>
    </row>
    <row r="871" spans="1:8" x14ac:dyDescent="0.25">
      <c r="A871" s="10">
        <f t="shared" si="132"/>
        <v>44924</v>
      </c>
      <c r="B871">
        <f>'1229'!B26</f>
        <v>11.4</v>
      </c>
      <c r="C871">
        <f>'1229'!C26</f>
        <v>3.9</v>
      </c>
      <c r="D871">
        <f>'1229'!D26</f>
        <v>9.1</v>
      </c>
      <c r="E871">
        <f>'1229'!E26</f>
        <v>74.400000000000006</v>
      </c>
      <c r="F871" s="4">
        <f t="shared" si="153"/>
        <v>20.5</v>
      </c>
      <c r="G871" s="4">
        <f t="shared" si="154"/>
        <v>78.300000000000011</v>
      </c>
      <c r="H871" s="17">
        <f t="shared" si="155"/>
        <v>-73.818646232439349</v>
      </c>
    </row>
    <row r="872" spans="1:8" x14ac:dyDescent="0.25">
      <c r="A872" s="10">
        <f t="shared" si="132"/>
        <v>44931</v>
      </c>
      <c r="B872">
        <f>'0105'!B26</f>
        <v>13.8</v>
      </c>
      <c r="C872">
        <f>'0105'!C26</f>
        <v>3.4</v>
      </c>
      <c r="D872">
        <f>'0105'!D26</f>
        <v>9.3000000000000007</v>
      </c>
      <c r="E872">
        <f>'0105'!E26</f>
        <v>74.599999999999994</v>
      </c>
      <c r="F872" s="4">
        <f t="shared" si="153"/>
        <v>23.1</v>
      </c>
      <c r="G872" s="4">
        <f t="shared" si="154"/>
        <v>78</v>
      </c>
      <c r="H872" s="17">
        <f t="shared" si="155"/>
        <v>-70.384615384615373</v>
      </c>
    </row>
    <row r="873" spans="1:8" x14ac:dyDescent="0.25">
      <c r="A873" s="10">
        <f t="shared" si="132"/>
        <v>44938</v>
      </c>
      <c r="B873">
        <f>'0112'!B26</f>
        <v>148.30000000000001</v>
      </c>
      <c r="C873">
        <f>'0112'!C26</f>
        <v>3.4</v>
      </c>
      <c r="D873">
        <f>'0112'!D26</f>
        <v>9.3000000000000007</v>
      </c>
      <c r="E873">
        <f>'0112'!E26</f>
        <v>74.599999999999994</v>
      </c>
      <c r="F873" s="4">
        <f t="shared" si="153"/>
        <v>157.60000000000002</v>
      </c>
      <c r="G873" s="4">
        <f t="shared" si="154"/>
        <v>78</v>
      </c>
      <c r="H873" s="17">
        <f t="shared" si="155"/>
        <v>102.05128205128209</v>
      </c>
    </row>
    <row r="874" spans="1:8" x14ac:dyDescent="0.25">
      <c r="A874" s="10">
        <f t="shared" si="132"/>
        <v>44945</v>
      </c>
      <c r="B874">
        <f>'0119'!B28</f>
        <v>146.4</v>
      </c>
      <c r="C874">
        <f>'0119'!C28</f>
        <v>2.2000000000000002</v>
      </c>
      <c r="D874">
        <f>'0119'!D28</f>
        <v>11.5</v>
      </c>
      <c r="E874">
        <f>'0119'!E28</f>
        <v>75.900000000000006</v>
      </c>
      <c r="F874" s="4">
        <f t="shared" si="153"/>
        <v>157.9</v>
      </c>
      <c r="G874" s="4">
        <f t="shared" si="154"/>
        <v>78.100000000000009</v>
      </c>
      <c r="H874" s="17">
        <f t="shared" si="155"/>
        <v>102.17669654289372</v>
      </c>
    </row>
    <row r="875" spans="1:8" x14ac:dyDescent="0.25">
      <c r="A875" s="10">
        <f t="shared" si="132"/>
        <v>44952</v>
      </c>
      <c r="B875">
        <f>'0126'!B28</f>
        <v>198.7</v>
      </c>
      <c r="C875">
        <f>'0126'!C28</f>
        <v>2.1</v>
      </c>
      <c r="D875">
        <f>'0126'!D28</f>
        <v>12.5</v>
      </c>
      <c r="E875">
        <f>'0126'!E28</f>
        <v>76.099999999999994</v>
      </c>
      <c r="F875" s="4">
        <f t="shared" ref="F875:F877" si="156">+B875+D875</f>
        <v>211.2</v>
      </c>
      <c r="G875" s="4">
        <f t="shared" ref="G875:G877" si="157">+C875+E875</f>
        <v>78.199999999999989</v>
      </c>
      <c r="H875" s="17">
        <f t="shared" ref="H875:H877" si="158">+(F875/G875-1)*100</f>
        <v>170.07672634271103</v>
      </c>
    </row>
    <row r="876" spans="1:8" x14ac:dyDescent="0.25">
      <c r="A876" s="10">
        <f t="shared" si="132"/>
        <v>44959</v>
      </c>
      <c r="B876">
        <f>'0202'!B28</f>
        <v>198.1</v>
      </c>
      <c r="C876">
        <f>'0202'!C28</f>
        <v>5.5</v>
      </c>
      <c r="D876">
        <f>'0202'!D28</f>
        <v>13.1</v>
      </c>
      <c r="E876">
        <f>'0202'!E28</f>
        <v>76.5</v>
      </c>
      <c r="F876" s="4">
        <f t="shared" si="156"/>
        <v>211.2</v>
      </c>
      <c r="G876" s="4">
        <f t="shared" si="157"/>
        <v>82</v>
      </c>
      <c r="H876" s="17">
        <f t="shared" si="158"/>
        <v>157.5609756097561</v>
      </c>
    </row>
    <row r="877" spans="1:8" x14ac:dyDescent="0.25">
      <c r="A877" s="10">
        <f t="shared" si="132"/>
        <v>44966</v>
      </c>
      <c r="B877">
        <f>'0209'!B28</f>
        <v>252.9</v>
      </c>
      <c r="C877">
        <f>'0209'!C28</f>
        <v>6.2</v>
      </c>
      <c r="D877">
        <f>'0209'!D28</f>
        <v>13.4</v>
      </c>
      <c r="E877">
        <f>'0209'!E28</f>
        <v>76.7</v>
      </c>
      <c r="F877" s="4">
        <f t="shared" si="156"/>
        <v>266.3</v>
      </c>
      <c r="G877" s="4">
        <f t="shared" si="157"/>
        <v>82.9</v>
      </c>
      <c r="H877" s="17">
        <f t="shared" si="158"/>
        <v>221.2303980699638</v>
      </c>
    </row>
    <row r="878" spans="1:8" x14ac:dyDescent="0.25">
      <c r="A878" s="10">
        <f t="shared" si="132"/>
        <v>44973</v>
      </c>
      <c r="B878">
        <f>'0216'!B28</f>
        <v>252.6</v>
      </c>
      <c r="C878">
        <f>'0216'!C28</f>
        <v>5.5</v>
      </c>
      <c r="D878">
        <f>'0216'!D28</f>
        <v>13.7</v>
      </c>
      <c r="E878">
        <f>'0216'!E28</f>
        <v>77.400000000000006</v>
      </c>
      <c r="F878" s="4">
        <f t="shared" ref="F878:F881" si="159">+B878+D878</f>
        <v>266.3</v>
      </c>
      <c r="G878" s="4">
        <f t="shared" ref="G878:G881" si="160">+C878+E878</f>
        <v>82.9</v>
      </c>
      <c r="H878" s="17">
        <f t="shared" ref="H878:H881" si="161">+(F878/G878-1)*100</f>
        <v>221.2303980699638</v>
      </c>
    </row>
    <row r="879" spans="1:8" x14ac:dyDescent="0.25">
      <c r="A879" s="10">
        <f t="shared" si="132"/>
        <v>44980</v>
      </c>
      <c r="B879">
        <f>'0223'!B28</f>
        <v>251.1</v>
      </c>
      <c r="C879">
        <f>'0223'!C28</f>
        <v>6.4</v>
      </c>
      <c r="D879">
        <f>'0223'!D28</f>
        <v>15.3</v>
      </c>
      <c r="E879">
        <f>'0223'!E28</f>
        <v>77.900000000000006</v>
      </c>
      <c r="F879" s="4">
        <f t="shared" si="159"/>
        <v>266.39999999999998</v>
      </c>
      <c r="G879" s="4">
        <f t="shared" si="160"/>
        <v>84.300000000000011</v>
      </c>
      <c r="H879" s="17">
        <f t="shared" si="161"/>
        <v>216.01423487544474</v>
      </c>
    </row>
    <row r="880" spans="1:8" x14ac:dyDescent="0.25">
      <c r="A880" s="10">
        <f t="shared" si="132"/>
        <v>44987</v>
      </c>
      <c r="B880">
        <f>'0302'!B28</f>
        <v>524.1</v>
      </c>
      <c r="C880">
        <f>'0302'!C28</f>
        <v>135.4</v>
      </c>
      <c r="D880">
        <f>'0302'!D28</f>
        <v>120.2</v>
      </c>
      <c r="E880">
        <f>'0302'!E28</f>
        <v>77.900000000000006</v>
      </c>
      <c r="F880" s="4">
        <f t="shared" si="159"/>
        <v>644.30000000000007</v>
      </c>
      <c r="G880" s="4">
        <f t="shared" si="160"/>
        <v>213.3</v>
      </c>
      <c r="H880" s="17">
        <f t="shared" si="161"/>
        <v>202.06282231598686</v>
      </c>
    </row>
    <row r="881" spans="1:9" x14ac:dyDescent="0.25">
      <c r="A881" s="10">
        <f t="shared" si="132"/>
        <v>44994</v>
      </c>
      <c r="B881">
        <f>'0309'!B30</f>
        <v>642.9</v>
      </c>
      <c r="C881">
        <f>'0309'!C30</f>
        <v>268.8</v>
      </c>
      <c r="D881">
        <f>'0309'!D30</f>
        <v>121.4</v>
      </c>
      <c r="E881">
        <f>'0309'!E30</f>
        <v>78.099999999999994</v>
      </c>
      <c r="F881" s="4">
        <f t="shared" si="159"/>
        <v>764.3</v>
      </c>
      <c r="G881" s="4">
        <f t="shared" si="160"/>
        <v>346.9</v>
      </c>
      <c r="H881" s="17">
        <f t="shared" si="161"/>
        <v>120.32285961372153</v>
      </c>
    </row>
    <row r="882" spans="1:9" x14ac:dyDescent="0.25">
      <c r="A882" s="10">
        <f t="shared" si="132"/>
        <v>45001</v>
      </c>
      <c r="B882">
        <f>'0316'!B31</f>
        <v>577.29999999999995</v>
      </c>
      <c r="C882">
        <f>'0316'!C31</f>
        <v>393.2</v>
      </c>
      <c r="D882">
        <f>'0316'!D31</f>
        <v>189</v>
      </c>
      <c r="E882">
        <f>'0316'!E31</f>
        <v>80.900000000000006</v>
      </c>
      <c r="F882" s="4">
        <f t="shared" ref="F882:F885" si="162">+B882+D882</f>
        <v>766.3</v>
      </c>
      <c r="G882" s="4">
        <f t="shared" ref="G882:G885" si="163">+C882+E882</f>
        <v>474.1</v>
      </c>
      <c r="H882" s="17">
        <f t="shared" ref="H882:H885" si="164">+(F882/G882-1)*100</f>
        <v>61.632566968993864</v>
      </c>
    </row>
    <row r="883" spans="1:9" x14ac:dyDescent="0.25">
      <c r="A883" s="10">
        <f t="shared" si="132"/>
        <v>45008</v>
      </c>
      <c r="B883">
        <f>'0323'!B32</f>
        <v>577.1</v>
      </c>
      <c r="C883">
        <f>'0323'!C32</f>
        <v>392.8</v>
      </c>
      <c r="D883">
        <f>'0323'!D32</f>
        <v>189.1</v>
      </c>
      <c r="E883">
        <f>'0323'!E32</f>
        <v>140.69999999999999</v>
      </c>
      <c r="F883" s="4">
        <f t="shared" si="162"/>
        <v>766.2</v>
      </c>
      <c r="G883" s="4">
        <f t="shared" si="163"/>
        <v>533.5</v>
      </c>
      <c r="H883" s="17">
        <f t="shared" si="164"/>
        <v>43.617619493908165</v>
      </c>
    </row>
    <row r="884" spans="1:9" x14ac:dyDescent="0.25">
      <c r="A884" s="10">
        <f t="shared" si="132"/>
        <v>45015</v>
      </c>
      <c r="B884">
        <f>'0330'!B32</f>
        <v>457.6</v>
      </c>
      <c r="C884">
        <f>'0330'!C32</f>
        <v>462</v>
      </c>
      <c r="D884">
        <f>'0330'!D32</f>
        <v>386.5</v>
      </c>
      <c r="E884">
        <f>'0330'!E32</f>
        <v>263.5</v>
      </c>
      <c r="F884" s="4">
        <f t="shared" si="162"/>
        <v>844.1</v>
      </c>
      <c r="G884" s="4">
        <f t="shared" si="163"/>
        <v>725.5</v>
      </c>
      <c r="H884" s="17">
        <f t="shared" si="164"/>
        <v>16.347346657477612</v>
      </c>
    </row>
    <row r="885" spans="1:9" x14ac:dyDescent="0.25">
      <c r="A885" s="10">
        <f t="shared" si="132"/>
        <v>45022</v>
      </c>
      <c r="B885">
        <f>'0406'!B32</f>
        <v>326.89999999999998</v>
      </c>
      <c r="C885">
        <f>'0406'!C32</f>
        <v>528</v>
      </c>
      <c r="D885">
        <f>'0406'!D32</f>
        <v>387.1</v>
      </c>
      <c r="E885">
        <f>'0406'!E32</f>
        <v>348.6</v>
      </c>
      <c r="F885" s="4">
        <f t="shared" si="162"/>
        <v>714</v>
      </c>
      <c r="G885" s="4">
        <f t="shared" si="163"/>
        <v>876.6</v>
      </c>
      <c r="H885" s="17">
        <f t="shared" si="164"/>
        <v>-18.548939082819992</v>
      </c>
    </row>
    <row r="886" spans="1:9" x14ac:dyDescent="0.25">
      <c r="A886" s="10">
        <f t="shared" si="132"/>
        <v>45029</v>
      </c>
      <c r="B886">
        <f>'0413'!B34</f>
        <v>326.2</v>
      </c>
      <c r="C886">
        <f>'0413'!C34</f>
        <v>592.29999999999995</v>
      </c>
      <c r="D886">
        <f>'0413'!D34</f>
        <v>387.9</v>
      </c>
      <c r="E886">
        <f>'0413'!E34</f>
        <v>410.5</v>
      </c>
      <c r="F886" s="4">
        <f t="shared" ref="F886:F890" si="165">+B886+D886</f>
        <v>714.09999999999991</v>
      </c>
      <c r="G886" s="4">
        <f t="shared" ref="G886:G890" si="166">+C886+E886</f>
        <v>1002.8</v>
      </c>
      <c r="H886" s="17">
        <f t="shared" ref="H886:H890" si="167">+(F886/G886-1)*100</f>
        <v>-28.789389708815328</v>
      </c>
    </row>
    <row r="887" spans="1:9" x14ac:dyDescent="0.25">
      <c r="A887" s="10">
        <f t="shared" si="132"/>
        <v>45036</v>
      </c>
      <c r="B887">
        <f>'0420'!B34</f>
        <v>326.2</v>
      </c>
      <c r="C887">
        <f>'0420'!C34</f>
        <v>657.3</v>
      </c>
      <c r="D887">
        <f>'0420'!D34</f>
        <v>387.9</v>
      </c>
      <c r="E887">
        <f>'0420'!E34</f>
        <v>470.6</v>
      </c>
      <c r="F887" s="4">
        <f t="shared" si="165"/>
        <v>714.09999999999991</v>
      </c>
      <c r="G887" s="4">
        <f t="shared" si="166"/>
        <v>1127.9000000000001</v>
      </c>
      <c r="H887" s="17">
        <f t="shared" si="167"/>
        <v>-36.687649614327519</v>
      </c>
    </row>
    <row r="888" spans="1:9" x14ac:dyDescent="0.25">
      <c r="A888" s="10">
        <f>+A887+7</f>
        <v>45043</v>
      </c>
      <c r="B888">
        <f>'0427'!B34</f>
        <v>271</v>
      </c>
      <c r="C888">
        <f>'0427'!C34</f>
        <v>527.20000000000005</v>
      </c>
      <c r="D888">
        <f>'0427'!D34</f>
        <v>440.3</v>
      </c>
      <c r="E888">
        <f>'0427'!E34</f>
        <v>604.9</v>
      </c>
      <c r="F888" s="4">
        <f t="shared" si="165"/>
        <v>711.3</v>
      </c>
      <c r="G888" s="4">
        <f t="shared" si="166"/>
        <v>1132.0999999999999</v>
      </c>
      <c r="H888" s="17">
        <f t="shared" si="167"/>
        <v>-37.169861319671405</v>
      </c>
      <c r="I888">
        <f>'0427'!F34</f>
        <v>0</v>
      </c>
    </row>
    <row r="889" spans="1:9" x14ac:dyDescent="0.25">
      <c r="A889" s="10">
        <f>+A888+7</f>
        <v>45050</v>
      </c>
      <c r="B889">
        <f>'0504'!B34</f>
        <v>272.39999999999998</v>
      </c>
      <c r="C889">
        <f>'0504'!C34</f>
        <v>527.6</v>
      </c>
      <c r="D889">
        <f>'0504'!D34</f>
        <v>509.7</v>
      </c>
      <c r="E889">
        <f>'0504'!E34</f>
        <v>736.3</v>
      </c>
      <c r="F889" s="4">
        <f t="shared" si="165"/>
        <v>782.09999999999991</v>
      </c>
      <c r="G889" s="4">
        <f t="shared" si="166"/>
        <v>1263.9000000000001</v>
      </c>
      <c r="H889" s="17">
        <f t="shared" si="167"/>
        <v>-38.120104438642308</v>
      </c>
      <c r="I889">
        <f>'0504'!F34</f>
        <v>0</v>
      </c>
    </row>
    <row r="890" spans="1:9" x14ac:dyDescent="0.25">
      <c r="A890" s="10">
        <f>+A889+7</f>
        <v>45057</v>
      </c>
      <c r="B890">
        <f>'0511'!B35</f>
        <v>271.8</v>
      </c>
      <c r="C890">
        <f>'0511'!C35</f>
        <v>327.3</v>
      </c>
      <c r="D890">
        <f>'0511'!D35</f>
        <v>510.4</v>
      </c>
      <c r="E890">
        <f>'0511'!E35</f>
        <v>996</v>
      </c>
      <c r="F890" s="4">
        <f t="shared" si="165"/>
        <v>782.2</v>
      </c>
      <c r="G890" s="4">
        <f t="shared" si="166"/>
        <v>1323.3</v>
      </c>
      <c r="H890" s="17">
        <f t="shared" si="167"/>
        <v>-40.890198745560333</v>
      </c>
      <c r="I890">
        <f>'0511'!F35</f>
        <v>0</v>
      </c>
    </row>
    <row r="891" spans="1:9" x14ac:dyDescent="0.25">
      <c r="A891" s="10">
        <f t="shared" ref="A891:A944" si="168">+A890+7</f>
        <v>45064</v>
      </c>
      <c r="B891">
        <f>'0518'!B35</f>
        <v>272.60000000000002</v>
      </c>
      <c r="C891">
        <f>'0518'!C35</f>
        <v>207.1</v>
      </c>
      <c r="D891">
        <f>'0518'!D35</f>
        <v>510.5</v>
      </c>
      <c r="E891">
        <f>'0518'!E35</f>
        <v>1059.3</v>
      </c>
      <c r="F891" s="4">
        <f t="shared" ref="F891:F898" si="169">+B891+D891</f>
        <v>783.1</v>
      </c>
      <c r="G891" s="4">
        <f t="shared" ref="G891:G898" si="170">+C891+E891</f>
        <v>1266.3999999999999</v>
      </c>
      <c r="H891" s="17">
        <f t="shared" ref="H891:H898" si="171">+(F891/G891-1)*100</f>
        <v>-38.163297536323427</v>
      </c>
      <c r="I891">
        <f>'0518'!F35</f>
        <v>0</v>
      </c>
    </row>
    <row r="892" spans="1:9" x14ac:dyDescent="0.25">
      <c r="A892" s="10">
        <f t="shared" si="168"/>
        <v>45071</v>
      </c>
      <c r="B892">
        <f>'0525'!B35</f>
        <v>203.1</v>
      </c>
      <c r="C892">
        <f>'0525'!C35</f>
        <v>141.1</v>
      </c>
      <c r="D892">
        <f>'0525'!D35</f>
        <v>580.4</v>
      </c>
      <c r="E892">
        <f>'0525'!E35</f>
        <v>1190.9000000000001</v>
      </c>
      <c r="F892" s="4">
        <f t="shared" si="169"/>
        <v>783.5</v>
      </c>
      <c r="G892" s="4">
        <f t="shared" si="170"/>
        <v>1332</v>
      </c>
      <c r="H892" s="17">
        <f t="shared" si="171"/>
        <v>-41.178678678678679</v>
      </c>
      <c r="I892">
        <f>'0525'!F35</f>
        <v>0</v>
      </c>
    </row>
    <row r="893" spans="1:9" x14ac:dyDescent="0.25">
      <c r="A893" s="10">
        <f t="shared" si="168"/>
        <v>45078</v>
      </c>
      <c r="B893">
        <f>'0601'!B35</f>
        <v>73.8</v>
      </c>
      <c r="C893">
        <f>'0601'!C35</f>
        <v>75.7</v>
      </c>
      <c r="D893">
        <f>'0601'!D35</f>
        <v>741.7</v>
      </c>
      <c r="E893">
        <f>'0601'!E35</f>
        <v>1254.3</v>
      </c>
      <c r="F893" s="4">
        <f t="shared" si="169"/>
        <v>815.5</v>
      </c>
      <c r="G893" s="4">
        <f t="shared" si="170"/>
        <v>1330</v>
      </c>
      <c r="H893" s="17">
        <f t="shared" si="171"/>
        <v>-38.684210526315788</v>
      </c>
      <c r="I893">
        <f>'0601'!F35</f>
        <v>0</v>
      </c>
    </row>
    <row r="894" spans="1:9" x14ac:dyDescent="0.25">
      <c r="A894" s="10">
        <f t="shared" si="168"/>
        <v>45085</v>
      </c>
      <c r="B894">
        <f>'0608'!B35</f>
        <v>9.6999999999999993</v>
      </c>
      <c r="C894">
        <f>'0608'!C35</f>
        <v>10.3</v>
      </c>
      <c r="D894">
        <f>'0608'!D35</f>
        <v>809.3</v>
      </c>
      <c r="E894">
        <f>'0608'!E35</f>
        <v>1392.1</v>
      </c>
      <c r="F894" s="4">
        <f t="shared" si="169"/>
        <v>819</v>
      </c>
      <c r="G894" s="4">
        <f t="shared" si="170"/>
        <v>1402.3999999999999</v>
      </c>
      <c r="H894" s="17">
        <f t="shared" si="171"/>
        <v>-41.6001140901312</v>
      </c>
      <c r="I894">
        <f>'0608'!F35</f>
        <v>0</v>
      </c>
    </row>
    <row r="895" spans="1:9" x14ac:dyDescent="0.25">
      <c r="A895" s="10">
        <f t="shared" si="168"/>
        <v>45092</v>
      </c>
      <c r="B895">
        <f>'0615'!B35</f>
        <v>9.3000000000000007</v>
      </c>
      <c r="C895">
        <f>'0615'!C35</f>
        <v>11.2</v>
      </c>
      <c r="D895">
        <f>'0615'!D35</f>
        <v>809.9</v>
      </c>
      <c r="E895">
        <f>'0615'!E35</f>
        <v>1392.7</v>
      </c>
      <c r="F895" s="4">
        <f t="shared" si="169"/>
        <v>819.19999999999993</v>
      </c>
      <c r="G895" s="4">
        <f t="shared" si="170"/>
        <v>1403.9</v>
      </c>
      <c r="H895" s="17">
        <f t="shared" si="171"/>
        <v>-41.648265545979072</v>
      </c>
      <c r="I895">
        <f>'0615'!F35</f>
        <v>0</v>
      </c>
    </row>
    <row r="896" spans="1:9" x14ac:dyDescent="0.25">
      <c r="A896" s="10">
        <f t="shared" si="168"/>
        <v>45099</v>
      </c>
      <c r="B896">
        <f>'0622'!B35</f>
        <v>9.3000000000000007</v>
      </c>
      <c r="C896">
        <f>'0622'!C35</f>
        <v>10.1</v>
      </c>
      <c r="D896">
        <f>'0622'!D35</f>
        <v>809.9</v>
      </c>
      <c r="E896">
        <f>'0622'!E35</f>
        <v>1462.5</v>
      </c>
      <c r="F896" s="4">
        <f t="shared" si="169"/>
        <v>819.19999999999993</v>
      </c>
      <c r="G896" s="4">
        <f t="shared" si="170"/>
        <v>1472.6</v>
      </c>
      <c r="H896" s="17">
        <f t="shared" si="171"/>
        <v>-44.370501154420751</v>
      </c>
      <c r="I896">
        <f>'0622'!F35</f>
        <v>0</v>
      </c>
    </row>
    <row r="897" spans="1:9" x14ac:dyDescent="0.25">
      <c r="A897" s="10">
        <f t="shared" si="168"/>
        <v>45106</v>
      </c>
      <c r="B897">
        <f>'0629'!B32</f>
        <v>7.9</v>
      </c>
      <c r="C897">
        <f>'0629'!C32</f>
        <v>11</v>
      </c>
      <c r="D897">
        <f>'0629'!D32</f>
        <v>812.9</v>
      </c>
      <c r="E897">
        <f>'0629'!E32</f>
        <v>1463.4</v>
      </c>
      <c r="F897" s="4">
        <f t="shared" si="169"/>
        <v>820.8</v>
      </c>
      <c r="G897" s="4">
        <f t="shared" si="170"/>
        <v>1474.4</v>
      </c>
      <c r="H897" s="17">
        <f t="shared" si="171"/>
        <v>-44.329896907216501</v>
      </c>
      <c r="I897">
        <f>'0629'!F32</f>
        <v>0</v>
      </c>
    </row>
    <row r="898" spans="1:9" x14ac:dyDescent="0.25">
      <c r="A898" s="10">
        <f t="shared" si="168"/>
        <v>45113</v>
      </c>
      <c r="B898">
        <f>'0706'!B35</f>
        <v>8.1</v>
      </c>
      <c r="C898">
        <f>'0706'!C35</f>
        <v>8.9</v>
      </c>
      <c r="D898">
        <f>'0706'!D35</f>
        <v>813.1</v>
      </c>
      <c r="E898">
        <f>'0706'!E35</f>
        <v>1465.5</v>
      </c>
      <c r="F898" s="4">
        <f t="shared" si="169"/>
        <v>821.2</v>
      </c>
      <c r="G898" s="4">
        <f t="shared" si="170"/>
        <v>1474.4</v>
      </c>
      <c r="H898" s="17">
        <f t="shared" si="171"/>
        <v>-44.30276722734672</v>
      </c>
      <c r="I898">
        <f>'0706'!F35</f>
        <v>0</v>
      </c>
    </row>
    <row r="899" spans="1:9" x14ac:dyDescent="0.25">
      <c r="A899" s="10">
        <f t="shared" si="168"/>
        <v>45120</v>
      </c>
      <c r="B899">
        <f>'0713'!B36</f>
        <v>7.7</v>
      </c>
      <c r="C899">
        <f>'0713'!C36</f>
        <v>9.5</v>
      </c>
      <c r="D899">
        <f>'0713'!D36</f>
        <v>813.5</v>
      </c>
      <c r="E899">
        <f>'0713'!E36</f>
        <v>1466.2</v>
      </c>
      <c r="F899" s="4">
        <f t="shared" ref="F899" si="172">+B899+D899</f>
        <v>821.2</v>
      </c>
      <c r="G899" s="4">
        <f t="shared" ref="G899" si="173">+C899+E899</f>
        <v>1475.7</v>
      </c>
      <c r="H899" s="17">
        <f t="shared" ref="H899" si="174">+(F899/G899-1)*100</f>
        <v>-44.351833028393308</v>
      </c>
      <c r="I899">
        <f>'0713'!F36</f>
        <v>0</v>
      </c>
    </row>
    <row r="900" spans="1:9" x14ac:dyDescent="0.25">
      <c r="A900" s="10">
        <f t="shared" si="168"/>
        <v>45127</v>
      </c>
      <c r="B900">
        <f>'0720'!B36</f>
        <v>7.5</v>
      </c>
      <c r="C900">
        <f>'0720'!C36</f>
        <v>8.5</v>
      </c>
      <c r="D900">
        <f>'0720'!D36</f>
        <v>813.6</v>
      </c>
      <c r="E900">
        <f>'0720'!E36</f>
        <v>1467.2</v>
      </c>
      <c r="F900" s="4">
        <f t="shared" ref="F900:F902" si="175">+B900+D900</f>
        <v>821.1</v>
      </c>
      <c r="G900" s="4">
        <f t="shared" ref="G900:G902" si="176">+C900+E900</f>
        <v>1475.7</v>
      </c>
      <c r="H900" s="17">
        <f t="shared" ref="H900:H902" si="177">+(F900/G900-1)*100</f>
        <v>-44.358609473470224</v>
      </c>
      <c r="I900">
        <f>'0720'!F36</f>
        <v>0</v>
      </c>
    </row>
    <row r="901" spans="1:9" x14ac:dyDescent="0.25">
      <c r="A901" s="10">
        <f t="shared" si="168"/>
        <v>45134</v>
      </c>
      <c r="B901">
        <f>'0727'!B36</f>
        <v>7.4</v>
      </c>
      <c r="C901">
        <f>'0727'!C36</f>
        <v>5.7</v>
      </c>
      <c r="D901">
        <f>'0727'!D36</f>
        <v>813.7</v>
      </c>
      <c r="E901">
        <f>'0727'!E36</f>
        <v>1469.9</v>
      </c>
      <c r="F901" s="4">
        <f t="shared" si="175"/>
        <v>821.1</v>
      </c>
      <c r="G901" s="4">
        <f t="shared" si="176"/>
        <v>1475.6000000000001</v>
      </c>
      <c r="H901" s="17">
        <f t="shared" si="177"/>
        <v>-44.354838709677423</v>
      </c>
      <c r="I901">
        <f>'0727'!F36</f>
        <v>0</v>
      </c>
    </row>
    <row r="902" spans="1:9" x14ac:dyDescent="0.25">
      <c r="A902" s="10">
        <f t="shared" si="168"/>
        <v>45141</v>
      </c>
      <c r="B902">
        <f>'0803'!B36</f>
        <v>7.1</v>
      </c>
      <c r="C902">
        <f>'0803'!C36</f>
        <v>5.5</v>
      </c>
      <c r="D902">
        <f>'0803'!D36</f>
        <v>815</v>
      </c>
      <c r="E902">
        <f>'0803'!E36</f>
        <v>1470.1</v>
      </c>
      <c r="F902" s="4">
        <f t="shared" si="175"/>
        <v>822.1</v>
      </c>
      <c r="G902" s="4">
        <f t="shared" si="176"/>
        <v>1475.6</v>
      </c>
      <c r="H902" s="17">
        <f t="shared" si="177"/>
        <v>-44.287069666576308</v>
      </c>
      <c r="I902">
        <f>'0803'!F36</f>
        <v>0</v>
      </c>
    </row>
    <row r="903" spans="1:9" x14ac:dyDescent="0.25">
      <c r="A903" s="10">
        <f t="shared" si="168"/>
        <v>45148</v>
      </c>
      <c r="B903">
        <f>'0810'!B36</f>
        <v>6.2</v>
      </c>
      <c r="C903">
        <f>'0810'!C36</f>
        <v>4.9000000000000004</v>
      </c>
      <c r="D903">
        <f>'0810'!D36</f>
        <v>815.2</v>
      </c>
      <c r="E903">
        <f>'0810'!E36</f>
        <v>1470.7</v>
      </c>
      <c r="F903" s="4">
        <f t="shared" ref="F903" si="178">+B903+D903</f>
        <v>821.40000000000009</v>
      </c>
      <c r="G903" s="4">
        <f t="shared" ref="G903" si="179">+C903+E903</f>
        <v>1475.6000000000001</v>
      </c>
      <c r="H903" s="17">
        <f t="shared" ref="H903" si="180">+(F903/G903-1)*100</f>
        <v>-44.334507996747085</v>
      </c>
      <c r="I903">
        <f>'0810'!F36</f>
        <v>1</v>
      </c>
    </row>
    <row r="904" spans="1:9" x14ac:dyDescent="0.25">
      <c r="A904" s="10">
        <f t="shared" si="168"/>
        <v>45155</v>
      </c>
      <c r="B904">
        <f>'0817'!B36</f>
        <v>4.3</v>
      </c>
      <c r="C904">
        <f>'0817'!C36</f>
        <v>4.9000000000000004</v>
      </c>
      <c r="D904">
        <f>'0817'!D36</f>
        <v>817.2</v>
      </c>
      <c r="E904">
        <f>'0817'!E36</f>
        <v>1470.7</v>
      </c>
      <c r="F904" s="4">
        <f t="shared" ref="F904" si="181">+B904+D904</f>
        <v>821.5</v>
      </c>
      <c r="G904" s="4">
        <f t="shared" ref="G904" si="182">+C904+E904</f>
        <v>1475.6000000000001</v>
      </c>
      <c r="H904" s="17">
        <f t="shared" ref="H904" si="183">+(F904/G904-1)*100</f>
        <v>-44.327731092436984</v>
      </c>
      <c r="I904">
        <f>'0817'!F36</f>
        <v>2</v>
      </c>
    </row>
    <row r="905" spans="1:9" x14ac:dyDescent="0.25">
      <c r="A905" s="10">
        <f t="shared" si="168"/>
        <v>45162</v>
      </c>
      <c r="B905">
        <f>'0824'!B36</f>
        <v>4</v>
      </c>
      <c r="C905">
        <f>'0824'!C36</f>
        <v>6.7</v>
      </c>
      <c r="D905">
        <f>'0824'!D36</f>
        <v>817.5</v>
      </c>
      <c r="E905">
        <f>'0824'!E36</f>
        <v>1471.8</v>
      </c>
      <c r="F905" s="4">
        <f t="shared" ref="F905" si="184">+B905+D905</f>
        <v>821.5</v>
      </c>
      <c r="G905" s="4">
        <f t="shared" ref="G905" si="185">+C905+E905</f>
        <v>1478.5</v>
      </c>
      <c r="H905" s="17">
        <f t="shared" ref="H905" si="186">+(F905/G905-1)*100</f>
        <v>-44.436929320257015</v>
      </c>
      <c r="I905">
        <f>'0824'!F36</f>
        <v>2.7</v>
      </c>
    </row>
    <row r="906" spans="1:9" x14ac:dyDescent="0.25">
      <c r="A906" s="10">
        <f t="shared" si="168"/>
        <v>45169</v>
      </c>
      <c r="B906">
        <f>'0831'!B36</f>
        <v>3.4</v>
      </c>
      <c r="C906">
        <f>'0831'!C36</f>
        <v>6.7</v>
      </c>
      <c r="D906">
        <f>'0831'!D36</f>
        <v>817.6</v>
      </c>
      <c r="E906">
        <f>'0831'!E36</f>
        <v>1471.8</v>
      </c>
      <c r="F906" s="4">
        <f t="shared" ref="F906" si="187">+B906+D906</f>
        <v>821</v>
      </c>
      <c r="G906" s="4">
        <f t="shared" ref="G906" si="188">+C906+E906</f>
        <v>1478.5</v>
      </c>
      <c r="H906" s="17">
        <f t="shared" ref="H906" si="189">+(F906/G906-1)*100</f>
        <v>-44.470747379100438</v>
      </c>
      <c r="I906">
        <f>'0831'!F36</f>
        <v>6.8</v>
      </c>
    </row>
    <row r="907" spans="1:9" x14ac:dyDescent="0.25">
      <c r="A907" s="10">
        <f t="shared" si="168"/>
        <v>45176</v>
      </c>
      <c r="B907">
        <f>'0907'!B26</f>
        <v>5.8</v>
      </c>
      <c r="C907">
        <f>'0907'!C26</f>
        <v>6.6</v>
      </c>
      <c r="D907">
        <f>'0907'!D26</f>
        <v>1.1000000000000001</v>
      </c>
      <c r="E907">
        <f>'0907'!E26</f>
        <v>0.1</v>
      </c>
      <c r="F907" s="4">
        <f t="shared" ref="F907" si="190">+B907+D907</f>
        <v>6.9</v>
      </c>
      <c r="G907" s="4">
        <f t="shared" ref="G907" si="191">+C907+E907</f>
        <v>6.6999999999999993</v>
      </c>
      <c r="H907" s="17">
        <f t="shared" ref="H907" si="192">+(F907/G907-1)*100</f>
        <v>2.9850746268656803</v>
      </c>
    </row>
    <row r="908" spans="1:9" x14ac:dyDescent="0.25">
      <c r="A908" s="10">
        <f t="shared" si="168"/>
        <v>45183</v>
      </c>
      <c r="B908">
        <f>'0914'!B26</f>
        <v>7.1</v>
      </c>
      <c r="C908">
        <f>'0914'!C26</f>
        <v>6.2</v>
      </c>
      <c r="D908">
        <f>'0914'!D26</f>
        <v>1.7</v>
      </c>
      <c r="E908">
        <f>'0914'!E26</f>
        <v>0.4</v>
      </c>
      <c r="F908" s="4">
        <f t="shared" ref="F908" si="193">+B908+D908</f>
        <v>8.7999999999999989</v>
      </c>
      <c r="G908" s="4">
        <f t="shared" ref="G908" si="194">+C908+E908</f>
        <v>6.6000000000000005</v>
      </c>
      <c r="H908" s="17">
        <f t="shared" ref="H908" si="195">+(F908/G908-1)*100</f>
        <v>33.3333333333333</v>
      </c>
    </row>
    <row r="909" spans="1:9" x14ac:dyDescent="0.25">
      <c r="A909" s="10">
        <f t="shared" si="168"/>
        <v>45190</v>
      </c>
      <c r="B909">
        <f>'0921'!B26</f>
        <v>7</v>
      </c>
      <c r="C909">
        <f>'0921'!C26</f>
        <v>6.4</v>
      </c>
      <c r="D909">
        <f>'0921'!D26</f>
        <v>1.8</v>
      </c>
      <c r="E909">
        <f>'0921'!E26</f>
        <v>0.8</v>
      </c>
      <c r="F909" s="4">
        <f t="shared" ref="F909" si="196">+B909+D909</f>
        <v>8.8000000000000007</v>
      </c>
      <c r="G909" s="4">
        <f t="shared" ref="G909" si="197">+C909+E909</f>
        <v>7.2</v>
      </c>
      <c r="H909" s="17">
        <f t="shared" ref="H909" si="198">+(F909/G909-1)*100</f>
        <v>22.222222222222232</v>
      </c>
    </row>
    <row r="910" spans="1:9" x14ac:dyDescent="0.25">
      <c r="A910" s="10">
        <f t="shared" si="168"/>
        <v>45197</v>
      </c>
      <c r="B910">
        <f>'0928'!B26</f>
        <v>59</v>
      </c>
      <c r="C910">
        <f>'0928'!C26</f>
        <v>6.2</v>
      </c>
      <c r="D910">
        <f>'0928'!D26</f>
        <v>1.8</v>
      </c>
      <c r="E910">
        <f>'0928'!E26</f>
        <v>0.8</v>
      </c>
      <c r="F910" s="4">
        <f t="shared" ref="F910" si="199">+B910+D910</f>
        <v>60.8</v>
      </c>
      <c r="G910" s="4">
        <f t="shared" ref="G910" si="200">+C910+E910</f>
        <v>7</v>
      </c>
      <c r="H910" s="17">
        <f t="shared" ref="H910" si="201">+(F910/G910-1)*100</f>
        <v>768.57142857142856</v>
      </c>
    </row>
    <row r="911" spans="1:9" x14ac:dyDescent="0.25">
      <c r="A911" s="10">
        <f t="shared" si="168"/>
        <v>45204</v>
      </c>
      <c r="B911">
        <f>'1005'!B26</f>
        <v>74.2</v>
      </c>
      <c r="C911">
        <f>'1005'!C26</f>
        <v>6.4</v>
      </c>
      <c r="D911">
        <f>'1005'!D26</f>
        <v>1.8</v>
      </c>
      <c r="E911">
        <f>'1005'!E26</f>
        <v>1.1000000000000001</v>
      </c>
      <c r="F911" s="4">
        <f t="shared" ref="F911" si="202">+B911+D911</f>
        <v>76</v>
      </c>
      <c r="G911" s="4">
        <f t="shared" ref="G911" si="203">+C911+E911</f>
        <v>7.5</v>
      </c>
      <c r="H911" s="17">
        <f t="shared" ref="H911" si="204">+(F911/G911-1)*100</f>
        <v>913.33333333333326</v>
      </c>
    </row>
    <row r="912" spans="1:9" x14ac:dyDescent="0.25">
      <c r="A912" s="10">
        <f t="shared" si="168"/>
        <v>45211</v>
      </c>
      <c r="B912">
        <f>'1012'!B26</f>
        <v>74</v>
      </c>
      <c r="C912">
        <f>'1012'!C26</f>
        <v>12.9</v>
      </c>
      <c r="D912">
        <f>'1012'!D26</f>
        <v>2</v>
      </c>
      <c r="E912">
        <f>'1012'!E26</f>
        <v>1.3</v>
      </c>
      <c r="F912" s="4">
        <f t="shared" ref="F912" si="205">+B912+D912</f>
        <v>76</v>
      </c>
      <c r="G912" s="4">
        <f t="shared" ref="G912" si="206">+C912+E912</f>
        <v>14.200000000000001</v>
      </c>
      <c r="H912" s="17">
        <f t="shared" ref="H912" si="207">+(F912/G912-1)*100</f>
        <v>435.21126760563379</v>
      </c>
    </row>
    <row r="913" spans="1:8" x14ac:dyDescent="0.25">
      <c r="A913" s="10">
        <f t="shared" si="168"/>
        <v>45218</v>
      </c>
      <c r="B913">
        <f>'1019'!B26</f>
        <v>72.599999999999994</v>
      </c>
      <c r="C913">
        <f>'1019'!C26</f>
        <v>11.9</v>
      </c>
      <c r="D913">
        <f>'1019'!D26</f>
        <v>3.6</v>
      </c>
      <c r="E913">
        <f>'1019'!E26</f>
        <v>2.2000000000000002</v>
      </c>
      <c r="F913" s="4">
        <f t="shared" ref="F913" si="208">+B913+D913</f>
        <v>76.199999999999989</v>
      </c>
      <c r="G913" s="4">
        <f t="shared" ref="G913" si="209">+C913+E913</f>
        <v>14.100000000000001</v>
      </c>
      <c r="H913" s="17">
        <f t="shared" ref="H913" si="210">+(F913/G913-1)*100</f>
        <v>440.4255319148935</v>
      </c>
    </row>
    <row r="914" spans="1:8" x14ac:dyDescent="0.25">
      <c r="A914" s="10">
        <f t="shared" si="168"/>
        <v>45225</v>
      </c>
      <c r="B914">
        <f>'1026'!B26</f>
        <v>76.5</v>
      </c>
      <c r="C914">
        <f>'1026'!C26</f>
        <v>11.6</v>
      </c>
      <c r="D914">
        <f>'1026'!D26</f>
        <v>3.6</v>
      </c>
      <c r="E914">
        <f>'1026'!E26</f>
        <v>2.5</v>
      </c>
      <c r="F914" s="4">
        <f t="shared" ref="F914" si="211">+B914+D914</f>
        <v>80.099999999999994</v>
      </c>
      <c r="G914" s="4">
        <f t="shared" ref="G914" si="212">+C914+E914</f>
        <v>14.1</v>
      </c>
      <c r="H914" s="17">
        <f t="shared" ref="H914" si="213">+(F914/G914-1)*100</f>
        <v>468.08510638297872</v>
      </c>
    </row>
    <row r="915" spans="1:8" x14ac:dyDescent="0.25">
      <c r="A915" s="10">
        <f t="shared" si="168"/>
        <v>45232</v>
      </c>
      <c r="B915">
        <f>'1102'!B26</f>
        <v>142.19999999999999</v>
      </c>
      <c r="C915">
        <f>'1102'!C26</f>
        <v>12.6</v>
      </c>
      <c r="D915">
        <f>'1102'!D26</f>
        <v>3.7</v>
      </c>
      <c r="E915">
        <f>'1102'!E26</f>
        <v>3.6</v>
      </c>
      <c r="F915" s="4">
        <f t="shared" ref="F915" si="214">+B915+D915</f>
        <v>145.89999999999998</v>
      </c>
      <c r="G915" s="4">
        <f t="shared" ref="G915" si="215">+C915+E915</f>
        <v>16.2</v>
      </c>
      <c r="H915" s="17">
        <f t="shared" ref="H915" si="216">+(F915/G915-1)*100</f>
        <v>800.61728395061721</v>
      </c>
    </row>
    <row r="916" spans="1:8" x14ac:dyDescent="0.25">
      <c r="A916" s="10">
        <f t="shared" si="168"/>
        <v>45239</v>
      </c>
      <c r="B916">
        <f>'1109'!B26</f>
        <v>200.9</v>
      </c>
      <c r="C916">
        <f>'1109'!C26</f>
        <v>13.8</v>
      </c>
      <c r="D916">
        <f>'1109'!D26</f>
        <v>4</v>
      </c>
      <c r="E916">
        <f>'1109'!E26</f>
        <v>3.9</v>
      </c>
      <c r="F916" s="4">
        <f t="shared" ref="F916" si="217">+B916+D916</f>
        <v>204.9</v>
      </c>
      <c r="G916" s="4">
        <f t="shared" ref="G916" si="218">+C916+E916</f>
        <v>17.7</v>
      </c>
      <c r="H916" s="17">
        <f t="shared" ref="H916" si="219">+(F916/G916-1)*100</f>
        <v>1057.6271186440679</v>
      </c>
    </row>
    <row r="917" spans="1:8" x14ac:dyDescent="0.25">
      <c r="A917" s="10">
        <f t="shared" si="168"/>
        <v>45246</v>
      </c>
      <c r="B917">
        <f>'1116'!B27</f>
        <v>260.89999999999998</v>
      </c>
      <c r="C917">
        <f>'1116'!C27</f>
        <v>14.7</v>
      </c>
      <c r="D917">
        <f>'1116'!D27</f>
        <v>4</v>
      </c>
      <c r="E917">
        <f>'1116'!E27</f>
        <v>3.9</v>
      </c>
      <c r="F917" s="4">
        <f t="shared" ref="F917" si="220">+B917+D917</f>
        <v>264.89999999999998</v>
      </c>
      <c r="G917" s="4">
        <f t="shared" ref="G917" si="221">+C917+E917</f>
        <v>18.599999999999998</v>
      </c>
      <c r="H917" s="17">
        <f t="shared" ref="H917" si="222">+(F917/G917-1)*100</f>
        <v>1324.1935483870968</v>
      </c>
    </row>
    <row r="918" spans="1:8" x14ac:dyDescent="0.25">
      <c r="A918" s="10">
        <f t="shared" si="168"/>
        <v>45253</v>
      </c>
      <c r="B918">
        <f>'1123'!B27</f>
        <v>330.6</v>
      </c>
      <c r="C918">
        <f>'1123'!C27</f>
        <v>14.9</v>
      </c>
      <c r="D918">
        <f>'1123'!D27</f>
        <v>4.5</v>
      </c>
      <c r="E918">
        <f>'1123'!E27</f>
        <v>4.5</v>
      </c>
      <c r="F918" s="4">
        <f t="shared" ref="F918" si="223">+B918+D918</f>
        <v>335.1</v>
      </c>
      <c r="G918" s="4">
        <f t="shared" ref="G918" si="224">+C918+E918</f>
        <v>19.399999999999999</v>
      </c>
      <c r="H918" s="17">
        <f t="shared" ref="H918" si="225">+(F918/G918-1)*100</f>
        <v>1627.319587628866</v>
      </c>
    </row>
    <row r="919" spans="1:8" x14ac:dyDescent="0.25">
      <c r="A919" s="10">
        <f t="shared" si="168"/>
        <v>45260</v>
      </c>
      <c r="B919">
        <f>'1130'!B27</f>
        <v>330.1</v>
      </c>
      <c r="C919">
        <f>'1130'!C27</f>
        <v>13.9</v>
      </c>
      <c r="D919">
        <f>'1130'!D27</f>
        <v>4.9000000000000004</v>
      </c>
      <c r="E919">
        <f>'1130'!E27</f>
        <v>5.7</v>
      </c>
      <c r="F919" s="4">
        <f t="shared" ref="F919" si="226">+B919+D919</f>
        <v>335</v>
      </c>
      <c r="G919" s="4">
        <f t="shared" ref="G919" si="227">+C919+E919</f>
        <v>19.600000000000001</v>
      </c>
      <c r="H919" s="17">
        <f t="shared" ref="H919" si="228">+(F919/G919-1)*100</f>
        <v>1609.1836734693877</v>
      </c>
    </row>
    <row r="920" spans="1:8" x14ac:dyDescent="0.25">
      <c r="A920" s="10">
        <f t="shared" si="168"/>
        <v>45267</v>
      </c>
      <c r="B920">
        <f>'1207'!B27</f>
        <v>394.6</v>
      </c>
      <c r="C920">
        <f>'1207'!C27</f>
        <v>12.4</v>
      </c>
      <c r="D920">
        <f>'1207'!D27</f>
        <v>5.9</v>
      </c>
      <c r="E920">
        <f>'1207'!E27</f>
        <v>7.6</v>
      </c>
      <c r="F920" s="4">
        <f t="shared" ref="F920" si="229">+B920+D920</f>
        <v>400.5</v>
      </c>
      <c r="G920" s="4">
        <f t="shared" ref="G920" si="230">+C920+E920</f>
        <v>20</v>
      </c>
      <c r="H920" s="17">
        <f t="shared" ref="H920" si="231">+(F920/G920-1)*100</f>
        <v>1902.4999999999998</v>
      </c>
    </row>
    <row r="921" spans="1:8" x14ac:dyDescent="0.25">
      <c r="A921" s="10">
        <f t="shared" si="168"/>
        <v>45274</v>
      </c>
      <c r="B921">
        <f>'1214'!B27</f>
        <v>395.1</v>
      </c>
      <c r="C921">
        <f>'1214'!C27</f>
        <v>12</v>
      </c>
      <c r="D921">
        <f>'1214'!D27</f>
        <v>6</v>
      </c>
      <c r="E921">
        <f>'1214'!E27</f>
        <v>8.1</v>
      </c>
      <c r="F921" s="4">
        <f t="shared" ref="F921" si="232">+B921+D921</f>
        <v>401.1</v>
      </c>
      <c r="G921" s="4">
        <f t="shared" ref="G921" si="233">+C921+E921</f>
        <v>20.100000000000001</v>
      </c>
      <c r="H921" s="17">
        <f t="shared" ref="H921" si="234">+(F921/G921-1)*100</f>
        <v>1895.5223880597014</v>
      </c>
    </row>
    <row r="922" spans="1:8" x14ac:dyDescent="0.25">
      <c r="A922" s="10">
        <f t="shared" si="168"/>
        <v>45281</v>
      </c>
      <c r="B922">
        <f>'1221'!B27</f>
        <v>342.4</v>
      </c>
      <c r="C922">
        <f>'1221'!C27</f>
        <v>11.8</v>
      </c>
      <c r="D922">
        <f>'1221'!D27</f>
        <v>78.2</v>
      </c>
      <c r="E922">
        <f>'1221'!E27</f>
        <v>8.6999999999999993</v>
      </c>
      <c r="F922" s="4">
        <f t="shared" ref="F922" si="235">+B922+D922</f>
        <v>420.59999999999997</v>
      </c>
      <c r="G922" s="4">
        <f t="shared" ref="G922" si="236">+C922+E922</f>
        <v>20.5</v>
      </c>
      <c r="H922" s="17">
        <f t="shared" ref="H922" si="237">+(F922/G922-1)*100</f>
        <v>1951.7073170731705</v>
      </c>
    </row>
    <row r="923" spans="1:8" x14ac:dyDescent="0.25">
      <c r="A923" s="10">
        <f t="shared" si="168"/>
        <v>45288</v>
      </c>
      <c r="B923">
        <f>'1228'!B27</f>
        <v>342.5</v>
      </c>
      <c r="C923">
        <f>'1228'!C27</f>
        <v>11.4</v>
      </c>
      <c r="D923">
        <f>'1228'!D27</f>
        <v>78.2</v>
      </c>
      <c r="E923">
        <f>'1228'!E27</f>
        <v>9.1</v>
      </c>
      <c r="F923" s="4">
        <f t="shared" ref="F923" si="238">+B923+D923</f>
        <v>420.7</v>
      </c>
      <c r="G923" s="4">
        <f t="shared" ref="G923" si="239">+C923+E923</f>
        <v>20.5</v>
      </c>
      <c r="H923" s="17">
        <f t="shared" ref="H923" si="240">+(F923/G923-1)*100</f>
        <v>1952.1951219512193</v>
      </c>
    </row>
    <row r="924" spans="1:8" x14ac:dyDescent="0.25">
      <c r="A924" s="10">
        <f t="shared" si="168"/>
        <v>45295</v>
      </c>
      <c r="B924">
        <f>'0104'!B27</f>
        <v>410.2</v>
      </c>
      <c r="C924">
        <f>'0104'!C27</f>
        <v>13.8</v>
      </c>
      <c r="D924">
        <f>'0104'!D27</f>
        <v>78.599999999999994</v>
      </c>
      <c r="E924">
        <f>'0104'!E27</f>
        <v>9.3000000000000007</v>
      </c>
      <c r="F924" s="4">
        <f t="shared" ref="F924" si="241">+B924+D924</f>
        <v>488.79999999999995</v>
      </c>
      <c r="G924" s="4">
        <f t="shared" ref="G924" si="242">+C924+E924</f>
        <v>23.1</v>
      </c>
      <c r="H924" s="17">
        <f t="shared" ref="H924" si="243">+(F924/G924-1)*100</f>
        <v>2016.0173160173158</v>
      </c>
    </row>
    <row r="925" spans="1:8" x14ac:dyDescent="0.25">
      <c r="A925" s="10">
        <f t="shared" si="168"/>
        <v>45302</v>
      </c>
      <c r="B925">
        <f>'0111'!B27</f>
        <v>414.9</v>
      </c>
      <c r="C925">
        <f>'0111'!C27</f>
        <v>148.30000000000001</v>
      </c>
      <c r="D925">
        <f>'0111'!D27</f>
        <v>147.1</v>
      </c>
      <c r="E925">
        <f>'0111'!E27</f>
        <v>9.3000000000000007</v>
      </c>
      <c r="F925" s="4">
        <f t="shared" ref="F925" si="244">+B925+D925</f>
        <v>562</v>
      </c>
      <c r="G925" s="4">
        <f t="shared" ref="G925" si="245">+C925+E925</f>
        <v>157.60000000000002</v>
      </c>
      <c r="H925" s="17">
        <f t="shared" ref="H925" si="246">+(F925/G925-1)*100</f>
        <v>256.59898477157356</v>
      </c>
    </row>
    <row r="926" spans="1:8" x14ac:dyDescent="0.25">
      <c r="A926" s="10">
        <f t="shared" si="168"/>
        <v>45309</v>
      </c>
      <c r="B926">
        <f>'0118'!B28</f>
        <v>414.9</v>
      </c>
      <c r="C926">
        <f>'0118'!C28</f>
        <v>146.4</v>
      </c>
      <c r="D926">
        <f>'0118'!D28</f>
        <v>147.1</v>
      </c>
      <c r="E926">
        <f>'0118'!E28</f>
        <v>11.5</v>
      </c>
      <c r="F926" s="4">
        <f t="shared" ref="F926" si="247">+B926+D926</f>
        <v>562</v>
      </c>
      <c r="G926" s="4">
        <f t="shared" ref="G926" si="248">+C926+E926</f>
        <v>157.9</v>
      </c>
      <c r="H926" s="17">
        <f t="shared" ref="H926" si="249">+(F926/G926-1)*100</f>
        <v>255.92146928435716</v>
      </c>
    </row>
    <row r="927" spans="1:8" x14ac:dyDescent="0.25">
      <c r="A927" s="10">
        <f t="shared" si="168"/>
        <v>45316</v>
      </c>
      <c r="B927">
        <f>'0125'!B28</f>
        <v>718.9</v>
      </c>
      <c r="C927">
        <f>'0125'!C28</f>
        <v>198.7</v>
      </c>
      <c r="D927">
        <f>'0125'!D28</f>
        <v>147.19999999999999</v>
      </c>
      <c r="E927">
        <f>'0125'!E28</f>
        <v>12.5</v>
      </c>
      <c r="F927" s="4">
        <f t="shared" ref="F927" si="250">+B927+D927</f>
        <v>866.09999999999991</v>
      </c>
      <c r="G927" s="4">
        <f t="shared" ref="G927" si="251">+C927+E927</f>
        <v>211.2</v>
      </c>
      <c r="H927" s="17">
        <f t="shared" ref="H927" si="252">+(F927/G927-1)*100</f>
        <v>310.08522727272725</v>
      </c>
    </row>
    <row r="928" spans="1:8" x14ac:dyDescent="0.25">
      <c r="A928" s="10">
        <f t="shared" si="168"/>
        <v>45323</v>
      </c>
      <c r="B928">
        <f>'0201'!B28</f>
        <v>782.6</v>
      </c>
      <c r="C928">
        <f>'0201'!C28</f>
        <v>198.1</v>
      </c>
      <c r="D928">
        <f>'0201'!D28</f>
        <v>217.1</v>
      </c>
      <c r="E928">
        <f>'0201'!E28</f>
        <v>13.1</v>
      </c>
      <c r="F928" s="4">
        <f t="shared" ref="F928" si="253">+B928+D928</f>
        <v>999.7</v>
      </c>
      <c r="G928" s="4">
        <f t="shared" ref="G928" si="254">+C928+E928</f>
        <v>211.2</v>
      </c>
      <c r="H928" s="17">
        <f t="shared" ref="H928" si="255">+(F928/G928-1)*100</f>
        <v>373.34280303030312</v>
      </c>
    </row>
    <row r="929" spans="1:9" x14ac:dyDescent="0.25">
      <c r="A929" s="10">
        <f t="shared" si="168"/>
        <v>45330</v>
      </c>
      <c r="B929">
        <f>'0208'!B28</f>
        <v>842.4</v>
      </c>
      <c r="C929">
        <f>'0208'!C28</f>
        <v>252.9</v>
      </c>
      <c r="D929">
        <f>'0208'!D28</f>
        <v>239.9</v>
      </c>
      <c r="E929">
        <f>'0208'!E28</f>
        <v>13.4</v>
      </c>
      <c r="F929" s="4">
        <f t="shared" ref="F929" si="256">+B929+D929</f>
        <v>1082.3</v>
      </c>
      <c r="G929" s="4">
        <f t="shared" ref="G929" si="257">+C929+E929</f>
        <v>266.3</v>
      </c>
      <c r="H929" s="17">
        <f t="shared" ref="H929" si="258">+(F929/G929-1)*100</f>
        <v>306.42132932782573</v>
      </c>
    </row>
    <row r="930" spans="1:9" x14ac:dyDescent="0.25">
      <c r="A930" s="10">
        <f t="shared" si="168"/>
        <v>45337</v>
      </c>
      <c r="B930">
        <f>'0215'!B28</f>
        <v>843.5</v>
      </c>
      <c r="C930">
        <f>'0215'!C28</f>
        <v>252.6</v>
      </c>
      <c r="D930">
        <f>'0215'!D28</f>
        <v>239.9</v>
      </c>
      <c r="E930">
        <f>'0215'!E28</f>
        <v>13.7</v>
      </c>
      <c r="F930" s="4">
        <f t="shared" ref="F930" si="259">+B930+D930</f>
        <v>1083.4000000000001</v>
      </c>
      <c r="G930" s="4">
        <f t="shared" ref="G930" si="260">+C930+E930</f>
        <v>266.3</v>
      </c>
      <c r="H930" s="17">
        <f t="shared" ref="H930" si="261">+(F930/G930-1)*100</f>
        <v>306.83439729628236</v>
      </c>
    </row>
    <row r="931" spans="1:9" x14ac:dyDescent="0.25">
      <c r="A931" s="10">
        <f t="shared" si="168"/>
        <v>45344</v>
      </c>
      <c r="B931">
        <f>'0222'!B28</f>
        <v>846.8</v>
      </c>
      <c r="C931">
        <f>'0222'!C28</f>
        <v>251.1</v>
      </c>
      <c r="D931">
        <f>'0222'!D28</f>
        <v>370.6</v>
      </c>
      <c r="E931">
        <f>'0222'!E28</f>
        <v>15.3</v>
      </c>
      <c r="F931" s="4">
        <f t="shared" ref="F931" si="262">+B931+D931</f>
        <v>1217.4000000000001</v>
      </c>
      <c r="G931" s="4">
        <f t="shared" ref="G931" si="263">+C931+E931</f>
        <v>266.39999999999998</v>
      </c>
      <c r="H931" s="17">
        <f t="shared" ref="H931" si="264">+(F931/G931-1)*100</f>
        <v>356.98198198198207</v>
      </c>
    </row>
    <row r="932" spans="1:9" x14ac:dyDescent="0.25">
      <c r="A932" s="10">
        <f t="shared" si="168"/>
        <v>45351</v>
      </c>
      <c r="B932">
        <f>'0229'!B28</f>
        <v>848.9</v>
      </c>
      <c r="C932">
        <f>'0229'!C28</f>
        <v>524.1</v>
      </c>
      <c r="D932">
        <f>'0229'!D28</f>
        <v>371</v>
      </c>
      <c r="E932">
        <f>'0229'!E28</f>
        <v>120.2</v>
      </c>
      <c r="F932" s="4">
        <f t="shared" ref="F932" si="265">+B932+D932</f>
        <v>1219.9000000000001</v>
      </c>
      <c r="G932" s="4">
        <f t="shared" ref="G932" si="266">+C932+E932</f>
        <v>644.30000000000007</v>
      </c>
      <c r="H932" s="17">
        <f t="shared" ref="H932" si="267">+(F932/G932-1)*100</f>
        <v>89.337265249107546</v>
      </c>
    </row>
    <row r="933" spans="1:9" x14ac:dyDescent="0.25">
      <c r="A933" s="10">
        <f t="shared" si="168"/>
        <v>45358</v>
      </c>
      <c r="B933">
        <f>'0307'!B29</f>
        <v>848.9</v>
      </c>
      <c r="C933">
        <f>'0307'!C29</f>
        <v>642.9</v>
      </c>
      <c r="D933">
        <f>'0307'!D29</f>
        <v>371</v>
      </c>
      <c r="E933">
        <f>'0307'!E29</f>
        <v>121.4</v>
      </c>
      <c r="F933" s="4">
        <f t="shared" ref="F933" si="268">+B933+D933</f>
        <v>1219.9000000000001</v>
      </c>
      <c r="G933" s="4">
        <f t="shared" ref="G933" si="269">+C933+E933</f>
        <v>764.3</v>
      </c>
      <c r="H933" s="17">
        <f t="shared" ref="H933" si="270">+(F933/G933-1)*100</f>
        <v>59.610100745780478</v>
      </c>
    </row>
    <row r="934" spans="1:9" x14ac:dyDescent="0.25">
      <c r="A934" s="10">
        <f t="shared" si="168"/>
        <v>45365</v>
      </c>
      <c r="B934">
        <f>'0314'!B29</f>
        <v>848</v>
      </c>
      <c r="C934">
        <f>'0314'!C29</f>
        <v>577.29999999999995</v>
      </c>
      <c r="D934">
        <f>'0314'!D29</f>
        <v>504.9</v>
      </c>
      <c r="E934">
        <f>'0314'!E29</f>
        <v>189</v>
      </c>
      <c r="F934" s="4">
        <f t="shared" ref="F934" si="271">+B934+D934</f>
        <v>1352.9</v>
      </c>
      <c r="G934" s="4">
        <f t="shared" ref="G934" si="272">+C934+E934</f>
        <v>766.3</v>
      </c>
      <c r="H934" s="17">
        <f t="shared" ref="H934" si="273">+(F934/G934-1)*100</f>
        <v>76.549654182435091</v>
      </c>
    </row>
    <row r="935" spans="1:9" x14ac:dyDescent="0.25">
      <c r="A935" s="10">
        <f t="shared" si="168"/>
        <v>45372</v>
      </c>
      <c r="B935">
        <f>'0321'!B30</f>
        <v>709.1</v>
      </c>
      <c r="C935">
        <f>'0321'!C30</f>
        <v>577.1</v>
      </c>
      <c r="D935">
        <f>'0321'!D30</f>
        <v>714.3</v>
      </c>
      <c r="E935">
        <f>'0321'!E30</f>
        <v>189.1</v>
      </c>
      <c r="F935" s="4">
        <f t="shared" ref="F935" si="274">+B935+D935</f>
        <v>1423.4</v>
      </c>
      <c r="G935" s="4">
        <f t="shared" ref="G935" si="275">+C935+E935</f>
        <v>766.2</v>
      </c>
      <c r="H935" s="17">
        <f t="shared" ref="H935" si="276">+(F935/G935-1)*100</f>
        <v>85.773949360480287</v>
      </c>
    </row>
    <row r="936" spans="1:9" x14ac:dyDescent="0.25">
      <c r="A936" s="10">
        <f t="shared" si="168"/>
        <v>45379</v>
      </c>
      <c r="B936">
        <f>'0328'!B30</f>
        <v>765.2</v>
      </c>
      <c r="C936">
        <f>'0328'!C30</f>
        <v>457.6</v>
      </c>
      <c r="D936">
        <f>'0328'!D30</f>
        <v>807.5</v>
      </c>
      <c r="E936">
        <f>'0328'!E30</f>
        <v>386.5</v>
      </c>
      <c r="F936" s="4">
        <f t="shared" ref="F936" si="277">+B936+D936</f>
        <v>1572.7</v>
      </c>
      <c r="G936" s="4">
        <f t="shared" ref="G936" si="278">+C936+E936</f>
        <v>844.1</v>
      </c>
      <c r="H936" s="17">
        <f t="shared" ref="H936" si="279">+(F936/G936-1)*100</f>
        <v>86.316787110531919</v>
      </c>
    </row>
    <row r="937" spans="1:9" x14ac:dyDescent="0.25">
      <c r="A937" s="10">
        <f t="shared" si="168"/>
        <v>45386</v>
      </c>
      <c r="B937">
        <f>'0404'!B30</f>
        <v>765.1</v>
      </c>
      <c r="C937">
        <f>'0404'!C30</f>
        <v>326.89999999999998</v>
      </c>
      <c r="D937">
        <f>'0404'!D30</f>
        <v>947</v>
      </c>
      <c r="E937">
        <f>'0404'!E30</f>
        <v>387.1</v>
      </c>
      <c r="F937" s="4">
        <f t="shared" ref="F937" si="280">+B937+D937</f>
        <v>1712.1</v>
      </c>
      <c r="G937" s="4">
        <f t="shared" ref="G937" si="281">+C937+E937</f>
        <v>714</v>
      </c>
      <c r="H937" s="17">
        <f t="shared" ref="H937" si="282">+(F937/G937-1)*100</f>
        <v>139.78991596638656</v>
      </c>
    </row>
    <row r="938" spans="1:9" x14ac:dyDescent="0.25">
      <c r="A938" s="10">
        <f t="shared" si="168"/>
        <v>45393</v>
      </c>
      <c r="B938">
        <f>'0411'!B31</f>
        <v>519.1</v>
      </c>
      <c r="C938">
        <f>'0411'!C31</f>
        <v>326.2</v>
      </c>
      <c r="D938">
        <f>'0411'!D31</f>
        <v>1139.8</v>
      </c>
      <c r="E938">
        <f>'0411'!E31</f>
        <v>387.9</v>
      </c>
      <c r="F938" s="4">
        <f t="shared" ref="F938" si="283">+B938+D938</f>
        <v>1658.9</v>
      </c>
      <c r="G938" s="4">
        <f t="shared" ref="G938" si="284">+C938+E938</f>
        <v>714.09999999999991</v>
      </c>
      <c r="H938" s="17">
        <f t="shared" ref="H938" si="285">+(F938/G938-1)*100</f>
        <v>132.30639966391266</v>
      </c>
    </row>
    <row r="939" spans="1:9" x14ac:dyDescent="0.25">
      <c r="A939" s="10">
        <f t="shared" si="168"/>
        <v>45400</v>
      </c>
      <c r="B939">
        <f>'0418'!B31</f>
        <v>639.6</v>
      </c>
      <c r="C939">
        <f>'0418'!C31</f>
        <v>326.2</v>
      </c>
      <c r="D939">
        <f>'0418'!D31</f>
        <v>1271.3</v>
      </c>
      <c r="E939">
        <f>'0418'!E31</f>
        <v>387.9</v>
      </c>
      <c r="F939" s="4">
        <f t="shared" ref="F939" si="286">+B939+D939</f>
        <v>1910.9</v>
      </c>
      <c r="G939" s="4">
        <f t="shared" ref="G939" si="287">+C939+E939</f>
        <v>714.09999999999991</v>
      </c>
      <c r="H939" s="17">
        <f t="shared" ref="H939" si="288">+(F939/G939-1)*100</f>
        <v>167.59557484946092</v>
      </c>
    </row>
    <row r="940" spans="1:9" x14ac:dyDescent="0.25">
      <c r="A940" s="10">
        <f t="shared" si="168"/>
        <v>45407</v>
      </c>
      <c r="B940">
        <f>'0425'!B31</f>
        <v>514.6</v>
      </c>
      <c r="C940">
        <f>'0425'!C31</f>
        <v>271</v>
      </c>
      <c r="D940">
        <f>'0425'!D31</f>
        <v>1537</v>
      </c>
      <c r="E940">
        <f>'0425'!E31</f>
        <v>440.3</v>
      </c>
      <c r="F940" s="4">
        <f t="shared" ref="F940" si="289">+B940+D940</f>
        <v>2051.6</v>
      </c>
      <c r="G940" s="4">
        <f t="shared" ref="G940" si="290">+C940+E940</f>
        <v>711.3</v>
      </c>
      <c r="H940" s="17">
        <f t="shared" ref="H940" si="291">+(F940/G940-1)*100</f>
        <v>188.42963587796993</v>
      </c>
      <c r="I940">
        <f>'0425'!F31</f>
        <v>0</v>
      </c>
    </row>
    <row r="941" spans="1:9" x14ac:dyDescent="0.25">
      <c r="A941" s="10">
        <f t="shared" si="168"/>
        <v>45414</v>
      </c>
      <c r="B941">
        <f>'0502'!B31</f>
        <v>564.5</v>
      </c>
      <c r="C941">
        <f>'0502'!C31</f>
        <v>272.39999999999998</v>
      </c>
      <c r="D941">
        <f>'0502'!D31</f>
        <v>1600.6</v>
      </c>
      <c r="E941">
        <f>'0502'!E31</f>
        <v>509.7</v>
      </c>
      <c r="F941" s="4">
        <f t="shared" ref="F941" si="292">+B941+D941</f>
        <v>2165.1</v>
      </c>
      <c r="G941" s="4">
        <f t="shared" ref="G941" si="293">+C941+E941</f>
        <v>782.09999999999991</v>
      </c>
      <c r="H941" s="17">
        <f t="shared" ref="H941" si="294">+(F941/G941-1)*100</f>
        <v>176.83160721135405</v>
      </c>
      <c r="I941">
        <f>'0502'!F31</f>
        <v>0</v>
      </c>
    </row>
    <row r="942" spans="1:9" x14ac:dyDescent="0.25">
      <c r="A942" s="10">
        <f t="shared" si="168"/>
        <v>45421</v>
      </c>
      <c r="B942">
        <f>'0509'!B31</f>
        <v>464.4</v>
      </c>
      <c r="C942">
        <f>'0509'!C31</f>
        <v>271.8</v>
      </c>
      <c r="D942">
        <f>'0509'!D31</f>
        <v>1668.8</v>
      </c>
      <c r="E942">
        <f>'0509'!E31</f>
        <v>510.4</v>
      </c>
      <c r="F942" s="4">
        <f t="shared" ref="F942" si="295">+B942+D942</f>
        <v>2133.1999999999998</v>
      </c>
      <c r="G942" s="4">
        <f t="shared" ref="G942" si="296">+C942+E942</f>
        <v>782.2</v>
      </c>
      <c r="H942" s="17">
        <f t="shared" ref="H942" si="297">+(F942/G942-1)*100</f>
        <v>172.71797494246991</v>
      </c>
      <c r="I942">
        <f>'0509'!F31</f>
        <v>0</v>
      </c>
    </row>
    <row r="943" spans="1:9" x14ac:dyDescent="0.25">
      <c r="A943" s="10">
        <f t="shared" si="168"/>
        <v>45428</v>
      </c>
      <c r="B943">
        <f>'0516'!B31</f>
        <v>464.3</v>
      </c>
      <c r="C943">
        <f>'0516'!C31</f>
        <v>272.60000000000002</v>
      </c>
      <c r="D943">
        <f>'0516'!D31</f>
        <v>1703</v>
      </c>
      <c r="E943">
        <f>'0516'!E31</f>
        <v>510.5</v>
      </c>
      <c r="F943" s="4">
        <f t="shared" ref="F943" si="298">+B943+D943</f>
        <v>2167.3000000000002</v>
      </c>
      <c r="G943" s="4">
        <f t="shared" ref="G943" si="299">+C943+E943</f>
        <v>783.1</v>
      </c>
      <c r="H943" s="17">
        <f t="shared" ref="H943" si="300">+(F943/G943-1)*100</f>
        <v>176.75903460605289</v>
      </c>
      <c r="I943">
        <f>'0516'!F31</f>
        <v>0</v>
      </c>
    </row>
    <row r="944" spans="1:9" x14ac:dyDescent="0.25">
      <c r="A944" s="10">
        <f t="shared" si="168"/>
        <v>45435</v>
      </c>
      <c r="B944">
        <f>'0523'!B32</f>
        <v>464</v>
      </c>
      <c r="C944">
        <f>'0523'!C32</f>
        <v>203.1</v>
      </c>
      <c r="D944">
        <f>'0523'!D32</f>
        <v>1703.4</v>
      </c>
      <c r="E944">
        <f>'0523'!E32</f>
        <v>580.4</v>
      </c>
      <c r="F944" s="4">
        <f t="shared" ref="F944" si="301">+B944+D944</f>
        <v>2167.4</v>
      </c>
      <c r="G944" s="4">
        <f t="shared" ref="G944" si="302">+C944+E944</f>
        <v>783.5</v>
      </c>
      <c r="H944" s="17">
        <f t="shared" ref="H944" si="303">+(F944/G944-1)*100</f>
        <v>176.63050414805363</v>
      </c>
      <c r="I944">
        <f>'0523'!F32</f>
        <v>0</v>
      </c>
    </row>
    <row r="65510" spans="1:8" x14ac:dyDescent="0.25">
      <c r="A65510" s="10"/>
      <c r="F65510" s="4"/>
      <c r="G65510" s="4"/>
      <c r="H65510" s="17"/>
    </row>
  </sheetData>
  <mergeCells count="2">
    <mergeCell ref="D2:E2"/>
    <mergeCell ref="F2:G2"/>
  </mergeCells>
  <phoneticPr fontId="2" type="noConversion"/>
  <pageMargins left="0.75" right="0.75" top="1" bottom="1" header="0.5" footer="0.5"/>
  <pageSetup orientation="portrait" r:id="rId1"/>
  <headerFooter alignWithMargins="0"/>
  <ignoredErrors>
    <ignoredError sqref="H496:H512 H533:H545 H645:H649 H662:H667 H671:H702 H703:H713 H714:H720 H721:H732" evalError="1"/>
  </ignoredError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indexed="43"/>
  </sheetPr>
  <dimension ref="A1:M906"/>
  <sheetViews>
    <sheetView zoomScale="130" zoomScaleNormal="130" workbookViewId="0">
      <pane xSplit="1" ySplit="3" topLeftCell="B889" activePane="bottomRight" state="frozen"/>
      <selection pane="topRight" activeCell="C1" sqref="C1"/>
      <selection pane="bottomLeft" activeCell="A4" sqref="A4"/>
      <selection pane="bottomRight" activeCell="I907" sqref="I907"/>
    </sheetView>
  </sheetViews>
  <sheetFormatPr defaultRowHeight="13.2" x14ac:dyDescent="0.25"/>
  <cols>
    <col min="1" max="1" width="14.44140625" customWidth="1"/>
    <col min="2" max="2" width="10.6640625" customWidth="1"/>
    <col min="3" max="3" width="12.6640625" customWidth="1"/>
    <col min="4" max="4" width="14.6640625" customWidth="1"/>
    <col min="5" max="5" width="10.109375" customWidth="1"/>
    <col min="7" max="7" width="14.44140625" customWidth="1"/>
    <col min="8" max="8" width="15.33203125" customWidth="1"/>
    <col min="9" max="9" width="13.6640625" customWidth="1"/>
    <col min="10" max="10" width="12.5546875" customWidth="1"/>
  </cols>
  <sheetData>
    <row r="1" spans="1:9" ht="14.4" thickBot="1" x14ac:dyDescent="0.3">
      <c r="B1" s="6"/>
      <c r="C1" s="6"/>
      <c r="E1" s="9"/>
      <c r="F1" s="190">
        <v>2016</v>
      </c>
      <c r="G1" s="209">
        <v>2015</v>
      </c>
      <c r="H1" s="6"/>
      <c r="I1" s="6"/>
    </row>
    <row r="2" spans="1:9" ht="13.8" x14ac:dyDescent="0.25">
      <c r="A2" s="188" t="s">
        <v>380</v>
      </c>
      <c r="B2" s="188" t="s">
        <v>5</v>
      </c>
      <c r="C2" s="188"/>
      <c r="D2" s="388" t="s">
        <v>1</v>
      </c>
      <c r="E2" s="389"/>
      <c r="F2" s="388" t="s">
        <v>2</v>
      </c>
      <c r="G2" s="389"/>
      <c r="H2" s="189" t="s">
        <v>9</v>
      </c>
      <c r="I2" s="188" t="s">
        <v>15</v>
      </c>
    </row>
    <row r="3" spans="1:9" ht="13.8" x14ac:dyDescent="0.25">
      <c r="A3" s="188" t="s">
        <v>378</v>
      </c>
      <c r="B3" s="209" t="s">
        <v>397</v>
      </c>
      <c r="C3" s="209" t="s">
        <v>19</v>
      </c>
      <c r="D3" s="209" t="s">
        <v>397</v>
      </c>
      <c r="E3" s="209" t="s">
        <v>19</v>
      </c>
      <c r="F3" s="209" t="s">
        <v>397</v>
      </c>
      <c r="G3" s="209" t="s">
        <v>19</v>
      </c>
      <c r="H3" s="191" t="s">
        <v>4</v>
      </c>
      <c r="I3" s="192" t="s">
        <v>432</v>
      </c>
    </row>
    <row r="4" spans="1:9" x14ac:dyDescent="0.25">
      <c r="A4" s="10">
        <f>Japan!A4</f>
        <v>38855</v>
      </c>
      <c r="B4">
        <v>536.29999999999995</v>
      </c>
      <c r="C4">
        <v>541.20000000000005</v>
      </c>
      <c r="D4">
        <v>3747.6</v>
      </c>
      <c r="E4">
        <v>3254.3</v>
      </c>
      <c r="F4" s="2">
        <f t="shared" ref="F4:G40" si="0">+B4+D4</f>
        <v>4283.8999999999996</v>
      </c>
      <c r="G4" s="2">
        <f t="shared" si="0"/>
        <v>3795.5</v>
      </c>
      <c r="H4" s="12">
        <f t="shared" ref="H4:H40" si="1">+(F4/G4-1)*100</f>
        <v>12.867869845870095</v>
      </c>
    </row>
    <row r="5" spans="1:9" x14ac:dyDescent="0.25">
      <c r="A5" s="10">
        <f>Japan!A5</f>
        <v>38862</v>
      </c>
      <c r="B5">
        <v>710.2</v>
      </c>
      <c r="C5">
        <v>539</v>
      </c>
      <c r="D5">
        <v>3755.6</v>
      </c>
      <c r="E5">
        <v>3323.1</v>
      </c>
      <c r="F5" s="2">
        <f t="shared" si="0"/>
        <v>4465.8</v>
      </c>
      <c r="G5" s="2">
        <f t="shared" si="0"/>
        <v>3862.1</v>
      </c>
      <c r="H5" s="12">
        <f t="shared" si="1"/>
        <v>15.631392247740884</v>
      </c>
      <c r="I5">
        <v>0</v>
      </c>
    </row>
    <row r="6" spans="1:9" x14ac:dyDescent="0.25">
      <c r="A6" s="10">
        <f>Japan!A6</f>
        <v>38869</v>
      </c>
      <c r="B6">
        <v>637.6</v>
      </c>
      <c r="C6">
        <v>510.7</v>
      </c>
      <c r="D6">
        <v>3922</v>
      </c>
      <c r="E6">
        <v>3469.6</v>
      </c>
      <c r="F6" s="2">
        <f t="shared" si="0"/>
        <v>4559.6000000000004</v>
      </c>
      <c r="G6" s="2">
        <f t="shared" si="0"/>
        <v>3980.2999999999997</v>
      </c>
      <c r="H6" s="12">
        <f t="shared" si="1"/>
        <v>14.5541793332161</v>
      </c>
      <c r="I6">
        <v>0</v>
      </c>
    </row>
    <row r="7" spans="1:9" x14ac:dyDescent="0.25">
      <c r="A7" s="10">
        <f>Japan!A7</f>
        <v>38876</v>
      </c>
      <c r="B7">
        <v>695</v>
      </c>
      <c r="C7">
        <v>625.9</v>
      </c>
      <c r="D7">
        <v>4000.9</v>
      </c>
      <c r="E7">
        <v>3473.3</v>
      </c>
      <c r="F7" s="2">
        <f t="shared" si="0"/>
        <v>4695.8999999999996</v>
      </c>
      <c r="G7" s="2">
        <f t="shared" si="0"/>
        <v>4099.2</v>
      </c>
      <c r="H7" s="12">
        <f t="shared" si="1"/>
        <v>14.5564988290398</v>
      </c>
      <c r="I7">
        <v>0</v>
      </c>
    </row>
    <row r="8" spans="1:9" x14ac:dyDescent="0.25">
      <c r="A8" s="10">
        <f>Japan!A8</f>
        <v>38883</v>
      </c>
      <c r="B8">
        <v>784</v>
      </c>
      <c r="C8">
        <v>480.1</v>
      </c>
      <c r="D8">
        <v>4120.7</v>
      </c>
      <c r="E8">
        <v>3624.1</v>
      </c>
      <c r="F8" s="2">
        <f t="shared" si="0"/>
        <v>4904.7</v>
      </c>
      <c r="G8" s="2">
        <f t="shared" si="0"/>
        <v>4104.2</v>
      </c>
      <c r="H8" s="12">
        <f t="shared" si="1"/>
        <v>19.504410116466065</v>
      </c>
      <c r="I8">
        <v>0</v>
      </c>
    </row>
    <row r="9" spans="1:9" x14ac:dyDescent="0.25">
      <c r="A9" s="10">
        <f>Japan!A9</f>
        <v>38890</v>
      </c>
      <c r="B9">
        <v>739.9</v>
      </c>
      <c r="C9">
        <v>479.8</v>
      </c>
      <c r="D9">
        <v>4211.8</v>
      </c>
      <c r="E9">
        <v>3809.4</v>
      </c>
      <c r="F9" s="2">
        <f t="shared" si="0"/>
        <v>4951.7</v>
      </c>
      <c r="G9" s="2">
        <f t="shared" si="0"/>
        <v>4289.2</v>
      </c>
      <c r="H9" s="12">
        <f t="shared" si="1"/>
        <v>15.445770773104538</v>
      </c>
      <c r="I9">
        <v>0</v>
      </c>
    </row>
    <row r="10" spans="1:9" x14ac:dyDescent="0.25">
      <c r="A10" s="10">
        <f>Japan!A10</f>
        <v>38897</v>
      </c>
      <c r="B10">
        <v>635.70000000000005</v>
      </c>
      <c r="C10">
        <v>559.20000000000005</v>
      </c>
      <c r="D10">
        <v>4276</v>
      </c>
      <c r="E10">
        <v>3814.7</v>
      </c>
      <c r="F10" s="2">
        <f t="shared" si="0"/>
        <v>4911.7</v>
      </c>
      <c r="G10" s="2">
        <f t="shared" si="0"/>
        <v>4373.8999999999996</v>
      </c>
      <c r="H10" s="12">
        <f t="shared" si="1"/>
        <v>12.295662909531547</v>
      </c>
      <c r="I10">
        <v>0</v>
      </c>
    </row>
    <row r="11" spans="1:9" x14ac:dyDescent="0.25">
      <c r="A11" s="10">
        <f>Japan!A11</f>
        <v>38904</v>
      </c>
      <c r="B11">
        <v>617.1</v>
      </c>
      <c r="C11">
        <v>496.8</v>
      </c>
      <c r="D11">
        <v>4352.3</v>
      </c>
      <c r="E11">
        <v>3880.4</v>
      </c>
      <c r="F11" s="2">
        <f t="shared" si="0"/>
        <v>4969.4000000000005</v>
      </c>
      <c r="G11" s="2">
        <f t="shared" si="0"/>
        <v>4377.2</v>
      </c>
      <c r="H11" s="12">
        <f t="shared" si="1"/>
        <v>13.529196746778771</v>
      </c>
      <c r="I11">
        <v>0</v>
      </c>
    </row>
    <row r="12" spans="1:9" x14ac:dyDescent="0.25">
      <c r="A12" s="10">
        <f>Japan!A12</f>
        <v>38911</v>
      </c>
      <c r="B12">
        <v>692</v>
      </c>
      <c r="C12">
        <v>533</v>
      </c>
      <c r="D12">
        <v>4361.3999999999996</v>
      </c>
      <c r="E12">
        <v>3947.4</v>
      </c>
      <c r="F12" s="2">
        <f t="shared" si="0"/>
        <v>5053.3999999999996</v>
      </c>
      <c r="G12" s="2">
        <f t="shared" si="0"/>
        <v>4480.3999999999996</v>
      </c>
      <c r="H12" s="12">
        <f t="shared" si="1"/>
        <v>12.78903669315239</v>
      </c>
      <c r="I12">
        <v>74</v>
      </c>
    </row>
    <row r="13" spans="1:9" x14ac:dyDescent="0.25">
      <c r="A13" s="10">
        <f>Japan!A13</f>
        <v>38918</v>
      </c>
      <c r="B13">
        <v>483.9</v>
      </c>
      <c r="C13">
        <v>471</v>
      </c>
      <c r="D13">
        <v>4619</v>
      </c>
      <c r="E13">
        <v>4014</v>
      </c>
      <c r="F13" s="2">
        <f t="shared" si="0"/>
        <v>5102.8999999999996</v>
      </c>
      <c r="G13" s="2">
        <f t="shared" si="0"/>
        <v>4485</v>
      </c>
      <c r="H13" s="12">
        <f t="shared" si="1"/>
        <v>13.777034559643253</v>
      </c>
      <c r="I13">
        <v>87</v>
      </c>
    </row>
    <row r="14" spans="1:9" x14ac:dyDescent="0.25">
      <c r="A14" s="10">
        <f>Japan!A14</f>
        <v>38925</v>
      </c>
      <c r="B14">
        <v>568.70000000000005</v>
      </c>
      <c r="C14">
        <v>530.79999999999995</v>
      </c>
      <c r="D14">
        <v>4623.8999999999996</v>
      </c>
      <c r="E14">
        <v>4078.8</v>
      </c>
      <c r="F14" s="2">
        <f t="shared" si="0"/>
        <v>5192.5999999999995</v>
      </c>
      <c r="G14" s="2">
        <f t="shared" si="0"/>
        <v>4609.6000000000004</v>
      </c>
      <c r="H14" s="12">
        <f t="shared" si="1"/>
        <v>12.64751822283927</v>
      </c>
      <c r="I14">
        <v>89</v>
      </c>
    </row>
    <row r="15" spans="1:9" x14ac:dyDescent="0.25">
      <c r="A15" s="10">
        <f>Japan!A15</f>
        <v>38932</v>
      </c>
      <c r="B15">
        <v>785.3</v>
      </c>
      <c r="C15">
        <v>511.1</v>
      </c>
      <c r="D15">
        <v>4669.6000000000004</v>
      </c>
      <c r="E15">
        <v>4171.7</v>
      </c>
      <c r="F15" s="2">
        <f t="shared" si="0"/>
        <v>5454.9000000000005</v>
      </c>
      <c r="G15" s="2">
        <f t="shared" si="0"/>
        <v>4682.8</v>
      </c>
      <c r="H15" s="12">
        <f t="shared" si="1"/>
        <v>16.487998633296328</v>
      </c>
      <c r="I15">
        <v>139</v>
      </c>
    </row>
    <row r="16" spans="1:9" x14ac:dyDescent="0.25">
      <c r="A16" s="10">
        <f>Japan!A16</f>
        <v>38939</v>
      </c>
      <c r="B16">
        <v>816.2</v>
      </c>
      <c r="C16">
        <v>397.3</v>
      </c>
      <c r="D16">
        <v>4843.8999999999996</v>
      </c>
      <c r="E16">
        <v>4235.6000000000004</v>
      </c>
      <c r="F16" s="2">
        <f t="shared" si="0"/>
        <v>5660.0999999999995</v>
      </c>
      <c r="G16" s="2">
        <f t="shared" si="0"/>
        <v>4632.9000000000005</v>
      </c>
      <c r="H16" s="12">
        <f t="shared" si="1"/>
        <v>22.171857799650297</v>
      </c>
      <c r="I16">
        <v>143</v>
      </c>
    </row>
    <row r="17" spans="1:9" x14ac:dyDescent="0.25">
      <c r="A17" s="10">
        <f>Japan!A17</f>
        <v>38946</v>
      </c>
      <c r="B17">
        <v>739.2</v>
      </c>
      <c r="C17">
        <v>323.5</v>
      </c>
      <c r="D17">
        <v>4926.8999999999996</v>
      </c>
      <c r="E17">
        <v>4394.7</v>
      </c>
      <c r="F17" s="2">
        <f t="shared" si="0"/>
        <v>5666.0999999999995</v>
      </c>
      <c r="G17" s="2">
        <f t="shared" si="0"/>
        <v>4718.2</v>
      </c>
      <c r="H17" s="12">
        <f t="shared" si="1"/>
        <v>20.090288669407808</v>
      </c>
      <c r="I17">
        <v>249</v>
      </c>
    </row>
    <row r="18" spans="1:9" x14ac:dyDescent="0.25">
      <c r="A18" s="10">
        <f>Japan!A18</f>
        <v>38953</v>
      </c>
      <c r="B18">
        <v>564.20000000000005</v>
      </c>
      <c r="C18">
        <v>271</v>
      </c>
      <c r="D18">
        <v>4938.5</v>
      </c>
      <c r="E18">
        <v>4394.7</v>
      </c>
      <c r="F18" s="2">
        <f t="shared" si="0"/>
        <v>5502.7</v>
      </c>
      <c r="G18" s="2">
        <f t="shared" si="0"/>
        <v>4665.7</v>
      </c>
      <c r="H18" s="12">
        <f t="shared" si="1"/>
        <v>17.93943031056433</v>
      </c>
      <c r="I18">
        <v>470.5</v>
      </c>
    </row>
    <row r="19" spans="1:9" x14ac:dyDescent="0.25">
      <c r="A19" s="10">
        <f>Japan!A19</f>
        <v>38960</v>
      </c>
      <c r="B19">
        <v>551.5</v>
      </c>
      <c r="C19">
        <v>205.4</v>
      </c>
      <c r="D19">
        <v>4951.3</v>
      </c>
      <c r="E19">
        <v>4484.8999999999996</v>
      </c>
      <c r="F19" s="2">
        <f t="shared" si="0"/>
        <v>5502.8</v>
      </c>
      <c r="G19" s="2">
        <f t="shared" si="0"/>
        <v>4690.2999999999993</v>
      </c>
      <c r="H19" s="12">
        <f t="shared" si="1"/>
        <v>17.322985736520067</v>
      </c>
      <c r="I19">
        <v>1164.9000000000001</v>
      </c>
    </row>
    <row r="20" spans="1:9" x14ac:dyDescent="0.25">
      <c r="A20" s="20">
        <f>Japan!A20</f>
        <v>38967</v>
      </c>
      <c r="B20">
        <v>1280.3</v>
      </c>
      <c r="C20">
        <v>594.5</v>
      </c>
      <c r="D20">
        <v>70.900000000000006</v>
      </c>
      <c r="E20">
        <v>186.5</v>
      </c>
      <c r="F20" s="2">
        <f t="shared" si="0"/>
        <v>1351.2</v>
      </c>
      <c r="G20" s="2">
        <f t="shared" si="0"/>
        <v>781</v>
      </c>
      <c r="H20" s="12">
        <f t="shared" si="1"/>
        <v>73.008962868117806</v>
      </c>
    </row>
    <row r="21" spans="1:9" x14ac:dyDescent="0.25">
      <c r="A21" s="10">
        <f>Japan!A21</f>
        <v>38974</v>
      </c>
      <c r="B21">
        <v>1212.0999999999999</v>
      </c>
      <c r="C21">
        <v>686.8</v>
      </c>
      <c r="D21">
        <v>100.6</v>
      </c>
      <c r="E21">
        <v>264.3</v>
      </c>
      <c r="F21" s="2">
        <f t="shared" si="0"/>
        <v>1312.6999999999998</v>
      </c>
      <c r="G21" s="2">
        <f t="shared" si="0"/>
        <v>951.09999999999991</v>
      </c>
      <c r="H21" s="12">
        <f t="shared" si="1"/>
        <v>38.019135737567012</v>
      </c>
    </row>
    <row r="22" spans="1:9" x14ac:dyDescent="0.25">
      <c r="A22" s="10">
        <f>Japan!A22</f>
        <v>38981</v>
      </c>
      <c r="B22">
        <v>1235.4000000000001</v>
      </c>
      <c r="C22">
        <v>766.5</v>
      </c>
      <c r="D22">
        <v>208.5</v>
      </c>
      <c r="E22">
        <v>373.3</v>
      </c>
      <c r="F22" s="2">
        <f t="shared" si="0"/>
        <v>1443.9</v>
      </c>
      <c r="G22" s="2">
        <f t="shared" si="0"/>
        <v>1139.8</v>
      </c>
      <c r="H22" s="12">
        <f t="shared" si="1"/>
        <v>26.680119319178818</v>
      </c>
    </row>
    <row r="23" spans="1:9" x14ac:dyDescent="0.25">
      <c r="A23" s="10">
        <f>Japan!A23</f>
        <v>38988</v>
      </c>
      <c r="B23">
        <v>1419.2</v>
      </c>
      <c r="C23">
        <v>642.5</v>
      </c>
      <c r="D23">
        <v>299.8</v>
      </c>
      <c r="E23">
        <v>501.8</v>
      </c>
      <c r="F23" s="2">
        <f t="shared" si="0"/>
        <v>1719</v>
      </c>
      <c r="G23" s="2">
        <f t="shared" si="0"/>
        <v>1144.3</v>
      </c>
      <c r="H23" s="12">
        <f t="shared" si="1"/>
        <v>50.222843659879416</v>
      </c>
    </row>
    <row r="24" spans="1:9" x14ac:dyDescent="0.25">
      <c r="A24" s="10">
        <f>Japan!A24</f>
        <v>38995</v>
      </c>
      <c r="B24">
        <v>1436.2</v>
      </c>
      <c r="C24">
        <v>691</v>
      </c>
      <c r="D24">
        <v>451.4</v>
      </c>
      <c r="E24">
        <v>575.6</v>
      </c>
      <c r="F24" s="2">
        <f t="shared" si="0"/>
        <v>1887.6</v>
      </c>
      <c r="G24" s="2">
        <f t="shared" si="0"/>
        <v>1266.5999999999999</v>
      </c>
      <c r="H24" s="12">
        <f t="shared" si="1"/>
        <v>49.028896257697774</v>
      </c>
    </row>
    <row r="25" spans="1:9" x14ac:dyDescent="0.25">
      <c r="A25" s="10">
        <f>Japan!A25</f>
        <v>39002</v>
      </c>
      <c r="B25">
        <v>1142.5</v>
      </c>
      <c r="C25">
        <v>706.6</v>
      </c>
      <c r="D25">
        <v>625.79999999999995</v>
      </c>
      <c r="E25">
        <v>682.3</v>
      </c>
      <c r="F25" s="2">
        <f t="shared" si="0"/>
        <v>1768.3</v>
      </c>
      <c r="G25" s="2">
        <f t="shared" si="0"/>
        <v>1388.9</v>
      </c>
      <c r="H25" s="12">
        <f t="shared" si="1"/>
        <v>27.316581467348257</v>
      </c>
    </row>
    <row r="26" spans="1:9" x14ac:dyDescent="0.25">
      <c r="A26" s="10">
        <f>Japan!A26</f>
        <v>39009</v>
      </c>
      <c r="B26">
        <v>1163</v>
      </c>
      <c r="C26">
        <v>776</v>
      </c>
      <c r="D26">
        <v>641.79999999999995</v>
      </c>
      <c r="E26">
        <v>746.5</v>
      </c>
      <c r="F26" s="2">
        <f t="shared" si="0"/>
        <v>1804.8</v>
      </c>
      <c r="G26" s="2">
        <f t="shared" si="0"/>
        <v>1522.5</v>
      </c>
      <c r="H26" s="12">
        <f t="shared" si="1"/>
        <v>18.541871921182263</v>
      </c>
    </row>
    <row r="27" spans="1:9" x14ac:dyDescent="0.25">
      <c r="A27" s="10">
        <f>Japan!A27</f>
        <v>39016</v>
      </c>
      <c r="B27">
        <v>1148.3</v>
      </c>
      <c r="C27">
        <v>777.8</v>
      </c>
      <c r="D27">
        <v>715.7</v>
      </c>
      <c r="E27">
        <v>821.8</v>
      </c>
      <c r="F27" s="2">
        <f t="shared" si="0"/>
        <v>1864</v>
      </c>
      <c r="G27" s="2">
        <f t="shared" si="0"/>
        <v>1599.6</v>
      </c>
      <c r="H27" s="12">
        <f t="shared" si="1"/>
        <v>16.52913228307078</v>
      </c>
    </row>
    <row r="28" spans="1:9" x14ac:dyDescent="0.25">
      <c r="A28" s="10">
        <f>Japan!A28</f>
        <v>39023</v>
      </c>
      <c r="B28">
        <v>1228.5999999999999</v>
      </c>
      <c r="C28">
        <v>775.7</v>
      </c>
      <c r="D28">
        <v>802.7</v>
      </c>
      <c r="E28">
        <v>882.7</v>
      </c>
      <c r="F28" s="2">
        <f t="shared" si="0"/>
        <v>2031.3</v>
      </c>
      <c r="G28" s="2">
        <f t="shared" si="0"/>
        <v>1658.4</v>
      </c>
      <c r="H28" s="12">
        <f t="shared" si="1"/>
        <v>22.485528219971052</v>
      </c>
    </row>
    <row r="29" spans="1:9" x14ac:dyDescent="0.25">
      <c r="A29" s="10">
        <f>Japan!A29</f>
        <v>39030</v>
      </c>
      <c r="B29">
        <v>1182.3</v>
      </c>
      <c r="C29">
        <v>772.5</v>
      </c>
      <c r="D29">
        <v>824</v>
      </c>
      <c r="E29">
        <v>1039.8</v>
      </c>
      <c r="F29" s="2">
        <f t="shared" si="0"/>
        <v>2006.3</v>
      </c>
      <c r="G29" s="2">
        <f t="shared" si="0"/>
        <v>1812.3</v>
      </c>
      <c r="H29" s="12">
        <f t="shared" si="1"/>
        <v>10.70462947635602</v>
      </c>
    </row>
    <row r="30" spans="1:9" x14ac:dyDescent="0.25">
      <c r="A30" s="10">
        <f>Japan!A30</f>
        <v>39037</v>
      </c>
      <c r="B30">
        <v>1074.3</v>
      </c>
      <c r="C30">
        <v>812</v>
      </c>
      <c r="D30">
        <v>967</v>
      </c>
      <c r="E30">
        <v>1113.9000000000001</v>
      </c>
      <c r="F30" s="2">
        <f t="shared" si="0"/>
        <v>2041.3</v>
      </c>
      <c r="G30" s="2">
        <f t="shared" si="0"/>
        <v>1925.9</v>
      </c>
      <c r="H30" s="12">
        <f t="shared" si="1"/>
        <v>5.992003738511853</v>
      </c>
    </row>
    <row r="31" spans="1:9" x14ac:dyDescent="0.25">
      <c r="A31" s="10">
        <f>Japan!A31</f>
        <v>39044</v>
      </c>
      <c r="B31">
        <v>1109.2</v>
      </c>
      <c r="C31">
        <v>746.8</v>
      </c>
      <c r="D31">
        <v>997.5</v>
      </c>
      <c r="E31">
        <v>1186.3</v>
      </c>
      <c r="F31" s="2">
        <f t="shared" si="0"/>
        <v>2106.6999999999998</v>
      </c>
      <c r="G31" s="2">
        <f t="shared" si="0"/>
        <v>1933.1</v>
      </c>
      <c r="H31" s="12">
        <f t="shared" si="1"/>
        <v>8.980394185505137</v>
      </c>
    </row>
    <row r="32" spans="1:9" x14ac:dyDescent="0.25">
      <c r="A32" s="10">
        <f t="shared" ref="A32:A39" si="2">+A31+7</f>
        <v>39051</v>
      </c>
      <c r="B32">
        <v>917.6</v>
      </c>
      <c r="C32">
        <v>785.7</v>
      </c>
      <c r="D32">
        <v>1176.3</v>
      </c>
      <c r="E32">
        <v>1297</v>
      </c>
      <c r="F32" s="2">
        <f t="shared" si="0"/>
        <v>2093.9</v>
      </c>
      <c r="G32" s="2">
        <f t="shared" si="0"/>
        <v>2082.6999999999998</v>
      </c>
      <c r="H32" s="12">
        <f t="shared" si="1"/>
        <v>0.5377634800979525</v>
      </c>
    </row>
    <row r="33" spans="1:9" x14ac:dyDescent="0.25">
      <c r="A33" s="10">
        <f t="shared" si="2"/>
        <v>39058</v>
      </c>
      <c r="B33">
        <v>685</v>
      </c>
      <c r="C33">
        <v>774.8</v>
      </c>
      <c r="D33">
        <v>1438.1</v>
      </c>
      <c r="E33">
        <v>1347.5</v>
      </c>
      <c r="F33" s="2">
        <f t="shared" si="0"/>
        <v>2123.1</v>
      </c>
      <c r="G33" s="2">
        <f t="shared" si="0"/>
        <v>2122.3000000000002</v>
      </c>
      <c r="H33" s="12">
        <f t="shared" si="1"/>
        <v>3.7694953588074398E-2</v>
      </c>
    </row>
    <row r="34" spans="1:9" x14ac:dyDescent="0.25">
      <c r="A34" s="10">
        <f t="shared" si="2"/>
        <v>39065</v>
      </c>
      <c r="B34">
        <v>751.2</v>
      </c>
      <c r="C34">
        <v>735.3</v>
      </c>
      <c r="D34">
        <v>1547.8</v>
      </c>
      <c r="E34">
        <v>1541.7</v>
      </c>
      <c r="F34" s="2">
        <f t="shared" si="0"/>
        <v>2299</v>
      </c>
      <c r="G34" s="2">
        <f t="shared" si="0"/>
        <v>2277</v>
      </c>
      <c r="H34" s="12">
        <f t="shared" si="1"/>
        <v>0.96618357487923134</v>
      </c>
    </row>
    <row r="35" spans="1:9" x14ac:dyDescent="0.25">
      <c r="A35" s="10">
        <f t="shared" si="2"/>
        <v>39072</v>
      </c>
      <c r="B35">
        <v>928.2</v>
      </c>
      <c r="C35">
        <v>716.2</v>
      </c>
      <c r="D35">
        <v>1555.9</v>
      </c>
      <c r="E35">
        <v>1678</v>
      </c>
      <c r="F35" s="2">
        <f t="shared" si="0"/>
        <v>2484.1000000000004</v>
      </c>
      <c r="G35" s="2">
        <f t="shared" si="0"/>
        <v>2394.1999999999998</v>
      </c>
      <c r="H35" s="12">
        <f t="shared" si="1"/>
        <v>3.7549076935928793</v>
      </c>
    </row>
    <row r="36" spans="1:9" x14ac:dyDescent="0.25">
      <c r="A36" s="10">
        <f t="shared" si="2"/>
        <v>39079</v>
      </c>
      <c r="B36">
        <v>978.1</v>
      </c>
      <c r="C36">
        <v>596.9</v>
      </c>
      <c r="D36">
        <v>1584.5</v>
      </c>
      <c r="E36">
        <v>1867</v>
      </c>
      <c r="F36" s="2">
        <f t="shared" si="0"/>
        <v>2562.6</v>
      </c>
      <c r="G36" s="2">
        <f t="shared" si="0"/>
        <v>2463.9</v>
      </c>
      <c r="H36" s="12">
        <f t="shared" si="1"/>
        <v>4.0058443930354182</v>
      </c>
    </row>
    <row r="37" spans="1:9" x14ac:dyDescent="0.25">
      <c r="A37" s="10">
        <f t="shared" si="2"/>
        <v>39086</v>
      </c>
      <c r="B37">
        <v>841.1</v>
      </c>
      <c r="C37">
        <v>484</v>
      </c>
      <c r="D37">
        <v>1734</v>
      </c>
      <c r="E37">
        <v>1921</v>
      </c>
      <c r="F37" s="2">
        <f t="shared" si="0"/>
        <v>2575.1</v>
      </c>
      <c r="G37" s="2">
        <f t="shared" si="0"/>
        <v>2405</v>
      </c>
      <c r="H37" s="12">
        <f t="shared" si="1"/>
        <v>7.0727650727650637</v>
      </c>
    </row>
    <row r="38" spans="1:9" x14ac:dyDescent="0.25">
      <c r="A38" s="10">
        <f t="shared" si="2"/>
        <v>39093</v>
      </c>
      <c r="B38">
        <v>765.5</v>
      </c>
      <c r="C38">
        <v>557</v>
      </c>
      <c r="D38">
        <v>1879</v>
      </c>
      <c r="E38">
        <v>1969.5</v>
      </c>
      <c r="F38" s="2">
        <f t="shared" si="0"/>
        <v>2644.5</v>
      </c>
      <c r="G38" s="2">
        <f t="shared" si="0"/>
        <v>2526.5</v>
      </c>
      <c r="H38" s="12">
        <f t="shared" si="1"/>
        <v>4.670492776568369</v>
      </c>
    </row>
    <row r="39" spans="1:9" x14ac:dyDescent="0.25">
      <c r="A39" s="10">
        <f t="shared" si="2"/>
        <v>39100</v>
      </c>
      <c r="B39">
        <v>703.2</v>
      </c>
      <c r="C39">
        <v>542.1</v>
      </c>
      <c r="D39">
        <v>1959.8</v>
      </c>
      <c r="E39">
        <v>2127.6999999999998</v>
      </c>
      <c r="F39" s="2">
        <f t="shared" si="0"/>
        <v>2663</v>
      </c>
      <c r="G39" s="2">
        <f t="shared" si="0"/>
        <v>2669.7999999999997</v>
      </c>
      <c r="H39" s="12">
        <f t="shared" si="1"/>
        <v>-0.25470072664618426</v>
      </c>
    </row>
    <row r="40" spans="1:9" x14ac:dyDescent="0.25">
      <c r="A40" s="10">
        <f t="shared" ref="A40:A46" si="3">+A39+7</f>
        <v>39107</v>
      </c>
      <c r="B40">
        <v>559.1</v>
      </c>
      <c r="C40">
        <v>472.6</v>
      </c>
      <c r="D40">
        <v>2133.9</v>
      </c>
      <c r="E40">
        <v>2293.1</v>
      </c>
      <c r="F40" s="2">
        <f t="shared" si="0"/>
        <v>2693</v>
      </c>
      <c r="G40" s="2">
        <f t="shared" si="0"/>
        <v>2765.7</v>
      </c>
      <c r="H40" s="12">
        <f t="shared" si="1"/>
        <v>-2.6286292801099065</v>
      </c>
    </row>
    <row r="41" spans="1:9" x14ac:dyDescent="0.25">
      <c r="A41" s="10">
        <f t="shared" si="3"/>
        <v>39114</v>
      </c>
      <c r="B41">
        <v>570.4</v>
      </c>
      <c r="C41">
        <v>465.1</v>
      </c>
      <c r="D41">
        <v>2166.4</v>
      </c>
      <c r="E41">
        <v>2301.5</v>
      </c>
      <c r="F41" s="2">
        <f t="shared" ref="F41:G43" si="4">+B41+D41</f>
        <v>2736.8</v>
      </c>
      <c r="G41" s="2">
        <f t="shared" si="4"/>
        <v>2766.6</v>
      </c>
      <c r="H41" s="12">
        <f t="shared" ref="H41:H46" si="5">+(F41/G41-1)*100</f>
        <v>-1.077134388780443</v>
      </c>
    </row>
    <row r="42" spans="1:9" x14ac:dyDescent="0.25">
      <c r="A42" s="10">
        <f t="shared" si="3"/>
        <v>39121</v>
      </c>
      <c r="B42">
        <v>557</v>
      </c>
      <c r="C42">
        <v>438.9</v>
      </c>
      <c r="D42">
        <v>2241.4</v>
      </c>
      <c r="E42">
        <v>2329.3000000000002</v>
      </c>
      <c r="F42" s="2">
        <f t="shared" si="4"/>
        <v>2798.4</v>
      </c>
      <c r="G42" s="2">
        <f t="shared" si="4"/>
        <v>2768.2000000000003</v>
      </c>
      <c r="H42" s="12">
        <f t="shared" si="5"/>
        <v>1.0909616357199559</v>
      </c>
    </row>
    <row r="43" spans="1:9" x14ac:dyDescent="0.25">
      <c r="A43" s="10">
        <f t="shared" si="3"/>
        <v>39128</v>
      </c>
      <c r="B43">
        <v>595.1</v>
      </c>
      <c r="C43">
        <v>616.6</v>
      </c>
      <c r="D43">
        <v>2360.4</v>
      </c>
      <c r="E43">
        <v>2453.1999999999998</v>
      </c>
      <c r="F43" s="2">
        <f t="shared" si="4"/>
        <v>2955.5</v>
      </c>
      <c r="G43" s="2">
        <f t="shared" si="4"/>
        <v>3069.7999999999997</v>
      </c>
      <c r="H43" s="12">
        <f t="shared" si="5"/>
        <v>-3.7233696006254369</v>
      </c>
    </row>
    <row r="44" spans="1:9" x14ac:dyDescent="0.25">
      <c r="A44" s="10">
        <f t="shared" si="3"/>
        <v>39135</v>
      </c>
      <c r="B44">
        <v>509.2</v>
      </c>
      <c r="C44">
        <v>498</v>
      </c>
      <c r="D44">
        <v>2424.6999999999998</v>
      </c>
      <c r="E44">
        <v>2646.6</v>
      </c>
      <c r="F44" s="2">
        <f t="shared" ref="F44:G46" si="6">+B44+D44</f>
        <v>2933.8999999999996</v>
      </c>
      <c r="G44" s="2">
        <f t="shared" si="6"/>
        <v>3144.6</v>
      </c>
      <c r="H44" s="12">
        <f t="shared" si="5"/>
        <v>-6.7003752464542483</v>
      </c>
      <c r="I44" s="4">
        <f t="shared" ref="I44:I49" si="7">+G44-G43</f>
        <v>74.800000000000182</v>
      </c>
    </row>
    <row r="45" spans="1:9" x14ac:dyDescent="0.25">
      <c r="A45" s="10">
        <f t="shared" si="3"/>
        <v>39142</v>
      </c>
      <c r="B45">
        <v>432.7</v>
      </c>
      <c r="C45">
        <v>502.4</v>
      </c>
      <c r="D45">
        <v>2497.1</v>
      </c>
      <c r="E45">
        <v>2649</v>
      </c>
      <c r="F45" s="2">
        <f t="shared" si="6"/>
        <v>2929.7999999999997</v>
      </c>
      <c r="G45" s="2">
        <f t="shared" si="6"/>
        <v>3151.4</v>
      </c>
      <c r="H45" s="12">
        <f t="shared" si="5"/>
        <v>-7.0317953925239651</v>
      </c>
      <c r="I45" s="4">
        <f t="shared" si="7"/>
        <v>6.8000000000001819</v>
      </c>
    </row>
    <row r="46" spans="1:9" x14ac:dyDescent="0.25">
      <c r="A46" s="10">
        <f t="shared" si="3"/>
        <v>39149</v>
      </c>
      <c r="B46">
        <v>392.2</v>
      </c>
      <c r="C46">
        <v>661.9</v>
      </c>
      <c r="D46">
        <v>2515.1</v>
      </c>
      <c r="E46">
        <v>2670.1</v>
      </c>
      <c r="F46" s="2">
        <f t="shared" si="6"/>
        <v>2907.2999999999997</v>
      </c>
      <c r="G46" s="2">
        <f t="shared" si="6"/>
        <v>3332</v>
      </c>
      <c r="H46" s="12">
        <f t="shared" si="5"/>
        <v>-12.746098439375764</v>
      </c>
      <c r="I46" s="4">
        <f t="shared" si="7"/>
        <v>180.59999999999991</v>
      </c>
    </row>
    <row r="47" spans="1:9" x14ac:dyDescent="0.25">
      <c r="A47" s="10">
        <f t="shared" ref="A47:A57" si="8">+A46+7</f>
        <v>39156</v>
      </c>
      <c r="B47">
        <v>505.6</v>
      </c>
      <c r="C47">
        <v>660.2</v>
      </c>
      <c r="D47">
        <v>2557.4</v>
      </c>
      <c r="E47">
        <v>2758.7</v>
      </c>
      <c r="F47" s="2">
        <f t="shared" ref="F47:G49" si="9">+B47+D47</f>
        <v>3063</v>
      </c>
      <c r="G47" s="2">
        <f t="shared" si="9"/>
        <v>3418.8999999999996</v>
      </c>
      <c r="H47" s="12">
        <f t="shared" ref="H47:H52" si="10">+(F47/G47-1)*100</f>
        <v>-10.409780923688894</v>
      </c>
      <c r="I47" s="4">
        <f t="shared" si="7"/>
        <v>86.899999999999636</v>
      </c>
    </row>
    <row r="48" spans="1:9" x14ac:dyDescent="0.25">
      <c r="A48" s="10">
        <f t="shared" si="8"/>
        <v>39163</v>
      </c>
      <c r="B48">
        <v>396.8</v>
      </c>
      <c r="C48">
        <v>566.4</v>
      </c>
      <c r="D48">
        <v>2731.4</v>
      </c>
      <c r="E48">
        <v>2925.4</v>
      </c>
      <c r="F48" s="2">
        <f t="shared" si="9"/>
        <v>3128.2000000000003</v>
      </c>
      <c r="G48" s="2">
        <f t="shared" si="9"/>
        <v>3491.8</v>
      </c>
      <c r="H48" s="12">
        <f t="shared" si="10"/>
        <v>-10.412967523913164</v>
      </c>
      <c r="I48" s="4">
        <f t="shared" si="7"/>
        <v>72.900000000000546</v>
      </c>
    </row>
    <row r="49" spans="1:9" x14ac:dyDescent="0.25">
      <c r="A49" s="10">
        <f t="shared" si="8"/>
        <v>39170</v>
      </c>
      <c r="B49">
        <v>466</v>
      </c>
      <c r="C49">
        <v>452.6</v>
      </c>
      <c r="D49">
        <v>2754.2</v>
      </c>
      <c r="E49">
        <v>3055.2</v>
      </c>
      <c r="F49" s="2">
        <f t="shared" si="9"/>
        <v>3220.2</v>
      </c>
      <c r="G49" s="2">
        <f t="shared" si="9"/>
        <v>3507.7999999999997</v>
      </c>
      <c r="H49" s="12">
        <f t="shared" si="10"/>
        <v>-8.198871087291181</v>
      </c>
      <c r="I49" s="4">
        <f t="shared" si="7"/>
        <v>15.999999999999545</v>
      </c>
    </row>
    <row r="50" spans="1:9" x14ac:dyDescent="0.25">
      <c r="A50" s="10">
        <f t="shared" si="8"/>
        <v>39177</v>
      </c>
      <c r="B50">
        <v>472.2</v>
      </c>
      <c r="C50">
        <v>480.1</v>
      </c>
      <c r="D50">
        <v>2826.9</v>
      </c>
      <c r="E50">
        <v>3125.8</v>
      </c>
      <c r="F50" s="2">
        <f t="shared" ref="F50:G52" si="11">+B50+D50</f>
        <v>3299.1</v>
      </c>
      <c r="G50" s="2">
        <f t="shared" si="11"/>
        <v>3605.9</v>
      </c>
      <c r="H50" s="12">
        <f t="shared" si="10"/>
        <v>-8.5082780997809202</v>
      </c>
      <c r="I50" s="4">
        <f>+G50-G49</f>
        <v>98.100000000000364</v>
      </c>
    </row>
    <row r="51" spans="1:9" x14ac:dyDescent="0.25">
      <c r="A51" s="10">
        <f t="shared" si="8"/>
        <v>39184</v>
      </c>
      <c r="B51">
        <v>458.8</v>
      </c>
      <c r="C51">
        <v>484.6</v>
      </c>
      <c r="D51">
        <v>2911.2</v>
      </c>
      <c r="E51">
        <v>3201.4</v>
      </c>
      <c r="F51" s="2">
        <f t="shared" si="11"/>
        <v>3370</v>
      </c>
      <c r="G51" s="2">
        <f t="shared" si="11"/>
        <v>3686</v>
      </c>
      <c r="H51" s="12">
        <f t="shared" si="10"/>
        <v>-8.5729788388496981</v>
      </c>
    </row>
    <row r="52" spans="1:9" x14ac:dyDescent="0.25">
      <c r="A52" s="10">
        <f t="shared" si="8"/>
        <v>39191</v>
      </c>
      <c r="B52">
        <v>543.20000000000005</v>
      </c>
      <c r="C52">
        <v>570</v>
      </c>
      <c r="D52">
        <v>3014.1</v>
      </c>
      <c r="E52">
        <v>3271.4</v>
      </c>
      <c r="F52" s="2">
        <f t="shared" si="11"/>
        <v>3557.3</v>
      </c>
      <c r="G52" s="2">
        <f t="shared" si="11"/>
        <v>3841.4</v>
      </c>
      <c r="H52" s="12">
        <f t="shared" si="10"/>
        <v>-7.3957411360441423</v>
      </c>
    </row>
    <row r="53" spans="1:9" x14ac:dyDescent="0.25">
      <c r="A53" s="10">
        <f t="shared" si="8"/>
        <v>39198</v>
      </c>
      <c r="B53">
        <v>594.9</v>
      </c>
      <c r="C53">
        <v>741.5</v>
      </c>
      <c r="D53">
        <v>3030.8</v>
      </c>
      <c r="E53">
        <v>3382.3</v>
      </c>
      <c r="F53" s="2">
        <f t="shared" ref="F53:G55" si="12">+B53+D53</f>
        <v>3625.7000000000003</v>
      </c>
      <c r="G53" s="2">
        <f t="shared" si="12"/>
        <v>4123.8</v>
      </c>
      <c r="H53" s="12">
        <f t="shared" ref="H53:H58" si="13">+(F53/G53-1)*100</f>
        <v>-12.078665308695857</v>
      </c>
    </row>
    <row r="54" spans="1:9" x14ac:dyDescent="0.25">
      <c r="A54" s="10">
        <f t="shared" si="8"/>
        <v>39205</v>
      </c>
      <c r="B54">
        <v>507.5</v>
      </c>
      <c r="C54">
        <v>742.5</v>
      </c>
      <c r="D54">
        <v>3192.8</v>
      </c>
      <c r="E54">
        <v>3456.9</v>
      </c>
      <c r="F54" s="2">
        <f t="shared" si="12"/>
        <v>3700.3</v>
      </c>
      <c r="G54" s="2">
        <f t="shared" si="12"/>
        <v>4199.3999999999996</v>
      </c>
      <c r="H54" s="12">
        <f t="shared" si="13"/>
        <v>-11.885031194932594</v>
      </c>
    </row>
    <row r="55" spans="1:9" x14ac:dyDescent="0.25">
      <c r="A55" s="10">
        <f t="shared" si="8"/>
        <v>39212</v>
      </c>
      <c r="B55">
        <v>495.8</v>
      </c>
      <c r="C55">
        <v>658.4</v>
      </c>
      <c r="D55">
        <v>3196.4</v>
      </c>
      <c r="E55">
        <v>3613.4</v>
      </c>
      <c r="F55" s="2">
        <f t="shared" si="12"/>
        <v>3692.2000000000003</v>
      </c>
      <c r="G55" s="2">
        <f t="shared" si="12"/>
        <v>4271.8</v>
      </c>
      <c r="H55" s="12">
        <f t="shared" si="13"/>
        <v>-13.568050938714361</v>
      </c>
    </row>
    <row r="56" spans="1:9" x14ac:dyDescent="0.25">
      <c r="A56" s="10">
        <f t="shared" si="8"/>
        <v>39219</v>
      </c>
      <c r="B56">
        <v>566.79999999999995</v>
      </c>
      <c r="C56">
        <v>536.29999999999995</v>
      </c>
      <c r="D56">
        <v>3236.9</v>
      </c>
      <c r="E56">
        <v>3747.6</v>
      </c>
      <c r="F56" s="2">
        <f t="shared" ref="F56:G58" si="14">+B56+D56</f>
        <v>3803.7</v>
      </c>
      <c r="G56" s="2">
        <f t="shared" si="14"/>
        <v>4283.8999999999996</v>
      </c>
      <c r="H56" s="12">
        <f t="shared" si="13"/>
        <v>-11.209411984406724</v>
      </c>
    </row>
    <row r="57" spans="1:9" x14ac:dyDescent="0.25">
      <c r="A57" s="10">
        <f t="shared" si="8"/>
        <v>39226</v>
      </c>
      <c r="B57">
        <v>513</v>
      </c>
      <c r="C57">
        <v>710.2</v>
      </c>
      <c r="D57">
        <v>3376.8</v>
      </c>
      <c r="E57">
        <v>3755.6</v>
      </c>
      <c r="F57" s="2">
        <f t="shared" si="14"/>
        <v>3889.8</v>
      </c>
      <c r="G57" s="2">
        <f t="shared" si="14"/>
        <v>4465.8</v>
      </c>
      <c r="H57" s="12">
        <f t="shared" si="13"/>
        <v>-12.898024989923417</v>
      </c>
    </row>
    <row r="58" spans="1:9" x14ac:dyDescent="0.25">
      <c r="A58" s="10">
        <f t="shared" ref="A58:A63" si="15">+A57+7</f>
        <v>39233</v>
      </c>
      <c r="B58">
        <v>536.29999999999995</v>
      </c>
      <c r="C58">
        <v>637.6</v>
      </c>
      <c r="D58">
        <v>3466.7</v>
      </c>
      <c r="E58">
        <v>3922</v>
      </c>
      <c r="F58" s="2">
        <f t="shared" si="14"/>
        <v>4003</v>
      </c>
      <c r="G58" s="2">
        <f t="shared" si="14"/>
        <v>4559.6000000000004</v>
      </c>
      <c r="H58" s="12">
        <f t="shared" si="13"/>
        <v>-12.207211158873587</v>
      </c>
    </row>
    <row r="59" spans="1:9" x14ac:dyDescent="0.25">
      <c r="A59" s="10">
        <f t="shared" si="15"/>
        <v>39240</v>
      </c>
      <c r="B59">
        <v>484.7</v>
      </c>
      <c r="C59">
        <v>695</v>
      </c>
      <c r="D59">
        <v>3563.4</v>
      </c>
      <c r="E59">
        <v>4000.9</v>
      </c>
      <c r="F59" s="2">
        <f t="shared" ref="F59:G61" si="16">+B59+D59</f>
        <v>4048.1</v>
      </c>
      <c r="G59" s="2">
        <f t="shared" si="16"/>
        <v>4695.8999999999996</v>
      </c>
      <c r="H59" s="12">
        <f t="shared" ref="H59:H64" si="17">+(F59/G59-1)*100</f>
        <v>-13.79501267062756</v>
      </c>
    </row>
    <row r="60" spans="1:9" x14ac:dyDescent="0.25">
      <c r="A60" s="10">
        <f t="shared" si="15"/>
        <v>39247</v>
      </c>
      <c r="B60">
        <v>550.70000000000005</v>
      </c>
      <c r="C60">
        <v>784</v>
      </c>
      <c r="D60">
        <v>3657.1</v>
      </c>
      <c r="E60">
        <v>4120.7</v>
      </c>
      <c r="F60" s="2">
        <f t="shared" si="16"/>
        <v>4207.8</v>
      </c>
      <c r="G60" s="2">
        <f t="shared" si="16"/>
        <v>4904.7</v>
      </c>
      <c r="H60" s="12">
        <f t="shared" si="17"/>
        <v>-14.208820111321785</v>
      </c>
    </row>
    <row r="61" spans="1:9" x14ac:dyDescent="0.25">
      <c r="A61" s="10">
        <f t="shared" si="15"/>
        <v>39254</v>
      </c>
      <c r="B61">
        <v>698</v>
      </c>
      <c r="C61">
        <v>739.9</v>
      </c>
      <c r="D61">
        <v>3757.3</v>
      </c>
      <c r="E61">
        <v>4211.8</v>
      </c>
      <c r="F61" s="2">
        <f t="shared" si="16"/>
        <v>4455.3</v>
      </c>
      <c r="G61" s="2">
        <f t="shared" si="16"/>
        <v>4951.7</v>
      </c>
      <c r="H61" s="12">
        <f t="shared" si="17"/>
        <v>-10.024839953955201</v>
      </c>
    </row>
    <row r="62" spans="1:9" x14ac:dyDescent="0.25">
      <c r="A62" s="10">
        <f t="shared" si="15"/>
        <v>39261</v>
      </c>
      <c r="B62">
        <v>740</v>
      </c>
      <c r="C62">
        <v>635.70000000000005</v>
      </c>
      <c r="D62">
        <v>3779</v>
      </c>
      <c r="E62">
        <v>4276</v>
      </c>
      <c r="F62" s="2">
        <f t="shared" ref="F62:G64" si="18">+B62+D62</f>
        <v>4519</v>
      </c>
      <c r="G62" s="2">
        <f t="shared" si="18"/>
        <v>4911.7</v>
      </c>
      <c r="H62" s="12">
        <f t="shared" si="17"/>
        <v>-7.995195146283363</v>
      </c>
      <c r="I62">
        <v>4</v>
      </c>
    </row>
    <row r="63" spans="1:9" x14ac:dyDescent="0.25">
      <c r="A63" s="10">
        <f t="shared" si="15"/>
        <v>39268</v>
      </c>
      <c r="B63">
        <v>799.7</v>
      </c>
      <c r="C63">
        <v>617.1</v>
      </c>
      <c r="D63">
        <v>3808.1</v>
      </c>
      <c r="E63">
        <v>4352.3</v>
      </c>
      <c r="F63" s="2">
        <f t="shared" si="18"/>
        <v>4607.8</v>
      </c>
      <c r="G63" s="2">
        <f t="shared" si="18"/>
        <v>4969.4000000000005</v>
      </c>
      <c r="H63" s="12">
        <f t="shared" si="17"/>
        <v>-7.2765323781543101</v>
      </c>
      <c r="I63">
        <v>4</v>
      </c>
    </row>
    <row r="64" spans="1:9" x14ac:dyDescent="0.25">
      <c r="A64" s="10">
        <f t="shared" ref="A64:A69" si="19">+A63+7</f>
        <v>39275</v>
      </c>
      <c r="B64">
        <v>638.20000000000005</v>
      </c>
      <c r="C64">
        <v>692</v>
      </c>
      <c r="D64">
        <v>4018.2</v>
      </c>
      <c r="E64">
        <v>4361.3999999999996</v>
      </c>
      <c r="F64" s="2">
        <f t="shared" si="18"/>
        <v>4656.3999999999996</v>
      </c>
      <c r="G64" s="2">
        <f t="shared" si="18"/>
        <v>5053.3999999999996</v>
      </c>
      <c r="H64" s="12">
        <f t="shared" si="17"/>
        <v>-7.8560968852653623</v>
      </c>
      <c r="I64">
        <v>4</v>
      </c>
    </row>
    <row r="65" spans="1:9" x14ac:dyDescent="0.25">
      <c r="A65" s="10">
        <f t="shared" si="19"/>
        <v>39282</v>
      </c>
      <c r="B65">
        <v>676.7</v>
      </c>
      <c r="C65">
        <v>483.9</v>
      </c>
      <c r="D65">
        <v>4056</v>
      </c>
      <c r="E65">
        <v>4619</v>
      </c>
      <c r="F65" s="2">
        <f t="shared" ref="F65:G67" si="20">+B65+D65</f>
        <v>4732.7</v>
      </c>
      <c r="G65" s="2">
        <f t="shared" si="20"/>
        <v>5102.8999999999996</v>
      </c>
      <c r="H65" s="12">
        <f t="shared" ref="H65:H70" si="21">+(F65/G65-1)*100</f>
        <v>-7.2546983088047963</v>
      </c>
      <c r="I65">
        <v>30</v>
      </c>
    </row>
    <row r="66" spans="1:9" x14ac:dyDescent="0.25">
      <c r="A66" s="10">
        <f t="shared" si="19"/>
        <v>39289</v>
      </c>
      <c r="B66">
        <v>617.79999999999995</v>
      </c>
      <c r="C66">
        <v>568.70000000000005</v>
      </c>
      <c r="D66">
        <v>4155.3999999999996</v>
      </c>
      <c r="E66">
        <v>4623.8999999999996</v>
      </c>
      <c r="F66" s="2">
        <f t="shared" si="20"/>
        <v>4773.2</v>
      </c>
      <c r="G66" s="2">
        <f t="shared" si="20"/>
        <v>5192.5999999999995</v>
      </c>
      <c r="H66" s="12">
        <f t="shared" si="21"/>
        <v>-8.0768786349805453</v>
      </c>
      <c r="I66">
        <v>46.1</v>
      </c>
    </row>
    <row r="67" spans="1:9" x14ac:dyDescent="0.25">
      <c r="A67" s="10">
        <f t="shared" si="19"/>
        <v>39296</v>
      </c>
      <c r="B67">
        <v>614.4</v>
      </c>
      <c r="C67">
        <v>785.3</v>
      </c>
      <c r="D67">
        <v>4172.8999999999996</v>
      </c>
      <c r="E67">
        <v>4669.6000000000004</v>
      </c>
      <c r="F67" s="2">
        <f t="shared" si="20"/>
        <v>4787.2999999999993</v>
      </c>
      <c r="G67" s="2">
        <f t="shared" si="20"/>
        <v>5454.9000000000005</v>
      </c>
      <c r="H67" s="12">
        <f t="shared" si="21"/>
        <v>-12.238537828374508</v>
      </c>
      <c r="I67">
        <v>187.9</v>
      </c>
    </row>
    <row r="68" spans="1:9" x14ac:dyDescent="0.25">
      <c r="A68" s="10">
        <f t="shared" si="19"/>
        <v>39303</v>
      </c>
      <c r="B68">
        <v>555.6</v>
      </c>
      <c r="C68">
        <v>816.2</v>
      </c>
      <c r="D68">
        <v>4275</v>
      </c>
      <c r="E68">
        <v>4843.8999999999996</v>
      </c>
      <c r="F68" s="2">
        <f t="shared" ref="F68:G70" si="22">+B68+D68</f>
        <v>4830.6000000000004</v>
      </c>
      <c r="G68" s="2">
        <f t="shared" si="22"/>
        <v>5660.0999999999995</v>
      </c>
      <c r="H68" s="12">
        <f t="shared" si="21"/>
        <v>-14.655218105687162</v>
      </c>
      <c r="I68">
        <v>143.30000000000001</v>
      </c>
    </row>
    <row r="69" spans="1:9" x14ac:dyDescent="0.25">
      <c r="A69" s="10">
        <f t="shared" si="19"/>
        <v>39310</v>
      </c>
      <c r="B69">
        <v>421.1</v>
      </c>
      <c r="C69">
        <v>739.2</v>
      </c>
      <c r="D69">
        <v>4435.2</v>
      </c>
      <c r="E69">
        <v>4926.8999999999996</v>
      </c>
      <c r="F69" s="2">
        <f t="shared" si="22"/>
        <v>4856.3</v>
      </c>
      <c r="G69" s="2">
        <f t="shared" si="22"/>
        <v>5666.0999999999995</v>
      </c>
      <c r="H69" s="12">
        <f t="shared" si="21"/>
        <v>-14.292017437037806</v>
      </c>
      <c r="I69">
        <v>149.30000000000001</v>
      </c>
    </row>
    <row r="70" spans="1:9" x14ac:dyDescent="0.25">
      <c r="A70" s="10">
        <f t="shared" ref="A70:A75" si="23">+A69+7</f>
        <v>39317</v>
      </c>
      <c r="B70">
        <v>400.6</v>
      </c>
      <c r="C70">
        <v>564.20000000000005</v>
      </c>
      <c r="D70">
        <v>4473.1000000000004</v>
      </c>
      <c r="E70">
        <v>4938.5</v>
      </c>
      <c r="F70" s="2">
        <f t="shared" si="22"/>
        <v>4873.7000000000007</v>
      </c>
      <c r="G70" s="2">
        <f t="shared" si="22"/>
        <v>5502.7</v>
      </c>
      <c r="H70" s="12">
        <f t="shared" si="21"/>
        <v>-11.430752176204395</v>
      </c>
      <c r="I70">
        <v>157.30000000000001</v>
      </c>
    </row>
    <row r="71" spans="1:9" x14ac:dyDescent="0.25">
      <c r="A71" s="10">
        <f t="shared" si="23"/>
        <v>39324</v>
      </c>
      <c r="B71">
        <v>387.8</v>
      </c>
      <c r="C71">
        <v>551.5</v>
      </c>
      <c r="D71">
        <v>4517.3999999999996</v>
      </c>
      <c r="E71">
        <v>4951.3</v>
      </c>
      <c r="F71" s="2">
        <f t="shared" ref="F71:G73" si="24">+B71+D71</f>
        <v>4905.2</v>
      </c>
      <c r="G71" s="2">
        <f t="shared" si="24"/>
        <v>5502.8</v>
      </c>
      <c r="H71" s="12">
        <f t="shared" ref="H71:H76" si="25">+(F71/G71-1)*100</f>
        <v>-10.859925855927898</v>
      </c>
    </row>
    <row r="72" spans="1:9" x14ac:dyDescent="0.25">
      <c r="A72" s="28">
        <f t="shared" si="23"/>
        <v>39331</v>
      </c>
      <c r="B72">
        <v>568.9</v>
      </c>
      <c r="C72">
        <v>1280.3</v>
      </c>
      <c r="D72">
        <v>45.4</v>
      </c>
      <c r="E72">
        <v>70.900000000000006</v>
      </c>
      <c r="F72" s="2">
        <f t="shared" si="24"/>
        <v>614.29999999999995</v>
      </c>
      <c r="G72" s="2">
        <f t="shared" si="24"/>
        <v>1351.2</v>
      </c>
      <c r="H72" s="12">
        <f t="shared" si="25"/>
        <v>-54.536708111308471</v>
      </c>
    </row>
    <row r="73" spans="1:9" x14ac:dyDescent="0.25">
      <c r="A73" s="10">
        <f t="shared" si="23"/>
        <v>39338</v>
      </c>
      <c r="B73">
        <v>568</v>
      </c>
      <c r="C73">
        <v>1212.0999999999999</v>
      </c>
      <c r="D73">
        <v>88.3</v>
      </c>
      <c r="E73">
        <v>100.6</v>
      </c>
      <c r="F73" s="2">
        <f t="shared" si="24"/>
        <v>656.3</v>
      </c>
      <c r="G73" s="2">
        <f t="shared" si="24"/>
        <v>1312.6999999999998</v>
      </c>
      <c r="H73" s="12">
        <f t="shared" si="25"/>
        <v>-50.0038089433991</v>
      </c>
    </row>
    <row r="74" spans="1:9" x14ac:dyDescent="0.25">
      <c r="A74" s="10">
        <f t="shared" si="23"/>
        <v>39345</v>
      </c>
      <c r="B74">
        <v>648.5</v>
      </c>
      <c r="C74">
        <v>1235.4000000000001</v>
      </c>
      <c r="D74">
        <v>129.69999999999999</v>
      </c>
      <c r="E74">
        <v>208.5</v>
      </c>
      <c r="F74" s="2">
        <f t="shared" ref="F74:G76" si="26">+B74+D74</f>
        <v>778.2</v>
      </c>
      <c r="G74" s="2">
        <f t="shared" si="26"/>
        <v>1443.9</v>
      </c>
      <c r="H74" s="12">
        <f t="shared" si="25"/>
        <v>-46.104300851859549</v>
      </c>
    </row>
    <row r="75" spans="1:9" x14ac:dyDescent="0.25">
      <c r="A75" s="10">
        <f t="shared" si="23"/>
        <v>39352</v>
      </c>
      <c r="B75">
        <v>719.2</v>
      </c>
      <c r="C75">
        <v>1419.2</v>
      </c>
      <c r="D75">
        <v>163.9</v>
      </c>
      <c r="E75">
        <v>299.8</v>
      </c>
      <c r="F75" s="2">
        <f t="shared" si="26"/>
        <v>883.1</v>
      </c>
      <c r="G75" s="2">
        <f t="shared" si="26"/>
        <v>1719</v>
      </c>
      <c r="H75" s="12">
        <f t="shared" si="25"/>
        <v>-48.627108784176841</v>
      </c>
    </row>
    <row r="76" spans="1:9" x14ac:dyDescent="0.25">
      <c r="A76" s="10">
        <f t="shared" ref="A76:A81" si="27">+A75+7</f>
        <v>39359</v>
      </c>
      <c r="B76">
        <v>775.8</v>
      </c>
      <c r="C76">
        <v>1436.2</v>
      </c>
      <c r="D76">
        <v>266.8</v>
      </c>
      <c r="E76">
        <v>451.4</v>
      </c>
      <c r="F76" s="2">
        <f t="shared" si="26"/>
        <v>1042.5999999999999</v>
      </c>
      <c r="G76" s="2">
        <f t="shared" si="26"/>
        <v>1887.6</v>
      </c>
      <c r="H76" s="12">
        <f t="shared" si="25"/>
        <v>-44.765840220385677</v>
      </c>
    </row>
    <row r="77" spans="1:9" x14ac:dyDescent="0.25">
      <c r="A77" s="10">
        <f t="shared" si="27"/>
        <v>39366</v>
      </c>
      <c r="B77">
        <v>783.9</v>
      </c>
      <c r="C77">
        <v>1142.5</v>
      </c>
      <c r="D77">
        <v>290.2</v>
      </c>
      <c r="E77">
        <v>625.79999999999995</v>
      </c>
      <c r="F77" s="2">
        <f t="shared" ref="F77:G79" si="28">+B77+D77</f>
        <v>1074.0999999999999</v>
      </c>
      <c r="G77" s="2">
        <f t="shared" si="28"/>
        <v>1768.3</v>
      </c>
      <c r="H77" s="12">
        <f t="shared" ref="H77:H82" si="29">+(F77/G77-1)*100</f>
        <v>-39.258044449471249</v>
      </c>
    </row>
    <row r="78" spans="1:9" x14ac:dyDescent="0.25">
      <c r="A78" s="10">
        <f t="shared" si="27"/>
        <v>39373</v>
      </c>
      <c r="B78">
        <v>823.5</v>
      </c>
      <c r="C78">
        <v>1163</v>
      </c>
      <c r="D78">
        <v>321.39999999999998</v>
      </c>
      <c r="E78">
        <v>641.79999999999995</v>
      </c>
      <c r="F78" s="2">
        <f t="shared" si="28"/>
        <v>1144.9000000000001</v>
      </c>
      <c r="G78" s="2">
        <f t="shared" si="28"/>
        <v>1804.8</v>
      </c>
      <c r="H78" s="12">
        <f t="shared" si="29"/>
        <v>-36.563608156028359</v>
      </c>
    </row>
    <row r="79" spans="1:9" x14ac:dyDescent="0.25">
      <c r="A79" s="10">
        <f t="shared" si="27"/>
        <v>39380</v>
      </c>
      <c r="B79">
        <v>811.2</v>
      </c>
      <c r="C79">
        <v>1148.3</v>
      </c>
      <c r="D79">
        <v>433</v>
      </c>
      <c r="E79">
        <v>715.7</v>
      </c>
      <c r="F79" s="2">
        <f t="shared" si="28"/>
        <v>1244.2</v>
      </c>
      <c r="G79" s="2">
        <f t="shared" si="28"/>
        <v>1864</v>
      </c>
      <c r="H79" s="12">
        <f t="shared" si="29"/>
        <v>-33.251072961373382</v>
      </c>
    </row>
    <row r="80" spans="1:9" x14ac:dyDescent="0.25">
      <c r="A80" s="10">
        <f t="shared" si="27"/>
        <v>39387</v>
      </c>
      <c r="B80">
        <v>824.7</v>
      </c>
      <c r="C80">
        <v>1228.5999999999999</v>
      </c>
      <c r="D80">
        <v>478.6</v>
      </c>
      <c r="E80">
        <v>802.7</v>
      </c>
      <c r="F80" s="2">
        <f t="shared" ref="F80:G82" si="30">+B80+D80</f>
        <v>1303.3000000000002</v>
      </c>
      <c r="G80" s="2">
        <f t="shared" si="30"/>
        <v>2031.3</v>
      </c>
      <c r="H80" s="12">
        <f t="shared" si="29"/>
        <v>-35.839117806330911</v>
      </c>
    </row>
    <row r="81" spans="1:8" x14ac:dyDescent="0.25">
      <c r="A81" s="10">
        <f t="shared" si="27"/>
        <v>39394</v>
      </c>
      <c r="B81">
        <v>886.8</v>
      </c>
      <c r="C81">
        <v>1182.3</v>
      </c>
      <c r="D81">
        <v>663.4</v>
      </c>
      <c r="E81">
        <v>824</v>
      </c>
      <c r="F81" s="2">
        <f t="shared" si="30"/>
        <v>1550.1999999999998</v>
      </c>
      <c r="G81" s="2">
        <f t="shared" si="30"/>
        <v>2006.3</v>
      </c>
      <c r="H81" s="12">
        <f t="shared" si="29"/>
        <v>-22.733389822060513</v>
      </c>
    </row>
    <row r="82" spans="1:8" x14ac:dyDescent="0.25">
      <c r="A82" s="10">
        <f t="shared" ref="A82:A87" si="31">+A81+7</f>
        <v>39401</v>
      </c>
      <c r="B82">
        <v>917.8</v>
      </c>
      <c r="C82">
        <v>1074.3</v>
      </c>
      <c r="D82">
        <v>745.3</v>
      </c>
      <c r="E82">
        <v>967</v>
      </c>
      <c r="F82" s="2">
        <f t="shared" si="30"/>
        <v>1663.1</v>
      </c>
      <c r="G82" s="2">
        <f t="shared" si="30"/>
        <v>2041.3</v>
      </c>
      <c r="H82" s="12">
        <f t="shared" si="29"/>
        <v>-18.527409004066044</v>
      </c>
    </row>
    <row r="83" spans="1:8" x14ac:dyDescent="0.25">
      <c r="A83" s="10">
        <f t="shared" si="31"/>
        <v>39408</v>
      </c>
      <c r="B83">
        <v>912.3</v>
      </c>
      <c r="C83">
        <v>1109.2</v>
      </c>
      <c r="D83">
        <v>792.7</v>
      </c>
      <c r="E83">
        <v>997.5</v>
      </c>
      <c r="F83" s="2">
        <f t="shared" ref="F83:G85" si="32">+B83+D83</f>
        <v>1705</v>
      </c>
      <c r="G83" s="2">
        <f t="shared" si="32"/>
        <v>2106.6999999999998</v>
      </c>
      <c r="H83" s="12">
        <f t="shared" ref="H83:H88" si="33">+(F83/G83-1)*100</f>
        <v>-19.067736269995716</v>
      </c>
    </row>
    <row r="84" spans="1:8" x14ac:dyDescent="0.25">
      <c r="A84" s="10">
        <f t="shared" si="31"/>
        <v>39415</v>
      </c>
      <c r="B84">
        <v>975.5</v>
      </c>
      <c r="C84">
        <v>917.6</v>
      </c>
      <c r="D84">
        <v>863</v>
      </c>
      <c r="E84">
        <v>1176.3</v>
      </c>
      <c r="F84" s="2">
        <f t="shared" si="32"/>
        <v>1838.5</v>
      </c>
      <c r="G84" s="2">
        <f t="shared" si="32"/>
        <v>2093.9</v>
      </c>
      <c r="H84" s="12">
        <f t="shared" si="33"/>
        <v>-12.197335116290176</v>
      </c>
    </row>
    <row r="85" spans="1:8" x14ac:dyDescent="0.25">
      <c r="A85" s="10">
        <f t="shared" si="31"/>
        <v>39422</v>
      </c>
      <c r="B85">
        <v>968.2</v>
      </c>
      <c r="C85">
        <v>685</v>
      </c>
      <c r="D85">
        <v>924.6</v>
      </c>
      <c r="E85">
        <v>1438.1</v>
      </c>
      <c r="F85" s="2">
        <f t="shared" si="32"/>
        <v>1892.8000000000002</v>
      </c>
      <c r="G85" s="2">
        <f t="shared" si="32"/>
        <v>2123.1</v>
      </c>
      <c r="H85" s="12">
        <f t="shared" si="33"/>
        <v>-10.847345862182644</v>
      </c>
    </row>
    <row r="86" spans="1:8" x14ac:dyDescent="0.25">
      <c r="A86" s="10">
        <f t="shared" si="31"/>
        <v>39429</v>
      </c>
      <c r="B86">
        <v>874.5</v>
      </c>
      <c r="C86">
        <v>751.2</v>
      </c>
      <c r="D86">
        <v>1132.4000000000001</v>
      </c>
      <c r="E86">
        <v>1547.8</v>
      </c>
      <c r="F86" s="2">
        <f t="shared" ref="F86:G88" si="34">+B86+D86</f>
        <v>2006.9</v>
      </c>
      <c r="G86" s="2">
        <f t="shared" si="34"/>
        <v>2299</v>
      </c>
      <c r="H86" s="12">
        <f t="shared" si="33"/>
        <v>-12.705524140930835</v>
      </c>
    </row>
    <row r="87" spans="1:8" x14ac:dyDescent="0.25">
      <c r="A87" s="10">
        <f t="shared" si="31"/>
        <v>39436</v>
      </c>
      <c r="B87">
        <v>793.5</v>
      </c>
      <c r="C87">
        <v>928.2</v>
      </c>
      <c r="D87">
        <v>1219.8</v>
      </c>
      <c r="E87">
        <v>1555.9</v>
      </c>
      <c r="F87" s="2">
        <f t="shared" si="34"/>
        <v>2013.3</v>
      </c>
      <c r="G87" s="2">
        <f t="shared" si="34"/>
        <v>2484.1000000000004</v>
      </c>
      <c r="H87" s="12">
        <f t="shared" si="33"/>
        <v>-18.95253814258686</v>
      </c>
    </row>
    <row r="88" spans="1:8" x14ac:dyDescent="0.25">
      <c r="A88" s="10">
        <f t="shared" ref="A88:A93" si="35">+A87+7</f>
        <v>39443</v>
      </c>
      <c r="B88">
        <v>767.4</v>
      </c>
      <c r="C88">
        <v>978.1</v>
      </c>
      <c r="D88">
        <v>1265.0999999999999</v>
      </c>
      <c r="E88">
        <v>1584.5</v>
      </c>
      <c r="F88" s="2">
        <f t="shared" si="34"/>
        <v>2032.5</v>
      </c>
      <c r="G88" s="2">
        <f t="shared" si="34"/>
        <v>2562.6</v>
      </c>
      <c r="H88" s="12">
        <f t="shared" si="33"/>
        <v>-20.686022008897208</v>
      </c>
    </row>
    <row r="89" spans="1:8" x14ac:dyDescent="0.25">
      <c r="A89" s="10">
        <f t="shared" si="35"/>
        <v>39450</v>
      </c>
      <c r="B89">
        <v>878.1</v>
      </c>
      <c r="C89">
        <v>841.1</v>
      </c>
      <c r="D89">
        <v>1303.2</v>
      </c>
      <c r="E89">
        <v>1734</v>
      </c>
      <c r="F89" s="2">
        <f t="shared" ref="F89:G91" si="36">+B89+D89</f>
        <v>2181.3000000000002</v>
      </c>
      <c r="G89" s="2">
        <f t="shared" si="36"/>
        <v>2575.1</v>
      </c>
      <c r="H89" s="12">
        <f t="shared" ref="H89:H94" si="37">+(F89/G89-1)*100</f>
        <v>-15.292609995728313</v>
      </c>
    </row>
    <row r="90" spans="1:8" x14ac:dyDescent="0.25">
      <c r="A90" s="10">
        <f t="shared" si="35"/>
        <v>39457</v>
      </c>
      <c r="B90">
        <v>1150.8</v>
      </c>
      <c r="C90">
        <v>765.5</v>
      </c>
      <c r="D90">
        <v>1365.9</v>
      </c>
      <c r="E90">
        <v>1879</v>
      </c>
      <c r="F90" s="2">
        <f t="shared" si="36"/>
        <v>2516.6999999999998</v>
      </c>
      <c r="G90" s="2">
        <f t="shared" si="36"/>
        <v>2644.5</v>
      </c>
      <c r="H90" s="12">
        <f t="shared" si="37"/>
        <v>-4.832671582529791</v>
      </c>
    </row>
    <row r="91" spans="1:8" x14ac:dyDescent="0.25">
      <c r="A91" s="10">
        <f t="shared" si="35"/>
        <v>39464</v>
      </c>
      <c r="B91">
        <v>1543.8</v>
      </c>
      <c r="C91">
        <v>703.2</v>
      </c>
      <c r="D91">
        <v>1406.9</v>
      </c>
      <c r="E91">
        <v>1959.8</v>
      </c>
      <c r="F91" s="2">
        <f t="shared" si="36"/>
        <v>2950.7</v>
      </c>
      <c r="G91" s="2">
        <f t="shared" si="36"/>
        <v>2663</v>
      </c>
      <c r="H91" s="12">
        <f t="shared" si="37"/>
        <v>10.803604956815605</v>
      </c>
    </row>
    <row r="92" spans="1:8" x14ac:dyDescent="0.25">
      <c r="A92" s="10">
        <f t="shared" si="35"/>
        <v>39471</v>
      </c>
      <c r="B92">
        <v>1545.1</v>
      </c>
      <c r="C92">
        <v>559.1</v>
      </c>
      <c r="D92">
        <v>1453.3</v>
      </c>
      <c r="E92">
        <v>2133.9</v>
      </c>
      <c r="F92" s="2">
        <f t="shared" ref="F92:G94" si="38">+B92+D92</f>
        <v>2998.3999999999996</v>
      </c>
      <c r="G92" s="2">
        <f t="shared" si="38"/>
        <v>2693</v>
      </c>
      <c r="H92" s="12">
        <f t="shared" si="37"/>
        <v>11.340512439658369</v>
      </c>
    </row>
    <row r="93" spans="1:8" x14ac:dyDescent="0.25">
      <c r="A93" s="10">
        <f t="shared" si="35"/>
        <v>39478</v>
      </c>
      <c r="B93">
        <v>1447.8</v>
      </c>
      <c r="C93">
        <v>570.4</v>
      </c>
      <c r="D93">
        <v>1616.3</v>
      </c>
      <c r="E93">
        <v>2166.4</v>
      </c>
      <c r="F93" s="2">
        <f t="shared" si="38"/>
        <v>3064.1</v>
      </c>
      <c r="G93" s="2">
        <f t="shared" si="38"/>
        <v>2736.8</v>
      </c>
      <c r="H93" s="12">
        <f t="shared" si="37"/>
        <v>11.959222449576146</v>
      </c>
    </row>
    <row r="94" spans="1:8" x14ac:dyDescent="0.25">
      <c r="A94" s="10">
        <f t="shared" ref="A94:A99" si="39">+A93+7</f>
        <v>39485</v>
      </c>
      <c r="B94">
        <v>1407.6</v>
      </c>
      <c r="C94">
        <v>557</v>
      </c>
      <c r="D94">
        <v>1671.3</v>
      </c>
      <c r="E94">
        <v>2241.4</v>
      </c>
      <c r="F94" s="2">
        <f t="shared" si="38"/>
        <v>3078.8999999999996</v>
      </c>
      <c r="G94" s="2">
        <f t="shared" si="38"/>
        <v>2798.4</v>
      </c>
      <c r="H94" s="12">
        <f t="shared" si="37"/>
        <v>10.023584905660353</v>
      </c>
    </row>
    <row r="95" spans="1:8" x14ac:dyDescent="0.25">
      <c r="A95" s="10">
        <f t="shared" si="39"/>
        <v>39492</v>
      </c>
      <c r="B95">
        <v>1361.5</v>
      </c>
      <c r="C95">
        <v>595.1</v>
      </c>
      <c r="D95">
        <v>1738.6</v>
      </c>
      <c r="E95">
        <v>2360.4</v>
      </c>
      <c r="F95" s="2">
        <f t="shared" ref="F95:G97" si="40">+B95+D95</f>
        <v>3100.1</v>
      </c>
      <c r="G95" s="2">
        <f t="shared" si="40"/>
        <v>2955.5</v>
      </c>
      <c r="H95" s="12">
        <f t="shared" ref="H95:H100" si="41">+(F95/G95-1)*100</f>
        <v>4.8925731686685792</v>
      </c>
    </row>
    <row r="96" spans="1:8" x14ac:dyDescent="0.25">
      <c r="A96" s="10">
        <f t="shared" si="39"/>
        <v>39499</v>
      </c>
      <c r="B96">
        <v>1314.7</v>
      </c>
      <c r="C96">
        <v>509.2</v>
      </c>
      <c r="D96">
        <v>1796.3</v>
      </c>
      <c r="E96">
        <v>2424.6999999999998</v>
      </c>
      <c r="F96" s="2">
        <f t="shared" si="40"/>
        <v>3111</v>
      </c>
      <c r="G96" s="2">
        <f t="shared" si="40"/>
        <v>2933.8999999999996</v>
      </c>
      <c r="H96" s="12">
        <f t="shared" si="41"/>
        <v>6.0363338900439878</v>
      </c>
    </row>
    <row r="97" spans="1:9" x14ac:dyDescent="0.25">
      <c r="A97" s="10">
        <f t="shared" si="39"/>
        <v>39506</v>
      </c>
      <c r="B97">
        <v>1223.7</v>
      </c>
      <c r="C97">
        <v>432.7</v>
      </c>
      <c r="D97">
        <v>1893</v>
      </c>
      <c r="E97">
        <v>2497.1</v>
      </c>
      <c r="F97" s="2">
        <f t="shared" si="40"/>
        <v>3116.7</v>
      </c>
      <c r="G97" s="2">
        <f t="shared" si="40"/>
        <v>2929.7999999999997</v>
      </c>
      <c r="H97" s="12">
        <f t="shared" si="41"/>
        <v>6.3792750358386385</v>
      </c>
    </row>
    <row r="98" spans="1:9" x14ac:dyDescent="0.25">
      <c r="A98" s="10">
        <f t="shared" si="39"/>
        <v>39513</v>
      </c>
      <c r="B98">
        <v>1223.7</v>
      </c>
      <c r="C98">
        <v>432.7</v>
      </c>
      <c r="D98">
        <v>1893</v>
      </c>
      <c r="E98">
        <v>2497.1</v>
      </c>
      <c r="F98" s="2">
        <f t="shared" ref="F98:G100" si="42">+B98+D98</f>
        <v>3116.7</v>
      </c>
      <c r="G98" s="2">
        <f t="shared" si="42"/>
        <v>2929.7999999999997</v>
      </c>
      <c r="H98" s="12">
        <f t="shared" si="41"/>
        <v>6.3792750358386385</v>
      </c>
    </row>
    <row r="99" spans="1:9" x14ac:dyDescent="0.25">
      <c r="A99" s="10">
        <f t="shared" si="39"/>
        <v>39520</v>
      </c>
      <c r="B99">
        <v>1147.2</v>
      </c>
      <c r="C99">
        <v>505.6</v>
      </c>
      <c r="D99">
        <v>2057.1</v>
      </c>
      <c r="E99">
        <v>2557.4</v>
      </c>
      <c r="F99" s="2">
        <f t="shared" si="42"/>
        <v>3204.3</v>
      </c>
      <c r="G99" s="2">
        <f t="shared" si="42"/>
        <v>3063</v>
      </c>
      <c r="H99" s="12">
        <f t="shared" si="41"/>
        <v>4.613124387855061</v>
      </c>
    </row>
    <row r="100" spans="1:9" x14ac:dyDescent="0.25">
      <c r="A100" s="10">
        <f t="shared" ref="A100:A105" si="43">+A99+7</f>
        <v>39527</v>
      </c>
      <c r="B100">
        <v>1096</v>
      </c>
      <c r="C100">
        <v>396.8</v>
      </c>
      <c r="D100">
        <v>2111.1999999999998</v>
      </c>
      <c r="E100">
        <v>2731.4</v>
      </c>
      <c r="F100" s="2">
        <f t="shared" si="42"/>
        <v>3207.2</v>
      </c>
      <c r="G100" s="2">
        <f t="shared" si="42"/>
        <v>3128.2000000000003</v>
      </c>
      <c r="H100" s="12">
        <f t="shared" si="41"/>
        <v>2.5254139760884753</v>
      </c>
    </row>
    <row r="101" spans="1:9" x14ac:dyDescent="0.25">
      <c r="A101" s="10">
        <f t="shared" si="43"/>
        <v>39534</v>
      </c>
      <c r="B101">
        <v>1043.4000000000001</v>
      </c>
      <c r="C101">
        <v>466</v>
      </c>
      <c r="D101">
        <v>2172.9</v>
      </c>
      <c r="E101">
        <v>2754.2</v>
      </c>
      <c r="F101" s="2">
        <f t="shared" ref="F101:G103" si="44">+B101+D101</f>
        <v>3216.3</v>
      </c>
      <c r="G101" s="2">
        <f t="shared" si="44"/>
        <v>3220.2</v>
      </c>
      <c r="H101" s="12">
        <f t="shared" ref="H101:H106" si="45">+(F101/G101-1)*100</f>
        <v>-0.12111049003166174</v>
      </c>
    </row>
    <row r="102" spans="1:9" x14ac:dyDescent="0.25">
      <c r="A102" s="10">
        <f t="shared" si="43"/>
        <v>39541</v>
      </c>
      <c r="B102">
        <v>801</v>
      </c>
      <c r="C102">
        <v>472.2</v>
      </c>
      <c r="D102">
        <v>2297.6999999999998</v>
      </c>
      <c r="E102">
        <v>2826.9</v>
      </c>
      <c r="F102" s="2">
        <f t="shared" si="44"/>
        <v>3098.7</v>
      </c>
      <c r="G102" s="2">
        <f t="shared" si="44"/>
        <v>3299.1</v>
      </c>
      <c r="H102" s="12">
        <f t="shared" si="45"/>
        <v>-6.0743839228880603</v>
      </c>
    </row>
    <row r="103" spans="1:9" x14ac:dyDescent="0.25">
      <c r="A103" s="10">
        <f t="shared" si="43"/>
        <v>39548</v>
      </c>
      <c r="B103">
        <v>654.9</v>
      </c>
      <c r="C103">
        <v>458.8</v>
      </c>
      <c r="D103">
        <v>2397.1</v>
      </c>
      <c r="E103">
        <v>2911.2</v>
      </c>
      <c r="F103" s="2">
        <f t="shared" si="44"/>
        <v>3052</v>
      </c>
      <c r="G103" s="2">
        <f t="shared" si="44"/>
        <v>3370</v>
      </c>
      <c r="H103" s="12">
        <f t="shared" si="45"/>
        <v>-9.4362017804154323</v>
      </c>
    </row>
    <row r="104" spans="1:9" x14ac:dyDescent="0.25">
      <c r="A104" s="10">
        <f t="shared" si="43"/>
        <v>39555</v>
      </c>
      <c r="B104">
        <v>608.6</v>
      </c>
      <c r="C104">
        <v>543.20000000000005</v>
      </c>
      <c r="D104">
        <v>2450.1999999999998</v>
      </c>
      <c r="E104">
        <v>3014.1</v>
      </c>
      <c r="F104" s="2">
        <f t="shared" ref="F104:G106" si="46">+B104+D104</f>
        <v>3058.7999999999997</v>
      </c>
      <c r="G104" s="2">
        <f t="shared" si="46"/>
        <v>3557.3</v>
      </c>
      <c r="H104" s="12">
        <f t="shared" si="45"/>
        <v>-14.013437157394669</v>
      </c>
    </row>
    <row r="105" spans="1:9" x14ac:dyDescent="0.25">
      <c r="A105" s="10">
        <f t="shared" si="43"/>
        <v>39562</v>
      </c>
      <c r="B105">
        <v>580.4</v>
      </c>
      <c r="C105">
        <v>594.9</v>
      </c>
      <c r="D105">
        <v>2484.4</v>
      </c>
      <c r="E105">
        <v>3030.8</v>
      </c>
      <c r="F105" s="2">
        <f t="shared" si="46"/>
        <v>3064.8</v>
      </c>
      <c r="G105" s="2">
        <f t="shared" si="46"/>
        <v>3625.7000000000003</v>
      </c>
      <c r="H105" s="12">
        <f t="shared" si="45"/>
        <v>-15.470116115508725</v>
      </c>
    </row>
    <row r="106" spans="1:9" x14ac:dyDescent="0.25">
      <c r="A106" s="10">
        <f t="shared" ref="A106:A111" si="47">+A105+7</f>
        <v>39569</v>
      </c>
      <c r="B106">
        <v>375.5</v>
      </c>
      <c r="C106">
        <v>507.5</v>
      </c>
      <c r="D106">
        <v>2636.9</v>
      </c>
      <c r="E106">
        <v>3124.1</v>
      </c>
      <c r="F106" s="2">
        <f t="shared" si="46"/>
        <v>3012.4</v>
      </c>
      <c r="G106" s="2">
        <f t="shared" si="46"/>
        <v>3631.6</v>
      </c>
      <c r="H106" s="12">
        <f t="shared" si="45"/>
        <v>-17.050335940081506</v>
      </c>
      <c r="I106">
        <v>0</v>
      </c>
    </row>
    <row r="107" spans="1:9" x14ac:dyDescent="0.25">
      <c r="A107" s="10">
        <f t="shared" si="47"/>
        <v>39576</v>
      </c>
      <c r="B107">
        <v>356</v>
      </c>
      <c r="C107">
        <v>495.8</v>
      </c>
      <c r="D107">
        <v>2661.6</v>
      </c>
      <c r="E107">
        <v>3196.4</v>
      </c>
      <c r="F107" s="2">
        <f t="shared" ref="F107:G109" si="48">+B107+D107</f>
        <v>3017.6</v>
      </c>
      <c r="G107" s="2">
        <f t="shared" si="48"/>
        <v>3692.2000000000003</v>
      </c>
      <c r="H107" s="12">
        <f t="shared" ref="H107:H112" si="49">+(F107/G107-1)*100</f>
        <v>-18.27094956936245</v>
      </c>
      <c r="I107">
        <v>0</v>
      </c>
    </row>
    <row r="108" spans="1:9" x14ac:dyDescent="0.25">
      <c r="A108" s="10">
        <f t="shared" si="47"/>
        <v>39583</v>
      </c>
      <c r="B108">
        <v>345.8</v>
      </c>
      <c r="C108">
        <v>566.79999999999995</v>
      </c>
      <c r="D108">
        <v>2707.9</v>
      </c>
      <c r="E108">
        <v>3236.9</v>
      </c>
      <c r="F108" s="2">
        <f t="shared" si="48"/>
        <v>3053.7000000000003</v>
      </c>
      <c r="G108" s="2">
        <f t="shared" si="48"/>
        <v>3803.7</v>
      </c>
      <c r="H108" s="12">
        <f t="shared" si="49"/>
        <v>-19.717643347267121</v>
      </c>
      <c r="I108">
        <v>0</v>
      </c>
    </row>
    <row r="109" spans="1:9" x14ac:dyDescent="0.25">
      <c r="A109" s="10">
        <f t="shared" si="47"/>
        <v>39590</v>
      </c>
      <c r="B109">
        <v>325.8</v>
      </c>
      <c r="C109">
        <v>513</v>
      </c>
      <c r="D109">
        <v>2786.6</v>
      </c>
      <c r="E109">
        <v>3376.8</v>
      </c>
      <c r="F109" s="2">
        <f t="shared" si="48"/>
        <v>3112.4</v>
      </c>
      <c r="G109" s="2">
        <f t="shared" si="48"/>
        <v>3889.8</v>
      </c>
      <c r="H109" s="12">
        <f t="shared" si="49"/>
        <v>-19.985603372924054</v>
      </c>
      <c r="I109">
        <v>0</v>
      </c>
    </row>
    <row r="110" spans="1:9" x14ac:dyDescent="0.25">
      <c r="A110" s="10">
        <f t="shared" si="47"/>
        <v>39597</v>
      </c>
      <c r="B110">
        <v>357</v>
      </c>
      <c r="C110">
        <v>536.29999999999995</v>
      </c>
      <c r="D110">
        <v>2804</v>
      </c>
      <c r="E110">
        <v>3466.7</v>
      </c>
      <c r="F110" s="2">
        <f t="shared" ref="F110:G112" si="50">+B110+D110</f>
        <v>3161</v>
      </c>
      <c r="G110" s="2">
        <f t="shared" si="50"/>
        <v>4003</v>
      </c>
      <c r="H110" s="12">
        <f t="shared" si="49"/>
        <v>-21.034224331751183</v>
      </c>
      <c r="I110">
        <v>0</v>
      </c>
    </row>
    <row r="111" spans="1:9" x14ac:dyDescent="0.25">
      <c r="A111" s="10">
        <f t="shared" si="47"/>
        <v>39604</v>
      </c>
      <c r="B111">
        <v>273</v>
      </c>
      <c r="C111">
        <v>484.7</v>
      </c>
      <c r="D111">
        <v>3013.1</v>
      </c>
      <c r="E111">
        <v>3563.4</v>
      </c>
      <c r="F111" s="2">
        <f t="shared" si="50"/>
        <v>3286.1</v>
      </c>
      <c r="G111" s="2">
        <f t="shared" si="50"/>
        <v>4048.1</v>
      </c>
      <c r="H111" s="12">
        <f t="shared" si="49"/>
        <v>-18.823645660927347</v>
      </c>
      <c r="I111">
        <v>0</v>
      </c>
    </row>
    <row r="112" spans="1:9" x14ac:dyDescent="0.25">
      <c r="A112" s="10">
        <f t="shared" ref="A112:A117" si="51">+A111+7</f>
        <v>39611</v>
      </c>
      <c r="B112">
        <v>299.60000000000002</v>
      </c>
      <c r="C112">
        <v>550.70000000000005</v>
      </c>
      <c r="D112">
        <v>3024.5</v>
      </c>
      <c r="E112">
        <v>3657.1</v>
      </c>
      <c r="F112" s="2">
        <f t="shared" si="50"/>
        <v>3324.1</v>
      </c>
      <c r="G112" s="2">
        <f t="shared" si="50"/>
        <v>4207.8</v>
      </c>
      <c r="H112" s="12">
        <f t="shared" si="49"/>
        <v>-21.001473454061514</v>
      </c>
      <c r="I112">
        <v>0</v>
      </c>
    </row>
    <row r="113" spans="1:10" x14ac:dyDescent="0.25">
      <c r="A113" s="10">
        <f t="shared" si="51"/>
        <v>39618</v>
      </c>
      <c r="B113">
        <v>248.4</v>
      </c>
      <c r="C113">
        <v>698</v>
      </c>
      <c r="D113">
        <v>3105.5</v>
      </c>
      <c r="E113">
        <v>3757.3</v>
      </c>
      <c r="F113" s="2">
        <f t="shared" ref="F113:G115" si="52">+B113+D113</f>
        <v>3353.9</v>
      </c>
      <c r="G113" s="2">
        <f t="shared" si="52"/>
        <v>4455.3</v>
      </c>
      <c r="H113" s="12">
        <f t="shared" ref="H113:H118" si="53">+(F113/G113-1)*100</f>
        <v>-24.721118667654252</v>
      </c>
      <c r="I113">
        <v>0</v>
      </c>
    </row>
    <row r="114" spans="1:10" x14ac:dyDescent="0.25">
      <c r="A114" s="10">
        <f t="shared" si="51"/>
        <v>39625</v>
      </c>
      <c r="B114">
        <v>262.89999999999998</v>
      </c>
      <c r="C114">
        <v>740</v>
      </c>
      <c r="D114">
        <v>3132.8</v>
      </c>
      <c r="E114">
        <v>3779</v>
      </c>
      <c r="F114" s="2">
        <f t="shared" si="52"/>
        <v>3395.7000000000003</v>
      </c>
      <c r="G114" s="2">
        <f t="shared" si="52"/>
        <v>4519</v>
      </c>
      <c r="H114" s="12">
        <f t="shared" si="53"/>
        <v>-24.857269307368878</v>
      </c>
      <c r="I114">
        <v>0</v>
      </c>
    </row>
    <row r="115" spans="1:10" x14ac:dyDescent="0.25">
      <c r="A115" s="10">
        <f t="shared" si="51"/>
        <v>39632</v>
      </c>
      <c r="B115">
        <v>277.39999999999998</v>
      </c>
      <c r="C115">
        <v>799.7</v>
      </c>
      <c r="D115">
        <v>3163.4</v>
      </c>
      <c r="E115">
        <v>3808.1</v>
      </c>
      <c r="F115" s="2">
        <f t="shared" si="52"/>
        <v>3440.8</v>
      </c>
      <c r="G115" s="2">
        <f t="shared" si="52"/>
        <v>4607.8</v>
      </c>
      <c r="H115" s="12">
        <f t="shared" si="53"/>
        <v>-25.326620078996488</v>
      </c>
      <c r="I115">
        <v>0</v>
      </c>
    </row>
    <row r="116" spans="1:10" x14ac:dyDescent="0.25">
      <c r="A116" s="10">
        <f t="shared" si="51"/>
        <v>39639</v>
      </c>
      <c r="B116">
        <v>356.6</v>
      </c>
      <c r="C116">
        <v>638.20000000000005</v>
      </c>
      <c r="D116">
        <v>3201.5</v>
      </c>
      <c r="E116">
        <v>4018.2</v>
      </c>
      <c r="F116" s="2">
        <f t="shared" ref="F116:G118" si="54">+B116+D116</f>
        <v>3558.1</v>
      </c>
      <c r="G116" s="2">
        <f t="shared" si="54"/>
        <v>4656.3999999999996</v>
      </c>
      <c r="H116" s="12">
        <f t="shared" si="53"/>
        <v>-23.586891160553215</v>
      </c>
      <c r="I116">
        <v>0</v>
      </c>
    </row>
    <row r="117" spans="1:10" x14ac:dyDescent="0.25">
      <c r="A117" s="10">
        <f t="shared" si="51"/>
        <v>39646</v>
      </c>
      <c r="B117">
        <v>358.9</v>
      </c>
      <c r="C117">
        <v>676.7</v>
      </c>
      <c r="D117">
        <v>3228.5</v>
      </c>
      <c r="E117">
        <v>4056</v>
      </c>
      <c r="F117" s="2">
        <f t="shared" si="54"/>
        <v>3587.4</v>
      </c>
      <c r="G117" s="2">
        <f t="shared" si="54"/>
        <v>4732.7</v>
      </c>
      <c r="H117" s="12">
        <f t="shared" si="53"/>
        <v>-24.199716863523989</v>
      </c>
      <c r="I117">
        <v>16.399999999999999</v>
      </c>
    </row>
    <row r="118" spans="1:10" x14ac:dyDescent="0.25">
      <c r="A118" s="10">
        <f t="shared" ref="A118:A123" si="55">+A117+7</f>
        <v>39653</v>
      </c>
      <c r="B118">
        <v>351.2</v>
      </c>
      <c r="C118">
        <v>617.79999999999995</v>
      </c>
      <c r="D118">
        <v>3261.9</v>
      </c>
      <c r="E118">
        <v>4155.3999999999996</v>
      </c>
      <c r="F118" s="2">
        <f t="shared" si="54"/>
        <v>3613.1</v>
      </c>
      <c r="G118" s="2">
        <f t="shared" si="54"/>
        <v>4773.2</v>
      </c>
      <c r="H118" s="12">
        <f t="shared" si="53"/>
        <v>-24.304449844967735</v>
      </c>
      <c r="I118">
        <v>19.399999999999999</v>
      </c>
    </row>
    <row r="119" spans="1:10" x14ac:dyDescent="0.25">
      <c r="A119" s="10">
        <f t="shared" si="55"/>
        <v>39660</v>
      </c>
      <c r="B119">
        <v>327.5</v>
      </c>
      <c r="C119">
        <v>614.4</v>
      </c>
      <c r="D119">
        <v>3295.3</v>
      </c>
      <c r="E119">
        <v>4172.8999999999996</v>
      </c>
      <c r="F119" s="2">
        <f t="shared" ref="F119:G121" si="56">+B119+D119</f>
        <v>3622.8</v>
      </c>
      <c r="G119" s="2">
        <f t="shared" si="56"/>
        <v>4787.2999999999993</v>
      </c>
      <c r="H119" s="12">
        <f t="shared" ref="H119:H124" si="57">+(F119/G119-1)*100</f>
        <v>-24.324775969753286</v>
      </c>
      <c r="I119">
        <v>21.4</v>
      </c>
    </row>
    <row r="120" spans="1:10" x14ac:dyDescent="0.25">
      <c r="A120" s="10">
        <f t="shared" si="55"/>
        <v>39667</v>
      </c>
      <c r="B120">
        <v>291.39999999999998</v>
      </c>
      <c r="C120">
        <v>555.6</v>
      </c>
      <c r="D120">
        <v>3335.7</v>
      </c>
      <c r="E120">
        <v>4275</v>
      </c>
      <c r="F120" s="2">
        <f t="shared" si="56"/>
        <v>3627.1</v>
      </c>
      <c r="G120" s="2">
        <f t="shared" si="56"/>
        <v>4830.6000000000004</v>
      </c>
      <c r="H120" s="12">
        <f t="shared" si="57"/>
        <v>-24.914089347079049</v>
      </c>
      <c r="I120">
        <v>17</v>
      </c>
    </row>
    <row r="121" spans="1:10" x14ac:dyDescent="0.25">
      <c r="A121" s="10">
        <f t="shared" si="55"/>
        <v>39674</v>
      </c>
      <c r="B121">
        <v>258.89999999999998</v>
      </c>
      <c r="C121">
        <v>421.1</v>
      </c>
      <c r="D121">
        <v>3371.5</v>
      </c>
      <c r="E121">
        <v>4435.2</v>
      </c>
      <c r="F121" s="2">
        <f t="shared" si="56"/>
        <v>3630.4</v>
      </c>
      <c r="G121" s="2">
        <f t="shared" si="56"/>
        <v>4856.3</v>
      </c>
      <c r="H121" s="12">
        <f t="shared" si="57"/>
        <v>-25.243498136441321</v>
      </c>
      <c r="I121">
        <v>44.5</v>
      </c>
    </row>
    <row r="122" spans="1:10" x14ac:dyDescent="0.25">
      <c r="A122" s="10">
        <f t="shared" si="55"/>
        <v>39681</v>
      </c>
      <c r="B122">
        <v>246.7</v>
      </c>
      <c r="C122">
        <v>400.6</v>
      </c>
      <c r="D122">
        <v>3391.7</v>
      </c>
      <c r="E122">
        <v>4473.1000000000004</v>
      </c>
      <c r="F122" s="2">
        <f t="shared" ref="F122:G124" si="58">+B122+D122</f>
        <v>3638.3999999999996</v>
      </c>
      <c r="G122" s="2">
        <f t="shared" si="58"/>
        <v>4873.7000000000007</v>
      </c>
      <c r="H122" s="12">
        <f t="shared" si="57"/>
        <v>-25.346246178468125</v>
      </c>
      <c r="I122">
        <v>55.5</v>
      </c>
    </row>
    <row r="123" spans="1:10" x14ac:dyDescent="0.25">
      <c r="A123" s="10">
        <f t="shared" si="55"/>
        <v>39688</v>
      </c>
      <c r="B123">
        <v>144.9</v>
      </c>
      <c r="C123">
        <v>387.8</v>
      </c>
      <c r="D123">
        <v>3460.7</v>
      </c>
      <c r="E123">
        <v>4517.3999999999996</v>
      </c>
      <c r="F123" s="2">
        <f t="shared" si="58"/>
        <v>3605.6</v>
      </c>
      <c r="G123" s="2">
        <f t="shared" si="58"/>
        <v>4905.2</v>
      </c>
      <c r="H123" s="12">
        <f t="shared" si="57"/>
        <v>-26.49433254505422</v>
      </c>
      <c r="I123">
        <v>95.5</v>
      </c>
      <c r="J123" s="4" t="e">
        <f>+F123-#REF!</f>
        <v>#REF!</v>
      </c>
    </row>
    <row r="124" spans="1:10" x14ac:dyDescent="0.25">
      <c r="A124" s="10">
        <f t="shared" ref="A124:A129" si="59">+A123+7</f>
        <v>39695</v>
      </c>
      <c r="B124">
        <v>231.8</v>
      </c>
      <c r="C124">
        <v>568.9</v>
      </c>
      <c r="D124">
        <v>7.3</v>
      </c>
      <c r="E124">
        <v>45.4</v>
      </c>
      <c r="F124" s="2">
        <f t="shared" si="58"/>
        <v>239.10000000000002</v>
      </c>
      <c r="G124" s="2">
        <f t="shared" si="58"/>
        <v>614.29999999999995</v>
      </c>
      <c r="H124" s="12">
        <f t="shared" si="57"/>
        <v>-61.077649356991692</v>
      </c>
    </row>
    <row r="125" spans="1:10" x14ac:dyDescent="0.25">
      <c r="A125" s="10">
        <f t="shared" si="59"/>
        <v>39702</v>
      </c>
      <c r="B125">
        <v>205.6</v>
      </c>
      <c r="C125">
        <v>568</v>
      </c>
      <c r="D125">
        <v>48.3</v>
      </c>
      <c r="E125">
        <v>88.3</v>
      </c>
      <c r="F125" s="2">
        <f t="shared" ref="F125:G127" si="60">+B125+D125</f>
        <v>253.89999999999998</v>
      </c>
      <c r="G125" s="2">
        <f t="shared" si="60"/>
        <v>656.3</v>
      </c>
      <c r="H125" s="12">
        <f t="shared" ref="H125:H130" si="61">+(F125/G125-1)*100</f>
        <v>-61.31342373914368</v>
      </c>
    </row>
    <row r="126" spans="1:10" x14ac:dyDescent="0.25">
      <c r="A126" s="10">
        <f t="shared" si="59"/>
        <v>39709</v>
      </c>
      <c r="B126">
        <v>181.3</v>
      </c>
      <c r="C126">
        <v>648.5</v>
      </c>
      <c r="D126">
        <v>87.5</v>
      </c>
      <c r="E126">
        <v>129.69999999999999</v>
      </c>
      <c r="F126" s="2">
        <f t="shared" si="60"/>
        <v>268.8</v>
      </c>
      <c r="G126" s="2">
        <f t="shared" si="60"/>
        <v>778.2</v>
      </c>
      <c r="H126" s="12">
        <f t="shared" si="61"/>
        <v>-65.458750963762526</v>
      </c>
    </row>
    <row r="127" spans="1:10" x14ac:dyDescent="0.25">
      <c r="A127" s="10">
        <f t="shared" si="59"/>
        <v>39716</v>
      </c>
      <c r="B127">
        <v>241.4</v>
      </c>
      <c r="C127">
        <v>719.2</v>
      </c>
      <c r="D127">
        <v>125.7</v>
      </c>
      <c r="E127">
        <v>163.9</v>
      </c>
      <c r="F127" s="2">
        <f t="shared" si="60"/>
        <v>367.1</v>
      </c>
      <c r="G127" s="2">
        <f t="shared" si="60"/>
        <v>883.1</v>
      </c>
      <c r="H127" s="12">
        <f t="shared" si="61"/>
        <v>-58.430528818933304</v>
      </c>
    </row>
    <row r="128" spans="1:10" x14ac:dyDescent="0.25">
      <c r="A128" s="10">
        <f t="shared" si="59"/>
        <v>39723</v>
      </c>
      <c r="B128">
        <v>235.6</v>
      </c>
      <c r="C128">
        <v>775.8</v>
      </c>
      <c r="D128">
        <v>161.80000000000001</v>
      </c>
      <c r="E128">
        <v>266.8</v>
      </c>
      <c r="F128" s="2">
        <f t="shared" ref="F128:G130" si="62">+B128+D128</f>
        <v>397.4</v>
      </c>
      <c r="G128" s="2">
        <f t="shared" si="62"/>
        <v>1042.5999999999999</v>
      </c>
      <c r="H128" s="12">
        <f t="shared" si="61"/>
        <v>-61.883752158066372</v>
      </c>
    </row>
    <row r="129" spans="1:8" x14ac:dyDescent="0.25">
      <c r="A129" s="10">
        <f t="shared" si="59"/>
        <v>39730</v>
      </c>
      <c r="B129">
        <v>221.4</v>
      </c>
      <c r="C129">
        <v>783.9</v>
      </c>
      <c r="D129">
        <v>187.9</v>
      </c>
      <c r="E129">
        <v>290.2</v>
      </c>
      <c r="F129" s="2">
        <f t="shared" si="62"/>
        <v>409.3</v>
      </c>
      <c r="G129" s="2">
        <f t="shared" si="62"/>
        <v>1074.0999999999999</v>
      </c>
      <c r="H129" s="12">
        <f t="shared" si="61"/>
        <v>-61.893678428451729</v>
      </c>
    </row>
    <row r="130" spans="1:8" x14ac:dyDescent="0.25">
      <c r="A130" s="10">
        <f t="shared" ref="A130:A135" si="63">+A129+7</f>
        <v>39737</v>
      </c>
      <c r="B130">
        <v>301.10000000000002</v>
      </c>
      <c r="C130">
        <v>823.5</v>
      </c>
      <c r="D130">
        <v>205.7</v>
      </c>
      <c r="E130">
        <v>321.39999999999998</v>
      </c>
      <c r="F130" s="2">
        <f t="shared" si="62"/>
        <v>506.8</v>
      </c>
      <c r="G130" s="2">
        <f t="shared" si="62"/>
        <v>1144.9000000000001</v>
      </c>
      <c r="H130" s="12">
        <f t="shared" si="61"/>
        <v>-55.734125251113632</v>
      </c>
    </row>
    <row r="131" spans="1:8" x14ac:dyDescent="0.25">
      <c r="A131" s="10">
        <f t="shared" si="63"/>
        <v>39744</v>
      </c>
      <c r="B131">
        <v>293.5</v>
      </c>
      <c r="C131">
        <v>811.2</v>
      </c>
      <c r="D131">
        <v>226.2</v>
      </c>
      <c r="E131">
        <v>433</v>
      </c>
      <c r="F131" s="2">
        <f t="shared" ref="F131:G133" si="64">+B131+D131</f>
        <v>519.70000000000005</v>
      </c>
      <c r="G131" s="2">
        <f t="shared" si="64"/>
        <v>1244.2</v>
      </c>
      <c r="H131" s="12">
        <f t="shared" ref="H131:H136" si="65">+(F131/G131-1)*100</f>
        <v>-58.230188072657128</v>
      </c>
    </row>
    <row r="132" spans="1:8" x14ac:dyDescent="0.25">
      <c r="A132" s="10">
        <f t="shared" si="63"/>
        <v>39751</v>
      </c>
      <c r="B132">
        <v>253.6</v>
      </c>
      <c r="C132">
        <v>824.7</v>
      </c>
      <c r="D132">
        <v>273.2</v>
      </c>
      <c r="E132">
        <v>478.6</v>
      </c>
      <c r="F132" s="2">
        <f t="shared" si="64"/>
        <v>526.79999999999995</v>
      </c>
      <c r="G132" s="2">
        <f t="shared" si="64"/>
        <v>1303.3000000000002</v>
      </c>
      <c r="H132" s="12">
        <f t="shared" si="65"/>
        <v>-59.579528888206866</v>
      </c>
    </row>
    <row r="133" spans="1:8" x14ac:dyDescent="0.25">
      <c r="A133" s="10">
        <f t="shared" si="63"/>
        <v>39758</v>
      </c>
      <c r="B133">
        <v>240.8</v>
      </c>
      <c r="C133">
        <v>886.8</v>
      </c>
      <c r="D133">
        <v>302.5</v>
      </c>
      <c r="E133">
        <v>663.4</v>
      </c>
      <c r="F133" s="2">
        <f t="shared" si="64"/>
        <v>543.29999999999995</v>
      </c>
      <c r="G133" s="2">
        <f t="shared" si="64"/>
        <v>1550.1999999999998</v>
      </c>
      <c r="H133" s="12">
        <f t="shared" si="65"/>
        <v>-64.952909302025546</v>
      </c>
    </row>
    <row r="134" spans="1:8" x14ac:dyDescent="0.25">
      <c r="A134" s="10">
        <f t="shared" si="63"/>
        <v>39765</v>
      </c>
      <c r="B134">
        <v>240.7</v>
      </c>
      <c r="C134">
        <v>917.8</v>
      </c>
      <c r="D134">
        <v>389.9</v>
      </c>
      <c r="E134">
        <v>745.3</v>
      </c>
      <c r="F134" s="2">
        <f t="shared" ref="F134:G136" si="66">+B134+D134</f>
        <v>630.59999999999991</v>
      </c>
      <c r="G134" s="2">
        <f t="shared" si="66"/>
        <v>1663.1</v>
      </c>
      <c r="H134" s="12">
        <f t="shared" si="65"/>
        <v>-62.08285731465336</v>
      </c>
    </row>
    <row r="135" spans="1:8" x14ac:dyDescent="0.25">
      <c r="A135" s="10">
        <f t="shared" si="63"/>
        <v>39772</v>
      </c>
      <c r="B135">
        <v>227.9</v>
      </c>
      <c r="C135">
        <v>912.3</v>
      </c>
      <c r="D135">
        <v>419.3</v>
      </c>
      <c r="E135">
        <v>792.7</v>
      </c>
      <c r="F135" s="2">
        <f t="shared" si="66"/>
        <v>647.20000000000005</v>
      </c>
      <c r="G135" s="2">
        <f t="shared" si="66"/>
        <v>1705</v>
      </c>
      <c r="H135" s="12">
        <f t="shared" si="65"/>
        <v>-62.041055718475072</v>
      </c>
    </row>
    <row r="136" spans="1:8" x14ac:dyDescent="0.25">
      <c r="A136" s="10">
        <f t="shared" ref="A136:A149" si="67">+A135+7</f>
        <v>39779</v>
      </c>
      <c r="B136">
        <v>187.8</v>
      </c>
      <c r="C136">
        <v>975.5</v>
      </c>
      <c r="D136">
        <v>521.1</v>
      </c>
      <c r="E136">
        <v>863</v>
      </c>
      <c r="F136" s="2">
        <f t="shared" si="66"/>
        <v>708.90000000000009</v>
      </c>
      <c r="G136" s="2">
        <f t="shared" si="66"/>
        <v>1838.5</v>
      </c>
      <c r="H136" s="12">
        <f t="shared" si="65"/>
        <v>-61.441392439488709</v>
      </c>
    </row>
    <row r="137" spans="1:8" x14ac:dyDescent="0.25">
      <c r="A137" s="10">
        <f t="shared" si="67"/>
        <v>39786</v>
      </c>
      <c r="B137">
        <v>158.9</v>
      </c>
      <c r="C137">
        <v>968.2</v>
      </c>
      <c r="D137">
        <v>563.9</v>
      </c>
      <c r="E137">
        <v>924.6</v>
      </c>
      <c r="F137" s="2">
        <f t="shared" ref="F137:G139" si="68">+B137+D137</f>
        <v>722.8</v>
      </c>
      <c r="G137" s="2">
        <f t="shared" si="68"/>
        <v>1892.8000000000002</v>
      </c>
      <c r="H137" s="12">
        <f t="shared" ref="H137:H142" si="69">+(F137/G137-1)*100</f>
        <v>-61.813186813186817</v>
      </c>
    </row>
    <row r="138" spans="1:8" x14ac:dyDescent="0.25">
      <c r="A138" s="10">
        <f t="shared" si="67"/>
        <v>39793</v>
      </c>
      <c r="B138">
        <v>172.5</v>
      </c>
      <c r="C138">
        <v>874.5</v>
      </c>
      <c r="D138">
        <v>594.9</v>
      </c>
      <c r="E138">
        <v>1132.4000000000001</v>
      </c>
      <c r="F138" s="2">
        <f t="shared" si="68"/>
        <v>767.4</v>
      </c>
      <c r="G138" s="2">
        <f t="shared" si="68"/>
        <v>2006.9</v>
      </c>
      <c r="H138" s="12">
        <f t="shared" si="69"/>
        <v>-61.761921371269125</v>
      </c>
    </row>
    <row r="139" spans="1:8" x14ac:dyDescent="0.25">
      <c r="A139" s="10">
        <f t="shared" si="67"/>
        <v>39800</v>
      </c>
      <c r="B139">
        <v>145.80000000000001</v>
      </c>
      <c r="C139">
        <v>793.5</v>
      </c>
      <c r="D139">
        <v>712.1</v>
      </c>
      <c r="E139">
        <v>1219.8</v>
      </c>
      <c r="F139" s="2">
        <f t="shared" si="68"/>
        <v>857.90000000000009</v>
      </c>
      <c r="G139" s="2">
        <f t="shared" si="68"/>
        <v>2013.3</v>
      </c>
      <c r="H139" s="12">
        <f t="shared" si="69"/>
        <v>-57.388367357075445</v>
      </c>
    </row>
    <row r="140" spans="1:8" x14ac:dyDescent="0.25">
      <c r="A140" s="10">
        <f t="shared" si="67"/>
        <v>39807</v>
      </c>
      <c r="B140">
        <v>114.8</v>
      </c>
      <c r="C140">
        <v>767.4</v>
      </c>
      <c r="D140">
        <v>812.5</v>
      </c>
      <c r="E140">
        <v>1265.0999999999999</v>
      </c>
      <c r="F140" s="2">
        <f t="shared" ref="F140:G142" si="70">+B140+D140</f>
        <v>927.3</v>
      </c>
      <c r="G140" s="2">
        <f t="shared" si="70"/>
        <v>2032.5</v>
      </c>
      <c r="H140" s="12">
        <f t="shared" si="69"/>
        <v>-54.376383763837644</v>
      </c>
    </row>
    <row r="141" spans="1:8" x14ac:dyDescent="0.25">
      <c r="A141" s="10">
        <f t="shared" si="67"/>
        <v>39814</v>
      </c>
      <c r="B141">
        <v>141.5</v>
      </c>
      <c r="C141">
        <v>878.1</v>
      </c>
      <c r="D141">
        <v>823.2</v>
      </c>
      <c r="E141">
        <v>1303.2</v>
      </c>
      <c r="F141" s="2">
        <f t="shared" si="70"/>
        <v>964.7</v>
      </c>
      <c r="G141" s="2">
        <f t="shared" si="70"/>
        <v>2181.3000000000002</v>
      </c>
      <c r="H141" s="12">
        <f t="shared" si="69"/>
        <v>-55.77407967725668</v>
      </c>
    </row>
    <row r="142" spans="1:8" x14ac:dyDescent="0.25">
      <c r="A142" s="10">
        <f t="shared" si="67"/>
        <v>39821</v>
      </c>
      <c r="B142">
        <v>175.9</v>
      </c>
      <c r="C142">
        <v>1150.8</v>
      </c>
      <c r="D142">
        <v>883.2</v>
      </c>
      <c r="E142">
        <v>1365.9</v>
      </c>
      <c r="F142" s="2">
        <f t="shared" si="70"/>
        <v>1059.1000000000001</v>
      </c>
      <c r="G142" s="2">
        <f t="shared" si="70"/>
        <v>2516.6999999999998</v>
      </c>
      <c r="H142" s="12">
        <f t="shared" si="69"/>
        <v>-57.917113680613497</v>
      </c>
    </row>
    <row r="143" spans="1:8" x14ac:dyDescent="0.25">
      <c r="A143" s="10">
        <f t="shared" si="67"/>
        <v>39828</v>
      </c>
      <c r="B143">
        <v>310.2</v>
      </c>
      <c r="C143">
        <v>1543.8</v>
      </c>
      <c r="D143">
        <v>895.5</v>
      </c>
      <c r="E143">
        <v>1406.9</v>
      </c>
      <c r="F143" s="2">
        <f t="shared" ref="F143:G145" si="71">+B143+D143</f>
        <v>1205.7</v>
      </c>
      <c r="G143" s="2">
        <f t="shared" si="71"/>
        <v>2950.7</v>
      </c>
      <c r="H143" s="12">
        <f t="shared" ref="H143:H148" si="72">+(F143/G143-1)*100</f>
        <v>-59.13850950621886</v>
      </c>
    </row>
    <row r="144" spans="1:8" x14ac:dyDescent="0.25">
      <c r="A144" s="10">
        <f t="shared" si="67"/>
        <v>39835</v>
      </c>
      <c r="B144">
        <v>234.9</v>
      </c>
      <c r="C144">
        <v>1545.1</v>
      </c>
      <c r="D144">
        <v>1030.4000000000001</v>
      </c>
      <c r="E144">
        <v>1453.3</v>
      </c>
      <c r="F144" s="2">
        <f t="shared" si="71"/>
        <v>1265.3000000000002</v>
      </c>
      <c r="G144" s="2">
        <f t="shared" si="71"/>
        <v>2998.3999999999996</v>
      </c>
      <c r="H144" s="12">
        <f t="shared" si="72"/>
        <v>-57.800827107790809</v>
      </c>
    </row>
    <row r="145" spans="1:9" x14ac:dyDescent="0.25">
      <c r="A145" s="10">
        <f t="shared" si="67"/>
        <v>39842</v>
      </c>
      <c r="B145">
        <v>201.2</v>
      </c>
      <c r="C145">
        <v>1447.8</v>
      </c>
      <c r="D145">
        <v>1040.2</v>
      </c>
      <c r="E145">
        <v>1616.3</v>
      </c>
      <c r="F145" s="2">
        <f t="shared" si="71"/>
        <v>1241.4000000000001</v>
      </c>
      <c r="G145" s="2">
        <f t="shared" si="71"/>
        <v>3064.1</v>
      </c>
      <c r="H145" s="12">
        <f t="shared" si="72"/>
        <v>-59.485656473352691</v>
      </c>
    </row>
    <row r="146" spans="1:9" x14ac:dyDescent="0.25">
      <c r="A146" s="10">
        <f t="shared" si="67"/>
        <v>39849</v>
      </c>
      <c r="B146">
        <v>306</v>
      </c>
      <c r="C146">
        <v>1407.6</v>
      </c>
      <c r="D146">
        <v>1109.4000000000001</v>
      </c>
      <c r="E146">
        <v>1671.3</v>
      </c>
      <c r="F146" s="2">
        <f t="shared" ref="F146:G148" si="73">+B146+D146</f>
        <v>1415.4</v>
      </c>
      <c r="G146" s="2">
        <f t="shared" si="73"/>
        <v>3078.8999999999996</v>
      </c>
      <c r="H146" s="12">
        <f t="shared" si="72"/>
        <v>-54.029036344148885</v>
      </c>
    </row>
    <row r="147" spans="1:9" x14ac:dyDescent="0.25">
      <c r="A147" s="10">
        <f t="shared" si="67"/>
        <v>39856</v>
      </c>
      <c r="B147">
        <v>644.5</v>
      </c>
      <c r="C147">
        <v>1361.5</v>
      </c>
      <c r="D147">
        <v>1119.0999999999999</v>
      </c>
      <c r="E147">
        <v>1738.6</v>
      </c>
      <c r="F147" s="2">
        <f t="shared" si="73"/>
        <v>1763.6</v>
      </c>
      <c r="G147" s="2">
        <f t="shared" si="73"/>
        <v>3100.1</v>
      </c>
      <c r="H147" s="12">
        <f t="shared" si="72"/>
        <v>-43.111512531853812</v>
      </c>
    </row>
    <row r="148" spans="1:9" x14ac:dyDescent="0.25">
      <c r="A148" s="10">
        <f t="shared" si="67"/>
        <v>39863</v>
      </c>
      <c r="B148">
        <v>653.1</v>
      </c>
      <c r="C148">
        <v>1314.7</v>
      </c>
      <c r="D148">
        <v>1128.5999999999999</v>
      </c>
      <c r="E148">
        <v>1796.3</v>
      </c>
      <c r="F148" s="2">
        <f t="shared" si="73"/>
        <v>1781.6999999999998</v>
      </c>
      <c r="G148" s="2">
        <f t="shared" si="73"/>
        <v>3111</v>
      </c>
      <c r="H148" s="12">
        <f t="shared" si="72"/>
        <v>-42.729026036644171</v>
      </c>
    </row>
    <row r="149" spans="1:9" x14ac:dyDescent="0.25">
      <c r="A149" s="10">
        <f t="shared" si="67"/>
        <v>39870</v>
      </c>
      <c r="B149">
        <v>760.8</v>
      </c>
      <c r="C149">
        <v>1223.7</v>
      </c>
      <c r="D149">
        <v>1156</v>
      </c>
      <c r="E149">
        <v>1893</v>
      </c>
      <c r="F149" s="2">
        <f t="shared" ref="F149:G151" si="74">+B149+D149</f>
        <v>1916.8</v>
      </c>
      <c r="G149" s="2">
        <f t="shared" si="74"/>
        <v>3116.7</v>
      </c>
      <c r="H149" s="12">
        <f t="shared" ref="H149:H154" si="75">+(F149/G149-1)*100</f>
        <v>-38.499053486058962</v>
      </c>
    </row>
    <row r="150" spans="1:9" x14ac:dyDescent="0.25">
      <c r="A150" s="10">
        <f t="shared" ref="A150:A155" si="76">+A149+7</f>
        <v>39877</v>
      </c>
      <c r="B150">
        <v>841.2</v>
      </c>
      <c r="C150">
        <v>1179.5999999999999</v>
      </c>
      <c r="D150">
        <v>1292</v>
      </c>
      <c r="E150">
        <v>1955.9</v>
      </c>
      <c r="F150" s="2">
        <f t="shared" si="74"/>
        <v>2133.1999999999998</v>
      </c>
      <c r="G150" s="2">
        <f t="shared" si="74"/>
        <v>3135.5</v>
      </c>
      <c r="H150" s="12">
        <f t="shared" si="75"/>
        <v>-31.966193589539149</v>
      </c>
    </row>
    <row r="151" spans="1:9" x14ac:dyDescent="0.25">
      <c r="A151" s="10">
        <f t="shared" si="76"/>
        <v>39884</v>
      </c>
      <c r="B151">
        <v>805.4</v>
      </c>
      <c r="C151">
        <v>1147.2</v>
      </c>
      <c r="D151">
        <v>1376.9</v>
      </c>
      <c r="E151">
        <v>2057.1</v>
      </c>
      <c r="F151" s="2">
        <f t="shared" si="74"/>
        <v>2182.3000000000002</v>
      </c>
      <c r="G151" s="2">
        <f t="shared" si="74"/>
        <v>3204.3</v>
      </c>
      <c r="H151" s="12">
        <f t="shared" si="75"/>
        <v>-31.894641575383076</v>
      </c>
    </row>
    <row r="152" spans="1:9" x14ac:dyDescent="0.25">
      <c r="A152" s="10">
        <f t="shared" si="76"/>
        <v>39891</v>
      </c>
      <c r="B152">
        <v>866</v>
      </c>
      <c r="C152">
        <v>1096</v>
      </c>
      <c r="D152">
        <v>1458.7</v>
      </c>
      <c r="E152">
        <v>2111.1999999999998</v>
      </c>
      <c r="F152" s="2">
        <f t="shared" ref="F152:F183" si="77">+B152+D152</f>
        <v>2324.6999999999998</v>
      </c>
      <c r="G152" s="2">
        <f t="shared" ref="G152:G183" si="78">+C152+E152</f>
        <v>3207.2</v>
      </c>
      <c r="H152" s="12">
        <f t="shared" si="75"/>
        <v>-27.516213519580944</v>
      </c>
    </row>
    <row r="153" spans="1:9" x14ac:dyDescent="0.25">
      <c r="A153" s="10">
        <f t="shared" si="76"/>
        <v>39898</v>
      </c>
      <c r="B153">
        <v>915.6</v>
      </c>
      <c r="C153">
        <v>1043.4000000000001</v>
      </c>
      <c r="D153">
        <v>1480.6</v>
      </c>
      <c r="E153">
        <v>2172.9</v>
      </c>
      <c r="F153" s="2">
        <f t="shared" si="77"/>
        <v>2396.1999999999998</v>
      </c>
      <c r="G153" s="2">
        <f t="shared" si="78"/>
        <v>3216.3</v>
      </c>
      <c r="H153" s="12">
        <f t="shared" si="75"/>
        <v>-25.498243323073112</v>
      </c>
    </row>
    <row r="154" spans="1:9" x14ac:dyDescent="0.25">
      <c r="A154" s="10">
        <f t="shared" si="76"/>
        <v>39905</v>
      </c>
      <c r="B154">
        <v>983.9</v>
      </c>
      <c r="C154">
        <v>801</v>
      </c>
      <c r="D154">
        <v>1567.3</v>
      </c>
      <c r="E154">
        <v>2297.6999999999998</v>
      </c>
      <c r="F154" s="2">
        <f t="shared" si="77"/>
        <v>2551.1999999999998</v>
      </c>
      <c r="G154" s="2">
        <f t="shared" si="78"/>
        <v>3098.7</v>
      </c>
      <c r="H154" s="12">
        <f t="shared" si="75"/>
        <v>-17.66869977732598</v>
      </c>
    </row>
    <row r="155" spans="1:9" x14ac:dyDescent="0.25">
      <c r="A155" s="10">
        <f t="shared" si="76"/>
        <v>39912</v>
      </c>
      <c r="B155">
        <v>865.2</v>
      </c>
      <c r="C155">
        <v>654.9</v>
      </c>
      <c r="D155">
        <v>1687.1</v>
      </c>
      <c r="E155">
        <v>2397.1</v>
      </c>
      <c r="F155" s="2">
        <f t="shared" si="77"/>
        <v>2552.3000000000002</v>
      </c>
      <c r="G155" s="2">
        <f t="shared" si="78"/>
        <v>3052</v>
      </c>
      <c r="H155" s="12">
        <f t="shared" ref="H155:H186" si="79">+(F155/G155-1)*100</f>
        <v>-16.372870249017033</v>
      </c>
    </row>
    <row r="156" spans="1:9" x14ac:dyDescent="0.25">
      <c r="A156" s="10">
        <f t="shared" ref="A156:A253" si="80">+A155+7</f>
        <v>39919</v>
      </c>
      <c r="B156">
        <v>798</v>
      </c>
      <c r="C156">
        <v>608.6</v>
      </c>
      <c r="D156">
        <v>1774.2</v>
      </c>
      <c r="E156">
        <v>2450.1999999999998</v>
      </c>
      <c r="F156" s="2">
        <f t="shared" si="77"/>
        <v>2572.1999999999998</v>
      </c>
      <c r="G156" s="2">
        <f t="shared" si="78"/>
        <v>3058.7999999999997</v>
      </c>
      <c r="H156" s="12">
        <f t="shared" si="79"/>
        <v>-15.908199293840719</v>
      </c>
    </row>
    <row r="157" spans="1:9" x14ac:dyDescent="0.25">
      <c r="A157" s="10">
        <f t="shared" si="80"/>
        <v>39926</v>
      </c>
      <c r="B157">
        <v>721.5</v>
      </c>
      <c r="C157">
        <v>580.4</v>
      </c>
      <c r="D157">
        <v>1870.2</v>
      </c>
      <c r="E157">
        <v>2484.4</v>
      </c>
      <c r="F157" s="2">
        <f t="shared" si="77"/>
        <v>2591.6999999999998</v>
      </c>
      <c r="G157" s="2">
        <f t="shared" si="78"/>
        <v>3064.8</v>
      </c>
      <c r="H157" s="12">
        <f t="shared" si="79"/>
        <v>-15.436570086139401</v>
      </c>
    </row>
    <row r="158" spans="1:9" x14ac:dyDescent="0.25">
      <c r="A158" s="10">
        <f t="shared" si="80"/>
        <v>39933</v>
      </c>
      <c r="B158">
        <v>638.20000000000005</v>
      </c>
      <c r="C158">
        <v>375.5</v>
      </c>
      <c r="D158">
        <v>1961.6</v>
      </c>
      <c r="E158">
        <v>2636.9</v>
      </c>
      <c r="F158" s="2">
        <f t="shared" si="77"/>
        <v>2599.8000000000002</v>
      </c>
      <c r="G158" s="2">
        <f t="shared" si="78"/>
        <v>3012.4</v>
      </c>
      <c r="H158" s="12">
        <f t="shared" si="79"/>
        <v>-13.696720223077941</v>
      </c>
      <c r="I158">
        <v>0</v>
      </c>
    </row>
    <row r="159" spans="1:9" x14ac:dyDescent="0.25">
      <c r="A159" s="10">
        <f t="shared" si="80"/>
        <v>39940</v>
      </c>
      <c r="B159">
        <v>702.3</v>
      </c>
      <c r="C159">
        <v>356</v>
      </c>
      <c r="D159">
        <v>2103</v>
      </c>
      <c r="E159">
        <v>2661.6</v>
      </c>
      <c r="F159" s="2">
        <f t="shared" si="77"/>
        <v>2805.3</v>
      </c>
      <c r="G159" s="2">
        <f t="shared" si="78"/>
        <v>3017.6</v>
      </c>
      <c r="H159" s="12">
        <f t="shared" si="79"/>
        <v>-7.0353923647932026</v>
      </c>
      <c r="I159">
        <v>0</v>
      </c>
    </row>
    <row r="160" spans="1:9" x14ac:dyDescent="0.25">
      <c r="A160" s="10">
        <f t="shared" si="80"/>
        <v>39947</v>
      </c>
      <c r="B160">
        <v>672.3</v>
      </c>
      <c r="C160">
        <v>345.8</v>
      </c>
      <c r="D160">
        <v>2175.5</v>
      </c>
      <c r="E160">
        <v>2707.9</v>
      </c>
      <c r="F160" s="2">
        <f t="shared" si="77"/>
        <v>2847.8</v>
      </c>
      <c r="G160" s="2">
        <f t="shared" si="78"/>
        <v>3053.7000000000003</v>
      </c>
      <c r="H160" s="12">
        <f t="shared" si="79"/>
        <v>-6.7426400759734157</v>
      </c>
      <c r="I160">
        <v>0</v>
      </c>
    </row>
    <row r="161" spans="1:9" x14ac:dyDescent="0.25">
      <c r="A161" s="10">
        <f t="shared" si="80"/>
        <v>39954</v>
      </c>
      <c r="B161">
        <v>788.8</v>
      </c>
      <c r="C161">
        <v>325.8</v>
      </c>
      <c r="D161">
        <v>2234.6</v>
      </c>
      <c r="E161">
        <v>2786.6</v>
      </c>
      <c r="F161" s="2">
        <f t="shared" si="77"/>
        <v>3023.3999999999996</v>
      </c>
      <c r="G161" s="2">
        <f t="shared" si="78"/>
        <v>3112.4</v>
      </c>
      <c r="H161" s="12">
        <f t="shared" si="79"/>
        <v>-2.8595296234417367</v>
      </c>
      <c r="I161">
        <v>0</v>
      </c>
    </row>
    <row r="162" spans="1:9" x14ac:dyDescent="0.25">
      <c r="A162" s="10">
        <f t="shared" si="80"/>
        <v>39961</v>
      </c>
      <c r="B162">
        <v>634.9</v>
      </c>
      <c r="C162">
        <v>357</v>
      </c>
      <c r="D162">
        <v>2398.4</v>
      </c>
      <c r="E162">
        <v>2804</v>
      </c>
      <c r="F162" s="2">
        <f t="shared" si="77"/>
        <v>3033.3</v>
      </c>
      <c r="G162" s="2">
        <f t="shared" si="78"/>
        <v>3161</v>
      </c>
      <c r="H162" s="12">
        <f t="shared" si="79"/>
        <v>-4.0398608035431716</v>
      </c>
      <c r="I162">
        <v>0</v>
      </c>
    </row>
    <row r="163" spans="1:9" x14ac:dyDescent="0.25">
      <c r="A163" s="10">
        <f t="shared" si="80"/>
        <v>39968</v>
      </c>
      <c r="B163">
        <v>718.3</v>
      </c>
      <c r="C163">
        <v>273</v>
      </c>
      <c r="D163">
        <v>2417.3000000000002</v>
      </c>
      <c r="E163">
        <v>3013.1</v>
      </c>
      <c r="F163" s="2">
        <f t="shared" si="77"/>
        <v>3135.6000000000004</v>
      </c>
      <c r="G163" s="2">
        <f t="shared" si="78"/>
        <v>3286.1</v>
      </c>
      <c r="H163" s="12">
        <f t="shared" si="79"/>
        <v>-4.5798971425093482</v>
      </c>
      <c r="I163">
        <v>1</v>
      </c>
    </row>
    <row r="164" spans="1:9" x14ac:dyDescent="0.25">
      <c r="A164" s="10">
        <f t="shared" si="80"/>
        <v>39975</v>
      </c>
      <c r="B164">
        <v>800.3</v>
      </c>
      <c r="C164">
        <v>299.60000000000002</v>
      </c>
      <c r="D164">
        <v>2425.6</v>
      </c>
      <c r="E164">
        <v>3024.5</v>
      </c>
      <c r="F164" s="2">
        <f t="shared" si="77"/>
        <v>3225.8999999999996</v>
      </c>
      <c r="G164" s="2">
        <f t="shared" si="78"/>
        <v>3324.1</v>
      </c>
      <c r="H164" s="12">
        <f t="shared" si="79"/>
        <v>-2.9541830871514185</v>
      </c>
      <c r="I164">
        <v>1</v>
      </c>
    </row>
    <row r="165" spans="1:9" x14ac:dyDescent="0.25">
      <c r="A165" s="10">
        <f t="shared" si="80"/>
        <v>39982</v>
      </c>
      <c r="B165">
        <v>731.5</v>
      </c>
      <c r="C165">
        <v>248.4</v>
      </c>
      <c r="D165">
        <v>2523.8000000000002</v>
      </c>
      <c r="E165">
        <v>3105.5</v>
      </c>
      <c r="F165" s="2">
        <f t="shared" si="77"/>
        <v>3255.3</v>
      </c>
      <c r="G165" s="2">
        <f t="shared" si="78"/>
        <v>3353.9</v>
      </c>
      <c r="H165" s="12">
        <f t="shared" si="79"/>
        <v>-2.9398610572766048</v>
      </c>
      <c r="I165">
        <v>31.5</v>
      </c>
    </row>
    <row r="166" spans="1:9" x14ac:dyDescent="0.25">
      <c r="A166" s="10">
        <f t="shared" si="80"/>
        <v>39989</v>
      </c>
      <c r="B166">
        <v>729</v>
      </c>
      <c r="C166">
        <v>262.89999999999998</v>
      </c>
      <c r="D166">
        <v>2654.2</v>
      </c>
      <c r="E166">
        <v>3132.8</v>
      </c>
      <c r="F166" s="2">
        <f t="shared" si="77"/>
        <v>3383.2</v>
      </c>
      <c r="G166" s="2">
        <f t="shared" si="78"/>
        <v>3395.7000000000003</v>
      </c>
      <c r="H166" s="12">
        <f t="shared" si="79"/>
        <v>-0.36811261301058495</v>
      </c>
      <c r="I166">
        <v>33.5</v>
      </c>
    </row>
    <row r="167" spans="1:9" x14ac:dyDescent="0.25">
      <c r="A167" s="10">
        <f t="shared" si="80"/>
        <v>39996</v>
      </c>
      <c r="B167">
        <v>731</v>
      </c>
      <c r="C167">
        <v>277.39999999999998</v>
      </c>
      <c r="D167">
        <v>2681.9</v>
      </c>
      <c r="E167">
        <v>3163.4</v>
      </c>
      <c r="F167" s="2">
        <f t="shared" si="77"/>
        <v>3412.9</v>
      </c>
      <c r="G167" s="2">
        <f t="shared" si="78"/>
        <v>3440.8</v>
      </c>
      <c r="H167" s="12">
        <f t="shared" si="79"/>
        <v>-0.81085794001395373</v>
      </c>
      <c r="I167">
        <v>33.5</v>
      </c>
    </row>
    <row r="168" spans="1:9" x14ac:dyDescent="0.25">
      <c r="A168" s="10">
        <f t="shared" si="80"/>
        <v>40003</v>
      </c>
      <c r="B168">
        <v>679.2</v>
      </c>
      <c r="C168">
        <v>356.6</v>
      </c>
      <c r="D168">
        <v>2752.4</v>
      </c>
      <c r="E168">
        <v>3201.5</v>
      </c>
      <c r="F168" s="2">
        <f t="shared" si="77"/>
        <v>3431.6000000000004</v>
      </c>
      <c r="G168" s="2">
        <f t="shared" si="78"/>
        <v>3558.1</v>
      </c>
      <c r="H168" s="12">
        <f t="shared" si="79"/>
        <v>-3.5552682611506015</v>
      </c>
      <c r="I168">
        <v>39.5</v>
      </c>
    </row>
    <row r="169" spans="1:9" x14ac:dyDescent="0.25">
      <c r="A169" s="10">
        <f t="shared" si="80"/>
        <v>40010</v>
      </c>
      <c r="B169">
        <v>664.3</v>
      </c>
      <c r="C169">
        <v>358.9</v>
      </c>
      <c r="D169">
        <v>2783.8</v>
      </c>
      <c r="E169">
        <v>3228.5</v>
      </c>
      <c r="F169" s="2">
        <f t="shared" si="77"/>
        <v>3448.1000000000004</v>
      </c>
      <c r="G169" s="2">
        <f t="shared" si="78"/>
        <v>3587.4</v>
      </c>
      <c r="H169" s="12">
        <f t="shared" si="79"/>
        <v>-3.8830350671795633</v>
      </c>
      <c r="I169">
        <v>47.5</v>
      </c>
    </row>
    <row r="170" spans="1:9" x14ac:dyDescent="0.25">
      <c r="A170" s="10">
        <f t="shared" si="80"/>
        <v>40017</v>
      </c>
      <c r="B170">
        <v>696.7</v>
      </c>
      <c r="C170">
        <v>351.2</v>
      </c>
      <c r="D170">
        <v>2792.4</v>
      </c>
      <c r="E170">
        <v>3261.9</v>
      </c>
      <c r="F170" s="2">
        <f t="shared" si="77"/>
        <v>3489.1000000000004</v>
      </c>
      <c r="G170" s="2">
        <f t="shared" si="78"/>
        <v>3613.1</v>
      </c>
      <c r="H170" s="12">
        <f t="shared" si="79"/>
        <v>-3.431955938114073</v>
      </c>
      <c r="I170">
        <v>60</v>
      </c>
    </row>
    <row r="171" spans="1:9" x14ac:dyDescent="0.25">
      <c r="A171" s="10">
        <f t="shared" si="80"/>
        <v>40024</v>
      </c>
      <c r="B171">
        <v>628</v>
      </c>
      <c r="C171">
        <v>327.5</v>
      </c>
      <c r="D171">
        <v>2866.2</v>
      </c>
      <c r="E171">
        <v>3295.3</v>
      </c>
      <c r="F171" s="2">
        <f t="shared" si="77"/>
        <v>3494.2</v>
      </c>
      <c r="G171" s="2">
        <f t="shared" si="78"/>
        <v>3622.8</v>
      </c>
      <c r="H171" s="12">
        <f t="shared" si="79"/>
        <v>-3.5497405321850639</v>
      </c>
      <c r="I171">
        <v>65</v>
      </c>
    </row>
    <row r="172" spans="1:9" x14ac:dyDescent="0.25">
      <c r="A172" s="10">
        <f t="shared" si="80"/>
        <v>40031</v>
      </c>
      <c r="B172">
        <v>568.1</v>
      </c>
      <c r="C172">
        <v>291.39999999999998</v>
      </c>
      <c r="D172">
        <v>2954.2</v>
      </c>
      <c r="E172">
        <v>3335.7</v>
      </c>
      <c r="F172" s="2">
        <f t="shared" si="77"/>
        <v>3522.2999999999997</v>
      </c>
      <c r="G172" s="2">
        <f t="shared" si="78"/>
        <v>3627.1</v>
      </c>
      <c r="H172" s="12">
        <f t="shared" si="79"/>
        <v>-2.8893606462463195</v>
      </c>
      <c r="I172">
        <v>65</v>
      </c>
    </row>
    <row r="173" spans="1:9" x14ac:dyDescent="0.25">
      <c r="A173" s="10">
        <f t="shared" si="80"/>
        <v>40038</v>
      </c>
      <c r="B173">
        <v>486.5</v>
      </c>
      <c r="C173">
        <v>258.89999999999998</v>
      </c>
      <c r="D173">
        <v>3048</v>
      </c>
      <c r="E173">
        <v>3371.5</v>
      </c>
      <c r="F173" s="2">
        <f t="shared" si="77"/>
        <v>3534.5</v>
      </c>
      <c r="G173" s="2">
        <f t="shared" si="78"/>
        <v>3630.4</v>
      </c>
      <c r="H173" s="12">
        <f t="shared" si="79"/>
        <v>-2.6415821947994744</v>
      </c>
      <c r="I173">
        <v>73</v>
      </c>
    </row>
    <row r="174" spans="1:9" x14ac:dyDescent="0.25">
      <c r="A174" s="10">
        <f t="shared" si="80"/>
        <v>40045</v>
      </c>
      <c r="B174">
        <v>456.9</v>
      </c>
      <c r="C174">
        <v>246.7</v>
      </c>
      <c r="D174">
        <v>3137.1</v>
      </c>
      <c r="E174">
        <v>3391.7</v>
      </c>
      <c r="F174" s="2">
        <f t="shared" si="77"/>
        <v>3594</v>
      </c>
      <c r="G174" s="2">
        <f t="shared" si="78"/>
        <v>3638.3999999999996</v>
      </c>
      <c r="H174" s="12">
        <f t="shared" si="79"/>
        <v>-1.2203166226912865</v>
      </c>
      <c r="I174">
        <v>83.8</v>
      </c>
    </row>
    <row r="175" spans="1:9" x14ac:dyDescent="0.25">
      <c r="A175" s="10">
        <f t="shared" si="80"/>
        <v>40052</v>
      </c>
      <c r="B175">
        <v>405.9</v>
      </c>
      <c r="C175">
        <v>144.9</v>
      </c>
      <c r="D175">
        <v>3171.7</v>
      </c>
      <c r="E175">
        <v>3460.7</v>
      </c>
      <c r="F175" s="2">
        <f t="shared" si="77"/>
        <v>3577.6</v>
      </c>
      <c r="G175" s="2">
        <f t="shared" si="78"/>
        <v>3605.6</v>
      </c>
      <c r="H175" s="12">
        <f t="shared" si="79"/>
        <v>-0.77656978034169599</v>
      </c>
      <c r="I175">
        <v>110.3</v>
      </c>
    </row>
    <row r="176" spans="1:9" x14ac:dyDescent="0.25">
      <c r="A176" s="10">
        <f t="shared" si="80"/>
        <v>40059</v>
      </c>
      <c r="B176">
        <v>487.9</v>
      </c>
      <c r="C176">
        <v>231.8</v>
      </c>
      <c r="D176">
        <v>4.3</v>
      </c>
      <c r="E176">
        <v>7.3</v>
      </c>
      <c r="F176" s="2">
        <f t="shared" si="77"/>
        <v>492.2</v>
      </c>
      <c r="G176" s="2">
        <f t="shared" si="78"/>
        <v>239.10000000000002</v>
      </c>
      <c r="H176" s="12">
        <f t="shared" si="79"/>
        <v>105.8552906733584</v>
      </c>
    </row>
    <row r="177" spans="1:8" x14ac:dyDescent="0.25">
      <c r="A177" s="10">
        <f t="shared" si="80"/>
        <v>40066</v>
      </c>
      <c r="B177">
        <v>625.6</v>
      </c>
      <c r="C177">
        <v>205.6</v>
      </c>
      <c r="D177">
        <v>92.6</v>
      </c>
      <c r="E177">
        <v>48.3</v>
      </c>
      <c r="F177" s="2">
        <f t="shared" si="77"/>
        <v>718.2</v>
      </c>
      <c r="G177" s="2">
        <f t="shared" si="78"/>
        <v>253.89999999999998</v>
      </c>
      <c r="H177" s="12">
        <f t="shared" si="79"/>
        <v>182.86727057896815</v>
      </c>
    </row>
    <row r="178" spans="1:8" x14ac:dyDescent="0.25">
      <c r="A178" s="10">
        <f t="shared" si="80"/>
        <v>40073</v>
      </c>
      <c r="B178">
        <v>603.9</v>
      </c>
      <c r="C178">
        <v>181.3</v>
      </c>
      <c r="D178">
        <v>129.6</v>
      </c>
      <c r="E178">
        <v>87.5</v>
      </c>
      <c r="F178" s="2">
        <f t="shared" si="77"/>
        <v>733.5</v>
      </c>
      <c r="G178" s="2">
        <f t="shared" si="78"/>
        <v>268.8</v>
      </c>
      <c r="H178" s="12">
        <f t="shared" si="79"/>
        <v>172.87946428571428</v>
      </c>
    </row>
    <row r="179" spans="1:8" x14ac:dyDescent="0.25">
      <c r="A179" s="10">
        <f t="shared" si="80"/>
        <v>40080</v>
      </c>
      <c r="B179">
        <v>667.7</v>
      </c>
      <c r="C179">
        <v>241.4</v>
      </c>
      <c r="D179">
        <v>158.69999999999999</v>
      </c>
      <c r="E179">
        <v>125.7</v>
      </c>
      <c r="F179" s="2">
        <f t="shared" si="77"/>
        <v>826.40000000000009</v>
      </c>
      <c r="G179" s="2">
        <f t="shared" si="78"/>
        <v>367.1</v>
      </c>
      <c r="H179" s="12">
        <f t="shared" si="79"/>
        <v>125.1157722691365</v>
      </c>
    </row>
    <row r="180" spans="1:8" x14ac:dyDescent="0.25">
      <c r="A180" s="10">
        <f t="shared" si="80"/>
        <v>40087</v>
      </c>
      <c r="B180">
        <v>700.3</v>
      </c>
      <c r="C180">
        <v>235.6</v>
      </c>
      <c r="D180">
        <v>195.9</v>
      </c>
      <c r="E180">
        <v>161.80000000000001</v>
      </c>
      <c r="F180" s="2">
        <f t="shared" si="77"/>
        <v>896.19999999999993</v>
      </c>
      <c r="G180" s="2">
        <f t="shared" si="78"/>
        <v>397.4</v>
      </c>
      <c r="H180" s="12">
        <f t="shared" si="79"/>
        <v>125.51585304479116</v>
      </c>
    </row>
    <row r="181" spans="1:8" x14ac:dyDescent="0.25">
      <c r="A181" s="10">
        <f t="shared" si="80"/>
        <v>40094</v>
      </c>
      <c r="B181">
        <v>691.1</v>
      </c>
      <c r="C181">
        <v>221.4</v>
      </c>
      <c r="D181">
        <v>232.5</v>
      </c>
      <c r="E181">
        <v>187.9</v>
      </c>
      <c r="F181" s="2">
        <f t="shared" si="77"/>
        <v>923.6</v>
      </c>
      <c r="G181" s="2">
        <f t="shared" si="78"/>
        <v>409.3</v>
      </c>
      <c r="H181" s="12">
        <f t="shared" si="79"/>
        <v>125.65355484974346</v>
      </c>
    </row>
    <row r="182" spans="1:8" x14ac:dyDescent="0.25">
      <c r="A182" s="10">
        <f t="shared" si="80"/>
        <v>40101</v>
      </c>
      <c r="B182">
        <v>663.9</v>
      </c>
      <c r="C182">
        <v>301.10000000000002</v>
      </c>
      <c r="D182">
        <v>270.60000000000002</v>
      </c>
      <c r="E182">
        <v>205.7</v>
      </c>
      <c r="F182" s="2">
        <f t="shared" si="77"/>
        <v>934.5</v>
      </c>
      <c r="G182" s="2">
        <f t="shared" si="78"/>
        <v>506.8</v>
      </c>
      <c r="H182" s="12">
        <f t="shared" si="79"/>
        <v>84.39226519337015</v>
      </c>
    </row>
    <row r="183" spans="1:8" x14ac:dyDescent="0.25">
      <c r="A183" s="10">
        <f t="shared" si="80"/>
        <v>40108</v>
      </c>
      <c r="B183">
        <v>618.1</v>
      </c>
      <c r="C183">
        <v>293.5</v>
      </c>
      <c r="D183">
        <v>352.2</v>
      </c>
      <c r="E183">
        <v>226.2</v>
      </c>
      <c r="F183" s="2">
        <f t="shared" si="77"/>
        <v>970.3</v>
      </c>
      <c r="G183" s="2">
        <f t="shared" si="78"/>
        <v>519.70000000000005</v>
      </c>
      <c r="H183" s="12">
        <f t="shared" si="79"/>
        <v>86.703867615932253</v>
      </c>
    </row>
    <row r="184" spans="1:8" x14ac:dyDescent="0.25">
      <c r="A184" s="10">
        <f t="shared" si="80"/>
        <v>40115</v>
      </c>
      <c r="B184">
        <v>681.6</v>
      </c>
      <c r="C184">
        <v>253.6</v>
      </c>
      <c r="D184">
        <v>371.9</v>
      </c>
      <c r="E184">
        <v>273.2</v>
      </c>
      <c r="F184" s="2">
        <f t="shared" ref="F184:F215" si="81">+B184+D184</f>
        <v>1053.5</v>
      </c>
      <c r="G184" s="2">
        <f t="shared" ref="G184:G215" si="82">+C184+E184</f>
        <v>526.79999999999995</v>
      </c>
      <c r="H184" s="12">
        <f t="shared" si="79"/>
        <v>99.981017463933199</v>
      </c>
    </row>
    <row r="185" spans="1:8" x14ac:dyDescent="0.25">
      <c r="A185" s="10">
        <f t="shared" si="80"/>
        <v>40122</v>
      </c>
      <c r="B185">
        <v>667.1</v>
      </c>
      <c r="C185">
        <v>240.7</v>
      </c>
      <c r="D185">
        <v>387.2</v>
      </c>
      <c r="E185">
        <v>389.9</v>
      </c>
      <c r="F185" s="2">
        <f t="shared" si="81"/>
        <v>1054.3</v>
      </c>
      <c r="G185" s="2">
        <f t="shared" si="82"/>
        <v>630.59999999999991</v>
      </c>
      <c r="H185" s="12">
        <f t="shared" si="79"/>
        <v>67.189977798921689</v>
      </c>
    </row>
    <row r="186" spans="1:8" x14ac:dyDescent="0.25">
      <c r="A186" s="10">
        <f t="shared" si="80"/>
        <v>40129</v>
      </c>
      <c r="B186">
        <v>675.6</v>
      </c>
      <c r="C186">
        <v>240.7</v>
      </c>
      <c r="D186">
        <v>398.5</v>
      </c>
      <c r="E186">
        <v>389.9</v>
      </c>
      <c r="F186" s="2">
        <f t="shared" si="81"/>
        <v>1074.0999999999999</v>
      </c>
      <c r="G186" s="2">
        <f t="shared" si="82"/>
        <v>630.59999999999991</v>
      </c>
      <c r="H186" s="12">
        <f t="shared" si="79"/>
        <v>70.329844592451636</v>
      </c>
    </row>
    <row r="187" spans="1:8" x14ac:dyDescent="0.25">
      <c r="A187" s="10">
        <f t="shared" si="80"/>
        <v>40136</v>
      </c>
      <c r="B187">
        <v>621.29999999999995</v>
      </c>
      <c r="C187">
        <v>227.9</v>
      </c>
      <c r="D187">
        <v>470.1</v>
      </c>
      <c r="E187">
        <v>419.3</v>
      </c>
      <c r="F187" s="2">
        <f t="shared" si="81"/>
        <v>1091.4000000000001</v>
      </c>
      <c r="G187" s="2">
        <f t="shared" si="82"/>
        <v>647.20000000000005</v>
      </c>
      <c r="H187" s="12">
        <f t="shared" ref="H187:H218" si="83">+(F187/G187-1)*100</f>
        <v>68.63411619283066</v>
      </c>
    </row>
    <row r="188" spans="1:8" x14ac:dyDescent="0.25">
      <c r="A188" s="10">
        <f t="shared" si="80"/>
        <v>40143</v>
      </c>
      <c r="B188">
        <v>578.1</v>
      </c>
      <c r="C188">
        <v>187.8</v>
      </c>
      <c r="D188">
        <v>625.6</v>
      </c>
      <c r="E188">
        <v>521.1</v>
      </c>
      <c r="F188" s="2">
        <f t="shared" si="81"/>
        <v>1203.7</v>
      </c>
      <c r="G188" s="2">
        <f t="shared" si="82"/>
        <v>708.90000000000009</v>
      </c>
      <c r="H188" s="12">
        <f t="shared" si="83"/>
        <v>69.798279023839726</v>
      </c>
    </row>
    <row r="189" spans="1:8" x14ac:dyDescent="0.25">
      <c r="A189" s="10">
        <f t="shared" si="80"/>
        <v>40150</v>
      </c>
      <c r="B189">
        <v>592.5</v>
      </c>
      <c r="C189">
        <v>158.9</v>
      </c>
      <c r="D189">
        <v>636.79999999999995</v>
      </c>
      <c r="E189">
        <v>563.9</v>
      </c>
      <c r="F189" s="2">
        <f t="shared" si="81"/>
        <v>1229.3</v>
      </c>
      <c r="G189" s="2">
        <f t="shared" si="82"/>
        <v>722.8</v>
      </c>
      <c r="H189" s="12">
        <f t="shared" si="83"/>
        <v>70.074709463198673</v>
      </c>
    </row>
    <row r="190" spans="1:8" x14ac:dyDescent="0.25">
      <c r="A190" s="10">
        <f t="shared" si="80"/>
        <v>40157</v>
      </c>
      <c r="B190">
        <v>616.70000000000005</v>
      </c>
      <c r="C190">
        <v>172.5</v>
      </c>
      <c r="D190">
        <v>663.9</v>
      </c>
      <c r="E190">
        <v>594.9</v>
      </c>
      <c r="F190" s="2">
        <f t="shared" si="81"/>
        <v>1280.5999999999999</v>
      </c>
      <c r="G190" s="2">
        <f t="shared" si="82"/>
        <v>767.4</v>
      </c>
      <c r="H190" s="12">
        <f t="shared" si="83"/>
        <v>66.875162887672658</v>
      </c>
    </row>
    <row r="191" spans="1:8" x14ac:dyDescent="0.25">
      <c r="A191" s="10">
        <f t="shared" si="80"/>
        <v>40164</v>
      </c>
      <c r="B191">
        <v>765.6</v>
      </c>
      <c r="C191">
        <v>145.80000000000001</v>
      </c>
      <c r="D191">
        <v>713</v>
      </c>
      <c r="E191">
        <v>712.1</v>
      </c>
      <c r="F191" s="2">
        <f t="shared" si="81"/>
        <v>1478.6</v>
      </c>
      <c r="G191" s="2">
        <f t="shared" si="82"/>
        <v>857.90000000000009</v>
      </c>
      <c r="H191" s="12">
        <f t="shared" si="83"/>
        <v>72.351089870614274</v>
      </c>
    </row>
    <row r="192" spans="1:8" x14ac:dyDescent="0.25">
      <c r="A192" s="10">
        <f t="shared" si="80"/>
        <v>40171</v>
      </c>
      <c r="B192">
        <v>687.7</v>
      </c>
      <c r="C192">
        <v>114.8</v>
      </c>
      <c r="D192">
        <v>855</v>
      </c>
      <c r="E192">
        <v>812.5</v>
      </c>
      <c r="F192" s="2">
        <f t="shared" si="81"/>
        <v>1542.7</v>
      </c>
      <c r="G192" s="2">
        <f t="shared" si="82"/>
        <v>927.3</v>
      </c>
      <c r="H192" s="12">
        <f t="shared" si="83"/>
        <v>66.364714763291289</v>
      </c>
    </row>
    <row r="193" spans="1:8" x14ac:dyDescent="0.25">
      <c r="A193" s="10">
        <f t="shared" si="80"/>
        <v>40178</v>
      </c>
      <c r="B193">
        <v>667.2</v>
      </c>
      <c r="C193">
        <v>141.5</v>
      </c>
      <c r="D193">
        <v>877.5</v>
      </c>
      <c r="E193">
        <v>823.2</v>
      </c>
      <c r="F193" s="2">
        <f t="shared" si="81"/>
        <v>1544.7</v>
      </c>
      <c r="G193" s="2">
        <f t="shared" si="82"/>
        <v>964.7</v>
      </c>
      <c r="H193" s="12">
        <f t="shared" si="83"/>
        <v>60.122317819011094</v>
      </c>
    </row>
    <row r="194" spans="1:8" x14ac:dyDescent="0.25">
      <c r="A194" s="10">
        <f t="shared" si="80"/>
        <v>40185</v>
      </c>
      <c r="B194">
        <v>635.9</v>
      </c>
      <c r="C194">
        <v>175.9</v>
      </c>
      <c r="D194">
        <v>989.3</v>
      </c>
      <c r="E194">
        <v>883.2</v>
      </c>
      <c r="F194" s="2">
        <f t="shared" si="81"/>
        <v>1625.1999999999998</v>
      </c>
      <c r="G194" s="2">
        <f t="shared" si="82"/>
        <v>1059.1000000000001</v>
      </c>
      <c r="H194" s="12">
        <f t="shared" si="83"/>
        <v>53.45104333868376</v>
      </c>
    </row>
    <row r="195" spans="1:8" x14ac:dyDescent="0.25">
      <c r="A195" s="10">
        <f t="shared" si="80"/>
        <v>40192</v>
      </c>
      <c r="B195">
        <v>787</v>
      </c>
      <c r="C195">
        <v>310.2</v>
      </c>
      <c r="D195">
        <v>1011.6</v>
      </c>
      <c r="E195">
        <v>895.5</v>
      </c>
      <c r="F195" s="2">
        <f t="shared" si="81"/>
        <v>1798.6</v>
      </c>
      <c r="G195" s="2">
        <f t="shared" si="82"/>
        <v>1205.7</v>
      </c>
      <c r="H195" s="12">
        <f t="shared" si="83"/>
        <v>49.174753255370305</v>
      </c>
    </row>
    <row r="196" spans="1:8" x14ac:dyDescent="0.25">
      <c r="A196" s="10">
        <f t="shared" si="80"/>
        <v>40199</v>
      </c>
      <c r="B196">
        <v>757.7</v>
      </c>
      <c r="C196">
        <v>234.9</v>
      </c>
      <c r="D196">
        <v>1051.5</v>
      </c>
      <c r="E196">
        <v>1030.4000000000001</v>
      </c>
      <c r="F196" s="2">
        <f t="shared" si="81"/>
        <v>1809.2</v>
      </c>
      <c r="G196" s="2">
        <f t="shared" si="82"/>
        <v>1265.3000000000002</v>
      </c>
      <c r="H196" s="12">
        <f t="shared" si="83"/>
        <v>42.985853157353972</v>
      </c>
    </row>
    <row r="197" spans="1:8" x14ac:dyDescent="0.25">
      <c r="A197" s="10">
        <f t="shared" si="80"/>
        <v>40206</v>
      </c>
      <c r="B197">
        <v>806.9</v>
      </c>
      <c r="C197">
        <v>201.2</v>
      </c>
      <c r="D197">
        <v>1071.7</v>
      </c>
      <c r="E197">
        <v>1040.2</v>
      </c>
      <c r="F197" s="2">
        <f t="shared" si="81"/>
        <v>1878.6</v>
      </c>
      <c r="G197" s="2">
        <f t="shared" si="82"/>
        <v>1241.4000000000001</v>
      </c>
      <c r="H197" s="12">
        <f t="shared" si="83"/>
        <v>51.329144514258076</v>
      </c>
    </row>
    <row r="198" spans="1:8" x14ac:dyDescent="0.25">
      <c r="A198" s="10">
        <f t="shared" si="80"/>
        <v>40213</v>
      </c>
      <c r="B198">
        <v>788</v>
      </c>
      <c r="C198">
        <v>306</v>
      </c>
      <c r="D198">
        <v>1090.4000000000001</v>
      </c>
      <c r="E198">
        <v>1109.4000000000001</v>
      </c>
      <c r="F198" s="2">
        <f t="shared" si="81"/>
        <v>1878.4</v>
      </c>
      <c r="G198" s="2">
        <f t="shared" si="82"/>
        <v>1415.4</v>
      </c>
      <c r="H198" s="12">
        <f t="shared" si="83"/>
        <v>32.711600960859123</v>
      </c>
    </row>
    <row r="199" spans="1:8" x14ac:dyDescent="0.25">
      <c r="A199" s="10">
        <f t="shared" si="80"/>
        <v>40220</v>
      </c>
      <c r="B199">
        <v>782.5</v>
      </c>
      <c r="C199">
        <v>644.5</v>
      </c>
      <c r="D199">
        <v>1110.5</v>
      </c>
      <c r="E199">
        <v>1119.0999999999999</v>
      </c>
      <c r="F199" s="2">
        <f t="shared" si="81"/>
        <v>1893</v>
      </c>
      <c r="G199" s="2">
        <f t="shared" si="82"/>
        <v>1763.6</v>
      </c>
      <c r="H199" s="12">
        <f t="shared" si="83"/>
        <v>7.3372646858698154</v>
      </c>
    </row>
    <row r="200" spans="1:8" x14ac:dyDescent="0.25">
      <c r="A200" s="10">
        <f t="shared" si="80"/>
        <v>40227</v>
      </c>
      <c r="B200">
        <v>651.70000000000005</v>
      </c>
      <c r="C200">
        <v>653.1</v>
      </c>
      <c r="D200">
        <v>1239.5999999999999</v>
      </c>
      <c r="E200">
        <v>1128.5999999999999</v>
      </c>
      <c r="F200" s="2">
        <f t="shared" si="81"/>
        <v>1891.3</v>
      </c>
      <c r="G200" s="2">
        <f t="shared" si="82"/>
        <v>1781.6999999999998</v>
      </c>
      <c r="H200" s="12">
        <f t="shared" si="83"/>
        <v>6.1514284110680828</v>
      </c>
    </row>
    <row r="201" spans="1:8" x14ac:dyDescent="0.25">
      <c r="A201" s="10">
        <f t="shared" si="80"/>
        <v>40234</v>
      </c>
      <c r="B201">
        <v>555</v>
      </c>
      <c r="C201">
        <v>760.8</v>
      </c>
      <c r="D201">
        <v>1399.9</v>
      </c>
      <c r="E201">
        <v>1156</v>
      </c>
      <c r="F201" s="2">
        <f t="shared" si="81"/>
        <v>1954.9</v>
      </c>
      <c r="G201" s="2">
        <f t="shared" si="82"/>
        <v>1916.8</v>
      </c>
      <c r="H201" s="12">
        <f t="shared" si="83"/>
        <v>1.9876878130216991</v>
      </c>
    </row>
    <row r="202" spans="1:8" x14ac:dyDescent="0.25">
      <c r="A202" s="10">
        <f t="shared" si="80"/>
        <v>40241</v>
      </c>
      <c r="B202">
        <v>587.6</v>
      </c>
      <c r="C202">
        <v>841.2</v>
      </c>
      <c r="D202">
        <v>1471.5</v>
      </c>
      <c r="E202">
        <v>1292</v>
      </c>
      <c r="F202" s="2">
        <f t="shared" si="81"/>
        <v>2059.1</v>
      </c>
      <c r="G202" s="2">
        <f t="shared" si="82"/>
        <v>2133.1999999999998</v>
      </c>
      <c r="H202" s="12">
        <f t="shared" si="83"/>
        <v>-3.4736546034127125</v>
      </c>
    </row>
    <row r="203" spans="1:8" x14ac:dyDescent="0.25">
      <c r="A203" s="10">
        <f t="shared" si="80"/>
        <v>40248</v>
      </c>
      <c r="B203">
        <v>762.6</v>
      </c>
      <c r="C203">
        <v>805.4</v>
      </c>
      <c r="D203">
        <v>1489.8</v>
      </c>
      <c r="E203">
        <v>1376.9</v>
      </c>
      <c r="F203" s="2">
        <f t="shared" si="81"/>
        <v>2252.4</v>
      </c>
      <c r="G203" s="2">
        <f t="shared" si="82"/>
        <v>2182.3000000000002</v>
      </c>
      <c r="H203" s="12">
        <f t="shared" si="83"/>
        <v>3.2122073042203159</v>
      </c>
    </row>
    <row r="204" spans="1:8" x14ac:dyDescent="0.25">
      <c r="A204" s="10">
        <f t="shared" si="80"/>
        <v>40255</v>
      </c>
      <c r="B204">
        <v>745.9</v>
      </c>
      <c r="C204">
        <v>866</v>
      </c>
      <c r="D204">
        <v>1617.7</v>
      </c>
      <c r="E204">
        <v>1458.7</v>
      </c>
      <c r="F204" s="2">
        <f t="shared" si="81"/>
        <v>2363.6</v>
      </c>
      <c r="G204" s="2">
        <f t="shared" si="82"/>
        <v>2324.6999999999998</v>
      </c>
      <c r="H204" s="12">
        <f t="shared" si="83"/>
        <v>1.6733341936594037</v>
      </c>
    </row>
    <row r="205" spans="1:8" x14ac:dyDescent="0.25">
      <c r="A205" s="10">
        <f t="shared" si="80"/>
        <v>40262</v>
      </c>
      <c r="B205">
        <v>738.1</v>
      </c>
      <c r="C205">
        <v>915.6</v>
      </c>
      <c r="D205">
        <v>1684.8</v>
      </c>
      <c r="E205">
        <v>1480.6</v>
      </c>
      <c r="F205" s="2">
        <f t="shared" si="81"/>
        <v>2422.9</v>
      </c>
      <c r="G205" s="2">
        <f t="shared" si="82"/>
        <v>2396.1999999999998</v>
      </c>
      <c r="H205" s="12">
        <f t="shared" si="83"/>
        <v>1.1142642517319112</v>
      </c>
    </row>
    <row r="206" spans="1:8" x14ac:dyDescent="0.25">
      <c r="A206" s="10">
        <f t="shared" si="80"/>
        <v>40269</v>
      </c>
      <c r="B206">
        <v>730.5</v>
      </c>
      <c r="C206">
        <v>983.9</v>
      </c>
      <c r="D206">
        <v>1692.3</v>
      </c>
      <c r="E206">
        <v>1567.3</v>
      </c>
      <c r="F206" s="2">
        <f t="shared" si="81"/>
        <v>2422.8000000000002</v>
      </c>
      <c r="G206" s="2">
        <f t="shared" si="82"/>
        <v>2551.1999999999998</v>
      </c>
      <c r="H206" s="12">
        <f t="shared" si="83"/>
        <v>-5.0329256820319745</v>
      </c>
    </row>
    <row r="207" spans="1:8" x14ac:dyDescent="0.25">
      <c r="A207" s="10">
        <f t="shared" si="80"/>
        <v>40276</v>
      </c>
      <c r="B207">
        <v>667.3</v>
      </c>
      <c r="C207">
        <v>865.2</v>
      </c>
      <c r="D207">
        <v>1788.4</v>
      </c>
      <c r="E207">
        <v>1687.1</v>
      </c>
      <c r="F207" s="2">
        <f t="shared" si="81"/>
        <v>2455.6999999999998</v>
      </c>
      <c r="G207" s="2">
        <f t="shared" si="82"/>
        <v>2552.3000000000002</v>
      </c>
      <c r="H207" s="12">
        <f t="shared" si="83"/>
        <v>-3.7848215335188007</v>
      </c>
    </row>
    <row r="208" spans="1:8" x14ac:dyDescent="0.25">
      <c r="A208" s="10">
        <f t="shared" si="80"/>
        <v>40283</v>
      </c>
      <c r="B208">
        <v>584.6</v>
      </c>
      <c r="C208">
        <v>798</v>
      </c>
      <c r="D208">
        <v>1885.5</v>
      </c>
      <c r="E208">
        <v>1774.2</v>
      </c>
      <c r="F208" s="2">
        <f t="shared" si="81"/>
        <v>2470.1</v>
      </c>
      <c r="G208" s="2">
        <f t="shared" si="82"/>
        <v>2572.1999999999998</v>
      </c>
      <c r="H208" s="12">
        <f t="shared" si="83"/>
        <v>-3.9693647461317094</v>
      </c>
    </row>
    <row r="209" spans="1:9" x14ac:dyDescent="0.25">
      <c r="A209" s="10">
        <f t="shared" si="80"/>
        <v>40290</v>
      </c>
      <c r="B209">
        <v>688.3</v>
      </c>
      <c r="C209">
        <v>721.5</v>
      </c>
      <c r="D209">
        <v>1910.8</v>
      </c>
      <c r="E209">
        <v>1870.2</v>
      </c>
      <c r="F209" s="2">
        <f t="shared" si="81"/>
        <v>2599.1</v>
      </c>
      <c r="G209" s="2">
        <f t="shared" si="82"/>
        <v>2591.6999999999998</v>
      </c>
      <c r="H209" s="12">
        <f t="shared" si="83"/>
        <v>0.28552687425242862</v>
      </c>
    </row>
    <row r="210" spans="1:9" x14ac:dyDescent="0.25">
      <c r="A210" s="10">
        <f t="shared" si="80"/>
        <v>40297</v>
      </c>
      <c r="B210">
        <v>671.5</v>
      </c>
      <c r="C210">
        <v>638.20000000000005</v>
      </c>
      <c r="D210">
        <v>2038</v>
      </c>
      <c r="E210">
        <v>1961.6</v>
      </c>
      <c r="F210" s="2">
        <f t="shared" si="81"/>
        <v>2709.5</v>
      </c>
      <c r="G210" s="2">
        <f t="shared" si="82"/>
        <v>2599.8000000000002</v>
      </c>
      <c r="H210" s="12">
        <f t="shared" si="83"/>
        <v>4.2195553504115635</v>
      </c>
    </row>
    <row r="211" spans="1:9" x14ac:dyDescent="0.25">
      <c r="A211" s="10">
        <f t="shared" si="80"/>
        <v>40304</v>
      </c>
      <c r="B211">
        <v>558.20000000000005</v>
      </c>
      <c r="C211">
        <v>702.3</v>
      </c>
      <c r="D211">
        <v>2162</v>
      </c>
      <c r="E211">
        <v>2103</v>
      </c>
      <c r="F211" s="2">
        <f t="shared" si="81"/>
        <v>2720.2</v>
      </c>
      <c r="G211" s="2">
        <f t="shared" si="82"/>
        <v>2805.3</v>
      </c>
      <c r="H211" s="12">
        <f t="shared" si="83"/>
        <v>-3.0335436495205648</v>
      </c>
      <c r="I211">
        <v>0</v>
      </c>
    </row>
    <row r="212" spans="1:9" x14ac:dyDescent="0.25">
      <c r="A212" s="10">
        <f t="shared" si="80"/>
        <v>40311</v>
      </c>
      <c r="B212">
        <v>601.79999999999995</v>
      </c>
      <c r="C212">
        <v>672.3</v>
      </c>
      <c r="D212">
        <v>2174.1999999999998</v>
      </c>
      <c r="E212">
        <v>2175.5</v>
      </c>
      <c r="F212" s="2">
        <f t="shared" si="81"/>
        <v>2776</v>
      </c>
      <c r="G212" s="2">
        <f t="shared" si="82"/>
        <v>2847.8</v>
      </c>
      <c r="H212" s="12">
        <f t="shared" si="83"/>
        <v>-2.521244469414996</v>
      </c>
      <c r="I212">
        <v>0</v>
      </c>
    </row>
    <row r="213" spans="1:9" x14ac:dyDescent="0.25">
      <c r="A213" s="10">
        <f t="shared" si="80"/>
        <v>40318</v>
      </c>
      <c r="B213">
        <v>594.4</v>
      </c>
      <c r="C213">
        <v>788.8</v>
      </c>
      <c r="D213">
        <v>2206.5</v>
      </c>
      <c r="E213">
        <v>2234.6</v>
      </c>
      <c r="F213" s="2">
        <f t="shared" si="81"/>
        <v>2800.9</v>
      </c>
      <c r="G213" s="2">
        <f t="shared" si="82"/>
        <v>3023.3999999999996</v>
      </c>
      <c r="H213" s="12">
        <f t="shared" si="83"/>
        <v>-7.3592644043130147</v>
      </c>
      <c r="I213">
        <v>0</v>
      </c>
    </row>
    <row r="214" spans="1:9" x14ac:dyDescent="0.25">
      <c r="A214" s="10">
        <f t="shared" si="80"/>
        <v>40325</v>
      </c>
      <c r="B214">
        <v>421.8</v>
      </c>
      <c r="C214">
        <v>634.9</v>
      </c>
      <c r="D214">
        <v>2375.1999999999998</v>
      </c>
      <c r="E214">
        <v>2398.4</v>
      </c>
      <c r="F214" s="2">
        <f t="shared" si="81"/>
        <v>2797</v>
      </c>
      <c r="G214" s="2">
        <f t="shared" si="82"/>
        <v>3033.3</v>
      </c>
      <c r="H214" s="12">
        <f t="shared" si="83"/>
        <v>-7.7901954966538174</v>
      </c>
      <c r="I214">
        <v>0</v>
      </c>
    </row>
    <row r="215" spans="1:9" x14ac:dyDescent="0.25">
      <c r="A215" s="10">
        <f t="shared" si="80"/>
        <v>40332</v>
      </c>
      <c r="B215">
        <v>479.9</v>
      </c>
      <c r="C215">
        <v>718.3</v>
      </c>
      <c r="D215">
        <v>2382.1</v>
      </c>
      <c r="E215">
        <v>2417.3000000000002</v>
      </c>
      <c r="F215" s="2">
        <f t="shared" si="81"/>
        <v>2862</v>
      </c>
      <c r="G215" s="2">
        <f t="shared" si="82"/>
        <v>3135.6000000000004</v>
      </c>
      <c r="H215" s="12">
        <f t="shared" si="83"/>
        <v>-8.7256027554535098</v>
      </c>
      <c r="I215">
        <v>0</v>
      </c>
    </row>
    <row r="216" spans="1:9" x14ac:dyDescent="0.25">
      <c r="A216" s="10">
        <f t="shared" si="80"/>
        <v>40339</v>
      </c>
      <c r="B216">
        <v>532.29999999999995</v>
      </c>
      <c r="C216">
        <v>800.3</v>
      </c>
      <c r="D216">
        <v>2392.3000000000002</v>
      </c>
      <c r="E216">
        <v>2425.6</v>
      </c>
      <c r="F216" s="2">
        <f t="shared" ref="F216:F247" si="84">+B216+D216</f>
        <v>2924.6000000000004</v>
      </c>
      <c r="G216" s="2">
        <f t="shared" ref="G216:G247" si="85">+C216+E216</f>
        <v>3225.8999999999996</v>
      </c>
      <c r="H216" s="12">
        <f t="shared" si="83"/>
        <v>-9.3400291391549484</v>
      </c>
      <c r="I216">
        <v>0</v>
      </c>
    </row>
    <row r="217" spans="1:9" x14ac:dyDescent="0.25">
      <c r="A217" s="10">
        <f t="shared" si="80"/>
        <v>40346</v>
      </c>
      <c r="B217">
        <v>521.5</v>
      </c>
      <c r="C217">
        <v>731.5</v>
      </c>
      <c r="D217">
        <v>2435.1</v>
      </c>
      <c r="E217">
        <v>2523.8000000000002</v>
      </c>
      <c r="F217" s="2">
        <f t="shared" si="84"/>
        <v>2956.6</v>
      </c>
      <c r="G217" s="2">
        <f t="shared" si="85"/>
        <v>3255.3</v>
      </c>
      <c r="H217" s="12">
        <f t="shared" si="83"/>
        <v>-9.1758056093140468</v>
      </c>
      <c r="I217">
        <v>0</v>
      </c>
    </row>
    <row r="218" spans="1:9" x14ac:dyDescent="0.25">
      <c r="A218" s="10">
        <f t="shared" si="80"/>
        <v>40353</v>
      </c>
      <c r="B218">
        <v>516.20000000000005</v>
      </c>
      <c r="C218">
        <v>729</v>
      </c>
      <c r="D218">
        <v>2443</v>
      </c>
      <c r="E218">
        <v>2654.2</v>
      </c>
      <c r="F218" s="2">
        <f t="shared" si="84"/>
        <v>2959.2</v>
      </c>
      <c r="G218" s="2">
        <f t="shared" si="85"/>
        <v>3383.2</v>
      </c>
      <c r="H218" s="12">
        <f t="shared" si="83"/>
        <v>-12.53251359659494</v>
      </c>
      <c r="I218">
        <v>61.5</v>
      </c>
    </row>
    <row r="219" spans="1:9" x14ac:dyDescent="0.25">
      <c r="A219" s="10">
        <f t="shared" si="80"/>
        <v>40360</v>
      </c>
      <c r="B219">
        <v>529.79999999999995</v>
      </c>
      <c r="C219">
        <v>731</v>
      </c>
      <c r="D219">
        <v>2457.8000000000002</v>
      </c>
      <c r="E219">
        <v>2681.9</v>
      </c>
      <c r="F219" s="2">
        <f t="shared" si="84"/>
        <v>2987.6000000000004</v>
      </c>
      <c r="G219" s="2">
        <f t="shared" si="85"/>
        <v>3412.9</v>
      </c>
      <c r="H219" s="12">
        <f t="shared" ref="H219:H250" si="86">+(F219/G219-1)*100</f>
        <v>-12.46154296932227</v>
      </c>
      <c r="I219">
        <v>0</v>
      </c>
    </row>
    <row r="220" spans="1:9" x14ac:dyDescent="0.25">
      <c r="A220" s="10">
        <f t="shared" si="80"/>
        <v>40367</v>
      </c>
      <c r="B220">
        <v>527.6</v>
      </c>
      <c r="C220">
        <v>679.2</v>
      </c>
      <c r="D220">
        <v>2517.3000000000002</v>
      </c>
      <c r="E220">
        <v>2752.4</v>
      </c>
      <c r="F220" s="2">
        <f t="shared" si="84"/>
        <v>3044.9</v>
      </c>
      <c r="G220" s="2">
        <f t="shared" si="85"/>
        <v>3431.6000000000004</v>
      </c>
      <c r="H220" s="12">
        <f t="shared" si="86"/>
        <v>-11.268795896957695</v>
      </c>
    </row>
    <row r="221" spans="1:9" x14ac:dyDescent="0.25">
      <c r="A221" s="10">
        <f t="shared" si="80"/>
        <v>40374</v>
      </c>
      <c r="B221">
        <v>475.7</v>
      </c>
      <c r="C221">
        <v>664.3</v>
      </c>
      <c r="D221">
        <v>2571.6</v>
      </c>
      <c r="E221">
        <v>2783.8</v>
      </c>
      <c r="F221" s="2">
        <f t="shared" si="84"/>
        <v>3047.2999999999997</v>
      </c>
      <c r="G221" s="2">
        <f t="shared" si="85"/>
        <v>3448.1000000000004</v>
      </c>
      <c r="H221" s="12">
        <f t="shared" si="86"/>
        <v>-11.623792813433498</v>
      </c>
    </row>
    <row r="222" spans="1:9" x14ac:dyDescent="0.25">
      <c r="A222" s="10">
        <f t="shared" si="80"/>
        <v>40381</v>
      </c>
      <c r="B222">
        <v>504.1</v>
      </c>
      <c r="C222">
        <v>696.7</v>
      </c>
      <c r="D222">
        <v>2583.3000000000002</v>
      </c>
      <c r="E222">
        <v>2792.4</v>
      </c>
      <c r="F222" s="2">
        <f t="shared" si="84"/>
        <v>3087.4</v>
      </c>
      <c r="G222" s="2">
        <f t="shared" si="85"/>
        <v>3489.1000000000004</v>
      </c>
      <c r="H222" s="12">
        <f t="shared" si="86"/>
        <v>-11.512997621163057</v>
      </c>
      <c r="I222">
        <v>2</v>
      </c>
    </row>
    <row r="223" spans="1:9" x14ac:dyDescent="0.25">
      <c r="A223" s="10">
        <f t="shared" si="80"/>
        <v>40388</v>
      </c>
      <c r="B223">
        <v>515.4</v>
      </c>
      <c r="C223">
        <v>628</v>
      </c>
      <c r="D223">
        <v>2592.8000000000002</v>
      </c>
      <c r="E223">
        <v>2866.2</v>
      </c>
      <c r="F223" s="2">
        <f t="shared" si="84"/>
        <v>3108.2000000000003</v>
      </c>
      <c r="G223" s="2">
        <f t="shared" si="85"/>
        <v>3494.2</v>
      </c>
      <c r="H223" s="12">
        <f t="shared" si="86"/>
        <v>-11.046877683017565</v>
      </c>
      <c r="I223">
        <v>2</v>
      </c>
    </row>
    <row r="224" spans="1:9" x14ac:dyDescent="0.25">
      <c r="A224" s="10">
        <f t="shared" si="80"/>
        <v>40395</v>
      </c>
      <c r="B224">
        <v>461.7</v>
      </c>
      <c r="C224">
        <v>568.1</v>
      </c>
      <c r="D224">
        <v>2717.5</v>
      </c>
      <c r="E224">
        <v>2954.2</v>
      </c>
      <c r="F224" s="2">
        <f t="shared" si="84"/>
        <v>3179.2</v>
      </c>
      <c r="G224" s="2">
        <f t="shared" si="85"/>
        <v>3522.2999999999997</v>
      </c>
      <c r="H224" s="12">
        <f t="shared" si="86"/>
        <v>-9.7407943673168074</v>
      </c>
      <c r="I224">
        <v>49.5</v>
      </c>
    </row>
    <row r="225" spans="1:9" x14ac:dyDescent="0.25">
      <c r="A225" s="10">
        <f t="shared" si="80"/>
        <v>40402</v>
      </c>
      <c r="B225">
        <v>434.2</v>
      </c>
      <c r="C225">
        <v>486.5</v>
      </c>
      <c r="D225">
        <v>2788.6</v>
      </c>
      <c r="E225">
        <v>3048</v>
      </c>
      <c r="F225" s="2">
        <f t="shared" si="84"/>
        <v>3222.7999999999997</v>
      </c>
      <c r="G225" s="2">
        <f t="shared" si="85"/>
        <v>3534.5</v>
      </c>
      <c r="H225" s="12">
        <f t="shared" si="86"/>
        <v>-8.8187862498231731</v>
      </c>
      <c r="I225">
        <v>120</v>
      </c>
    </row>
    <row r="226" spans="1:9" x14ac:dyDescent="0.25">
      <c r="A226" s="10">
        <f t="shared" si="80"/>
        <v>40409</v>
      </c>
      <c r="B226">
        <v>451</v>
      </c>
      <c r="C226">
        <v>456.9</v>
      </c>
      <c r="D226">
        <v>2843.5</v>
      </c>
      <c r="E226">
        <v>3137.1</v>
      </c>
      <c r="F226" s="2">
        <f t="shared" si="84"/>
        <v>3294.5</v>
      </c>
      <c r="G226" s="2">
        <f t="shared" si="85"/>
        <v>3594</v>
      </c>
      <c r="H226" s="12">
        <f t="shared" si="86"/>
        <v>-8.3333333333333375</v>
      </c>
      <c r="I226">
        <v>199</v>
      </c>
    </row>
    <row r="227" spans="1:9" x14ac:dyDescent="0.25">
      <c r="A227" s="10">
        <f t="shared" si="80"/>
        <v>40416</v>
      </c>
      <c r="B227">
        <v>424.9</v>
      </c>
      <c r="C227">
        <v>405.9</v>
      </c>
      <c r="D227">
        <v>2878.2</v>
      </c>
      <c r="E227">
        <v>3171.7</v>
      </c>
      <c r="F227" s="2">
        <f t="shared" si="84"/>
        <v>3303.1</v>
      </c>
      <c r="G227" s="2">
        <f t="shared" si="85"/>
        <v>3577.6</v>
      </c>
      <c r="H227" s="12">
        <f t="shared" si="86"/>
        <v>-7.6727415026833672</v>
      </c>
      <c r="I227">
        <v>220.6</v>
      </c>
    </row>
    <row r="228" spans="1:9" x14ac:dyDescent="0.25">
      <c r="A228" s="10">
        <f t="shared" si="80"/>
        <v>40423</v>
      </c>
      <c r="B228">
        <v>651.4</v>
      </c>
      <c r="C228">
        <v>487.9</v>
      </c>
      <c r="D228">
        <v>0</v>
      </c>
      <c r="E228">
        <v>4.3</v>
      </c>
      <c r="F228" s="2">
        <f t="shared" si="84"/>
        <v>651.4</v>
      </c>
      <c r="G228" s="2">
        <f t="shared" si="85"/>
        <v>492.2</v>
      </c>
      <c r="H228" s="12">
        <f t="shared" si="86"/>
        <v>32.344575375863457</v>
      </c>
    </row>
    <row r="229" spans="1:9" x14ac:dyDescent="0.25">
      <c r="A229" s="10">
        <f t="shared" si="80"/>
        <v>40430</v>
      </c>
      <c r="B229">
        <v>633.70000000000005</v>
      </c>
      <c r="C229">
        <v>625.6</v>
      </c>
      <c r="D229">
        <v>18.7</v>
      </c>
      <c r="E229">
        <v>92.6</v>
      </c>
      <c r="F229" s="2">
        <f t="shared" si="84"/>
        <v>652.40000000000009</v>
      </c>
      <c r="G229" s="2">
        <f t="shared" si="85"/>
        <v>718.2</v>
      </c>
      <c r="H229" s="12">
        <f t="shared" si="86"/>
        <v>-9.161793372319682</v>
      </c>
    </row>
    <row r="230" spans="1:9" x14ac:dyDescent="0.25">
      <c r="A230" s="10">
        <f t="shared" si="80"/>
        <v>40437</v>
      </c>
      <c r="B230">
        <v>655.29999999999995</v>
      </c>
      <c r="C230">
        <v>603.9</v>
      </c>
      <c r="D230">
        <v>29.5</v>
      </c>
      <c r="E230">
        <v>129.6</v>
      </c>
      <c r="F230" s="2">
        <f t="shared" si="84"/>
        <v>684.8</v>
      </c>
      <c r="G230" s="2">
        <f t="shared" si="85"/>
        <v>733.5</v>
      </c>
      <c r="H230" s="12">
        <f t="shared" si="86"/>
        <v>-6.6394001363326627</v>
      </c>
    </row>
    <row r="231" spans="1:9" x14ac:dyDescent="0.25">
      <c r="A231" s="10">
        <f t="shared" si="80"/>
        <v>40444</v>
      </c>
      <c r="B231">
        <v>598.70000000000005</v>
      </c>
      <c r="C231">
        <v>667.7</v>
      </c>
      <c r="D231">
        <v>95.1</v>
      </c>
      <c r="E231">
        <v>158.69999999999999</v>
      </c>
      <c r="F231" s="2">
        <f t="shared" si="84"/>
        <v>693.80000000000007</v>
      </c>
      <c r="G231" s="2">
        <f t="shared" si="85"/>
        <v>826.40000000000009</v>
      </c>
      <c r="H231" s="12">
        <f t="shared" si="86"/>
        <v>-16.04549854791868</v>
      </c>
    </row>
    <row r="232" spans="1:9" x14ac:dyDescent="0.25">
      <c r="A232" s="10">
        <f t="shared" si="80"/>
        <v>40451</v>
      </c>
      <c r="B232">
        <v>588.5</v>
      </c>
      <c r="C232">
        <v>700.3</v>
      </c>
      <c r="D232">
        <v>117.2</v>
      </c>
      <c r="E232">
        <v>195.9</v>
      </c>
      <c r="F232" s="2">
        <f t="shared" si="84"/>
        <v>705.7</v>
      </c>
      <c r="G232" s="2">
        <f t="shared" si="85"/>
        <v>896.19999999999993</v>
      </c>
      <c r="H232" s="12">
        <f t="shared" si="86"/>
        <v>-21.256415978576204</v>
      </c>
    </row>
    <row r="233" spans="1:9" x14ac:dyDescent="0.25">
      <c r="A233" s="10">
        <f t="shared" si="80"/>
        <v>40458</v>
      </c>
      <c r="B233">
        <v>620.70000000000005</v>
      </c>
      <c r="C233">
        <v>691.1</v>
      </c>
      <c r="D233">
        <v>129.1</v>
      </c>
      <c r="E233">
        <v>232.5</v>
      </c>
      <c r="F233" s="2">
        <f t="shared" si="84"/>
        <v>749.80000000000007</v>
      </c>
      <c r="G233" s="2">
        <f t="shared" si="85"/>
        <v>923.6</v>
      </c>
      <c r="H233" s="12">
        <f t="shared" si="86"/>
        <v>-18.817669987007356</v>
      </c>
    </row>
    <row r="234" spans="1:9" x14ac:dyDescent="0.25">
      <c r="A234" s="10">
        <f t="shared" si="80"/>
        <v>40465</v>
      </c>
      <c r="B234">
        <v>586.29999999999995</v>
      </c>
      <c r="C234">
        <v>663.9</v>
      </c>
      <c r="D234">
        <v>181.9</v>
      </c>
      <c r="E234">
        <v>270.60000000000002</v>
      </c>
      <c r="F234" s="2">
        <f t="shared" si="84"/>
        <v>768.19999999999993</v>
      </c>
      <c r="G234" s="2">
        <f t="shared" si="85"/>
        <v>934.5</v>
      </c>
      <c r="H234" s="12">
        <f t="shared" si="86"/>
        <v>-17.795612627073311</v>
      </c>
    </row>
    <row r="235" spans="1:9" x14ac:dyDescent="0.25">
      <c r="A235" s="10">
        <f t="shared" si="80"/>
        <v>40472</v>
      </c>
      <c r="B235">
        <v>568.70000000000005</v>
      </c>
      <c r="C235">
        <v>618.1</v>
      </c>
      <c r="D235">
        <v>201.9</v>
      </c>
      <c r="E235">
        <v>352.2</v>
      </c>
      <c r="F235" s="2">
        <f t="shared" si="84"/>
        <v>770.6</v>
      </c>
      <c r="G235" s="2">
        <f t="shared" si="85"/>
        <v>970.3</v>
      </c>
      <c r="H235" s="12">
        <f t="shared" si="86"/>
        <v>-20.581263526744298</v>
      </c>
    </row>
    <row r="236" spans="1:9" x14ac:dyDescent="0.25">
      <c r="A236" s="10">
        <f t="shared" si="80"/>
        <v>40479</v>
      </c>
      <c r="B236">
        <v>579.9</v>
      </c>
      <c r="C236">
        <v>681.6</v>
      </c>
      <c r="D236">
        <v>217.9</v>
      </c>
      <c r="E236">
        <v>371.9</v>
      </c>
      <c r="F236" s="2">
        <f t="shared" si="84"/>
        <v>797.8</v>
      </c>
      <c r="G236" s="2">
        <f t="shared" si="85"/>
        <v>1053.5</v>
      </c>
      <c r="H236" s="12">
        <f t="shared" si="86"/>
        <v>-24.271476032273377</v>
      </c>
    </row>
    <row r="237" spans="1:9" x14ac:dyDescent="0.25">
      <c r="A237" s="10">
        <f t="shared" si="80"/>
        <v>40486</v>
      </c>
      <c r="B237">
        <v>565.5</v>
      </c>
      <c r="C237">
        <v>667.1</v>
      </c>
      <c r="D237">
        <v>305.60000000000002</v>
      </c>
      <c r="E237">
        <v>387.2</v>
      </c>
      <c r="F237" s="2">
        <f t="shared" si="84"/>
        <v>871.1</v>
      </c>
      <c r="G237" s="2">
        <f t="shared" si="85"/>
        <v>1054.3</v>
      </c>
      <c r="H237" s="12">
        <f t="shared" si="86"/>
        <v>-17.376458313572986</v>
      </c>
    </row>
    <row r="238" spans="1:9" x14ac:dyDescent="0.25">
      <c r="A238" s="10">
        <f t="shared" si="80"/>
        <v>40493</v>
      </c>
      <c r="B238">
        <v>589</v>
      </c>
      <c r="C238">
        <v>675.6</v>
      </c>
      <c r="D238">
        <v>324.60000000000002</v>
      </c>
      <c r="E238">
        <v>398.5</v>
      </c>
      <c r="F238" s="2">
        <f t="shared" si="84"/>
        <v>913.6</v>
      </c>
      <c r="G238" s="2">
        <f t="shared" si="85"/>
        <v>1074.0999999999999</v>
      </c>
      <c r="H238" s="12">
        <f t="shared" si="86"/>
        <v>-14.942742761381611</v>
      </c>
    </row>
    <row r="239" spans="1:9" x14ac:dyDescent="0.25">
      <c r="A239" s="10">
        <f t="shared" si="80"/>
        <v>40500</v>
      </c>
      <c r="B239">
        <v>534.20000000000005</v>
      </c>
      <c r="C239">
        <v>621.29999999999995</v>
      </c>
      <c r="D239">
        <v>406.2</v>
      </c>
      <c r="E239">
        <v>470.1</v>
      </c>
      <c r="F239" s="2">
        <f t="shared" si="84"/>
        <v>940.40000000000009</v>
      </c>
      <c r="G239" s="2">
        <f t="shared" si="85"/>
        <v>1091.4000000000001</v>
      </c>
      <c r="H239" s="12">
        <f t="shared" si="86"/>
        <v>-13.835440718343406</v>
      </c>
    </row>
    <row r="240" spans="1:9" x14ac:dyDescent="0.25">
      <c r="A240" s="10">
        <f t="shared" si="80"/>
        <v>40507</v>
      </c>
      <c r="B240">
        <v>542</v>
      </c>
      <c r="C240">
        <v>578.1</v>
      </c>
      <c r="D240">
        <v>423.5</v>
      </c>
      <c r="E240">
        <v>625.6</v>
      </c>
      <c r="F240" s="2">
        <f t="shared" si="84"/>
        <v>965.5</v>
      </c>
      <c r="G240" s="2">
        <f t="shared" si="85"/>
        <v>1203.7</v>
      </c>
      <c r="H240" s="12">
        <f t="shared" si="86"/>
        <v>-19.78898396610451</v>
      </c>
    </row>
    <row r="241" spans="1:8" x14ac:dyDescent="0.25">
      <c r="A241" s="10">
        <f t="shared" si="80"/>
        <v>40514</v>
      </c>
      <c r="B241">
        <v>652.1</v>
      </c>
      <c r="C241">
        <v>592.5</v>
      </c>
      <c r="D241">
        <v>524.9</v>
      </c>
      <c r="E241">
        <v>636.79999999999995</v>
      </c>
      <c r="F241" s="2">
        <f t="shared" si="84"/>
        <v>1177</v>
      </c>
      <c r="G241" s="2">
        <f t="shared" si="85"/>
        <v>1229.3</v>
      </c>
      <c r="H241" s="12">
        <f t="shared" si="86"/>
        <v>-4.2544537541690408</v>
      </c>
    </row>
    <row r="242" spans="1:8" x14ac:dyDescent="0.25">
      <c r="A242" s="10">
        <f t="shared" si="80"/>
        <v>40521</v>
      </c>
      <c r="B242">
        <v>650.29999999999995</v>
      </c>
      <c r="C242">
        <v>616.70000000000005</v>
      </c>
      <c r="D242">
        <v>546.29999999999995</v>
      </c>
      <c r="E242">
        <v>663.9</v>
      </c>
      <c r="F242" s="2">
        <f t="shared" si="84"/>
        <v>1196.5999999999999</v>
      </c>
      <c r="G242" s="2">
        <f t="shared" si="85"/>
        <v>1280.5999999999999</v>
      </c>
      <c r="H242" s="12">
        <f t="shared" si="86"/>
        <v>-6.5594252694049615</v>
      </c>
    </row>
    <row r="243" spans="1:8" x14ac:dyDescent="0.25">
      <c r="A243" s="10">
        <f t="shared" si="80"/>
        <v>40528</v>
      </c>
      <c r="B243">
        <v>565.5</v>
      </c>
      <c r="C243">
        <v>765.6</v>
      </c>
      <c r="D243">
        <v>639</v>
      </c>
      <c r="E243">
        <v>713</v>
      </c>
      <c r="F243" s="2">
        <f t="shared" si="84"/>
        <v>1204.5</v>
      </c>
      <c r="G243" s="2">
        <f t="shared" si="85"/>
        <v>1478.6</v>
      </c>
      <c r="H243" s="12">
        <f t="shared" si="86"/>
        <v>-18.537806032733663</v>
      </c>
    </row>
    <row r="244" spans="1:8" x14ac:dyDescent="0.25">
      <c r="A244" s="10">
        <f t="shared" si="80"/>
        <v>40535</v>
      </c>
      <c r="B244">
        <v>533.29999999999995</v>
      </c>
      <c r="C244">
        <v>687.7</v>
      </c>
      <c r="D244">
        <v>682.7</v>
      </c>
      <c r="E244">
        <v>855</v>
      </c>
      <c r="F244" s="2">
        <f t="shared" si="84"/>
        <v>1216</v>
      </c>
      <c r="G244" s="2">
        <f t="shared" si="85"/>
        <v>1542.7</v>
      </c>
      <c r="H244" s="12">
        <f t="shared" si="86"/>
        <v>-21.177156932650554</v>
      </c>
    </row>
    <row r="245" spans="1:8" x14ac:dyDescent="0.25">
      <c r="A245" s="10">
        <f t="shared" si="80"/>
        <v>40542</v>
      </c>
      <c r="B245">
        <v>523.9</v>
      </c>
      <c r="C245">
        <v>667.2</v>
      </c>
      <c r="D245">
        <v>703</v>
      </c>
      <c r="E245">
        <v>877.5</v>
      </c>
      <c r="F245" s="2">
        <f t="shared" si="84"/>
        <v>1226.9000000000001</v>
      </c>
      <c r="G245" s="2">
        <f t="shared" si="85"/>
        <v>1544.7</v>
      </c>
      <c r="H245" s="12">
        <f t="shared" si="86"/>
        <v>-20.573574156794194</v>
      </c>
    </row>
    <row r="246" spans="1:8" x14ac:dyDescent="0.25">
      <c r="A246" s="10">
        <f t="shared" si="80"/>
        <v>40549</v>
      </c>
      <c r="B246">
        <v>532.29999999999995</v>
      </c>
      <c r="C246">
        <v>635.9</v>
      </c>
      <c r="D246">
        <v>723.5</v>
      </c>
      <c r="E246">
        <v>989.3</v>
      </c>
      <c r="F246" s="2">
        <f t="shared" si="84"/>
        <v>1255.8</v>
      </c>
      <c r="G246" s="2">
        <f t="shared" si="85"/>
        <v>1625.1999999999998</v>
      </c>
      <c r="H246" s="12">
        <f t="shared" si="86"/>
        <v>-22.72951021412749</v>
      </c>
    </row>
    <row r="247" spans="1:8" x14ac:dyDescent="0.25">
      <c r="A247" s="10">
        <f t="shared" si="80"/>
        <v>40556</v>
      </c>
      <c r="B247">
        <v>602.79999999999995</v>
      </c>
      <c r="C247">
        <v>787</v>
      </c>
      <c r="D247">
        <v>737.5</v>
      </c>
      <c r="E247">
        <v>1011.6</v>
      </c>
      <c r="F247" s="2">
        <f t="shared" si="84"/>
        <v>1340.3</v>
      </c>
      <c r="G247" s="2">
        <f t="shared" si="85"/>
        <v>1798.6</v>
      </c>
      <c r="H247" s="12">
        <f t="shared" si="86"/>
        <v>-25.480929611920377</v>
      </c>
    </row>
    <row r="248" spans="1:8" x14ac:dyDescent="0.25">
      <c r="A248" s="10">
        <f t="shared" si="80"/>
        <v>40563</v>
      </c>
      <c r="B248">
        <v>648.6</v>
      </c>
      <c r="C248">
        <v>757.7</v>
      </c>
      <c r="D248">
        <v>758.3</v>
      </c>
      <c r="E248">
        <v>1051.5</v>
      </c>
      <c r="F248" s="2">
        <f t="shared" ref="F248:F266" si="87">+B248+D248</f>
        <v>1406.9</v>
      </c>
      <c r="G248" s="2">
        <f t="shared" ref="G248:G266" si="88">+C248+E248</f>
        <v>1809.2</v>
      </c>
      <c r="H248" s="12">
        <f t="shared" si="86"/>
        <v>-22.236347556931236</v>
      </c>
    </row>
    <row r="249" spans="1:8" x14ac:dyDescent="0.25">
      <c r="A249" s="10">
        <f t="shared" si="80"/>
        <v>40570</v>
      </c>
      <c r="B249">
        <v>715.4</v>
      </c>
      <c r="C249">
        <v>806.9</v>
      </c>
      <c r="D249">
        <v>883.5</v>
      </c>
      <c r="E249">
        <v>1071.7</v>
      </c>
      <c r="F249" s="2">
        <f t="shared" si="87"/>
        <v>1598.9</v>
      </c>
      <c r="G249" s="2">
        <f t="shared" si="88"/>
        <v>1878.6</v>
      </c>
      <c r="H249" s="12">
        <f t="shared" si="86"/>
        <v>-14.888746939210041</v>
      </c>
    </row>
    <row r="250" spans="1:8" x14ac:dyDescent="0.25">
      <c r="A250" s="10">
        <f t="shared" si="80"/>
        <v>40577</v>
      </c>
      <c r="B250">
        <v>710.5</v>
      </c>
      <c r="C250">
        <v>788</v>
      </c>
      <c r="D250">
        <v>899.3</v>
      </c>
      <c r="E250">
        <v>1090.4000000000001</v>
      </c>
      <c r="F250" s="2">
        <f t="shared" si="87"/>
        <v>1609.8</v>
      </c>
      <c r="G250" s="2">
        <f t="shared" si="88"/>
        <v>1878.4</v>
      </c>
      <c r="H250" s="12">
        <f t="shared" si="86"/>
        <v>-14.299403747870532</v>
      </c>
    </row>
    <row r="251" spans="1:8" x14ac:dyDescent="0.25">
      <c r="A251" s="10">
        <f t="shared" si="80"/>
        <v>40584</v>
      </c>
      <c r="B251">
        <v>726.7</v>
      </c>
      <c r="C251">
        <v>782.5</v>
      </c>
      <c r="D251">
        <v>908.6</v>
      </c>
      <c r="E251">
        <v>1110.5</v>
      </c>
      <c r="F251" s="2">
        <f t="shared" si="87"/>
        <v>1635.3000000000002</v>
      </c>
      <c r="G251" s="2">
        <f t="shared" si="88"/>
        <v>1893</v>
      </c>
      <c r="H251" s="12">
        <f t="shared" ref="H251:H266" si="89">+(F251/G251-1)*100</f>
        <v>-13.613312202852601</v>
      </c>
    </row>
    <row r="252" spans="1:8" x14ac:dyDescent="0.25">
      <c r="A252" s="10">
        <f t="shared" si="80"/>
        <v>40591</v>
      </c>
      <c r="B252">
        <v>700.5</v>
      </c>
      <c r="C252">
        <v>651.70000000000005</v>
      </c>
      <c r="D252">
        <v>975.4</v>
      </c>
      <c r="E252">
        <v>1239.5999999999999</v>
      </c>
      <c r="F252" s="2">
        <f t="shared" si="87"/>
        <v>1675.9</v>
      </c>
      <c r="G252" s="2">
        <f t="shared" si="88"/>
        <v>1891.3</v>
      </c>
      <c r="H252" s="12">
        <f t="shared" si="89"/>
        <v>-11.388991698831486</v>
      </c>
    </row>
    <row r="253" spans="1:8" x14ac:dyDescent="0.25">
      <c r="A253" s="10">
        <f t="shared" si="80"/>
        <v>40598</v>
      </c>
      <c r="B253">
        <v>692.8</v>
      </c>
      <c r="C253">
        <v>555</v>
      </c>
      <c r="D253">
        <v>1002.1</v>
      </c>
      <c r="E253">
        <v>1399.9</v>
      </c>
      <c r="F253" s="2">
        <f t="shared" si="87"/>
        <v>1694.9</v>
      </c>
      <c r="G253" s="2">
        <f t="shared" si="88"/>
        <v>1954.9</v>
      </c>
      <c r="H253" s="12">
        <f t="shared" si="89"/>
        <v>-13.29991303903013</v>
      </c>
    </row>
    <row r="254" spans="1:8" x14ac:dyDescent="0.25">
      <c r="A254" s="10">
        <f t="shared" ref="A254:A317" si="90">+A253+7</f>
        <v>40605</v>
      </c>
      <c r="B254">
        <v>681.8</v>
      </c>
      <c r="C254">
        <v>587.6</v>
      </c>
      <c r="D254">
        <v>1075.4000000000001</v>
      </c>
      <c r="E254">
        <v>1471.5</v>
      </c>
      <c r="F254" s="2">
        <f t="shared" si="87"/>
        <v>1757.2</v>
      </c>
      <c r="G254" s="2">
        <f t="shared" si="88"/>
        <v>2059.1</v>
      </c>
      <c r="H254" s="12">
        <f t="shared" si="89"/>
        <v>-14.661745422757511</v>
      </c>
    </row>
    <row r="255" spans="1:8" x14ac:dyDescent="0.25">
      <c r="A255" s="10">
        <f t="shared" si="90"/>
        <v>40612</v>
      </c>
      <c r="B255">
        <v>872.2</v>
      </c>
      <c r="C255">
        <v>762.6</v>
      </c>
      <c r="D255">
        <v>1080.0999999999999</v>
      </c>
      <c r="E255">
        <v>1489.8</v>
      </c>
      <c r="F255" s="2">
        <f t="shared" si="87"/>
        <v>1952.3</v>
      </c>
      <c r="G255" s="2">
        <f t="shared" si="88"/>
        <v>2252.4</v>
      </c>
      <c r="H255" s="12">
        <f t="shared" si="89"/>
        <v>-13.323565974072105</v>
      </c>
    </row>
    <row r="256" spans="1:8" x14ac:dyDescent="0.25">
      <c r="A256" s="10">
        <f t="shared" si="90"/>
        <v>40619</v>
      </c>
      <c r="B256">
        <v>801.2</v>
      </c>
      <c r="C256">
        <v>745.9</v>
      </c>
      <c r="D256">
        <v>1153.5</v>
      </c>
      <c r="E256">
        <v>1617.7</v>
      </c>
      <c r="F256" s="2">
        <f t="shared" si="87"/>
        <v>1954.7</v>
      </c>
      <c r="G256" s="2">
        <f t="shared" si="88"/>
        <v>2363.6</v>
      </c>
      <c r="H256" s="12">
        <f t="shared" si="89"/>
        <v>-17.299881536639017</v>
      </c>
    </row>
    <row r="257" spans="1:9" x14ac:dyDescent="0.25">
      <c r="A257" s="10">
        <f t="shared" si="90"/>
        <v>40626</v>
      </c>
      <c r="B257">
        <v>778.9</v>
      </c>
      <c r="C257">
        <v>738.1</v>
      </c>
      <c r="D257">
        <v>1236</v>
      </c>
      <c r="E257">
        <v>1684.8</v>
      </c>
      <c r="F257" s="2">
        <f t="shared" si="87"/>
        <v>2014.9</v>
      </c>
      <c r="G257" s="2">
        <f t="shared" si="88"/>
        <v>2422.9</v>
      </c>
      <c r="H257" s="12">
        <f t="shared" si="89"/>
        <v>-16.839324776094767</v>
      </c>
    </row>
    <row r="258" spans="1:9" x14ac:dyDescent="0.25">
      <c r="A258" s="10">
        <f t="shared" si="90"/>
        <v>40633</v>
      </c>
      <c r="B258">
        <v>951.6</v>
      </c>
      <c r="C258">
        <v>730.6</v>
      </c>
      <c r="D258">
        <v>1261.8</v>
      </c>
      <c r="E258">
        <v>1692.3</v>
      </c>
      <c r="F258" s="2">
        <f t="shared" si="87"/>
        <v>2213.4</v>
      </c>
      <c r="G258" s="2">
        <f t="shared" si="88"/>
        <v>2422.9</v>
      </c>
      <c r="H258" s="12">
        <f t="shared" si="89"/>
        <v>-8.6466630896859122</v>
      </c>
    </row>
    <row r="259" spans="1:9" x14ac:dyDescent="0.25">
      <c r="A259" s="10">
        <f t="shared" si="90"/>
        <v>40640</v>
      </c>
      <c r="B259">
        <v>953.3</v>
      </c>
      <c r="C259">
        <v>667.3</v>
      </c>
      <c r="D259">
        <v>1358.1</v>
      </c>
      <c r="E259">
        <v>1788.4</v>
      </c>
      <c r="F259" s="2">
        <f t="shared" si="87"/>
        <v>2311.3999999999996</v>
      </c>
      <c r="G259" s="2">
        <f t="shared" si="88"/>
        <v>2455.6999999999998</v>
      </c>
      <c r="H259" s="12">
        <f t="shared" si="89"/>
        <v>-5.8761249338274313</v>
      </c>
    </row>
    <row r="260" spans="1:9" x14ac:dyDescent="0.25">
      <c r="A260" s="10">
        <f t="shared" si="90"/>
        <v>40647</v>
      </c>
      <c r="B260">
        <v>830.3</v>
      </c>
      <c r="C260">
        <v>584.6</v>
      </c>
      <c r="D260">
        <v>1503.8</v>
      </c>
      <c r="E260">
        <v>1885.5</v>
      </c>
      <c r="F260" s="2">
        <f t="shared" si="87"/>
        <v>2334.1</v>
      </c>
      <c r="G260" s="2">
        <f t="shared" si="88"/>
        <v>2470.1</v>
      </c>
      <c r="H260" s="12">
        <f t="shared" si="89"/>
        <v>-5.505849965588439</v>
      </c>
    </row>
    <row r="261" spans="1:9" x14ac:dyDescent="0.25">
      <c r="A261" s="10">
        <f t="shared" si="90"/>
        <v>40654</v>
      </c>
      <c r="B261">
        <v>794.4</v>
      </c>
      <c r="C261">
        <v>688.4</v>
      </c>
      <c r="D261">
        <v>1548.2</v>
      </c>
      <c r="E261">
        <v>1910.8</v>
      </c>
      <c r="F261" s="2">
        <f t="shared" si="87"/>
        <v>2342.6</v>
      </c>
      <c r="G261" s="2">
        <f t="shared" si="88"/>
        <v>2599.1999999999998</v>
      </c>
      <c r="H261" s="12">
        <f t="shared" si="89"/>
        <v>-9.8722683902739305</v>
      </c>
    </row>
    <row r="262" spans="1:9" x14ac:dyDescent="0.25">
      <c r="A262" s="10">
        <f t="shared" si="90"/>
        <v>40661</v>
      </c>
      <c r="B262">
        <v>797.9</v>
      </c>
      <c r="C262">
        <v>671.5</v>
      </c>
      <c r="D262">
        <v>1566.8</v>
      </c>
      <c r="E262">
        <v>2038</v>
      </c>
      <c r="F262" s="2">
        <f t="shared" si="87"/>
        <v>2364.6999999999998</v>
      </c>
      <c r="G262" s="2">
        <f t="shared" si="88"/>
        <v>2709.5</v>
      </c>
      <c r="H262" s="12">
        <f t="shared" si="89"/>
        <v>-12.725595128252454</v>
      </c>
    </row>
    <row r="263" spans="1:9" x14ac:dyDescent="0.25">
      <c r="A263" s="10">
        <f t="shared" si="90"/>
        <v>40668</v>
      </c>
      <c r="B263">
        <v>702.6</v>
      </c>
      <c r="C263">
        <v>558.20000000000005</v>
      </c>
      <c r="D263">
        <v>1646.4</v>
      </c>
      <c r="E263">
        <v>2162</v>
      </c>
      <c r="F263" s="2">
        <f t="shared" si="87"/>
        <v>2349</v>
      </c>
      <c r="G263" s="2">
        <f t="shared" si="88"/>
        <v>2720.2</v>
      </c>
      <c r="H263" s="12">
        <f t="shared" si="89"/>
        <v>-13.646055437100213</v>
      </c>
    </row>
    <row r="264" spans="1:9" x14ac:dyDescent="0.25">
      <c r="A264" s="10">
        <f t="shared" si="90"/>
        <v>40675</v>
      </c>
      <c r="B264">
        <v>600.20000000000005</v>
      </c>
      <c r="C264">
        <v>601.79999999999995</v>
      </c>
      <c r="D264">
        <v>1763.1</v>
      </c>
      <c r="E264">
        <v>2174.1999999999998</v>
      </c>
      <c r="F264" s="2">
        <f t="shared" si="87"/>
        <v>2363.3000000000002</v>
      </c>
      <c r="G264" s="2">
        <f t="shared" si="88"/>
        <v>2776</v>
      </c>
      <c r="H264" s="12">
        <f t="shared" si="89"/>
        <v>-14.866714697406335</v>
      </c>
    </row>
    <row r="265" spans="1:9" x14ac:dyDescent="0.25">
      <c r="A265" s="10">
        <f t="shared" si="90"/>
        <v>40682</v>
      </c>
      <c r="B265">
        <v>600.6</v>
      </c>
      <c r="C265">
        <v>594.4</v>
      </c>
      <c r="D265">
        <v>1790.7</v>
      </c>
      <c r="E265">
        <v>2206.5</v>
      </c>
      <c r="F265" s="2">
        <f t="shared" si="87"/>
        <v>2391.3000000000002</v>
      </c>
      <c r="G265" s="2">
        <f t="shared" si="88"/>
        <v>2800.9</v>
      </c>
      <c r="H265" s="12">
        <f t="shared" si="89"/>
        <v>-14.623870898639723</v>
      </c>
    </row>
    <row r="266" spans="1:9" x14ac:dyDescent="0.25">
      <c r="A266" s="10">
        <f t="shared" si="90"/>
        <v>40689</v>
      </c>
      <c r="B266">
        <v>529.1</v>
      </c>
      <c r="C266">
        <v>421.8</v>
      </c>
      <c r="D266">
        <v>1865.3</v>
      </c>
      <c r="E266">
        <v>2375.1999999999998</v>
      </c>
      <c r="F266" s="2">
        <f t="shared" si="87"/>
        <v>2394.4</v>
      </c>
      <c r="G266" s="2">
        <f t="shared" si="88"/>
        <v>2797</v>
      </c>
      <c r="H266" s="12">
        <f t="shared" si="89"/>
        <v>-14.393993564533424</v>
      </c>
    </row>
    <row r="267" spans="1:9" x14ac:dyDescent="0.25">
      <c r="A267" s="10">
        <f t="shared" si="90"/>
        <v>40696</v>
      </c>
      <c r="B267">
        <v>542.9</v>
      </c>
      <c r="C267">
        <v>479.9</v>
      </c>
      <c r="D267">
        <v>1879.6</v>
      </c>
      <c r="E267">
        <v>2382.1</v>
      </c>
      <c r="F267" s="2">
        <f t="shared" ref="F267:F275" si="91">+B267+D267</f>
        <v>2422.5</v>
      </c>
      <c r="G267" s="2">
        <f t="shared" ref="G267:G275" si="92">+C267+E267</f>
        <v>2862</v>
      </c>
      <c r="H267" s="12">
        <f t="shared" ref="H267:H275" si="93">+(F267/G267-1)*100</f>
        <v>-15.356394129979034</v>
      </c>
    </row>
    <row r="268" spans="1:9" x14ac:dyDescent="0.25">
      <c r="A268" s="10">
        <f t="shared" si="90"/>
        <v>40703</v>
      </c>
      <c r="B268">
        <v>434.5</v>
      </c>
      <c r="C268">
        <v>532.29999999999995</v>
      </c>
      <c r="D268">
        <v>2020.4</v>
      </c>
      <c r="E268">
        <v>2392.3000000000002</v>
      </c>
      <c r="F268" s="2">
        <f t="shared" si="91"/>
        <v>2454.9</v>
      </c>
      <c r="G268" s="2">
        <f t="shared" si="92"/>
        <v>2924.6000000000004</v>
      </c>
      <c r="H268" s="12">
        <f t="shared" si="93"/>
        <v>-16.060315940641466</v>
      </c>
    </row>
    <row r="269" spans="1:9" x14ac:dyDescent="0.25">
      <c r="A269" s="10">
        <f t="shared" si="90"/>
        <v>40710</v>
      </c>
      <c r="B269">
        <v>433.8</v>
      </c>
      <c r="C269">
        <v>521.5</v>
      </c>
      <c r="D269">
        <v>2041.1</v>
      </c>
      <c r="E269">
        <v>2435.1</v>
      </c>
      <c r="F269" s="2">
        <f t="shared" si="91"/>
        <v>2474.9</v>
      </c>
      <c r="G269" s="2">
        <f t="shared" si="92"/>
        <v>2956.6</v>
      </c>
      <c r="H269" s="12">
        <f t="shared" si="93"/>
        <v>-16.292362849218691</v>
      </c>
    </row>
    <row r="270" spans="1:9" x14ac:dyDescent="0.25">
      <c r="A270" s="10">
        <f t="shared" si="90"/>
        <v>40717</v>
      </c>
      <c r="B270">
        <v>451</v>
      </c>
      <c r="C270">
        <v>516.20000000000005</v>
      </c>
      <c r="D270">
        <v>2056.1</v>
      </c>
      <c r="E270">
        <v>2443</v>
      </c>
      <c r="F270" s="2">
        <f t="shared" si="91"/>
        <v>2507.1</v>
      </c>
      <c r="G270" s="2">
        <f t="shared" si="92"/>
        <v>2959.2</v>
      </c>
      <c r="H270" s="12">
        <f t="shared" si="93"/>
        <v>-15.277777777777779</v>
      </c>
    </row>
    <row r="271" spans="1:9" ht="15" x14ac:dyDescent="0.35">
      <c r="A271" s="10">
        <f t="shared" si="90"/>
        <v>40724</v>
      </c>
      <c r="B271" s="30">
        <v>470.4</v>
      </c>
      <c r="C271">
        <v>529.79999999999995</v>
      </c>
      <c r="D271">
        <v>2100</v>
      </c>
      <c r="E271">
        <v>2457.8000000000002</v>
      </c>
      <c r="F271" s="2">
        <f t="shared" si="91"/>
        <v>2570.4</v>
      </c>
      <c r="G271" s="2">
        <f t="shared" si="92"/>
        <v>2987.6000000000004</v>
      </c>
      <c r="H271" s="12">
        <f t="shared" si="93"/>
        <v>-13.964386129334594</v>
      </c>
    </row>
    <row r="272" spans="1:9" x14ac:dyDescent="0.25">
      <c r="A272" s="10">
        <f t="shared" si="90"/>
        <v>40731</v>
      </c>
      <c r="B272">
        <v>466.2</v>
      </c>
      <c r="C272">
        <v>527.6</v>
      </c>
      <c r="D272">
        <v>2187.1999999999998</v>
      </c>
      <c r="E272">
        <v>2517.3000000000002</v>
      </c>
      <c r="F272" s="2">
        <f t="shared" si="91"/>
        <v>2653.3999999999996</v>
      </c>
      <c r="G272" s="2">
        <f t="shared" si="92"/>
        <v>3044.9</v>
      </c>
      <c r="H272" s="12">
        <f t="shared" si="93"/>
        <v>-12.857565108870583</v>
      </c>
      <c r="I272">
        <v>2.5</v>
      </c>
    </row>
    <row r="273" spans="1:10" x14ac:dyDescent="0.25">
      <c r="A273" s="10">
        <f t="shared" si="90"/>
        <v>40738</v>
      </c>
      <c r="B273">
        <v>461.8</v>
      </c>
      <c r="C273">
        <v>475.7</v>
      </c>
      <c r="D273">
        <v>2205.8000000000002</v>
      </c>
      <c r="E273">
        <v>2571.6</v>
      </c>
      <c r="F273" s="2">
        <f t="shared" si="91"/>
        <v>2667.6000000000004</v>
      </c>
      <c r="G273" s="2">
        <f t="shared" si="92"/>
        <v>3047.2999999999997</v>
      </c>
      <c r="H273" s="12">
        <f t="shared" si="93"/>
        <v>-12.460210678305362</v>
      </c>
      <c r="I273">
        <v>6.5</v>
      </c>
    </row>
    <row r="274" spans="1:10" x14ac:dyDescent="0.25">
      <c r="A274" s="10">
        <f t="shared" si="90"/>
        <v>40745</v>
      </c>
      <c r="B274">
        <v>452.6</v>
      </c>
      <c r="C274">
        <v>504.1</v>
      </c>
      <c r="D274">
        <v>2229.1</v>
      </c>
      <c r="E274">
        <v>2583.3000000000002</v>
      </c>
      <c r="F274" s="2">
        <f t="shared" si="91"/>
        <v>2681.7</v>
      </c>
      <c r="G274" s="2">
        <f t="shared" si="92"/>
        <v>3087.4</v>
      </c>
      <c r="H274" s="12">
        <f t="shared" si="93"/>
        <v>-13.140506575111754</v>
      </c>
      <c r="I274">
        <v>10.5</v>
      </c>
    </row>
    <row r="275" spans="1:10" x14ac:dyDescent="0.25">
      <c r="A275" s="10">
        <f t="shared" si="90"/>
        <v>40752</v>
      </c>
      <c r="B275">
        <v>439.3</v>
      </c>
      <c r="C275">
        <v>515.4</v>
      </c>
      <c r="D275">
        <v>2255</v>
      </c>
      <c r="E275">
        <v>2592.8000000000002</v>
      </c>
      <c r="F275" s="2">
        <f t="shared" si="91"/>
        <v>2694.3</v>
      </c>
      <c r="G275" s="2">
        <f t="shared" si="92"/>
        <v>3108.2000000000003</v>
      </c>
      <c r="H275" s="12">
        <f t="shared" si="93"/>
        <v>-13.316388906762755</v>
      </c>
      <c r="I275">
        <v>11.5</v>
      </c>
    </row>
    <row r="276" spans="1:10" x14ac:dyDescent="0.25">
      <c r="A276" s="10">
        <f t="shared" si="90"/>
        <v>40759</v>
      </c>
      <c r="B276">
        <v>476.8</v>
      </c>
      <c r="C276">
        <v>461.7</v>
      </c>
      <c r="D276">
        <v>2285.9</v>
      </c>
      <c r="E276">
        <v>2717.5</v>
      </c>
      <c r="F276" s="2">
        <f t="shared" ref="F276:F339" si="94">+B276+D276</f>
        <v>2762.7000000000003</v>
      </c>
      <c r="G276" s="2">
        <f t="shared" ref="G276:G339" si="95">+C276+E276</f>
        <v>3179.2</v>
      </c>
      <c r="H276" s="12">
        <f t="shared" ref="H276:H339" si="96">+(F276/G276-1)*100</f>
        <v>-13.100780070457962</v>
      </c>
      <c r="I276">
        <v>59</v>
      </c>
    </row>
    <row r="277" spans="1:10" x14ac:dyDescent="0.25">
      <c r="A277" s="10">
        <f t="shared" si="90"/>
        <v>40766</v>
      </c>
      <c r="B277">
        <v>457.2</v>
      </c>
      <c r="C277">
        <v>434.2</v>
      </c>
      <c r="D277">
        <v>2317.6999999999998</v>
      </c>
      <c r="E277">
        <v>2788.6</v>
      </c>
      <c r="F277" s="2">
        <f t="shared" si="94"/>
        <v>2774.8999999999996</v>
      </c>
      <c r="G277" s="2">
        <f t="shared" si="95"/>
        <v>3222.7999999999997</v>
      </c>
      <c r="H277" s="12">
        <f t="shared" si="96"/>
        <v>-13.897852798808497</v>
      </c>
      <c r="I277">
        <v>66</v>
      </c>
    </row>
    <row r="278" spans="1:10" x14ac:dyDescent="0.25">
      <c r="A278" s="10">
        <f t="shared" si="90"/>
        <v>40773</v>
      </c>
      <c r="B278">
        <v>481.6</v>
      </c>
      <c r="C278">
        <v>451</v>
      </c>
      <c r="D278">
        <v>2334.1999999999998</v>
      </c>
      <c r="E278">
        <v>2843.5</v>
      </c>
      <c r="F278" s="2">
        <f t="shared" si="94"/>
        <v>2815.7999999999997</v>
      </c>
      <c r="G278" s="2">
        <f t="shared" si="95"/>
        <v>3294.5</v>
      </c>
      <c r="H278" s="12">
        <f t="shared" si="96"/>
        <v>-14.530277735619979</v>
      </c>
      <c r="I278">
        <v>69</v>
      </c>
    </row>
    <row r="279" spans="1:10" x14ac:dyDescent="0.25">
      <c r="A279" s="10">
        <f t="shared" si="90"/>
        <v>40780</v>
      </c>
      <c r="B279" s="48">
        <v>460.7</v>
      </c>
      <c r="C279">
        <v>424.9</v>
      </c>
      <c r="D279">
        <v>2354.6</v>
      </c>
      <c r="E279">
        <v>2878.2</v>
      </c>
      <c r="F279" s="2">
        <f t="shared" si="94"/>
        <v>2815.2999999999997</v>
      </c>
      <c r="G279" s="2">
        <f t="shared" si="95"/>
        <v>3303.1</v>
      </c>
      <c r="H279" s="12">
        <f t="shared" si="96"/>
        <v>-14.767945263540316</v>
      </c>
      <c r="I279">
        <v>89</v>
      </c>
    </row>
    <row r="280" spans="1:10" x14ac:dyDescent="0.25">
      <c r="A280" s="10">
        <f t="shared" si="90"/>
        <v>40787</v>
      </c>
      <c r="B280">
        <v>549.1</v>
      </c>
      <c r="C280">
        <v>651.4</v>
      </c>
      <c r="D280">
        <v>0.7</v>
      </c>
      <c r="E280">
        <v>0</v>
      </c>
      <c r="F280" s="65">
        <f t="shared" ref="F280:G282" si="97">+B280+D280</f>
        <v>549.80000000000007</v>
      </c>
      <c r="G280" s="65">
        <f t="shared" si="97"/>
        <v>651.4</v>
      </c>
      <c r="H280" s="12">
        <f t="shared" si="96"/>
        <v>-15.597175314706767</v>
      </c>
    </row>
    <row r="281" spans="1:10" x14ac:dyDescent="0.25">
      <c r="A281" s="10">
        <f t="shared" si="90"/>
        <v>40794</v>
      </c>
      <c r="B281">
        <v>522.20000000000005</v>
      </c>
      <c r="C281">
        <v>633.70000000000005</v>
      </c>
      <c r="D281">
        <v>41.9</v>
      </c>
      <c r="E281">
        <v>18.7</v>
      </c>
      <c r="F281" s="66">
        <f t="shared" si="97"/>
        <v>564.1</v>
      </c>
      <c r="G281" s="66">
        <f t="shared" si="97"/>
        <v>652.40000000000009</v>
      </c>
      <c r="H281" s="12">
        <f t="shared" si="96"/>
        <v>-13.534641324340901</v>
      </c>
    </row>
    <row r="282" spans="1:10" x14ac:dyDescent="0.25">
      <c r="A282" s="10">
        <f t="shared" si="90"/>
        <v>40801</v>
      </c>
      <c r="B282">
        <v>513</v>
      </c>
      <c r="C282">
        <v>655</v>
      </c>
      <c r="D282">
        <v>62</v>
      </c>
      <c r="E282">
        <v>30</v>
      </c>
      <c r="F282" s="66">
        <f t="shared" si="97"/>
        <v>575</v>
      </c>
      <c r="G282" s="66">
        <f t="shared" si="97"/>
        <v>685</v>
      </c>
      <c r="H282" s="12">
        <f t="shared" si="96"/>
        <v>-16.058394160583944</v>
      </c>
      <c r="I282" s="55"/>
    </row>
    <row r="283" spans="1:10" x14ac:dyDescent="0.25">
      <c r="A283" s="10">
        <f t="shared" si="90"/>
        <v>40808</v>
      </c>
      <c r="B283">
        <v>520.1</v>
      </c>
      <c r="C283">
        <v>598.70000000000005</v>
      </c>
      <c r="D283">
        <v>84.8</v>
      </c>
      <c r="E283">
        <v>95.1</v>
      </c>
      <c r="F283" s="2">
        <f t="shared" si="94"/>
        <v>604.9</v>
      </c>
      <c r="G283" s="2">
        <f t="shared" si="95"/>
        <v>693.80000000000007</v>
      </c>
      <c r="H283" s="12">
        <f t="shared" si="96"/>
        <v>-12.813490919573379</v>
      </c>
    </row>
    <row r="284" spans="1:10" x14ac:dyDescent="0.25">
      <c r="A284" s="10">
        <f t="shared" si="90"/>
        <v>40815</v>
      </c>
      <c r="B284">
        <v>539.5</v>
      </c>
      <c r="C284">
        <v>588.5</v>
      </c>
      <c r="D284">
        <v>97.1</v>
      </c>
      <c r="E284">
        <v>117.2</v>
      </c>
      <c r="F284" s="2">
        <f t="shared" si="94"/>
        <v>636.6</v>
      </c>
      <c r="G284" s="2">
        <f t="shared" si="95"/>
        <v>705.7</v>
      </c>
      <c r="H284" s="12">
        <f t="shared" si="96"/>
        <v>-9.7916961881819535</v>
      </c>
    </row>
    <row r="285" spans="1:10" ht="15" x14ac:dyDescent="0.35">
      <c r="A285" s="10">
        <f t="shared" si="90"/>
        <v>40822</v>
      </c>
      <c r="B285" s="30">
        <v>573.4</v>
      </c>
      <c r="C285">
        <v>620.70000000000005</v>
      </c>
      <c r="D285">
        <v>107.3</v>
      </c>
      <c r="E285">
        <v>129.1</v>
      </c>
      <c r="F285" s="2">
        <f t="shared" si="94"/>
        <v>680.69999999999993</v>
      </c>
      <c r="G285" s="2">
        <f t="shared" si="95"/>
        <v>749.80000000000007</v>
      </c>
      <c r="H285" s="12">
        <f t="shared" si="96"/>
        <v>-9.2157908775673647</v>
      </c>
      <c r="J285" s="55"/>
    </row>
    <row r="286" spans="1:10" x14ac:dyDescent="0.25">
      <c r="A286" s="10">
        <f t="shared" si="90"/>
        <v>40829</v>
      </c>
      <c r="B286" s="67">
        <v>577</v>
      </c>
      <c r="C286" s="67">
        <v>586.29999999999995</v>
      </c>
      <c r="D286" s="67">
        <v>125.1</v>
      </c>
      <c r="E286" s="67">
        <v>181.9</v>
      </c>
      <c r="F286" s="70">
        <f t="shared" si="94"/>
        <v>702.1</v>
      </c>
      <c r="G286" s="2">
        <f t="shared" si="95"/>
        <v>768.19999999999993</v>
      </c>
      <c r="H286" s="12">
        <f t="shared" si="96"/>
        <v>-8.6045300702941816</v>
      </c>
    </row>
    <row r="287" spans="1:10" x14ac:dyDescent="0.25">
      <c r="A287" s="10">
        <f t="shared" si="90"/>
        <v>40836</v>
      </c>
      <c r="B287">
        <v>551.6</v>
      </c>
      <c r="C287">
        <v>568.70000000000005</v>
      </c>
      <c r="D287">
        <v>162.80000000000001</v>
      </c>
      <c r="E287">
        <v>201.9</v>
      </c>
      <c r="F287" s="2">
        <f t="shared" si="94"/>
        <v>714.40000000000009</v>
      </c>
      <c r="G287" s="2">
        <f t="shared" si="95"/>
        <v>770.6</v>
      </c>
      <c r="H287" s="12">
        <f t="shared" si="96"/>
        <v>-7.2930184271995717</v>
      </c>
    </row>
    <row r="288" spans="1:10" x14ac:dyDescent="0.25">
      <c r="A288" s="10">
        <f t="shared" si="90"/>
        <v>40843</v>
      </c>
      <c r="B288">
        <v>566.9</v>
      </c>
      <c r="C288">
        <v>579.9</v>
      </c>
      <c r="D288">
        <v>174</v>
      </c>
      <c r="E288">
        <v>217.9</v>
      </c>
      <c r="F288" s="2">
        <f t="shared" si="94"/>
        <v>740.9</v>
      </c>
      <c r="G288" s="2">
        <f t="shared" si="95"/>
        <v>797.8</v>
      </c>
      <c r="H288" s="12">
        <f t="shared" si="96"/>
        <v>-7.1321133116069131</v>
      </c>
    </row>
    <row r="289" spans="1:10" x14ac:dyDescent="0.25">
      <c r="A289" s="10">
        <f t="shared" si="90"/>
        <v>40850</v>
      </c>
      <c r="B289">
        <v>580.5</v>
      </c>
      <c r="C289">
        <v>565.5</v>
      </c>
      <c r="D289">
        <v>197.6</v>
      </c>
      <c r="E289">
        <v>305.60000000000002</v>
      </c>
      <c r="F289" s="2">
        <f t="shared" si="94"/>
        <v>778.1</v>
      </c>
      <c r="G289" s="2">
        <f t="shared" si="95"/>
        <v>871.1</v>
      </c>
      <c r="H289" s="12">
        <f t="shared" si="96"/>
        <v>-10.676156583629892</v>
      </c>
      <c r="J289" s="55"/>
    </row>
    <row r="290" spans="1:10" x14ac:dyDescent="0.25">
      <c r="A290" s="10">
        <f t="shared" si="90"/>
        <v>40857</v>
      </c>
      <c r="B290">
        <v>560.70000000000005</v>
      </c>
      <c r="C290">
        <v>589</v>
      </c>
      <c r="D290">
        <v>224.3</v>
      </c>
      <c r="E290">
        <v>324.60000000000002</v>
      </c>
      <c r="F290" s="2">
        <f t="shared" si="94"/>
        <v>785</v>
      </c>
      <c r="G290" s="2">
        <f t="shared" si="95"/>
        <v>913.6</v>
      </c>
      <c r="H290" s="12">
        <f t="shared" si="96"/>
        <v>-14.076182136602455</v>
      </c>
    </row>
    <row r="291" spans="1:10" x14ac:dyDescent="0.25">
      <c r="A291" s="10">
        <f t="shared" si="90"/>
        <v>40864</v>
      </c>
      <c r="B291">
        <v>562.70000000000005</v>
      </c>
      <c r="C291">
        <v>534.20000000000005</v>
      </c>
      <c r="D291">
        <v>322.8</v>
      </c>
      <c r="E291">
        <v>406.2</v>
      </c>
      <c r="F291" s="2">
        <f t="shared" si="94"/>
        <v>885.5</v>
      </c>
      <c r="G291" s="2">
        <f t="shared" si="95"/>
        <v>940.40000000000009</v>
      </c>
      <c r="H291" s="12">
        <f t="shared" si="96"/>
        <v>-5.837941301573812</v>
      </c>
    </row>
    <row r="292" spans="1:10" x14ac:dyDescent="0.25">
      <c r="A292" s="10">
        <f t="shared" si="90"/>
        <v>40871</v>
      </c>
      <c r="B292">
        <v>555.70000000000005</v>
      </c>
      <c r="C292">
        <v>542</v>
      </c>
      <c r="D292">
        <v>351.7</v>
      </c>
      <c r="E292">
        <v>423.5</v>
      </c>
      <c r="F292" s="2">
        <f t="shared" si="94"/>
        <v>907.40000000000009</v>
      </c>
      <c r="G292" s="2">
        <f t="shared" si="95"/>
        <v>965.5</v>
      </c>
      <c r="H292" s="12">
        <f t="shared" si="96"/>
        <v>-6.017607457276009</v>
      </c>
    </row>
    <row r="293" spans="1:10" x14ac:dyDescent="0.25">
      <c r="A293" s="10">
        <f t="shared" si="90"/>
        <v>40878</v>
      </c>
      <c r="B293" s="67">
        <v>542</v>
      </c>
      <c r="C293" s="67">
        <v>652.1</v>
      </c>
      <c r="D293">
        <v>376.8</v>
      </c>
      <c r="E293">
        <v>524.9</v>
      </c>
      <c r="F293" s="2">
        <f t="shared" si="94"/>
        <v>918.8</v>
      </c>
      <c r="G293" s="2">
        <f t="shared" si="95"/>
        <v>1177</v>
      </c>
      <c r="H293" s="12">
        <f t="shared" si="96"/>
        <v>-21.937128292268483</v>
      </c>
    </row>
    <row r="294" spans="1:10" x14ac:dyDescent="0.25">
      <c r="A294" s="10">
        <f t="shared" si="90"/>
        <v>40885</v>
      </c>
      <c r="B294">
        <v>533.5</v>
      </c>
      <c r="C294">
        <v>650.29999999999995</v>
      </c>
      <c r="D294">
        <v>403.4</v>
      </c>
      <c r="E294">
        <v>546.29999999999995</v>
      </c>
      <c r="F294" s="2">
        <f t="shared" si="94"/>
        <v>936.9</v>
      </c>
      <c r="G294" s="2">
        <f t="shared" si="95"/>
        <v>1196.5999999999999</v>
      </c>
      <c r="H294" s="12">
        <f t="shared" si="96"/>
        <v>-21.703158950359345</v>
      </c>
    </row>
    <row r="295" spans="1:10" x14ac:dyDescent="0.25">
      <c r="A295" s="10">
        <f t="shared" si="90"/>
        <v>40892</v>
      </c>
      <c r="B295">
        <v>519.5</v>
      </c>
      <c r="C295">
        <v>565.6</v>
      </c>
      <c r="D295">
        <v>452.3</v>
      </c>
      <c r="E295">
        <v>639</v>
      </c>
      <c r="F295" s="2">
        <f t="shared" si="94"/>
        <v>971.8</v>
      </c>
      <c r="G295" s="2">
        <f t="shared" si="95"/>
        <v>1204.5999999999999</v>
      </c>
      <c r="H295" s="12">
        <f t="shared" si="96"/>
        <v>-19.325917316951681</v>
      </c>
    </row>
    <row r="296" spans="1:10" x14ac:dyDescent="0.25">
      <c r="A296" s="10">
        <f t="shared" si="90"/>
        <v>40899</v>
      </c>
      <c r="B296">
        <v>501.4</v>
      </c>
      <c r="C296">
        <v>533.29999999999995</v>
      </c>
      <c r="D296">
        <v>484.3</v>
      </c>
      <c r="E296">
        <v>682.7</v>
      </c>
      <c r="F296" s="2">
        <f t="shared" si="94"/>
        <v>985.7</v>
      </c>
      <c r="G296" s="2">
        <f t="shared" si="95"/>
        <v>1216</v>
      </c>
      <c r="H296" s="12">
        <f t="shared" si="96"/>
        <v>-18.939144736842106</v>
      </c>
    </row>
    <row r="297" spans="1:10" x14ac:dyDescent="0.25">
      <c r="A297" s="10">
        <f t="shared" si="90"/>
        <v>40906</v>
      </c>
      <c r="B297">
        <v>475.1</v>
      </c>
      <c r="C297">
        <v>523.9</v>
      </c>
      <c r="D297">
        <v>509.2</v>
      </c>
      <c r="E297">
        <v>703.1</v>
      </c>
      <c r="F297" s="2">
        <f t="shared" si="94"/>
        <v>984.3</v>
      </c>
      <c r="G297" s="2">
        <f t="shared" si="95"/>
        <v>1227</v>
      </c>
      <c r="H297" s="12">
        <f t="shared" si="96"/>
        <v>-19.779951100244496</v>
      </c>
    </row>
    <row r="298" spans="1:10" x14ac:dyDescent="0.25">
      <c r="A298" s="10">
        <f t="shared" si="90"/>
        <v>40913</v>
      </c>
      <c r="B298">
        <v>435.2</v>
      </c>
      <c r="C298">
        <v>532.29999999999995</v>
      </c>
      <c r="D298">
        <v>543.9</v>
      </c>
      <c r="E298">
        <v>723.5</v>
      </c>
      <c r="F298" s="2">
        <f t="shared" si="94"/>
        <v>979.09999999999991</v>
      </c>
      <c r="G298" s="2">
        <f t="shared" si="95"/>
        <v>1255.8</v>
      </c>
      <c r="H298" s="12">
        <f t="shared" si="96"/>
        <v>-22.033763338111168</v>
      </c>
    </row>
    <row r="299" spans="1:10" x14ac:dyDescent="0.25">
      <c r="A299" s="10">
        <f t="shared" si="90"/>
        <v>40920</v>
      </c>
      <c r="B299">
        <v>402.4</v>
      </c>
      <c r="C299">
        <v>602.79999999999995</v>
      </c>
      <c r="D299">
        <v>595.9</v>
      </c>
      <c r="E299">
        <v>737.5</v>
      </c>
      <c r="F299" s="2">
        <f t="shared" si="94"/>
        <v>998.3</v>
      </c>
      <c r="G299" s="2">
        <f t="shared" si="95"/>
        <v>1340.3</v>
      </c>
      <c r="H299" s="12">
        <f t="shared" si="96"/>
        <v>-25.51667537118556</v>
      </c>
    </row>
    <row r="300" spans="1:10" x14ac:dyDescent="0.25">
      <c r="A300" s="10">
        <f t="shared" si="90"/>
        <v>40927</v>
      </c>
      <c r="B300">
        <v>388.5</v>
      </c>
      <c r="C300">
        <v>648.6</v>
      </c>
      <c r="D300">
        <v>644.6</v>
      </c>
      <c r="E300">
        <v>758.3</v>
      </c>
      <c r="F300" s="2">
        <f t="shared" si="94"/>
        <v>1033.0999999999999</v>
      </c>
      <c r="G300" s="2">
        <f t="shared" si="95"/>
        <v>1406.9</v>
      </c>
      <c r="H300" s="12">
        <f t="shared" si="96"/>
        <v>-26.569052526832049</v>
      </c>
    </row>
    <row r="301" spans="1:10" x14ac:dyDescent="0.25">
      <c r="A301" s="10">
        <f t="shared" si="90"/>
        <v>40934</v>
      </c>
      <c r="B301">
        <v>374.8</v>
      </c>
      <c r="C301">
        <v>715.4</v>
      </c>
      <c r="D301">
        <v>662.8</v>
      </c>
      <c r="E301">
        <v>883.5</v>
      </c>
      <c r="F301" s="2">
        <f t="shared" si="94"/>
        <v>1037.5999999999999</v>
      </c>
      <c r="G301" s="2">
        <f t="shared" si="95"/>
        <v>1598.9</v>
      </c>
      <c r="H301" s="12">
        <f t="shared" si="96"/>
        <v>-35.105384952154616</v>
      </c>
    </row>
    <row r="302" spans="1:10" x14ac:dyDescent="0.25">
      <c r="A302" s="10">
        <f t="shared" si="90"/>
        <v>40941</v>
      </c>
      <c r="B302">
        <v>373.9</v>
      </c>
      <c r="C302">
        <v>710.5</v>
      </c>
      <c r="D302">
        <v>682.1</v>
      </c>
      <c r="E302">
        <v>899.3</v>
      </c>
      <c r="F302" s="2">
        <f t="shared" si="94"/>
        <v>1056</v>
      </c>
      <c r="G302" s="2">
        <f t="shared" si="95"/>
        <v>1609.8</v>
      </c>
      <c r="H302" s="12">
        <f t="shared" si="96"/>
        <v>-34.401789042117024</v>
      </c>
    </row>
    <row r="303" spans="1:10" x14ac:dyDescent="0.25">
      <c r="A303" s="10">
        <f t="shared" si="90"/>
        <v>40948</v>
      </c>
      <c r="B303">
        <v>449.9</v>
      </c>
      <c r="C303">
        <v>726.7</v>
      </c>
      <c r="D303">
        <v>706.2</v>
      </c>
      <c r="E303">
        <v>908.6</v>
      </c>
      <c r="F303" s="2">
        <f t="shared" si="94"/>
        <v>1156.0999999999999</v>
      </c>
      <c r="G303" s="2">
        <f t="shared" si="95"/>
        <v>1635.3000000000002</v>
      </c>
      <c r="H303" s="12">
        <f t="shared" si="96"/>
        <v>-29.303491714058595</v>
      </c>
    </row>
    <row r="304" spans="1:10" x14ac:dyDescent="0.25">
      <c r="A304" s="10">
        <f t="shared" si="90"/>
        <v>40955</v>
      </c>
      <c r="B304">
        <v>464.3</v>
      </c>
      <c r="C304">
        <v>700.5</v>
      </c>
      <c r="D304">
        <v>720.4</v>
      </c>
      <c r="E304">
        <v>975.4</v>
      </c>
      <c r="F304" s="2">
        <f t="shared" si="94"/>
        <v>1184.7</v>
      </c>
      <c r="G304" s="2">
        <f t="shared" si="95"/>
        <v>1675.9</v>
      </c>
      <c r="H304" s="12">
        <f t="shared" si="96"/>
        <v>-29.309624679276801</v>
      </c>
    </row>
    <row r="305" spans="1:9" x14ac:dyDescent="0.25">
      <c r="A305" s="10">
        <f t="shared" si="90"/>
        <v>40962</v>
      </c>
      <c r="B305">
        <v>531.79999999999995</v>
      </c>
      <c r="C305">
        <v>692.8</v>
      </c>
      <c r="D305">
        <v>738.6</v>
      </c>
      <c r="E305">
        <v>1002.1</v>
      </c>
      <c r="F305" s="2">
        <f t="shared" si="94"/>
        <v>1270.4000000000001</v>
      </c>
      <c r="G305" s="2">
        <f t="shared" si="95"/>
        <v>1694.9</v>
      </c>
      <c r="H305" s="12">
        <f t="shared" si="96"/>
        <v>-25.045725411528707</v>
      </c>
    </row>
    <row r="306" spans="1:9" x14ac:dyDescent="0.25">
      <c r="A306" s="10">
        <f t="shared" si="90"/>
        <v>40969</v>
      </c>
      <c r="B306">
        <v>526.20000000000005</v>
      </c>
      <c r="C306">
        <v>681.8</v>
      </c>
      <c r="D306">
        <v>756.3</v>
      </c>
      <c r="E306">
        <v>1075.4000000000001</v>
      </c>
      <c r="F306" s="2">
        <f t="shared" si="94"/>
        <v>1282.5</v>
      </c>
      <c r="G306" s="2">
        <f t="shared" si="95"/>
        <v>1757.2</v>
      </c>
      <c r="H306" s="12">
        <f t="shared" si="96"/>
        <v>-27.014568631914415</v>
      </c>
    </row>
    <row r="307" spans="1:9" x14ac:dyDescent="0.25">
      <c r="A307" s="10">
        <f t="shared" si="90"/>
        <v>40976</v>
      </c>
      <c r="B307">
        <v>530</v>
      </c>
      <c r="C307">
        <v>872.2</v>
      </c>
      <c r="D307">
        <v>771.5</v>
      </c>
      <c r="E307">
        <v>1080.0999999999999</v>
      </c>
      <c r="F307" s="2">
        <f t="shared" si="94"/>
        <v>1301.5</v>
      </c>
      <c r="G307" s="2">
        <f t="shared" si="95"/>
        <v>1952.3</v>
      </c>
      <c r="H307" s="12">
        <f t="shared" si="96"/>
        <v>-33.335040721200635</v>
      </c>
    </row>
    <row r="308" spans="1:9" x14ac:dyDescent="0.25">
      <c r="A308" s="10">
        <f t="shared" si="90"/>
        <v>40983</v>
      </c>
      <c r="B308">
        <v>533.20000000000005</v>
      </c>
      <c r="C308">
        <v>801.2</v>
      </c>
      <c r="D308">
        <v>786.5</v>
      </c>
      <c r="E308">
        <v>1153.5</v>
      </c>
      <c r="F308" s="2">
        <f t="shared" si="94"/>
        <v>1319.7</v>
      </c>
      <c r="G308" s="2">
        <f t="shared" si="95"/>
        <v>1954.7</v>
      </c>
      <c r="H308" s="12">
        <f t="shared" si="96"/>
        <v>-32.485803448099446</v>
      </c>
    </row>
    <row r="309" spans="1:9" x14ac:dyDescent="0.25">
      <c r="A309" s="10">
        <f t="shared" si="90"/>
        <v>40990</v>
      </c>
      <c r="B309">
        <v>546.20000000000005</v>
      </c>
      <c r="C309">
        <v>778.9</v>
      </c>
      <c r="D309">
        <v>801.4</v>
      </c>
      <c r="E309">
        <v>1236</v>
      </c>
      <c r="F309" s="2">
        <f t="shared" si="94"/>
        <v>1347.6</v>
      </c>
      <c r="G309" s="2">
        <f t="shared" si="95"/>
        <v>2014.9</v>
      </c>
      <c r="H309" s="12">
        <f t="shared" si="96"/>
        <v>-33.118268896719449</v>
      </c>
    </row>
    <row r="310" spans="1:9" x14ac:dyDescent="0.25">
      <c r="A310" s="10">
        <f t="shared" si="90"/>
        <v>40997</v>
      </c>
      <c r="B310">
        <v>479.2</v>
      </c>
      <c r="C310">
        <v>951.6</v>
      </c>
      <c r="D310">
        <v>893.9</v>
      </c>
      <c r="E310">
        <v>1261.8</v>
      </c>
      <c r="F310" s="2">
        <f t="shared" si="94"/>
        <v>1373.1</v>
      </c>
      <c r="G310" s="2">
        <f t="shared" si="95"/>
        <v>2213.4</v>
      </c>
      <c r="H310" s="12">
        <f t="shared" si="96"/>
        <v>-37.964217945242616</v>
      </c>
    </row>
    <row r="311" spans="1:9" x14ac:dyDescent="0.25">
      <c r="A311" s="10">
        <f t="shared" si="90"/>
        <v>41004</v>
      </c>
      <c r="B311">
        <v>451.5</v>
      </c>
      <c r="C311">
        <v>953.3</v>
      </c>
      <c r="D311">
        <v>923.5</v>
      </c>
      <c r="E311">
        <v>1358.1</v>
      </c>
      <c r="F311" s="2">
        <f t="shared" si="94"/>
        <v>1375</v>
      </c>
      <c r="G311" s="2">
        <f t="shared" si="95"/>
        <v>2311.3999999999996</v>
      </c>
      <c r="H311" s="12">
        <f t="shared" si="96"/>
        <v>-40.512243661849958</v>
      </c>
    </row>
    <row r="312" spans="1:9" x14ac:dyDescent="0.25">
      <c r="A312" s="10">
        <f t="shared" si="90"/>
        <v>41011</v>
      </c>
      <c r="B312">
        <v>520.1</v>
      </c>
      <c r="C312">
        <v>830.3</v>
      </c>
      <c r="D312">
        <v>932.3</v>
      </c>
      <c r="E312">
        <v>1503.8</v>
      </c>
      <c r="F312" s="2">
        <f t="shared" si="94"/>
        <v>1452.4</v>
      </c>
      <c r="G312" s="2">
        <f t="shared" si="95"/>
        <v>2334.1</v>
      </c>
      <c r="H312" s="12">
        <f t="shared" si="96"/>
        <v>-37.774731159761785</v>
      </c>
    </row>
    <row r="313" spans="1:9" x14ac:dyDescent="0.25">
      <c r="A313" s="10">
        <f t="shared" si="90"/>
        <v>41018</v>
      </c>
      <c r="B313">
        <v>521.6</v>
      </c>
      <c r="C313">
        <v>794.4</v>
      </c>
      <c r="D313">
        <v>943.6</v>
      </c>
      <c r="E313">
        <v>1548.2</v>
      </c>
      <c r="F313" s="2">
        <f t="shared" si="94"/>
        <v>1465.2</v>
      </c>
      <c r="G313" s="2">
        <f t="shared" si="95"/>
        <v>2342.6</v>
      </c>
      <c r="H313" s="12">
        <f t="shared" si="96"/>
        <v>-37.454110817040885</v>
      </c>
    </row>
    <row r="314" spans="1:9" x14ac:dyDescent="0.25">
      <c r="A314" s="10">
        <f t="shared" si="90"/>
        <v>41025</v>
      </c>
      <c r="B314">
        <v>523.79999999999995</v>
      </c>
      <c r="C314">
        <v>797.9</v>
      </c>
      <c r="D314">
        <v>952.9</v>
      </c>
      <c r="E314">
        <v>1566.8</v>
      </c>
      <c r="F314" s="2">
        <f t="shared" si="94"/>
        <v>1476.6999999999998</v>
      </c>
      <c r="G314" s="2">
        <f t="shared" si="95"/>
        <v>2364.6999999999998</v>
      </c>
      <c r="H314" s="12">
        <f t="shared" si="96"/>
        <v>-37.552332219731888</v>
      </c>
    </row>
    <row r="315" spans="1:9" x14ac:dyDescent="0.25">
      <c r="A315" s="10">
        <f t="shared" si="90"/>
        <v>41032</v>
      </c>
      <c r="B315">
        <v>527.20000000000005</v>
      </c>
      <c r="C315">
        <v>702.6</v>
      </c>
      <c r="D315">
        <v>966</v>
      </c>
      <c r="E315">
        <v>1646.4</v>
      </c>
      <c r="F315" s="2">
        <f t="shared" si="94"/>
        <v>1493.2</v>
      </c>
      <c r="G315" s="2">
        <f t="shared" si="95"/>
        <v>2349</v>
      </c>
      <c r="H315" s="12">
        <f t="shared" si="96"/>
        <v>-36.432524478501492</v>
      </c>
    </row>
    <row r="316" spans="1:9" x14ac:dyDescent="0.25">
      <c r="A316" s="10">
        <f t="shared" si="90"/>
        <v>41039</v>
      </c>
      <c r="B316">
        <v>522.70000000000005</v>
      </c>
      <c r="C316">
        <v>600.20000000000005</v>
      </c>
      <c r="D316">
        <v>976.8</v>
      </c>
      <c r="E316">
        <v>1763.1</v>
      </c>
      <c r="F316" s="2">
        <f t="shared" si="94"/>
        <v>1499.5</v>
      </c>
      <c r="G316" s="2">
        <f t="shared" si="95"/>
        <v>2363.3000000000002</v>
      </c>
      <c r="H316" s="12">
        <f t="shared" si="96"/>
        <v>-36.55058604493717</v>
      </c>
    </row>
    <row r="317" spans="1:9" x14ac:dyDescent="0.25">
      <c r="A317" s="10">
        <f t="shared" si="90"/>
        <v>41046</v>
      </c>
      <c r="B317">
        <v>504.8</v>
      </c>
      <c r="C317">
        <v>600.6</v>
      </c>
      <c r="D317">
        <v>999.6</v>
      </c>
      <c r="E317">
        <v>1790.7</v>
      </c>
      <c r="F317" s="2">
        <f t="shared" si="94"/>
        <v>1504.4</v>
      </c>
      <c r="G317" s="2">
        <f t="shared" si="95"/>
        <v>2391.3000000000002</v>
      </c>
      <c r="H317" s="12">
        <f t="shared" si="96"/>
        <v>-37.088612888387075</v>
      </c>
    </row>
    <row r="318" spans="1:9" x14ac:dyDescent="0.25">
      <c r="A318" s="10">
        <f t="shared" ref="A318:A381" si="98">+A317+7</f>
        <v>41053</v>
      </c>
      <c r="B318">
        <v>470.8</v>
      </c>
      <c r="C318">
        <v>529.1</v>
      </c>
      <c r="D318">
        <v>1037.4000000000001</v>
      </c>
      <c r="E318">
        <v>1865.3</v>
      </c>
      <c r="F318" s="2">
        <f t="shared" si="94"/>
        <v>1508.2</v>
      </c>
      <c r="G318" s="2">
        <f t="shared" si="95"/>
        <v>2394.4</v>
      </c>
      <c r="H318" s="12">
        <f t="shared" si="96"/>
        <v>-37.01135983962579</v>
      </c>
      <c r="I318">
        <v>0</v>
      </c>
    </row>
    <row r="319" spans="1:9" x14ac:dyDescent="0.25">
      <c r="A319" s="10">
        <f t="shared" si="98"/>
        <v>41060</v>
      </c>
      <c r="B319">
        <v>461.5</v>
      </c>
      <c r="C319">
        <v>542.9</v>
      </c>
      <c r="D319">
        <v>1048.5</v>
      </c>
      <c r="E319">
        <v>1879.6</v>
      </c>
      <c r="F319" s="2">
        <f t="shared" si="94"/>
        <v>1510</v>
      </c>
      <c r="G319" s="2">
        <f t="shared" si="95"/>
        <v>2422.5</v>
      </c>
      <c r="H319" s="12">
        <f t="shared" si="96"/>
        <v>-37.667698658410728</v>
      </c>
      <c r="I319">
        <v>0</v>
      </c>
    </row>
    <row r="320" spans="1:9" x14ac:dyDescent="0.25">
      <c r="A320" s="10">
        <f t="shared" si="98"/>
        <v>41067</v>
      </c>
      <c r="B320">
        <v>486.2</v>
      </c>
      <c r="C320">
        <v>434.5</v>
      </c>
      <c r="D320">
        <v>1056.0999999999999</v>
      </c>
      <c r="E320">
        <v>2020.4</v>
      </c>
      <c r="F320" s="2">
        <f t="shared" si="94"/>
        <v>1542.3</v>
      </c>
      <c r="G320" s="2">
        <f t="shared" si="95"/>
        <v>2454.9</v>
      </c>
      <c r="H320" s="12">
        <f t="shared" si="96"/>
        <v>-37.174630331174384</v>
      </c>
      <c r="I320">
        <v>0</v>
      </c>
    </row>
    <row r="321" spans="1:9" x14ac:dyDescent="0.25">
      <c r="A321" s="10">
        <f t="shared" si="98"/>
        <v>41074</v>
      </c>
      <c r="B321">
        <v>484.7</v>
      </c>
      <c r="C321">
        <v>433.8</v>
      </c>
      <c r="D321">
        <v>1060.8</v>
      </c>
      <c r="E321">
        <v>2041.1</v>
      </c>
      <c r="F321" s="2">
        <f t="shared" si="94"/>
        <v>1545.5</v>
      </c>
      <c r="G321" s="2">
        <f t="shared" si="95"/>
        <v>2474.9</v>
      </c>
      <c r="H321" s="12">
        <f t="shared" si="96"/>
        <v>-37.553032445755385</v>
      </c>
      <c r="I321">
        <v>0</v>
      </c>
    </row>
    <row r="322" spans="1:9" x14ac:dyDescent="0.25">
      <c r="A322" s="10">
        <f t="shared" si="98"/>
        <v>41081</v>
      </c>
      <c r="B322">
        <v>414.2</v>
      </c>
      <c r="C322">
        <v>451</v>
      </c>
      <c r="D322">
        <v>1134.0999999999999</v>
      </c>
      <c r="E322">
        <v>2056.1</v>
      </c>
      <c r="F322" s="2">
        <f t="shared" si="94"/>
        <v>1548.3</v>
      </c>
      <c r="G322" s="2">
        <f t="shared" si="95"/>
        <v>2507.1</v>
      </c>
      <c r="H322" s="12">
        <f t="shared" si="96"/>
        <v>-38.243388775876511</v>
      </c>
      <c r="I322">
        <v>0</v>
      </c>
    </row>
    <row r="323" spans="1:9" x14ac:dyDescent="0.25">
      <c r="A323" s="10">
        <f t="shared" si="98"/>
        <v>41088</v>
      </c>
      <c r="B323">
        <v>308</v>
      </c>
      <c r="C323">
        <v>470.4</v>
      </c>
      <c r="D323">
        <v>1143.7</v>
      </c>
      <c r="E323">
        <v>2100</v>
      </c>
      <c r="F323" s="2">
        <f t="shared" si="94"/>
        <v>1451.7</v>
      </c>
      <c r="G323" s="2">
        <f t="shared" si="95"/>
        <v>2570.4</v>
      </c>
      <c r="H323" s="12">
        <f t="shared" si="96"/>
        <v>-43.522408963585434</v>
      </c>
      <c r="I323">
        <v>0</v>
      </c>
    </row>
    <row r="324" spans="1:9" x14ac:dyDescent="0.25">
      <c r="A324" s="10">
        <f t="shared" si="98"/>
        <v>41095</v>
      </c>
      <c r="B324">
        <v>213.9</v>
      </c>
      <c r="C324">
        <v>466.2</v>
      </c>
      <c r="D324">
        <v>1150.8</v>
      </c>
      <c r="E324">
        <v>2187.1999999999998</v>
      </c>
      <c r="F324" s="2">
        <f t="shared" si="94"/>
        <v>1364.7</v>
      </c>
      <c r="G324" s="2">
        <f t="shared" si="95"/>
        <v>2653.3999999999996</v>
      </c>
      <c r="H324" s="12">
        <f t="shared" si="96"/>
        <v>-48.567875179015594</v>
      </c>
      <c r="I324">
        <v>0</v>
      </c>
    </row>
    <row r="325" spans="1:9" x14ac:dyDescent="0.25">
      <c r="A325" s="10">
        <f t="shared" si="98"/>
        <v>41102</v>
      </c>
      <c r="B325">
        <v>117.9</v>
      </c>
      <c r="C325">
        <v>461.8</v>
      </c>
      <c r="D325">
        <v>1162.7</v>
      </c>
      <c r="E325">
        <v>2205.8000000000002</v>
      </c>
      <c r="F325" s="2">
        <f t="shared" si="94"/>
        <v>1280.6000000000001</v>
      </c>
      <c r="G325" s="2">
        <f t="shared" si="95"/>
        <v>2667.6000000000004</v>
      </c>
      <c r="H325" s="12">
        <f t="shared" si="96"/>
        <v>-51.994301994301992</v>
      </c>
    </row>
    <row r="326" spans="1:9" x14ac:dyDescent="0.25">
      <c r="A326" s="10">
        <f t="shared" si="98"/>
        <v>41109</v>
      </c>
      <c r="B326">
        <v>75.599999999999994</v>
      </c>
      <c r="C326">
        <v>452.6</v>
      </c>
      <c r="D326">
        <v>1196.0999999999999</v>
      </c>
      <c r="E326">
        <v>2229.1</v>
      </c>
      <c r="F326" s="2">
        <f t="shared" si="94"/>
        <v>1271.6999999999998</v>
      </c>
      <c r="G326" s="2">
        <f t="shared" si="95"/>
        <v>2681.7</v>
      </c>
      <c r="H326" s="12">
        <f t="shared" si="96"/>
        <v>-52.578588208971922</v>
      </c>
    </row>
    <row r="327" spans="1:9" x14ac:dyDescent="0.25">
      <c r="A327" s="10">
        <f t="shared" si="98"/>
        <v>41116</v>
      </c>
      <c r="B327">
        <v>61.6</v>
      </c>
      <c r="C327">
        <v>439.3</v>
      </c>
      <c r="D327">
        <v>1214.2</v>
      </c>
      <c r="E327">
        <v>2255</v>
      </c>
      <c r="F327" s="2">
        <f t="shared" si="94"/>
        <v>1275.8</v>
      </c>
      <c r="G327" s="2">
        <f t="shared" si="95"/>
        <v>2694.3</v>
      </c>
      <c r="H327" s="12">
        <f t="shared" si="96"/>
        <v>-52.648183201573694</v>
      </c>
      <c r="I327">
        <v>0</v>
      </c>
    </row>
    <row r="328" spans="1:9" x14ac:dyDescent="0.25">
      <c r="A328" s="10">
        <f t="shared" si="98"/>
        <v>41123</v>
      </c>
      <c r="B328">
        <v>53.5</v>
      </c>
      <c r="C328">
        <v>476.8</v>
      </c>
      <c r="D328">
        <v>1227.0999999999999</v>
      </c>
      <c r="E328">
        <v>2285.9</v>
      </c>
      <c r="F328" s="2">
        <f t="shared" si="94"/>
        <v>1280.5999999999999</v>
      </c>
      <c r="G328" s="2">
        <f t="shared" si="95"/>
        <v>2762.7000000000003</v>
      </c>
      <c r="H328" s="12">
        <f t="shared" si="96"/>
        <v>-53.646794802186278</v>
      </c>
      <c r="I328">
        <v>0</v>
      </c>
    </row>
    <row r="329" spans="1:9" x14ac:dyDescent="0.25">
      <c r="A329" s="10">
        <f t="shared" si="98"/>
        <v>41130</v>
      </c>
      <c r="B329">
        <v>53.1</v>
      </c>
      <c r="C329">
        <v>457.2</v>
      </c>
      <c r="D329">
        <v>1230</v>
      </c>
      <c r="E329">
        <v>2317.6999999999998</v>
      </c>
      <c r="F329" s="2">
        <f t="shared" si="94"/>
        <v>1283.0999999999999</v>
      </c>
      <c r="G329" s="2">
        <f t="shared" si="95"/>
        <v>2774.8999999999996</v>
      </c>
      <c r="H329" s="12">
        <f t="shared" si="96"/>
        <v>-53.760495873725176</v>
      </c>
      <c r="I329">
        <v>23.5</v>
      </c>
    </row>
    <row r="330" spans="1:9" x14ac:dyDescent="0.25">
      <c r="A330" s="10">
        <f t="shared" si="98"/>
        <v>41137</v>
      </c>
      <c r="B330">
        <v>78.099999999999994</v>
      </c>
      <c r="C330">
        <v>481.6</v>
      </c>
      <c r="D330">
        <v>1237.5</v>
      </c>
      <c r="E330">
        <v>2334.1999999999998</v>
      </c>
      <c r="F330" s="2">
        <f t="shared" si="94"/>
        <v>1315.6</v>
      </c>
      <c r="G330" s="2">
        <f t="shared" si="95"/>
        <v>2815.7999999999997</v>
      </c>
      <c r="H330" s="12">
        <f t="shared" si="96"/>
        <v>-53.277931671283476</v>
      </c>
      <c r="I330">
        <v>23.5</v>
      </c>
    </row>
    <row r="331" spans="1:9" x14ac:dyDescent="0.25">
      <c r="A331" s="10">
        <f t="shared" si="98"/>
        <v>41144</v>
      </c>
      <c r="B331">
        <v>66.099999999999994</v>
      </c>
      <c r="C331">
        <v>460.7</v>
      </c>
      <c r="D331">
        <v>1247.2</v>
      </c>
      <c r="E331">
        <v>2354.6</v>
      </c>
      <c r="F331" s="2">
        <f t="shared" si="94"/>
        <v>1313.3</v>
      </c>
      <c r="G331" s="2">
        <f t="shared" si="95"/>
        <v>2815.2999999999997</v>
      </c>
      <c r="H331" s="12">
        <f t="shared" si="96"/>
        <v>-53.35133023123646</v>
      </c>
      <c r="I331">
        <v>42.1</v>
      </c>
    </row>
    <row r="332" spans="1:9" x14ac:dyDescent="0.25">
      <c r="A332" s="10">
        <f t="shared" si="98"/>
        <v>41151</v>
      </c>
      <c r="B332">
        <v>52.1</v>
      </c>
      <c r="C332">
        <v>549.1</v>
      </c>
      <c r="D332">
        <v>1262.3</v>
      </c>
      <c r="E332">
        <v>0.7</v>
      </c>
      <c r="F332" s="2">
        <f t="shared" si="94"/>
        <v>1314.3999999999999</v>
      </c>
      <c r="G332" s="2">
        <f t="shared" si="95"/>
        <v>549.80000000000007</v>
      </c>
      <c r="H332" s="12">
        <f t="shared" si="96"/>
        <v>139.06875227355394</v>
      </c>
      <c r="I332">
        <v>48.6</v>
      </c>
    </row>
    <row r="333" spans="1:9" x14ac:dyDescent="0.25">
      <c r="A333" s="10">
        <f t="shared" si="98"/>
        <v>41158</v>
      </c>
      <c r="B333">
        <v>99</v>
      </c>
      <c r="C333">
        <v>549.1</v>
      </c>
      <c r="D333">
        <v>27.7</v>
      </c>
      <c r="E333">
        <v>0.7</v>
      </c>
      <c r="F333" s="2">
        <f t="shared" si="94"/>
        <v>126.7</v>
      </c>
      <c r="G333" s="2">
        <f t="shared" si="95"/>
        <v>549.80000000000007</v>
      </c>
      <c r="H333" s="12">
        <f t="shared" si="96"/>
        <v>-76.955256456893423</v>
      </c>
    </row>
    <row r="334" spans="1:9" x14ac:dyDescent="0.25">
      <c r="A334" s="10">
        <f t="shared" si="98"/>
        <v>41165</v>
      </c>
      <c r="B334">
        <v>107.9</v>
      </c>
      <c r="C334">
        <v>513</v>
      </c>
      <c r="D334">
        <v>32.700000000000003</v>
      </c>
      <c r="E334">
        <v>61.9</v>
      </c>
      <c r="F334" s="2">
        <f t="shared" si="94"/>
        <v>140.60000000000002</v>
      </c>
      <c r="G334" s="2">
        <f t="shared" si="95"/>
        <v>574.9</v>
      </c>
      <c r="H334" s="12">
        <f t="shared" si="96"/>
        <v>-75.54357279526873</v>
      </c>
    </row>
    <row r="335" spans="1:9" x14ac:dyDescent="0.25">
      <c r="A335" s="10">
        <f t="shared" si="98"/>
        <v>41172</v>
      </c>
      <c r="B335">
        <v>94.1</v>
      </c>
      <c r="C335">
        <v>520.1</v>
      </c>
      <c r="D335">
        <v>49.5</v>
      </c>
      <c r="E335">
        <v>84.8</v>
      </c>
      <c r="F335" s="2">
        <f t="shared" si="94"/>
        <v>143.6</v>
      </c>
      <c r="G335" s="2">
        <f t="shared" si="95"/>
        <v>604.9</v>
      </c>
      <c r="H335" s="12">
        <f t="shared" si="96"/>
        <v>-76.260538932054885</v>
      </c>
    </row>
    <row r="336" spans="1:9" x14ac:dyDescent="0.25">
      <c r="A336" s="10">
        <f t="shared" si="98"/>
        <v>41179</v>
      </c>
      <c r="B336">
        <v>81.7</v>
      </c>
      <c r="C336">
        <v>539.5</v>
      </c>
      <c r="D336">
        <v>61.9</v>
      </c>
      <c r="E336">
        <v>97.1</v>
      </c>
      <c r="F336" s="2">
        <f t="shared" si="94"/>
        <v>143.6</v>
      </c>
      <c r="G336" s="2">
        <f t="shared" si="95"/>
        <v>636.6</v>
      </c>
      <c r="H336" s="12">
        <f t="shared" si="96"/>
        <v>-77.442664153314496</v>
      </c>
    </row>
    <row r="337" spans="1:8" x14ac:dyDescent="0.25">
      <c r="A337" s="10">
        <f t="shared" si="98"/>
        <v>41186</v>
      </c>
      <c r="B337">
        <v>80.599999999999994</v>
      </c>
      <c r="C337">
        <v>573.4</v>
      </c>
      <c r="D337">
        <v>65.7</v>
      </c>
      <c r="E337">
        <v>107.3</v>
      </c>
      <c r="F337" s="2">
        <f t="shared" si="94"/>
        <v>146.30000000000001</v>
      </c>
      <c r="G337" s="2">
        <f t="shared" si="95"/>
        <v>680.69999999999993</v>
      </c>
      <c r="H337" s="12">
        <f t="shared" si="96"/>
        <v>-78.507418833553686</v>
      </c>
    </row>
    <row r="338" spans="1:8" x14ac:dyDescent="0.25">
      <c r="A338" s="10">
        <f t="shared" si="98"/>
        <v>41193</v>
      </c>
      <c r="B338">
        <v>47.3</v>
      </c>
      <c r="C338">
        <v>577</v>
      </c>
      <c r="D338">
        <v>103</v>
      </c>
      <c r="E338">
        <v>125.1</v>
      </c>
      <c r="F338" s="2">
        <f t="shared" si="94"/>
        <v>150.30000000000001</v>
      </c>
      <c r="G338" s="2">
        <f t="shared" si="95"/>
        <v>702.1</v>
      </c>
      <c r="H338" s="12">
        <f t="shared" si="96"/>
        <v>-78.592793049423165</v>
      </c>
    </row>
    <row r="339" spans="1:8" x14ac:dyDescent="0.25">
      <c r="A339" s="10">
        <f t="shared" si="98"/>
        <v>41200</v>
      </c>
      <c r="B339">
        <v>43.9</v>
      </c>
      <c r="C339">
        <v>551.6</v>
      </c>
      <c r="D339">
        <v>109.6</v>
      </c>
      <c r="E339">
        <v>162.80000000000001</v>
      </c>
      <c r="F339" s="2">
        <f t="shared" si="94"/>
        <v>153.5</v>
      </c>
      <c r="G339" s="2">
        <f t="shared" si="95"/>
        <v>714.40000000000009</v>
      </c>
      <c r="H339" s="12">
        <f t="shared" si="96"/>
        <v>-78.513437849944012</v>
      </c>
    </row>
    <row r="340" spans="1:8" x14ac:dyDescent="0.25">
      <c r="A340" s="10">
        <f t="shared" si="98"/>
        <v>41207</v>
      </c>
      <c r="B340">
        <v>61.7</v>
      </c>
      <c r="C340">
        <v>566.9</v>
      </c>
      <c r="D340">
        <v>118.9</v>
      </c>
      <c r="E340">
        <v>174</v>
      </c>
      <c r="F340" s="2">
        <f t="shared" ref="F340:F403" si="99">+B340+D340</f>
        <v>180.60000000000002</v>
      </c>
      <c r="G340" s="2">
        <f t="shared" ref="G340:G403" si="100">+C340+E340</f>
        <v>740.9</v>
      </c>
      <c r="H340" s="12">
        <f t="shared" ref="H340:H403" si="101">+(F340/G340-1)*100</f>
        <v>-75.624240788230523</v>
      </c>
    </row>
    <row r="341" spans="1:8" x14ac:dyDescent="0.25">
      <c r="A341" s="10">
        <f t="shared" si="98"/>
        <v>41214</v>
      </c>
      <c r="B341">
        <v>55.6</v>
      </c>
      <c r="C341">
        <v>580.5</v>
      </c>
      <c r="D341">
        <v>129.5</v>
      </c>
      <c r="E341">
        <v>197.6</v>
      </c>
      <c r="F341" s="2">
        <f t="shared" si="99"/>
        <v>185.1</v>
      </c>
      <c r="G341" s="2">
        <f t="shared" si="100"/>
        <v>778.1</v>
      </c>
      <c r="H341" s="12">
        <f t="shared" si="101"/>
        <v>-76.211283896671375</v>
      </c>
    </row>
    <row r="342" spans="1:8" x14ac:dyDescent="0.25">
      <c r="A342" s="10">
        <f t="shared" si="98"/>
        <v>41221</v>
      </c>
      <c r="B342">
        <v>72.7</v>
      </c>
      <c r="C342">
        <v>560.70000000000005</v>
      </c>
      <c r="D342">
        <v>132.6</v>
      </c>
      <c r="E342">
        <v>224.3</v>
      </c>
      <c r="F342" s="2">
        <f t="shared" si="99"/>
        <v>205.3</v>
      </c>
      <c r="G342" s="2">
        <f t="shared" si="100"/>
        <v>785</v>
      </c>
      <c r="H342" s="12">
        <f t="shared" si="101"/>
        <v>-73.847133757961785</v>
      </c>
    </row>
    <row r="343" spans="1:8" x14ac:dyDescent="0.25">
      <c r="A343" s="10">
        <f t="shared" si="98"/>
        <v>41228</v>
      </c>
      <c r="B343">
        <v>74.7</v>
      </c>
      <c r="C343">
        <v>562.70000000000005</v>
      </c>
      <c r="D343">
        <v>137.80000000000001</v>
      </c>
      <c r="E343">
        <v>322.8</v>
      </c>
      <c r="F343" s="2">
        <f t="shared" si="99"/>
        <v>212.5</v>
      </c>
      <c r="G343" s="2">
        <f t="shared" si="100"/>
        <v>885.5</v>
      </c>
      <c r="H343" s="12">
        <f t="shared" si="101"/>
        <v>-76.002258610954271</v>
      </c>
    </row>
    <row r="344" spans="1:8" x14ac:dyDescent="0.25">
      <c r="A344" s="10">
        <f t="shared" si="98"/>
        <v>41235</v>
      </c>
      <c r="B344">
        <v>80.5</v>
      </c>
      <c r="C344">
        <v>555.70000000000005</v>
      </c>
      <c r="D344">
        <v>141.30000000000001</v>
      </c>
      <c r="E344">
        <v>351.7</v>
      </c>
      <c r="F344" s="2">
        <f t="shared" si="99"/>
        <v>221.8</v>
      </c>
      <c r="G344" s="2">
        <f t="shared" si="100"/>
        <v>907.40000000000009</v>
      </c>
      <c r="H344" s="12">
        <f t="shared" si="101"/>
        <v>-75.556535155389028</v>
      </c>
    </row>
    <row r="345" spans="1:8" x14ac:dyDescent="0.25">
      <c r="A345" s="10">
        <f t="shared" si="98"/>
        <v>41242</v>
      </c>
      <c r="B345">
        <v>82.6</v>
      </c>
      <c r="C345">
        <v>542</v>
      </c>
      <c r="D345">
        <v>145.4</v>
      </c>
      <c r="E345">
        <v>376.8</v>
      </c>
      <c r="F345" s="2">
        <f t="shared" si="99"/>
        <v>228</v>
      </c>
      <c r="G345" s="2">
        <f t="shared" si="100"/>
        <v>918.8</v>
      </c>
      <c r="H345" s="12">
        <f t="shared" si="101"/>
        <v>-75.185023944275144</v>
      </c>
    </row>
    <row r="346" spans="1:8" x14ac:dyDescent="0.25">
      <c r="A346" s="10">
        <f t="shared" si="98"/>
        <v>41249</v>
      </c>
      <c r="B346">
        <v>112</v>
      </c>
      <c r="C346">
        <v>533.5</v>
      </c>
      <c r="D346">
        <v>148.19999999999999</v>
      </c>
      <c r="E346">
        <v>403.4</v>
      </c>
      <c r="F346" s="2">
        <f t="shared" si="99"/>
        <v>260.2</v>
      </c>
      <c r="G346" s="2">
        <f t="shared" si="100"/>
        <v>936.9</v>
      </c>
      <c r="H346" s="12">
        <f t="shared" si="101"/>
        <v>-72.227558971074828</v>
      </c>
    </row>
    <row r="347" spans="1:8" x14ac:dyDescent="0.25">
      <c r="A347" s="10">
        <f t="shared" si="98"/>
        <v>41256</v>
      </c>
      <c r="B347">
        <v>100.2</v>
      </c>
      <c r="C347">
        <v>519.5</v>
      </c>
      <c r="D347">
        <v>153.9</v>
      </c>
      <c r="E347">
        <v>452.3</v>
      </c>
      <c r="F347" s="2">
        <f t="shared" si="99"/>
        <v>254.10000000000002</v>
      </c>
      <c r="G347" s="2">
        <f t="shared" si="100"/>
        <v>971.8</v>
      </c>
      <c r="H347" s="12">
        <f t="shared" si="101"/>
        <v>-73.852644577073463</v>
      </c>
    </row>
    <row r="348" spans="1:8" x14ac:dyDescent="0.25">
      <c r="A348" s="10">
        <f t="shared" si="98"/>
        <v>41263</v>
      </c>
      <c r="B348">
        <v>73.599999999999994</v>
      </c>
      <c r="C348">
        <v>501.4</v>
      </c>
      <c r="D348">
        <v>185.8</v>
      </c>
      <c r="E348">
        <v>484.3</v>
      </c>
      <c r="F348" s="2">
        <f t="shared" si="99"/>
        <v>259.39999999999998</v>
      </c>
      <c r="G348" s="2">
        <f t="shared" si="100"/>
        <v>985.7</v>
      </c>
      <c r="H348" s="12">
        <f t="shared" si="101"/>
        <v>-73.68367657502283</v>
      </c>
    </row>
    <row r="349" spans="1:8" x14ac:dyDescent="0.25">
      <c r="A349" s="10">
        <f t="shared" si="98"/>
        <v>41270</v>
      </c>
      <c r="B349">
        <v>78.599999999999994</v>
      </c>
      <c r="C349">
        <v>475.1</v>
      </c>
      <c r="D349">
        <v>192.8</v>
      </c>
      <c r="E349">
        <v>509.2</v>
      </c>
      <c r="F349" s="2">
        <f t="shared" si="99"/>
        <v>271.39999999999998</v>
      </c>
      <c r="G349" s="2">
        <f t="shared" si="100"/>
        <v>984.3</v>
      </c>
      <c r="H349" s="12">
        <f t="shared" si="101"/>
        <v>-72.427105557248808</v>
      </c>
    </row>
    <row r="350" spans="1:8" x14ac:dyDescent="0.25">
      <c r="A350" s="10">
        <f t="shared" si="98"/>
        <v>41277</v>
      </c>
      <c r="B350">
        <v>83.7</v>
      </c>
      <c r="C350">
        <v>435.2</v>
      </c>
      <c r="D350">
        <v>202</v>
      </c>
      <c r="E350">
        <v>543.9</v>
      </c>
      <c r="F350" s="2">
        <f t="shared" si="99"/>
        <v>285.7</v>
      </c>
      <c r="G350" s="2">
        <f t="shared" si="100"/>
        <v>979.09999999999991</v>
      </c>
      <c r="H350" s="12">
        <f t="shared" si="101"/>
        <v>-70.820140945766525</v>
      </c>
    </row>
    <row r="351" spans="1:8" x14ac:dyDescent="0.25">
      <c r="A351" s="10">
        <f t="shared" si="98"/>
        <v>41284</v>
      </c>
      <c r="B351">
        <v>122.6</v>
      </c>
      <c r="C351">
        <v>402.4</v>
      </c>
      <c r="D351">
        <v>212.2</v>
      </c>
      <c r="E351">
        <v>595.9</v>
      </c>
      <c r="F351" s="2">
        <f t="shared" si="99"/>
        <v>334.79999999999995</v>
      </c>
      <c r="G351" s="2">
        <f t="shared" si="100"/>
        <v>998.3</v>
      </c>
      <c r="H351" s="12">
        <f t="shared" si="101"/>
        <v>-66.462987078032668</v>
      </c>
    </row>
    <row r="352" spans="1:8" x14ac:dyDescent="0.25">
      <c r="A352" s="10">
        <f t="shared" si="98"/>
        <v>41291</v>
      </c>
      <c r="B352">
        <v>125.8</v>
      </c>
      <c r="C352">
        <v>388.5</v>
      </c>
      <c r="D352">
        <v>219.3</v>
      </c>
      <c r="E352">
        <v>644.6</v>
      </c>
      <c r="F352" s="2">
        <f t="shared" si="99"/>
        <v>345.1</v>
      </c>
      <c r="G352" s="2">
        <f t="shared" si="100"/>
        <v>1033.0999999999999</v>
      </c>
      <c r="H352" s="12">
        <f t="shared" si="101"/>
        <v>-66.595682896137831</v>
      </c>
    </row>
    <row r="353" spans="1:8" x14ac:dyDescent="0.25">
      <c r="A353" s="10">
        <f t="shared" si="98"/>
        <v>41298</v>
      </c>
      <c r="B353">
        <v>111</v>
      </c>
      <c r="C353">
        <v>374.8</v>
      </c>
      <c r="D353">
        <v>228.9</v>
      </c>
      <c r="E353">
        <v>662.8</v>
      </c>
      <c r="F353" s="2">
        <f t="shared" si="99"/>
        <v>339.9</v>
      </c>
      <c r="G353" s="2">
        <f t="shared" si="100"/>
        <v>1037.5999999999999</v>
      </c>
      <c r="H353" s="12">
        <f t="shared" si="101"/>
        <v>-67.241711642251346</v>
      </c>
    </row>
    <row r="354" spans="1:8" x14ac:dyDescent="0.25">
      <c r="A354" s="10">
        <f t="shared" si="98"/>
        <v>41305</v>
      </c>
      <c r="B354">
        <v>107.3</v>
      </c>
      <c r="C354">
        <v>373.9</v>
      </c>
      <c r="D354">
        <v>237.9</v>
      </c>
      <c r="E354">
        <v>682.1</v>
      </c>
      <c r="F354" s="2">
        <f t="shared" si="99"/>
        <v>345.2</v>
      </c>
      <c r="G354" s="2">
        <f t="shared" si="100"/>
        <v>1056</v>
      </c>
      <c r="H354" s="12">
        <f t="shared" si="101"/>
        <v>-67.310606060606062</v>
      </c>
    </row>
    <row r="355" spans="1:8" x14ac:dyDescent="0.25">
      <c r="A355" s="10">
        <f t="shared" si="98"/>
        <v>41312</v>
      </c>
      <c r="B355">
        <v>100.5</v>
      </c>
      <c r="C355">
        <v>449.9</v>
      </c>
      <c r="D355">
        <v>245.5</v>
      </c>
      <c r="E355">
        <v>706.2</v>
      </c>
      <c r="F355" s="2">
        <f t="shared" si="99"/>
        <v>346</v>
      </c>
      <c r="G355" s="2">
        <f t="shared" si="100"/>
        <v>1156.0999999999999</v>
      </c>
      <c r="H355" s="12">
        <f t="shared" si="101"/>
        <v>-70.07179309748291</v>
      </c>
    </row>
    <row r="356" spans="1:8" x14ac:dyDescent="0.25">
      <c r="A356" s="10">
        <f t="shared" si="98"/>
        <v>41319</v>
      </c>
      <c r="B356">
        <v>91.6</v>
      </c>
      <c r="C356">
        <v>464.3</v>
      </c>
      <c r="D356">
        <v>256.60000000000002</v>
      </c>
      <c r="E356">
        <v>720.4</v>
      </c>
      <c r="F356" s="2">
        <f t="shared" si="99"/>
        <v>348.20000000000005</v>
      </c>
      <c r="G356" s="2">
        <f t="shared" si="100"/>
        <v>1184.7</v>
      </c>
      <c r="H356" s="12">
        <f t="shared" si="101"/>
        <v>-70.608592892715464</v>
      </c>
    </row>
    <row r="357" spans="1:8" x14ac:dyDescent="0.25">
      <c r="A357" s="10">
        <f t="shared" si="98"/>
        <v>41326</v>
      </c>
      <c r="B357">
        <v>99.4</v>
      </c>
      <c r="C357">
        <v>531.79999999999995</v>
      </c>
      <c r="D357">
        <v>265.2</v>
      </c>
      <c r="E357">
        <v>738.6</v>
      </c>
      <c r="F357" s="2">
        <f t="shared" si="99"/>
        <v>364.6</v>
      </c>
      <c r="G357" s="2">
        <f t="shared" si="100"/>
        <v>1270.4000000000001</v>
      </c>
      <c r="H357" s="12">
        <f t="shared" si="101"/>
        <v>-71.300377833753146</v>
      </c>
    </row>
    <row r="358" spans="1:8" x14ac:dyDescent="0.25">
      <c r="A358" s="10">
        <f t="shared" si="98"/>
        <v>41333</v>
      </c>
      <c r="B358">
        <v>60.2</v>
      </c>
      <c r="C358">
        <v>526.20000000000005</v>
      </c>
      <c r="D358">
        <v>299.39999999999998</v>
      </c>
      <c r="E358">
        <v>756.3</v>
      </c>
      <c r="F358" s="2">
        <f t="shared" si="99"/>
        <v>359.59999999999997</v>
      </c>
      <c r="G358" s="2">
        <f t="shared" si="100"/>
        <v>1282.5</v>
      </c>
      <c r="H358" s="12">
        <f t="shared" si="101"/>
        <v>-71.961013645224185</v>
      </c>
    </row>
    <row r="359" spans="1:8" x14ac:dyDescent="0.25">
      <c r="A359" s="10">
        <f t="shared" si="98"/>
        <v>41340</v>
      </c>
      <c r="B359">
        <v>71.8</v>
      </c>
      <c r="C359">
        <v>530</v>
      </c>
      <c r="D359">
        <v>303.39999999999998</v>
      </c>
      <c r="E359">
        <v>771.5</v>
      </c>
      <c r="F359" s="2">
        <f t="shared" si="99"/>
        <v>375.2</v>
      </c>
      <c r="G359" s="2">
        <f t="shared" si="100"/>
        <v>1301.5</v>
      </c>
      <c r="H359" s="12">
        <f t="shared" si="101"/>
        <v>-71.171724932769891</v>
      </c>
    </row>
    <row r="360" spans="1:8" x14ac:dyDescent="0.25">
      <c r="A360" s="10">
        <f t="shared" si="98"/>
        <v>41347</v>
      </c>
      <c r="B360">
        <v>67.5</v>
      </c>
      <c r="C360">
        <v>533.20000000000005</v>
      </c>
      <c r="D360">
        <v>315.89999999999998</v>
      </c>
      <c r="E360">
        <v>786.5</v>
      </c>
      <c r="F360" s="2">
        <f t="shared" si="99"/>
        <v>383.4</v>
      </c>
      <c r="G360" s="2">
        <f t="shared" si="100"/>
        <v>1319.7</v>
      </c>
      <c r="H360" s="12">
        <f t="shared" si="101"/>
        <v>-70.947942714253244</v>
      </c>
    </row>
    <row r="361" spans="1:8" x14ac:dyDescent="0.25">
      <c r="A361" s="10">
        <f t="shared" si="98"/>
        <v>41354</v>
      </c>
      <c r="B361">
        <v>62.9</v>
      </c>
      <c r="C361">
        <v>546.20000000000005</v>
      </c>
      <c r="D361">
        <v>337</v>
      </c>
      <c r="E361">
        <v>801.4</v>
      </c>
      <c r="F361" s="2">
        <f t="shared" si="99"/>
        <v>399.9</v>
      </c>
      <c r="G361" s="2">
        <f t="shared" si="100"/>
        <v>1347.6</v>
      </c>
      <c r="H361" s="12">
        <f t="shared" si="101"/>
        <v>-70.32502226179875</v>
      </c>
    </row>
    <row r="362" spans="1:8" x14ac:dyDescent="0.25">
      <c r="A362" s="10">
        <f t="shared" si="98"/>
        <v>41361</v>
      </c>
      <c r="B362">
        <v>58.2</v>
      </c>
      <c r="C362">
        <v>479.2</v>
      </c>
      <c r="D362">
        <v>357.3</v>
      </c>
      <c r="E362">
        <v>893.9</v>
      </c>
      <c r="F362" s="2">
        <f t="shared" si="99"/>
        <v>415.5</v>
      </c>
      <c r="G362" s="2">
        <f t="shared" si="100"/>
        <v>1373.1</v>
      </c>
      <c r="H362" s="12">
        <f t="shared" si="101"/>
        <v>-69.740004369674452</v>
      </c>
    </row>
    <row r="363" spans="1:8" x14ac:dyDescent="0.25">
      <c r="A363" s="10">
        <f t="shared" si="98"/>
        <v>41368</v>
      </c>
      <c r="B363">
        <v>85.1</v>
      </c>
      <c r="C363">
        <v>451.5</v>
      </c>
      <c r="D363">
        <v>364</v>
      </c>
      <c r="E363">
        <v>923.5</v>
      </c>
      <c r="F363" s="2">
        <f t="shared" si="99"/>
        <v>449.1</v>
      </c>
      <c r="G363" s="2">
        <f t="shared" si="100"/>
        <v>1375</v>
      </c>
      <c r="H363" s="12">
        <f t="shared" si="101"/>
        <v>-67.338181818181823</v>
      </c>
    </row>
    <row r="364" spans="1:8" x14ac:dyDescent="0.25">
      <c r="A364" s="10">
        <f t="shared" si="98"/>
        <v>41375</v>
      </c>
      <c r="B364">
        <v>76.400000000000006</v>
      </c>
      <c r="C364">
        <v>520.1</v>
      </c>
      <c r="D364">
        <v>370.2</v>
      </c>
      <c r="E364">
        <v>932.3</v>
      </c>
      <c r="F364" s="2">
        <f t="shared" si="99"/>
        <v>446.6</v>
      </c>
      <c r="G364" s="2">
        <f t="shared" si="100"/>
        <v>1452.4</v>
      </c>
      <c r="H364" s="12">
        <f t="shared" si="101"/>
        <v>-69.250895070228594</v>
      </c>
    </row>
    <row r="365" spans="1:8" x14ac:dyDescent="0.25">
      <c r="A365" s="10">
        <f t="shared" si="98"/>
        <v>41382</v>
      </c>
      <c r="B365">
        <v>77.099999999999994</v>
      </c>
      <c r="C365">
        <v>521.6</v>
      </c>
      <c r="D365">
        <v>371.8</v>
      </c>
      <c r="E365">
        <v>943.6</v>
      </c>
      <c r="F365" s="2">
        <f t="shared" si="99"/>
        <v>448.9</v>
      </c>
      <c r="G365" s="2">
        <f t="shared" si="100"/>
        <v>1465.2</v>
      </c>
      <c r="H365" s="12">
        <f t="shared" si="101"/>
        <v>-69.362544362544369</v>
      </c>
    </row>
    <row r="366" spans="1:8" x14ac:dyDescent="0.25">
      <c r="A366" s="10">
        <f t="shared" si="98"/>
        <v>41389</v>
      </c>
      <c r="B366">
        <v>66.7</v>
      </c>
      <c r="C366">
        <v>523.79999999999995</v>
      </c>
      <c r="D366">
        <v>382.7</v>
      </c>
      <c r="E366">
        <v>952.9</v>
      </c>
      <c r="F366" s="2">
        <f t="shared" si="99"/>
        <v>449.4</v>
      </c>
      <c r="G366" s="2">
        <f t="shared" si="100"/>
        <v>1476.6999999999998</v>
      </c>
      <c r="H366" s="12">
        <f t="shared" si="101"/>
        <v>-69.567278391006965</v>
      </c>
    </row>
    <row r="367" spans="1:8" x14ac:dyDescent="0.25">
      <c r="A367" s="10">
        <f t="shared" si="98"/>
        <v>41396</v>
      </c>
      <c r="B367">
        <v>60</v>
      </c>
      <c r="C367">
        <v>527.20000000000005</v>
      </c>
      <c r="D367">
        <v>390.4</v>
      </c>
      <c r="E367">
        <v>966</v>
      </c>
      <c r="F367" s="2">
        <f t="shared" si="99"/>
        <v>450.4</v>
      </c>
      <c r="G367" s="2">
        <f t="shared" si="100"/>
        <v>1493.2</v>
      </c>
      <c r="H367" s="12">
        <f t="shared" si="101"/>
        <v>-69.836592552906509</v>
      </c>
    </row>
    <row r="368" spans="1:8" x14ac:dyDescent="0.25">
      <c r="A368" s="10">
        <f t="shared" si="98"/>
        <v>41403</v>
      </c>
      <c r="B368" s="72">
        <v>56.6</v>
      </c>
      <c r="C368">
        <v>522.70000000000005</v>
      </c>
      <c r="D368">
        <v>395.9</v>
      </c>
      <c r="E368">
        <v>976.8</v>
      </c>
      <c r="F368" s="2">
        <f t="shared" si="99"/>
        <v>452.5</v>
      </c>
      <c r="G368" s="2">
        <f t="shared" si="100"/>
        <v>1499.5</v>
      </c>
      <c r="H368" s="12">
        <f t="shared" si="101"/>
        <v>-69.823274424808261</v>
      </c>
    </row>
    <row r="369" spans="1:9" x14ac:dyDescent="0.25">
      <c r="A369" s="10">
        <f t="shared" si="98"/>
        <v>41410</v>
      </c>
      <c r="B369" s="72">
        <v>23.6</v>
      </c>
      <c r="C369">
        <v>504.8</v>
      </c>
      <c r="D369">
        <v>429.2</v>
      </c>
      <c r="E369">
        <v>999.6</v>
      </c>
      <c r="F369" s="2">
        <f t="shared" si="99"/>
        <v>452.8</v>
      </c>
      <c r="G369" s="2">
        <f t="shared" si="100"/>
        <v>1504.4</v>
      </c>
      <c r="H369" s="12">
        <f t="shared" si="101"/>
        <v>-69.901621909066748</v>
      </c>
    </row>
    <row r="370" spans="1:9" x14ac:dyDescent="0.25">
      <c r="A370" s="10">
        <f t="shared" si="98"/>
        <v>41417</v>
      </c>
      <c r="B370">
        <v>25.5</v>
      </c>
      <c r="C370">
        <v>470.8</v>
      </c>
      <c r="D370">
        <v>432.4</v>
      </c>
      <c r="E370">
        <v>1037.4000000000001</v>
      </c>
      <c r="F370" s="2">
        <f t="shared" si="99"/>
        <v>457.9</v>
      </c>
      <c r="G370" s="2">
        <f t="shared" si="100"/>
        <v>1508.2</v>
      </c>
      <c r="H370" s="12">
        <f t="shared" si="101"/>
        <v>-69.639305131945363</v>
      </c>
    </row>
    <row r="371" spans="1:9" x14ac:dyDescent="0.25">
      <c r="A371" s="10">
        <f t="shared" si="98"/>
        <v>41424</v>
      </c>
      <c r="B371" s="72">
        <v>22.2</v>
      </c>
      <c r="C371">
        <v>461.5</v>
      </c>
      <c r="D371">
        <v>435.8</v>
      </c>
      <c r="E371">
        <v>1048.5</v>
      </c>
      <c r="F371" s="2">
        <f t="shared" si="99"/>
        <v>458</v>
      </c>
      <c r="G371" s="2">
        <f t="shared" si="100"/>
        <v>1510</v>
      </c>
      <c r="H371" s="12">
        <f t="shared" si="101"/>
        <v>-69.66887417218544</v>
      </c>
    </row>
    <row r="372" spans="1:9" x14ac:dyDescent="0.25">
      <c r="A372" s="10">
        <f t="shared" si="98"/>
        <v>41431</v>
      </c>
      <c r="B372" s="72">
        <v>24.6</v>
      </c>
      <c r="C372">
        <v>486.2</v>
      </c>
      <c r="D372">
        <v>438.3</v>
      </c>
      <c r="E372">
        <v>1056.0999999999999</v>
      </c>
      <c r="F372" s="2">
        <f t="shared" si="99"/>
        <v>462.90000000000003</v>
      </c>
      <c r="G372" s="2">
        <f t="shared" si="100"/>
        <v>1542.3</v>
      </c>
      <c r="H372" s="12">
        <f t="shared" si="101"/>
        <v>-69.986383971989881</v>
      </c>
      <c r="I372">
        <v>4</v>
      </c>
    </row>
    <row r="373" spans="1:9" x14ac:dyDescent="0.25">
      <c r="A373" s="10">
        <f t="shared" si="98"/>
        <v>41438</v>
      </c>
      <c r="B373" s="72">
        <v>28.5</v>
      </c>
      <c r="C373">
        <v>484.7</v>
      </c>
      <c r="D373">
        <v>439.3</v>
      </c>
      <c r="E373">
        <v>1060.8</v>
      </c>
      <c r="F373" s="2">
        <f t="shared" si="99"/>
        <v>467.8</v>
      </c>
      <c r="G373" s="2">
        <f t="shared" si="100"/>
        <v>1545.5</v>
      </c>
      <c r="H373" s="12">
        <f t="shared" si="101"/>
        <v>-69.731478485926885</v>
      </c>
      <c r="I373">
        <v>8.5</v>
      </c>
    </row>
    <row r="374" spans="1:9" x14ac:dyDescent="0.25">
      <c r="A374" s="10">
        <f t="shared" si="98"/>
        <v>41445</v>
      </c>
      <c r="B374" s="72">
        <v>29</v>
      </c>
      <c r="C374">
        <v>414.2</v>
      </c>
      <c r="D374">
        <v>439.3</v>
      </c>
      <c r="E374">
        <v>1134.0999999999999</v>
      </c>
      <c r="F374" s="2">
        <f t="shared" si="99"/>
        <v>468.3</v>
      </c>
      <c r="G374" s="2">
        <f t="shared" si="100"/>
        <v>1548.3</v>
      </c>
      <c r="H374" s="12">
        <f t="shared" si="101"/>
        <v>-69.753923658205778</v>
      </c>
      <c r="I374">
        <v>9.5</v>
      </c>
    </row>
    <row r="375" spans="1:9" x14ac:dyDescent="0.25">
      <c r="A375" s="10">
        <f t="shared" si="98"/>
        <v>41452</v>
      </c>
      <c r="B375">
        <v>30.6</v>
      </c>
      <c r="C375">
        <v>308</v>
      </c>
      <c r="D375">
        <v>441.1</v>
      </c>
      <c r="E375">
        <v>1143.7</v>
      </c>
      <c r="F375" s="2">
        <f t="shared" si="99"/>
        <v>471.70000000000005</v>
      </c>
      <c r="G375" s="2">
        <f t="shared" si="100"/>
        <v>1451.7</v>
      </c>
      <c r="H375" s="12">
        <f t="shared" si="101"/>
        <v>-67.50706068746986</v>
      </c>
      <c r="I375">
        <v>15.5</v>
      </c>
    </row>
    <row r="376" spans="1:9" x14ac:dyDescent="0.25">
      <c r="A376" s="10">
        <f t="shared" si="98"/>
        <v>41459</v>
      </c>
      <c r="B376">
        <v>60.1</v>
      </c>
      <c r="C376">
        <v>213.9</v>
      </c>
      <c r="D376">
        <v>443.8</v>
      </c>
      <c r="E376">
        <v>1150.8</v>
      </c>
      <c r="F376" s="2">
        <f t="shared" si="99"/>
        <v>503.90000000000003</v>
      </c>
      <c r="G376" s="2">
        <f t="shared" si="100"/>
        <v>1364.7</v>
      </c>
      <c r="H376" s="12">
        <f t="shared" si="101"/>
        <v>-63.076133948853233</v>
      </c>
      <c r="I376">
        <v>20.5</v>
      </c>
    </row>
    <row r="377" spans="1:9" x14ac:dyDescent="0.25">
      <c r="A377" s="10">
        <f t="shared" si="98"/>
        <v>41466</v>
      </c>
      <c r="B377">
        <v>56.5</v>
      </c>
      <c r="C377">
        <v>117.9</v>
      </c>
      <c r="D377">
        <v>451.5</v>
      </c>
      <c r="E377">
        <v>1162.7</v>
      </c>
      <c r="F377" s="2">
        <f t="shared" si="99"/>
        <v>508</v>
      </c>
      <c r="G377" s="2">
        <f t="shared" si="100"/>
        <v>1280.6000000000001</v>
      </c>
      <c r="H377" s="12">
        <f t="shared" si="101"/>
        <v>-60.331094799312822</v>
      </c>
      <c r="I377">
        <v>22.5</v>
      </c>
    </row>
    <row r="378" spans="1:9" x14ac:dyDescent="0.25">
      <c r="A378" s="10">
        <f t="shared" si="98"/>
        <v>41473</v>
      </c>
      <c r="B378">
        <v>64.900000000000006</v>
      </c>
      <c r="C378">
        <v>75.599999999999994</v>
      </c>
      <c r="D378">
        <v>453.2</v>
      </c>
      <c r="E378">
        <v>1196.0999999999999</v>
      </c>
      <c r="F378" s="2">
        <f t="shared" si="99"/>
        <v>518.1</v>
      </c>
      <c r="G378" s="2">
        <f t="shared" si="100"/>
        <v>1271.6999999999998</v>
      </c>
      <c r="H378" s="12">
        <f t="shared" si="101"/>
        <v>-59.259259259259252</v>
      </c>
      <c r="I378">
        <v>22.5</v>
      </c>
    </row>
    <row r="379" spans="1:9" x14ac:dyDescent="0.25">
      <c r="A379" s="10">
        <f t="shared" si="98"/>
        <v>41480</v>
      </c>
      <c r="B379">
        <v>100.5</v>
      </c>
      <c r="C379">
        <v>61.6</v>
      </c>
      <c r="D379">
        <v>457.1</v>
      </c>
      <c r="E379">
        <v>1214.2</v>
      </c>
      <c r="F379" s="2">
        <f t="shared" si="99"/>
        <v>557.6</v>
      </c>
      <c r="G379" s="2">
        <f t="shared" si="100"/>
        <v>1275.8</v>
      </c>
      <c r="H379" s="12">
        <f t="shared" si="101"/>
        <v>-56.294089982755914</v>
      </c>
      <c r="I379">
        <v>22.5</v>
      </c>
    </row>
    <row r="380" spans="1:9" x14ac:dyDescent="0.25">
      <c r="A380" s="10">
        <f t="shared" si="98"/>
        <v>41487</v>
      </c>
      <c r="B380">
        <v>114.5</v>
      </c>
      <c r="C380">
        <v>53.5</v>
      </c>
      <c r="D380">
        <v>459.1</v>
      </c>
      <c r="E380">
        <v>1227.0999999999999</v>
      </c>
      <c r="F380" s="2">
        <f t="shared" si="99"/>
        <v>573.6</v>
      </c>
      <c r="G380" s="2">
        <f t="shared" si="100"/>
        <v>1280.5999999999999</v>
      </c>
      <c r="H380" s="12">
        <f t="shared" si="101"/>
        <v>-55.208496017491804</v>
      </c>
      <c r="I380">
        <v>24</v>
      </c>
    </row>
    <row r="381" spans="1:9" x14ac:dyDescent="0.25">
      <c r="A381" s="10">
        <f t="shared" si="98"/>
        <v>41494</v>
      </c>
      <c r="B381">
        <v>120</v>
      </c>
      <c r="C381">
        <v>53.1</v>
      </c>
      <c r="D381">
        <v>463.1</v>
      </c>
      <c r="E381">
        <v>1230</v>
      </c>
      <c r="F381" s="2">
        <f t="shared" si="99"/>
        <v>583.1</v>
      </c>
      <c r="G381" s="2">
        <f t="shared" si="100"/>
        <v>1283.0999999999999</v>
      </c>
      <c r="H381" s="12">
        <f t="shared" si="101"/>
        <v>-54.555373704309872</v>
      </c>
      <c r="I381">
        <v>24.5</v>
      </c>
    </row>
    <row r="382" spans="1:9" x14ac:dyDescent="0.25">
      <c r="A382" s="10">
        <f t="shared" ref="A382:A445" si="102">+A381+7</f>
        <v>41501</v>
      </c>
      <c r="B382">
        <v>121.7</v>
      </c>
      <c r="C382">
        <v>78.099999999999994</v>
      </c>
      <c r="D382">
        <v>466.5</v>
      </c>
      <c r="E382">
        <v>1237.5</v>
      </c>
      <c r="F382" s="2">
        <f t="shared" si="99"/>
        <v>588.20000000000005</v>
      </c>
      <c r="G382" s="2">
        <f t="shared" si="100"/>
        <v>1315.6</v>
      </c>
      <c r="H382" s="12">
        <f t="shared" si="101"/>
        <v>-55.29036181210094</v>
      </c>
      <c r="I382">
        <v>53.5</v>
      </c>
    </row>
    <row r="383" spans="1:9" x14ac:dyDescent="0.25">
      <c r="A383" s="10">
        <f t="shared" si="102"/>
        <v>41508</v>
      </c>
      <c r="B383">
        <v>114.9</v>
      </c>
      <c r="C383">
        <v>66.099999999999994</v>
      </c>
      <c r="D383">
        <v>476.3</v>
      </c>
      <c r="E383">
        <v>1247.2</v>
      </c>
      <c r="F383" s="2">
        <f t="shared" si="99"/>
        <v>591.20000000000005</v>
      </c>
      <c r="G383" s="2">
        <f t="shared" si="100"/>
        <v>1313.3</v>
      </c>
      <c r="H383" s="12">
        <f t="shared" si="101"/>
        <v>-54.983629026117406</v>
      </c>
      <c r="I383">
        <v>56</v>
      </c>
    </row>
    <row r="384" spans="1:9" x14ac:dyDescent="0.25">
      <c r="A384" s="10">
        <f t="shared" si="102"/>
        <v>41515</v>
      </c>
      <c r="B384">
        <v>85.6</v>
      </c>
      <c r="C384">
        <v>52.1</v>
      </c>
      <c r="D384">
        <v>509.6</v>
      </c>
      <c r="E384">
        <v>1262.3</v>
      </c>
      <c r="F384" s="2">
        <f t="shared" si="99"/>
        <v>595.20000000000005</v>
      </c>
      <c r="G384" s="2">
        <f t="shared" si="100"/>
        <v>1314.3999999999999</v>
      </c>
      <c r="H384" s="12">
        <f t="shared" si="101"/>
        <v>-54.71698113207546</v>
      </c>
      <c r="I384">
        <v>58.5</v>
      </c>
    </row>
    <row r="385" spans="1:13" x14ac:dyDescent="0.25">
      <c r="A385" s="10">
        <f t="shared" si="102"/>
        <v>41522</v>
      </c>
      <c r="B385">
        <v>129.6</v>
      </c>
      <c r="C385">
        <v>99</v>
      </c>
      <c r="D385">
        <v>0.6</v>
      </c>
      <c r="E385">
        <v>27.7</v>
      </c>
      <c r="F385" s="2">
        <f t="shared" si="99"/>
        <v>130.19999999999999</v>
      </c>
      <c r="G385" s="2">
        <f t="shared" si="100"/>
        <v>126.7</v>
      </c>
      <c r="H385" s="12">
        <f t="shared" si="101"/>
        <v>2.7624309392265012</v>
      </c>
    </row>
    <row r="386" spans="1:13" x14ac:dyDescent="0.25">
      <c r="A386" s="10">
        <f t="shared" si="102"/>
        <v>41529</v>
      </c>
      <c r="B386">
        <v>162.9</v>
      </c>
      <c r="C386">
        <v>107.9</v>
      </c>
      <c r="D386">
        <v>3.2</v>
      </c>
      <c r="E386">
        <v>32.700000000000003</v>
      </c>
      <c r="F386" s="2">
        <f t="shared" si="99"/>
        <v>166.1</v>
      </c>
      <c r="G386" s="2">
        <f t="shared" si="100"/>
        <v>140.60000000000002</v>
      </c>
      <c r="H386" s="12">
        <f t="shared" si="101"/>
        <v>18.136557610241798</v>
      </c>
    </row>
    <row r="387" spans="1:13" x14ac:dyDescent="0.25">
      <c r="A387" s="10">
        <f t="shared" si="102"/>
        <v>41536</v>
      </c>
      <c r="B387">
        <v>166.7</v>
      </c>
      <c r="C387">
        <v>94.1</v>
      </c>
      <c r="D387">
        <v>10.210000000000001</v>
      </c>
      <c r="E387">
        <v>49.5</v>
      </c>
      <c r="F387" s="2">
        <f t="shared" si="99"/>
        <v>176.91</v>
      </c>
      <c r="G387" s="2">
        <f t="shared" si="100"/>
        <v>143.6</v>
      </c>
      <c r="H387" s="12">
        <f t="shared" si="101"/>
        <v>23.196378830083564</v>
      </c>
    </row>
    <row r="388" spans="1:13" x14ac:dyDescent="0.25">
      <c r="A388" s="10">
        <f t="shared" si="102"/>
        <v>41543</v>
      </c>
      <c r="B388">
        <v>179.7</v>
      </c>
      <c r="C388">
        <v>81.7</v>
      </c>
      <c r="D388">
        <v>16.100000000000001</v>
      </c>
      <c r="E388">
        <v>61.9</v>
      </c>
      <c r="F388" s="2">
        <f t="shared" si="99"/>
        <v>195.79999999999998</v>
      </c>
      <c r="G388" s="2">
        <f t="shared" si="100"/>
        <v>143.6</v>
      </c>
      <c r="H388" s="12">
        <f t="shared" si="101"/>
        <v>36.350974930362099</v>
      </c>
    </row>
    <row r="389" spans="1:13" x14ac:dyDescent="0.25">
      <c r="A389" s="10">
        <f t="shared" si="102"/>
        <v>41550</v>
      </c>
      <c r="B389">
        <v>183.6</v>
      </c>
      <c r="C389">
        <v>80.599999999999994</v>
      </c>
      <c r="D389">
        <v>52.8</v>
      </c>
      <c r="E389">
        <v>65.7</v>
      </c>
      <c r="F389" s="2">
        <f t="shared" si="99"/>
        <v>236.39999999999998</v>
      </c>
      <c r="G389" s="2">
        <f t="shared" si="100"/>
        <v>146.30000000000001</v>
      </c>
      <c r="H389" s="12">
        <f t="shared" si="101"/>
        <v>61.585782638414187</v>
      </c>
    </row>
    <row r="390" spans="1:13" x14ac:dyDescent="0.25">
      <c r="A390" s="10">
        <f t="shared" si="102"/>
        <v>41557</v>
      </c>
      <c r="B390">
        <v>223.2</v>
      </c>
      <c r="C390">
        <v>22.2</v>
      </c>
      <c r="D390">
        <v>1514.3</v>
      </c>
      <c r="E390">
        <v>435.8</v>
      </c>
      <c r="F390" s="2">
        <f t="shared" si="99"/>
        <v>1737.5</v>
      </c>
      <c r="G390" s="2">
        <f t="shared" si="100"/>
        <v>458</v>
      </c>
      <c r="H390" s="12">
        <f t="shared" si="101"/>
        <v>279.36681222707421</v>
      </c>
    </row>
    <row r="391" spans="1:13" ht="15" x14ac:dyDescent="0.25">
      <c r="A391" s="10">
        <f t="shared" si="102"/>
        <v>41564</v>
      </c>
      <c r="F391" s="2">
        <f t="shared" si="99"/>
        <v>0</v>
      </c>
      <c r="G391" s="2">
        <f t="shared" si="100"/>
        <v>0</v>
      </c>
      <c r="H391" s="12" t="e">
        <f t="shared" si="101"/>
        <v>#DIV/0!</v>
      </c>
      <c r="M391" s="53"/>
    </row>
    <row r="392" spans="1:13" x14ac:dyDescent="0.25">
      <c r="A392" s="10">
        <f t="shared" si="102"/>
        <v>41571</v>
      </c>
      <c r="B392">
        <v>204.2</v>
      </c>
      <c r="C392">
        <v>61.7</v>
      </c>
      <c r="D392">
        <v>79.599999999999994</v>
      </c>
      <c r="E392">
        <v>118.9</v>
      </c>
      <c r="F392" s="2">
        <f t="shared" si="99"/>
        <v>283.79999999999995</v>
      </c>
      <c r="G392" s="2">
        <f t="shared" si="100"/>
        <v>180.60000000000002</v>
      </c>
      <c r="H392" s="12">
        <f t="shared" si="101"/>
        <v>57.142857142857096</v>
      </c>
    </row>
    <row r="393" spans="1:13" ht="15" x14ac:dyDescent="0.25">
      <c r="A393" s="10">
        <f t="shared" si="102"/>
        <v>41578</v>
      </c>
      <c r="B393">
        <v>209.4</v>
      </c>
      <c r="C393">
        <v>55.6</v>
      </c>
      <c r="D393">
        <v>88.1</v>
      </c>
      <c r="E393">
        <v>129.5</v>
      </c>
      <c r="F393" s="2">
        <f t="shared" si="99"/>
        <v>297.5</v>
      </c>
      <c r="G393" s="2">
        <f t="shared" si="100"/>
        <v>185.1</v>
      </c>
      <c r="H393" s="12">
        <f t="shared" si="101"/>
        <v>60.723933009184236</v>
      </c>
      <c r="K393" s="53"/>
    </row>
    <row r="394" spans="1:13" x14ac:dyDescent="0.25">
      <c r="A394" s="10">
        <f t="shared" si="102"/>
        <v>41585</v>
      </c>
      <c r="B394">
        <v>259.2</v>
      </c>
      <c r="C394">
        <v>72.7</v>
      </c>
      <c r="D394">
        <v>103.6</v>
      </c>
      <c r="E394">
        <v>132.6</v>
      </c>
      <c r="F394" s="2">
        <f t="shared" si="99"/>
        <v>362.79999999999995</v>
      </c>
      <c r="G394" s="2">
        <f t="shared" si="100"/>
        <v>205.3</v>
      </c>
      <c r="H394" s="12">
        <f t="shared" si="101"/>
        <v>76.716999512907918</v>
      </c>
    </row>
    <row r="395" spans="1:13" x14ac:dyDescent="0.25">
      <c r="A395" s="10">
        <f t="shared" si="102"/>
        <v>41592</v>
      </c>
      <c r="B395">
        <v>258.5</v>
      </c>
      <c r="C395">
        <v>74.7</v>
      </c>
      <c r="D395">
        <v>112.6</v>
      </c>
      <c r="E395">
        <v>137.80000000000001</v>
      </c>
      <c r="F395" s="2">
        <f t="shared" si="99"/>
        <v>371.1</v>
      </c>
      <c r="G395" s="2">
        <f t="shared" si="100"/>
        <v>212.5</v>
      </c>
      <c r="H395" s="12">
        <f t="shared" si="101"/>
        <v>74.635294117647064</v>
      </c>
    </row>
    <row r="396" spans="1:13" x14ac:dyDescent="0.25">
      <c r="A396" s="10">
        <f t="shared" si="102"/>
        <v>41599</v>
      </c>
      <c r="B396">
        <v>252.9</v>
      </c>
      <c r="C396">
        <v>80.5</v>
      </c>
      <c r="D396">
        <v>136.69999999999999</v>
      </c>
      <c r="E396">
        <v>141.30000000000001</v>
      </c>
      <c r="F396" s="2">
        <f t="shared" si="99"/>
        <v>389.6</v>
      </c>
      <c r="G396" s="2">
        <f t="shared" si="100"/>
        <v>221.8</v>
      </c>
      <c r="H396" s="12">
        <f t="shared" si="101"/>
        <v>75.65374211000902</v>
      </c>
    </row>
    <row r="397" spans="1:13" x14ac:dyDescent="0.25">
      <c r="A397" s="10">
        <f t="shared" si="102"/>
        <v>41606</v>
      </c>
      <c r="B397">
        <v>243.4</v>
      </c>
      <c r="C397">
        <v>82.6</v>
      </c>
      <c r="D397">
        <v>150.1</v>
      </c>
      <c r="E397">
        <v>145.4</v>
      </c>
      <c r="F397" s="2">
        <f t="shared" si="99"/>
        <v>393.5</v>
      </c>
      <c r="G397" s="2">
        <f t="shared" si="100"/>
        <v>228</v>
      </c>
      <c r="H397" s="12">
        <f t="shared" si="101"/>
        <v>72.587719298245617</v>
      </c>
    </row>
    <row r="398" spans="1:13" x14ac:dyDescent="0.25">
      <c r="A398" s="10">
        <f t="shared" si="102"/>
        <v>41613</v>
      </c>
      <c r="B398">
        <v>212.7</v>
      </c>
      <c r="C398">
        <v>112</v>
      </c>
      <c r="D398">
        <v>188.2</v>
      </c>
      <c r="E398">
        <v>148.19999999999999</v>
      </c>
      <c r="F398" s="2">
        <f t="shared" si="99"/>
        <v>400.9</v>
      </c>
      <c r="G398" s="2">
        <f t="shared" si="100"/>
        <v>260.2</v>
      </c>
      <c r="H398" s="12">
        <f t="shared" si="101"/>
        <v>54.073789392774785</v>
      </c>
    </row>
    <row r="399" spans="1:13" x14ac:dyDescent="0.25">
      <c r="A399" s="10">
        <f t="shared" si="102"/>
        <v>41620</v>
      </c>
      <c r="B399">
        <v>299.5</v>
      </c>
      <c r="C399">
        <v>100.2</v>
      </c>
      <c r="D399">
        <v>200.7</v>
      </c>
      <c r="E399">
        <v>153.9</v>
      </c>
      <c r="F399" s="2">
        <f t="shared" si="99"/>
        <v>500.2</v>
      </c>
      <c r="G399" s="2">
        <f t="shared" si="100"/>
        <v>254.10000000000002</v>
      </c>
      <c r="H399" s="12">
        <f t="shared" si="101"/>
        <v>96.851633215269544</v>
      </c>
    </row>
    <row r="400" spans="1:13" x14ac:dyDescent="0.25">
      <c r="A400" s="10">
        <f t="shared" si="102"/>
        <v>41627</v>
      </c>
      <c r="B400">
        <v>296.89999999999998</v>
      </c>
      <c r="C400">
        <v>73.599999999999994</v>
      </c>
      <c r="D400">
        <v>265.60000000000002</v>
      </c>
      <c r="E400">
        <v>185.8</v>
      </c>
      <c r="F400" s="2">
        <f t="shared" si="99"/>
        <v>562.5</v>
      </c>
      <c r="G400" s="2">
        <f t="shared" si="100"/>
        <v>259.39999999999998</v>
      </c>
      <c r="H400" s="12">
        <f t="shared" si="101"/>
        <v>116.84656900539707</v>
      </c>
    </row>
    <row r="401" spans="1:13" x14ac:dyDescent="0.25">
      <c r="A401" s="10">
        <f t="shared" si="102"/>
        <v>41634</v>
      </c>
      <c r="B401">
        <v>289.10000000000002</v>
      </c>
      <c r="C401">
        <v>78.599999999999994</v>
      </c>
      <c r="D401">
        <v>274.8</v>
      </c>
      <c r="E401">
        <v>192.8</v>
      </c>
      <c r="F401" s="2">
        <f t="shared" si="99"/>
        <v>563.90000000000009</v>
      </c>
      <c r="G401" s="2">
        <f t="shared" si="100"/>
        <v>271.39999999999998</v>
      </c>
      <c r="H401" s="12">
        <f t="shared" si="101"/>
        <v>107.7745025792189</v>
      </c>
    </row>
    <row r="402" spans="1:13" x14ac:dyDescent="0.25">
      <c r="A402" s="10">
        <f t="shared" si="102"/>
        <v>41641</v>
      </c>
      <c r="B402">
        <v>284.3</v>
      </c>
      <c r="C402">
        <v>83.7</v>
      </c>
      <c r="D402">
        <v>281.5</v>
      </c>
      <c r="E402">
        <v>202</v>
      </c>
      <c r="F402" s="2">
        <f t="shared" si="99"/>
        <v>565.79999999999995</v>
      </c>
      <c r="G402" s="2">
        <f t="shared" si="100"/>
        <v>285.7</v>
      </c>
      <c r="H402" s="12">
        <f t="shared" si="101"/>
        <v>98.039901995099754</v>
      </c>
    </row>
    <row r="403" spans="1:13" x14ac:dyDescent="0.25">
      <c r="A403" s="10">
        <f t="shared" si="102"/>
        <v>41648</v>
      </c>
      <c r="B403">
        <v>338.1</v>
      </c>
      <c r="C403">
        <v>122.6</v>
      </c>
      <c r="D403">
        <v>291.8</v>
      </c>
      <c r="E403">
        <v>212.2</v>
      </c>
      <c r="F403" s="2">
        <f t="shared" si="99"/>
        <v>629.90000000000009</v>
      </c>
      <c r="G403" s="2">
        <f t="shared" si="100"/>
        <v>334.79999999999995</v>
      </c>
      <c r="H403" s="12">
        <f t="shared" si="101"/>
        <v>88.142174432497058</v>
      </c>
    </row>
    <row r="404" spans="1:13" x14ac:dyDescent="0.25">
      <c r="A404" s="10">
        <f t="shared" si="102"/>
        <v>41655</v>
      </c>
      <c r="B404">
        <v>451.4</v>
      </c>
      <c r="C404">
        <v>125.8</v>
      </c>
      <c r="D404">
        <v>307.10000000000002</v>
      </c>
      <c r="E404">
        <v>219.3</v>
      </c>
      <c r="F404" s="2">
        <f t="shared" ref="F404:F467" si="103">+B404+D404</f>
        <v>758.5</v>
      </c>
      <c r="G404" s="2">
        <f t="shared" ref="G404:G467" si="104">+C404+E404</f>
        <v>345.1</v>
      </c>
      <c r="H404" s="12">
        <f t="shared" ref="H404:H467" si="105">+(F404/G404-1)*100</f>
        <v>119.79136482179075</v>
      </c>
    </row>
    <row r="405" spans="1:13" x14ac:dyDescent="0.25">
      <c r="A405" s="10">
        <f t="shared" si="102"/>
        <v>41662</v>
      </c>
      <c r="B405">
        <v>516.79999999999995</v>
      </c>
      <c r="C405" s="67">
        <v>111</v>
      </c>
      <c r="D405">
        <v>315.89999999999998</v>
      </c>
      <c r="E405">
        <v>228.9</v>
      </c>
      <c r="F405" s="2">
        <f t="shared" si="103"/>
        <v>832.69999999999993</v>
      </c>
      <c r="G405" s="2">
        <f t="shared" si="104"/>
        <v>339.9</v>
      </c>
      <c r="H405" s="12">
        <f t="shared" si="105"/>
        <v>144.98381877022655</v>
      </c>
    </row>
    <row r="406" spans="1:13" ht="15" x14ac:dyDescent="0.25">
      <c r="A406" s="10">
        <f t="shared" si="102"/>
        <v>41669</v>
      </c>
      <c r="B406">
        <v>446.3</v>
      </c>
      <c r="C406">
        <v>107.3</v>
      </c>
      <c r="D406">
        <v>107.3</v>
      </c>
      <c r="E406">
        <v>237.9</v>
      </c>
      <c r="F406" s="2">
        <f t="shared" si="103"/>
        <v>553.6</v>
      </c>
      <c r="G406" s="2">
        <f t="shared" si="104"/>
        <v>345.2</v>
      </c>
      <c r="H406" s="12">
        <f t="shared" si="105"/>
        <v>60.370799536500598</v>
      </c>
      <c r="J406" s="53"/>
      <c r="M406" s="53"/>
    </row>
    <row r="407" spans="1:13" ht="15" x14ac:dyDescent="0.25">
      <c r="A407" s="10">
        <f t="shared" si="102"/>
        <v>41676</v>
      </c>
      <c r="B407">
        <v>495.4</v>
      </c>
      <c r="C407">
        <v>100.5</v>
      </c>
      <c r="D407">
        <v>461.2</v>
      </c>
      <c r="E407">
        <v>245.5</v>
      </c>
      <c r="F407" s="2">
        <f t="shared" si="103"/>
        <v>956.59999999999991</v>
      </c>
      <c r="G407" s="2">
        <f t="shared" si="104"/>
        <v>346</v>
      </c>
      <c r="H407" s="12">
        <f t="shared" si="105"/>
        <v>176.47398843930634</v>
      </c>
      <c r="K407" s="53"/>
      <c r="M407" s="53"/>
    </row>
    <row r="408" spans="1:13" x14ac:dyDescent="0.25">
      <c r="A408" s="10">
        <f t="shared" si="102"/>
        <v>41683</v>
      </c>
      <c r="B408">
        <v>488.5</v>
      </c>
      <c r="C408">
        <v>91.6</v>
      </c>
      <c r="D408">
        <v>474.8</v>
      </c>
      <c r="E408">
        <v>256.60000000000002</v>
      </c>
      <c r="F408" s="2">
        <f t="shared" si="103"/>
        <v>963.3</v>
      </c>
      <c r="G408" s="2">
        <f t="shared" si="104"/>
        <v>348.20000000000005</v>
      </c>
      <c r="H408" s="12">
        <f t="shared" si="105"/>
        <v>176.65134979896609</v>
      </c>
    </row>
    <row r="409" spans="1:13" x14ac:dyDescent="0.25">
      <c r="A409" s="10">
        <f t="shared" si="102"/>
        <v>41690</v>
      </c>
      <c r="B409">
        <v>483.6</v>
      </c>
      <c r="C409">
        <v>99.4</v>
      </c>
      <c r="D409">
        <v>481.9</v>
      </c>
      <c r="E409">
        <v>265.2</v>
      </c>
      <c r="F409" s="2">
        <f t="shared" si="103"/>
        <v>965.5</v>
      </c>
      <c r="G409" s="2">
        <f t="shared" si="104"/>
        <v>364.6</v>
      </c>
      <c r="H409" s="12">
        <f t="shared" si="105"/>
        <v>164.81075150850245</v>
      </c>
    </row>
    <row r="410" spans="1:13" x14ac:dyDescent="0.25">
      <c r="A410" s="10">
        <f t="shared" si="102"/>
        <v>41697</v>
      </c>
      <c r="B410">
        <v>517.20000000000005</v>
      </c>
      <c r="C410">
        <v>60.2</v>
      </c>
      <c r="D410">
        <v>524.20000000000005</v>
      </c>
      <c r="E410">
        <v>299.39999999999998</v>
      </c>
      <c r="F410" s="2">
        <f t="shared" si="103"/>
        <v>1041.4000000000001</v>
      </c>
      <c r="G410" s="2">
        <f t="shared" si="104"/>
        <v>359.59999999999997</v>
      </c>
      <c r="H410" s="12">
        <f t="shared" si="105"/>
        <v>189.59955506117913</v>
      </c>
    </row>
    <row r="411" spans="1:13" x14ac:dyDescent="0.25">
      <c r="A411" s="10">
        <f t="shared" si="102"/>
        <v>41704</v>
      </c>
      <c r="B411">
        <v>536.6</v>
      </c>
      <c r="C411">
        <v>71.8</v>
      </c>
      <c r="D411">
        <v>650.20000000000005</v>
      </c>
      <c r="E411">
        <v>303.39999999999998</v>
      </c>
      <c r="F411" s="2">
        <f t="shared" si="103"/>
        <v>1186.8000000000002</v>
      </c>
      <c r="G411" s="2">
        <f t="shared" si="104"/>
        <v>375.2</v>
      </c>
      <c r="H411" s="12">
        <f t="shared" si="105"/>
        <v>216.3113006396589</v>
      </c>
    </row>
    <row r="412" spans="1:13" x14ac:dyDescent="0.25">
      <c r="A412" s="10">
        <f t="shared" si="102"/>
        <v>41711</v>
      </c>
      <c r="B412" s="67">
        <v>537</v>
      </c>
      <c r="C412">
        <v>67.5</v>
      </c>
      <c r="D412">
        <v>662.8</v>
      </c>
      <c r="E412">
        <v>315.89999999999998</v>
      </c>
      <c r="F412" s="2">
        <f t="shared" si="103"/>
        <v>1199.8</v>
      </c>
      <c r="G412" s="2">
        <f t="shared" si="104"/>
        <v>383.4</v>
      </c>
      <c r="H412" s="12">
        <f t="shared" si="105"/>
        <v>212.93688054251433</v>
      </c>
    </row>
    <row r="413" spans="1:13" x14ac:dyDescent="0.25">
      <c r="A413" s="10">
        <f t="shared" si="102"/>
        <v>41718</v>
      </c>
      <c r="B413">
        <v>529.6</v>
      </c>
      <c r="C413">
        <v>62.9</v>
      </c>
      <c r="D413">
        <v>742.2</v>
      </c>
      <c r="E413" s="67">
        <v>337</v>
      </c>
      <c r="F413" s="2">
        <f t="shared" si="103"/>
        <v>1271.8000000000002</v>
      </c>
      <c r="G413" s="2">
        <f t="shared" si="104"/>
        <v>399.9</v>
      </c>
      <c r="H413" s="12">
        <f t="shared" si="105"/>
        <v>218.02950737684426</v>
      </c>
    </row>
    <row r="414" spans="1:13" ht="15" x14ac:dyDescent="0.25">
      <c r="A414" s="10">
        <f t="shared" si="102"/>
        <v>41725</v>
      </c>
      <c r="B414">
        <v>528.4</v>
      </c>
      <c r="C414">
        <v>58.2</v>
      </c>
      <c r="D414">
        <v>816.6</v>
      </c>
      <c r="E414">
        <v>357.3</v>
      </c>
      <c r="F414" s="2">
        <f t="shared" si="103"/>
        <v>1345</v>
      </c>
      <c r="G414" s="2">
        <f t="shared" si="104"/>
        <v>415.5</v>
      </c>
      <c r="H414" s="12">
        <f t="shared" si="105"/>
        <v>223.70637785800241</v>
      </c>
      <c r="J414" s="53"/>
      <c r="K414" s="53"/>
      <c r="L414" s="53"/>
    </row>
    <row r="415" spans="1:13" x14ac:dyDescent="0.25">
      <c r="A415" s="10">
        <f t="shared" si="102"/>
        <v>41732</v>
      </c>
      <c r="B415">
        <v>479.4</v>
      </c>
      <c r="C415">
        <v>85.1</v>
      </c>
      <c r="D415">
        <v>893.4</v>
      </c>
      <c r="E415">
        <v>364</v>
      </c>
      <c r="F415" s="2">
        <f t="shared" si="103"/>
        <v>1372.8</v>
      </c>
      <c r="G415" s="2">
        <f t="shared" si="104"/>
        <v>449.1</v>
      </c>
      <c r="H415" s="12">
        <f t="shared" si="105"/>
        <v>205.67802271209081</v>
      </c>
    </row>
    <row r="416" spans="1:13" x14ac:dyDescent="0.25">
      <c r="A416" s="10">
        <f t="shared" si="102"/>
        <v>41739</v>
      </c>
      <c r="B416">
        <v>516.5</v>
      </c>
      <c r="C416">
        <v>76.400000000000006</v>
      </c>
      <c r="D416" s="67">
        <v>963</v>
      </c>
      <c r="E416">
        <v>370.2</v>
      </c>
      <c r="F416" s="2">
        <f t="shared" si="103"/>
        <v>1479.5</v>
      </c>
      <c r="G416" s="2">
        <f t="shared" si="104"/>
        <v>446.6</v>
      </c>
      <c r="H416" s="12">
        <f t="shared" si="105"/>
        <v>231.2807881773399</v>
      </c>
    </row>
    <row r="417" spans="1:9" x14ac:dyDescent="0.25">
      <c r="A417" s="10">
        <f t="shared" si="102"/>
        <v>41746</v>
      </c>
      <c r="B417">
        <v>330.8</v>
      </c>
      <c r="C417">
        <v>77.099999999999994</v>
      </c>
      <c r="D417">
        <v>1168.0999999999999</v>
      </c>
      <c r="E417">
        <v>371.8</v>
      </c>
      <c r="F417" s="2">
        <f t="shared" si="103"/>
        <v>1498.8999999999999</v>
      </c>
      <c r="G417" s="2">
        <f t="shared" si="104"/>
        <v>448.9</v>
      </c>
      <c r="H417" s="12">
        <f t="shared" si="105"/>
        <v>233.90510135887723</v>
      </c>
    </row>
    <row r="418" spans="1:9" x14ac:dyDescent="0.25">
      <c r="A418" s="10">
        <f t="shared" si="102"/>
        <v>41753</v>
      </c>
      <c r="B418">
        <v>331.4</v>
      </c>
      <c r="C418">
        <v>66.7</v>
      </c>
      <c r="D418">
        <v>1185.5999999999999</v>
      </c>
      <c r="E418">
        <v>382.7</v>
      </c>
      <c r="F418" s="2">
        <f t="shared" si="103"/>
        <v>1517</v>
      </c>
      <c r="G418" s="2">
        <f t="shared" si="104"/>
        <v>449.4</v>
      </c>
      <c r="H418" s="12">
        <f t="shared" si="105"/>
        <v>237.56119270137964</v>
      </c>
    </row>
    <row r="419" spans="1:9" x14ac:dyDescent="0.25">
      <c r="A419" s="10">
        <f t="shared" si="102"/>
        <v>41760</v>
      </c>
      <c r="B419">
        <v>279.3</v>
      </c>
      <c r="C419">
        <v>60</v>
      </c>
      <c r="D419">
        <v>1320.5</v>
      </c>
      <c r="E419">
        <v>390.4</v>
      </c>
      <c r="F419" s="2">
        <f t="shared" si="103"/>
        <v>1599.8</v>
      </c>
      <c r="G419" s="2">
        <f t="shared" si="104"/>
        <v>450.4</v>
      </c>
      <c r="H419" s="12">
        <f t="shared" si="105"/>
        <v>255.1953818827709</v>
      </c>
      <c r="I419">
        <v>0</v>
      </c>
    </row>
    <row r="420" spans="1:9" x14ac:dyDescent="0.25">
      <c r="A420" s="10">
        <f t="shared" si="102"/>
        <v>41767</v>
      </c>
      <c r="B420">
        <v>274.3</v>
      </c>
      <c r="C420">
        <v>56.6</v>
      </c>
      <c r="D420">
        <v>1334.5</v>
      </c>
      <c r="E420">
        <v>395.9</v>
      </c>
      <c r="F420" s="2">
        <f t="shared" si="103"/>
        <v>1608.8</v>
      </c>
      <c r="G420" s="2">
        <f t="shared" si="104"/>
        <v>452.5</v>
      </c>
      <c r="H420" s="12">
        <f t="shared" si="105"/>
        <v>255.53591160220992</v>
      </c>
      <c r="I420">
        <v>0</v>
      </c>
    </row>
    <row r="421" spans="1:9" x14ac:dyDescent="0.25">
      <c r="A421" s="10">
        <f t="shared" si="102"/>
        <v>41774</v>
      </c>
      <c r="B421">
        <v>270.7</v>
      </c>
      <c r="C421">
        <v>23.6</v>
      </c>
      <c r="D421">
        <v>1417.6</v>
      </c>
      <c r="E421">
        <v>429.2</v>
      </c>
      <c r="F421" s="2">
        <f t="shared" si="103"/>
        <v>1688.3</v>
      </c>
      <c r="G421" s="2">
        <f t="shared" si="104"/>
        <v>452.8</v>
      </c>
      <c r="H421" s="12">
        <f t="shared" si="105"/>
        <v>272.85777385159008</v>
      </c>
      <c r="I421">
        <v>0</v>
      </c>
    </row>
    <row r="422" spans="1:9" x14ac:dyDescent="0.25">
      <c r="A422" s="10">
        <f t="shared" si="102"/>
        <v>41781</v>
      </c>
      <c r="B422">
        <v>280.2</v>
      </c>
      <c r="C422">
        <v>25.5</v>
      </c>
      <c r="D422">
        <v>1428.6</v>
      </c>
      <c r="E422">
        <v>432.4</v>
      </c>
      <c r="F422" s="2">
        <f t="shared" si="103"/>
        <v>1708.8</v>
      </c>
      <c r="G422" s="2">
        <f t="shared" si="104"/>
        <v>457.9</v>
      </c>
      <c r="H422" s="12">
        <f t="shared" si="105"/>
        <v>273.18191744922473</v>
      </c>
      <c r="I422">
        <v>0</v>
      </c>
    </row>
    <row r="423" spans="1:9" x14ac:dyDescent="0.25">
      <c r="A423" s="10">
        <f t="shared" si="102"/>
        <v>41788</v>
      </c>
      <c r="B423">
        <v>223.2</v>
      </c>
      <c r="C423">
        <v>22.2</v>
      </c>
      <c r="D423">
        <v>1514.3</v>
      </c>
      <c r="E423">
        <v>435.8</v>
      </c>
      <c r="F423" s="2">
        <f t="shared" si="103"/>
        <v>1737.5</v>
      </c>
      <c r="G423" s="2">
        <f t="shared" si="104"/>
        <v>458</v>
      </c>
      <c r="H423" s="12">
        <f t="shared" si="105"/>
        <v>279.36681222707421</v>
      </c>
      <c r="I423">
        <v>0</v>
      </c>
    </row>
    <row r="424" spans="1:9" x14ac:dyDescent="0.25">
      <c r="A424" s="10">
        <f t="shared" si="102"/>
        <v>41795</v>
      </c>
      <c r="B424">
        <v>169.6</v>
      </c>
      <c r="C424">
        <v>24.6</v>
      </c>
      <c r="D424">
        <v>1598.1</v>
      </c>
      <c r="E424">
        <v>438.3</v>
      </c>
      <c r="F424" s="2">
        <f t="shared" si="103"/>
        <v>1767.6999999999998</v>
      </c>
      <c r="G424" s="2">
        <f t="shared" si="104"/>
        <v>462.90000000000003</v>
      </c>
      <c r="H424" s="12">
        <f t="shared" si="105"/>
        <v>281.87513501836241</v>
      </c>
      <c r="I424">
        <v>0</v>
      </c>
    </row>
    <row r="425" spans="1:9" x14ac:dyDescent="0.25">
      <c r="A425" s="10">
        <f t="shared" si="102"/>
        <v>41802</v>
      </c>
      <c r="B425">
        <v>133.19999999999999</v>
      </c>
      <c r="C425">
        <v>28.5</v>
      </c>
      <c r="D425">
        <v>1698.7</v>
      </c>
      <c r="E425">
        <v>439.3</v>
      </c>
      <c r="F425" s="2">
        <f t="shared" si="103"/>
        <v>1831.9</v>
      </c>
      <c r="G425" s="2">
        <f t="shared" si="104"/>
        <v>467.8</v>
      </c>
      <c r="H425" s="12">
        <f t="shared" si="105"/>
        <v>291.59897392047884</v>
      </c>
      <c r="I425">
        <v>0</v>
      </c>
    </row>
    <row r="426" spans="1:9" x14ac:dyDescent="0.25">
      <c r="A426" s="10">
        <f t="shared" si="102"/>
        <v>41809</v>
      </c>
      <c r="B426">
        <v>120</v>
      </c>
      <c r="C426">
        <v>29</v>
      </c>
      <c r="D426">
        <v>1714.3</v>
      </c>
      <c r="E426">
        <v>439.3</v>
      </c>
      <c r="F426" s="2">
        <f t="shared" si="103"/>
        <v>1834.3</v>
      </c>
      <c r="G426" s="2">
        <f t="shared" si="104"/>
        <v>468.3</v>
      </c>
      <c r="H426" s="12">
        <f t="shared" si="105"/>
        <v>291.6933589579329</v>
      </c>
      <c r="I426">
        <v>0</v>
      </c>
    </row>
    <row r="427" spans="1:9" x14ac:dyDescent="0.25">
      <c r="A427" s="10">
        <f t="shared" si="102"/>
        <v>41816</v>
      </c>
      <c r="B427">
        <v>115.9</v>
      </c>
      <c r="C427">
        <v>30.6</v>
      </c>
      <c r="D427">
        <v>1731.6</v>
      </c>
      <c r="E427">
        <v>441.1</v>
      </c>
      <c r="F427" s="2">
        <f t="shared" si="103"/>
        <v>1847.5</v>
      </c>
      <c r="G427" s="2">
        <f t="shared" si="104"/>
        <v>471.70000000000005</v>
      </c>
      <c r="H427" s="12">
        <f t="shared" si="105"/>
        <v>291.66843332626667</v>
      </c>
      <c r="I427">
        <v>1</v>
      </c>
    </row>
    <row r="428" spans="1:9" x14ac:dyDescent="0.25">
      <c r="A428" s="10">
        <f t="shared" si="102"/>
        <v>41823</v>
      </c>
      <c r="B428">
        <v>133.80000000000001</v>
      </c>
      <c r="C428">
        <v>60.1</v>
      </c>
      <c r="D428">
        <v>1813.1</v>
      </c>
      <c r="E428">
        <v>443.8</v>
      </c>
      <c r="F428" s="2">
        <f t="shared" si="103"/>
        <v>1946.8999999999999</v>
      </c>
      <c r="G428" s="2">
        <f t="shared" si="104"/>
        <v>503.90000000000003</v>
      </c>
      <c r="H428" s="12">
        <f t="shared" si="105"/>
        <v>286.36634252827935</v>
      </c>
      <c r="I428">
        <v>7.5</v>
      </c>
    </row>
    <row r="429" spans="1:9" x14ac:dyDescent="0.25">
      <c r="A429" s="10">
        <f t="shared" si="102"/>
        <v>41830</v>
      </c>
      <c r="B429">
        <v>164.5</v>
      </c>
      <c r="C429">
        <v>56.5</v>
      </c>
      <c r="D429">
        <v>1825.2</v>
      </c>
      <c r="E429">
        <v>451.5</v>
      </c>
      <c r="F429" s="2">
        <f t="shared" si="103"/>
        <v>1989.7</v>
      </c>
      <c r="G429" s="2">
        <f t="shared" si="104"/>
        <v>508</v>
      </c>
      <c r="H429" s="12">
        <f t="shared" si="105"/>
        <v>291.67322834645671</v>
      </c>
      <c r="I429">
        <v>8.5</v>
      </c>
    </row>
    <row r="430" spans="1:9" x14ac:dyDescent="0.25">
      <c r="A430" s="10">
        <f t="shared" si="102"/>
        <v>41837</v>
      </c>
      <c r="B430">
        <v>158.80000000000001</v>
      </c>
      <c r="C430">
        <v>64.900000000000006</v>
      </c>
      <c r="D430">
        <v>1838.5</v>
      </c>
      <c r="E430">
        <v>453.2</v>
      </c>
      <c r="F430" s="2">
        <f t="shared" si="103"/>
        <v>1997.3</v>
      </c>
      <c r="G430" s="2">
        <f t="shared" si="104"/>
        <v>518.1</v>
      </c>
      <c r="H430" s="12">
        <f t="shared" si="105"/>
        <v>285.50472881683066</v>
      </c>
      <c r="I430">
        <v>17.899999999999999</v>
      </c>
    </row>
    <row r="431" spans="1:9" x14ac:dyDescent="0.25">
      <c r="A431" s="10">
        <f t="shared" si="102"/>
        <v>41844</v>
      </c>
      <c r="B431">
        <v>167.8</v>
      </c>
      <c r="C431">
        <v>100.5</v>
      </c>
      <c r="D431">
        <v>1850</v>
      </c>
      <c r="E431">
        <v>457.1</v>
      </c>
      <c r="F431" s="2">
        <f t="shared" si="103"/>
        <v>2017.8</v>
      </c>
      <c r="G431" s="2">
        <f t="shared" si="104"/>
        <v>557.6</v>
      </c>
      <c r="H431" s="12">
        <f t="shared" si="105"/>
        <v>261.87230989956959</v>
      </c>
      <c r="I431">
        <v>23.9</v>
      </c>
    </row>
    <row r="432" spans="1:9" x14ac:dyDescent="0.25">
      <c r="A432" s="10">
        <f t="shared" si="102"/>
        <v>41851</v>
      </c>
      <c r="B432">
        <v>184.3</v>
      </c>
      <c r="C432">
        <v>114.5</v>
      </c>
      <c r="D432">
        <v>1858.1</v>
      </c>
      <c r="E432">
        <v>459.1</v>
      </c>
      <c r="F432" s="2">
        <f t="shared" si="103"/>
        <v>2042.3999999999999</v>
      </c>
      <c r="G432" s="2">
        <f t="shared" si="104"/>
        <v>573.6</v>
      </c>
      <c r="H432" s="12">
        <f t="shared" si="105"/>
        <v>256.06694560669456</v>
      </c>
    </row>
    <row r="433" spans="1:9" x14ac:dyDescent="0.25">
      <c r="A433" s="10">
        <f t="shared" si="102"/>
        <v>41858</v>
      </c>
      <c r="B433">
        <v>182.5</v>
      </c>
      <c r="C433">
        <v>120</v>
      </c>
      <c r="D433">
        <v>1882.1</v>
      </c>
      <c r="E433">
        <v>463.1</v>
      </c>
      <c r="F433" s="2">
        <f t="shared" si="103"/>
        <v>2064.6</v>
      </c>
      <c r="G433" s="2">
        <f t="shared" si="104"/>
        <v>583.1</v>
      </c>
      <c r="H433" s="12">
        <f t="shared" si="105"/>
        <v>254.07305779454634</v>
      </c>
      <c r="I433">
        <v>40.9</v>
      </c>
    </row>
    <row r="434" spans="1:9" x14ac:dyDescent="0.25">
      <c r="A434" s="10">
        <f t="shared" si="102"/>
        <v>41865</v>
      </c>
      <c r="B434" s="72">
        <v>177.5</v>
      </c>
      <c r="C434">
        <v>121.7</v>
      </c>
      <c r="D434">
        <v>1889.5</v>
      </c>
      <c r="E434">
        <v>466.5</v>
      </c>
      <c r="F434" s="2">
        <f t="shared" si="103"/>
        <v>2067</v>
      </c>
      <c r="G434" s="2">
        <f t="shared" si="104"/>
        <v>588.20000000000005</v>
      </c>
      <c r="H434" s="12">
        <f t="shared" si="105"/>
        <v>251.4110846650799</v>
      </c>
      <c r="I434">
        <v>48.9</v>
      </c>
    </row>
    <row r="435" spans="1:9" x14ac:dyDescent="0.25">
      <c r="A435" s="10">
        <f t="shared" si="102"/>
        <v>41872</v>
      </c>
      <c r="B435" s="72">
        <v>141.5</v>
      </c>
      <c r="C435">
        <v>114.9</v>
      </c>
      <c r="D435">
        <v>1915.6</v>
      </c>
      <c r="E435">
        <v>476.3</v>
      </c>
      <c r="F435" s="2">
        <f t="shared" si="103"/>
        <v>2057.1</v>
      </c>
      <c r="G435" s="2">
        <f t="shared" si="104"/>
        <v>591.20000000000005</v>
      </c>
      <c r="H435" s="12">
        <f t="shared" si="105"/>
        <v>247.95331529093369</v>
      </c>
      <c r="I435">
        <v>54.4</v>
      </c>
    </row>
    <row r="436" spans="1:9" x14ac:dyDescent="0.25">
      <c r="A436" s="10">
        <f t="shared" si="102"/>
        <v>41879</v>
      </c>
      <c r="B436">
        <v>131.19999999999999</v>
      </c>
      <c r="C436">
        <v>85.6</v>
      </c>
      <c r="D436">
        <v>1926.5</v>
      </c>
      <c r="E436">
        <v>509.6</v>
      </c>
      <c r="F436" s="2">
        <f t="shared" si="103"/>
        <v>2057.6999999999998</v>
      </c>
      <c r="G436" s="2">
        <f t="shared" si="104"/>
        <v>595.20000000000005</v>
      </c>
      <c r="H436" s="12">
        <f t="shared" si="105"/>
        <v>245.71572580645156</v>
      </c>
      <c r="I436">
        <v>57.4</v>
      </c>
    </row>
    <row r="437" spans="1:9" x14ac:dyDescent="0.25">
      <c r="A437" s="10">
        <f t="shared" si="102"/>
        <v>41886</v>
      </c>
      <c r="B437">
        <v>205.3</v>
      </c>
      <c r="C437">
        <v>129.6</v>
      </c>
      <c r="D437">
        <v>2</v>
      </c>
      <c r="E437">
        <v>0.6</v>
      </c>
      <c r="F437" s="2">
        <f t="shared" si="103"/>
        <v>207.3</v>
      </c>
      <c r="G437" s="2">
        <f t="shared" si="104"/>
        <v>130.19999999999999</v>
      </c>
      <c r="H437" s="12">
        <f t="shared" si="105"/>
        <v>59.216589861751181</v>
      </c>
    </row>
    <row r="438" spans="1:9" x14ac:dyDescent="0.25">
      <c r="A438" s="10">
        <f t="shared" si="102"/>
        <v>41893</v>
      </c>
      <c r="B438">
        <v>194.8</v>
      </c>
      <c r="C438">
        <v>162.9</v>
      </c>
      <c r="D438">
        <v>18.899999999999999</v>
      </c>
      <c r="E438">
        <v>3.2</v>
      </c>
      <c r="F438" s="2">
        <f t="shared" si="103"/>
        <v>213.70000000000002</v>
      </c>
      <c r="G438" s="2">
        <f t="shared" si="104"/>
        <v>166.1</v>
      </c>
      <c r="H438" s="12">
        <f t="shared" si="105"/>
        <v>28.657435279951859</v>
      </c>
    </row>
    <row r="439" spans="1:9" x14ac:dyDescent="0.25">
      <c r="A439" s="10">
        <f t="shared" si="102"/>
        <v>41900</v>
      </c>
      <c r="B439">
        <v>186.9</v>
      </c>
      <c r="C439">
        <v>166.7</v>
      </c>
      <c r="D439">
        <v>26.7</v>
      </c>
      <c r="E439">
        <v>10.199999999999999</v>
      </c>
      <c r="F439" s="2">
        <f t="shared" si="103"/>
        <v>213.6</v>
      </c>
      <c r="G439" s="2">
        <f t="shared" si="104"/>
        <v>176.89999999999998</v>
      </c>
      <c r="H439" s="12">
        <f t="shared" si="105"/>
        <v>20.746184284906732</v>
      </c>
    </row>
    <row r="440" spans="1:9" x14ac:dyDescent="0.25">
      <c r="A440" s="10">
        <f t="shared" si="102"/>
        <v>41907</v>
      </c>
      <c r="B440">
        <v>220.4</v>
      </c>
      <c r="C440">
        <v>179.7</v>
      </c>
      <c r="D440">
        <v>33.6</v>
      </c>
      <c r="E440">
        <v>16.100000000000001</v>
      </c>
      <c r="F440" s="2">
        <f t="shared" si="103"/>
        <v>254</v>
      </c>
      <c r="G440" s="2">
        <f t="shared" si="104"/>
        <v>195.79999999999998</v>
      </c>
      <c r="H440" s="12">
        <f t="shared" si="105"/>
        <v>29.724208375893781</v>
      </c>
    </row>
    <row r="441" spans="1:9" x14ac:dyDescent="0.25">
      <c r="A441" s="10">
        <f t="shared" si="102"/>
        <v>41914</v>
      </c>
      <c r="B441">
        <v>209.2</v>
      </c>
      <c r="C441">
        <v>183.6</v>
      </c>
      <c r="D441">
        <v>47.8</v>
      </c>
      <c r="E441">
        <v>52.8</v>
      </c>
      <c r="F441" s="2">
        <f t="shared" si="103"/>
        <v>257</v>
      </c>
      <c r="G441" s="2">
        <f t="shared" si="104"/>
        <v>236.39999999999998</v>
      </c>
      <c r="H441" s="12">
        <f t="shared" si="105"/>
        <v>8.7140439932318117</v>
      </c>
    </row>
    <row r="442" spans="1:9" x14ac:dyDescent="0.25">
      <c r="A442" s="10">
        <f t="shared" si="102"/>
        <v>41921</v>
      </c>
      <c r="B442">
        <v>206.3</v>
      </c>
      <c r="C442">
        <v>183.6</v>
      </c>
      <c r="D442">
        <v>54.6</v>
      </c>
      <c r="E442">
        <v>52.8</v>
      </c>
      <c r="F442" s="2">
        <f t="shared" si="103"/>
        <v>260.90000000000003</v>
      </c>
      <c r="G442" s="2">
        <f t="shared" si="104"/>
        <v>236.39999999999998</v>
      </c>
      <c r="H442" s="12">
        <f t="shared" si="105"/>
        <v>10.363790186125232</v>
      </c>
    </row>
    <row r="443" spans="1:9" x14ac:dyDescent="0.25">
      <c r="A443" s="10">
        <f t="shared" si="102"/>
        <v>41928</v>
      </c>
      <c r="B443">
        <v>210.8</v>
      </c>
      <c r="C443">
        <v>183.6</v>
      </c>
      <c r="D443">
        <v>71.099999999999994</v>
      </c>
      <c r="E443">
        <v>52.8</v>
      </c>
      <c r="F443" s="2">
        <f t="shared" si="103"/>
        <v>281.89999999999998</v>
      </c>
      <c r="G443" s="2">
        <f t="shared" si="104"/>
        <v>236.39999999999998</v>
      </c>
      <c r="H443" s="12">
        <f t="shared" si="105"/>
        <v>19.247038917089675</v>
      </c>
    </row>
    <row r="444" spans="1:9" x14ac:dyDescent="0.25">
      <c r="A444" s="10">
        <f t="shared" si="102"/>
        <v>41935</v>
      </c>
      <c r="B444">
        <v>218.6</v>
      </c>
      <c r="C444">
        <v>204.2</v>
      </c>
      <c r="D444">
        <v>76.5</v>
      </c>
      <c r="E444">
        <v>79.599999999999994</v>
      </c>
      <c r="F444" s="2">
        <f t="shared" si="103"/>
        <v>295.10000000000002</v>
      </c>
      <c r="G444" s="2">
        <f t="shared" si="104"/>
        <v>283.79999999999995</v>
      </c>
      <c r="H444" s="12">
        <f t="shared" si="105"/>
        <v>3.9816772374912102</v>
      </c>
    </row>
    <row r="445" spans="1:9" x14ac:dyDescent="0.25">
      <c r="A445" s="10">
        <f t="shared" si="102"/>
        <v>41942</v>
      </c>
      <c r="B445">
        <v>217.3</v>
      </c>
      <c r="C445">
        <v>209.4</v>
      </c>
      <c r="D445">
        <v>89.4</v>
      </c>
      <c r="E445">
        <v>88.1</v>
      </c>
      <c r="F445" s="2">
        <f t="shared" si="103"/>
        <v>306.70000000000005</v>
      </c>
      <c r="G445" s="2">
        <f t="shared" si="104"/>
        <v>297.5</v>
      </c>
      <c r="H445" s="12">
        <f t="shared" si="105"/>
        <v>3.0924369747899361</v>
      </c>
    </row>
    <row r="446" spans="1:9" x14ac:dyDescent="0.25">
      <c r="A446" s="10">
        <f t="shared" ref="A446:A509" si="106">+A445+7</f>
        <v>41949</v>
      </c>
      <c r="B446">
        <v>191.9</v>
      </c>
      <c r="C446">
        <v>259.2</v>
      </c>
      <c r="D446">
        <v>99.4</v>
      </c>
      <c r="E446">
        <v>103.6</v>
      </c>
      <c r="F446" s="2">
        <f t="shared" si="103"/>
        <v>291.3</v>
      </c>
      <c r="G446" s="2">
        <f t="shared" si="104"/>
        <v>362.79999999999995</v>
      </c>
      <c r="H446" s="12">
        <f t="shared" si="105"/>
        <v>-19.707828004410132</v>
      </c>
    </row>
    <row r="447" spans="1:9" x14ac:dyDescent="0.25">
      <c r="A447" s="10">
        <f t="shared" si="106"/>
        <v>41956</v>
      </c>
      <c r="B447">
        <v>332.9</v>
      </c>
      <c r="C447">
        <v>258.5</v>
      </c>
      <c r="D447">
        <v>107.5</v>
      </c>
      <c r="E447">
        <v>112.6</v>
      </c>
      <c r="F447" s="2">
        <f t="shared" si="103"/>
        <v>440.4</v>
      </c>
      <c r="G447" s="2">
        <f t="shared" si="104"/>
        <v>371.1</v>
      </c>
      <c r="H447" s="12">
        <f t="shared" si="105"/>
        <v>18.674211802748573</v>
      </c>
    </row>
    <row r="448" spans="1:9" x14ac:dyDescent="0.25">
      <c r="A448" s="10">
        <f t="shared" si="106"/>
        <v>41963</v>
      </c>
      <c r="B448">
        <v>420.7</v>
      </c>
      <c r="C448">
        <v>252.9</v>
      </c>
      <c r="D448">
        <v>114.1</v>
      </c>
      <c r="E448">
        <v>136.69999999999999</v>
      </c>
      <c r="F448" s="2">
        <f t="shared" si="103"/>
        <v>534.79999999999995</v>
      </c>
      <c r="G448" s="2">
        <f t="shared" si="104"/>
        <v>389.6</v>
      </c>
      <c r="H448" s="12">
        <f t="shared" si="105"/>
        <v>37.268993839835709</v>
      </c>
    </row>
    <row r="449" spans="1:8" x14ac:dyDescent="0.25">
      <c r="A449" s="10">
        <f t="shared" si="106"/>
        <v>41970</v>
      </c>
      <c r="B449">
        <v>407.5</v>
      </c>
      <c r="C449">
        <v>243.4</v>
      </c>
      <c r="D449">
        <v>123.8</v>
      </c>
      <c r="E449">
        <v>150.1</v>
      </c>
      <c r="F449" s="2">
        <f t="shared" si="103"/>
        <v>531.29999999999995</v>
      </c>
      <c r="G449" s="2">
        <f t="shared" si="104"/>
        <v>393.5</v>
      </c>
      <c r="H449" s="12">
        <f t="shared" si="105"/>
        <v>35.01905972045742</v>
      </c>
    </row>
    <row r="450" spans="1:8" x14ac:dyDescent="0.25">
      <c r="A450" s="10">
        <f t="shared" si="106"/>
        <v>41977</v>
      </c>
      <c r="B450">
        <v>399.4</v>
      </c>
      <c r="C450">
        <v>212.7</v>
      </c>
      <c r="D450">
        <v>136.4</v>
      </c>
      <c r="E450">
        <v>188.2</v>
      </c>
      <c r="F450" s="2">
        <f t="shared" si="103"/>
        <v>535.79999999999995</v>
      </c>
      <c r="G450" s="2">
        <f t="shared" si="104"/>
        <v>400.9</v>
      </c>
      <c r="H450" s="12">
        <f t="shared" si="105"/>
        <v>33.649289099526072</v>
      </c>
    </row>
    <row r="451" spans="1:8" x14ac:dyDescent="0.25">
      <c r="A451" s="10">
        <f t="shared" si="106"/>
        <v>41984</v>
      </c>
      <c r="B451">
        <v>333.5</v>
      </c>
      <c r="C451">
        <v>299.5</v>
      </c>
      <c r="D451">
        <v>150.4</v>
      </c>
      <c r="E451">
        <v>200.7</v>
      </c>
      <c r="F451" s="2">
        <f t="shared" si="103"/>
        <v>483.9</v>
      </c>
      <c r="G451" s="2">
        <f t="shared" si="104"/>
        <v>500.2</v>
      </c>
      <c r="H451" s="12">
        <f t="shared" si="105"/>
        <v>-3.2586965213914465</v>
      </c>
    </row>
    <row r="452" spans="1:8" x14ac:dyDescent="0.25">
      <c r="A452" s="10">
        <f t="shared" si="106"/>
        <v>41991</v>
      </c>
      <c r="B452">
        <v>301.3</v>
      </c>
      <c r="C452">
        <v>296.89999999999998</v>
      </c>
      <c r="D452">
        <v>184.9</v>
      </c>
      <c r="E452">
        <v>265.60000000000002</v>
      </c>
      <c r="F452" s="2">
        <f t="shared" si="103"/>
        <v>486.20000000000005</v>
      </c>
      <c r="G452" s="2">
        <f t="shared" si="104"/>
        <v>562.5</v>
      </c>
      <c r="H452" s="12">
        <f t="shared" si="105"/>
        <v>-13.564444444444435</v>
      </c>
    </row>
    <row r="453" spans="1:8" x14ac:dyDescent="0.25">
      <c r="A453" s="10">
        <f t="shared" si="106"/>
        <v>41998</v>
      </c>
      <c r="B453">
        <v>295.5</v>
      </c>
      <c r="C453">
        <v>289.10000000000002</v>
      </c>
      <c r="D453">
        <v>191.8</v>
      </c>
      <c r="E453">
        <v>274.8</v>
      </c>
      <c r="F453" s="2">
        <f t="shared" si="103"/>
        <v>487.3</v>
      </c>
      <c r="G453" s="2">
        <f t="shared" si="104"/>
        <v>563.90000000000009</v>
      </c>
      <c r="H453" s="12">
        <f t="shared" si="105"/>
        <v>-13.583968788792355</v>
      </c>
    </row>
    <row r="454" spans="1:8" x14ac:dyDescent="0.25">
      <c r="A454" s="10">
        <f t="shared" si="106"/>
        <v>42005</v>
      </c>
      <c r="B454">
        <v>266.60000000000002</v>
      </c>
      <c r="C454">
        <v>284.3</v>
      </c>
      <c r="D454">
        <v>224.6</v>
      </c>
      <c r="E454">
        <v>281.5</v>
      </c>
      <c r="F454" s="2">
        <f t="shared" si="103"/>
        <v>491.20000000000005</v>
      </c>
      <c r="G454" s="2">
        <f t="shared" si="104"/>
        <v>565.79999999999995</v>
      </c>
      <c r="H454" s="12">
        <f t="shared" si="105"/>
        <v>-13.184870979144559</v>
      </c>
    </row>
    <row r="455" spans="1:8" x14ac:dyDescent="0.25">
      <c r="A455" s="10">
        <f t="shared" si="106"/>
        <v>42012</v>
      </c>
      <c r="B455">
        <v>252.7</v>
      </c>
      <c r="C455">
        <v>338.1</v>
      </c>
      <c r="D455">
        <v>240.7</v>
      </c>
      <c r="E455">
        <v>291.2</v>
      </c>
      <c r="F455" s="2">
        <f t="shared" si="103"/>
        <v>493.4</v>
      </c>
      <c r="G455" s="2">
        <f t="shared" si="104"/>
        <v>629.29999999999995</v>
      </c>
      <c r="H455" s="12">
        <f t="shared" si="105"/>
        <v>-21.59542348641348</v>
      </c>
    </row>
    <row r="456" spans="1:8" x14ac:dyDescent="0.25">
      <c r="A456" s="10">
        <f t="shared" si="106"/>
        <v>42019</v>
      </c>
      <c r="B456">
        <v>499.4</v>
      </c>
      <c r="C456">
        <v>451.4</v>
      </c>
      <c r="D456">
        <v>250.6</v>
      </c>
      <c r="E456">
        <v>307.10000000000002</v>
      </c>
      <c r="F456" s="2">
        <f t="shared" si="103"/>
        <v>750</v>
      </c>
      <c r="G456" s="2">
        <f t="shared" si="104"/>
        <v>758.5</v>
      </c>
      <c r="H456" s="12">
        <f t="shared" si="105"/>
        <v>-1.1206328279498967</v>
      </c>
    </row>
    <row r="457" spans="1:8" x14ac:dyDescent="0.25">
      <c r="A457" s="10">
        <f t="shared" si="106"/>
        <v>42026</v>
      </c>
      <c r="B457">
        <v>493.1</v>
      </c>
      <c r="C457">
        <v>516.79999999999995</v>
      </c>
      <c r="D457">
        <v>260.3</v>
      </c>
      <c r="E457">
        <v>315.89999999999998</v>
      </c>
      <c r="F457" s="2">
        <f t="shared" si="103"/>
        <v>753.40000000000009</v>
      </c>
      <c r="G457" s="2">
        <f t="shared" si="104"/>
        <v>832.69999999999993</v>
      </c>
      <c r="H457" s="12">
        <f t="shared" si="105"/>
        <v>-9.523237660622053</v>
      </c>
    </row>
    <row r="458" spans="1:8" x14ac:dyDescent="0.25">
      <c r="A458" s="10">
        <f t="shared" si="106"/>
        <v>42033</v>
      </c>
      <c r="B458">
        <v>485.3</v>
      </c>
      <c r="C458">
        <v>446.3</v>
      </c>
      <c r="D458">
        <v>269</v>
      </c>
      <c r="E458">
        <v>453</v>
      </c>
      <c r="F458" s="2">
        <f t="shared" si="103"/>
        <v>754.3</v>
      </c>
      <c r="G458" s="2">
        <f t="shared" si="104"/>
        <v>899.3</v>
      </c>
      <c r="H458" s="12">
        <f t="shared" si="105"/>
        <v>-16.123651729122656</v>
      </c>
    </row>
    <row r="459" spans="1:8" x14ac:dyDescent="0.25">
      <c r="A459" s="10">
        <f t="shared" si="106"/>
        <v>42040</v>
      </c>
      <c r="B459">
        <v>477.5</v>
      </c>
      <c r="C459">
        <v>495.4</v>
      </c>
      <c r="D459">
        <v>276.39999999999998</v>
      </c>
      <c r="E459">
        <v>461.2</v>
      </c>
      <c r="F459" s="2">
        <f t="shared" si="103"/>
        <v>753.9</v>
      </c>
      <c r="G459" s="2">
        <f t="shared" si="104"/>
        <v>956.59999999999991</v>
      </c>
      <c r="H459" s="12">
        <f t="shared" si="105"/>
        <v>-21.189629939368594</v>
      </c>
    </row>
    <row r="460" spans="1:8" x14ac:dyDescent="0.25">
      <c r="A460" s="10">
        <f t="shared" si="106"/>
        <v>42047</v>
      </c>
      <c r="B460">
        <v>724.3</v>
      </c>
      <c r="C460">
        <v>488.5</v>
      </c>
      <c r="D460">
        <v>286.7</v>
      </c>
      <c r="E460">
        <v>474.8</v>
      </c>
      <c r="F460" s="2">
        <f t="shared" si="103"/>
        <v>1011</v>
      </c>
      <c r="G460" s="2">
        <f t="shared" si="104"/>
        <v>963.3</v>
      </c>
      <c r="H460" s="12">
        <f t="shared" si="105"/>
        <v>4.9517284335098166</v>
      </c>
    </row>
    <row r="461" spans="1:8" x14ac:dyDescent="0.25">
      <c r="A461" s="10">
        <f t="shared" si="106"/>
        <v>42054</v>
      </c>
      <c r="B461">
        <v>591.29999999999995</v>
      </c>
      <c r="C461">
        <v>483.6</v>
      </c>
      <c r="D461">
        <v>425</v>
      </c>
      <c r="E461">
        <v>481.9</v>
      </c>
      <c r="F461" s="2">
        <f t="shared" si="103"/>
        <v>1016.3</v>
      </c>
      <c r="G461" s="2">
        <f t="shared" si="104"/>
        <v>965.5</v>
      </c>
      <c r="H461" s="12">
        <f t="shared" si="105"/>
        <v>5.2615225271879895</v>
      </c>
    </row>
    <row r="462" spans="1:8" x14ac:dyDescent="0.25">
      <c r="A462" s="10">
        <f t="shared" si="106"/>
        <v>42061</v>
      </c>
      <c r="B462">
        <v>644.29999999999995</v>
      </c>
      <c r="C462">
        <v>517.20000000000005</v>
      </c>
      <c r="D462">
        <v>438.1</v>
      </c>
      <c r="E462">
        <v>524.20000000000005</v>
      </c>
      <c r="F462" s="2">
        <f t="shared" si="103"/>
        <v>1082.4000000000001</v>
      </c>
      <c r="G462" s="2">
        <f t="shared" si="104"/>
        <v>1041.4000000000001</v>
      </c>
      <c r="H462" s="12">
        <f t="shared" si="105"/>
        <v>3.937007874015741</v>
      </c>
    </row>
    <row r="463" spans="1:8" x14ac:dyDescent="0.25">
      <c r="A463" s="10">
        <f t="shared" si="106"/>
        <v>42068</v>
      </c>
      <c r="B463">
        <v>630.6</v>
      </c>
      <c r="C463">
        <v>536.6</v>
      </c>
      <c r="D463">
        <v>452.2</v>
      </c>
      <c r="E463">
        <v>650.20000000000005</v>
      </c>
      <c r="F463" s="2">
        <f t="shared" si="103"/>
        <v>1082.8</v>
      </c>
      <c r="G463" s="2">
        <f t="shared" si="104"/>
        <v>1186.8000000000002</v>
      </c>
      <c r="H463" s="12">
        <f t="shared" si="105"/>
        <v>-8.7630603302999877</v>
      </c>
    </row>
    <row r="464" spans="1:8" x14ac:dyDescent="0.25">
      <c r="A464" s="10">
        <f t="shared" si="106"/>
        <v>42075</v>
      </c>
      <c r="B464">
        <v>618.70000000000005</v>
      </c>
      <c r="C464">
        <v>537</v>
      </c>
      <c r="D464">
        <v>524.5</v>
      </c>
      <c r="E464">
        <v>662.8</v>
      </c>
      <c r="F464" s="2">
        <f t="shared" si="103"/>
        <v>1143.2</v>
      </c>
      <c r="G464" s="2">
        <f t="shared" si="104"/>
        <v>1199.8</v>
      </c>
      <c r="H464" s="12">
        <f t="shared" si="105"/>
        <v>-4.7174529088181316</v>
      </c>
    </row>
    <row r="465" spans="1:8" x14ac:dyDescent="0.25">
      <c r="A465" s="10">
        <f t="shared" si="106"/>
        <v>42082</v>
      </c>
      <c r="B465">
        <v>626</v>
      </c>
      <c r="C465">
        <v>529.6</v>
      </c>
      <c r="D465">
        <v>604.4</v>
      </c>
      <c r="E465">
        <v>742.2</v>
      </c>
      <c r="F465" s="2">
        <f t="shared" si="103"/>
        <v>1230.4000000000001</v>
      </c>
      <c r="G465" s="2">
        <f t="shared" si="104"/>
        <v>1271.8000000000002</v>
      </c>
      <c r="H465" s="12">
        <f t="shared" si="105"/>
        <v>-3.2552288095612614</v>
      </c>
    </row>
    <row r="466" spans="1:8" x14ac:dyDescent="0.25">
      <c r="A466" s="10">
        <f t="shared" si="106"/>
        <v>42089</v>
      </c>
      <c r="B466">
        <v>541.79999999999995</v>
      </c>
      <c r="C466">
        <v>528.4</v>
      </c>
      <c r="D466">
        <v>631.9</v>
      </c>
      <c r="E466">
        <v>816.6</v>
      </c>
      <c r="F466" s="2">
        <f t="shared" si="103"/>
        <v>1173.6999999999998</v>
      </c>
      <c r="G466" s="2">
        <f t="shared" si="104"/>
        <v>1345</v>
      </c>
      <c r="H466" s="12">
        <f t="shared" si="105"/>
        <v>-12.736059479553919</v>
      </c>
    </row>
    <row r="467" spans="1:8" x14ac:dyDescent="0.25">
      <c r="A467" s="10">
        <f t="shared" si="106"/>
        <v>42096</v>
      </c>
      <c r="B467">
        <v>613.70000000000005</v>
      </c>
      <c r="C467" s="24">
        <v>479.4</v>
      </c>
      <c r="D467">
        <v>768.9</v>
      </c>
      <c r="E467">
        <v>893.4</v>
      </c>
      <c r="F467" s="2">
        <f t="shared" si="103"/>
        <v>1382.6</v>
      </c>
      <c r="G467" s="2">
        <f t="shared" si="104"/>
        <v>1372.8</v>
      </c>
      <c r="H467" s="12">
        <f t="shared" si="105"/>
        <v>0.71386946386946537</v>
      </c>
    </row>
    <row r="468" spans="1:8" x14ac:dyDescent="0.25">
      <c r="A468" s="10">
        <f t="shared" si="106"/>
        <v>42103</v>
      </c>
      <c r="B468">
        <v>608.1</v>
      </c>
      <c r="C468">
        <v>516.5</v>
      </c>
      <c r="D468">
        <v>774.3</v>
      </c>
      <c r="E468">
        <v>963</v>
      </c>
      <c r="F468" s="2">
        <f t="shared" ref="F468:F531" si="107">+B468+D468</f>
        <v>1382.4</v>
      </c>
      <c r="G468" s="2">
        <f t="shared" ref="G468:G531" si="108">+C468+E468</f>
        <v>1479.5</v>
      </c>
      <c r="H468" s="12">
        <f t="shared" ref="H468:H531" si="109">+(F468/G468-1)*100</f>
        <v>-6.5630280500168947</v>
      </c>
    </row>
    <row r="469" spans="1:8" x14ac:dyDescent="0.25">
      <c r="A469" s="10">
        <f t="shared" si="106"/>
        <v>42110</v>
      </c>
      <c r="B469">
        <v>558.5</v>
      </c>
      <c r="C469">
        <v>330.8</v>
      </c>
      <c r="D469">
        <v>843.6</v>
      </c>
      <c r="E469">
        <v>1168.0999999999999</v>
      </c>
      <c r="F469" s="2">
        <f t="shared" si="107"/>
        <v>1402.1</v>
      </c>
      <c r="G469" s="2">
        <f t="shared" si="108"/>
        <v>1498.8999999999999</v>
      </c>
      <c r="H469" s="12">
        <f t="shared" si="109"/>
        <v>-6.4580692507839039</v>
      </c>
    </row>
    <row r="470" spans="1:8" x14ac:dyDescent="0.25">
      <c r="A470" s="10">
        <f t="shared" si="106"/>
        <v>42117</v>
      </c>
      <c r="B470">
        <v>496.2</v>
      </c>
      <c r="C470">
        <v>331.4</v>
      </c>
      <c r="D470">
        <v>913.5</v>
      </c>
      <c r="E470">
        <v>1185.5999999999999</v>
      </c>
      <c r="F470" s="2">
        <f t="shared" si="107"/>
        <v>1409.7</v>
      </c>
      <c r="G470" s="2">
        <f t="shared" si="108"/>
        <v>1517</v>
      </c>
      <c r="H470" s="12">
        <f t="shared" si="109"/>
        <v>-7.0731707317073127</v>
      </c>
    </row>
    <row r="471" spans="1:8" x14ac:dyDescent="0.25">
      <c r="A471" s="10">
        <f t="shared" si="106"/>
        <v>42124</v>
      </c>
      <c r="B471">
        <v>713.4</v>
      </c>
      <c r="C471">
        <v>279.3</v>
      </c>
      <c r="D471">
        <v>974.3</v>
      </c>
      <c r="E471">
        <v>1320.5</v>
      </c>
      <c r="F471" s="2">
        <f t="shared" si="107"/>
        <v>1687.6999999999998</v>
      </c>
      <c r="G471" s="2">
        <f t="shared" si="108"/>
        <v>1599.8</v>
      </c>
      <c r="H471" s="12">
        <f t="shared" si="109"/>
        <v>5.4944368046005776</v>
      </c>
    </row>
    <row r="472" spans="1:8" x14ac:dyDescent="0.25">
      <c r="A472" s="10">
        <f t="shared" si="106"/>
        <v>42131</v>
      </c>
      <c r="B472">
        <v>786.3</v>
      </c>
      <c r="C472">
        <v>274.3</v>
      </c>
      <c r="D472">
        <v>980.1</v>
      </c>
      <c r="E472">
        <v>1334.5</v>
      </c>
      <c r="F472" s="2">
        <f t="shared" si="107"/>
        <v>1766.4</v>
      </c>
      <c r="G472" s="2">
        <f t="shared" si="108"/>
        <v>1608.8</v>
      </c>
      <c r="H472" s="12">
        <f t="shared" si="109"/>
        <v>9.7961213326703156</v>
      </c>
    </row>
    <row r="473" spans="1:8" x14ac:dyDescent="0.25">
      <c r="A473" s="10">
        <f t="shared" si="106"/>
        <v>42138</v>
      </c>
      <c r="B473">
        <v>709.7</v>
      </c>
      <c r="C473">
        <v>270.7</v>
      </c>
      <c r="D473">
        <v>1113.7</v>
      </c>
      <c r="E473">
        <v>1417.6</v>
      </c>
      <c r="F473" s="2">
        <f t="shared" si="107"/>
        <v>1823.4</v>
      </c>
      <c r="G473" s="2">
        <f t="shared" si="108"/>
        <v>1688.3</v>
      </c>
      <c r="H473" s="12">
        <f t="shared" si="109"/>
        <v>8.0021323224545462</v>
      </c>
    </row>
    <row r="474" spans="1:8" x14ac:dyDescent="0.25">
      <c r="A474" s="10">
        <f t="shared" si="106"/>
        <v>42145</v>
      </c>
      <c r="B474">
        <v>718.4</v>
      </c>
      <c r="C474">
        <v>280.2</v>
      </c>
      <c r="D474">
        <v>1138.9000000000001</v>
      </c>
      <c r="E474">
        <v>1428.6</v>
      </c>
      <c r="F474" s="2">
        <f t="shared" si="107"/>
        <v>1857.3000000000002</v>
      </c>
      <c r="G474" s="2">
        <f t="shared" si="108"/>
        <v>1708.8</v>
      </c>
      <c r="H474" s="12">
        <f t="shared" si="109"/>
        <v>8.6903089887640625</v>
      </c>
    </row>
    <row r="475" spans="1:8" x14ac:dyDescent="0.25">
      <c r="A475" s="10">
        <f t="shared" si="106"/>
        <v>42152</v>
      </c>
      <c r="B475">
        <v>723.9</v>
      </c>
      <c r="C475" s="24">
        <v>223.2</v>
      </c>
      <c r="D475">
        <v>1142.2</v>
      </c>
      <c r="E475">
        <v>1514.3</v>
      </c>
      <c r="F475" s="2">
        <f t="shared" si="107"/>
        <v>1866.1</v>
      </c>
      <c r="G475" s="2">
        <f t="shared" si="108"/>
        <v>1737.5</v>
      </c>
      <c r="H475" s="12">
        <f t="shared" si="109"/>
        <v>7.4014388489208605</v>
      </c>
    </row>
    <row r="476" spans="1:8" x14ac:dyDescent="0.25">
      <c r="A476" s="10">
        <f t="shared" si="106"/>
        <v>42159</v>
      </c>
      <c r="B476">
        <v>612.29999999999995</v>
      </c>
      <c r="C476">
        <v>169.6</v>
      </c>
      <c r="D476">
        <v>1284.9000000000001</v>
      </c>
      <c r="E476">
        <v>1598.1</v>
      </c>
      <c r="F476" s="2">
        <f t="shared" si="107"/>
        <v>1897.2</v>
      </c>
      <c r="G476" s="2">
        <f t="shared" si="108"/>
        <v>1767.6999999999998</v>
      </c>
      <c r="H476" s="12">
        <f t="shared" si="109"/>
        <v>7.3259037166940155</v>
      </c>
    </row>
    <row r="477" spans="1:8" x14ac:dyDescent="0.25">
      <c r="A477" s="10">
        <f t="shared" si="106"/>
        <v>42166</v>
      </c>
      <c r="B477">
        <v>542.70000000000005</v>
      </c>
      <c r="C477">
        <v>133.19999999999999</v>
      </c>
      <c r="D477">
        <v>1359</v>
      </c>
      <c r="E477">
        <v>1698.7</v>
      </c>
      <c r="F477" s="2">
        <f t="shared" si="107"/>
        <v>1901.7</v>
      </c>
      <c r="G477" s="2">
        <f t="shared" si="108"/>
        <v>1831.9</v>
      </c>
      <c r="H477" s="12">
        <f t="shared" si="109"/>
        <v>3.8102516512910078</v>
      </c>
    </row>
    <row r="478" spans="1:8" x14ac:dyDescent="0.25">
      <c r="A478" s="10">
        <f t="shared" si="106"/>
        <v>42173</v>
      </c>
      <c r="B478" s="67">
        <v>545</v>
      </c>
      <c r="C478" s="67">
        <v>120</v>
      </c>
      <c r="D478" s="67">
        <v>1430.4</v>
      </c>
      <c r="E478" s="67">
        <v>1714.3</v>
      </c>
      <c r="F478" s="2">
        <f t="shared" si="107"/>
        <v>1975.4</v>
      </c>
      <c r="G478" s="2">
        <f t="shared" si="108"/>
        <v>1834.3</v>
      </c>
      <c r="H478" s="12">
        <f t="shared" si="109"/>
        <v>7.6923076923077094</v>
      </c>
    </row>
    <row r="479" spans="1:8" x14ac:dyDescent="0.25">
      <c r="A479" s="10">
        <f t="shared" si="106"/>
        <v>42180</v>
      </c>
      <c r="B479" s="67">
        <v>565.38</v>
      </c>
      <c r="C479">
        <v>115.9</v>
      </c>
      <c r="D479">
        <v>1435.9</v>
      </c>
      <c r="E479">
        <v>1731.6</v>
      </c>
      <c r="F479" s="2">
        <f t="shared" si="107"/>
        <v>2001.2800000000002</v>
      </c>
      <c r="G479" s="2">
        <f t="shared" si="108"/>
        <v>1847.5</v>
      </c>
      <c r="H479" s="12">
        <f t="shared" si="109"/>
        <v>8.3236806495263984</v>
      </c>
    </row>
    <row r="480" spans="1:8" x14ac:dyDescent="0.25">
      <c r="A480" s="10">
        <f t="shared" si="106"/>
        <v>42187</v>
      </c>
      <c r="B480">
        <v>500.1</v>
      </c>
      <c r="C480">
        <v>133.80000000000001</v>
      </c>
      <c r="D480">
        <v>1512</v>
      </c>
      <c r="E480">
        <v>1813.1</v>
      </c>
      <c r="F480" s="2">
        <f t="shared" si="107"/>
        <v>2012.1</v>
      </c>
      <c r="G480" s="2">
        <f t="shared" si="108"/>
        <v>1946.8999999999999</v>
      </c>
      <c r="H480" s="12">
        <f t="shared" si="109"/>
        <v>3.3489136576095424</v>
      </c>
    </row>
    <row r="481" spans="1:9" x14ac:dyDescent="0.25">
      <c r="A481" s="10">
        <f t="shared" si="106"/>
        <v>42194</v>
      </c>
      <c r="B481">
        <v>438.5</v>
      </c>
      <c r="C481">
        <v>164.5</v>
      </c>
      <c r="D481">
        <v>1585.9</v>
      </c>
      <c r="E481">
        <v>1825.2</v>
      </c>
      <c r="F481" s="2">
        <f t="shared" si="107"/>
        <v>2024.4</v>
      </c>
      <c r="G481" s="2">
        <f t="shared" si="108"/>
        <v>1989.7</v>
      </c>
      <c r="H481" s="12">
        <f t="shared" si="109"/>
        <v>1.7439815047494589</v>
      </c>
      <c r="I481">
        <v>41.1</v>
      </c>
    </row>
    <row r="482" spans="1:9" x14ac:dyDescent="0.25">
      <c r="A482" s="10">
        <f t="shared" si="106"/>
        <v>42201</v>
      </c>
      <c r="B482">
        <v>367.9</v>
      </c>
      <c r="C482">
        <v>158.80000000000001</v>
      </c>
      <c r="D482" s="67">
        <v>1664</v>
      </c>
      <c r="E482">
        <v>1838.5</v>
      </c>
      <c r="F482" s="2">
        <f t="shared" si="107"/>
        <v>2031.9</v>
      </c>
      <c r="G482" s="2">
        <f t="shared" si="108"/>
        <v>1997.3</v>
      </c>
      <c r="H482" s="12">
        <f t="shared" si="109"/>
        <v>1.7323386571872046</v>
      </c>
      <c r="I482">
        <v>41.4</v>
      </c>
    </row>
    <row r="483" spans="1:9" x14ac:dyDescent="0.25">
      <c r="A483" s="10">
        <f t="shared" si="106"/>
        <v>42208</v>
      </c>
      <c r="B483">
        <v>377.8</v>
      </c>
      <c r="C483">
        <v>167.8</v>
      </c>
      <c r="D483">
        <v>1666.9</v>
      </c>
      <c r="E483" s="67">
        <v>1850</v>
      </c>
      <c r="F483" s="2">
        <f t="shared" si="107"/>
        <v>2044.7</v>
      </c>
      <c r="G483" s="2">
        <f t="shared" si="108"/>
        <v>2017.8</v>
      </c>
      <c r="H483" s="12">
        <f t="shared" si="109"/>
        <v>1.3331350976310885</v>
      </c>
      <c r="I483">
        <v>41.4</v>
      </c>
    </row>
    <row r="484" spans="1:9" x14ac:dyDescent="0.25">
      <c r="A484" s="10">
        <f t="shared" si="106"/>
        <v>42215</v>
      </c>
      <c r="B484">
        <v>242.5</v>
      </c>
      <c r="C484">
        <v>184.3</v>
      </c>
      <c r="D484">
        <v>1675.4</v>
      </c>
      <c r="E484">
        <v>1858.1</v>
      </c>
      <c r="F484" s="2">
        <f t="shared" si="107"/>
        <v>1917.9</v>
      </c>
      <c r="G484" s="2">
        <f t="shared" si="108"/>
        <v>2042.3999999999999</v>
      </c>
      <c r="H484" s="12">
        <f t="shared" si="109"/>
        <v>-6.0957696827261927</v>
      </c>
      <c r="I484">
        <v>34.4</v>
      </c>
    </row>
    <row r="485" spans="1:9" x14ac:dyDescent="0.25">
      <c r="A485" s="10">
        <f t="shared" si="106"/>
        <v>42222</v>
      </c>
      <c r="B485" s="67">
        <v>116</v>
      </c>
      <c r="C485">
        <v>182.5</v>
      </c>
      <c r="D485">
        <v>1686.1</v>
      </c>
      <c r="E485">
        <v>1882.1</v>
      </c>
      <c r="F485" s="2">
        <f t="shared" si="107"/>
        <v>1802.1</v>
      </c>
      <c r="G485" s="2">
        <f t="shared" si="108"/>
        <v>2064.6</v>
      </c>
      <c r="H485" s="12">
        <f t="shared" si="109"/>
        <v>-12.714327230456268</v>
      </c>
      <c r="I485">
        <v>34.4</v>
      </c>
    </row>
    <row r="486" spans="1:9" x14ac:dyDescent="0.25">
      <c r="A486" s="10">
        <f t="shared" si="106"/>
        <v>42229</v>
      </c>
      <c r="B486">
        <v>106.6</v>
      </c>
      <c r="C486">
        <v>177.5</v>
      </c>
      <c r="D486">
        <v>1696.4</v>
      </c>
      <c r="E486">
        <v>1889.5</v>
      </c>
      <c r="F486" s="2">
        <f t="shared" si="107"/>
        <v>1803</v>
      </c>
      <c r="G486" s="2">
        <f t="shared" si="108"/>
        <v>2067</v>
      </c>
      <c r="H486" s="12">
        <f t="shared" si="109"/>
        <v>-12.772133526850505</v>
      </c>
      <c r="I486">
        <v>35.4</v>
      </c>
    </row>
    <row r="487" spans="1:9" x14ac:dyDescent="0.25">
      <c r="A487" s="10">
        <f t="shared" si="106"/>
        <v>42236</v>
      </c>
      <c r="B487">
        <v>104.4</v>
      </c>
      <c r="C487">
        <v>141.5</v>
      </c>
      <c r="D487">
        <v>1705.1</v>
      </c>
      <c r="E487">
        <v>1915.6</v>
      </c>
      <c r="F487" s="2">
        <f t="shared" si="107"/>
        <v>1809.5</v>
      </c>
      <c r="G487" s="2">
        <f t="shared" si="108"/>
        <v>2057.1</v>
      </c>
      <c r="H487" s="12">
        <f t="shared" si="109"/>
        <v>-12.036361868650037</v>
      </c>
      <c r="I487">
        <v>82.4</v>
      </c>
    </row>
    <row r="488" spans="1:9" x14ac:dyDescent="0.25">
      <c r="A488" s="10">
        <f t="shared" si="106"/>
        <v>42243</v>
      </c>
      <c r="B488">
        <v>55.2</v>
      </c>
      <c r="C488">
        <v>131.19999999999999</v>
      </c>
      <c r="D488">
        <v>1753.9</v>
      </c>
      <c r="E488">
        <v>1926.5</v>
      </c>
      <c r="F488" s="2">
        <f t="shared" si="107"/>
        <v>1809.1000000000001</v>
      </c>
      <c r="G488" s="2">
        <f t="shared" si="108"/>
        <v>2057.6999999999998</v>
      </c>
      <c r="H488" s="12">
        <f t="shared" si="109"/>
        <v>-12.081450162803121</v>
      </c>
      <c r="I488">
        <v>82.4</v>
      </c>
    </row>
    <row r="489" spans="1:9" x14ac:dyDescent="0.25">
      <c r="A489" s="10">
        <f t="shared" si="106"/>
        <v>42250</v>
      </c>
      <c r="B489">
        <v>138.30000000000001</v>
      </c>
      <c r="C489">
        <v>205.3</v>
      </c>
      <c r="D489">
        <v>1.1000000000000001</v>
      </c>
      <c r="E489">
        <v>2</v>
      </c>
      <c r="F489" s="2">
        <f t="shared" si="107"/>
        <v>139.4</v>
      </c>
      <c r="G489" s="2">
        <f t="shared" si="108"/>
        <v>207.3</v>
      </c>
      <c r="H489" s="12">
        <f t="shared" si="109"/>
        <v>-32.75446213217559</v>
      </c>
    </row>
    <row r="490" spans="1:9" x14ac:dyDescent="0.25">
      <c r="A490" s="10">
        <f t="shared" si="106"/>
        <v>42257</v>
      </c>
      <c r="B490">
        <v>165.6</v>
      </c>
      <c r="C490">
        <v>194.8</v>
      </c>
      <c r="D490">
        <v>9.6</v>
      </c>
      <c r="E490">
        <v>18.899999999999999</v>
      </c>
      <c r="F490" s="2">
        <f t="shared" si="107"/>
        <v>175.2</v>
      </c>
      <c r="G490" s="2">
        <f t="shared" si="108"/>
        <v>213.70000000000002</v>
      </c>
      <c r="H490" s="12">
        <f t="shared" si="109"/>
        <v>-18.015910154422098</v>
      </c>
    </row>
    <row r="491" spans="1:9" x14ac:dyDescent="0.25">
      <c r="A491" s="10">
        <f t="shared" si="106"/>
        <v>42264</v>
      </c>
      <c r="B491" s="67">
        <v>172</v>
      </c>
      <c r="C491">
        <v>186.9</v>
      </c>
      <c r="D491">
        <v>21.4</v>
      </c>
      <c r="E491">
        <v>26.7</v>
      </c>
      <c r="F491" s="2">
        <f t="shared" si="107"/>
        <v>193.4</v>
      </c>
      <c r="G491" s="2">
        <f t="shared" si="108"/>
        <v>213.6</v>
      </c>
      <c r="H491" s="12">
        <f t="shared" si="109"/>
        <v>-9.4569288389513062</v>
      </c>
    </row>
    <row r="492" spans="1:9" x14ac:dyDescent="0.25">
      <c r="A492" s="10">
        <f t="shared" si="106"/>
        <v>42271</v>
      </c>
      <c r="B492">
        <v>154.69999999999999</v>
      </c>
      <c r="C492">
        <v>220.4</v>
      </c>
      <c r="D492">
        <v>50.7</v>
      </c>
      <c r="E492">
        <v>33.6</v>
      </c>
      <c r="F492" s="2">
        <f t="shared" si="107"/>
        <v>205.39999999999998</v>
      </c>
      <c r="G492" s="2">
        <f t="shared" si="108"/>
        <v>254</v>
      </c>
      <c r="H492" s="12">
        <f t="shared" si="109"/>
        <v>-19.133858267716541</v>
      </c>
    </row>
    <row r="493" spans="1:9" x14ac:dyDescent="0.25">
      <c r="A493" s="10">
        <f t="shared" si="106"/>
        <v>42278</v>
      </c>
      <c r="B493" s="67">
        <v>144</v>
      </c>
      <c r="C493">
        <v>209.2</v>
      </c>
      <c r="D493">
        <v>59.7</v>
      </c>
      <c r="E493">
        <v>47.8</v>
      </c>
      <c r="F493" s="2">
        <f t="shared" si="107"/>
        <v>203.7</v>
      </c>
      <c r="G493" s="2">
        <f t="shared" si="108"/>
        <v>257</v>
      </c>
      <c r="H493" s="12">
        <f t="shared" si="109"/>
        <v>-20.739299610894946</v>
      </c>
    </row>
    <row r="494" spans="1:9" x14ac:dyDescent="0.25">
      <c r="A494" s="10">
        <f t="shared" si="106"/>
        <v>42285</v>
      </c>
      <c r="B494">
        <v>152.30000000000001</v>
      </c>
      <c r="C494">
        <v>206.3</v>
      </c>
      <c r="D494">
        <v>66.7</v>
      </c>
      <c r="E494">
        <v>54.6</v>
      </c>
      <c r="F494" s="2">
        <f t="shared" si="107"/>
        <v>219</v>
      </c>
      <c r="G494" s="2">
        <f t="shared" si="108"/>
        <v>260.90000000000003</v>
      </c>
      <c r="H494" s="12">
        <f t="shared" si="109"/>
        <v>-16.059793024147197</v>
      </c>
    </row>
    <row r="495" spans="1:9" x14ac:dyDescent="0.25">
      <c r="A495" s="10">
        <f t="shared" si="106"/>
        <v>42292</v>
      </c>
      <c r="B495" s="67">
        <v>148.19999999999999</v>
      </c>
      <c r="C495">
        <v>210.8</v>
      </c>
      <c r="D495">
        <v>74.8</v>
      </c>
      <c r="E495">
        <v>71.099999999999994</v>
      </c>
      <c r="F495" s="2">
        <f t="shared" si="107"/>
        <v>223</v>
      </c>
      <c r="G495" s="2">
        <f t="shared" si="108"/>
        <v>281.89999999999998</v>
      </c>
      <c r="H495" s="12">
        <f t="shared" si="109"/>
        <v>-20.893934019155726</v>
      </c>
    </row>
    <row r="496" spans="1:9" x14ac:dyDescent="0.25">
      <c r="A496" s="10">
        <f t="shared" si="106"/>
        <v>42299</v>
      </c>
      <c r="B496">
        <v>143.1</v>
      </c>
      <c r="C496">
        <v>218.6</v>
      </c>
      <c r="D496">
        <v>89.9</v>
      </c>
      <c r="E496">
        <v>76.5</v>
      </c>
      <c r="F496" s="2">
        <f t="shared" si="107"/>
        <v>233</v>
      </c>
      <c r="G496" s="2">
        <f t="shared" si="108"/>
        <v>295.10000000000002</v>
      </c>
      <c r="H496" s="12">
        <f t="shared" si="109"/>
        <v>-21.043713995255853</v>
      </c>
    </row>
    <row r="497" spans="1:9" x14ac:dyDescent="0.25">
      <c r="A497" s="10">
        <f t="shared" si="106"/>
        <v>42306</v>
      </c>
      <c r="B497" s="67">
        <v>113.9</v>
      </c>
      <c r="C497">
        <v>217.3</v>
      </c>
      <c r="D497">
        <v>126.2</v>
      </c>
      <c r="E497">
        <v>89.4</v>
      </c>
      <c r="F497" s="2">
        <f t="shared" si="107"/>
        <v>240.10000000000002</v>
      </c>
      <c r="G497" s="2">
        <f t="shared" si="108"/>
        <v>306.70000000000005</v>
      </c>
      <c r="H497" s="12">
        <f t="shared" si="109"/>
        <v>-21.715030974894034</v>
      </c>
    </row>
    <row r="498" spans="1:9" x14ac:dyDescent="0.25">
      <c r="A498" s="10">
        <f t="shared" si="106"/>
        <v>42313</v>
      </c>
      <c r="B498" s="67">
        <v>125.5</v>
      </c>
      <c r="C498">
        <v>191.9</v>
      </c>
      <c r="D498">
        <v>138</v>
      </c>
      <c r="E498">
        <v>99.4</v>
      </c>
      <c r="F498" s="2">
        <f t="shared" si="107"/>
        <v>263.5</v>
      </c>
      <c r="G498" s="2">
        <f t="shared" si="108"/>
        <v>291.3</v>
      </c>
      <c r="H498" s="12">
        <f t="shared" si="109"/>
        <v>-9.5434260212839064</v>
      </c>
    </row>
    <row r="499" spans="1:9" x14ac:dyDescent="0.25">
      <c r="A499" s="10">
        <f t="shared" si="106"/>
        <v>42320</v>
      </c>
      <c r="B499" s="67">
        <v>119.2</v>
      </c>
      <c r="C499">
        <v>332.9</v>
      </c>
      <c r="D499">
        <v>152.69999999999999</v>
      </c>
      <c r="E499">
        <v>107.5</v>
      </c>
      <c r="F499" s="2">
        <f t="shared" si="107"/>
        <v>271.89999999999998</v>
      </c>
      <c r="G499" s="2">
        <f t="shared" si="108"/>
        <v>440.4</v>
      </c>
      <c r="H499" s="12">
        <f t="shared" si="109"/>
        <v>-38.260672116257957</v>
      </c>
    </row>
    <row r="500" spans="1:9" x14ac:dyDescent="0.25">
      <c r="A500" s="10">
        <f t="shared" si="106"/>
        <v>42327</v>
      </c>
      <c r="B500" s="67">
        <v>172.7</v>
      </c>
      <c r="C500">
        <v>420.7</v>
      </c>
      <c r="D500">
        <v>167.9</v>
      </c>
      <c r="E500">
        <v>114.1</v>
      </c>
      <c r="F500" s="2">
        <f t="shared" si="107"/>
        <v>340.6</v>
      </c>
      <c r="G500" s="2">
        <f t="shared" si="108"/>
        <v>534.79999999999995</v>
      </c>
      <c r="H500" s="12">
        <f t="shared" si="109"/>
        <v>-36.312640239341796</v>
      </c>
    </row>
    <row r="501" spans="1:9" x14ac:dyDescent="0.25">
      <c r="A501" s="10">
        <f t="shared" si="106"/>
        <v>42334</v>
      </c>
      <c r="B501" s="67">
        <v>162.5</v>
      </c>
      <c r="C501">
        <v>407.5</v>
      </c>
      <c r="D501">
        <v>179.6</v>
      </c>
      <c r="E501">
        <v>123.8</v>
      </c>
      <c r="F501" s="2">
        <f t="shared" si="107"/>
        <v>342.1</v>
      </c>
      <c r="G501" s="2">
        <f t="shared" si="108"/>
        <v>531.29999999999995</v>
      </c>
      <c r="H501" s="12">
        <f t="shared" si="109"/>
        <v>-35.610766045548644</v>
      </c>
    </row>
    <row r="502" spans="1:9" x14ac:dyDescent="0.25">
      <c r="A502" s="10">
        <f t="shared" si="106"/>
        <v>42341</v>
      </c>
      <c r="B502" s="67">
        <v>150.1</v>
      </c>
      <c r="C502">
        <v>399.4</v>
      </c>
      <c r="D502">
        <v>192.2</v>
      </c>
      <c r="E502">
        <v>136.4</v>
      </c>
      <c r="F502" s="2">
        <f t="shared" si="107"/>
        <v>342.29999999999995</v>
      </c>
      <c r="G502" s="2">
        <f t="shared" si="108"/>
        <v>535.79999999999995</v>
      </c>
      <c r="H502" s="12">
        <f t="shared" si="109"/>
        <v>-36.114221724524079</v>
      </c>
    </row>
    <row r="503" spans="1:9" x14ac:dyDescent="0.25">
      <c r="A503" s="10">
        <f t="shared" si="106"/>
        <v>42348</v>
      </c>
      <c r="B503" s="67">
        <v>147.69999999999999</v>
      </c>
      <c r="C503">
        <v>333.5</v>
      </c>
      <c r="D503">
        <v>201</v>
      </c>
      <c r="E503">
        <v>150.4</v>
      </c>
      <c r="F503" s="2">
        <f t="shared" si="107"/>
        <v>348.7</v>
      </c>
      <c r="G503" s="2">
        <f t="shared" si="108"/>
        <v>483.9</v>
      </c>
      <c r="H503" s="12">
        <f t="shared" si="109"/>
        <v>-27.939656953916092</v>
      </c>
      <c r="I503">
        <v>0</v>
      </c>
    </row>
    <row r="504" spans="1:9" x14ac:dyDescent="0.25">
      <c r="A504" s="10">
        <f t="shared" si="106"/>
        <v>42355</v>
      </c>
      <c r="B504" s="67">
        <v>121.2</v>
      </c>
      <c r="C504">
        <v>301.3</v>
      </c>
      <c r="D504">
        <v>235.8</v>
      </c>
      <c r="E504">
        <v>184.9</v>
      </c>
      <c r="F504" s="2">
        <f t="shared" si="107"/>
        <v>357</v>
      </c>
      <c r="G504" s="2">
        <f t="shared" si="108"/>
        <v>486.20000000000005</v>
      </c>
      <c r="H504" s="12">
        <f t="shared" si="109"/>
        <v>-26.573426573426584</v>
      </c>
      <c r="I504">
        <v>0</v>
      </c>
    </row>
    <row r="505" spans="1:9" x14ac:dyDescent="0.25">
      <c r="A505" s="10">
        <f t="shared" si="106"/>
        <v>42362</v>
      </c>
      <c r="B505" s="67">
        <v>126.1</v>
      </c>
      <c r="C505">
        <v>295.5</v>
      </c>
      <c r="D505">
        <v>239.4</v>
      </c>
      <c r="E505">
        <v>191.8</v>
      </c>
      <c r="F505" s="2">
        <f t="shared" si="107"/>
        <v>365.5</v>
      </c>
      <c r="G505" s="2">
        <f t="shared" si="108"/>
        <v>487.3</v>
      </c>
      <c r="H505" s="12">
        <f t="shared" si="109"/>
        <v>-24.994869690129285</v>
      </c>
      <c r="I505">
        <v>0</v>
      </c>
    </row>
    <row r="506" spans="1:9" x14ac:dyDescent="0.25">
      <c r="A506" s="10">
        <f t="shared" si="106"/>
        <v>42369</v>
      </c>
      <c r="B506" s="67">
        <v>124.8</v>
      </c>
      <c r="C506">
        <v>266.60000000000002</v>
      </c>
      <c r="D506">
        <v>243.6</v>
      </c>
      <c r="E506">
        <v>224.6</v>
      </c>
      <c r="F506" s="2">
        <f t="shared" si="107"/>
        <v>368.4</v>
      </c>
      <c r="G506" s="2">
        <f t="shared" si="108"/>
        <v>491.20000000000005</v>
      </c>
      <c r="H506" s="12">
        <f t="shared" si="109"/>
        <v>-25.000000000000011</v>
      </c>
      <c r="I506">
        <v>0</v>
      </c>
    </row>
    <row r="507" spans="1:9" x14ac:dyDescent="0.25">
      <c r="A507" s="10">
        <f t="shared" si="106"/>
        <v>42376</v>
      </c>
      <c r="B507" s="67">
        <v>145.19999999999999</v>
      </c>
      <c r="C507">
        <v>252.7</v>
      </c>
      <c r="D507">
        <v>247.2</v>
      </c>
      <c r="E507">
        <v>240.7</v>
      </c>
      <c r="F507" s="2">
        <f t="shared" si="107"/>
        <v>392.4</v>
      </c>
      <c r="G507" s="2">
        <f t="shared" si="108"/>
        <v>493.4</v>
      </c>
      <c r="H507" s="12">
        <f t="shared" si="109"/>
        <v>-20.470206728820429</v>
      </c>
    </row>
    <row r="508" spans="1:9" x14ac:dyDescent="0.25">
      <c r="A508" s="10">
        <f t="shared" si="106"/>
        <v>42383</v>
      </c>
      <c r="B508" s="67">
        <v>144</v>
      </c>
      <c r="C508">
        <v>499.4</v>
      </c>
      <c r="D508" s="67">
        <v>253.7</v>
      </c>
      <c r="E508" s="67">
        <v>250.6</v>
      </c>
      <c r="F508" s="2">
        <f t="shared" si="107"/>
        <v>397.7</v>
      </c>
      <c r="G508" s="2">
        <f t="shared" si="108"/>
        <v>750</v>
      </c>
      <c r="H508" s="12">
        <f t="shared" si="109"/>
        <v>-46.973333333333336</v>
      </c>
    </row>
    <row r="509" spans="1:9" x14ac:dyDescent="0.25">
      <c r="A509" s="10">
        <f t="shared" si="106"/>
        <v>42390</v>
      </c>
      <c r="B509">
        <v>167.6</v>
      </c>
      <c r="C509">
        <v>493.1</v>
      </c>
      <c r="D509" s="67">
        <v>257</v>
      </c>
      <c r="E509" s="67">
        <v>260.3</v>
      </c>
      <c r="F509" s="2">
        <f t="shared" si="107"/>
        <v>424.6</v>
      </c>
      <c r="G509" s="2">
        <f t="shared" si="108"/>
        <v>753.40000000000009</v>
      </c>
      <c r="H509" s="12">
        <f t="shared" si="109"/>
        <v>-43.642155561454743</v>
      </c>
    </row>
    <row r="510" spans="1:9" x14ac:dyDescent="0.25">
      <c r="A510" s="10">
        <f t="shared" ref="A510:A573" si="110">+A509+7</f>
        <v>42397</v>
      </c>
      <c r="B510" s="67">
        <v>167.1</v>
      </c>
      <c r="C510">
        <v>485.6</v>
      </c>
      <c r="D510" s="67">
        <v>263.39999999999998</v>
      </c>
      <c r="E510" s="67">
        <v>269</v>
      </c>
      <c r="F510" s="2">
        <f t="shared" si="107"/>
        <v>430.5</v>
      </c>
      <c r="G510" s="2">
        <f t="shared" si="108"/>
        <v>754.6</v>
      </c>
      <c r="H510" s="12">
        <f t="shared" si="109"/>
        <v>-42.949907235621524</v>
      </c>
    </row>
    <row r="511" spans="1:9" x14ac:dyDescent="0.25">
      <c r="A511" s="10">
        <f t="shared" si="110"/>
        <v>42404</v>
      </c>
      <c r="B511" s="67">
        <v>206.1</v>
      </c>
      <c r="C511">
        <v>477.5</v>
      </c>
      <c r="D511" s="67">
        <v>293</v>
      </c>
      <c r="E511" s="67">
        <v>276.39999999999998</v>
      </c>
      <c r="F511" s="2">
        <f t="shared" si="107"/>
        <v>499.1</v>
      </c>
      <c r="G511" s="2">
        <f t="shared" si="108"/>
        <v>753.9</v>
      </c>
      <c r="H511" s="12">
        <f t="shared" si="109"/>
        <v>-33.797585886722374</v>
      </c>
    </row>
    <row r="512" spans="1:9" x14ac:dyDescent="0.25">
      <c r="A512" s="10">
        <f t="shared" si="110"/>
        <v>42411</v>
      </c>
      <c r="B512">
        <v>268.2</v>
      </c>
      <c r="C512">
        <v>724.3</v>
      </c>
      <c r="D512">
        <v>298.8</v>
      </c>
      <c r="E512">
        <v>286.7</v>
      </c>
      <c r="F512" s="2">
        <f t="shared" si="107"/>
        <v>567</v>
      </c>
      <c r="G512" s="2">
        <f t="shared" si="108"/>
        <v>1011</v>
      </c>
      <c r="H512" s="12">
        <f t="shared" si="109"/>
        <v>-43.916913946587535</v>
      </c>
    </row>
    <row r="513" spans="1:9" x14ac:dyDescent="0.25">
      <c r="A513" s="10">
        <f t="shared" si="110"/>
        <v>42418</v>
      </c>
      <c r="B513" s="67">
        <v>258</v>
      </c>
      <c r="C513">
        <v>591.29999999999995</v>
      </c>
      <c r="D513" s="67">
        <v>310.60000000000002</v>
      </c>
      <c r="E513" s="67">
        <v>425</v>
      </c>
      <c r="F513" s="2">
        <f t="shared" si="107"/>
        <v>568.6</v>
      </c>
      <c r="G513" s="2">
        <f t="shared" si="108"/>
        <v>1016.3</v>
      </c>
      <c r="H513" s="12">
        <f t="shared" si="109"/>
        <v>-44.051953163435989</v>
      </c>
    </row>
    <row r="514" spans="1:9" x14ac:dyDescent="0.25">
      <c r="A514" s="10">
        <f t="shared" si="110"/>
        <v>42425</v>
      </c>
      <c r="B514">
        <v>255.5</v>
      </c>
      <c r="C514">
        <v>644.29999999999995</v>
      </c>
      <c r="D514">
        <v>314.7</v>
      </c>
      <c r="E514">
        <v>438.1</v>
      </c>
      <c r="F514" s="2">
        <f t="shared" si="107"/>
        <v>570.20000000000005</v>
      </c>
      <c r="G514" s="2">
        <f t="shared" si="108"/>
        <v>1082.4000000000001</v>
      </c>
      <c r="H514" s="12">
        <f t="shared" si="109"/>
        <v>-47.320768662232084</v>
      </c>
    </row>
    <row r="515" spans="1:9" x14ac:dyDescent="0.25">
      <c r="A515" s="10">
        <f t="shared" si="110"/>
        <v>42432</v>
      </c>
      <c r="B515">
        <v>257.2</v>
      </c>
      <c r="C515">
        <v>630.6</v>
      </c>
      <c r="D515">
        <v>320.60000000000002</v>
      </c>
      <c r="E515">
        <v>452.2</v>
      </c>
      <c r="F515" s="2">
        <f t="shared" si="107"/>
        <v>577.79999999999995</v>
      </c>
      <c r="G515" s="2">
        <f t="shared" si="108"/>
        <v>1082.8</v>
      </c>
      <c r="H515" s="12">
        <f t="shared" si="109"/>
        <v>-46.638345031400078</v>
      </c>
    </row>
    <row r="516" spans="1:9" x14ac:dyDescent="0.25">
      <c r="A516" s="10">
        <f t="shared" si="110"/>
        <v>42439</v>
      </c>
      <c r="B516">
        <v>261.39999999999998</v>
      </c>
      <c r="C516">
        <v>618.70000000000005</v>
      </c>
      <c r="D516">
        <v>326.8</v>
      </c>
      <c r="E516">
        <v>524.5</v>
      </c>
      <c r="F516" s="2">
        <f t="shared" si="107"/>
        <v>588.20000000000005</v>
      </c>
      <c r="G516" s="2">
        <f t="shared" si="108"/>
        <v>1143.2</v>
      </c>
      <c r="H516" s="12">
        <f t="shared" si="109"/>
        <v>-48.54793561931421</v>
      </c>
    </row>
    <row r="517" spans="1:9" x14ac:dyDescent="0.25">
      <c r="A517" s="10">
        <f t="shared" si="110"/>
        <v>42446</v>
      </c>
      <c r="B517">
        <v>325.60000000000002</v>
      </c>
      <c r="C517">
        <v>626</v>
      </c>
      <c r="D517">
        <v>333</v>
      </c>
      <c r="E517">
        <v>604.4</v>
      </c>
      <c r="F517" s="2">
        <f t="shared" si="107"/>
        <v>658.6</v>
      </c>
      <c r="G517" s="2">
        <f t="shared" si="108"/>
        <v>1230.4000000000001</v>
      </c>
      <c r="H517" s="12">
        <f t="shared" si="109"/>
        <v>-46.472691807542269</v>
      </c>
    </row>
    <row r="518" spans="1:9" x14ac:dyDescent="0.25">
      <c r="A518" s="10">
        <f t="shared" si="110"/>
        <v>42453</v>
      </c>
      <c r="B518">
        <v>585.29999999999995</v>
      </c>
      <c r="C518">
        <v>541.79999999999995</v>
      </c>
      <c r="D518">
        <v>339.4</v>
      </c>
      <c r="E518">
        <v>631.9</v>
      </c>
      <c r="F518" s="2">
        <f t="shared" si="107"/>
        <v>924.69999999999993</v>
      </c>
      <c r="G518" s="2">
        <f t="shared" si="108"/>
        <v>1173.6999999999998</v>
      </c>
      <c r="H518" s="12">
        <f t="shared" si="109"/>
        <v>-21.214961233705367</v>
      </c>
    </row>
    <row r="519" spans="1:9" x14ac:dyDescent="0.25">
      <c r="A519" s="10">
        <f t="shared" si="110"/>
        <v>42460</v>
      </c>
      <c r="B519">
        <v>640.9</v>
      </c>
      <c r="C519">
        <v>613.70000000000005</v>
      </c>
      <c r="D519">
        <v>422.3</v>
      </c>
      <c r="E519">
        <v>768.9</v>
      </c>
      <c r="F519" s="2">
        <f t="shared" si="107"/>
        <v>1063.2</v>
      </c>
      <c r="G519" s="2">
        <f t="shared" si="108"/>
        <v>1382.6</v>
      </c>
      <c r="H519" s="12">
        <f t="shared" si="109"/>
        <v>-23.101403153478948</v>
      </c>
    </row>
    <row r="520" spans="1:9" x14ac:dyDescent="0.25">
      <c r="A520" s="10">
        <f t="shared" si="110"/>
        <v>42467</v>
      </c>
      <c r="B520" s="67">
        <v>506</v>
      </c>
      <c r="C520">
        <v>608.1</v>
      </c>
      <c r="D520">
        <v>566.5</v>
      </c>
      <c r="E520">
        <v>774.3</v>
      </c>
      <c r="F520" s="2">
        <f t="shared" si="107"/>
        <v>1072.5</v>
      </c>
      <c r="G520" s="2">
        <f t="shared" si="108"/>
        <v>1382.4</v>
      </c>
      <c r="H520" s="12">
        <f t="shared" si="109"/>
        <v>-22.417534722222232</v>
      </c>
    </row>
    <row r="521" spans="1:9" x14ac:dyDescent="0.25">
      <c r="A521" s="10">
        <f t="shared" si="110"/>
        <v>42474</v>
      </c>
      <c r="B521">
        <v>520.6</v>
      </c>
      <c r="C521">
        <v>558.5</v>
      </c>
      <c r="D521">
        <v>570.1</v>
      </c>
      <c r="E521">
        <v>843.6</v>
      </c>
      <c r="F521" s="2">
        <f t="shared" si="107"/>
        <v>1090.7</v>
      </c>
      <c r="G521" s="2">
        <f t="shared" si="108"/>
        <v>1402.1</v>
      </c>
      <c r="H521" s="12">
        <f t="shared" si="109"/>
        <v>-22.209542828614214</v>
      </c>
    </row>
    <row r="522" spans="1:9" x14ac:dyDescent="0.25">
      <c r="A522" s="10">
        <f t="shared" si="110"/>
        <v>42481</v>
      </c>
      <c r="B522">
        <v>675.9</v>
      </c>
      <c r="C522">
        <v>496.2</v>
      </c>
      <c r="D522">
        <v>641.4</v>
      </c>
      <c r="E522">
        <v>913.5</v>
      </c>
      <c r="F522" s="2">
        <f t="shared" si="107"/>
        <v>1317.3</v>
      </c>
      <c r="G522" s="2">
        <f t="shared" si="108"/>
        <v>1409.7</v>
      </c>
      <c r="H522" s="12">
        <f t="shared" si="109"/>
        <v>-6.5545860821451418</v>
      </c>
    </row>
    <row r="523" spans="1:9" x14ac:dyDescent="0.25">
      <c r="A523" s="10">
        <f t="shared" si="110"/>
        <v>42488</v>
      </c>
      <c r="B523">
        <v>663.5</v>
      </c>
      <c r="C523">
        <v>713.4</v>
      </c>
      <c r="D523">
        <v>742.4</v>
      </c>
      <c r="E523">
        <v>974.3</v>
      </c>
      <c r="F523" s="2">
        <f t="shared" si="107"/>
        <v>1405.9</v>
      </c>
      <c r="G523" s="2">
        <f t="shared" si="108"/>
        <v>1687.6999999999998</v>
      </c>
      <c r="H523" s="12">
        <f t="shared" si="109"/>
        <v>-16.697280322332155</v>
      </c>
    </row>
    <row r="524" spans="1:9" x14ac:dyDescent="0.25">
      <c r="A524" s="10">
        <f t="shared" si="110"/>
        <v>42495</v>
      </c>
      <c r="B524" s="67">
        <v>662</v>
      </c>
      <c r="C524" s="67">
        <v>786.3</v>
      </c>
      <c r="D524" s="67">
        <v>818</v>
      </c>
      <c r="E524">
        <v>980.1</v>
      </c>
      <c r="F524" s="2">
        <f t="shared" si="107"/>
        <v>1480</v>
      </c>
      <c r="G524" s="2">
        <f t="shared" si="108"/>
        <v>1766.4</v>
      </c>
      <c r="H524" s="12">
        <f t="shared" si="109"/>
        <v>-16.213768115942027</v>
      </c>
    </row>
    <row r="525" spans="1:9" x14ac:dyDescent="0.25">
      <c r="A525" s="10">
        <f t="shared" si="110"/>
        <v>42502</v>
      </c>
      <c r="B525">
        <v>662.1</v>
      </c>
      <c r="C525">
        <v>709.7</v>
      </c>
      <c r="D525">
        <v>887.5</v>
      </c>
      <c r="E525">
        <v>1113.7</v>
      </c>
      <c r="F525" s="2">
        <f t="shared" si="107"/>
        <v>1549.6</v>
      </c>
      <c r="G525" s="2">
        <f t="shared" si="108"/>
        <v>1823.4</v>
      </c>
      <c r="H525" s="12">
        <f t="shared" si="109"/>
        <v>-15.015904354502585</v>
      </c>
      <c r="I525">
        <v>19</v>
      </c>
    </row>
    <row r="526" spans="1:9" x14ac:dyDescent="0.25">
      <c r="A526" s="10">
        <f t="shared" si="110"/>
        <v>42509</v>
      </c>
      <c r="B526">
        <v>653.4</v>
      </c>
      <c r="C526">
        <v>718.4</v>
      </c>
      <c r="D526">
        <v>966.1</v>
      </c>
      <c r="E526">
        <v>1138.9000000000001</v>
      </c>
      <c r="F526" s="2">
        <f t="shared" si="107"/>
        <v>1619.5</v>
      </c>
      <c r="G526" s="2">
        <f t="shared" si="108"/>
        <v>1857.3000000000002</v>
      </c>
      <c r="H526" s="12">
        <f t="shared" si="109"/>
        <v>-12.803532008830032</v>
      </c>
      <c r="I526">
        <v>19</v>
      </c>
    </row>
    <row r="527" spans="1:9" x14ac:dyDescent="0.25">
      <c r="A527" s="10">
        <f t="shared" si="110"/>
        <v>42516</v>
      </c>
      <c r="B527">
        <v>833.7</v>
      </c>
      <c r="C527">
        <v>723.9</v>
      </c>
      <c r="D527">
        <v>975.3</v>
      </c>
      <c r="E527">
        <v>1142.2</v>
      </c>
      <c r="F527" s="2">
        <f t="shared" si="107"/>
        <v>1809</v>
      </c>
      <c r="G527" s="2">
        <f t="shared" si="108"/>
        <v>1866.1</v>
      </c>
      <c r="H527" s="12">
        <f t="shared" si="109"/>
        <v>-3.0598574567279324</v>
      </c>
      <c r="I527">
        <v>84</v>
      </c>
    </row>
    <row r="528" spans="1:9" x14ac:dyDescent="0.25">
      <c r="A528" s="10">
        <f t="shared" si="110"/>
        <v>42523</v>
      </c>
      <c r="B528">
        <v>832.3</v>
      </c>
      <c r="C528">
        <v>612.29999999999995</v>
      </c>
      <c r="D528">
        <v>979.8</v>
      </c>
      <c r="E528">
        <v>1284.9000000000001</v>
      </c>
      <c r="F528" s="2">
        <f t="shared" si="107"/>
        <v>1812.1</v>
      </c>
      <c r="G528" s="2">
        <f t="shared" si="108"/>
        <v>1897.2</v>
      </c>
      <c r="H528" s="12">
        <f t="shared" si="109"/>
        <v>-4.4855576639257873</v>
      </c>
      <c r="I528">
        <v>84</v>
      </c>
    </row>
    <row r="529" spans="1:9" x14ac:dyDescent="0.25">
      <c r="A529" s="10">
        <f t="shared" si="110"/>
        <v>42530</v>
      </c>
      <c r="B529">
        <v>767.4</v>
      </c>
      <c r="C529">
        <v>542.70000000000005</v>
      </c>
      <c r="D529">
        <v>1056.7</v>
      </c>
      <c r="E529">
        <v>1359</v>
      </c>
      <c r="F529" s="2">
        <f t="shared" si="107"/>
        <v>1824.1</v>
      </c>
      <c r="G529" s="2">
        <f t="shared" si="108"/>
        <v>1901.7</v>
      </c>
      <c r="H529" s="12">
        <f t="shared" si="109"/>
        <v>-4.0805594993952869</v>
      </c>
      <c r="I529">
        <v>84</v>
      </c>
    </row>
    <row r="530" spans="1:9" x14ac:dyDescent="0.25">
      <c r="A530" s="10">
        <f t="shared" si="110"/>
        <v>42537</v>
      </c>
      <c r="B530">
        <v>693.7</v>
      </c>
      <c r="C530">
        <v>545</v>
      </c>
      <c r="D530">
        <v>1135.7</v>
      </c>
      <c r="E530">
        <v>1430.4</v>
      </c>
      <c r="F530" s="2">
        <f t="shared" si="107"/>
        <v>1829.4</v>
      </c>
      <c r="G530" s="2">
        <f t="shared" si="108"/>
        <v>1975.4</v>
      </c>
      <c r="H530" s="12">
        <f t="shared" si="109"/>
        <v>-7.3909081704971129</v>
      </c>
      <c r="I530">
        <v>87</v>
      </c>
    </row>
    <row r="531" spans="1:9" x14ac:dyDescent="0.25">
      <c r="A531" s="10">
        <f t="shared" si="110"/>
        <v>42544</v>
      </c>
      <c r="B531">
        <v>755.8</v>
      </c>
      <c r="C531">
        <v>565.79999999999995</v>
      </c>
      <c r="D531">
        <v>1139.4000000000001</v>
      </c>
      <c r="E531">
        <v>1435.9</v>
      </c>
      <c r="F531" s="2">
        <f t="shared" si="107"/>
        <v>1895.2</v>
      </c>
      <c r="G531" s="2">
        <f t="shared" si="108"/>
        <v>2001.7</v>
      </c>
      <c r="H531" s="12">
        <f t="shared" si="109"/>
        <v>-5.3204775940450588</v>
      </c>
      <c r="I531">
        <v>96.5</v>
      </c>
    </row>
    <row r="532" spans="1:9" x14ac:dyDescent="0.25">
      <c r="A532" s="10">
        <f t="shared" si="110"/>
        <v>42551</v>
      </c>
      <c r="B532">
        <v>698.6</v>
      </c>
      <c r="C532">
        <v>500.1</v>
      </c>
      <c r="D532">
        <v>1356.9</v>
      </c>
      <c r="E532">
        <v>1512</v>
      </c>
      <c r="F532" s="2">
        <f t="shared" ref="F532:F595" si="111">+B532+D532</f>
        <v>2055.5</v>
      </c>
      <c r="G532" s="2">
        <f t="shared" ref="G532:G595" si="112">+C532+E532</f>
        <v>2012.1</v>
      </c>
      <c r="H532" s="12">
        <f t="shared" ref="H532:H595" si="113">+(F532/G532-1)*100</f>
        <v>2.1569504497788383</v>
      </c>
      <c r="I532">
        <v>104.5</v>
      </c>
    </row>
    <row r="533" spans="1:9" x14ac:dyDescent="0.25">
      <c r="A533" s="10">
        <f t="shared" si="110"/>
        <v>42558</v>
      </c>
      <c r="B533" s="67">
        <v>701</v>
      </c>
      <c r="C533">
        <v>438.5</v>
      </c>
      <c r="D533">
        <v>1361.2</v>
      </c>
      <c r="E533">
        <v>1585.9</v>
      </c>
      <c r="F533" s="2">
        <f t="shared" si="111"/>
        <v>2062.1999999999998</v>
      </c>
      <c r="G533" s="2">
        <f t="shared" si="112"/>
        <v>2024.4</v>
      </c>
      <c r="H533" s="12">
        <f t="shared" si="113"/>
        <v>1.8672199170124415</v>
      </c>
      <c r="I533">
        <v>111.7</v>
      </c>
    </row>
    <row r="534" spans="1:9" x14ac:dyDescent="0.25">
      <c r="A534" s="10">
        <f t="shared" si="110"/>
        <v>42565</v>
      </c>
      <c r="B534">
        <v>702.7</v>
      </c>
      <c r="C534">
        <v>367.9</v>
      </c>
      <c r="D534">
        <v>1506.3</v>
      </c>
      <c r="E534">
        <v>1664</v>
      </c>
      <c r="F534" s="2">
        <f t="shared" si="111"/>
        <v>2209</v>
      </c>
      <c r="G534" s="2">
        <f t="shared" si="112"/>
        <v>2031.9</v>
      </c>
      <c r="H534" s="12">
        <f t="shared" si="113"/>
        <v>8.7159801171317497</v>
      </c>
      <c r="I534">
        <v>132.69999999999999</v>
      </c>
    </row>
    <row r="535" spans="1:9" x14ac:dyDescent="0.25">
      <c r="A535" s="10">
        <f t="shared" si="110"/>
        <v>42572</v>
      </c>
      <c r="B535">
        <v>636.1</v>
      </c>
      <c r="C535">
        <v>377.8</v>
      </c>
      <c r="D535">
        <v>1578.4</v>
      </c>
      <c r="E535">
        <v>1666.9</v>
      </c>
      <c r="F535" s="2">
        <f t="shared" si="111"/>
        <v>2214.5</v>
      </c>
      <c r="G535" s="2">
        <f t="shared" si="112"/>
        <v>2044.7</v>
      </c>
      <c r="H535" s="12">
        <f t="shared" si="113"/>
        <v>8.3043967330170609</v>
      </c>
      <c r="I535">
        <v>171.5</v>
      </c>
    </row>
    <row r="536" spans="1:9" x14ac:dyDescent="0.25">
      <c r="A536" s="10">
        <f t="shared" si="110"/>
        <v>42579</v>
      </c>
      <c r="B536">
        <v>645.1</v>
      </c>
      <c r="C536">
        <v>242.5</v>
      </c>
      <c r="D536">
        <v>1583.2</v>
      </c>
      <c r="E536">
        <v>1675.4</v>
      </c>
      <c r="F536" s="2">
        <f t="shared" si="111"/>
        <v>2228.3000000000002</v>
      </c>
      <c r="G536" s="2">
        <f t="shared" si="112"/>
        <v>1917.9</v>
      </c>
      <c r="H536" s="12">
        <f t="shared" si="113"/>
        <v>16.184368319516153</v>
      </c>
      <c r="I536">
        <v>199.5</v>
      </c>
    </row>
    <row r="537" spans="1:9" x14ac:dyDescent="0.25">
      <c r="A537" s="10">
        <f t="shared" si="110"/>
        <v>42586</v>
      </c>
      <c r="B537">
        <v>642.4</v>
      </c>
      <c r="C537">
        <v>116</v>
      </c>
      <c r="D537">
        <v>1659.5</v>
      </c>
      <c r="E537">
        <v>1686.1</v>
      </c>
      <c r="F537" s="2">
        <f t="shared" si="111"/>
        <v>2301.9</v>
      </c>
      <c r="G537" s="2">
        <f t="shared" si="112"/>
        <v>1802.1</v>
      </c>
      <c r="H537" s="12">
        <f t="shared" si="113"/>
        <v>27.734309971699702</v>
      </c>
      <c r="I537">
        <v>202.4</v>
      </c>
    </row>
    <row r="538" spans="1:9" x14ac:dyDescent="0.25">
      <c r="A538" s="10">
        <f t="shared" si="110"/>
        <v>42593</v>
      </c>
      <c r="B538">
        <v>521.6</v>
      </c>
      <c r="C538">
        <v>106.6</v>
      </c>
      <c r="D538">
        <v>1804</v>
      </c>
      <c r="E538">
        <v>1696.4</v>
      </c>
      <c r="F538" s="2">
        <f t="shared" si="111"/>
        <v>2325.6</v>
      </c>
      <c r="G538" s="2">
        <f t="shared" si="112"/>
        <v>1803</v>
      </c>
      <c r="H538" s="12">
        <f t="shared" si="113"/>
        <v>28.985024958402651</v>
      </c>
      <c r="I538">
        <v>224.4</v>
      </c>
    </row>
    <row r="539" spans="1:9" x14ac:dyDescent="0.25">
      <c r="A539" s="10">
        <f t="shared" si="110"/>
        <v>42600</v>
      </c>
      <c r="B539">
        <v>461.4</v>
      </c>
      <c r="C539">
        <v>104.4</v>
      </c>
      <c r="D539">
        <v>1876.2</v>
      </c>
      <c r="E539">
        <v>1705.1</v>
      </c>
      <c r="F539" s="2">
        <f t="shared" si="111"/>
        <v>2337.6</v>
      </c>
      <c r="G539" s="2">
        <f t="shared" si="112"/>
        <v>1809.5</v>
      </c>
      <c r="H539" s="12">
        <f t="shared" si="113"/>
        <v>29.184857695495992</v>
      </c>
      <c r="I539">
        <v>227.6</v>
      </c>
    </row>
    <row r="540" spans="1:9" x14ac:dyDescent="0.25">
      <c r="A540" s="10">
        <f t="shared" si="110"/>
        <v>42607</v>
      </c>
      <c r="B540">
        <v>461.4</v>
      </c>
      <c r="C540">
        <v>104.4</v>
      </c>
      <c r="D540">
        <v>1876.2</v>
      </c>
      <c r="E540">
        <v>1705.1</v>
      </c>
      <c r="F540" s="2">
        <f t="shared" si="111"/>
        <v>2337.6</v>
      </c>
      <c r="G540" s="2">
        <f t="shared" si="112"/>
        <v>1809.5</v>
      </c>
      <c r="H540" s="12">
        <f t="shared" si="113"/>
        <v>29.184857695495992</v>
      </c>
      <c r="I540">
        <v>227.6</v>
      </c>
    </row>
    <row r="541" spans="1:9" x14ac:dyDescent="0.25">
      <c r="A541" s="10">
        <f t="shared" si="110"/>
        <v>42614</v>
      </c>
      <c r="B541">
        <v>548.9</v>
      </c>
      <c r="C541">
        <v>138.30000000000001</v>
      </c>
      <c r="D541">
        <v>0</v>
      </c>
      <c r="E541">
        <v>1.1000000000000001</v>
      </c>
      <c r="F541" s="2">
        <f t="shared" si="111"/>
        <v>548.9</v>
      </c>
      <c r="G541" s="2">
        <f t="shared" si="112"/>
        <v>139.4</v>
      </c>
      <c r="H541" s="12">
        <f t="shared" si="113"/>
        <v>293.75896700143466</v>
      </c>
    </row>
    <row r="542" spans="1:9" x14ac:dyDescent="0.25">
      <c r="A542" s="10">
        <f t="shared" si="110"/>
        <v>42621</v>
      </c>
      <c r="B542">
        <v>541.5</v>
      </c>
      <c r="C542">
        <v>165.6</v>
      </c>
      <c r="D542">
        <v>76</v>
      </c>
      <c r="E542">
        <v>9.6</v>
      </c>
      <c r="F542" s="2">
        <f t="shared" si="111"/>
        <v>617.5</v>
      </c>
      <c r="G542" s="2">
        <f t="shared" si="112"/>
        <v>175.2</v>
      </c>
      <c r="H542" s="12">
        <f t="shared" si="113"/>
        <v>252.45433789954342</v>
      </c>
    </row>
    <row r="543" spans="1:9" x14ac:dyDescent="0.25">
      <c r="A543" s="10">
        <f t="shared" si="110"/>
        <v>42628</v>
      </c>
      <c r="B543">
        <v>471.6</v>
      </c>
      <c r="C543">
        <v>172</v>
      </c>
      <c r="D543">
        <v>156</v>
      </c>
      <c r="E543">
        <v>21.4</v>
      </c>
      <c r="F543" s="2">
        <f t="shared" si="111"/>
        <v>627.6</v>
      </c>
      <c r="G543" s="2">
        <f t="shared" si="112"/>
        <v>193.4</v>
      </c>
      <c r="H543" s="12">
        <f t="shared" si="113"/>
        <v>224.50879007238882</v>
      </c>
    </row>
    <row r="544" spans="1:9" x14ac:dyDescent="0.25">
      <c r="A544" s="10">
        <f t="shared" si="110"/>
        <v>42635</v>
      </c>
      <c r="B544">
        <v>488.2</v>
      </c>
      <c r="C544">
        <v>154.69999999999999</v>
      </c>
      <c r="D544">
        <v>167.4</v>
      </c>
      <c r="E544">
        <v>50.7</v>
      </c>
      <c r="F544" s="2">
        <f t="shared" si="111"/>
        <v>655.6</v>
      </c>
      <c r="G544" s="2">
        <f t="shared" si="112"/>
        <v>205.39999999999998</v>
      </c>
      <c r="H544" s="12">
        <f t="shared" si="113"/>
        <v>219.18208373904582</v>
      </c>
    </row>
    <row r="545" spans="1:8" x14ac:dyDescent="0.25">
      <c r="A545" s="10">
        <f t="shared" si="110"/>
        <v>42642</v>
      </c>
      <c r="B545">
        <v>486.7</v>
      </c>
      <c r="C545">
        <v>144</v>
      </c>
      <c r="D545">
        <v>243.5</v>
      </c>
      <c r="E545">
        <v>59.7</v>
      </c>
      <c r="F545" s="2">
        <f t="shared" si="111"/>
        <v>730.2</v>
      </c>
      <c r="G545" s="2">
        <f t="shared" si="112"/>
        <v>203.7</v>
      </c>
      <c r="H545" s="12">
        <f t="shared" si="113"/>
        <v>258.46833578792348</v>
      </c>
    </row>
    <row r="546" spans="1:8" x14ac:dyDescent="0.25">
      <c r="A546" s="10">
        <f t="shared" si="110"/>
        <v>42649</v>
      </c>
      <c r="B546">
        <v>544.6</v>
      </c>
      <c r="C546" s="125">
        <v>152</v>
      </c>
      <c r="D546" s="210">
        <v>257.5</v>
      </c>
      <c r="E546" s="125">
        <v>67</v>
      </c>
      <c r="F546" s="2">
        <f t="shared" si="111"/>
        <v>802.1</v>
      </c>
      <c r="G546" s="2">
        <f t="shared" si="112"/>
        <v>219</v>
      </c>
      <c r="H546" s="12">
        <f t="shared" si="113"/>
        <v>266.25570776255711</v>
      </c>
    </row>
    <row r="547" spans="1:8" x14ac:dyDescent="0.25">
      <c r="A547" s="10">
        <f t="shared" si="110"/>
        <v>42656</v>
      </c>
      <c r="B547">
        <v>596.9</v>
      </c>
      <c r="C547">
        <v>148.19999999999999</v>
      </c>
      <c r="D547">
        <v>270.3</v>
      </c>
      <c r="E547">
        <v>74.8</v>
      </c>
      <c r="F547" s="2">
        <f t="shared" si="111"/>
        <v>867.2</v>
      </c>
      <c r="G547" s="2">
        <f t="shared" si="112"/>
        <v>223</v>
      </c>
      <c r="H547" s="12">
        <f t="shared" si="113"/>
        <v>288.87892376681617</v>
      </c>
    </row>
    <row r="548" spans="1:8" x14ac:dyDescent="0.25">
      <c r="A548" s="10">
        <f t="shared" si="110"/>
        <v>42663</v>
      </c>
      <c r="B548">
        <v>593.9</v>
      </c>
      <c r="C548">
        <v>143.1</v>
      </c>
      <c r="D548">
        <v>281.8</v>
      </c>
      <c r="E548">
        <v>89.9</v>
      </c>
      <c r="F548" s="2">
        <f t="shared" si="111"/>
        <v>875.7</v>
      </c>
      <c r="G548" s="2">
        <f t="shared" si="112"/>
        <v>233</v>
      </c>
      <c r="H548" s="12">
        <f t="shared" si="113"/>
        <v>275.8369098712447</v>
      </c>
    </row>
    <row r="549" spans="1:8" x14ac:dyDescent="0.25">
      <c r="A549" s="10">
        <f t="shared" si="110"/>
        <v>42670</v>
      </c>
      <c r="B549">
        <v>713.3</v>
      </c>
      <c r="C549">
        <v>113.9</v>
      </c>
      <c r="D549">
        <v>295.10000000000002</v>
      </c>
      <c r="E549">
        <v>126.2</v>
      </c>
      <c r="F549" s="2">
        <f t="shared" si="111"/>
        <v>1008.4</v>
      </c>
      <c r="G549" s="2">
        <f t="shared" si="112"/>
        <v>240.10000000000002</v>
      </c>
      <c r="H549" s="12">
        <f t="shared" si="113"/>
        <v>319.99167013744272</v>
      </c>
    </row>
    <row r="550" spans="1:8" x14ac:dyDescent="0.25">
      <c r="A550" s="10">
        <f t="shared" si="110"/>
        <v>42677</v>
      </c>
      <c r="B550">
        <v>834.6</v>
      </c>
      <c r="C550">
        <v>125.5</v>
      </c>
      <c r="D550">
        <v>311.8</v>
      </c>
      <c r="E550">
        <v>138</v>
      </c>
      <c r="F550" s="2">
        <f t="shared" si="111"/>
        <v>1146.4000000000001</v>
      </c>
      <c r="G550" s="2">
        <f t="shared" si="112"/>
        <v>263.5</v>
      </c>
      <c r="H550" s="12">
        <f t="shared" si="113"/>
        <v>335.06641366223909</v>
      </c>
    </row>
    <row r="551" spans="1:8" x14ac:dyDescent="0.25">
      <c r="A551" s="10">
        <f t="shared" si="110"/>
        <v>42684</v>
      </c>
      <c r="B551">
        <v>896.3</v>
      </c>
      <c r="C551">
        <v>119.2</v>
      </c>
      <c r="D551">
        <v>335.5</v>
      </c>
      <c r="E551">
        <v>152.69999999999999</v>
      </c>
      <c r="F551" s="2">
        <f t="shared" si="111"/>
        <v>1231.8</v>
      </c>
      <c r="G551" s="2">
        <f t="shared" si="112"/>
        <v>271.89999999999998</v>
      </c>
      <c r="H551" s="12">
        <f t="shared" si="113"/>
        <v>353.03420375137921</v>
      </c>
    </row>
    <row r="552" spans="1:8" x14ac:dyDescent="0.25">
      <c r="A552" s="10">
        <f t="shared" si="110"/>
        <v>42691</v>
      </c>
      <c r="B552">
        <v>949.6</v>
      </c>
      <c r="C552">
        <v>172.7</v>
      </c>
      <c r="D552">
        <v>359.8</v>
      </c>
      <c r="E552">
        <v>167.9</v>
      </c>
      <c r="F552" s="2">
        <f t="shared" si="111"/>
        <v>1309.4000000000001</v>
      </c>
      <c r="G552" s="2">
        <f t="shared" si="112"/>
        <v>340.6</v>
      </c>
      <c r="H552" s="12">
        <f t="shared" si="113"/>
        <v>284.43922489724019</v>
      </c>
    </row>
    <row r="553" spans="1:8" x14ac:dyDescent="0.25">
      <c r="A553" s="10">
        <f t="shared" si="110"/>
        <v>42698</v>
      </c>
      <c r="B553" s="67">
        <v>994</v>
      </c>
      <c r="C553">
        <v>162.5</v>
      </c>
      <c r="D553">
        <v>382.1</v>
      </c>
      <c r="E553">
        <v>179.6</v>
      </c>
      <c r="F553" s="2">
        <f t="shared" si="111"/>
        <v>1376.1</v>
      </c>
      <c r="G553" s="2">
        <f t="shared" si="112"/>
        <v>342.1</v>
      </c>
      <c r="H553" s="12">
        <f t="shared" si="113"/>
        <v>302.25080385852084</v>
      </c>
    </row>
    <row r="554" spans="1:8" x14ac:dyDescent="0.25">
      <c r="A554" s="10">
        <f t="shared" si="110"/>
        <v>42705</v>
      </c>
      <c r="B554">
        <v>921.3</v>
      </c>
      <c r="C554">
        <v>150.1</v>
      </c>
      <c r="D554">
        <v>596.1</v>
      </c>
      <c r="E554">
        <v>192.2</v>
      </c>
      <c r="F554" s="2">
        <f t="shared" si="111"/>
        <v>1517.4</v>
      </c>
      <c r="G554" s="2">
        <f t="shared" si="112"/>
        <v>342.29999999999995</v>
      </c>
      <c r="H554" s="12">
        <f t="shared" si="113"/>
        <v>343.29535495179675</v>
      </c>
    </row>
    <row r="555" spans="1:8" x14ac:dyDescent="0.25">
      <c r="A555" s="10">
        <f t="shared" si="110"/>
        <v>42712</v>
      </c>
      <c r="B555">
        <v>988.1</v>
      </c>
      <c r="C555">
        <v>147.69999999999999</v>
      </c>
      <c r="D555">
        <v>683.2</v>
      </c>
      <c r="E555">
        <v>201</v>
      </c>
      <c r="F555" s="2">
        <f t="shared" si="111"/>
        <v>1671.3000000000002</v>
      </c>
      <c r="G555" s="2">
        <f t="shared" si="112"/>
        <v>348.7</v>
      </c>
      <c r="H555" s="12">
        <f t="shared" si="113"/>
        <v>379.29452251218817</v>
      </c>
    </row>
    <row r="556" spans="1:8" x14ac:dyDescent="0.25">
      <c r="A556" s="10">
        <f t="shared" si="110"/>
        <v>42719</v>
      </c>
      <c r="B556">
        <v>975.7</v>
      </c>
      <c r="C556">
        <v>121.2</v>
      </c>
      <c r="D556">
        <v>702.5</v>
      </c>
      <c r="E556">
        <v>235.8</v>
      </c>
      <c r="F556" s="2">
        <f t="shared" si="111"/>
        <v>1678.2</v>
      </c>
      <c r="G556" s="2">
        <f t="shared" si="112"/>
        <v>357</v>
      </c>
      <c r="H556" s="12">
        <f t="shared" si="113"/>
        <v>370.0840336134454</v>
      </c>
    </row>
    <row r="557" spans="1:8" x14ac:dyDescent="0.25">
      <c r="A557" s="10">
        <f t="shared" si="110"/>
        <v>42726</v>
      </c>
      <c r="B557">
        <v>983.8</v>
      </c>
      <c r="C557">
        <v>126.1</v>
      </c>
      <c r="D557">
        <v>711.1</v>
      </c>
      <c r="E557">
        <v>239.4</v>
      </c>
      <c r="F557" s="2">
        <f t="shared" si="111"/>
        <v>1694.9</v>
      </c>
      <c r="G557" s="2">
        <f t="shared" si="112"/>
        <v>365.5</v>
      </c>
      <c r="H557" s="12">
        <f t="shared" si="113"/>
        <v>363.7209302325582</v>
      </c>
    </row>
    <row r="558" spans="1:8" x14ac:dyDescent="0.25">
      <c r="A558" s="10">
        <f t="shared" si="110"/>
        <v>42733</v>
      </c>
      <c r="B558">
        <v>983.2</v>
      </c>
      <c r="C558">
        <v>124.8</v>
      </c>
      <c r="D558">
        <v>719.1</v>
      </c>
      <c r="E558">
        <v>243.6</v>
      </c>
      <c r="F558" s="2">
        <f t="shared" si="111"/>
        <v>1702.3000000000002</v>
      </c>
      <c r="G558" s="2">
        <f t="shared" si="112"/>
        <v>368.4</v>
      </c>
      <c r="H558" s="12">
        <f t="shared" si="113"/>
        <v>362.07926167209558</v>
      </c>
    </row>
    <row r="559" spans="1:8" x14ac:dyDescent="0.25">
      <c r="A559" s="10">
        <f t="shared" si="110"/>
        <v>42740</v>
      </c>
      <c r="B559">
        <v>1043.8</v>
      </c>
      <c r="C559">
        <v>124.8</v>
      </c>
      <c r="D559">
        <v>739.2</v>
      </c>
      <c r="E559">
        <v>243.6</v>
      </c>
      <c r="F559" s="2">
        <f t="shared" si="111"/>
        <v>1783</v>
      </c>
      <c r="G559" s="2">
        <f t="shared" si="112"/>
        <v>368.4</v>
      </c>
      <c r="H559" s="12">
        <f t="shared" si="113"/>
        <v>383.98479913137902</v>
      </c>
    </row>
    <row r="560" spans="1:8" x14ac:dyDescent="0.25">
      <c r="A560" s="10">
        <f t="shared" si="110"/>
        <v>42747</v>
      </c>
      <c r="B560">
        <v>1177.5</v>
      </c>
      <c r="C560">
        <v>144</v>
      </c>
      <c r="D560">
        <v>765.6</v>
      </c>
      <c r="E560">
        <v>253.7</v>
      </c>
      <c r="F560" s="2">
        <f t="shared" si="111"/>
        <v>1943.1</v>
      </c>
      <c r="G560" s="2">
        <f t="shared" si="112"/>
        <v>397.7</v>
      </c>
      <c r="H560" s="12">
        <f t="shared" si="113"/>
        <v>388.58436007040478</v>
      </c>
    </row>
    <row r="561" spans="1:9" x14ac:dyDescent="0.25">
      <c r="A561" s="10">
        <f t="shared" si="110"/>
        <v>42754</v>
      </c>
      <c r="B561">
        <v>1104.3</v>
      </c>
      <c r="C561">
        <v>167.6</v>
      </c>
      <c r="D561">
        <v>919.6</v>
      </c>
      <c r="E561">
        <v>257</v>
      </c>
      <c r="F561" s="2">
        <f t="shared" si="111"/>
        <v>2023.9</v>
      </c>
      <c r="G561" s="2">
        <f t="shared" si="112"/>
        <v>424.6</v>
      </c>
      <c r="H561" s="12">
        <f t="shared" si="113"/>
        <v>376.66038624587844</v>
      </c>
    </row>
    <row r="562" spans="1:9" x14ac:dyDescent="0.25">
      <c r="A562" s="10">
        <f t="shared" si="110"/>
        <v>42761</v>
      </c>
      <c r="B562">
        <v>1213.3</v>
      </c>
      <c r="C562">
        <v>167.1</v>
      </c>
      <c r="D562">
        <v>944.5</v>
      </c>
      <c r="E562">
        <v>263.39999999999998</v>
      </c>
      <c r="F562" s="2">
        <f t="shared" si="111"/>
        <v>2157.8000000000002</v>
      </c>
      <c r="G562" s="2">
        <f t="shared" si="112"/>
        <v>430.5</v>
      </c>
      <c r="H562" s="12">
        <f t="shared" si="113"/>
        <v>401.23112659698029</v>
      </c>
    </row>
    <row r="563" spans="1:9" x14ac:dyDescent="0.25">
      <c r="A563" s="10">
        <f t="shared" si="110"/>
        <v>42768</v>
      </c>
      <c r="B563" s="67">
        <v>1070</v>
      </c>
      <c r="C563">
        <v>206.1</v>
      </c>
      <c r="D563">
        <v>1021.3</v>
      </c>
      <c r="E563">
        <v>293</v>
      </c>
      <c r="F563" s="2">
        <f t="shared" si="111"/>
        <v>2091.3000000000002</v>
      </c>
      <c r="G563" s="2">
        <f t="shared" si="112"/>
        <v>499.1</v>
      </c>
      <c r="H563" s="12">
        <f t="shared" si="113"/>
        <v>319.01422560609103</v>
      </c>
    </row>
    <row r="564" spans="1:9" x14ac:dyDescent="0.25">
      <c r="A564" s="10">
        <f t="shared" si="110"/>
        <v>42775</v>
      </c>
      <c r="B564">
        <v>1059.4000000000001</v>
      </c>
      <c r="C564">
        <v>268.2</v>
      </c>
      <c r="D564">
        <v>1035.7</v>
      </c>
      <c r="E564">
        <v>298.8</v>
      </c>
      <c r="F564" s="2">
        <f t="shared" si="111"/>
        <v>2095.1000000000004</v>
      </c>
      <c r="G564" s="2">
        <f t="shared" si="112"/>
        <v>567</v>
      </c>
      <c r="H564" s="12">
        <f t="shared" si="113"/>
        <v>269.50617283950623</v>
      </c>
    </row>
    <row r="565" spans="1:9" x14ac:dyDescent="0.25">
      <c r="A565" s="10">
        <f t="shared" si="110"/>
        <v>42782</v>
      </c>
      <c r="B565">
        <v>984.7</v>
      </c>
      <c r="C565">
        <v>258</v>
      </c>
      <c r="D565">
        <v>1200.0999999999999</v>
      </c>
      <c r="E565">
        <v>310.60000000000002</v>
      </c>
      <c r="F565" s="2">
        <f t="shared" si="111"/>
        <v>2184.8000000000002</v>
      </c>
      <c r="G565" s="2">
        <f t="shared" si="112"/>
        <v>568.6</v>
      </c>
      <c r="H565" s="12">
        <f t="shared" si="113"/>
        <v>284.24199788955332</v>
      </c>
    </row>
    <row r="566" spans="1:9" x14ac:dyDescent="0.25">
      <c r="A566" s="10">
        <f t="shared" si="110"/>
        <v>42789</v>
      </c>
      <c r="B566">
        <v>982.6</v>
      </c>
      <c r="C566">
        <v>255.5</v>
      </c>
      <c r="D566">
        <v>1209.9000000000001</v>
      </c>
      <c r="E566">
        <v>314.7</v>
      </c>
      <c r="F566" s="2">
        <f t="shared" si="111"/>
        <v>2192.5</v>
      </c>
      <c r="G566" s="2">
        <f t="shared" si="112"/>
        <v>570.20000000000005</v>
      </c>
      <c r="H566" s="12">
        <f t="shared" si="113"/>
        <v>284.51420554191509</v>
      </c>
    </row>
    <row r="567" spans="1:9" x14ac:dyDescent="0.25">
      <c r="A567" s="10">
        <f t="shared" si="110"/>
        <v>42796</v>
      </c>
      <c r="B567">
        <v>920.2</v>
      </c>
      <c r="C567">
        <v>257.2</v>
      </c>
      <c r="D567">
        <v>1285.5999999999999</v>
      </c>
      <c r="E567">
        <v>320.60000000000002</v>
      </c>
      <c r="F567" s="2">
        <f t="shared" si="111"/>
        <v>2205.8000000000002</v>
      </c>
      <c r="G567" s="2">
        <f t="shared" si="112"/>
        <v>577.79999999999995</v>
      </c>
      <c r="H567" s="12">
        <f t="shared" si="113"/>
        <v>281.75839390792669</v>
      </c>
    </row>
    <row r="568" spans="1:9" x14ac:dyDescent="0.25">
      <c r="A568" s="10">
        <f t="shared" si="110"/>
        <v>42803</v>
      </c>
      <c r="B568">
        <v>879.1</v>
      </c>
      <c r="C568">
        <v>261.39999999999998</v>
      </c>
      <c r="D568">
        <v>1417.9</v>
      </c>
      <c r="E568">
        <v>326.8</v>
      </c>
      <c r="F568" s="2">
        <f t="shared" si="111"/>
        <v>2297</v>
      </c>
      <c r="G568" s="2">
        <f t="shared" si="112"/>
        <v>588.20000000000005</v>
      </c>
      <c r="H568" s="12">
        <f t="shared" si="113"/>
        <v>290.51343080584832</v>
      </c>
    </row>
    <row r="569" spans="1:9" x14ac:dyDescent="0.25">
      <c r="A569" s="10">
        <f t="shared" si="110"/>
        <v>42810</v>
      </c>
      <c r="B569" s="67">
        <v>811</v>
      </c>
      <c r="C569">
        <v>325.60000000000002</v>
      </c>
      <c r="D569">
        <v>1500.3</v>
      </c>
      <c r="E569">
        <v>333</v>
      </c>
      <c r="F569" s="2">
        <f t="shared" si="111"/>
        <v>2311.3000000000002</v>
      </c>
      <c r="G569" s="2">
        <f t="shared" si="112"/>
        <v>658.6</v>
      </c>
      <c r="H569" s="12">
        <f t="shared" si="113"/>
        <v>250.94139082903132</v>
      </c>
    </row>
    <row r="570" spans="1:9" x14ac:dyDescent="0.25">
      <c r="A570" s="10">
        <f t="shared" si="110"/>
        <v>42817</v>
      </c>
      <c r="B570">
        <v>648.6</v>
      </c>
      <c r="C570">
        <v>585.29999999999995</v>
      </c>
      <c r="D570">
        <v>1688.1</v>
      </c>
      <c r="E570">
        <v>339.4</v>
      </c>
      <c r="F570" s="2">
        <f t="shared" si="111"/>
        <v>2336.6999999999998</v>
      </c>
      <c r="G570" s="2">
        <f t="shared" si="112"/>
        <v>924.69999999999993</v>
      </c>
      <c r="H570" s="12">
        <f t="shared" si="113"/>
        <v>152.69817238023143</v>
      </c>
    </row>
    <row r="571" spans="1:9" x14ac:dyDescent="0.25">
      <c r="A571" s="10">
        <f t="shared" si="110"/>
        <v>42824</v>
      </c>
      <c r="B571">
        <v>780.2</v>
      </c>
      <c r="C571">
        <v>640.9</v>
      </c>
      <c r="D571">
        <v>1692</v>
      </c>
      <c r="E571">
        <v>422.3</v>
      </c>
      <c r="F571" s="2">
        <f t="shared" si="111"/>
        <v>2472.1999999999998</v>
      </c>
      <c r="G571" s="2">
        <f t="shared" si="112"/>
        <v>1063.2</v>
      </c>
      <c r="H571" s="12">
        <f t="shared" si="113"/>
        <v>132.5244544770504</v>
      </c>
    </row>
    <row r="572" spans="1:9" x14ac:dyDescent="0.25">
      <c r="A572" s="10">
        <f t="shared" si="110"/>
        <v>42831</v>
      </c>
      <c r="B572">
        <v>700.9</v>
      </c>
      <c r="C572">
        <v>506</v>
      </c>
      <c r="D572">
        <v>1846.1</v>
      </c>
      <c r="E572">
        <v>566.5</v>
      </c>
      <c r="F572" s="2">
        <f t="shared" si="111"/>
        <v>2547</v>
      </c>
      <c r="G572" s="2">
        <f t="shared" si="112"/>
        <v>1072.5</v>
      </c>
      <c r="H572" s="12">
        <f t="shared" si="113"/>
        <v>137.48251748251747</v>
      </c>
    </row>
    <row r="573" spans="1:9" x14ac:dyDescent="0.25">
      <c r="A573" s="10">
        <f t="shared" si="110"/>
        <v>42838</v>
      </c>
      <c r="B573">
        <v>685.7</v>
      </c>
      <c r="C573">
        <v>520.6</v>
      </c>
      <c r="D573">
        <v>1936.4</v>
      </c>
      <c r="E573">
        <v>570.1</v>
      </c>
      <c r="F573" s="2">
        <f t="shared" si="111"/>
        <v>2622.1000000000004</v>
      </c>
      <c r="G573" s="2">
        <f t="shared" si="112"/>
        <v>1090.7</v>
      </c>
      <c r="H573" s="12">
        <f t="shared" si="113"/>
        <v>140.40524433849822</v>
      </c>
    </row>
    <row r="574" spans="1:9" x14ac:dyDescent="0.25">
      <c r="A574" s="10">
        <f t="shared" ref="A574:A637" si="114">+A573+7</f>
        <v>42845</v>
      </c>
      <c r="B574">
        <v>564.9</v>
      </c>
      <c r="C574">
        <v>675.9</v>
      </c>
      <c r="D574">
        <v>2065.9</v>
      </c>
      <c r="E574">
        <v>641.4</v>
      </c>
      <c r="F574" s="2">
        <f t="shared" si="111"/>
        <v>2630.8</v>
      </c>
      <c r="G574" s="2">
        <f t="shared" si="112"/>
        <v>1317.3</v>
      </c>
      <c r="H574" s="12">
        <f t="shared" si="113"/>
        <v>99.711531162225782</v>
      </c>
    </row>
    <row r="575" spans="1:9" x14ac:dyDescent="0.25">
      <c r="A575" s="10">
        <f t="shared" si="114"/>
        <v>42852</v>
      </c>
      <c r="B575">
        <v>634.9</v>
      </c>
      <c r="C575">
        <v>663.5</v>
      </c>
      <c r="D575">
        <v>2069.3000000000002</v>
      </c>
      <c r="E575">
        <v>742.4</v>
      </c>
      <c r="F575" s="2">
        <f t="shared" si="111"/>
        <v>2704.2000000000003</v>
      </c>
      <c r="G575" s="2">
        <f t="shared" si="112"/>
        <v>1405.9</v>
      </c>
      <c r="H575" s="12">
        <f t="shared" si="113"/>
        <v>92.346539583185148</v>
      </c>
      <c r="I575">
        <v>0</v>
      </c>
    </row>
    <row r="576" spans="1:9" x14ac:dyDescent="0.25">
      <c r="A576" s="10">
        <f t="shared" si="114"/>
        <v>42859</v>
      </c>
      <c r="B576">
        <v>632.6</v>
      </c>
      <c r="C576">
        <v>662</v>
      </c>
      <c r="D576">
        <v>2074.8000000000002</v>
      </c>
      <c r="E576" s="67">
        <v>818</v>
      </c>
      <c r="F576" s="2">
        <f t="shared" si="111"/>
        <v>2707.4</v>
      </c>
      <c r="G576" s="2">
        <f t="shared" si="112"/>
        <v>1480</v>
      </c>
      <c r="H576" s="12">
        <f t="shared" si="113"/>
        <v>82.932432432432449</v>
      </c>
      <c r="I576">
        <v>0</v>
      </c>
    </row>
    <row r="577" spans="1:9" x14ac:dyDescent="0.25">
      <c r="A577" s="10">
        <f t="shared" si="114"/>
        <v>42866</v>
      </c>
      <c r="B577">
        <v>573.20000000000005</v>
      </c>
      <c r="C577">
        <v>662.1</v>
      </c>
      <c r="D577">
        <v>2226.6</v>
      </c>
      <c r="E577">
        <v>887.5</v>
      </c>
      <c r="F577" s="2">
        <f t="shared" si="111"/>
        <v>2799.8</v>
      </c>
      <c r="G577" s="2">
        <f t="shared" si="112"/>
        <v>1549.6</v>
      </c>
      <c r="H577" s="12">
        <f t="shared" si="113"/>
        <v>80.678884873515784</v>
      </c>
      <c r="I577">
        <v>2</v>
      </c>
    </row>
    <row r="578" spans="1:9" x14ac:dyDescent="0.25">
      <c r="A578" s="10">
        <f t="shared" si="114"/>
        <v>42873</v>
      </c>
      <c r="B578">
        <v>569.9</v>
      </c>
      <c r="C578">
        <v>653.4</v>
      </c>
      <c r="D578">
        <v>2296.8000000000002</v>
      </c>
      <c r="E578">
        <v>966.1</v>
      </c>
      <c r="F578" s="2">
        <f t="shared" si="111"/>
        <v>2866.7000000000003</v>
      </c>
      <c r="G578" s="2">
        <f t="shared" si="112"/>
        <v>1619.5</v>
      </c>
      <c r="H578" s="12">
        <f t="shared" si="113"/>
        <v>77.011423278789763</v>
      </c>
      <c r="I578">
        <v>2</v>
      </c>
    </row>
    <row r="579" spans="1:9" x14ac:dyDescent="0.25">
      <c r="A579" s="10">
        <f t="shared" si="114"/>
        <v>42880</v>
      </c>
      <c r="B579">
        <v>503.5</v>
      </c>
      <c r="C579">
        <v>833.7</v>
      </c>
      <c r="D579">
        <v>2443.8000000000002</v>
      </c>
      <c r="E579">
        <v>975.3</v>
      </c>
      <c r="F579" s="2">
        <f t="shared" si="111"/>
        <v>2947.3</v>
      </c>
      <c r="G579" s="2">
        <f t="shared" si="112"/>
        <v>1809</v>
      </c>
      <c r="H579" s="12">
        <f t="shared" si="113"/>
        <v>62.924267551133227</v>
      </c>
      <c r="I579">
        <v>2</v>
      </c>
    </row>
    <row r="580" spans="1:9" x14ac:dyDescent="0.25">
      <c r="A580" s="10">
        <f t="shared" si="114"/>
        <v>42887</v>
      </c>
      <c r="B580">
        <v>500.5</v>
      </c>
      <c r="C580">
        <v>832.3</v>
      </c>
      <c r="D580">
        <v>2448.3000000000002</v>
      </c>
      <c r="E580">
        <v>979.8</v>
      </c>
      <c r="F580" s="2">
        <f t="shared" si="111"/>
        <v>2948.8</v>
      </c>
      <c r="G580" s="2">
        <f t="shared" si="112"/>
        <v>1812.1</v>
      </c>
      <c r="H580" s="12">
        <f t="shared" si="113"/>
        <v>62.728326251310662</v>
      </c>
      <c r="I580">
        <v>2.5</v>
      </c>
    </row>
    <row r="581" spans="1:9" x14ac:dyDescent="0.25">
      <c r="A581" s="10">
        <f t="shared" si="114"/>
        <v>42894</v>
      </c>
      <c r="B581" s="67">
        <v>365</v>
      </c>
      <c r="C581">
        <v>767.4</v>
      </c>
      <c r="D581">
        <v>2522.8000000000002</v>
      </c>
      <c r="E581">
        <v>1056.7</v>
      </c>
      <c r="F581" s="2">
        <f t="shared" si="111"/>
        <v>2887.8</v>
      </c>
      <c r="G581" s="2">
        <f t="shared" si="112"/>
        <v>1824.1</v>
      </c>
      <c r="H581" s="12">
        <f t="shared" si="113"/>
        <v>58.313688942492206</v>
      </c>
      <c r="I581">
        <v>2.5</v>
      </c>
    </row>
    <row r="582" spans="1:9" x14ac:dyDescent="0.25">
      <c r="A582" s="10">
        <f t="shared" si="114"/>
        <v>42901</v>
      </c>
      <c r="B582">
        <v>363.1</v>
      </c>
      <c r="C582">
        <v>693.7</v>
      </c>
      <c r="D582">
        <v>2525.1999999999998</v>
      </c>
      <c r="E582">
        <v>1135.7</v>
      </c>
      <c r="F582" s="2">
        <f t="shared" si="111"/>
        <v>2888.2999999999997</v>
      </c>
      <c r="G582" s="2">
        <f t="shared" si="112"/>
        <v>1829.4</v>
      </c>
      <c r="H582" s="12">
        <f t="shared" si="113"/>
        <v>57.882365802995508</v>
      </c>
      <c r="I582">
        <v>2.5</v>
      </c>
    </row>
    <row r="583" spans="1:9" x14ac:dyDescent="0.25">
      <c r="A583" s="10">
        <f t="shared" si="114"/>
        <v>42908</v>
      </c>
      <c r="B583">
        <v>375.7</v>
      </c>
      <c r="C583">
        <v>698.6</v>
      </c>
      <c r="D583">
        <v>2528.9</v>
      </c>
      <c r="E583">
        <v>1356.9</v>
      </c>
      <c r="F583" s="2">
        <f t="shared" si="111"/>
        <v>2904.6</v>
      </c>
      <c r="G583" s="2">
        <f t="shared" si="112"/>
        <v>2055.5</v>
      </c>
      <c r="H583" s="12">
        <f t="shared" si="113"/>
        <v>41.308684018486971</v>
      </c>
      <c r="I583">
        <v>2.5</v>
      </c>
    </row>
    <row r="584" spans="1:9" x14ac:dyDescent="0.25">
      <c r="A584" s="10">
        <f t="shared" si="114"/>
        <v>42915</v>
      </c>
      <c r="B584">
        <v>362.1</v>
      </c>
      <c r="C584">
        <v>698.6</v>
      </c>
      <c r="D584">
        <v>2541.5</v>
      </c>
      <c r="E584">
        <v>1356.9</v>
      </c>
      <c r="F584" s="2">
        <f t="shared" si="111"/>
        <v>2903.6</v>
      </c>
      <c r="G584" s="2">
        <f t="shared" si="112"/>
        <v>2055.5</v>
      </c>
      <c r="H584" s="12">
        <f t="shared" si="113"/>
        <v>41.260034054974447</v>
      </c>
      <c r="I584">
        <v>2.5</v>
      </c>
    </row>
    <row r="585" spans="1:9" x14ac:dyDescent="0.25">
      <c r="A585" s="10">
        <f t="shared" si="114"/>
        <v>42922</v>
      </c>
      <c r="B585">
        <v>275.39999999999998</v>
      </c>
      <c r="C585">
        <v>701</v>
      </c>
      <c r="D585">
        <v>2640.2</v>
      </c>
      <c r="E585">
        <v>1361.2</v>
      </c>
      <c r="F585" s="2">
        <f t="shared" si="111"/>
        <v>2915.6</v>
      </c>
      <c r="G585" s="2">
        <f t="shared" si="112"/>
        <v>2062.1999999999998</v>
      </c>
      <c r="H585" s="12">
        <f t="shared" si="113"/>
        <v>41.382989040830196</v>
      </c>
      <c r="I585">
        <v>2.5</v>
      </c>
    </row>
    <row r="586" spans="1:9" x14ac:dyDescent="0.25">
      <c r="A586" s="10">
        <f t="shared" si="114"/>
        <v>42929</v>
      </c>
      <c r="B586">
        <v>272.89999999999998</v>
      </c>
      <c r="C586">
        <v>702.7</v>
      </c>
      <c r="D586">
        <v>2648.6</v>
      </c>
      <c r="E586">
        <v>1506.3</v>
      </c>
      <c r="F586" s="2">
        <f t="shared" si="111"/>
        <v>2921.5</v>
      </c>
      <c r="G586" s="2">
        <f t="shared" si="112"/>
        <v>2209</v>
      </c>
      <c r="H586" s="12">
        <f t="shared" si="113"/>
        <v>32.254413761883207</v>
      </c>
      <c r="I586" s="67">
        <v>5</v>
      </c>
    </row>
    <row r="587" spans="1:9" x14ac:dyDescent="0.25">
      <c r="A587" s="10">
        <f t="shared" si="114"/>
        <v>42936</v>
      </c>
      <c r="B587">
        <v>193.9</v>
      </c>
      <c r="C587">
        <v>636.1</v>
      </c>
      <c r="D587">
        <v>2727.9</v>
      </c>
      <c r="E587">
        <v>1578.4</v>
      </c>
      <c r="F587" s="2">
        <f t="shared" si="111"/>
        <v>2921.8</v>
      </c>
      <c r="G587" s="2">
        <f t="shared" si="112"/>
        <v>2214.5</v>
      </c>
      <c r="H587" s="12">
        <f t="shared" si="113"/>
        <v>31.93948972680063</v>
      </c>
      <c r="I587" s="67">
        <v>5</v>
      </c>
    </row>
    <row r="588" spans="1:9" x14ac:dyDescent="0.25">
      <c r="A588" s="10">
        <f t="shared" si="114"/>
        <v>42943</v>
      </c>
      <c r="B588">
        <v>195.9</v>
      </c>
      <c r="C588">
        <v>645.1</v>
      </c>
      <c r="D588">
        <v>2733.1</v>
      </c>
      <c r="E588">
        <v>1583.2</v>
      </c>
      <c r="F588" s="2">
        <f t="shared" si="111"/>
        <v>2929</v>
      </c>
      <c r="G588" s="2">
        <f t="shared" si="112"/>
        <v>2228.3000000000002</v>
      </c>
      <c r="H588" s="12">
        <f t="shared" si="113"/>
        <v>31.445496566889553</v>
      </c>
      <c r="I588">
        <v>28</v>
      </c>
    </row>
    <row r="589" spans="1:9" x14ac:dyDescent="0.25">
      <c r="A589" s="10">
        <f t="shared" si="114"/>
        <v>42950</v>
      </c>
      <c r="B589">
        <v>187.3</v>
      </c>
      <c r="C589">
        <v>642.4</v>
      </c>
      <c r="D589">
        <v>2742.8</v>
      </c>
      <c r="E589">
        <v>1659.5</v>
      </c>
      <c r="F589" s="2">
        <f t="shared" si="111"/>
        <v>2930.1000000000004</v>
      </c>
      <c r="G589" s="2">
        <f t="shared" si="112"/>
        <v>2301.9</v>
      </c>
      <c r="H589" s="12">
        <f t="shared" si="113"/>
        <v>27.290499152873714</v>
      </c>
      <c r="I589">
        <v>27.8</v>
      </c>
    </row>
    <row r="590" spans="1:9" x14ac:dyDescent="0.25">
      <c r="A590" s="10">
        <f t="shared" si="114"/>
        <v>42957</v>
      </c>
      <c r="B590">
        <v>180.4</v>
      </c>
      <c r="C590">
        <v>521.6</v>
      </c>
      <c r="D590">
        <v>2752.1</v>
      </c>
      <c r="E590">
        <v>1804</v>
      </c>
      <c r="F590" s="2">
        <f t="shared" si="111"/>
        <v>2932.5</v>
      </c>
      <c r="G590" s="2">
        <f t="shared" si="112"/>
        <v>2325.6</v>
      </c>
      <c r="H590" s="12">
        <f t="shared" si="113"/>
        <v>26.096491228070185</v>
      </c>
      <c r="I590">
        <v>43.3</v>
      </c>
    </row>
    <row r="591" spans="1:9" x14ac:dyDescent="0.25">
      <c r="A591" s="10">
        <f t="shared" si="114"/>
        <v>42964</v>
      </c>
      <c r="B591">
        <v>175.7</v>
      </c>
      <c r="C591">
        <v>461.4</v>
      </c>
      <c r="D591">
        <v>2761</v>
      </c>
      <c r="E591">
        <v>1876.2</v>
      </c>
      <c r="F591" s="2">
        <f t="shared" si="111"/>
        <v>2936.7</v>
      </c>
      <c r="G591" s="2">
        <f t="shared" si="112"/>
        <v>2337.6</v>
      </c>
      <c r="H591" s="12">
        <f t="shared" si="113"/>
        <v>25.628850102669396</v>
      </c>
      <c r="I591">
        <v>52.3</v>
      </c>
    </row>
    <row r="592" spans="1:9" x14ac:dyDescent="0.25">
      <c r="A592" s="10">
        <f t="shared" si="114"/>
        <v>42971</v>
      </c>
      <c r="B592">
        <v>175.5</v>
      </c>
      <c r="C592">
        <v>331.5</v>
      </c>
      <c r="D592">
        <v>2767.1</v>
      </c>
      <c r="E592">
        <v>2036.8</v>
      </c>
      <c r="F592" s="2">
        <f t="shared" si="111"/>
        <v>2942.6</v>
      </c>
      <c r="G592" s="2">
        <f t="shared" si="112"/>
        <v>2368.3000000000002</v>
      </c>
      <c r="H592" s="12">
        <f t="shared" si="113"/>
        <v>24.249461639150425</v>
      </c>
      <c r="I592">
        <v>60.2</v>
      </c>
    </row>
    <row r="593" spans="1:9" x14ac:dyDescent="0.25">
      <c r="A593" s="10">
        <f t="shared" si="114"/>
        <v>42978</v>
      </c>
      <c r="B593">
        <v>33.799999999999997</v>
      </c>
      <c r="C593">
        <v>313.60000000000002</v>
      </c>
      <c r="D593">
        <v>2773.2</v>
      </c>
      <c r="E593">
        <v>2045.2</v>
      </c>
      <c r="F593" s="2">
        <f t="shared" si="111"/>
        <v>2807</v>
      </c>
      <c r="G593" s="2">
        <f t="shared" si="112"/>
        <v>2358.8000000000002</v>
      </c>
      <c r="H593" s="12">
        <f t="shared" si="113"/>
        <v>19.001187044259794</v>
      </c>
      <c r="I593">
        <v>114.8</v>
      </c>
    </row>
    <row r="594" spans="1:9" x14ac:dyDescent="0.25">
      <c r="A594" s="10">
        <f t="shared" si="114"/>
        <v>42985</v>
      </c>
      <c r="B594">
        <v>119.5</v>
      </c>
      <c r="C594">
        <v>541.5</v>
      </c>
      <c r="D594">
        <v>6.6</v>
      </c>
      <c r="E594">
        <v>76</v>
      </c>
      <c r="F594" s="2">
        <f t="shared" si="111"/>
        <v>126.1</v>
      </c>
      <c r="G594" s="2">
        <f t="shared" si="112"/>
        <v>617.5</v>
      </c>
      <c r="H594" s="12">
        <f t="shared" si="113"/>
        <v>-79.578947368421055</v>
      </c>
    </row>
    <row r="595" spans="1:9" x14ac:dyDescent="0.25">
      <c r="A595" s="10">
        <f t="shared" si="114"/>
        <v>42992</v>
      </c>
      <c r="B595">
        <v>110.4</v>
      </c>
      <c r="C595">
        <v>471.6</v>
      </c>
      <c r="D595">
        <v>19.100000000000001</v>
      </c>
      <c r="E595">
        <v>156</v>
      </c>
      <c r="F595" s="2">
        <f t="shared" si="111"/>
        <v>129.5</v>
      </c>
      <c r="G595" s="2">
        <f t="shared" si="112"/>
        <v>627.6</v>
      </c>
      <c r="H595" s="12">
        <f t="shared" si="113"/>
        <v>-79.365838113448063</v>
      </c>
    </row>
    <row r="596" spans="1:9" x14ac:dyDescent="0.25">
      <c r="A596" s="10">
        <f t="shared" si="114"/>
        <v>42999</v>
      </c>
      <c r="B596">
        <v>107.2</v>
      </c>
      <c r="C596">
        <v>488.2</v>
      </c>
      <c r="D596">
        <v>29.4</v>
      </c>
      <c r="E596">
        <v>167.4</v>
      </c>
      <c r="F596" s="2">
        <f t="shared" ref="F596:F659" si="115">+B596+D596</f>
        <v>136.6</v>
      </c>
      <c r="G596" s="2">
        <f t="shared" ref="G596:G659" si="116">+C596+E596</f>
        <v>655.6</v>
      </c>
      <c r="H596" s="12">
        <f t="shared" ref="H596:H659" si="117">+(F596/G596-1)*100</f>
        <v>-79.164124466137892</v>
      </c>
    </row>
    <row r="597" spans="1:9" x14ac:dyDescent="0.25">
      <c r="A597" s="10">
        <f t="shared" si="114"/>
        <v>43006</v>
      </c>
      <c r="B597">
        <v>106.4</v>
      </c>
      <c r="C597">
        <v>486.7</v>
      </c>
      <c r="D597">
        <v>37.700000000000003</v>
      </c>
      <c r="E597">
        <v>243.5</v>
      </c>
      <c r="F597" s="2">
        <f t="shared" si="115"/>
        <v>144.10000000000002</v>
      </c>
      <c r="G597" s="2">
        <f t="shared" si="116"/>
        <v>730.2</v>
      </c>
      <c r="H597" s="12">
        <f t="shared" si="117"/>
        <v>-80.265680635442351</v>
      </c>
    </row>
    <row r="598" spans="1:9" x14ac:dyDescent="0.25">
      <c r="A598" s="10">
        <f t="shared" si="114"/>
        <v>43013</v>
      </c>
      <c r="B598">
        <v>103.6</v>
      </c>
      <c r="C598">
        <v>544.6</v>
      </c>
      <c r="D598">
        <v>45.2</v>
      </c>
      <c r="E598">
        <v>257.5</v>
      </c>
      <c r="F598" s="2">
        <f t="shared" si="115"/>
        <v>148.80000000000001</v>
      </c>
      <c r="G598" s="2">
        <f t="shared" si="116"/>
        <v>802.1</v>
      </c>
      <c r="H598" s="12">
        <f t="shared" si="117"/>
        <v>-81.448697169928934</v>
      </c>
    </row>
    <row r="599" spans="1:9" x14ac:dyDescent="0.25">
      <c r="A599" s="10">
        <f t="shared" si="114"/>
        <v>43020</v>
      </c>
      <c r="B599">
        <v>99.8</v>
      </c>
      <c r="C599">
        <v>596.9</v>
      </c>
      <c r="D599">
        <v>51.9</v>
      </c>
      <c r="E599">
        <v>270.3</v>
      </c>
      <c r="F599" s="2">
        <f t="shared" si="115"/>
        <v>151.69999999999999</v>
      </c>
      <c r="G599" s="2">
        <f t="shared" si="116"/>
        <v>867.2</v>
      </c>
      <c r="H599" s="12">
        <f t="shared" si="117"/>
        <v>-82.506918819188186</v>
      </c>
    </row>
    <row r="600" spans="1:9" x14ac:dyDescent="0.25">
      <c r="A600" s="10">
        <f t="shared" si="114"/>
        <v>43027</v>
      </c>
      <c r="B600">
        <v>102.8</v>
      </c>
      <c r="C600">
        <v>593.9</v>
      </c>
      <c r="D600">
        <v>55.9</v>
      </c>
      <c r="E600">
        <v>281.8</v>
      </c>
      <c r="F600" s="2">
        <f t="shared" si="115"/>
        <v>158.69999999999999</v>
      </c>
      <c r="G600" s="2">
        <f t="shared" si="116"/>
        <v>875.7</v>
      </c>
      <c r="H600" s="12">
        <f t="shared" si="117"/>
        <v>-81.877355258650226</v>
      </c>
    </row>
    <row r="601" spans="1:9" x14ac:dyDescent="0.25">
      <c r="A601" s="10">
        <f t="shared" si="114"/>
        <v>43034</v>
      </c>
      <c r="B601">
        <v>118</v>
      </c>
      <c r="C601">
        <v>713.3</v>
      </c>
      <c r="D601">
        <v>60.3</v>
      </c>
      <c r="E601">
        <v>295.10000000000002</v>
      </c>
      <c r="F601" s="2">
        <f t="shared" si="115"/>
        <v>178.3</v>
      </c>
      <c r="G601" s="2">
        <f t="shared" si="116"/>
        <v>1008.4</v>
      </c>
      <c r="H601" s="12">
        <f t="shared" si="117"/>
        <v>-82.318524395081312</v>
      </c>
    </row>
    <row r="602" spans="1:9" x14ac:dyDescent="0.25">
      <c r="A602" s="10">
        <f t="shared" si="114"/>
        <v>43041</v>
      </c>
      <c r="B602">
        <v>116.4</v>
      </c>
      <c r="C602">
        <v>834.6</v>
      </c>
      <c r="D602">
        <v>67.099999999999994</v>
      </c>
      <c r="E602">
        <v>311.8</v>
      </c>
      <c r="F602" s="2">
        <f t="shared" si="115"/>
        <v>183.5</v>
      </c>
      <c r="G602" s="2">
        <f t="shared" si="116"/>
        <v>1146.4000000000001</v>
      </c>
      <c r="H602" s="12">
        <f t="shared" si="117"/>
        <v>-83.993370551291008</v>
      </c>
    </row>
    <row r="603" spans="1:9" x14ac:dyDescent="0.25">
      <c r="A603" s="10">
        <f t="shared" si="114"/>
        <v>43048</v>
      </c>
      <c r="B603">
        <v>90.6</v>
      </c>
      <c r="C603">
        <v>896.3</v>
      </c>
      <c r="D603">
        <v>94</v>
      </c>
      <c r="E603">
        <v>335.5</v>
      </c>
      <c r="F603" s="2">
        <f t="shared" si="115"/>
        <v>184.6</v>
      </c>
      <c r="G603" s="2">
        <f t="shared" si="116"/>
        <v>1231.8</v>
      </c>
      <c r="H603" s="12">
        <f t="shared" si="117"/>
        <v>-85.01380094171131</v>
      </c>
    </row>
    <row r="604" spans="1:9" x14ac:dyDescent="0.25">
      <c r="A604" s="10">
        <f t="shared" si="114"/>
        <v>43055</v>
      </c>
      <c r="B604">
        <v>93.5</v>
      </c>
      <c r="C604">
        <v>949.6</v>
      </c>
      <c r="D604">
        <v>102.1</v>
      </c>
      <c r="E604">
        <v>359.8</v>
      </c>
      <c r="F604" s="2">
        <f t="shared" si="115"/>
        <v>195.6</v>
      </c>
      <c r="G604" s="2">
        <f t="shared" si="116"/>
        <v>1309.4000000000001</v>
      </c>
      <c r="H604" s="12">
        <f t="shared" si="117"/>
        <v>-85.061860394073619</v>
      </c>
    </row>
    <row r="605" spans="1:9" x14ac:dyDescent="0.25">
      <c r="A605" s="10">
        <f t="shared" si="114"/>
        <v>43062</v>
      </c>
      <c r="B605">
        <v>98.3</v>
      </c>
      <c r="C605">
        <v>994</v>
      </c>
      <c r="D605">
        <v>110.2</v>
      </c>
      <c r="E605">
        <v>382.1</v>
      </c>
      <c r="F605" s="2">
        <f t="shared" si="115"/>
        <v>208.5</v>
      </c>
      <c r="G605" s="2">
        <f t="shared" si="116"/>
        <v>1376.1</v>
      </c>
      <c r="H605" s="12">
        <f t="shared" si="117"/>
        <v>-84.848484848484844</v>
      </c>
    </row>
    <row r="606" spans="1:9" x14ac:dyDescent="0.25">
      <c r="A606" s="10">
        <f t="shared" si="114"/>
        <v>43069</v>
      </c>
      <c r="B606">
        <v>89.3</v>
      </c>
      <c r="C606">
        <v>921.3</v>
      </c>
      <c r="D606">
        <v>119.8</v>
      </c>
      <c r="E606">
        <v>596.1</v>
      </c>
      <c r="F606" s="2">
        <f t="shared" si="115"/>
        <v>209.1</v>
      </c>
      <c r="G606" s="2">
        <f t="shared" si="116"/>
        <v>1517.4</v>
      </c>
      <c r="H606" s="12">
        <f t="shared" si="117"/>
        <v>-86.21984974298141</v>
      </c>
    </row>
    <row r="607" spans="1:9" x14ac:dyDescent="0.25">
      <c r="A607" s="10">
        <f t="shared" si="114"/>
        <v>43076</v>
      </c>
      <c r="B607">
        <v>88.7</v>
      </c>
      <c r="C607">
        <v>988.1</v>
      </c>
      <c r="D607">
        <v>127.3</v>
      </c>
      <c r="E607">
        <v>683.2</v>
      </c>
      <c r="F607" s="2">
        <f t="shared" si="115"/>
        <v>216</v>
      </c>
      <c r="G607" s="2">
        <f t="shared" si="116"/>
        <v>1671.3000000000002</v>
      </c>
      <c r="H607" s="12">
        <f t="shared" si="117"/>
        <v>-87.075928917609048</v>
      </c>
    </row>
    <row r="608" spans="1:9" x14ac:dyDescent="0.25">
      <c r="A608" s="10">
        <f t="shared" si="114"/>
        <v>43083</v>
      </c>
      <c r="B608">
        <v>109.4</v>
      </c>
      <c r="C608">
        <v>975.7</v>
      </c>
      <c r="D608">
        <v>134.80000000000001</v>
      </c>
      <c r="E608">
        <v>702.5</v>
      </c>
      <c r="F608" s="2">
        <f t="shared" si="115"/>
        <v>244.20000000000002</v>
      </c>
      <c r="G608" s="2">
        <f t="shared" si="116"/>
        <v>1678.2</v>
      </c>
      <c r="H608" s="12">
        <f t="shared" si="117"/>
        <v>-85.4486950303897</v>
      </c>
    </row>
    <row r="609" spans="1:8" x14ac:dyDescent="0.25">
      <c r="A609" s="10">
        <f t="shared" si="114"/>
        <v>43090</v>
      </c>
      <c r="B609">
        <v>115.4</v>
      </c>
      <c r="C609">
        <v>983.8</v>
      </c>
      <c r="D609">
        <v>143</v>
      </c>
      <c r="E609">
        <v>711.1</v>
      </c>
      <c r="F609" s="2">
        <f t="shared" si="115"/>
        <v>258.39999999999998</v>
      </c>
      <c r="G609" s="2">
        <f t="shared" si="116"/>
        <v>1694.9</v>
      </c>
      <c r="H609" s="12">
        <f t="shared" si="117"/>
        <v>-84.754262788365097</v>
      </c>
    </row>
    <row r="610" spans="1:8" x14ac:dyDescent="0.25">
      <c r="A610" s="10">
        <f t="shared" si="114"/>
        <v>43097</v>
      </c>
      <c r="B610">
        <v>158.4</v>
      </c>
      <c r="C610">
        <v>983.2</v>
      </c>
      <c r="D610">
        <v>157.5</v>
      </c>
      <c r="E610">
        <v>719.1</v>
      </c>
      <c r="F610" s="2">
        <f t="shared" si="115"/>
        <v>315.89999999999998</v>
      </c>
      <c r="G610" s="2">
        <f t="shared" si="116"/>
        <v>1702.3000000000002</v>
      </c>
      <c r="H610" s="12">
        <f t="shared" si="117"/>
        <v>-81.44275392116549</v>
      </c>
    </row>
    <row r="611" spans="1:8" x14ac:dyDescent="0.25">
      <c r="A611" s="10">
        <f t="shared" si="114"/>
        <v>43104</v>
      </c>
      <c r="B611">
        <v>222.5</v>
      </c>
      <c r="C611">
        <v>1043.8</v>
      </c>
      <c r="D611">
        <v>164.1</v>
      </c>
      <c r="E611">
        <v>739.2</v>
      </c>
      <c r="F611" s="2">
        <f t="shared" si="115"/>
        <v>386.6</v>
      </c>
      <c r="G611" s="2">
        <f t="shared" si="116"/>
        <v>1783</v>
      </c>
      <c r="H611" s="12">
        <f t="shared" si="117"/>
        <v>-78.317442512619181</v>
      </c>
    </row>
    <row r="612" spans="1:8" x14ac:dyDescent="0.25">
      <c r="A612" s="10">
        <f t="shared" si="114"/>
        <v>43111</v>
      </c>
      <c r="B612">
        <v>223.4</v>
      </c>
      <c r="C612">
        <v>1177.5</v>
      </c>
      <c r="D612">
        <v>175.6</v>
      </c>
      <c r="E612">
        <v>765.6</v>
      </c>
      <c r="F612" s="2">
        <f t="shared" si="115"/>
        <v>399</v>
      </c>
      <c r="G612" s="2">
        <f t="shared" si="116"/>
        <v>1943.1</v>
      </c>
      <c r="H612" s="12">
        <f t="shared" si="117"/>
        <v>-79.465802068859034</v>
      </c>
    </row>
    <row r="613" spans="1:8" x14ac:dyDescent="0.25">
      <c r="A613" s="10">
        <f t="shared" si="114"/>
        <v>43118</v>
      </c>
      <c r="B613">
        <v>292.8</v>
      </c>
      <c r="C613">
        <v>1104.3</v>
      </c>
      <c r="D613">
        <v>181.4</v>
      </c>
      <c r="E613">
        <v>919.6</v>
      </c>
      <c r="F613" s="2">
        <f t="shared" si="115"/>
        <v>474.20000000000005</v>
      </c>
      <c r="G613" s="2">
        <f t="shared" si="116"/>
        <v>2023.9</v>
      </c>
      <c r="H613" s="12">
        <f t="shared" si="117"/>
        <v>-76.569988635802162</v>
      </c>
    </row>
    <row r="614" spans="1:8" x14ac:dyDescent="0.25">
      <c r="A614" s="10">
        <f t="shared" si="114"/>
        <v>43125</v>
      </c>
      <c r="B614" s="67">
        <v>365</v>
      </c>
      <c r="C614">
        <v>1213.3</v>
      </c>
      <c r="D614">
        <v>188.2</v>
      </c>
      <c r="E614">
        <v>944.5</v>
      </c>
      <c r="F614" s="2">
        <f t="shared" si="115"/>
        <v>553.20000000000005</v>
      </c>
      <c r="G614" s="2">
        <f t="shared" si="116"/>
        <v>2157.8000000000002</v>
      </c>
      <c r="H614" s="12">
        <f t="shared" si="117"/>
        <v>-74.362776902400597</v>
      </c>
    </row>
    <row r="615" spans="1:8" x14ac:dyDescent="0.25">
      <c r="A615" s="10">
        <f t="shared" si="114"/>
        <v>43132</v>
      </c>
      <c r="B615">
        <v>426.5</v>
      </c>
      <c r="C615">
        <v>1070</v>
      </c>
      <c r="D615">
        <v>196.1</v>
      </c>
      <c r="E615">
        <v>1021.3</v>
      </c>
      <c r="F615" s="2">
        <f t="shared" si="115"/>
        <v>622.6</v>
      </c>
      <c r="G615" s="2">
        <f t="shared" si="116"/>
        <v>2091.3000000000002</v>
      </c>
      <c r="H615" s="12">
        <f t="shared" si="117"/>
        <v>-70.229044135226886</v>
      </c>
    </row>
    <row r="616" spans="1:8" x14ac:dyDescent="0.25">
      <c r="A616" s="10">
        <f t="shared" si="114"/>
        <v>43139</v>
      </c>
      <c r="B616">
        <v>488.5</v>
      </c>
      <c r="C616">
        <v>1059.4000000000001</v>
      </c>
      <c r="D616">
        <v>211.4</v>
      </c>
      <c r="E616">
        <v>1035.7</v>
      </c>
      <c r="F616" s="2">
        <f t="shared" si="115"/>
        <v>699.9</v>
      </c>
      <c r="G616" s="2">
        <f t="shared" si="116"/>
        <v>2095.1000000000004</v>
      </c>
      <c r="H616" s="12">
        <f t="shared" si="117"/>
        <v>-66.593480024819812</v>
      </c>
    </row>
    <row r="617" spans="1:8" x14ac:dyDescent="0.25">
      <c r="A617" s="10">
        <f t="shared" si="114"/>
        <v>43146</v>
      </c>
      <c r="B617">
        <v>490.1</v>
      </c>
      <c r="C617">
        <v>984.7</v>
      </c>
      <c r="D617">
        <v>218.8</v>
      </c>
      <c r="E617">
        <v>1200.0999999999999</v>
      </c>
      <c r="F617" s="2">
        <f t="shared" si="115"/>
        <v>708.90000000000009</v>
      </c>
      <c r="G617" s="2">
        <f t="shared" si="116"/>
        <v>2184.8000000000002</v>
      </c>
      <c r="H617" s="12">
        <f t="shared" si="117"/>
        <v>-67.553094104723542</v>
      </c>
    </row>
    <row r="618" spans="1:8" x14ac:dyDescent="0.25">
      <c r="A618" s="10">
        <f t="shared" si="114"/>
        <v>43153</v>
      </c>
      <c r="B618">
        <v>561.9</v>
      </c>
      <c r="C618">
        <v>982.6</v>
      </c>
      <c r="D618">
        <v>226.1</v>
      </c>
      <c r="E618">
        <v>1209.9000000000001</v>
      </c>
      <c r="F618" s="2">
        <f t="shared" si="115"/>
        <v>788</v>
      </c>
      <c r="G618" s="2">
        <f t="shared" si="116"/>
        <v>2192.5</v>
      </c>
      <c r="H618" s="12">
        <f t="shared" si="117"/>
        <v>-64.059293044469783</v>
      </c>
    </row>
    <row r="619" spans="1:8" x14ac:dyDescent="0.25">
      <c r="A619" s="10">
        <f t="shared" si="114"/>
        <v>43160</v>
      </c>
      <c r="B619" s="67">
        <v>720</v>
      </c>
      <c r="C619">
        <v>920.2</v>
      </c>
      <c r="D619">
        <v>233.4</v>
      </c>
      <c r="E619">
        <v>1285.5999999999999</v>
      </c>
      <c r="F619" s="2">
        <f t="shared" si="115"/>
        <v>953.4</v>
      </c>
      <c r="G619" s="2">
        <f t="shared" si="116"/>
        <v>2205.8000000000002</v>
      </c>
      <c r="H619" s="12">
        <f t="shared" si="117"/>
        <v>-56.777586363224231</v>
      </c>
    </row>
    <row r="620" spans="1:8" x14ac:dyDescent="0.25">
      <c r="A620" s="10">
        <f t="shared" si="114"/>
        <v>43167</v>
      </c>
      <c r="B620">
        <v>917.8</v>
      </c>
      <c r="C620">
        <v>879.1</v>
      </c>
      <c r="D620">
        <v>424.3</v>
      </c>
      <c r="E620">
        <v>1417.9</v>
      </c>
      <c r="F620" s="2">
        <f t="shared" si="115"/>
        <v>1342.1</v>
      </c>
      <c r="G620" s="2">
        <f t="shared" si="116"/>
        <v>2297</v>
      </c>
      <c r="H620" s="12">
        <f t="shared" si="117"/>
        <v>-41.571615150195903</v>
      </c>
    </row>
    <row r="621" spans="1:8" x14ac:dyDescent="0.25">
      <c r="A621" s="10">
        <f t="shared" si="114"/>
        <v>43174</v>
      </c>
      <c r="B621">
        <v>1100.9000000000001</v>
      </c>
      <c r="C621">
        <v>811</v>
      </c>
      <c r="D621">
        <v>435.7</v>
      </c>
      <c r="E621">
        <v>1500.3</v>
      </c>
      <c r="F621" s="2">
        <f t="shared" si="115"/>
        <v>1536.6000000000001</v>
      </c>
      <c r="G621" s="2">
        <f t="shared" si="116"/>
        <v>2311.3000000000002</v>
      </c>
      <c r="H621" s="12">
        <f t="shared" si="117"/>
        <v>-33.517933630424437</v>
      </c>
    </row>
    <row r="622" spans="1:8" x14ac:dyDescent="0.25">
      <c r="A622" s="10">
        <f t="shared" si="114"/>
        <v>43181</v>
      </c>
      <c r="B622">
        <v>1156.0999999999999</v>
      </c>
      <c r="C622">
        <v>648.6</v>
      </c>
      <c r="D622">
        <v>449.5</v>
      </c>
      <c r="E622">
        <v>1688.1</v>
      </c>
      <c r="F622" s="2">
        <f t="shared" si="115"/>
        <v>1605.6</v>
      </c>
      <c r="G622" s="2">
        <f t="shared" si="116"/>
        <v>2336.6999999999998</v>
      </c>
      <c r="H622" s="12">
        <f t="shared" si="117"/>
        <v>-31.287713442033638</v>
      </c>
    </row>
    <row r="623" spans="1:8" x14ac:dyDescent="0.25">
      <c r="A623" s="10">
        <f t="shared" si="114"/>
        <v>43188</v>
      </c>
      <c r="B623">
        <v>1244.4000000000001</v>
      </c>
      <c r="C623">
        <v>780.2</v>
      </c>
      <c r="D623">
        <v>537.20000000000005</v>
      </c>
      <c r="E623">
        <v>1692</v>
      </c>
      <c r="F623" s="2">
        <f t="shared" si="115"/>
        <v>1781.6000000000001</v>
      </c>
      <c r="G623" s="2">
        <f t="shared" si="116"/>
        <v>2472.1999999999998</v>
      </c>
      <c r="H623" s="12">
        <f t="shared" si="117"/>
        <v>-27.934633120297704</v>
      </c>
    </row>
    <row r="624" spans="1:8" x14ac:dyDescent="0.25">
      <c r="A624" s="10">
        <f t="shared" si="114"/>
        <v>43195</v>
      </c>
      <c r="B624">
        <v>1170.5999999999999</v>
      </c>
      <c r="C624">
        <v>700.9</v>
      </c>
      <c r="D624">
        <v>617.4</v>
      </c>
      <c r="E624">
        <v>1846.1</v>
      </c>
      <c r="F624" s="2">
        <f t="shared" si="115"/>
        <v>1788</v>
      </c>
      <c r="G624" s="2">
        <f t="shared" si="116"/>
        <v>2547</v>
      </c>
      <c r="H624" s="12">
        <f t="shared" si="117"/>
        <v>-29.799764428739696</v>
      </c>
    </row>
    <row r="625" spans="1:9" x14ac:dyDescent="0.25">
      <c r="A625" s="10">
        <f t="shared" si="114"/>
        <v>43202</v>
      </c>
      <c r="B625" s="67">
        <v>1195</v>
      </c>
      <c r="C625">
        <v>685.7</v>
      </c>
      <c r="D625">
        <v>768.8</v>
      </c>
      <c r="E625">
        <v>1936.4</v>
      </c>
      <c r="F625" s="2">
        <f t="shared" si="115"/>
        <v>1963.8</v>
      </c>
      <c r="G625" s="2">
        <f t="shared" si="116"/>
        <v>2622.1000000000004</v>
      </c>
      <c r="H625" s="12">
        <f t="shared" si="117"/>
        <v>-25.105831203996807</v>
      </c>
    </row>
    <row r="626" spans="1:9" x14ac:dyDescent="0.25">
      <c r="A626" s="10">
        <f t="shared" si="114"/>
        <v>43209</v>
      </c>
      <c r="B626">
        <v>1052.8</v>
      </c>
      <c r="C626">
        <v>564.9</v>
      </c>
      <c r="D626">
        <v>865.4</v>
      </c>
      <c r="E626">
        <v>2065.9</v>
      </c>
      <c r="F626" s="2">
        <f t="shared" si="115"/>
        <v>1918.1999999999998</v>
      </c>
      <c r="G626" s="2">
        <f t="shared" si="116"/>
        <v>2630.8</v>
      </c>
      <c r="H626" s="12">
        <f t="shared" si="117"/>
        <v>-27.086817698038633</v>
      </c>
    </row>
    <row r="627" spans="1:9" x14ac:dyDescent="0.25">
      <c r="A627" s="10">
        <f t="shared" si="114"/>
        <v>43216</v>
      </c>
      <c r="B627">
        <v>1095.4000000000001</v>
      </c>
      <c r="C627">
        <v>634.9</v>
      </c>
      <c r="D627">
        <v>902.9</v>
      </c>
      <c r="E627">
        <v>2069.3000000000002</v>
      </c>
      <c r="F627" s="2">
        <f t="shared" si="115"/>
        <v>1998.3000000000002</v>
      </c>
      <c r="G627" s="2">
        <f t="shared" si="116"/>
        <v>2704.2000000000003</v>
      </c>
      <c r="H627" s="12">
        <f t="shared" si="117"/>
        <v>-26.103838473485684</v>
      </c>
    </row>
    <row r="628" spans="1:9" x14ac:dyDescent="0.25">
      <c r="A628" s="10">
        <f t="shared" si="114"/>
        <v>43223</v>
      </c>
      <c r="B628">
        <v>996.6</v>
      </c>
      <c r="C628">
        <v>632.6</v>
      </c>
      <c r="D628">
        <v>1012.1</v>
      </c>
      <c r="E628">
        <v>2074.8000000000002</v>
      </c>
      <c r="F628" s="2">
        <f t="shared" si="115"/>
        <v>2008.7</v>
      </c>
      <c r="G628" s="2">
        <f t="shared" si="116"/>
        <v>2707.4</v>
      </c>
      <c r="H628" s="12">
        <f t="shared" si="117"/>
        <v>-25.807047351702739</v>
      </c>
    </row>
    <row r="629" spans="1:9" x14ac:dyDescent="0.25">
      <c r="A629" s="10">
        <f t="shared" si="114"/>
        <v>43230</v>
      </c>
      <c r="B629">
        <v>913.5</v>
      </c>
      <c r="C629">
        <v>573.20000000000005</v>
      </c>
      <c r="D629">
        <v>1174.4000000000001</v>
      </c>
      <c r="E629">
        <v>2226.6</v>
      </c>
      <c r="F629" s="2">
        <f t="shared" si="115"/>
        <v>2087.9</v>
      </c>
      <c r="G629" s="2">
        <f t="shared" si="116"/>
        <v>2799.8</v>
      </c>
      <c r="H629" s="12">
        <f t="shared" si="117"/>
        <v>-25.42681620115723</v>
      </c>
      <c r="I629">
        <v>10</v>
      </c>
    </row>
    <row r="630" spans="1:9" x14ac:dyDescent="0.25">
      <c r="A630" s="10">
        <f t="shared" si="114"/>
        <v>43237</v>
      </c>
      <c r="B630">
        <v>955.6</v>
      </c>
      <c r="C630">
        <v>569.9</v>
      </c>
      <c r="D630">
        <v>1199.2</v>
      </c>
      <c r="E630">
        <v>2296.8000000000002</v>
      </c>
      <c r="F630" s="2">
        <f t="shared" si="115"/>
        <v>2154.8000000000002</v>
      </c>
      <c r="G630" s="2">
        <f t="shared" si="116"/>
        <v>2866.7000000000003</v>
      </c>
      <c r="H630" s="12">
        <f t="shared" si="117"/>
        <v>-24.833432169393376</v>
      </c>
      <c r="I630">
        <v>10</v>
      </c>
    </row>
    <row r="631" spans="1:9" x14ac:dyDescent="0.25">
      <c r="A631" s="10">
        <f t="shared" si="114"/>
        <v>43244</v>
      </c>
      <c r="B631">
        <v>955.3</v>
      </c>
      <c r="C631">
        <v>503.5</v>
      </c>
      <c r="D631">
        <v>1251.3</v>
      </c>
      <c r="E631">
        <v>2443.8000000000002</v>
      </c>
      <c r="F631" s="2">
        <f t="shared" si="115"/>
        <v>2206.6</v>
      </c>
      <c r="G631" s="2">
        <f t="shared" si="116"/>
        <v>2947.3</v>
      </c>
      <c r="H631" s="12">
        <f t="shared" si="117"/>
        <v>-25.131476266413333</v>
      </c>
      <c r="I631">
        <v>10</v>
      </c>
    </row>
    <row r="632" spans="1:9" x14ac:dyDescent="0.25">
      <c r="A632" s="10">
        <f t="shared" si="114"/>
        <v>43251</v>
      </c>
      <c r="B632">
        <v>942.8</v>
      </c>
      <c r="C632">
        <v>500.5</v>
      </c>
      <c r="D632">
        <v>1269.4000000000001</v>
      </c>
      <c r="E632">
        <v>2448.3000000000002</v>
      </c>
      <c r="F632" s="2">
        <f t="shared" si="115"/>
        <v>2212.1999999999998</v>
      </c>
      <c r="G632" s="2">
        <f t="shared" si="116"/>
        <v>2948.8</v>
      </c>
      <c r="H632" s="12">
        <f t="shared" si="117"/>
        <v>-24.979652740097681</v>
      </c>
      <c r="I632">
        <v>10</v>
      </c>
    </row>
    <row r="633" spans="1:9" x14ac:dyDescent="0.25">
      <c r="A633" s="10">
        <f t="shared" si="114"/>
        <v>43258</v>
      </c>
      <c r="B633">
        <v>920.9</v>
      </c>
      <c r="C633">
        <v>365</v>
      </c>
      <c r="D633">
        <v>1367.2</v>
      </c>
      <c r="E633">
        <v>2522.8000000000002</v>
      </c>
      <c r="F633" s="2">
        <f t="shared" si="115"/>
        <v>2288.1</v>
      </c>
      <c r="G633" s="2">
        <f t="shared" si="116"/>
        <v>2887.8</v>
      </c>
      <c r="H633" s="12">
        <f t="shared" si="117"/>
        <v>-20.766673592354046</v>
      </c>
      <c r="I633">
        <v>75</v>
      </c>
    </row>
    <row r="634" spans="1:9" x14ac:dyDescent="0.25">
      <c r="A634" s="10">
        <f t="shared" si="114"/>
        <v>43265</v>
      </c>
      <c r="B634">
        <v>907.5</v>
      </c>
      <c r="C634">
        <v>363.1</v>
      </c>
      <c r="D634">
        <v>1403.4</v>
      </c>
      <c r="E634">
        <v>2525.1999999999998</v>
      </c>
      <c r="F634" s="2">
        <f t="shared" si="115"/>
        <v>2310.9</v>
      </c>
      <c r="G634" s="2">
        <f t="shared" si="116"/>
        <v>2888.2999999999997</v>
      </c>
      <c r="H634" s="12">
        <f t="shared" si="117"/>
        <v>-19.990998165010552</v>
      </c>
      <c r="I634">
        <v>78</v>
      </c>
    </row>
    <row r="635" spans="1:9" x14ac:dyDescent="0.25">
      <c r="A635" s="10">
        <f t="shared" si="114"/>
        <v>43272</v>
      </c>
      <c r="B635">
        <v>816.7</v>
      </c>
      <c r="C635">
        <v>375.7</v>
      </c>
      <c r="D635">
        <v>1494.9</v>
      </c>
      <c r="E635">
        <v>2528.9</v>
      </c>
      <c r="F635" s="2">
        <f t="shared" si="115"/>
        <v>2311.6000000000004</v>
      </c>
      <c r="G635" s="2">
        <f t="shared" si="116"/>
        <v>2904.6</v>
      </c>
      <c r="H635" s="12">
        <f t="shared" si="117"/>
        <v>-20.415892033326433</v>
      </c>
      <c r="I635">
        <v>79</v>
      </c>
    </row>
    <row r="636" spans="1:9" x14ac:dyDescent="0.25">
      <c r="A636" s="10">
        <f t="shared" si="114"/>
        <v>43279</v>
      </c>
      <c r="B636">
        <v>665.4</v>
      </c>
      <c r="C636">
        <v>362.1</v>
      </c>
      <c r="D636">
        <v>1650.3</v>
      </c>
      <c r="E636">
        <v>2541.5</v>
      </c>
      <c r="F636" s="2">
        <f t="shared" si="115"/>
        <v>2315.6999999999998</v>
      </c>
      <c r="G636" s="2">
        <f t="shared" si="116"/>
        <v>2903.6</v>
      </c>
      <c r="H636" s="12">
        <f t="shared" si="117"/>
        <v>-20.247279239564687</v>
      </c>
      <c r="I636">
        <v>79</v>
      </c>
    </row>
    <row r="637" spans="1:9" x14ac:dyDescent="0.25">
      <c r="A637" s="10">
        <f t="shared" si="114"/>
        <v>43286</v>
      </c>
      <c r="B637">
        <v>587.79999999999995</v>
      </c>
      <c r="C637">
        <v>275.39999999999998</v>
      </c>
      <c r="D637">
        <v>1730.9</v>
      </c>
      <c r="E637">
        <v>2640.2</v>
      </c>
      <c r="F637" s="2">
        <f t="shared" si="115"/>
        <v>2318.6999999999998</v>
      </c>
      <c r="G637" s="2">
        <f t="shared" si="116"/>
        <v>2915.6</v>
      </c>
      <c r="H637" s="12">
        <f t="shared" si="117"/>
        <v>-20.472629990396495</v>
      </c>
      <c r="I637">
        <v>79</v>
      </c>
    </row>
    <row r="638" spans="1:9" x14ac:dyDescent="0.25">
      <c r="A638" s="10">
        <f t="shared" ref="A638:A701" si="118">+A637+7</f>
        <v>43293</v>
      </c>
      <c r="B638">
        <v>570.70000000000005</v>
      </c>
      <c r="C638">
        <v>272.89999999999998</v>
      </c>
      <c r="D638">
        <v>1754.3</v>
      </c>
      <c r="E638">
        <v>2648.6</v>
      </c>
      <c r="F638" s="2">
        <f t="shared" si="115"/>
        <v>2325</v>
      </c>
      <c r="G638" s="2">
        <f t="shared" si="116"/>
        <v>2921.5</v>
      </c>
      <c r="H638" s="12">
        <f t="shared" si="117"/>
        <v>-20.417593701865478</v>
      </c>
      <c r="I638">
        <v>88.5</v>
      </c>
    </row>
    <row r="639" spans="1:9" x14ac:dyDescent="0.25">
      <c r="A639" s="10">
        <f t="shared" si="118"/>
        <v>43300</v>
      </c>
      <c r="B639">
        <v>572.1</v>
      </c>
      <c r="C639">
        <v>193.9</v>
      </c>
      <c r="D639">
        <v>1775.2</v>
      </c>
      <c r="E639">
        <v>2727.9</v>
      </c>
      <c r="F639" s="2">
        <f t="shared" si="115"/>
        <v>2347.3000000000002</v>
      </c>
      <c r="G639" s="2">
        <f t="shared" si="116"/>
        <v>2921.8</v>
      </c>
      <c r="H639" s="12">
        <f t="shared" si="117"/>
        <v>-19.662536792388252</v>
      </c>
      <c r="I639">
        <v>167.5</v>
      </c>
    </row>
    <row r="640" spans="1:9" x14ac:dyDescent="0.25">
      <c r="A640" s="10">
        <f t="shared" si="118"/>
        <v>43307</v>
      </c>
      <c r="B640">
        <v>489.9</v>
      </c>
      <c r="C640">
        <v>195.9</v>
      </c>
      <c r="D640" s="67">
        <v>1936</v>
      </c>
      <c r="E640">
        <v>2733.1</v>
      </c>
      <c r="F640" s="2">
        <f t="shared" si="115"/>
        <v>2425.9</v>
      </c>
      <c r="G640" s="2">
        <f t="shared" si="116"/>
        <v>2929</v>
      </c>
      <c r="H640" s="12">
        <f t="shared" si="117"/>
        <v>-17.176510754523722</v>
      </c>
      <c r="I640">
        <v>175.6</v>
      </c>
    </row>
    <row r="641" spans="1:9" x14ac:dyDescent="0.25">
      <c r="A641" s="10">
        <f t="shared" si="118"/>
        <v>43314</v>
      </c>
      <c r="B641">
        <v>472.3</v>
      </c>
      <c r="C641">
        <v>187.3</v>
      </c>
      <c r="D641">
        <v>1962.1</v>
      </c>
      <c r="E641">
        <v>2742.8</v>
      </c>
      <c r="F641" s="2">
        <f t="shared" si="115"/>
        <v>2434.4</v>
      </c>
      <c r="G641" s="2">
        <f t="shared" si="116"/>
        <v>2930.1000000000004</v>
      </c>
      <c r="H641" s="12">
        <f t="shared" si="117"/>
        <v>-16.91751134773558</v>
      </c>
      <c r="I641">
        <v>177.1</v>
      </c>
    </row>
    <row r="642" spans="1:9" x14ac:dyDescent="0.25">
      <c r="A642" s="10">
        <f t="shared" si="118"/>
        <v>43321</v>
      </c>
      <c r="B642">
        <v>463.6</v>
      </c>
      <c r="C642">
        <v>180.4</v>
      </c>
      <c r="D642">
        <v>1971.6</v>
      </c>
      <c r="E642">
        <v>2752.1</v>
      </c>
      <c r="F642" s="2">
        <f t="shared" si="115"/>
        <v>2435.1999999999998</v>
      </c>
      <c r="G642" s="2">
        <f t="shared" si="116"/>
        <v>2932.5</v>
      </c>
      <c r="H642" s="12">
        <f t="shared" si="117"/>
        <v>-16.958226768968466</v>
      </c>
      <c r="I642">
        <v>235.7</v>
      </c>
    </row>
    <row r="643" spans="1:9" x14ac:dyDescent="0.25">
      <c r="A643" s="10">
        <f t="shared" si="118"/>
        <v>43328</v>
      </c>
      <c r="B643">
        <v>373.9</v>
      </c>
      <c r="C643">
        <v>175.7</v>
      </c>
      <c r="D643">
        <v>2062.3000000000002</v>
      </c>
      <c r="E643">
        <v>2761</v>
      </c>
      <c r="F643" s="2">
        <f t="shared" si="115"/>
        <v>2436.2000000000003</v>
      </c>
      <c r="G643" s="2">
        <f t="shared" si="116"/>
        <v>2936.7</v>
      </c>
      <c r="H643" s="12">
        <f t="shared" si="117"/>
        <v>-17.042939353696308</v>
      </c>
      <c r="I643">
        <v>241.1</v>
      </c>
    </row>
    <row r="644" spans="1:9" x14ac:dyDescent="0.25">
      <c r="A644" s="10">
        <f t="shared" si="118"/>
        <v>43335</v>
      </c>
      <c r="B644">
        <v>296.89999999999998</v>
      </c>
      <c r="C644">
        <v>175.5</v>
      </c>
      <c r="D644">
        <v>2217.8000000000002</v>
      </c>
      <c r="E644">
        <v>2767.1</v>
      </c>
      <c r="F644" s="2">
        <f t="shared" si="115"/>
        <v>2514.7000000000003</v>
      </c>
      <c r="G644" s="2">
        <f t="shared" si="116"/>
        <v>2942.6</v>
      </c>
      <c r="H644" s="12">
        <f t="shared" si="117"/>
        <v>-14.541561884048104</v>
      </c>
      <c r="I644">
        <v>239.9</v>
      </c>
    </row>
    <row r="645" spans="1:9" x14ac:dyDescent="0.25">
      <c r="A645" s="10">
        <f t="shared" si="118"/>
        <v>43342</v>
      </c>
      <c r="B645">
        <v>227.3</v>
      </c>
      <c r="C645">
        <v>33.799999999999997</v>
      </c>
      <c r="D645">
        <v>2305.6999999999998</v>
      </c>
      <c r="E645">
        <v>2773.2</v>
      </c>
      <c r="F645" s="2">
        <f t="shared" si="115"/>
        <v>2533</v>
      </c>
      <c r="G645" s="2">
        <f t="shared" si="116"/>
        <v>2807</v>
      </c>
      <c r="H645" s="12">
        <f t="shared" si="117"/>
        <v>-9.7613110081937968</v>
      </c>
      <c r="I645">
        <v>242.3</v>
      </c>
    </row>
    <row r="646" spans="1:9" x14ac:dyDescent="0.25">
      <c r="A646" s="10">
        <f t="shared" si="118"/>
        <v>43349</v>
      </c>
      <c r="B646" s="67">
        <v>462</v>
      </c>
      <c r="C646">
        <v>119.5</v>
      </c>
      <c r="D646">
        <v>39.799999999999997</v>
      </c>
      <c r="E646">
        <v>6.6</v>
      </c>
      <c r="F646" s="2">
        <f t="shared" si="115"/>
        <v>501.8</v>
      </c>
      <c r="G646" s="2">
        <f t="shared" si="116"/>
        <v>126.1</v>
      </c>
      <c r="H646" s="12">
        <f t="shared" si="117"/>
        <v>297.93814432989689</v>
      </c>
    </row>
    <row r="647" spans="1:9" x14ac:dyDescent="0.25">
      <c r="A647" s="10">
        <f t="shared" si="118"/>
        <v>43356</v>
      </c>
      <c r="B647">
        <v>447.3</v>
      </c>
      <c r="C647">
        <v>110.4</v>
      </c>
      <c r="D647">
        <v>126.7</v>
      </c>
      <c r="E647">
        <v>19.100000000000001</v>
      </c>
      <c r="F647" s="2">
        <f t="shared" si="115"/>
        <v>574</v>
      </c>
      <c r="G647" s="2">
        <f t="shared" si="116"/>
        <v>129.5</v>
      </c>
      <c r="H647" s="12">
        <f t="shared" si="117"/>
        <v>343.24324324324323</v>
      </c>
    </row>
    <row r="648" spans="1:9" x14ac:dyDescent="0.25">
      <c r="A648" s="10">
        <f t="shared" si="118"/>
        <v>43363</v>
      </c>
      <c r="B648">
        <v>380.4</v>
      </c>
      <c r="C648">
        <v>107.2</v>
      </c>
      <c r="D648">
        <v>266</v>
      </c>
      <c r="E648">
        <v>29.4</v>
      </c>
      <c r="F648" s="2">
        <f t="shared" si="115"/>
        <v>646.4</v>
      </c>
      <c r="G648" s="2">
        <f t="shared" si="116"/>
        <v>136.6</v>
      </c>
      <c r="H648" s="12">
        <f t="shared" si="117"/>
        <v>373.20644216691068</v>
      </c>
    </row>
    <row r="649" spans="1:9" x14ac:dyDescent="0.25">
      <c r="A649" s="10">
        <f t="shared" si="118"/>
        <v>43370</v>
      </c>
      <c r="B649">
        <v>365.5</v>
      </c>
      <c r="C649">
        <v>106.4</v>
      </c>
      <c r="D649">
        <v>344.3</v>
      </c>
      <c r="E649">
        <v>37.700000000000003</v>
      </c>
      <c r="F649" s="2">
        <f t="shared" si="115"/>
        <v>709.8</v>
      </c>
      <c r="G649" s="2">
        <f t="shared" si="116"/>
        <v>144.10000000000002</v>
      </c>
      <c r="H649" s="12">
        <f t="shared" si="117"/>
        <v>392.5746009715474</v>
      </c>
    </row>
    <row r="650" spans="1:9" x14ac:dyDescent="0.25">
      <c r="A650" s="10">
        <f t="shared" si="118"/>
        <v>43377</v>
      </c>
      <c r="B650">
        <v>526.4</v>
      </c>
      <c r="C650">
        <v>103.6</v>
      </c>
      <c r="D650">
        <v>350.3</v>
      </c>
      <c r="E650">
        <v>45.2</v>
      </c>
      <c r="F650" s="2">
        <f t="shared" si="115"/>
        <v>876.7</v>
      </c>
      <c r="G650" s="2">
        <f t="shared" si="116"/>
        <v>148.80000000000001</v>
      </c>
      <c r="H650" s="12">
        <f t="shared" si="117"/>
        <v>489.18010752688173</v>
      </c>
    </row>
    <row r="651" spans="1:9" x14ac:dyDescent="0.25">
      <c r="A651" s="10">
        <f t="shared" si="118"/>
        <v>43384</v>
      </c>
      <c r="B651">
        <v>519.9</v>
      </c>
      <c r="C651">
        <v>99.8</v>
      </c>
      <c r="D651">
        <v>364.7</v>
      </c>
      <c r="E651">
        <v>51.9</v>
      </c>
      <c r="F651" s="2">
        <f t="shared" si="115"/>
        <v>884.59999999999991</v>
      </c>
      <c r="G651" s="2">
        <f t="shared" si="116"/>
        <v>151.69999999999999</v>
      </c>
      <c r="H651" s="12">
        <f t="shared" si="117"/>
        <v>483.12458800263676</v>
      </c>
    </row>
    <row r="652" spans="1:9" x14ac:dyDescent="0.25">
      <c r="A652" s="10">
        <f t="shared" si="118"/>
        <v>43391</v>
      </c>
      <c r="B652" s="67">
        <v>448</v>
      </c>
      <c r="C652">
        <v>102.8</v>
      </c>
      <c r="D652">
        <v>450.9</v>
      </c>
      <c r="E652">
        <v>55.9</v>
      </c>
      <c r="F652" s="2">
        <f t="shared" si="115"/>
        <v>898.9</v>
      </c>
      <c r="G652" s="2">
        <f t="shared" si="116"/>
        <v>158.69999999999999</v>
      </c>
      <c r="H652" s="12">
        <f t="shared" si="117"/>
        <v>466.41461877756774</v>
      </c>
    </row>
    <row r="653" spans="1:9" x14ac:dyDescent="0.25">
      <c r="A653" s="10">
        <f t="shared" si="118"/>
        <v>43398</v>
      </c>
      <c r="B653">
        <v>440.3</v>
      </c>
      <c r="C653">
        <v>118</v>
      </c>
      <c r="D653">
        <v>461.2</v>
      </c>
      <c r="E653">
        <v>60.3</v>
      </c>
      <c r="F653" s="2">
        <f t="shared" si="115"/>
        <v>901.5</v>
      </c>
      <c r="G653" s="2">
        <f t="shared" si="116"/>
        <v>178.3</v>
      </c>
      <c r="H653" s="12">
        <f t="shared" si="117"/>
        <v>405.60852495793603</v>
      </c>
    </row>
    <row r="654" spans="1:9" x14ac:dyDescent="0.25">
      <c r="A654" s="10">
        <f t="shared" si="118"/>
        <v>43405</v>
      </c>
      <c r="B654">
        <v>446.1</v>
      </c>
      <c r="C654">
        <v>116.4</v>
      </c>
      <c r="D654">
        <v>538.29999999999995</v>
      </c>
      <c r="E654">
        <v>67.099999999999994</v>
      </c>
      <c r="F654" s="2">
        <f t="shared" si="115"/>
        <v>984.4</v>
      </c>
      <c r="G654" s="2">
        <f t="shared" si="116"/>
        <v>183.5</v>
      </c>
      <c r="H654" s="12">
        <f t="shared" si="117"/>
        <v>436.4577656675749</v>
      </c>
    </row>
    <row r="655" spans="1:9" x14ac:dyDescent="0.25">
      <c r="A655" s="10">
        <f t="shared" si="118"/>
        <v>43412</v>
      </c>
      <c r="B655" s="67">
        <v>395</v>
      </c>
      <c r="C655">
        <v>90.6</v>
      </c>
      <c r="D655">
        <v>613.20000000000005</v>
      </c>
      <c r="E655">
        <v>94</v>
      </c>
      <c r="F655" s="2">
        <f t="shared" si="115"/>
        <v>1008.2</v>
      </c>
      <c r="G655" s="2">
        <f t="shared" si="116"/>
        <v>184.6</v>
      </c>
      <c r="H655" s="12">
        <f t="shared" si="117"/>
        <v>446.15384615384619</v>
      </c>
    </row>
    <row r="656" spans="1:9" x14ac:dyDescent="0.25">
      <c r="A656" s="10">
        <f t="shared" si="118"/>
        <v>43419</v>
      </c>
      <c r="B656">
        <v>396.6</v>
      </c>
      <c r="C656">
        <v>93.5</v>
      </c>
      <c r="D656">
        <v>629.4</v>
      </c>
      <c r="E656">
        <v>102.1</v>
      </c>
      <c r="F656" s="2">
        <f t="shared" si="115"/>
        <v>1026</v>
      </c>
      <c r="G656" s="2">
        <f t="shared" si="116"/>
        <v>195.6</v>
      </c>
      <c r="H656" s="12">
        <f t="shared" si="117"/>
        <v>424.53987730061351</v>
      </c>
    </row>
    <row r="657" spans="1:8" x14ac:dyDescent="0.25">
      <c r="A657" s="10">
        <f t="shared" si="118"/>
        <v>43426</v>
      </c>
      <c r="B657">
        <v>324.7</v>
      </c>
      <c r="C657">
        <v>98.3</v>
      </c>
      <c r="D657">
        <v>705.7</v>
      </c>
      <c r="E657">
        <v>110.2</v>
      </c>
      <c r="F657" s="2">
        <f t="shared" si="115"/>
        <v>1030.4000000000001</v>
      </c>
      <c r="G657" s="2">
        <f t="shared" si="116"/>
        <v>208.5</v>
      </c>
      <c r="H657" s="12">
        <f t="shared" si="117"/>
        <v>394.19664268585137</v>
      </c>
    </row>
    <row r="658" spans="1:8" x14ac:dyDescent="0.25">
      <c r="A658" s="10">
        <f t="shared" si="118"/>
        <v>43433</v>
      </c>
      <c r="B658">
        <v>257.60000000000002</v>
      </c>
      <c r="C658">
        <v>89.3</v>
      </c>
      <c r="D658">
        <v>783.9</v>
      </c>
      <c r="E658">
        <v>119.8</v>
      </c>
      <c r="F658" s="2">
        <f t="shared" si="115"/>
        <v>1041.5</v>
      </c>
      <c r="G658" s="2">
        <f t="shared" si="116"/>
        <v>209.1</v>
      </c>
      <c r="H658" s="12">
        <f t="shared" si="117"/>
        <v>398.08703969392639</v>
      </c>
    </row>
    <row r="659" spans="1:8" x14ac:dyDescent="0.25">
      <c r="A659" s="10">
        <f t="shared" si="118"/>
        <v>43440</v>
      </c>
      <c r="B659">
        <v>255.5</v>
      </c>
      <c r="C659">
        <v>88.7</v>
      </c>
      <c r="D659">
        <v>793.6</v>
      </c>
      <c r="E659">
        <v>127.3</v>
      </c>
      <c r="F659" s="2">
        <f t="shared" si="115"/>
        <v>1049.0999999999999</v>
      </c>
      <c r="G659" s="2">
        <f t="shared" si="116"/>
        <v>216</v>
      </c>
      <c r="H659" s="12">
        <f t="shared" si="117"/>
        <v>385.69444444444446</v>
      </c>
    </row>
    <row r="660" spans="1:8" x14ac:dyDescent="0.25">
      <c r="A660" s="10">
        <f t="shared" si="118"/>
        <v>43447</v>
      </c>
      <c r="B660" s="67">
        <v>181</v>
      </c>
      <c r="C660">
        <v>109.4</v>
      </c>
      <c r="D660">
        <v>868.4</v>
      </c>
      <c r="E660">
        <v>134.80000000000001</v>
      </c>
      <c r="F660" s="2">
        <f t="shared" ref="F660:F698" si="119">+B660+D660</f>
        <v>1049.4000000000001</v>
      </c>
      <c r="G660" s="2">
        <f t="shared" ref="G660:G698" si="120">+C660+E660</f>
        <v>244.20000000000002</v>
      </c>
      <c r="H660" s="12">
        <f t="shared" ref="H660:H718" si="121">+(F660/G660-1)*100</f>
        <v>329.72972972972974</v>
      </c>
    </row>
    <row r="661" spans="1:8" x14ac:dyDescent="0.25">
      <c r="A661" s="10">
        <f t="shared" si="118"/>
        <v>43454</v>
      </c>
      <c r="B661">
        <v>128.80000000000001</v>
      </c>
      <c r="C661">
        <v>115.4</v>
      </c>
      <c r="D661">
        <v>950.2</v>
      </c>
      <c r="E661">
        <v>143</v>
      </c>
      <c r="F661" s="2">
        <f t="shared" si="119"/>
        <v>1079</v>
      </c>
      <c r="G661" s="2">
        <f t="shared" si="120"/>
        <v>258.39999999999998</v>
      </c>
      <c r="H661" s="12">
        <f t="shared" si="121"/>
        <v>317.56965944272446</v>
      </c>
    </row>
    <row r="662" spans="1:8" x14ac:dyDescent="0.25">
      <c r="A662" s="10">
        <f t="shared" si="118"/>
        <v>43461</v>
      </c>
      <c r="B662">
        <v>118.4</v>
      </c>
      <c r="C662">
        <v>158.4</v>
      </c>
      <c r="D662">
        <v>961.2</v>
      </c>
      <c r="E662">
        <v>157.5</v>
      </c>
      <c r="F662" s="2">
        <f t="shared" si="119"/>
        <v>1079.6000000000001</v>
      </c>
      <c r="G662" s="2">
        <f t="shared" si="120"/>
        <v>315.89999999999998</v>
      </c>
      <c r="H662" s="12">
        <f t="shared" si="121"/>
        <v>241.75371953149738</v>
      </c>
    </row>
    <row r="663" spans="1:8" x14ac:dyDescent="0.25">
      <c r="A663" s="10">
        <f t="shared" si="118"/>
        <v>43468</v>
      </c>
      <c r="B663">
        <v>178.3</v>
      </c>
      <c r="C663">
        <v>222.5</v>
      </c>
      <c r="D663">
        <v>974.7</v>
      </c>
      <c r="E663">
        <v>164.1</v>
      </c>
      <c r="F663" s="2">
        <f t="shared" si="119"/>
        <v>1153</v>
      </c>
      <c r="G663" s="2">
        <f t="shared" si="120"/>
        <v>386.6</v>
      </c>
      <c r="H663" s="12">
        <f t="shared" si="121"/>
        <v>198.24107604759439</v>
      </c>
    </row>
    <row r="664" spans="1:8" x14ac:dyDescent="0.25">
      <c r="A664" s="10">
        <f t="shared" si="118"/>
        <v>43475</v>
      </c>
      <c r="B664">
        <v>0</v>
      </c>
      <c r="C664">
        <v>0</v>
      </c>
      <c r="D664">
        <v>0</v>
      </c>
      <c r="E664">
        <v>0</v>
      </c>
      <c r="F664" s="243">
        <f t="shared" si="119"/>
        <v>0</v>
      </c>
      <c r="G664" s="243">
        <f t="shared" si="120"/>
        <v>0</v>
      </c>
      <c r="H664" s="12" t="e">
        <f t="shared" si="121"/>
        <v>#DIV/0!</v>
      </c>
    </row>
    <row r="665" spans="1:8" x14ac:dyDescent="0.25">
      <c r="A665" s="10">
        <f t="shared" si="118"/>
        <v>43482</v>
      </c>
      <c r="B665">
        <v>0</v>
      </c>
      <c r="C665">
        <v>0</v>
      </c>
      <c r="D665">
        <v>0</v>
      </c>
      <c r="E665">
        <v>0</v>
      </c>
      <c r="F665" s="243">
        <f t="shared" si="119"/>
        <v>0</v>
      </c>
      <c r="G665" s="243">
        <f t="shared" si="120"/>
        <v>0</v>
      </c>
      <c r="H665" s="12" t="e">
        <f t="shared" si="121"/>
        <v>#DIV/0!</v>
      </c>
    </row>
    <row r="666" spans="1:8" x14ac:dyDescent="0.25">
      <c r="A666" s="10">
        <f t="shared" si="118"/>
        <v>43489</v>
      </c>
      <c r="B666">
        <v>0</v>
      </c>
      <c r="C666">
        <v>0</v>
      </c>
      <c r="D666">
        <v>0</v>
      </c>
      <c r="E666">
        <v>0</v>
      </c>
      <c r="F666" s="243">
        <f t="shared" si="119"/>
        <v>0</v>
      </c>
      <c r="G666" s="243">
        <f t="shared" si="120"/>
        <v>0</v>
      </c>
      <c r="H666" s="12" t="e">
        <f t="shared" si="121"/>
        <v>#DIV/0!</v>
      </c>
    </row>
    <row r="667" spans="1:8" x14ac:dyDescent="0.25">
      <c r="A667" s="10">
        <f t="shared" si="118"/>
        <v>43496</v>
      </c>
      <c r="B667">
        <v>0</v>
      </c>
      <c r="C667">
        <v>0</v>
      </c>
      <c r="D667">
        <v>0</v>
      </c>
      <c r="E667">
        <v>0</v>
      </c>
      <c r="F667" s="243">
        <f t="shared" si="119"/>
        <v>0</v>
      </c>
      <c r="G667" s="243">
        <f t="shared" si="120"/>
        <v>0</v>
      </c>
      <c r="H667" s="12" t="e">
        <f t="shared" si="121"/>
        <v>#DIV/0!</v>
      </c>
    </row>
    <row r="668" spans="1:8" x14ac:dyDescent="0.25">
      <c r="A668" s="10">
        <f t="shared" si="118"/>
        <v>43503</v>
      </c>
      <c r="B668">
        <v>0</v>
      </c>
      <c r="C668">
        <v>0</v>
      </c>
      <c r="D668">
        <v>0</v>
      </c>
      <c r="E668">
        <v>0</v>
      </c>
      <c r="F668" s="243">
        <f t="shared" si="119"/>
        <v>0</v>
      </c>
      <c r="G668" s="243">
        <f t="shared" si="120"/>
        <v>0</v>
      </c>
      <c r="H668" s="12" t="e">
        <f t="shared" si="121"/>
        <v>#DIV/0!</v>
      </c>
    </row>
    <row r="669" spans="1:8" x14ac:dyDescent="0.25">
      <c r="A669" s="10">
        <f t="shared" si="118"/>
        <v>43510</v>
      </c>
      <c r="B669">
        <v>355.7</v>
      </c>
      <c r="C669">
        <v>490.1</v>
      </c>
      <c r="D669">
        <v>1029</v>
      </c>
      <c r="E669">
        <v>218.8</v>
      </c>
      <c r="F669" s="2">
        <f t="shared" si="119"/>
        <v>1384.7</v>
      </c>
      <c r="G669" s="2">
        <f t="shared" si="120"/>
        <v>708.90000000000009</v>
      </c>
      <c r="H669" s="12">
        <f t="shared" si="121"/>
        <v>95.330794188178842</v>
      </c>
    </row>
    <row r="670" spans="1:8" x14ac:dyDescent="0.25">
      <c r="A670" s="10">
        <f t="shared" si="118"/>
        <v>43517</v>
      </c>
      <c r="B670">
        <v>356.2</v>
      </c>
      <c r="C670">
        <v>561.9</v>
      </c>
      <c r="D670">
        <v>1033</v>
      </c>
      <c r="E670">
        <v>226.1</v>
      </c>
      <c r="F670" s="2">
        <f t="shared" si="119"/>
        <v>1389.2</v>
      </c>
      <c r="G670" s="2">
        <f t="shared" si="120"/>
        <v>788</v>
      </c>
      <c r="H670" s="12">
        <f t="shared" si="121"/>
        <v>76.294416243654823</v>
      </c>
    </row>
    <row r="671" spans="1:8" x14ac:dyDescent="0.25">
      <c r="A671" s="10">
        <f t="shared" si="118"/>
        <v>43524</v>
      </c>
      <c r="B671">
        <v>367.8</v>
      </c>
      <c r="C671">
        <v>720</v>
      </c>
      <c r="D671">
        <v>1046.4000000000001</v>
      </c>
      <c r="E671">
        <v>233.4</v>
      </c>
      <c r="F671" s="2">
        <f t="shared" si="119"/>
        <v>1414.2</v>
      </c>
      <c r="G671" s="2">
        <f t="shared" si="120"/>
        <v>953.4</v>
      </c>
      <c r="H671" s="12">
        <f t="shared" si="121"/>
        <v>48.33228445563249</v>
      </c>
    </row>
    <row r="672" spans="1:8" x14ac:dyDescent="0.25">
      <c r="A672" s="10">
        <f t="shared" si="118"/>
        <v>43531</v>
      </c>
      <c r="B672">
        <v>421.1</v>
      </c>
      <c r="C672">
        <v>917.8</v>
      </c>
      <c r="D672">
        <v>1062.0999999999999</v>
      </c>
      <c r="E672">
        <v>424.3</v>
      </c>
      <c r="F672" s="2">
        <f t="shared" si="119"/>
        <v>1483.1999999999998</v>
      </c>
      <c r="G672" s="2">
        <f t="shared" si="120"/>
        <v>1342.1</v>
      </c>
      <c r="H672" s="12">
        <f t="shared" si="121"/>
        <v>10.513374562253187</v>
      </c>
    </row>
    <row r="673" spans="1:9" x14ac:dyDescent="0.25">
      <c r="A673" s="10">
        <f t="shared" si="118"/>
        <v>43538</v>
      </c>
      <c r="B673">
        <v>390</v>
      </c>
      <c r="C673">
        <v>1100.9000000000001</v>
      </c>
      <c r="D673">
        <v>1186.2</v>
      </c>
      <c r="E673">
        <v>435.7</v>
      </c>
      <c r="F673" s="2">
        <f t="shared" si="119"/>
        <v>1576.2</v>
      </c>
      <c r="G673" s="2">
        <f t="shared" si="120"/>
        <v>1536.6000000000001</v>
      </c>
      <c r="H673" s="12">
        <f t="shared" si="121"/>
        <v>2.5771183131589215</v>
      </c>
    </row>
    <row r="674" spans="1:9" x14ac:dyDescent="0.25">
      <c r="A674" s="10">
        <f t="shared" si="118"/>
        <v>43545</v>
      </c>
      <c r="B674">
        <v>516.9</v>
      </c>
      <c r="C674">
        <v>1156.0999999999999</v>
      </c>
      <c r="D674">
        <v>1195.3</v>
      </c>
      <c r="E674">
        <v>449.5</v>
      </c>
      <c r="F674" s="2">
        <f t="shared" si="119"/>
        <v>1712.1999999999998</v>
      </c>
      <c r="G674" s="2">
        <f t="shared" si="120"/>
        <v>1605.6</v>
      </c>
      <c r="H674" s="12">
        <f t="shared" si="121"/>
        <v>6.6392625809666095</v>
      </c>
    </row>
    <row r="675" spans="1:9" x14ac:dyDescent="0.25">
      <c r="A675" s="10">
        <f t="shared" si="118"/>
        <v>43552</v>
      </c>
      <c r="B675">
        <v>506.9</v>
      </c>
      <c r="C675">
        <v>1170.5999999999999</v>
      </c>
      <c r="D675">
        <v>1218.9000000000001</v>
      </c>
      <c r="E675">
        <v>617.4</v>
      </c>
      <c r="F675" s="2">
        <f t="shared" si="119"/>
        <v>1725.8000000000002</v>
      </c>
      <c r="G675" s="2">
        <f t="shared" si="120"/>
        <v>1788</v>
      </c>
      <c r="H675" s="12">
        <f t="shared" si="121"/>
        <v>-3.4787472035794131</v>
      </c>
    </row>
    <row r="676" spans="1:9" x14ac:dyDescent="0.25">
      <c r="A676" s="10">
        <f t="shared" si="118"/>
        <v>43559</v>
      </c>
      <c r="B676">
        <v>426.2</v>
      </c>
      <c r="C676">
        <v>1195</v>
      </c>
      <c r="D676">
        <v>1310.5</v>
      </c>
      <c r="E676">
        <v>768.8</v>
      </c>
      <c r="F676" s="2">
        <f t="shared" si="119"/>
        <v>1736.7</v>
      </c>
      <c r="G676" s="2">
        <f t="shared" si="120"/>
        <v>1963.8</v>
      </c>
      <c r="H676" s="12">
        <f t="shared" si="121"/>
        <v>-11.564314084937365</v>
      </c>
    </row>
    <row r="677" spans="1:9" x14ac:dyDescent="0.25">
      <c r="A677" s="10">
        <f t="shared" si="118"/>
        <v>43566</v>
      </c>
      <c r="B677">
        <v>411.8</v>
      </c>
      <c r="C677">
        <v>1052.8</v>
      </c>
      <c r="D677">
        <v>1334</v>
      </c>
      <c r="E677">
        <v>865.4</v>
      </c>
      <c r="F677" s="2">
        <f t="shared" si="119"/>
        <v>1745.8</v>
      </c>
      <c r="G677" s="2">
        <f t="shared" si="120"/>
        <v>1918.1999999999998</v>
      </c>
      <c r="H677" s="12">
        <f t="shared" si="121"/>
        <v>-8.9875925346679093</v>
      </c>
    </row>
    <row r="678" spans="1:9" x14ac:dyDescent="0.25">
      <c r="A678" s="10">
        <f t="shared" si="118"/>
        <v>43573</v>
      </c>
      <c r="B678">
        <v>411.8</v>
      </c>
      <c r="C678">
        <v>1052.8</v>
      </c>
      <c r="D678">
        <v>1334</v>
      </c>
      <c r="E678">
        <v>865.4</v>
      </c>
      <c r="F678" s="2">
        <f t="shared" si="119"/>
        <v>1745.8</v>
      </c>
      <c r="G678" s="2">
        <f t="shared" si="120"/>
        <v>1918.1999999999998</v>
      </c>
      <c r="H678" s="12">
        <f t="shared" si="121"/>
        <v>-8.9875925346679093</v>
      </c>
      <c r="I678">
        <v>3</v>
      </c>
    </row>
    <row r="679" spans="1:9" x14ac:dyDescent="0.25">
      <c r="A679" s="10">
        <f t="shared" si="118"/>
        <v>43580</v>
      </c>
      <c r="B679">
        <v>323.60000000000002</v>
      </c>
      <c r="C679">
        <v>1095.4000000000001</v>
      </c>
      <c r="D679">
        <v>1424</v>
      </c>
      <c r="E679">
        <v>902.9</v>
      </c>
      <c r="F679" s="2">
        <f t="shared" si="119"/>
        <v>1747.6</v>
      </c>
      <c r="G679" s="2">
        <f t="shared" si="120"/>
        <v>1998.3000000000002</v>
      </c>
      <c r="H679" s="12">
        <f t="shared" si="121"/>
        <v>-12.545663814242115</v>
      </c>
      <c r="I679">
        <v>5</v>
      </c>
    </row>
    <row r="680" spans="1:9" x14ac:dyDescent="0.25">
      <c r="A680" s="10">
        <f t="shared" si="118"/>
        <v>43587</v>
      </c>
      <c r="B680">
        <v>259.3</v>
      </c>
      <c r="C680">
        <v>913.5</v>
      </c>
      <c r="D680">
        <v>1512.3</v>
      </c>
      <c r="E680">
        <v>1174.4000000000001</v>
      </c>
      <c r="F680" s="2">
        <f t="shared" si="119"/>
        <v>1771.6</v>
      </c>
      <c r="G680" s="2">
        <f t="shared" si="120"/>
        <v>2087.9</v>
      </c>
      <c r="H680" s="12">
        <f t="shared" si="121"/>
        <v>-15.149192969011938</v>
      </c>
      <c r="I680">
        <v>3</v>
      </c>
    </row>
    <row r="681" spans="1:9" x14ac:dyDescent="0.25">
      <c r="A681" s="10">
        <f t="shared" si="118"/>
        <v>43594</v>
      </c>
      <c r="B681">
        <v>174.8</v>
      </c>
      <c r="C681">
        <v>955.6</v>
      </c>
      <c r="D681">
        <v>1604.2</v>
      </c>
      <c r="E681">
        <v>1199.2</v>
      </c>
      <c r="F681" s="2">
        <f t="shared" si="119"/>
        <v>1779</v>
      </c>
      <c r="G681" s="2">
        <f t="shared" si="120"/>
        <v>2154.8000000000002</v>
      </c>
      <c r="H681" s="12">
        <f t="shared" si="121"/>
        <v>-17.4401336550956</v>
      </c>
      <c r="I681">
        <v>3</v>
      </c>
    </row>
    <row r="682" spans="1:9" x14ac:dyDescent="0.25">
      <c r="A682" s="10">
        <f t="shared" si="118"/>
        <v>43601</v>
      </c>
      <c r="B682">
        <v>175.2</v>
      </c>
      <c r="C682">
        <v>955.3</v>
      </c>
      <c r="D682">
        <v>1614.2</v>
      </c>
      <c r="E682">
        <v>1251.3</v>
      </c>
      <c r="F682" s="2">
        <f t="shared" si="119"/>
        <v>1789.4</v>
      </c>
      <c r="G682" s="2">
        <f t="shared" si="120"/>
        <v>2206.6</v>
      </c>
      <c r="H682" s="12">
        <f t="shared" si="121"/>
        <v>-18.906915616786002</v>
      </c>
      <c r="I682">
        <v>3</v>
      </c>
    </row>
    <row r="683" spans="1:9" x14ac:dyDescent="0.25">
      <c r="A683" s="10">
        <f t="shared" si="118"/>
        <v>43608</v>
      </c>
      <c r="B683">
        <v>172.8</v>
      </c>
      <c r="C683">
        <v>942.8</v>
      </c>
      <c r="D683">
        <v>1622.1</v>
      </c>
      <c r="E683">
        <v>1269.4000000000001</v>
      </c>
      <c r="F683" s="2">
        <f t="shared" si="119"/>
        <v>1794.8999999999999</v>
      </c>
      <c r="G683" s="2">
        <f t="shared" si="120"/>
        <v>2212.1999999999998</v>
      </c>
      <c r="H683" s="12">
        <f t="shared" si="121"/>
        <v>-18.863574721996201</v>
      </c>
      <c r="I683">
        <v>3</v>
      </c>
    </row>
    <row r="684" spans="1:9" x14ac:dyDescent="0.25">
      <c r="A684" s="10">
        <f t="shared" si="118"/>
        <v>43615</v>
      </c>
      <c r="B684">
        <v>172.5</v>
      </c>
      <c r="C684">
        <v>920.9</v>
      </c>
      <c r="D684">
        <v>1680.7</v>
      </c>
      <c r="E684">
        <v>1367.2</v>
      </c>
      <c r="F684" s="2">
        <f t="shared" si="119"/>
        <v>1853.2</v>
      </c>
      <c r="G684" s="2">
        <f t="shared" si="120"/>
        <v>2288.1</v>
      </c>
      <c r="H684" s="12">
        <f t="shared" si="121"/>
        <v>-19.007036405751489</v>
      </c>
      <c r="I684">
        <v>3</v>
      </c>
    </row>
    <row r="685" spans="1:9" x14ac:dyDescent="0.25">
      <c r="A685" s="10">
        <f t="shared" si="118"/>
        <v>43622</v>
      </c>
      <c r="B685">
        <v>172.5</v>
      </c>
      <c r="C685">
        <v>920.9</v>
      </c>
      <c r="D685">
        <v>1680.7</v>
      </c>
      <c r="E685">
        <v>1367.2</v>
      </c>
      <c r="F685" s="2">
        <f t="shared" si="119"/>
        <v>1853.2</v>
      </c>
      <c r="G685" s="2">
        <f t="shared" si="120"/>
        <v>2288.1</v>
      </c>
      <c r="H685" s="12">
        <f t="shared" si="121"/>
        <v>-19.007036405751489</v>
      </c>
      <c r="I685">
        <v>3</v>
      </c>
    </row>
    <row r="686" spans="1:9" x14ac:dyDescent="0.25">
      <c r="A686" s="10">
        <f t="shared" si="118"/>
        <v>43629</v>
      </c>
      <c r="B686">
        <v>141.5</v>
      </c>
      <c r="C686">
        <v>907.5</v>
      </c>
      <c r="D686">
        <v>1719.1</v>
      </c>
      <c r="E686">
        <v>1403.4</v>
      </c>
      <c r="F686" s="2">
        <f t="shared" si="119"/>
        <v>1860.6</v>
      </c>
      <c r="G686" s="2">
        <f t="shared" si="120"/>
        <v>2310.9</v>
      </c>
      <c r="H686" s="12">
        <f t="shared" si="121"/>
        <v>-19.485914578735564</v>
      </c>
      <c r="I686">
        <v>3</v>
      </c>
    </row>
    <row r="687" spans="1:9" x14ac:dyDescent="0.25">
      <c r="A687" s="10">
        <f t="shared" si="118"/>
        <v>43636</v>
      </c>
      <c r="B687">
        <v>153.6</v>
      </c>
      <c r="C687">
        <v>816.7</v>
      </c>
      <c r="D687">
        <v>1723.4</v>
      </c>
      <c r="E687">
        <v>1494.9</v>
      </c>
      <c r="F687" s="2">
        <f t="shared" si="119"/>
        <v>1877</v>
      </c>
      <c r="G687" s="2">
        <f t="shared" si="120"/>
        <v>2311.6000000000004</v>
      </c>
      <c r="H687" s="12">
        <f t="shared" si="121"/>
        <v>-18.800830593528307</v>
      </c>
      <c r="I687">
        <v>4</v>
      </c>
    </row>
    <row r="688" spans="1:9" x14ac:dyDescent="0.25">
      <c r="A688" s="10">
        <f t="shared" si="118"/>
        <v>43643</v>
      </c>
      <c r="B688">
        <v>160.5</v>
      </c>
      <c r="C688">
        <v>665.4</v>
      </c>
      <c r="D688">
        <v>1732.1</v>
      </c>
      <c r="E688">
        <v>1650.3</v>
      </c>
      <c r="F688" s="2">
        <f t="shared" si="119"/>
        <v>1892.6</v>
      </c>
      <c r="G688" s="2">
        <f t="shared" si="120"/>
        <v>2315.6999999999998</v>
      </c>
      <c r="H688" s="12">
        <f t="shared" si="121"/>
        <v>-18.270933195146178</v>
      </c>
      <c r="I688">
        <v>4</v>
      </c>
    </row>
    <row r="689" spans="1:9" x14ac:dyDescent="0.25">
      <c r="A689" s="10">
        <f t="shared" si="118"/>
        <v>43650</v>
      </c>
      <c r="B689">
        <v>145.9</v>
      </c>
      <c r="C689">
        <v>587.79999999999995</v>
      </c>
      <c r="D689">
        <v>1747.8</v>
      </c>
      <c r="E689">
        <v>1730.9</v>
      </c>
      <c r="F689" s="2">
        <f t="shared" si="119"/>
        <v>1893.7</v>
      </c>
      <c r="G689" s="2">
        <f t="shared" si="120"/>
        <v>2318.6999999999998</v>
      </c>
      <c r="H689" s="12">
        <f t="shared" si="121"/>
        <v>-18.329236209945222</v>
      </c>
      <c r="I689">
        <v>4</v>
      </c>
    </row>
    <row r="690" spans="1:9" x14ac:dyDescent="0.25">
      <c r="A690" s="10">
        <f t="shared" si="118"/>
        <v>43657</v>
      </c>
      <c r="B690">
        <v>138.6</v>
      </c>
      <c r="C690">
        <v>570.70000000000005</v>
      </c>
      <c r="D690">
        <v>1758.1</v>
      </c>
      <c r="E690">
        <v>1754.3</v>
      </c>
      <c r="F690" s="2">
        <f t="shared" si="119"/>
        <v>1896.6999999999998</v>
      </c>
      <c r="G690" s="2">
        <f t="shared" si="120"/>
        <v>2325</v>
      </c>
      <c r="H690" s="12">
        <f t="shared" si="121"/>
        <v>-18.421505376344093</v>
      </c>
      <c r="I690">
        <v>4</v>
      </c>
    </row>
    <row r="691" spans="1:9" x14ac:dyDescent="0.25">
      <c r="A691" s="10">
        <f t="shared" si="118"/>
        <v>43664</v>
      </c>
      <c r="B691">
        <v>75.7</v>
      </c>
      <c r="C691">
        <v>572.1</v>
      </c>
      <c r="D691">
        <v>1828.1</v>
      </c>
      <c r="E691">
        <v>1775.2</v>
      </c>
      <c r="F691" s="2">
        <f t="shared" si="119"/>
        <v>1903.8</v>
      </c>
      <c r="G691" s="2">
        <f t="shared" si="120"/>
        <v>2347.3000000000002</v>
      </c>
      <c r="H691" s="12">
        <f t="shared" si="121"/>
        <v>-18.894048481233771</v>
      </c>
      <c r="I691">
        <v>6.5</v>
      </c>
    </row>
    <row r="692" spans="1:9" x14ac:dyDescent="0.25">
      <c r="A692" s="10">
        <f t="shared" si="118"/>
        <v>43671</v>
      </c>
      <c r="B692">
        <v>80.5</v>
      </c>
      <c r="C692">
        <v>489.9</v>
      </c>
      <c r="D692">
        <v>1839.3</v>
      </c>
      <c r="E692">
        <v>1936</v>
      </c>
      <c r="F692" s="2">
        <f t="shared" si="119"/>
        <v>1919.8</v>
      </c>
      <c r="G692" s="2">
        <f t="shared" si="120"/>
        <v>2425.9</v>
      </c>
      <c r="H692" s="12">
        <f t="shared" si="121"/>
        <v>-20.862360361103104</v>
      </c>
      <c r="I692">
        <v>6.5</v>
      </c>
    </row>
    <row r="693" spans="1:9" x14ac:dyDescent="0.25">
      <c r="A693" s="10">
        <f t="shared" si="118"/>
        <v>43678</v>
      </c>
      <c r="B693">
        <v>91.1</v>
      </c>
      <c r="C693">
        <v>472.3</v>
      </c>
      <c r="D693">
        <v>1840.3</v>
      </c>
      <c r="E693">
        <v>1962.1</v>
      </c>
      <c r="F693" s="2">
        <f t="shared" si="119"/>
        <v>1931.3999999999999</v>
      </c>
      <c r="G693" s="2">
        <f t="shared" si="120"/>
        <v>2434.4</v>
      </c>
      <c r="H693" s="12">
        <f t="shared" si="121"/>
        <v>-20.662175484719036</v>
      </c>
      <c r="I693">
        <v>6.5</v>
      </c>
    </row>
    <row r="694" spans="1:9" x14ac:dyDescent="0.25">
      <c r="A694" s="10">
        <f t="shared" si="118"/>
        <v>43685</v>
      </c>
      <c r="B694">
        <v>87.3</v>
      </c>
      <c r="C694">
        <v>463.6</v>
      </c>
      <c r="D694">
        <v>1848.7</v>
      </c>
      <c r="E694">
        <v>1971.6</v>
      </c>
      <c r="F694" s="2">
        <f t="shared" si="119"/>
        <v>1936</v>
      </c>
      <c r="G694" s="2">
        <f t="shared" si="120"/>
        <v>2435.1999999999998</v>
      </c>
      <c r="H694" s="12">
        <f t="shared" si="121"/>
        <v>-20.499342969776603</v>
      </c>
      <c r="I694">
        <v>8.5</v>
      </c>
    </row>
    <row r="695" spans="1:9" x14ac:dyDescent="0.25">
      <c r="A695" s="10">
        <f t="shared" si="118"/>
        <v>43692</v>
      </c>
      <c r="B695">
        <v>85.8</v>
      </c>
      <c r="C695">
        <v>373.9</v>
      </c>
      <c r="D695">
        <v>1854.8</v>
      </c>
      <c r="E695">
        <v>2062.3000000000002</v>
      </c>
      <c r="F695" s="2">
        <f t="shared" si="119"/>
        <v>1940.6</v>
      </c>
      <c r="G695" s="2">
        <f t="shared" si="120"/>
        <v>2436.2000000000003</v>
      </c>
      <c r="H695" s="12">
        <f t="shared" si="121"/>
        <v>-20.343157376241706</v>
      </c>
      <c r="I695">
        <v>13.3</v>
      </c>
    </row>
    <row r="696" spans="1:9" x14ac:dyDescent="0.25">
      <c r="A696" s="10">
        <f t="shared" si="118"/>
        <v>43699</v>
      </c>
      <c r="B696">
        <v>90</v>
      </c>
      <c r="C696">
        <v>296.89999999999998</v>
      </c>
      <c r="D696">
        <v>1856.3</v>
      </c>
      <c r="E696">
        <v>2217.8000000000002</v>
      </c>
      <c r="F696" s="2">
        <f t="shared" si="119"/>
        <v>1946.3</v>
      </c>
      <c r="G696" s="2">
        <f t="shared" si="120"/>
        <v>2514.7000000000003</v>
      </c>
      <c r="H696" s="12">
        <f t="shared" si="121"/>
        <v>-22.603093808406584</v>
      </c>
      <c r="I696">
        <v>14.3</v>
      </c>
    </row>
    <row r="697" spans="1:9" x14ac:dyDescent="0.25">
      <c r="A697" s="10">
        <f t="shared" si="118"/>
        <v>43706</v>
      </c>
      <c r="B697">
        <v>94</v>
      </c>
      <c r="C697">
        <v>227.3</v>
      </c>
      <c r="D697">
        <v>1861.2</v>
      </c>
      <c r="E697">
        <v>2305.6999999999998</v>
      </c>
      <c r="F697" s="2">
        <f t="shared" si="119"/>
        <v>1955.2</v>
      </c>
      <c r="G697" s="2">
        <f t="shared" si="120"/>
        <v>2533</v>
      </c>
      <c r="H697" s="12">
        <f t="shared" si="121"/>
        <v>-22.810896170548755</v>
      </c>
      <c r="I697">
        <v>19.8</v>
      </c>
    </row>
    <row r="698" spans="1:9" x14ac:dyDescent="0.25">
      <c r="A698" s="10">
        <f t="shared" si="118"/>
        <v>43713</v>
      </c>
      <c r="B698">
        <v>116.2</v>
      </c>
      <c r="C698">
        <v>462</v>
      </c>
      <c r="D698">
        <v>4.0999999999999996</v>
      </c>
      <c r="E698">
        <v>39.799999999999997</v>
      </c>
      <c r="F698" s="2">
        <f t="shared" si="119"/>
        <v>120.3</v>
      </c>
      <c r="G698" s="2">
        <f t="shared" si="120"/>
        <v>501.8</v>
      </c>
      <c r="H698" s="12">
        <f t="shared" si="121"/>
        <v>-76.026305300916704</v>
      </c>
    </row>
    <row r="699" spans="1:9" x14ac:dyDescent="0.25">
      <c r="A699" s="10">
        <f t="shared" si="118"/>
        <v>43720</v>
      </c>
      <c r="B699">
        <v>120.5</v>
      </c>
      <c r="C699">
        <v>447.3</v>
      </c>
      <c r="D699">
        <v>6.5</v>
      </c>
      <c r="E699">
        <v>126.7</v>
      </c>
      <c r="F699" s="2">
        <f t="shared" ref="F699:G701" si="122">+B699+D699</f>
        <v>127</v>
      </c>
      <c r="G699" s="2">
        <f t="shared" si="122"/>
        <v>574</v>
      </c>
      <c r="H699" s="12">
        <f t="shared" si="121"/>
        <v>-77.874564459930312</v>
      </c>
    </row>
    <row r="700" spans="1:9" x14ac:dyDescent="0.25">
      <c r="A700" s="10">
        <f t="shared" si="118"/>
        <v>43727</v>
      </c>
      <c r="B700">
        <v>93.8</v>
      </c>
      <c r="C700">
        <v>380.4</v>
      </c>
      <c r="D700">
        <v>33.700000000000003</v>
      </c>
      <c r="E700">
        <v>266</v>
      </c>
      <c r="F700" s="2">
        <f t="shared" si="122"/>
        <v>127.5</v>
      </c>
      <c r="G700" s="2">
        <f t="shared" si="122"/>
        <v>646.4</v>
      </c>
      <c r="H700" s="12">
        <f t="shared" si="121"/>
        <v>-80.275371287128721</v>
      </c>
    </row>
    <row r="701" spans="1:9" x14ac:dyDescent="0.25">
      <c r="A701" s="10">
        <f t="shared" si="118"/>
        <v>43734</v>
      </c>
      <c r="B701">
        <v>90</v>
      </c>
      <c r="C701">
        <v>366</v>
      </c>
      <c r="D701">
        <v>48</v>
      </c>
      <c r="E701">
        <v>3434.3</v>
      </c>
      <c r="F701" s="2">
        <f t="shared" si="122"/>
        <v>138</v>
      </c>
      <c r="G701" s="2">
        <f t="shared" si="122"/>
        <v>3800.3</v>
      </c>
      <c r="H701" s="12">
        <f t="shared" si="121"/>
        <v>-96.368707733599976</v>
      </c>
    </row>
    <row r="702" spans="1:9" x14ac:dyDescent="0.25">
      <c r="A702" s="10">
        <f t="shared" ref="A702:A765" si="123">+A701+7</f>
        <v>43741</v>
      </c>
      <c r="B702">
        <v>91</v>
      </c>
      <c r="C702">
        <v>526.4</v>
      </c>
      <c r="D702">
        <v>58</v>
      </c>
      <c r="E702">
        <v>350.3</v>
      </c>
      <c r="F702" s="2">
        <f t="shared" ref="F702:G707" si="124">+B702+D702</f>
        <v>149</v>
      </c>
      <c r="G702" s="2">
        <f t="shared" si="124"/>
        <v>876.7</v>
      </c>
      <c r="H702" s="12">
        <f t="shared" si="121"/>
        <v>-83.004448500057038</v>
      </c>
    </row>
    <row r="703" spans="1:9" x14ac:dyDescent="0.25">
      <c r="A703" s="10">
        <f t="shared" si="123"/>
        <v>43748</v>
      </c>
      <c r="B703">
        <v>92.4</v>
      </c>
      <c r="C703">
        <v>519.9</v>
      </c>
      <c r="D703">
        <v>65.3</v>
      </c>
      <c r="E703">
        <v>364.7</v>
      </c>
      <c r="F703" s="2">
        <f t="shared" si="124"/>
        <v>157.69999999999999</v>
      </c>
      <c r="G703" s="2">
        <f t="shared" si="124"/>
        <v>884.59999999999991</v>
      </c>
      <c r="H703" s="12">
        <f t="shared" si="121"/>
        <v>-82.172733438842414</v>
      </c>
    </row>
    <row r="704" spans="1:9" x14ac:dyDescent="0.25">
      <c r="A704" s="10">
        <f t="shared" si="123"/>
        <v>43755</v>
      </c>
      <c r="B704">
        <v>90.2</v>
      </c>
      <c r="C704">
        <v>448</v>
      </c>
      <c r="D704">
        <v>68.400000000000006</v>
      </c>
      <c r="E704">
        <v>450.9</v>
      </c>
      <c r="F704" s="2">
        <f t="shared" si="124"/>
        <v>158.60000000000002</v>
      </c>
      <c r="G704" s="2">
        <f t="shared" si="124"/>
        <v>898.9</v>
      </c>
      <c r="H704" s="12">
        <f t="shared" si="121"/>
        <v>-82.356213149404823</v>
      </c>
    </row>
    <row r="705" spans="1:10" x14ac:dyDescent="0.25">
      <c r="A705" s="10">
        <f t="shared" si="123"/>
        <v>43762</v>
      </c>
      <c r="B705">
        <v>86.3</v>
      </c>
      <c r="C705">
        <v>440.3</v>
      </c>
      <c r="D705">
        <v>72.2</v>
      </c>
      <c r="E705">
        <v>461.2</v>
      </c>
      <c r="F705" s="2">
        <f t="shared" si="124"/>
        <v>158.5</v>
      </c>
      <c r="G705" s="2">
        <f t="shared" si="124"/>
        <v>901.5</v>
      </c>
      <c r="H705" s="12">
        <f t="shared" si="121"/>
        <v>-82.418191902384905</v>
      </c>
    </row>
    <row r="706" spans="1:10" x14ac:dyDescent="0.25">
      <c r="A706" s="10">
        <f t="shared" si="123"/>
        <v>43769</v>
      </c>
      <c r="B706">
        <v>82.2</v>
      </c>
      <c r="C706">
        <v>446.1</v>
      </c>
      <c r="D706">
        <v>79</v>
      </c>
      <c r="E706">
        <v>538.29999999999995</v>
      </c>
      <c r="F706" s="2">
        <f t="shared" si="124"/>
        <v>161.19999999999999</v>
      </c>
      <c r="G706" s="2">
        <f t="shared" si="124"/>
        <v>984.4</v>
      </c>
      <c r="H706" s="12">
        <f t="shared" si="121"/>
        <v>-83.624542868752542</v>
      </c>
    </row>
    <row r="707" spans="1:10" x14ac:dyDescent="0.25">
      <c r="A707" s="10">
        <f t="shared" si="123"/>
        <v>43776</v>
      </c>
      <c r="B707">
        <v>117.7</v>
      </c>
      <c r="C707">
        <v>395</v>
      </c>
      <c r="D707">
        <v>82.7</v>
      </c>
      <c r="E707">
        <v>613.20000000000005</v>
      </c>
      <c r="F707" s="2">
        <f t="shared" si="124"/>
        <v>200.4</v>
      </c>
      <c r="G707" s="2">
        <f t="shared" si="124"/>
        <v>1008.2</v>
      </c>
      <c r="H707" s="12">
        <f t="shared" si="121"/>
        <v>-80.122991469946442</v>
      </c>
    </row>
    <row r="708" spans="1:10" x14ac:dyDescent="0.25">
      <c r="A708" s="10">
        <f t="shared" si="123"/>
        <v>43783</v>
      </c>
      <c r="B708">
        <v>99.2</v>
      </c>
      <c r="C708">
        <v>396.6</v>
      </c>
      <c r="D708">
        <v>102.2</v>
      </c>
      <c r="E708">
        <v>629.4</v>
      </c>
      <c r="F708" s="2">
        <f t="shared" ref="F708:G710" si="125">+B708+D708</f>
        <v>201.4</v>
      </c>
      <c r="G708" s="2">
        <f t="shared" si="125"/>
        <v>1026</v>
      </c>
      <c r="H708" s="12">
        <f t="shared" si="121"/>
        <v>-80.370370370370367</v>
      </c>
    </row>
    <row r="709" spans="1:10" x14ac:dyDescent="0.25">
      <c r="A709" s="10">
        <f t="shared" si="123"/>
        <v>43790</v>
      </c>
      <c r="B709">
        <f>'1121'!B18</f>
        <v>94.5</v>
      </c>
      <c r="C709">
        <f>'1121'!C18</f>
        <v>324.7</v>
      </c>
      <c r="D709">
        <f>'1121'!D18</f>
        <v>109.9</v>
      </c>
      <c r="E709">
        <f>'1121'!E18</f>
        <v>705.7</v>
      </c>
      <c r="F709" s="2">
        <f t="shared" si="125"/>
        <v>204.4</v>
      </c>
      <c r="G709" s="2">
        <f t="shared" si="125"/>
        <v>1030.4000000000001</v>
      </c>
      <c r="H709" s="12">
        <f t="shared" si="121"/>
        <v>-80.16304347826086</v>
      </c>
    </row>
    <row r="710" spans="1:10" x14ac:dyDescent="0.25">
      <c r="A710" s="10">
        <f t="shared" si="123"/>
        <v>43797</v>
      </c>
      <c r="B710">
        <f>'1128'!B18</f>
        <v>104.3</v>
      </c>
      <c r="C710">
        <f>'1128'!C18</f>
        <v>257.60000000000002</v>
      </c>
      <c r="D710">
        <f>'1128'!D18</f>
        <v>116.2</v>
      </c>
      <c r="E710">
        <f>'1128'!E18</f>
        <v>783.9</v>
      </c>
      <c r="F710" s="2">
        <f t="shared" si="125"/>
        <v>220.5</v>
      </c>
      <c r="G710" s="2">
        <f t="shared" si="125"/>
        <v>1041.5</v>
      </c>
      <c r="H710" s="12">
        <f t="shared" si="121"/>
        <v>-78.828612578012482</v>
      </c>
    </row>
    <row r="711" spans="1:10" x14ac:dyDescent="0.25">
      <c r="A711" s="10">
        <f t="shared" si="123"/>
        <v>43804</v>
      </c>
      <c r="B711">
        <f>'1205'!B18</f>
        <v>108.8</v>
      </c>
      <c r="C711">
        <f>'1205'!C18</f>
        <v>255.5</v>
      </c>
      <c r="D711">
        <f>'1205'!D18</f>
        <v>119.3</v>
      </c>
      <c r="E711">
        <f>'1205'!E18</f>
        <v>793.6</v>
      </c>
      <c r="F711" s="2">
        <f t="shared" ref="F711:G718" si="126">+B711+D711</f>
        <v>228.1</v>
      </c>
      <c r="G711" s="2">
        <f t="shared" si="126"/>
        <v>1049.0999999999999</v>
      </c>
      <c r="H711" s="12">
        <f t="shared" si="121"/>
        <v>-78.25755409398532</v>
      </c>
    </row>
    <row r="712" spans="1:10" x14ac:dyDescent="0.25">
      <c r="A712" s="10">
        <f t="shared" si="123"/>
        <v>43811</v>
      </c>
      <c r="B712">
        <f>'1212'!B19</f>
        <v>96.8</v>
      </c>
      <c r="C712">
        <f>'1212'!C19</f>
        <v>181</v>
      </c>
      <c r="D712">
        <f>'1212'!D19</f>
        <v>131.30000000000001</v>
      </c>
      <c r="E712">
        <f>'1212'!E19</f>
        <v>868.4</v>
      </c>
      <c r="F712" s="2">
        <f t="shared" si="126"/>
        <v>228.10000000000002</v>
      </c>
      <c r="G712" s="2">
        <f t="shared" si="126"/>
        <v>1049.4000000000001</v>
      </c>
      <c r="H712" s="12">
        <f t="shared" si="121"/>
        <v>-78.263769773203734</v>
      </c>
    </row>
    <row r="713" spans="1:10" x14ac:dyDescent="0.25">
      <c r="A713" s="10">
        <f t="shared" si="123"/>
        <v>43818</v>
      </c>
      <c r="B713">
        <f>'1219'!B19</f>
        <v>116.9</v>
      </c>
      <c r="C713">
        <f>'1219'!C19</f>
        <v>128.80000000000001</v>
      </c>
      <c r="D713">
        <f>'1219'!D19</f>
        <v>140.1</v>
      </c>
      <c r="E713">
        <f>'1219'!E19</f>
        <v>950.2</v>
      </c>
      <c r="F713" s="2">
        <f t="shared" si="126"/>
        <v>257</v>
      </c>
      <c r="G713" s="2">
        <f t="shared" si="126"/>
        <v>1079</v>
      </c>
      <c r="H713" s="12">
        <f t="shared" si="121"/>
        <v>-76.181649675625579</v>
      </c>
    </row>
    <row r="714" spans="1:10" x14ac:dyDescent="0.25">
      <c r="A714" s="10">
        <f t="shared" si="123"/>
        <v>43825</v>
      </c>
      <c r="B714">
        <f>'1226'!B19</f>
        <v>111.3</v>
      </c>
      <c r="C714">
        <f>'1226'!C19</f>
        <v>118.4</v>
      </c>
      <c r="D714">
        <f>'1226'!D19</f>
        <v>147.6</v>
      </c>
      <c r="E714">
        <f>'1226'!E19</f>
        <v>961.2</v>
      </c>
      <c r="F714" s="2">
        <f t="shared" si="126"/>
        <v>258.89999999999998</v>
      </c>
      <c r="G714" s="2">
        <f t="shared" si="126"/>
        <v>1079.6000000000001</v>
      </c>
      <c r="H714" s="12">
        <f t="shared" si="121"/>
        <v>-76.018895887365701</v>
      </c>
    </row>
    <row r="715" spans="1:10" ht="15" x14ac:dyDescent="0.35">
      <c r="A715" s="10">
        <f t="shared" si="123"/>
        <v>43832</v>
      </c>
      <c r="B715">
        <f>'0102'!B19</f>
        <v>107.7</v>
      </c>
      <c r="C715">
        <f>'0102'!C19</f>
        <v>178.3</v>
      </c>
      <c r="D715">
        <f>'0102'!D19</f>
        <v>156.19999999999999</v>
      </c>
      <c r="E715">
        <f>'0102'!E19</f>
        <v>974.7</v>
      </c>
      <c r="F715" s="2">
        <f t="shared" si="126"/>
        <v>263.89999999999998</v>
      </c>
      <c r="G715" s="2">
        <f t="shared" si="126"/>
        <v>1153</v>
      </c>
      <c r="H715" s="12">
        <f t="shared" si="121"/>
        <v>-77.111882046834353</v>
      </c>
      <c r="J715" s="264"/>
    </row>
    <row r="716" spans="1:10" x14ac:dyDescent="0.25">
      <c r="A716" s="10">
        <f t="shared" si="123"/>
        <v>43839</v>
      </c>
      <c r="B716">
        <f>'0109'!B19</f>
        <v>116.6</v>
      </c>
      <c r="C716">
        <f>'0109'!C19</f>
        <v>178.3</v>
      </c>
      <c r="D716">
        <f>'0109'!D19</f>
        <v>159.69999999999999</v>
      </c>
      <c r="E716">
        <f>'0109'!E19</f>
        <v>974.7</v>
      </c>
      <c r="F716" s="2">
        <f t="shared" si="126"/>
        <v>276.29999999999995</v>
      </c>
      <c r="G716" s="2">
        <f t="shared" si="126"/>
        <v>1153</v>
      </c>
      <c r="H716" s="12">
        <f t="shared" si="121"/>
        <v>-76.036426712922804</v>
      </c>
    </row>
    <row r="717" spans="1:10" x14ac:dyDescent="0.25">
      <c r="A717" s="10">
        <f t="shared" si="123"/>
        <v>43846</v>
      </c>
      <c r="B717">
        <f>'0116'!B19</f>
        <v>121.2</v>
      </c>
      <c r="C717">
        <f>'0116'!C19</f>
        <v>178.3</v>
      </c>
      <c r="D717">
        <f>'0116'!D19</f>
        <v>165.4</v>
      </c>
      <c r="E717">
        <f>'0116'!E19</f>
        <v>974.7</v>
      </c>
      <c r="F717" s="2">
        <f t="shared" si="126"/>
        <v>286.60000000000002</v>
      </c>
      <c r="G717" s="2">
        <f t="shared" si="126"/>
        <v>1153</v>
      </c>
      <c r="H717" s="12">
        <f t="shared" si="121"/>
        <v>-75.143104943625332</v>
      </c>
    </row>
    <row r="718" spans="1:10" x14ac:dyDescent="0.25">
      <c r="A718" s="10">
        <f t="shared" si="123"/>
        <v>43853</v>
      </c>
      <c r="B718">
        <f>'0123'!B19</f>
        <v>173.9</v>
      </c>
      <c r="C718">
        <f>'0123'!C19</f>
        <v>178.3</v>
      </c>
      <c r="D718">
        <f>'0123'!D19</f>
        <v>186.7</v>
      </c>
      <c r="E718">
        <f>'0123'!E19</f>
        <v>974.7</v>
      </c>
      <c r="F718" s="2">
        <f t="shared" si="126"/>
        <v>360.6</v>
      </c>
      <c r="G718" s="2">
        <f t="shared" si="126"/>
        <v>1153</v>
      </c>
      <c r="H718" s="12">
        <f t="shared" si="121"/>
        <v>-68.725065047701634</v>
      </c>
    </row>
    <row r="719" spans="1:10" x14ac:dyDescent="0.25">
      <c r="A719" s="10">
        <f t="shared" si="123"/>
        <v>43860</v>
      </c>
      <c r="B719">
        <f>'0130'!B19</f>
        <v>162.4</v>
      </c>
      <c r="C719">
        <f>'0130'!C19</f>
        <v>178.3</v>
      </c>
      <c r="D719">
        <f>'0130'!D19</f>
        <v>198.2</v>
      </c>
      <c r="E719">
        <f>'0130'!E19</f>
        <v>974.7</v>
      </c>
      <c r="F719" s="2">
        <f t="shared" ref="F719:F728" si="127">+B719+D719</f>
        <v>360.6</v>
      </c>
      <c r="G719" s="2">
        <f t="shared" ref="G719:G728" si="128">+C719+E719</f>
        <v>1153</v>
      </c>
      <c r="H719" s="12">
        <f t="shared" ref="H719:H740" si="129">+(F719/G719-1)*100</f>
        <v>-68.725065047701634</v>
      </c>
    </row>
    <row r="720" spans="1:10" x14ac:dyDescent="0.25">
      <c r="A720" s="10">
        <f t="shared" si="123"/>
        <v>43867</v>
      </c>
      <c r="B720">
        <f>'0206'!B20</f>
        <v>174.4</v>
      </c>
      <c r="C720">
        <f>'0206'!C20</f>
        <v>178.3</v>
      </c>
      <c r="D720">
        <f>'0206'!D20</f>
        <v>205.9</v>
      </c>
      <c r="E720">
        <f>'0206'!E20</f>
        <v>974.7</v>
      </c>
      <c r="F720" s="2">
        <f t="shared" si="127"/>
        <v>380.3</v>
      </c>
      <c r="G720" s="2">
        <f t="shared" si="128"/>
        <v>1153</v>
      </c>
      <c r="H720" s="12">
        <f t="shared" si="129"/>
        <v>-67.016478751084136</v>
      </c>
    </row>
    <row r="721" spans="1:9" x14ac:dyDescent="0.25">
      <c r="A721" s="10">
        <f t="shared" si="123"/>
        <v>43874</v>
      </c>
      <c r="B721">
        <f>'0213'!B20</f>
        <v>183.7</v>
      </c>
      <c r="C721">
        <f>'0213'!C20</f>
        <v>355.7</v>
      </c>
      <c r="D721">
        <f>'0213'!D20</f>
        <v>214.6</v>
      </c>
      <c r="E721">
        <f>'0213'!E20</f>
        <v>1029</v>
      </c>
      <c r="F721" s="2">
        <f t="shared" si="127"/>
        <v>398.29999999999995</v>
      </c>
      <c r="G721" s="2">
        <f t="shared" si="128"/>
        <v>1384.7</v>
      </c>
      <c r="H721" s="12">
        <f t="shared" si="129"/>
        <v>-71.235646710478804</v>
      </c>
    </row>
    <row r="722" spans="1:9" x14ac:dyDescent="0.25">
      <c r="A722" s="10">
        <f t="shared" si="123"/>
        <v>43881</v>
      </c>
      <c r="B722">
        <f>'0220'!B20</f>
        <v>184.9</v>
      </c>
      <c r="C722">
        <f>'0220'!C20</f>
        <v>356.2</v>
      </c>
      <c r="D722">
        <f>'0220'!D20</f>
        <v>219.2</v>
      </c>
      <c r="E722">
        <f>'0220'!E20</f>
        <v>1033</v>
      </c>
      <c r="F722" s="2">
        <f t="shared" si="127"/>
        <v>404.1</v>
      </c>
      <c r="G722" s="2">
        <f t="shared" si="128"/>
        <v>1389.2</v>
      </c>
      <c r="H722" s="12">
        <f t="shared" si="129"/>
        <v>-70.911315865246181</v>
      </c>
    </row>
    <row r="723" spans="1:9" x14ac:dyDescent="0.25">
      <c r="A723" s="10">
        <f t="shared" si="123"/>
        <v>43888</v>
      </c>
      <c r="B723">
        <f>'0227'!B20</f>
        <v>189.7</v>
      </c>
      <c r="C723">
        <f>'0227'!C20</f>
        <v>367.8</v>
      </c>
      <c r="D723">
        <f>'0227'!D20</f>
        <v>224.1</v>
      </c>
      <c r="E723">
        <f>'0227'!E20</f>
        <v>1046.4000000000001</v>
      </c>
      <c r="F723" s="2">
        <f t="shared" si="127"/>
        <v>413.79999999999995</v>
      </c>
      <c r="G723" s="2">
        <f t="shared" si="128"/>
        <v>1414.2</v>
      </c>
      <c r="H723" s="12">
        <f t="shared" si="129"/>
        <v>-70.739640786310289</v>
      </c>
    </row>
    <row r="724" spans="1:9" x14ac:dyDescent="0.25">
      <c r="A724" s="10">
        <f t="shared" si="123"/>
        <v>43895</v>
      </c>
      <c r="B724">
        <f>'0305'!B20</f>
        <v>191</v>
      </c>
      <c r="C724">
        <f>'0305'!C20</f>
        <v>421.1</v>
      </c>
      <c r="D724">
        <f>'0305'!D20</f>
        <v>230</v>
      </c>
      <c r="E724">
        <f>'0305'!E20</f>
        <v>1062.0999999999999</v>
      </c>
      <c r="F724" s="2">
        <f t="shared" si="127"/>
        <v>421</v>
      </c>
      <c r="G724" s="2">
        <f t="shared" si="128"/>
        <v>1483.1999999999998</v>
      </c>
      <c r="H724" s="12">
        <f t="shared" si="129"/>
        <v>-71.615426105717361</v>
      </c>
    </row>
    <row r="725" spans="1:9" x14ac:dyDescent="0.25">
      <c r="A725" s="10">
        <f t="shared" si="123"/>
        <v>43902</v>
      </c>
      <c r="B725">
        <f>'0312'!B20</f>
        <v>178.1</v>
      </c>
      <c r="C725">
        <f>'0312'!C20</f>
        <v>390</v>
      </c>
      <c r="D725">
        <f>'0312'!D20</f>
        <v>242.8</v>
      </c>
      <c r="E725">
        <f>'0312'!E20</f>
        <v>1186.2</v>
      </c>
      <c r="F725" s="2">
        <f t="shared" si="127"/>
        <v>420.9</v>
      </c>
      <c r="G725" s="2">
        <f t="shared" si="128"/>
        <v>1576.2</v>
      </c>
      <c r="H725" s="12">
        <f t="shared" si="129"/>
        <v>-73.296535972592309</v>
      </c>
    </row>
    <row r="726" spans="1:9" x14ac:dyDescent="0.25">
      <c r="A726" s="10">
        <f t="shared" si="123"/>
        <v>43909</v>
      </c>
      <c r="B726">
        <f>'0319'!B20</f>
        <v>168.8</v>
      </c>
      <c r="C726">
        <f>'0319'!C20</f>
        <v>516.9</v>
      </c>
      <c r="D726">
        <f>'0319'!D20</f>
        <v>257.8</v>
      </c>
      <c r="E726">
        <f>'0319'!E20</f>
        <v>1195.3</v>
      </c>
      <c r="F726" s="2">
        <f t="shared" si="127"/>
        <v>426.6</v>
      </c>
      <c r="G726" s="2">
        <f t="shared" si="128"/>
        <v>1712.1999999999998</v>
      </c>
      <c r="H726" s="12">
        <f t="shared" si="129"/>
        <v>-75.084686368414893</v>
      </c>
    </row>
    <row r="727" spans="1:9" x14ac:dyDescent="0.25">
      <c r="A727" s="10">
        <f t="shared" si="123"/>
        <v>43916</v>
      </c>
      <c r="B727">
        <f>'0326'!B20</f>
        <v>167.2</v>
      </c>
      <c r="C727">
        <f>'0326'!C20</f>
        <v>507.6</v>
      </c>
      <c r="D727">
        <f>'0326'!D20</f>
        <v>264.89999999999998</v>
      </c>
      <c r="E727">
        <f>'0326'!E20</f>
        <v>1210.5</v>
      </c>
      <c r="F727" s="2">
        <f t="shared" si="127"/>
        <v>432.09999999999997</v>
      </c>
      <c r="G727" s="2">
        <f t="shared" si="128"/>
        <v>1718.1</v>
      </c>
      <c r="H727" s="12">
        <f t="shared" si="129"/>
        <v>-74.850125138234105</v>
      </c>
    </row>
    <row r="728" spans="1:9" x14ac:dyDescent="0.25">
      <c r="A728" s="10">
        <f t="shared" si="123"/>
        <v>43923</v>
      </c>
      <c r="B728">
        <f>'0402'!B20</f>
        <v>97.5</v>
      </c>
      <c r="C728">
        <f>'0402'!C20</f>
        <v>506.9</v>
      </c>
      <c r="D728">
        <f>'0402'!D20</f>
        <v>342.7</v>
      </c>
      <c r="E728">
        <f>'0402'!E20</f>
        <v>1218.9000000000001</v>
      </c>
      <c r="F728" s="2">
        <f t="shared" si="127"/>
        <v>440.2</v>
      </c>
      <c r="G728" s="2">
        <f t="shared" si="128"/>
        <v>1725.8000000000002</v>
      </c>
      <c r="H728" s="12">
        <f t="shared" si="129"/>
        <v>-74.492988758836489</v>
      </c>
    </row>
    <row r="729" spans="1:9" x14ac:dyDescent="0.25">
      <c r="A729" s="10">
        <f t="shared" si="123"/>
        <v>43930</v>
      </c>
      <c r="B729">
        <f>'0409'!B20</f>
        <v>85.9</v>
      </c>
      <c r="C729">
        <f>'0409'!C20</f>
        <v>426.2</v>
      </c>
      <c r="D729">
        <f>'0409'!D20</f>
        <v>360.9</v>
      </c>
      <c r="E729">
        <f>'0409'!E20</f>
        <v>1310.5</v>
      </c>
      <c r="F729" s="2">
        <f t="shared" ref="F729:F740" si="130">+B729+D729</f>
        <v>446.79999999999995</v>
      </c>
      <c r="G729" s="2">
        <f t="shared" ref="G729:G740" si="131">+C729+E729</f>
        <v>1736.7</v>
      </c>
      <c r="H729" s="12">
        <f t="shared" si="129"/>
        <v>-74.273046582599193</v>
      </c>
    </row>
    <row r="730" spans="1:9" x14ac:dyDescent="0.25">
      <c r="A730" s="10">
        <f t="shared" si="123"/>
        <v>43937</v>
      </c>
      <c r="B730">
        <f>'0416'!B20</f>
        <v>171.4</v>
      </c>
      <c r="C730">
        <f>'0416'!C20</f>
        <v>411.8</v>
      </c>
      <c r="D730">
        <f>'0416'!D20</f>
        <v>363.5</v>
      </c>
      <c r="E730">
        <f>'0416'!E20</f>
        <v>1334</v>
      </c>
      <c r="F730" s="2">
        <f t="shared" si="130"/>
        <v>534.9</v>
      </c>
      <c r="G730" s="2">
        <f t="shared" si="131"/>
        <v>1745.8</v>
      </c>
      <c r="H730" s="12">
        <f t="shared" si="129"/>
        <v>-69.360751517928747</v>
      </c>
    </row>
    <row r="731" spans="1:9" x14ac:dyDescent="0.25">
      <c r="A731" s="10">
        <f t="shared" si="123"/>
        <v>43944</v>
      </c>
      <c r="B731">
        <f>'0423'!B23</f>
        <v>172.7</v>
      </c>
      <c r="C731">
        <f>'0423'!C23</f>
        <v>323.60000000000002</v>
      </c>
      <c r="D731">
        <f>'0423'!D23</f>
        <v>371.5</v>
      </c>
      <c r="E731">
        <f>'0423'!E23</f>
        <v>1424</v>
      </c>
      <c r="F731" s="2">
        <f t="shared" si="130"/>
        <v>544.20000000000005</v>
      </c>
      <c r="G731" s="2">
        <f t="shared" si="131"/>
        <v>1747.6</v>
      </c>
      <c r="H731" s="12">
        <f t="shared" si="129"/>
        <v>-68.860151064316781</v>
      </c>
    </row>
    <row r="732" spans="1:9" x14ac:dyDescent="0.25">
      <c r="A732" s="10">
        <f t="shared" si="123"/>
        <v>43951</v>
      </c>
      <c r="B732">
        <f>'0430'!B23</f>
        <v>163.80000000000001</v>
      </c>
      <c r="C732">
        <f>'0430'!C23</f>
        <v>329.7</v>
      </c>
      <c r="D732">
        <f>'0430'!D23</f>
        <v>455.4</v>
      </c>
      <c r="E732">
        <f>'0430'!E23</f>
        <v>1433.3</v>
      </c>
      <c r="F732" s="2">
        <f t="shared" si="130"/>
        <v>619.20000000000005</v>
      </c>
      <c r="G732" s="2">
        <f t="shared" si="131"/>
        <v>1763</v>
      </c>
      <c r="H732" s="12">
        <f t="shared" si="129"/>
        <v>-64.878048780487802</v>
      </c>
      <c r="I732">
        <f>'0430'!F23</f>
        <v>0</v>
      </c>
    </row>
    <row r="733" spans="1:9" x14ac:dyDescent="0.25">
      <c r="A733" s="10">
        <f t="shared" si="123"/>
        <v>43958</v>
      </c>
      <c r="B733">
        <f>'0507'!B23</f>
        <v>160</v>
      </c>
      <c r="C733">
        <f>'0507'!C23</f>
        <v>259.3</v>
      </c>
      <c r="D733">
        <f>'0507'!D23</f>
        <v>460.3</v>
      </c>
      <c r="E733">
        <f>'0507'!E23</f>
        <v>1512.3</v>
      </c>
      <c r="F733" s="2">
        <f t="shared" si="130"/>
        <v>620.29999999999995</v>
      </c>
      <c r="G733" s="2">
        <f t="shared" si="131"/>
        <v>1771.6</v>
      </c>
      <c r="H733" s="12">
        <f t="shared" si="129"/>
        <v>-64.986452923910591</v>
      </c>
      <c r="I733">
        <f>'0507'!F23</f>
        <v>0</v>
      </c>
    </row>
    <row r="734" spans="1:9" x14ac:dyDescent="0.25">
      <c r="A734" s="10">
        <f t="shared" si="123"/>
        <v>43965</v>
      </c>
      <c r="B734">
        <f>'0514'!B23</f>
        <v>149.4</v>
      </c>
      <c r="C734">
        <f>'0514'!C23</f>
        <v>174.8</v>
      </c>
      <c r="D734">
        <f>'0514'!D23</f>
        <v>503</v>
      </c>
      <c r="E734">
        <f>'0514'!E23</f>
        <v>1604.2</v>
      </c>
      <c r="F734" s="2">
        <f t="shared" si="130"/>
        <v>652.4</v>
      </c>
      <c r="G734" s="2">
        <f t="shared" si="131"/>
        <v>1779</v>
      </c>
      <c r="H734" s="12">
        <f t="shared" si="129"/>
        <v>-63.327712197863974</v>
      </c>
      <c r="I734">
        <f>'0514'!F23</f>
        <v>0</v>
      </c>
    </row>
    <row r="735" spans="1:9" x14ac:dyDescent="0.25">
      <c r="A735" s="10">
        <f t="shared" si="123"/>
        <v>43972</v>
      </c>
      <c r="B735">
        <f>'0521'!B23</f>
        <v>145</v>
      </c>
      <c r="C735">
        <f>'0521'!C23</f>
        <v>175.2</v>
      </c>
      <c r="D735">
        <f>'0521'!D23</f>
        <v>508.9</v>
      </c>
      <c r="E735">
        <f>'0521'!E23</f>
        <v>1614.2</v>
      </c>
      <c r="F735" s="2">
        <f t="shared" si="130"/>
        <v>653.9</v>
      </c>
      <c r="G735" s="2">
        <f t="shared" si="131"/>
        <v>1789.4</v>
      </c>
      <c r="H735" s="12">
        <f t="shared" si="129"/>
        <v>-63.457024701017104</v>
      </c>
      <c r="I735">
        <f>'0521'!F23</f>
        <v>0</v>
      </c>
    </row>
    <row r="736" spans="1:9" x14ac:dyDescent="0.25">
      <c r="A736" s="10">
        <f t="shared" si="123"/>
        <v>43979</v>
      </c>
      <c r="B736">
        <f>'0528'!B23</f>
        <v>139.19999999999999</v>
      </c>
      <c r="C736">
        <f>'0528'!C23</f>
        <v>172.8</v>
      </c>
      <c r="D736">
        <f>'0528'!D23</f>
        <v>517.9</v>
      </c>
      <c r="E736">
        <f>'0528'!E23</f>
        <v>1622.1</v>
      </c>
      <c r="F736" s="2">
        <f t="shared" si="130"/>
        <v>657.09999999999991</v>
      </c>
      <c r="G736" s="2">
        <f t="shared" si="131"/>
        <v>1794.8999999999999</v>
      </c>
      <c r="H736" s="12">
        <f t="shared" si="129"/>
        <v>-63.390718145857704</v>
      </c>
      <c r="I736">
        <f>'0528'!F23</f>
        <v>0</v>
      </c>
    </row>
    <row r="737" spans="1:9" x14ac:dyDescent="0.25">
      <c r="A737" s="10">
        <f t="shared" si="123"/>
        <v>43986</v>
      </c>
      <c r="B737">
        <f>'0604'!B23</f>
        <v>131.6</v>
      </c>
      <c r="C737">
        <f>'0604'!C23</f>
        <v>172.5</v>
      </c>
      <c r="D737">
        <f>'0604'!D23</f>
        <v>525.5</v>
      </c>
      <c r="E737">
        <f>'0604'!E23</f>
        <v>1680.7</v>
      </c>
      <c r="F737" s="2">
        <f t="shared" si="130"/>
        <v>657.1</v>
      </c>
      <c r="G737" s="2">
        <f t="shared" si="131"/>
        <v>1853.2</v>
      </c>
      <c r="H737" s="12">
        <f t="shared" si="129"/>
        <v>-64.542413123246277</v>
      </c>
      <c r="I737">
        <f>'0604'!F23</f>
        <v>0</v>
      </c>
    </row>
    <row r="738" spans="1:9" x14ac:dyDescent="0.25">
      <c r="A738" s="10">
        <f t="shared" si="123"/>
        <v>43993</v>
      </c>
      <c r="B738">
        <f>'0611'!B22</f>
        <v>133.9</v>
      </c>
      <c r="C738">
        <f>'0611'!C22</f>
        <v>141.5</v>
      </c>
      <c r="D738">
        <f>'0611'!D22</f>
        <v>529.79999999999995</v>
      </c>
      <c r="E738">
        <f>'0611'!E22</f>
        <v>1719.1</v>
      </c>
      <c r="F738" s="2">
        <f t="shared" si="130"/>
        <v>663.69999999999993</v>
      </c>
      <c r="G738" s="2">
        <f t="shared" si="131"/>
        <v>1860.6</v>
      </c>
      <c r="H738" s="12">
        <f t="shared" si="129"/>
        <v>-64.328711168440293</v>
      </c>
      <c r="I738">
        <f>'0611'!F22</f>
        <v>0</v>
      </c>
    </row>
    <row r="739" spans="1:9" x14ac:dyDescent="0.25">
      <c r="A739" s="10">
        <f t="shared" si="123"/>
        <v>44000</v>
      </c>
      <c r="B739">
        <f>'0618'!B22</f>
        <v>83.8</v>
      </c>
      <c r="C739">
        <f>'0618'!C22</f>
        <v>153.6</v>
      </c>
      <c r="D739">
        <f>'0618'!D22</f>
        <v>598.9</v>
      </c>
      <c r="E739">
        <f>'0618'!E22</f>
        <v>1723.4</v>
      </c>
      <c r="F739" s="2">
        <f t="shared" si="130"/>
        <v>682.69999999999993</v>
      </c>
      <c r="G739" s="2">
        <f t="shared" si="131"/>
        <v>1877</v>
      </c>
      <c r="H739" s="12">
        <f t="shared" si="129"/>
        <v>-63.628129994672356</v>
      </c>
      <c r="I739">
        <f>'0618'!F22</f>
        <v>11</v>
      </c>
    </row>
    <row r="740" spans="1:9" x14ac:dyDescent="0.25">
      <c r="A740" s="10">
        <f t="shared" si="123"/>
        <v>44007</v>
      </c>
      <c r="B740">
        <f>'0625'!B22</f>
        <v>85.4</v>
      </c>
      <c r="C740">
        <f>'0625'!C22</f>
        <v>160.5</v>
      </c>
      <c r="D740">
        <f>'0625'!D22</f>
        <v>602.5</v>
      </c>
      <c r="E740">
        <f>'0625'!E22</f>
        <v>1732.1</v>
      </c>
      <c r="F740" s="2">
        <f t="shared" si="130"/>
        <v>687.9</v>
      </c>
      <c r="G740" s="2">
        <f t="shared" si="131"/>
        <v>1892.6</v>
      </c>
      <c r="H740" s="12">
        <f t="shared" si="129"/>
        <v>-63.653175525731797</v>
      </c>
      <c r="I740">
        <f>'0625'!F22</f>
        <v>24.5</v>
      </c>
    </row>
    <row r="741" spans="1:9" x14ac:dyDescent="0.25">
      <c r="A741" s="10">
        <f t="shared" si="123"/>
        <v>44014</v>
      </c>
      <c r="B741">
        <f>'0702'!B22</f>
        <v>89.7</v>
      </c>
      <c r="C741">
        <f>'0702'!C22</f>
        <v>145.9</v>
      </c>
      <c r="D741">
        <f>'0702'!D22</f>
        <v>609.5</v>
      </c>
      <c r="E741">
        <f>'0702'!E22</f>
        <v>1747.8</v>
      </c>
      <c r="F741" s="2">
        <f t="shared" ref="F741:F761" si="132">+B741+D741</f>
        <v>699.2</v>
      </c>
      <c r="G741" s="2">
        <f t="shared" ref="G741:G761" si="133">+C741+E741</f>
        <v>1893.7</v>
      </c>
      <c r="H741" s="12">
        <f t="shared" ref="H741:H761" si="134">+(F741/G741-1)*100</f>
        <v>-63.077573005227862</v>
      </c>
      <c r="I741">
        <f>'0702'!F22</f>
        <v>36.5</v>
      </c>
    </row>
    <row r="742" spans="1:9" x14ac:dyDescent="0.25">
      <c r="A742" s="10">
        <f t="shared" si="123"/>
        <v>44021</v>
      </c>
      <c r="B742">
        <f>'0709'!B22</f>
        <v>87.9</v>
      </c>
      <c r="C742">
        <f>'0709'!C22</f>
        <v>138.6</v>
      </c>
      <c r="D742">
        <f>'0709'!D22</f>
        <v>612.29999999999995</v>
      </c>
      <c r="E742">
        <f>'0709'!E22</f>
        <v>1758.1</v>
      </c>
      <c r="F742" s="2">
        <f t="shared" si="132"/>
        <v>700.19999999999993</v>
      </c>
      <c r="G742" s="2">
        <f t="shared" si="133"/>
        <v>1896.6999999999998</v>
      </c>
      <c r="H742" s="12">
        <f t="shared" si="134"/>
        <v>-63.083249855011339</v>
      </c>
      <c r="I742">
        <f>'0709'!F22</f>
        <v>36.5</v>
      </c>
    </row>
    <row r="743" spans="1:9" x14ac:dyDescent="0.25">
      <c r="A743" s="10">
        <f t="shared" si="123"/>
        <v>44028</v>
      </c>
      <c r="B743">
        <f>'0716'!B22</f>
        <v>88.5</v>
      </c>
      <c r="C743">
        <f>'0716'!C22</f>
        <v>75.7</v>
      </c>
      <c r="D743">
        <f>'0716'!D22</f>
        <v>618</v>
      </c>
      <c r="E743">
        <f>'0716'!E22</f>
        <v>1828.1</v>
      </c>
      <c r="F743" s="2">
        <f t="shared" si="132"/>
        <v>706.5</v>
      </c>
      <c r="G743" s="2">
        <f t="shared" si="133"/>
        <v>1903.8</v>
      </c>
      <c r="H743" s="12">
        <f t="shared" si="134"/>
        <v>-62.890009454774656</v>
      </c>
      <c r="I743">
        <f>'0716'!F22</f>
        <v>42.3</v>
      </c>
    </row>
    <row r="744" spans="1:9" x14ac:dyDescent="0.25">
      <c r="A744" s="10">
        <f t="shared" si="123"/>
        <v>44035</v>
      </c>
      <c r="B744">
        <f>'0723'!B22</f>
        <v>94.1</v>
      </c>
      <c r="C744">
        <f>'0723'!C22</f>
        <v>80.5</v>
      </c>
      <c r="D744">
        <f>'0723'!D22</f>
        <v>625.5</v>
      </c>
      <c r="E744">
        <f>'0723'!E22</f>
        <v>1839.3</v>
      </c>
      <c r="F744" s="2">
        <f t="shared" si="132"/>
        <v>719.6</v>
      </c>
      <c r="G744" s="2">
        <f t="shared" si="133"/>
        <v>1919.8</v>
      </c>
      <c r="H744" s="12">
        <f t="shared" si="134"/>
        <v>-62.516928846754858</v>
      </c>
      <c r="I744">
        <f>'0723'!F22</f>
        <v>42.8</v>
      </c>
    </row>
    <row r="745" spans="1:9" x14ac:dyDescent="0.25">
      <c r="A745" s="10">
        <f t="shared" si="123"/>
        <v>44042</v>
      </c>
      <c r="B745">
        <f>'0730'!B22</f>
        <v>82.3</v>
      </c>
      <c r="C745">
        <f>'0730'!C22</f>
        <v>91.1</v>
      </c>
      <c r="D745">
        <f>'0730'!D22</f>
        <v>632.70000000000005</v>
      </c>
      <c r="E745">
        <f>'0730'!E22</f>
        <v>1840.3</v>
      </c>
      <c r="F745" s="2">
        <f t="shared" si="132"/>
        <v>715</v>
      </c>
      <c r="G745" s="2">
        <f t="shared" si="133"/>
        <v>1931.3999999999999</v>
      </c>
      <c r="H745" s="12">
        <f t="shared" si="134"/>
        <v>-62.980221600911257</v>
      </c>
      <c r="I745">
        <f>'0730'!F22</f>
        <v>61.3</v>
      </c>
    </row>
    <row r="746" spans="1:9" x14ac:dyDescent="0.25">
      <c r="A746" s="10">
        <f t="shared" si="123"/>
        <v>44049</v>
      </c>
      <c r="B746">
        <f>'0806'!B22</f>
        <v>77.8</v>
      </c>
      <c r="C746">
        <f>'0806'!C22</f>
        <v>87.3</v>
      </c>
      <c r="D746">
        <f>'0806'!D22</f>
        <v>638.20000000000005</v>
      </c>
      <c r="E746">
        <f>'0806'!E22</f>
        <v>1848.7</v>
      </c>
      <c r="F746" s="2">
        <f t="shared" si="132"/>
        <v>716</v>
      </c>
      <c r="G746" s="2">
        <f t="shared" si="133"/>
        <v>1936</v>
      </c>
      <c r="H746" s="12">
        <f t="shared" si="134"/>
        <v>-63.016528925619838</v>
      </c>
      <c r="I746">
        <f>'0806'!F22</f>
        <v>71.8</v>
      </c>
    </row>
    <row r="747" spans="1:9" x14ac:dyDescent="0.25">
      <c r="A747" s="10">
        <f t="shared" si="123"/>
        <v>44056</v>
      </c>
      <c r="B747">
        <f>'0813'!B22</f>
        <v>55</v>
      </c>
      <c r="C747">
        <f>'0813'!C22</f>
        <v>85.8</v>
      </c>
      <c r="D747">
        <f>'0813'!D22</f>
        <v>663.6</v>
      </c>
      <c r="E747">
        <f>'0813'!E22</f>
        <v>1854.8</v>
      </c>
      <c r="F747" s="2">
        <f t="shared" si="132"/>
        <v>718.6</v>
      </c>
      <c r="G747" s="2">
        <f t="shared" si="133"/>
        <v>1940.6</v>
      </c>
      <c r="H747" s="12">
        <f t="shared" si="134"/>
        <v>-62.970215397299803</v>
      </c>
      <c r="I747">
        <f>'0813'!F22</f>
        <v>113.1</v>
      </c>
    </row>
    <row r="748" spans="1:9" x14ac:dyDescent="0.25">
      <c r="A748" s="10">
        <f t="shared" si="123"/>
        <v>44063</v>
      </c>
      <c r="B748">
        <f>'0820'!B22</f>
        <v>139.69999999999999</v>
      </c>
      <c r="C748">
        <f>'0820'!C22</f>
        <v>90</v>
      </c>
      <c r="D748">
        <f>'0820'!D22</f>
        <v>670</v>
      </c>
      <c r="E748">
        <f>'0820'!E22</f>
        <v>1856.3</v>
      </c>
      <c r="F748" s="2">
        <f t="shared" si="132"/>
        <v>809.7</v>
      </c>
      <c r="G748" s="2">
        <f t="shared" si="133"/>
        <v>1946.3</v>
      </c>
      <c r="H748" s="12">
        <f t="shared" si="134"/>
        <v>-58.397985922005844</v>
      </c>
      <c r="I748">
        <f>'0820'!F22</f>
        <v>118.1</v>
      </c>
    </row>
    <row r="749" spans="1:9" x14ac:dyDescent="0.25">
      <c r="A749" s="10">
        <f t="shared" si="123"/>
        <v>44070</v>
      </c>
      <c r="B749">
        <f>'0827'!B22</f>
        <v>68.900000000000006</v>
      </c>
      <c r="C749">
        <f>'0827'!C22</f>
        <v>94</v>
      </c>
      <c r="D749">
        <f>'0827'!D22</f>
        <v>674.8</v>
      </c>
      <c r="E749">
        <f>'0827'!E22</f>
        <v>1861.2</v>
      </c>
      <c r="F749" s="2">
        <f t="shared" si="132"/>
        <v>743.69999999999993</v>
      </c>
      <c r="G749" s="2">
        <f t="shared" si="133"/>
        <v>1955.2</v>
      </c>
      <c r="H749" s="12">
        <f t="shared" si="134"/>
        <v>-61.962970540098205</v>
      </c>
      <c r="I749">
        <f>'0827'!F22</f>
        <v>127.7</v>
      </c>
    </row>
    <row r="750" spans="1:9" x14ac:dyDescent="0.25">
      <c r="A750" s="10">
        <f t="shared" si="123"/>
        <v>44077</v>
      </c>
      <c r="B750">
        <f>'0903'!B17</f>
        <v>203.9</v>
      </c>
      <c r="C750">
        <f>'0903'!C17</f>
        <v>116.2</v>
      </c>
      <c r="D750">
        <f>'0903'!D17</f>
        <v>2.2999999999999998</v>
      </c>
      <c r="E750">
        <f>'0903'!E17</f>
        <v>4.0999999999999996</v>
      </c>
      <c r="F750" s="2">
        <f t="shared" si="132"/>
        <v>206.20000000000002</v>
      </c>
      <c r="G750" s="2">
        <f t="shared" si="133"/>
        <v>120.3</v>
      </c>
      <c r="H750" s="12">
        <f t="shared" si="134"/>
        <v>71.404821280133007</v>
      </c>
    </row>
    <row r="751" spans="1:9" x14ac:dyDescent="0.25">
      <c r="A751" s="10">
        <f t="shared" si="123"/>
        <v>44084</v>
      </c>
      <c r="B751">
        <f>'0910'!B17</f>
        <v>214.2</v>
      </c>
      <c r="C751">
        <f>'0910'!C17</f>
        <v>120.5</v>
      </c>
      <c r="D751">
        <f>'0910'!D17</f>
        <v>10.199999999999999</v>
      </c>
      <c r="E751">
        <f>'0910'!E17</f>
        <v>6.5</v>
      </c>
      <c r="F751" s="2">
        <f t="shared" si="132"/>
        <v>224.39999999999998</v>
      </c>
      <c r="G751" s="2">
        <f t="shared" si="133"/>
        <v>127</v>
      </c>
      <c r="H751" s="12">
        <f t="shared" si="134"/>
        <v>76.692913385826756</v>
      </c>
    </row>
    <row r="752" spans="1:9" x14ac:dyDescent="0.25">
      <c r="A752" s="10">
        <f t="shared" si="123"/>
        <v>44091</v>
      </c>
      <c r="B752">
        <f>'0917'!B17</f>
        <v>287.10000000000002</v>
      </c>
      <c r="C752">
        <f>'0917'!C17</f>
        <v>93.8</v>
      </c>
      <c r="D752">
        <f>'0917'!D17</f>
        <v>21.7</v>
      </c>
      <c r="E752">
        <f>'0917'!E17</f>
        <v>33.700000000000003</v>
      </c>
      <c r="F752" s="2">
        <f t="shared" si="132"/>
        <v>308.8</v>
      </c>
      <c r="G752" s="2">
        <f t="shared" si="133"/>
        <v>127.5</v>
      </c>
      <c r="H752" s="12">
        <f t="shared" si="134"/>
        <v>142.19607843137254</v>
      </c>
    </row>
    <row r="753" spans="1:8" x14ac:dyDescent="0.25">
      <c r="A753" s="10">
        <f t="shared" si="123"/>
        <v>44098</v>
      </c>
      <c r="B753">
        <f>'0924'!B17</f>
        <v>294.89999999999998</v>
      </c>
      <c r="C753">
        <f>'0924'!C17</f>
        <v>90.2</v>
      </c>
      <c r="D753">
        <f>'0924'!D17</f>
        <v>30.1</v>
      </c>
      <c r="E753">
        <f>'0924'!E17</f>
        <v>48</v>
      </c>
      <c r="F753" s="2">
        <f t="shared" si="132"/>
        <v>325</v>
      </c>
      <c r="G753" s="2">
        <f t="shared" si="133"/>
        <v>138.19999999999999</v>
      </c>
      <c r="H753" s="12">
        <f t="shared" si="134"/>
        <v>135.16642547033285</v>
      </c>
    </row>
    <row r="754" spans="1:8" x14ac:dyDescent="0.25">
      <c r="A754" s="10">
        <f t="shared" si="123"/>
        <v>44105</v>
      </c>
      <c r="B754">
        <f>'1001'!B17</f>
        <v>215.9</v>
      </c>
      <c r="C754">
        <f>'1001'!C17</f>
        <v>91</v>
      </c>
      <c r="D754">
        <f>'1001'!D17</f>
        <v>37.299999999999997</v>
      </c>
      <c r="E754">
        <f>'1001'!E17</f>
        <v>58</v>
      </c>
      <c r="F754" s="2">
        <f t="shared" si="132"/>
        <v>253.2</v>
      </c>
      <c r="G754" s="2">
        <f t="shared" si="133"/>
        <v>149</v>
      </c>
      <c r="H754" s="12">
        <f t="shared" si="134"/>
        <v>69.932885906040255</v>
      </c>
    </row>
    <row r="755" spans="1:8" x14ac:dyDescent="0.25">
      <c r="A755" s="10">
        <f t="shared" si="123"/>
        <v>44112</v>
      </c>
      <c r="B755">
        <f>'1008'!B17</f>
        <v>221.1</v>
      </c>
      <c r="C755">
        <f>'1008'!C17</f>
        <v>92.4</v>
      </c>
      <c r="D755">
        <f>'1008'!D17</f>
        <v>48</v>
      </c>
      <c r="E755">
        <f>'1008'!E17</f>
        <v>65.3</v>
      </c>
      <c r="F755" s="2">
        <f t="shared" si="132"/>
        <v>269.10000000000002</v>
      </c>
      <c r="G755" s="2">
        <f t="shared" si="133"/>
        <v>157.69999999999999</v>
      </c>
      <c r="H755" s="12">
        <f t="shared" si="134"/>
        <v>70.640456563094503</v>
      </c>
    </row>
    <row r="756" spans="1:8" x14ac:dyDescent="0.25">
      <c r="A756" s="10">
        <f t="shared" si="123"/>
        <v>44119</v>
      </c>
      <c r="B756">
        <f>'1015'!B17</f>
        <v>391.2</v>
      </c>
      <c r="C756">
        <f>'1015'!C17</f>
        <v>90.2</v>
      </c>
      <c r="D756">
        <f>'1015'!D17</f>
        <v>57.8</v>
      </c>
      <c r="E756">
        <f>'1015'!E17</f>
        <v>68.400000000000006</v>
      </c>
      <c r="F756" s="2">
        <f t="shared" si="132"/>
        <v>449</v>
      </c>
      <c r="G756" s="2">
        <f t="shared" si="133"/>
        <v>158.60000000000002</v>
      </c>
      <c r="H756" s="12">
        <f t="shared" si="134"/>
        <v>183.10214375788144</v>
      </c>
    </row>
    <row r="757" spans="1:8" x14ac:dyDescent="0.25">
      <c r="A757" s="10">
        <f t="shared" si="123"/>
        <v>44126</v>
      </c>
      <c r="B757">
        <f>'1022'!B17</f>
        <v>426.9</v>
      </c>
      <c r="C757">
        <f>'1022'!C17</f>
        <v>86.3</v>
      </c>
      <c r="D757">
        <f>'1022'!D17</f>
        <v>69.400000000000006</v>
      </c>
      <c r="E757">
        <f>'1022'!E17</f>
        <v>72.2</v>
      </c>
      <c r="F757" s="2">
        <f t="shared" si="132"/>
        <v>496.29999999999995</v>
      </c>
      <c r="G757" s="2">
        <f t="shared" si="133"/>
        <v>158.5</v>
      </c>
      <c r="H757" s="12">
        <f t="shared" si="134"/>
        <v>213.12302839116714</v>
      </c>
    </row>
    <row r="758" spans="1:8" x14ac:dyDescent="0.25">
      <c r="A758" s="10">
        <f t="shared" si="123"/>
        <v>44133</v>
      </c>
      <c r="B758">
        <f>'1029'!B17</f>
        <v>474.9</v>
      </c>
      <c r="C758">
        <f>'1029'!C17</f>
        <v>82.2</v>
      </c>
      <c r="D758">
        <f>'1029'!D17</f>
        <v>82.5</v>
      </c>
      <c r="E758">
        <f>'1029'!E17</f>
        <v>79</v>
      </c>
      <c r="F758" s="2">
        <f t="shared" si="132"/>
        <v>557.4</v>
      </c>
      <c r="G758" s="2">
        <f t="shared" si="133"/>
        <v>161.19999999999999</v>
      </c>
      <c r="H758" s="12">
        <f t="shared" si="134"/>
        <v>245.78163771712158</v>
      </c>
    </row>
    <row r="759" spans="1:8" x14ac:dyDescent="0.25">
      <c r="A759" s="10">
        <f t="shared" si="123"/>
        <v>44140</v>
      </c>
      <c r="B759">
        <f>'1105'!B18</f>
        <v>466.1</v>
      </c>
      <c r="C759">
        <f>'1105'!C18</f>
        <v>111.7</v>
      </c>
      <c r="D759">
        <f>'1105'!D18</f>
        <v>92.9</v>
      </c>
      <c r="E759">
        <f>'1105'!E18</f>
        <v>82.7</v>
      </c>
      <c r="F759" s="2">
        <f t="shared" si="132"/>
        <v>559</v>
      </c>
      <c r="G759" s="2">
        <f t="shared" si="133"/>
        <v>194.4</v>
      </c>
      <c r="H759" s="12">
        <f t="shared" si="134"/>
        <v>187.55144032921808</v>
      </c>
    </row>
    <row r="760" spans="1:8" x14ac:dyDescent="0.25">
      <c r="A760" s="10">
        <f t="shared" si="123"/>
        <v>44147</v>
      </c>
      <c r="B760">
        <f>'1112'!B17</f>
        <v>587.5</v>
      </c>
      <c r="C760">
        <f>'1112'!C17</f>
        <v>99.2</v>
      </c>
      <c r="D760">
        <f>'1112'!D17</f>
        <v>109.5</v>
      </c>
      <c r="E760">
        <f>'1112'!E17</f>
        <v>102.2</v>
      </c>
      <c r="F760" s="2">
        <f t="shared" si="132"/>
        <v>697</v>
      </c>
      <c r="G760" s="2">
        <f t="shared" si="133"/>
        <v>201.4</v>
      </c>
      <c r="H760" s="12">
        <f t="shared" si="134"/>
        <v>246.07745779543197</v>
      </c>
    </row>
    <row r="761" spans="1:8" x14ac:dyDescent="0.25">
      <c r="A761" s="10">
        <f t="shared" si="123"/>
        <v>44154</v>
      </c>
      <c r="B761">
        <f>'1119'!B17</f>
        <v>577.20000000000005</v>
      </c>
      <c r="C761">
        <f>'1119'!C17</f>
        <v>94.5</v>
      </c>
      <c r="D761">
        <f>'1119'!D17</f>
        <v>119.7</v>
      </c>
      <c r="E761">
        <f>'1119'!E17</f>
        <v>109.9</v>
      </c>
      <c r="F761" s="2">
        <f t="shared" si="132"/>
        <v>696.90000000000009</v>
      </c>
      <c r="G761" s="2">
        <f t="shared" si="133"/>
        <v>204.4</v>
      </c>
      <c r="H761" s="12">
        <f t="shared" si="134"/>
        <v>240.94911937377694</v>
      </c>
    </row>
    <row r="762" spans="1:8" x14ac:dyDescent="0.25">
      <c r="A762" s="10">
        <f t="shared" si="123"/>
        <v>44161</v>
      </c>
      <c r="B762">
        <f>'1126'!B17</f>
        <v>575.70000000000005</v>
      </c>
      <c r="C762">
        <f>'1126'!C17</f>
        <v>104.3</v>
      </c>
      <c r="D762">
        <f>'1126'!D17</f>
        <v>124</v>
      </c>
      <c r="E762">
        <f>'1126'!E17</f>
        <v>116.2</v>
      </c>
      <c r="F762" s="2">
        <f t="shared" ref="F762:F774" si="135">+B762+D762</f>
        <v>699.7</v>
      </c>
      <c r="G762" s="2">
        <f t="shared" ref="G762:G774" si="136">+C762+E762</f>
        <v>220.5</v>
      </c>
      <c r="H762" s="12">
        <f t="shared" ref="H762:H774" si="137">+(F762/G762-1)*100</f>
        <v>217.32426303854879</v>
      </c>
    </row>
    <row r="763" spans="1:8" x14ac:dyDescent="0.25">
      <c r="A763" s="10">
        <f t="shared" si="123"/>
        <v>44168</v>
      </c>
      <c r="B763">
        <f>'1203'!B17</f>
        <v>554.70000000000005</v>
      </c>
      <c r="C763">
        <f>'1203'!C17</f>
        <v>108.8</v>
      </c>
      <c r="D763">
        <f>'1203'!D17</f>
        <v>145.9</v>
      </c>
      <c r="E763">
        <f>'1203'!E17</f>
        <v>119.3</v>
      </c>
      <c r="F763" s="2">
        <f t="shared" si="135"/>
        <v>700.6</v>
      </c>
      <c r="G763" s="2">
        <f t="shared" si="136"/>
        <v>228.1</v>
      </c>
      <c r="H763" s="12">
        <f t="shared" si="137"/>
        <v>207.14598860149059</v>
      </c>
    </row>
    <row r="764" spans="1:8" x14ac:dyDescent="0.25">
      <c r="A764" s="10">
        <f t="shared" si="123"/>
        <v>44175</v>
      </c>
      <c r="B764">
        <f>'1210'!B17</f>
        <v>655.20000000000005</v>
      </c>
      <c r="C764">
        <f>'1210'!C17</f>
        <v>96.8</v>
      </c>
      <c r="D764">
        <f>'1210'!D17</f>
        <v>170.5</v>
      </c>
      <c r="E764">
        <f>'1210'!E17</f>
        <v>131.30000000000001</v>
      </c>
      <c r="F764" s="2">
        <f t="shared" si="135"/>
        <v>825.7</v>
      </c>
      <c r="G764" s="2">
        <f t="shared" si="136"/>
        <v>228.10000000000002</v>
      </c>
      <c r="H764" s="12">
        <f t="shared" si="137"/>
        <v>261.99035510740902</v>
      </c>
    </row>
    <row r="765" spans="1:8" x14ac:dyDescent="0.25">
      <c r="A765" s="10">
        <f t="shared" si="123"/>
        <v>44182</v>
      </c>
      <c r="B765">
        <f>'1217'!B17</f>
        <v>628.9</v>
      </c>
      <c r="C765">
        <f>'1217'!C17</f>
        <v>116.9</v>
      </c>
      <c r="D765">
        <f>'1217'!D17</f>
        <v>197</v>
      </c>
      <c r="E765">
        <f>'1217'!E17</f>
        <v>140.1</v>
      </c>
      <c r="F765" s="2">
        <f t="shared" si="135"/>
        <v>825.9</v>
      </c>
      <c r="G765" s="2">
        <f t="shared" si="136"/>
        <v>257</v>
      </c>
      <c r="H765" s="12">
        <f t="shared" si="137"/>
        <v>221.36186770428017</v>
      </c>
    </row>
    <row r="766" spans="1:8" x14ac:dyDescent="0.25">
      <c r="A766" s="10">
        <f t="shared" ref="A766:A833" si="138">+A765+7</f>
        <v>44189</v>
      </c>
      <c r="B766">
        <f>'1224'!B17</f>
        <v>612.79999999999995</v>
      </c>
      <c r="C766">
        <f>'1224'!C17</f>
        <v>111.3</v>
      </c>
      <c r="D766">
        <f>'1224'!D17</f>
        <v>218</v>
      </c>
      <c r="E766">
        <f>'1224'!E17</f>
        <v>147.6</v>
      </c>
      <c r="F766" s="2">
        <f t="shared" si="135"/>
        <v>830.8</v>
      </c>
      <c r="G766" s="2">
        <f t="shared" si="136"/>
        <v>258.89999999999998</v>
      </c>
      <c r="H766" s="12">
        <f t="shared" si="137"/>
        <v>220.8960988798764</v>
      </c>
    </row>
    <row r="767" spans="1:8" x14ac:dyDescent="0.25">
      <c r="A767" s="10">
        <f t="shared" si="138"/>
        <v>44196</v>
      </c>
      <c r="B767">
        <f>'1231'!B17</f>
        <v>601.20000000000005</v>
      </c>
      <c r="C767">
        <f>'1231'!C17</f>
        <v>107.7</v>
      </c>
      <c r="D767">
        <f>'1231'!D17</f>
        <v>230.6</v>
      </c>
      <c r="E767">
        <f>'1231'!E17</f>
        <v>156.19999999999999</v>
      </c>
      <c r="F767" s="2">
        <f t="shared" si="135"/>
        <v>831.80000000000007</v>
      </c>
      <c r="G767" s="2">
        <f t="shared" si="136"/>
        <v>263.89999999999998</v>
      </c>
      <c r="H767" s="12">
        <f t="shared" si="137"/>
        <v>215.19514967790835</v>
      </c>
    </row>
    <row r="768" spans="1:8" x14ac:dyDescent="0.25">
      <c r="A768" s="10">
        <f t="shared" si="138"/>
        <v>44203</v>
      </c>
      <c r="B768">
        <f>'0107'!B17</f>
        <v>598.20000000000005</v>
      </c>
      <c r="C768">
        <f>'0107'!C17</f>
        <v>116.6</v>
      </c>
      <c r="D768">
        <f>'0107'!D17</f>
        <v>233.8</v>
      </c>
      <c r="E768">
        <f>'0107'!E17</f>
        <v>159.69999999999999</v>
      </c>
      <c r="F768" s="2">
        <f t="shared" si="135"/>
        <v>832</v>
      </c>
      <c r="G768" s="2">
        <f t="shared" si="136"/>
        <v>276.29999999999995</v>
      </c>
      <c r="H768" s="12">
        <f t="shared" si="137"/>
        <v>201.12196887441192</v>
      </c>
    </row>
    <row r="769" spans="1:9" x14ac:dyDescent="0.25">
      <c r="A769" s="10">
        <f t="shared" si="138"/>
        <v>44210</v>
      </c>
      <c r="B769">
        <f>'0114'!B17</f>
        <v>596</v>
      </c>
      <c r="C769">
        <f>'0114'!C17</f>
        <v>121.2</v>
      </c>
      <c r="D769">
        <f>'0114'!D17</f>
        <v>244.6</v>
      </c>
      <c r="E769">
        <f>'0114'!E17</f>
        <v>165.4</v>
      </c>
      <c r="F769" s="2">
        <f t="shared" si="135"/>
        <v>840.6</v>
      </c>
      <c r="G769" s="2">
        <f t="shared" si="136"/>
        <v>286.60000000000002</v>
      </c>
      <c r="H769" s="12">
        <f t="shared" si="137"/>
        <v>193.3007676203768</v>
      </c>
    </row>
    <row r="770" spans="1:9" x14ac:dyDescent="0.25">
      <c r="A770" s="10">
        <f t="shared" si="138"/>
        <v>44217</v>
      </c>
      <c r="B770">
        <f>'0121'!B17</f>
        <v>652.70000000000005</v>
      </c>
      <c r="C770">
        <f>'0121'!C17</f>
        <v>173.9</v>
      </c>
      <c r="D770">
        <f>'0121'!D17</f>
        <v>261.39999999999998</v>
      </c>
      <c r="E770">
        <f>'0121'!E17</f>
        <v>186.7</v>
      </c>
      <c r="F770" s="2">
        <f t="shared" si="135"/>
        <v>914.1</v>
      </c>
      <c r="G770" s="2">
        <f t="shared" si="136"/>
        <v>360.6</v>
      </c>
      <c r="H770" s="12">
        <f t="shared" si="137"/>
        <v>153.49417637271213</v>
      </c>
    </row>
    <row r="771" spans="1:9" x14ac:dyDescent="0.25">
      <c r="A771" s="10">
        <f t="shared" si="138"/>
        <v>44224</v>
      </c>
      <c r="B771">
        <f>'0128'!B17</f>
        <v>669.6</v>
      </c>
      <c r="C771">
        <f>'0128'!C17</f>
        <v>162.4</v>
      </c>
      <c r="D771">
        <f>'0128'!D17</f>
        <v>270.89999999999998</v>
      </c>
      <c r="E771">
        <f>'0128'!E17</f>
        <v>198.2</v>
      </c>
      <c r="F771" s="2">
        <f t="shared" si="135"/>
        <v>940.5</v>
      </c>
      <c r="G771" s="2">
        <f t="shared" si="136"/>
        <v>360.6</v>
      </c>
      <c r="H771" s="12">
        <f t="shared" si="137"/>
        <v>160.81530782029949</v>
      </c>
    </row>
    <row r="772" spans="1:9" x14ac:dyDescent="0.25">
      <c r="A772" s="10">
        <f t="shared" si="138"/>
        <v>44231</v>
      </c>
      <c r="B772">
        <f>'0204'!B18</f>
        <v>656</v>
      </c>
      <c r="C772">
        <f>'0204'!C18</f>
        <v>174.4</v>
      </c>
      <c r="D772">
        <f>'0204'!D18</f>
        <v>348.3</v>
      </c>
      <c r="E772">
        <f>'0204'!E18</f>
        <v>205.9</v>
      </c>
      <c r="F772" s="2">
        <f t="shared" si="135"/>
        <v>1004.3</v>
      </c>
      <c r="G772" s="2">
        <f t="shared" si="136"/>
        <v>380.3</v>
      </c>
      <c r="H772" s="12">
        <f t="shared" si="137"/>
        <v>164.08098869313696</v>
      </c>
    </row>
    <row r="773" spans="1:9" x14ac:dyDescent="0.25">
      <c r="A773" s="10">
        <f t="shared" si="138"/>
        <v>44238</v>
      </c>
      <c r="B773">
        <f>'0211'!B18</f>
        <v>651.4</v>
      </c>
      <c r="C773">
        <f>'0211'!C18</f>
        <v>183.7</v>
      </c>
      <c r="D773">
        <f>'0211'!D18</f>
        <v>358.7</v>
      </c>
      <c r="E773">
        <f>'0211'!E18</f>
        <v>214.6</v>
      </c>
      <c r="F773" s="2">
        <f t="shared" si="135"/>
        <v>1010.0999999999999</v>
      </c>
      <c r="G773" s="2">
        <f t="shared" si="136"/>
        <v>398.29999999999995</v>
      </c>
      <c r="H773" s="12">
        <f t="shared" si="137"/>
        <v>153.60281195079088</v>
      </c>
    </row>
    <row r="774" spans="1:9" x14ac:dyDescent="0.25">
      <c r="A774" s="10">
        <f t="shared" si="138"/>
        <v>44245</v>
      </c>
      <c r="B774">
        <f>'0218'!B18</f>
        <v>639.29999999999995</v>
      </c>
      <c r="C774">
        <f>'0218'!C18</f>
        <v>184.9</v>
      </c>
      <c r="D774">
        <f>'0218'!D18</f>
        <v>371.7</v>
      </c>
      <c r="E774">
        <f>'0218'!E18</f>
        <v>219.2</v>
      </c>
      <c r="F774" s="2">
        <f t="shared" si="135"/>
        <v>1011</v>
      </c>
      <c r="G774" s="2">
        <f t="shared" si="136"/>
        <v>404.1</v>
      </c>
      <c r="H774" s="12">
        <f t="shared" si="137"/>
        <v>150.18559762435038</v>
      </c>
    </row>
    <row r="775" spans="1:9" x14ac:dyDescent="0.25">
      <c r="A775" s="10">
        <f t="shared" si="138"/>
        <v>44252</v>
      </c>
      <c r="B775">
        <f>'0225'!B18</f>
        <v>574.5</v>
      </c>
      <c r="C775">
        <f>'0225'!C18</f>
        <v>189.7</v>
      </c>
      <c r="D775">
        <f>'0225'!D18</f>
        <v>449.8</v>
      </c>
      <c r="E775">
        <f>'0225'!E18</f>
        <v>224.1</v>
      </c>
      <c r="F775" s="2">
        <f t="shared" ref="F775:F784" si="139">+B775+D775</f>
        <v>1024.3</v>
      </c>
      <c r="G775" s="2">
        <f t="shared" ref="G775:G784" si="140">+C775+E775</f>
        <v>413.79999999999995</v>
      </c>
      <c r="H775" s="12">
        <f t="shared" ref="H775:H784" si="141">+(F775/G775-1)*100</f>
        <v>147.53504108264863</v>
      </c>
    </row>
    <row r="776" spans="1:9" x14ac:dyDescent="0.25">
      <c r="A776" s="10">
        <f t="shared" si="138"/>
        <v>44259</v>
      </c>
      <c r="B776">
        <f>'0304'!B18</f>
        <v>694.4</v>
      </c>
      <c r="C776">
        <f>'0304'!C18</f>
        <v>191</v>
      </c>
      <c r="D776">
        <f>'0304'!D18</f>
        <v>465.1</v>
      </c>
      <c r="E776">
        <f>'0304'!E18</f>
        <v>230</v>
      </c>
      <c r="F776" s="2">
        <f t="shared" si="139"/>
        <v>1159.5</v>
      </c>
      <c r="G776" s="2">
        <f t="shared" si="140"/>
        <v>421</v>
      </c>
      <c r="H776" s="12">
        <f t="shared" si="141"/>
        <v>175.41567695961996</v>
      </c>
    </row>
    <row r="777" spans="1:9" x14ac:dyDescent="0.25">
      <c r="A777" s="10">
        <f t="shared" si="138"/>
        <v>44266</v>
      </c>
      <c r="B777">
        <f>'0311'!B18</f>
        <v>575.79999999999995</v>
      </c>
      <c r="C777">
        <f>'0311'!C18</f>
        <v>178.1</v>
      </c>
      <c r="D777">
        <f>'0311'!D18</f>
        <v>657.5</v>
      </c>
      <c r="E777">
        <f>'0311'!E18</f>
        <v>242.8</v>
      </c>
      <c r="F777" s="2">
        <f t="shared" si="139"/>
        <v>1233.3</v>
      </c>
      <c r="G777" s="2">
        <f t="shared" si="140"/>
        <v>420.9</v>
      </c>
      <c r="H777" s="12">
        <f t="shared" si="141"/>
        <v>193.01496792587312</v>
      </c>
    </row>
    <row r="778" spans="1:9" x14ac:dyDescent="0.25">
      <c r="A778" s="10">
        <f t="shared" si="138"/>
        <v>44273</v>
      </c>
      <c r="B778">
        <f>'0318'!B18</f>
        <v>503.1</v>
      </c>
      <c r="C778">
        <f>'0318'!C18</f>
        <v>168.8</v>
      </c>
      <c r="D778">
        <f>'0318'!D18</f>
        <v>741.8</v>
      </c>
      <c r="E778">
        <f>'0318'!E18</f>
        <v>257.8</v>
      </c>
      <c r="F778" s="2">
        <f t="shared" si="139"/>
        <v>1244.9000000000001</v>
      </c>
      <c r="G778" s="2">
        <f t="shared" si="140"/>
        <v>426.6</v>
      </c>
      <c r="H778" s="12">
        <f t="shared" si="141"/>
        <v>191.81903422409752</v>
      </c>
    </row>
    <row r="779" spans="1:9" x14ac:dyDescent="0.25">
      <c r="A779" s="10">
        <f t="shared" si="138"/>
        <v>44280</v>
      </c>
      <c r="B779">
        <f>'0325'!B18</f>
        <v>419.8</v>
      </c>
      <c r="C779">
        <f>'0325'!C18</f>
        <v>167.2</v>
      </c>
      <c r="D779">
        <f>'0325'!D18</f>
        <v>907.7</v>
      </c>
      <c r="E779">
        <f>'0325'!E18</f>
        <v>264.89999999999998</v>
      </c>
      <c r="F779" s="2">
        <f t="shared" si="139"/>
        <v>1327.5</v>
      </c>
      <c r="G779" s="2">
        <f t="shared" si="140"/>
        <v>432.09999999999997</v>
      </c>
      <c r="H779" s="12">
        <f t="shared" si="141"/>
        <v>207.2205507984263</v>
      </c>
    </row>
    <row r="780" spans="1:9" x14ac:dyDescent="0.25">
      <c r="A780" s="10">
        <f t="shared" si="138"/>
        <v>44287</v>
      </c>
      <c r="B780">
        <f>'0401'!B18</f>
        <v>347.5</v>
      </c>
      <c r="C780">
        <f>'0401'!C18</f>
        <v>97.5</v>
      </c>
      <c r="D780">
        <f>'0401'!D18</f>
        <v>985.3</v>
      </c>
      <c r="E780">
        <f>'0401'!E18</f>
        <v>342.7</v>
      </c>
      <c r="F780" s="2">
        <f t="shared" si="139"/>
        <v>1332.8</v>
      </c>
      <c r="G780" s="2">
        <f t="shared" si="140"/>
        <v>440.2</v>
      </c>
      <c r="H780" s="12">
        <f t="shared" si="141"/>
        <v>202.77146751476602</v>
      </c>
    </row>
    <row r="781" spans="1:9" x14ac:dyDescent="0.25">
      <c r="A781" s="10">
        <f t="shared" si="138"/>
        <v>44294</v>
      </c>
      <c r="B781">
        <f>'0408'!B18</f>
        <v>335.2</v>
      </c>
      <c r="C781">
        <f>'0408'!C18</f>
        <v>85.9</v>
      </c>
      <c r="D781">
        <f>'0408'!D18</f>
        <v>1109.2</v>
      </c>
      <c r="E781">
        <f>'0408'!E18</f>
        <v>360.9</v>
      </c>
      <c r="F781" s="2">
        <f t="shared" si="139"/>
        <v>1444.4</v>
      </c>
      <c r="G781" s="2">
        <f t="shared" si="140"/>
        <v>446.79999999999995</v>
      </c>
      <c r="H781" s="12">
        <f t="shared" si="141"/>
        <v>223.27663384064462</v>
      </c>
    </row>
    <row r="782" spans="1:9" x14ac:dyDescent="0.25">
      <c r="A782" s="10">
        <f t="shared" si="138"/>
        <v>44301</v>
      </c>
      <c r="B782">
        <f>'0415'!B18</f>
        <v>324.10000000000002</v>
      </c>
      <c r="C782">
        <f>'0415'!C18</f>
        <v>171.4</v>
      </c>
      <c r="D782">
        <f>'0415'!D18</f>
        <v>1193.0999999999999</v>
      </c>
      <c r="E782">
        <f>'0415'!E18</f>
        <v>363.5</v>
      </c>
      <c r="F782" s="2">
        <f t="shared" si="139"/>
        <v>1517.1999999999998</v>
      </c>
      <c r="G782" s="2">
        <f t="shared" si="140"/>
        <v>534.9</v>
      </c>
      <c r="H782" s="12">
        <f t="shared" si="141"/>
        <v>183.64180220601978</v>
      </c>
      <c r="I782">
        <f>'0415'!F18</f>
        <v>0</v>
      </c>
    </row>
    <row r="783" spans="1:9" x14ac:dyDescent="0.25">
      <c r="A783" s="10">
        <f t="shared" si="138"/>
        <v>44308</v>
      </c>
      <c r="B783">
        <f>'0422'!B18</f>
        <v>309.8</v>
      </c>
      <c r="C783">
        <f>'0422'!C18</f>
        <v>172.7</v>
      </c>
      <c r="D783">
        <f>'0422'!D18</f>
        <v>1208.3</v>
      </c>
      <c r="E783">
        <f>'0422'!E18</f>
        <v>371.5</v>
      </c>
      <c r="F783" s="2">
        <f t="shared" si="139"/>
        <v>1518.1</v>
      </c>
      <c r="G783" s="2">
        <f t="shared" si="140"/>
        <v>544.20000000000005</v>
      </c>
      <c r="H783" s="12">
        <f t="shared" si="141"/>
        <v>178.9599411980889</v>
      </c>
      <c r="I783">
        <f>'0422'!F18</f>
        <v>0</v>
      </c>
    </row>
    <row r="784" spans="1:9" x14ac:dyDescent="0.25">
      <c r="A784" s="10">
        <f t="shared" si="138"/>
        <v>44315</v>
      </c>
      <c r="B784">
        <f>'0429'!B18</f>
        <v>233.8</v>
      </c>
      <c r="C784">
        <f>'0429'!C18</f>
        <v>163.80000000000001</v>
      </c>
      <c r="D784">
        <f>'0429'!D18</f>
        <v>1294.5999999999999</v>
      </c>
      <c r="E784">
        <f>'0429'!E18</f>
        <v>455.4</v>
      </c>
      <c r="F784" s="2">
        <f t="shared" si="139"/>
        <v>1528.3999999999999</v>
      </c>
      <c r="G784" s="2">
        <f t="shared" si="140"/>
        <v>619.20000000000005</v>
      </c>
      <c r="H784" s="12">
        <f t="shared" si="141"/>
        <v>146.83462532299737</v>
      </c>
      <c r="I784">
        <f>'0429'!F18</f>
        <v>0</v>
      </c>
    </row>
    <row r="785" spans="1:9" x14ac:dyDescent="0.25">
      <c r="A785" s="10">
        <f t="shared" si="138"/>
        <v>44322</v>
      </c>
      <c r="B785">
        <f>'0506'!B18</f>
        <v>156.6</v>
      </c>
      <c r="C785">
        <f>'0506'!C18</f>
        <v>160</v>
      </c>
      <c r="D785">
        <f>'0506'!D18</f>
        <v>1352.2</v>
      </c>
      <c r="E785">
        <f>'0506'!E18</f>
        <v>460.3</v>
      </c>
      <c r="F785" s="2">
        <f t="shared" ref="F785:F798" si="142">+B785+D785</f>
        <v>1508.8</v>
      </c>
      <c r="G785" s="2">
        <f t="shared" ref="G785:G798" si="143">+C785+E785</f>
        <v>620.29999999999995</v>
      </c>
      <c r="H785" s="12">
        <f t="shared" ref="H785:H804" si="144">+(F785/G785-1)*100</f>
        <v>143.23714331774951</v>
      </c>
      <c r="I785">
        <f>'0506'!F18</f>
        <v>0</v>
      </c>
    </row>
    <row r="786" spans="1:9" x14ac:dyDescent="0.25">
      <c r="A786" s="10">
        <f t="shared" si="138"/>
        <v>44329</v>
      </c>
      <c r="B786">
        <f>'0513'!B18</f>
        <v>149.1</v>
      </c>
      <c r="C786">
        <f>'0513'!C18</f>
        <v>149.4</v>
      </c>
      <c r="D786">
        <f>'0513'!D18</f>
        <v>1361</v>
      </c>
      <c r="E786">
        <f>'0513'!E18</f>
        <v>503</v>
      </c>
      <c r="F786" s="2">
        <f t="shared" si="142"/>
        <v>1510.1</v>
      </c>
      <c r="G786" s="2">
        <f t="shared" si="143"/>
        <v>652.4</v>
      </c>
      <c r="H786" s="12">
        <f t="shared" si="144"/>
        <v>131.46842427958308</v>
      </c>
      <c r="I786">
        <f>'0513'!F18</f>
        <v>0</v>
      </c>
    </row>
    <row r="787" spans="1:9" x14ac:dyDescent="0.25">
      <c r="A787" s="10">
        <f t="shared" si="138"/>
        <v>44336</v>
      </c>
      <c r="B787">
        <f>'0520'!B18</f>
        <v>139.5</v>
      </c>
      <c r="C787">
        <f>'0520'!C18</f>
        <v>145</v>
      </c>
      <c r="D787">
        <f>'0520'!D18</f>
        <v>1372.5</v>
      </c>
      <c r="E787">
        <f>'0520'!E18</f>
        <v>508.9</v>
      </c>
      <c r="F787" s="2">
        <f t="shared" si="142"/>
        <v>1512</v>
      </c>
      <c r="G787" s="2">
        <f t="shared" si="143"/>
        <v>653.9</v>
      </c>
      <c r="H787" s="12">
        <f t="shared" si="144"/>
        <v>131.22801651628691</v>
      </c>
      <c r="I787">
        <f>'0520'!F18</f>
        <v>0</v>
      </c>
    </row>
    <row r="788" spans="1:9" x14ac:dyDescent="0.25">
      <c r="A788" s="10">
        <f t="shared" si="138"/>
        <v>44343</v>
      </c>
      <c r="B788">
        <f>'0527'!B18</f>
        <v>131</v>
      </c>
      <c r="C788">
        <f>'0527'!C18</f>
        <v>139.19999999999999</v>
      </c>
      <c r="D788">
        <f>'0527'!D18</f>
        <v>1380.8</v>
      </c>
      <c r="E788">
        <f>'0527'!E18</f>
        <v>517.9</v>
      </c>
      <c r="F788" s="2">
        <f t="shared" si="142"/>
        <v>1511.8</v>
      </c>
      <c r="G788" s="2">
        <f t="shared" si="143"/>
        <v>657.09999999999991</v>
      </c>
      <c r="H788" s="12">
        <f t="shared" si="144"/>
        <v>130.07152640389594</v>
      </c>
      <c r="I788">
        <f>'0527'!F18</f>
        <v>0</v>
      </c>
    </row>
    <row r="789" spans="1:9" x14ac:dyDescent="0.25">
      <c r="A789" s="10">
        <f t="shared" si="138"/>
        <v>44350</v>
      </c>
      <c r="B789">
        <f>'0603'!B18</f>
        <v>124.2</v>
      </c>
      <c r="C789">
        <f>'0603'!C18</f>
        <v>131.6</v>
      </c>
      <c r="D789">
        <f>'0603'!D18</f>
        <v>1387.5</v>
      </c>
      <c r="E789">
        <f>'0603'!E18</f>
        <v>525.5</v>
      </c>
      <c r="F789" s="2">
        <f t="shared" si="142"/>
        <v>1511.7</v>
      </c>
      <c r="G789" s="2">
        <f t="shared" si="143"/>
        <v>657.1</v>
      </c>
      <c r="H789" s="12">
        <f t="shared" si="144"/>
        <v>130.05630802008827</v>
      </c>
      <c r="I789">
        <f>'0603'!F18</f>
        <v>2.5</v>
      </c>
    </row>
    <row r="790" spans="1:9" x14ac:dyDescent="0.25">
      <c r="A790" s="10">
        <f t="shared" si="138"/>
        <v>44357</v>
      </c>
      <c r="B790">
        <f>'0610'!B18</f>
        <v>118.8</v>
      </c>
      <c r="C790">
        <f>'0610'!C18</f>
        <v>133.9</v>
      </c>
      <c r="D790">
        <f>'0610'!D18</f>
        <v>1393.3</v>
      </c>
      <c r="E790">
        <f>'0610'!E18</f>
        <v>529.79999999999995</v>
      </c>
      <c r="F790" s="2">
        <f t="shared" si="142"/>
        <v>1512.1</v>
      </c>
      <c r="G790" s="2">
        <f t="shared" si="143"/>
        <v>663.69999999999993</v>
      </c>
      <c r="H790" s="12">
        <f t="shared" si="144"/>
        <v>127.82883833057106</v>
      </c>
      <c r="I790">
        <f>'0610'!F18</f>
        <v>24</v>
      </c>
    </row>
    <row r="791" spans="1:9" x14ac:dyDescent="0.25">
      <c r="A791" s="10">
        <f t="shared" si="138"/>
        <v>44364</v>
      </c>
      <c r="B791">
        <f>'0617'!B18</f>
        <v>41.7</v>
      </c>
      <c r="C791">
        <f>'0617'!C18</f>
        <v>83.8</v>
      </c>
      <c r="D791">
        <f>'0617'!D18</f>
        <v>1400.3</v>
      </c>
      <c r="E791">
        <f>'0617'!E18</f>
        <v>598.9</v>
      </c>
      <c r="F791" s="2">
        <f t="shared" si="142"/>
        <v>1442</v>
      </c>
      <c r="G791" s="2">
        <f t="shared" si="143"/>
        <v>682.69999999999993</v>
      </c>
      <c r="H791" s="12">
        <f t="shared" si="144"/>
        <v>111.22015526585618</v>
      </c>
      <c r="I791">
        <f>'0617'!F18</f>
        <v>24</v>
      </c>
    </row>
    <row r="792" spans="1:9" x14ac:dyDescent="0.25">
      <c r="A792" s="10">
        <f t="shared" si="138"/>
        <v>44371</v>
      </c>
      <c r="B792">
        <f>'0624'!B18</f>
        <v>40.6</v>
      </c>
      <c r="C792">
        <f>'0624'!C18</f>
        <v>85.4</v>
      </c>
      <c r="D792">
        <f>'0624'!D18</f>
        <v>1403.2</v>
      </c>
      <c r="E792">
        <f>'0624'!E18</f>
        <v>602.5</v>
      </c>
      <c r="F792" s="2">
        <f t="shared" si="142"/>
        <v>1443.8</v>
      </c>
      <c r="G792" s="2">
        <f t="shared" si="143"/>
        <v>687.9</v>
      </c>
      <c r="H792" s="12">
        <f t="shared" si="144"/>
        <v>109.88515772641372</v>
      </c>
      <c r="I792">
        <f>'0624'!F18</f>
        <v>24.5</v>
      </c>
    </row>
    <row r="793" spans="1:9" x14ac:dyDescent="0.25">
      <c r="A793" s="10">
        <f t="shared" si="138"/>
        <v>44378</v>
      </c>
      <c r="B793">
        <f>'0701'!B18</f>
        <v>48.3</v>
      </c>
      <c r="C793">
        <f>'0701'!C18</f>
        <v>89.7</v>
      </c>
      <c r="D793">
        <f>'0701'!D18</f>
        <v>1405</v>
      </c>
      <c r="E793">
        <f>'0701'!E18</f>
        <v>609.5</v>
      </c>
      <c r="F793" s="2">
        <f t="shared" si="142"/>
        <v>1453.3</v>
      </c>
      <c r="G793" s="2">
        <f t="shared" si="143"/>
        <v>699.2</v>
      </c>
      <c r="H793" s="12">
        <f t="shared" si="144"/>
        <v>107.85183066361554</v>
      </c>
      <c r="I793">
        <f>'0701'!F18</f>
        <v>37.700000000000003</v>
      </c>
    </row>
    <row r="794" spans="1:9" x14ac:dyDescent="0.25">
      <c r="A794" s="10">
        <f t="shared" si="138"/>
        <v>44385</v>
      </c>
      <c r="B794">
        <f>'0708'!B18</f>
        <v>48.6</v>
      </c>
      <c r="C794">
        <f>'0708'!C18</f>
        <v>87.9</v>
      </c>
      <c r="D794">
        <f>'0708'!D18</f>
        <v>1408.2</v>
      </c>
      <c r="E794">
        <f>'0708'!E18</f>
        <v>612.29999999999995</v>
      </c>
      <c r="F794" s="2">
        <f t="shared" si="142"/>
        <v>1456.8</v>
      </c>
      <c r="G794" s="2">
        <f t="shared" si="143"/>
        <v>700.19999999999993</v>
      </c>
      <c r="H794" s="12">
        <f t="shared" si="144"/>
        <v>108.05484147386464</v>
      </c>
      <c r="I794">
        <f>'0708'!F18</f>
        <v>41.7</v>
      </c>
    </row>
    <row r="795" spans="1:9" x14ac:dyDescent="0.25">
      <c r="A795" s="10">
        <f t="shared" si="138"/>
        <v>44392</v>
      </c>
      <c r="B795">
        <f>'0715'!B18</f>
        <v>43.7</v>
      </c>
      <c r="C795">
        <f>'0715'!C18</f>
        <v>88.5</v>
      </c>
      <c r="D795">
        <f>'0715'!D18</f>
        <v>1414.5</v>
      </c>
      <c r="E795">
        <f>'0715'!E18</f>
        <v>618</v>
      </c>
      <c r="F795" s="2">
        <f t="shared" si="142"/>
        <v>1458.2</v>
      </c>
      <c r="G795" s="2">
        <f t="shared" si="143"/>
        <v>706.5</v>
      </c>
      <c r="H795" s="12">
        <f t="shared" si="144"/>
        <v>106.39773531493279</v>
      </c>
      <c r="I795">
        <f>'0715'!F18</f>
        <v>42.2</v>
      </c>
    </row>
    <row r="796" spans="1:9" x14ac:dyDescent="0.25">
      <c r="A796" s="10">
        <f t="shared" si="138"/>
        <v>44399</v>
      </c>
      <c r="B796">
        <f>'0722'!B18</f>
        <v>43.9</v>
      </c>
      <c r="C796">
        <f>'0722'!C18</f>
        <v>94.1</v>
      </c>
      <c r="D796">
        <f>'0722'!D18</f>
        <v>1416.8</v>
      </c>
      <c r="E796">
        <f>'0722'!E18</f>
        <v>625.5</v>
      </c>
      <c r="F796" s="2">
        <f t="shared" si="142"/>
        <v>1460.7</v>
      </c>
      <c r="G796" s="2">
        <f t="shared" si="143"/>
        <v>719.6</v>
      </c>
      <c r="H796" s="12">
        <f t="shared" si="144"/>
        <v>102.98777098387993</v>
      </c>
      <c r="I796">
        <f>'0722'!F18</f>
        <v>44.3</v>
      </c>
    </row>
    <row r="797" spans="1:9" x14ac:dyDescent="0.25">
      <c r="A797" s="10">
        <f t="shared" si="138"/>
        <v>44406</v>
      </c>
      <c r="B797">
        <f>'0729'!B18</f>
        <v>43.5</v>
      </c>
      <c r="C797">
        <f>'0729'!C18</f>
        <v>82.3</v>
      </c>
      <c r="D797">
        <f>'0729'!D18</f>
        <v>1420.7</v>
      </c>
      <c r="E797">
        <f>'0729'!E18</f>
        <v>632.70000000000005</v>
      </c>
      <c r="F797" s="2">
        <f t="shared" si="142"/>
        <v>1464.2</v>
      </c>
      <c r="G797" s="2">
        <f t="shared" si="143"/>
        <v>715</v>
      </c>
      <c r="H797" s="12">
        <f t="shared" si="144"/>
        <v>104.78321678321679</v>
      </c>
      <c r="I797">
        <f>'0729'!F18</f>
        <v>56.3</v>
      </c>
    </row>
    <row r="798" spans="1:9" x14ac:dyDescent="0.25">
      <c r="A798" s="10">
        <f t="shared" si="138"/>
        <v>44413</v>
      </c>
      <c r="B798">
        <f>'0805'!B18</f>
        <v>46.2</v>
      </c>
      <c r="C798">
        <f>'0805'!C18</f>
        <v>77.8</v>
      </c>
      <c r="D798">
        <f>'0805'!D18</f>
        <v>1422.4</v>
      </c>
      <c r="E798">
        <f>'0805'!E18</f>
        <v>638.20000000000005</v>
      </c>
      <c r="F798" s="2">
        <f t="shared" si="142"/>
        <v>1468.6000000000001</v>
      </c>
      <c r="G798" s="2">
        <f t="shared" si="143"/>
        <v>716</v>
      </c>
      <c r="H798" s="12">
        <f t="shared" si="144"/>
        <v>105.11173184357543</v>
      </c>
      <c r="I798">
        <f>'0805'!F18</f>
        <v>75.3</v>
      </c>
    </row>
    <row r="799" spans="1:9" x14ac:dyDescent="0.25">
      <c r="A799" s="10">
        <f t="shared" si="138"/>
        <v>44420</v>
      </c>
      <c r="B799">
        <f>'0812'!B18</f>
        <v>42.9</v>
      </c>
      <c r="C799">
        <f>'0812'!C18</f>
        <v>55</v>
      </c>
      <c r="D799">
        <f>'0812'!D18</f>
        <v>1425.8</v>
      </c>
      <c r="E799">
        <f>'0812'!E18</f>
        <v>663.6</v>
      </c>
      <c r="F799" s="2">
        <f t="shared" ref="F799:F804" si="145">+B799+D799</f>
        <v>1468.7</v>
      </c>
      <c r="G799" s="2">
        <f t="shared" ref="G799:G804" si="146">+C799+E799</f>
        <v>718.6</v>
      </c>
      <c r="H799" s="12">
        <f t="shared" si="144"/>
        <v>104.38352351795159</v>
      </c>
      <c r="I799">
        <f>'0812'!F18</f>
        <v>80.3</v>
      </c>
    </row>
    <row r="800" spans="1:9" x14ac:dyDescent="0.25">
      <c r="A800" s="10">
        <f t="shared" si="138"/>
        <v>44427</v>
      </c>
      <c r="B800">
        <f>'0819'!B18</f>
        <v>51.1</v>
      </c>
      <c r="C800">
        <f>'0819'!C18</f>
        <v>139.69999999999999</v>
      </c>
      <c r="D800">
        <f>'0819'!D18</f>
        <v>1427.3</v>
      </c>
      <c r="E800">
        <f>'0819'!E18</f>
        <v>670</v>
      </c>
      <c r="F800" s="2">
        <f t="shared" si="145"/>
        <v>1478.3999999999999</v>
      </c>
      <c r="G800" s="2">
        <f t="shared" si="146"/>
        <v>809.7</v>
      </c>
      <c r="H800" s="12">
        <f t="shared" si="144"/>
        <v>82.586143015931796</v>
      </c>
      <c r="I800">
        <f>'0819'!F18</f>
        <v>84.8</v>
      </c>
    </row>
    <row r="801" spans="1:9" x14ac:dyDescent="0.25">
      <c r="A801" s="10">
        <f t="shared" si="138"/>
        <v>44434</v>
      </c>
      <c r="B801">
        <f>'0826'!B18</f>
        <v>55.3</v>
      </c>
      <c r="C801">
        <f>'0826'!C18</f>
        <v>68.900000000000006</v>
      </c>
      <c r="D801">
        <f>'0826'!D18</f>
        <v>1431.9</v>
      </c>
      <c r="E801">
        <f>'0826'!E18</f>
        <v>674.8</v>
      </c>
      <c r="F801" s="2">
        <f t="shared" si="145"/>
        <v>1487.2</v>
      </c>
      <c r="G801" s="2">
        <f t="shared" si="146"/>
        <v>743.69999999999993</v>
      </c>
      <c r="H801" s="12">
        <f t="shared" si="144"/>
        <v>99.97310743579402</v>
      </c>
      <c r="I801">
        <f>'0826'!F18</f>
        <v>92.2</v>
      </c>
    </row>
    <row r="802" spans="1:9" x14ac:dyDescent="0.25">
      <c r="A802" s="10">
        <f t="shared" si="138"/>
        <v>44441</v>
      </c>
      <c r="B802">
        <f>'0902'!B17</f>
        <v>153.1</v>
      </c>
      <c r="C802">
        <f>'0902'!C17</f>
        <v>203.9</v>
      </c>
      <c r="D802">
        <f>'0902'!D17</f>
        <v>0</v>
      </c>
      <c r="E802">
        <f>'0902'!E17</f>
        <v>2.2999999999999998</v>
      </c>
      <c r="F802" s="2">
        <f t="shared" si="145"/>
        <v>153.1</v>
      </c>
      <c r="G802" s="2">
        <f t="shared" si="146"/>
        <v>206.20000000000002</v>
      </c>
      <c r="H802" s="12">
        <f t="shared" si="144"/>
        <v>-25.751697381183327</v>
      </c>
    </row>
    <row r="803" spans="1:9" x14ac:dyDescent="0.25">
      <c r="A803" s="10">
        <f t="shared" si="138"/>
        <v>44448</v>
      </c>
      <c r="B803">
        <f>'0909'!B17</f>
        <v>153.5</v>
      </c>
      <c r="C803">
        <f>'0909'!C17</f>
        <v>214.2</v>
      </c>
      <c r="D803">
        <f>'0909'!D17</f>
        <v>1</v>
      </c>
      <c r="E803">
        <f>'0909'!E17</f>
        <v>10.199999999999999</v>
      </c>
      <c r="F803" s="2">
        <f t="shared" si="145"/>
        <v>154.5</v>
      </c>
      <c r="G803" s="2">
        <f t="shared" si="146"/>
        <v>224.39999999999998</v>
      </c>
      <c r="H803" s="12">
        <f t="shared" si="144"/>
        <v>-31.149732620320847</v>
      </c>
    </row>
    <row r="804" spans="1:9" x14ac:dyDescent="0.25">
      <c r="A804" s="10">
        <f t="shared" si="138"/>
        <v>44455</v>
      </c>
      <c r="B804">
        <f>'0916'!B17</f>
        <v>150.80000000000001</v>
      </c>
      <c r="C804">
        <f>'0916'!C17</f>
        <v>287.10000000000002</v>
      </c>
      <c r="D804">
        <f>'0916'!D17</f>
        <v>3.7</v>
      </c>
      <c r="E804">
        <f>'0916'!E17</f>
        <v>21.7</v>
      </c>
      <c r="F804" s="2">
        <f t="shared" si="145"/>
        <v>154.5</v>
      </c>
      <c r="G804" s="2">
        <f t="shared" si="146"/>
        <v>308.8</v>
      </c>
      <c r="H804" s="12">
        <f t="shared" si="144"/>
        <v>-49.967616580310882</v>
      </c>
    </row>
    <row r="805" spans="1:9" x14ac:dyDescent="0.25">
      <c r="A805" s="10">
        <f t="shared" si="138"/>
        <v>44462</v>
      </c>
      <c r="B805">
        <f>'0923'!B17</f>
        <v>148.1</v>
      </c>
      <c r="C805">
        <f>'0923'!C17</f>
        <v>294.89999999999998</v>
      </c>
      <c r="D805">
        <f>'0923'!D17</f>
        <v>22.2</v>
      </c>
      <c r="E805">
        <f>'0923'!E17</f>
        <v>30.1</v>
      </c>
      <c r="F805" s="2">
        <f t="shared" ref="F805:F806" si="147">+B805+D805</f>
        <v>170.29999999999998</v>
      </c>
      <c r="G805" s="2">
        <f t="shared" ref="G805:G806" si="148">+C805+E805</f>
        <v>325</v>
      </c>
      <c r="H805" s="12">
        <f t="shared" ref="H805:H806" si="149">+(F805/G805-1)*100</f>
        <v>-47.600000000000009</v>
      </c>
    </row>
    <row r="806" spans="1:9" x14ac:dyDescent="0.25">
      <c r="A806" s="10">
        <f t="shared" si="138"/>
        <v>44469</v>
      </c>
      <c r="B806">
        <f>'0930'!B17</f>
        <v>149.30000000000001</v>
      </c>
      <c r="C806">
        <f>'0930'!C17</f>
        <v>215.9</v>
      </c>
      <c r="D806">
        <f>'0930'!D17</f>
        <v>28.8</v>
      </c>
      <c r="E806">
        <f>'0930'!E17</f>
        <v>37.299999999999997</v>
      </c>
      <c r="F806" s="2">
        <f t="shared" si="147"/>
        <v>178.10000000000002</v>
      </c>
      <c r="G806" s="2">
        <f t="shared" si="148"/>
        <v>253.2</v>
      </c>
      <c r="H806" s="12">
        <f t="shared" si="149"/>
        <v>-29.660347551342802</v>
      </c>
    </row>
    <row r="807" spans="1:9" x14ac:dyDescent="0.25">
      <c r="A807" s="10">
        <f t="shared" si="138"/>
        <v>44476</v>
      </c>
      <c r="B807">
        <f>'1007'!B17</f>
        <v>152.1</v>
      </c>
      <c r="C807">
        <f>'1007'!C17</f>
        <v>221.1</v>
      </c>
      <c r="D807">
        <f>'1007'!D17</f>
        <v>29.8</v>
      </c>
      <c r="E807">
        <f>'1007'!E17</f>
        <v>48</v>
      </c>
      <c r="F807" s="2">
        <f t="shared" ref="F807:F813" si="150">+B807+D807</f>
        <v>181.9</v>
      </c>
      <c r="G807" s="2">
        <f t="shared" ref="G807:G813" si="151">+C807+E807</f>
        <v>269.10000000000002</v>
      </c>
      <c r="H807" s="12">
        <f t="shared" ref="H807:H813" si="152">+(F807/G807-1)*100</f>
        <v>-32.404310665180233</v>
      </c>
    </row>
    <row r="808" spans="1:9" x14ac:dyDescent="0.25">
      <c r="A808" s="10">
        <f t="shared" si="138"/>
        <v>44483</v>
      </c>
      <c r="B808">
        <f>'1014'!B17</f>
        <v>150.9</v>
      </c>
      <c r="C808">
        <f>'1014'!C17</f>
        <v>391.2</v>
      </c>
      <c r="D808">
        <f>'1014'!D17</f>
        <v>34</v>
      </c>
      <c r="E808">
        <f>'1014'!E17</f>
        <v>57.8</v>
      </c>
      <c r="F808" s="2">
        <f t="shared" si="150"/>
        <v>184.9</v>
      </c>
      <c r="G808" s="2">
        <f t="shared" si="151"/>
        <v>449</v>
      </c>
      <c r="H808" s="12">
        <f t="shared" si="152"/>
        <v>-58.819599109131403</v>
      </c>
    </row>
    <row r="809" spans="1:9" x14ac:dyDescent="0.25">
      <c r="A809" s="10">
        <f t="shared" si="138"/>
        <v>44490</v>
      </c>
      <c r="B809">
        <f>'1021'!B17</f>
        <v>156.1</v>
      </c>
      <c r="C809">
        <f>'1021'!C17</f>
        <v>426.9</v>
      </c>
      <c r="D809">
        <f>'1021'!D17</f>
        <v>36.700000000000003</v>
      </c>
      <c r="E809">
        <f>'1021'!E17</f>
        <v>69.400000000000006</v>
      </c>
      <c r="F809" s="2">
        <f t="shared" si="150"/>
        <v>192.8</v>
      </c>
      <c r="G809" s="2">
        <f t="shared" si="151"/>
        <v>496.29999999999995</v>
      </c>
      <c r="H809" s="12">
        <f t="shared" si="152"/>
        <v>-61.152528712472289</v>
      </c>
    </row>
    <row r="810" spans="1:9" x14ac:dyDescent="0.25">
      <c r="A810" s="10">
        <f t="shared" si="138"/>
        <v>44497</v>
      </c>
      <c r="B810">
        <f>'1028'!B17</f>
        <v>155.5</v>
      </c>
      <c r="C810">
        <f>'1028'!C17</f>
        <v>474.9</v>
      </c>
      <c r="D810">
        <f>'1028'!D17</f>
        <v>38</v>
      </c>
      <c r="E810">
        <f>'1028'!E17</f>
        <v>82.5</v>
      </c>
      <c r="F810" s="2">
        <f t="shared" si="150"/>
        <v>193.5</v>
      </c>
      <c r="G810" s="2">
        <f t="shared" si="151"/>
        <v>557.4</v>
      </c>
      <c r="H810" s="12">
        <f t="shared" si="152"/>
        <v>-65.28525296017223</v>
      </c>
    </row>
    <row r="811" spans="1:9" x14ac:dyDescent="0.25">
      <c r="A811" s="10">
        <f t="shared" si="138"/>
        <v>44504</v>
      </c>
      <c r="B811">
        <v>148.30000000000001</v>
      </c>
      <c r="C811">
        <v>466.1</v>
      </c>
      <c r="D811">
        <v>47.4</v>
      </c>
      <c r="E811">
        <v>92.9</v>
      </c>
      <c r="F811" s="2">
        <f t="shared" si="150"/>
        <v>195.70000000000002</v>
      </c>
      <c r="G811" s="2">
        <f t="shared" si="151"/>
        <v>559</v>
      </c>
      <c r="H811" s="12">
        <f t="shared" si="152"/>
        <v>-64.991055456171736</v>
      </c>
    </row>
    <row r="812" spans="1:9" x14ac:dyDescent="0.25">
      <c r="A812" s="10">
        <f t="shared" si="138"/>
        <v>44511</v>
      </c>
      <c r="B812">
        <f>'1111'!B17</f>
        <v>142</v>
      </c>
      <c r="C812">
        <f>'1111'!C17</f>
        <v>587.5</v>
      </c>
      <c r="D812">
        <f>'1111'!D17</f>
        <v>54</v>
      </c>
      <c r="E812">
        <f>'1111'!E17</f>
        <v>109.5</v>
      </c>
      <c r="F812" s="2">
        <f t="shared" si="150"/>
        <v>196</v>
      </c>
      <c r="G812" s="2">
        <f t="shared" si="151"/>
        <v>697</v>
      </c>
      <c r="H812" s="12">
        <f t="shared" si="152"/>
        <v>-71.879483500717356</v>
      </c>
    </row>
    <row r="813" spans="1:9" x14ac:dyDescent="0.25">
      <c r="A813" s="10">
        <f t="shared" si="138"/>
        <v>44518</v>
      </c>
      <c r="B813">
        <f>'1118'!B17</f>
        <v>140.9</v>
      </c>
      <c r="C813">
        <f>'1118'!C17</f>
        <v>577.20000000000005</v>
      </c>
      <c r="D813">
        <f>'1118'!D17</f>
        <v>55.1</v>
      </c>
      <c r="E813">
        <f>'1118'!E17</f>
        <v>119.7</v>
      </c>
      <c r="F813" s="2">
        <f t="shared" si="150"/>
        <v>196</v>
      </c>
      <c r="G813" s="2">
        <f t="shared" si="151"/>
        <v>696.90000000000009</v>
      </c>
      <c r="H813" s="12">
        <f t="shared" si="152"/>
        <v>-71.875448414406662</v>
      </c>
    </row>
    <row r="814" spans="1:9" x14ac:dyDescent="0.25">
      <c r="A814" s="10">
        <f t="shared" si="138"/>
        <v>44525</v>
      </c>
      <c r="B814">
        <f>'1125'!B17</f>
        <v>136.9</v>
      </c>
      <c r="C814">
        <f>'1125'!C17</f>
        <v>575.70000000000005</v>
      </c>
      <c r="D814">
        <f>'1125'!D17</f>
        <v>59</v>
      </c>
      <c r="E814">
        <f>'1125'!E17</f>
        <v>124</v>
      </c>
      <c r="F814" s="2">
        <f t="shared" ref="F814:F820" si="153">+B814+D814</f>
        <v>195.9</v>
      </c>
      <c r="G814" s="2">
        <f t="shared" ref="G814:G820" si="154">+C814+E814</f>
        <v>699.7</v>
      </c>
      <c r="H814" s="12">
        <f t="shared" ref="H814:H820" si="155">+(F814/G814-1)*100</f>
        <v>-72.002286694297553</v>
      </c>
    </row>
    <row r="815" spans="1:9" x14ac:dyDescent="0.25">
      <c r="A815" s="10">
        <f t="shared" si="138"/>
        <v>44532</v>
      </c>
      <c r="B815">
        <f>'1202'!B18</f>
        <v>132.30000000000001</v>
      </c>
      <c r="C815">
        <f>'1202'!C18</f>
        <v>554.70000000000005</v>
      </c>
      <c r="D815">
        <f>'1202'!D18</f>
        <v>69.3</v>
      </c>
      <c r="E815">
        <f>'1202'!E18</f>
        <v>145.9</v>
      </c>
      <c r="F815" s="2">
        <f t="shared" si="153"/>
        <v>201.60000000000002</v>
      </c>
      <c r="G815" s="2">
        <f t="shared" si="154"/>
        <v>700.6</v>
      </c>
      <c r="H815" s="12">
        <f t="shared" si="155"/>
        <v>-71.224664573222952</v>
      </c>
    </row>
    <row r="816" spans="1:9" x14ac:dyDescent="0.25">
      <c r="A816" s="10">
        <f t="shared" si="138"/>
        <v>44539</v>
      </c>
      <c r="B816">
        <f>'1209'!B18</f>
        <v>134.80000000000001</v>
      </c>
      <c r="C816">
        <f>'1209'!C18</f>
        <v>655.20000000000005</v>
      </c>
      <c r="D816">
        <f>'1209'!D18</f>
        <v>70.3</v>
      </c>
      <c r="E816">
        <f>'1209'!E18</f>
        <v>170.5</v>
      </c>
      <c r="F816" s="2">
        <f t="shared" si="153"/>
        <v>205.10000000000002</v>
      </c>
      <c r="G816" s="2">
        <f t="shared" si="154"/>
        <v>825.7</v>
      </c>
      <c r="H816" s="12">
        <f t="shared" si="155"/>
        <v>-75.160469904323605</v>
      </c>
    </row>
    <row r="817" spans="1:8" x14ac:dyDescent="0.25">
      <c r="A817" s="10">
        <f t="shared" si="138"/>
        <v>44546</v>
      </c>
      <c r="B817">
        <f>'1216'!B18</f>
        <v>134.80000000000001</v>
      </c>
      <c r="C817">
        <f>'1216'!C18</f>
        <v>628.9</v>
      </c>
      <c r="D817">
        <f>'1216'!D18</f>
        <v>77.2</v>
      </c>
      <c r="E817">
        <f>'1216'!E18</f>
        <v>197</v>
      </c>
      <c r="F817" s="2">
        <f t="shared" si="153"/>
        <v>212</v>
      </c>
      <c r="G817" s="2">
        <f t="shared" si="154"/>
        <v>825.9</v>
      </c>
      <c r="H817" s="12">
        <f t="shared" si="155"/>
        <v>-74.331032812689173</v>
      </c>
    </row>
    <row r="818" spans="1:8" x14ac:dyDescent="0.25">
      <c r="A818" s="10">
        <f t="shared" si="138"/>
        <v>44553</v>
      </c>
      <c r="B818">
        <f>'1223'!B18</f>
        <v>132.69999999999999</v>
      </c>
      <c r="C818">
        <f>'1223'!C18</f>
        <v>612.79999999999995</v>
      </c>
      <c r="D818">
        <f>'1223'!D18</f>
        <v>83.8</v>
      </c>
      <c r="E818">
        <f>'1223'!E18</f>
        <v>218</v>
      </c>
      <c r="F818" s="2">
        <f t="shared" si="153"/>
        <v>216.5</v>
      </c>
      <c r="G818" s="2">
        <f t="shared" si="154"/>
        <v>830.8</v>
      </c>
      <c r="H818" s="12">
        <f t="shared" si="155"/>
        <v>-73.940779971112178</v>
      </c>
    </row>
    <row r="819" spans="1:8" x14ac:dyDescent="0.25">
      <c r="A819" s="10">
        <f t="shared" si="138"/>
        <v>44560</v>
      </c>
      <c r="B819">
        <f>'1230'!B18</f>
        <v>125.6</v>
      </c>
      <c r="C819">
        <f>'1230'!C18</f>
        <v>601.20000000000005</v>
      </c>
      <c r="D819">
        <f>'1230'!D18</f>
        <v>93.3</v>
      </c>
      <c r="E819">
        <f>'1230'!E18</f>
        <v>230.6</v>
      </c>
      <c r="F819" s="2">
        <f t="shared" si="153"/>
        <v>218.89999999999998</v>
      </c>
      <c r="G819" s="2">
        <f t="shared" si="154"/>
        <v>831.80000000000007</v>
      </c>
      <c r="H819" s="12">
        <f t="shared" si="155"/>
        <v>-73.683577783120953</v>
      </c>
    </row>
    <row r="820" spans="1:8" x14ac:dyDescent="0.25">
      <c r="A820" s="10">
        <f t="shared" si="138"/>
        <v>44567</v>
      </c>
      <c r="B820">
        <f>'0106'!B18</f>
        <v>125.5</v>
      </c>
      <c r="C820">
        <f>'0106'!C18</f>
        <v>598.20000000000005</v>
      </c>
      <c r="D820">
        <f>'0106'!D18</f>
        <v>95.9</v>
      </c>
      <c r="E820">
        <f>'0106'!E18</f>
        <v>233.8</v>
      </c>
      <c r="F820" s="2">
        <f t="shared" si="153"/>
        <v>221.4</v>
      </c>
      <c r="G820" s="2">
        <f t="shared" si="154"/>
        <v>832</v>
      </c>
      <c r="H820" s="12">
        <f t="shared" si="155"/>
        <v>-73.38942307692308</v>
      </c>
    </row>
    <row r="821" spans="1:8" x14ac:dyDescent="0.25">
      <c r="A821" s="10">
        <f t="shared" si="138"/>
        <v>44574</v>
      </c>
      <c r="B821">
        <f>'0113'!B18</f>
        <v>123.9</v>
      </c>
      <c r="C821">
        <f>'0113'!C18</f>
        <v>596</v>
      </c>
      <c r="D821">
        <f>'0113'!D18</f>
        <v>98.2</v>
      </c>
      <c r="E821">
        <f>'0113'!E18</f>
        <v>244.6</v>
      </c>
      <c r="F821" s="2">
        <f t="shared" ref="F821:F826" si="156">+B821+D821</f>
        <v>222.10000000000002</v>
      </c>
      <c r="G821" s="2">
        <f t="shared" ref="G821:G826" si="157">+C821+E821</f>
        <v>840.6</v>
      </c>
      <c r="H821" s="12">
        <f t="shared" ref="H821:H826" si="158">+(F821/G821-1)*100</f>
        <v>-73.578396383535562</v>
      </c>
    </row>
    <row r="822" spans="1:8" x14ac:dyDescent="0.25">
      <c r="A822" s="10">
        <f t="shared" si="138"/>
        <v>44581</v>
      </c>
      <c r="B822">
        <f>'0120'!B18</f>
        <v>118</v>
      </c>
      <c r="C822">
        <f>'0120'!C18</f>
        <v>652.70000000000005</v>
      </c>
      <c r="D822">
        <f>'0120'!D18</f>
        <v>111</v>
      </c>
      <c r="E822">
        <f>'0120'!E18</f>
        <v>261.39999999999998</v>
      </c>
      <c r="F822" s="2">
        <f t="shared" si="156"/>
        <v>229</v>
      </c>
      <c r="G822" s="2">
        <f t="shared" si="157"/>
        <v>914.1</v>
      </c>
      <c r="H822" s="12">
        <f t="shared" si="158"/>
        <v>-74.948036319877474</v>
      </c>
    </row>
    <row r="823" spans="1:8" x14ac:dyDescent="0.25">
      <c r="A823" s="10">
        <f t="shared" si="138"/>
        <v>44588</v>
      </c>
      <c r="B823">
        <f>'0127'!B18</f>
        <v>113</v>
      </c>
      <c r="C823">
        <f>'0127'!C18</f>
        <v>669.6</v>
      </c>
      <c r="D823">
        <f>'0127'!D18</f>
        <v>116.3</v>
      </c>
      <c r="E823">
        <f>'0127'!E18</f>
        <v>270.89999999999998</v>
      </c>
      <c r="F823" s="2">
        <f t="shared" si="156"/>
        <v>229.3</v>
      </c>
      <c r="G823" s="2">
        <f t="shared" si="157"/>
        <v>940.5</v>
      </c>
      <c r="H823" s="12">
        <f t="shared" si="158"/>
        <v>-75.619351408825096</v>
      </c>
    </row>
    <row r="824" spans="1:8" x14ac:dyDescent="0.25">
      <c r="A824" s="10">
        <f t="shared" si="138"/>
        <v>44595</v>
      </c>
      <c r="B824">
        <f>'0203'!B18</f>
        <v>104.5</v>
      </c>
      <c r="C824">
        <f>'0203'!C18</f>
        <v>656</v>
      </c>
      <c r="D824">
        <f>'0203'!D18</f>
        <v>124.8</v>
      </c>
      <c r="E824">
        <f>'0203'!E18</f>
        <v>348.3</v>
      </c>
      <c r="F824" s="2">
        <f t="shared" si="156"/>
        <v>229.3</v>
      </c>
      <c r="G824" s="2">
        <f t="shared" si="157"/>
        <v>1004.3</v>
      </c>
      <c r="H824" s="12">
        <f t="shared" si="158"/>
        <v>-77.168176839589762</v>
      </c>
    </row>
    <row r="825" spans="1:8" x14ac:dyDescent="0.25">
      <c r="A825" s="10">
        <f t="shared" si="138"/>
        <v>44602</v>
      </c>
      <c r="B825">
        <f>'0210'!B18</f>
        <v>81.599999999999994</v>
      </c>
      <c r="C825">
        <f>'0210'!C18</f>
        <v>651.4</v>
      </c>
      <c r="D825">
        <f>'0210'!D18</f>
        <v>151.69999999999999</v>
      </c>
      <c r="E825">
        <f>'0210'!E18</f>
        <v>358.7</v>
      </c>
      <c r="F825" s="2">
        <f t="shared" si="156"/>
        <v>233.29999999999998</v>
      </c>
      <c r="G825" s="2">
        <f t="shared" si="157"/>
        <v>1010.0999999999999</v>
      </c>
      <c r="H825" s="12">
        <f t="shared" si="158"/>
        <v>-76.903276903276904</v>
      </c>
    </row>
    <row r="826" spans="1:8" x14ac:dyDescent="0.25">
      <c r="A826" s="10">
        <f t="shared" si="138"/>
        <v>44609</v>
      </c>
      <c r="B826">
        <f>'0217'!B18</f>
        <v>91.6</v>
      </c>
      <c r="C826">
        <f>'0217'!C18</f>
        <v>639.29999999999995</v>
      </c>
      <c r="D826">
        <f>'0217'!D18</f>
        <v>155.30000000000001</v>
      </c>
      <c r="E826">
        <f>'0217'!E18</f>
        <v>371.7</v>
      </c>
      <c r="F826" s="2">
        <f t="shared" si="156"/>
        <v>246.9</v>
      </c>
      <c r="G826" s="2">
        <f t="shared" si="157"/>
        <v>1011</v>
      </c>
      <c r="H826" s="12">
        <f t="shared" si="158"/>
        <v>-75.578635014836792</v>
      </c>
    </row>
    <row r="827" spans="1:8" x14ac:dyDescent="0.25">
      <c r="A827" s="10">
        <f t="shared" si="138"/>
        <v>44616</v>
      </c>
      <c r="B827">
        <f>'0224'!B18</f>
        <v>79</v>
      </c>
      <c r="C827">
        <f>'0224'!C18</f>
        <v>574.5</v>
      </c>
      <c r="D827">
        <f>'0224'!D18</f>
        <v>167.9</v>
      </c>
      <c r="E827">
        <f>'0224'!E18</f>
        <v>449.8</v>
      </c>
      <c r="F827" s="2">
        <f t="shared" ref="F827:F830" si="159">+B827+D827</f>
        <v>246.9</v>
      </c>
      <c r="G827" s="2">
        <f t="shared" ref="G827:G830" si="160">+C827+E827</f>
        <v>1024.3</v>
      </c>
      <c r="H827" s="12">
        <f t="shared" ref="H827:H830" si="161">+(F827/G827-1)*100</f>
        <v>-75.895733671775844</v>
      </c>
    </row>
    <row r="828" spans="1:8" x14ac:dyDescent="0.25">
      <c r="A828" s="10">
        <f t="shared" si="138"/>
        <v>44623</v>
      </c>
      <c r="B828">
        <f>'0303'!B19</f>
        <v>165.9</v>
      </c>
      <c r="C828">
        <f>'0303'!C19</f>
        <v>694.4</v>
      </c>
      <c r="D828">
        <f>'0303'!D19</f>
        <v>170.6</v>
      </c>
      <c r="E828">
        <f>'0303'!E19</f>
        <v>465.1</v>
      </c>
      <c r="F828" s="2">
        <f t="shared" si="159"/>
        <v>336.5</v>
      </c>
      <c r="G828" s="2">
        <f t="shared" si="160"/>
        <v>1159.5</v>
      </c>
      <c r="H828" s="12">
        <f t="shared" si="161"/>
        <v>-70.978870202673576</v>
      </c>
    </row>
    <row r="829" spans="1:8" x14ac:dyDescent="0.25">
      <c r="A829" s="10">
        <f t="shared" si="138"/>
        <v>44630</v>
      </c>
      <c r="B829">
        <f>'0310'!B20</f>
        <v>249.8</v>
      </c>
      <c r="C829">
        <f>'0310'!C20</f>
        <v>575.79999999999995</v>
      </c>
      <c r="D829">
        <f>'0310'!D20</f>
        <v>175</v>
      </c>
      <c r="E829">
        <f>'0310'!E20</f>
        <v>657.5</v>
      </c>
      <c r="F829" s="2">
        <f t="shared" si="159"/>
        <v>424.8</v>
      </c>
      <c r="G829" s="2">
        <f t="shared" si="160"/>
        <v>1233.3</v>
      </c>
      <c r="H829" s="12">
        <f t="shared" si="161"/>
        <v>-65.555825833130626</v>
      </c>
    </row>
    <row r="830" spans="1:8" x14ac:dyDescent="0.25">
      <c r="A830" s="10">
        <f t="shared" ref="A830:A852" si="162">+A829+7</f>
        <v>44637</v>
      </c>
      <c r="B830">
        <f>'0317'!B20</f>
        <v>251.7</v>
      </c>
      <c r="C830">
        <f>'0317'!C20</f>
        <v>503.1</v>
      </c>
      <c r="D830">
        <f>'0317'!D20</f>
        <v>183.6</v>
      </c>
      <c r="E830">
        <f>'0317'!E20</f>
        <v>741.8</v>
      </c>
      <c r="F830" s="2">
        <f t="shared" si="159"/>
        <v>435.29999999999995</v>
      </c>
      <c r="G830" s="2">
        <f t="shared" si="160"/>
        <v>1244.9000000000001</v>
      </c>
      <c r="H830" s="12">
        <f t="shared" si="161"/>
        <v>-65.033336010924586</v>
      </c>
    </row>
    <row r="831" spans="1:8" x14ac:dyDescent="0.25">
      <c r="A831" s="10">
        <f t="shared" si="138"/>
        <v>44644</v>
      </c>
      <c r="B831">
        <f>'0324'!B20</f>
        <v>314.10000000000002</v>
      </c>
      <c r="C831">
        <f>'0324'!C20</f>
        <v>419.8</v>
      </c>
      <c r="D831">
        <f>'0324'!D20</f>
        <v>187.1</v>
      </c>
      <c r="E831">
        <f>'0324'!E20</f>
        <v>907.7</v>
      </c>
      <c r="F831" s="2">
        <f t="shared" ref="F831:F834" si="163">+B831+D831</f>
        <v>501.20000000000005</v>
      </c>
      <c r="G831" s="2">
        <f t="shared" ref="G831:G834" si="164">+C831+E831</f>
        <v>1327.5</v>
      </c>
      <c r="H831" s="12">
        <f t="shared" ref="H831:H834" si="165">+(F831/G831-1)*100</f>
        <v>-62.244821092278713</v>
      </c>
    </row>
    <row r="832" spans="1:8" x14ac:dyDescent="0.25">
      <c r="A832" s="10">
        <f t="shared" si="162"/>
        <v>44651</v>
      </c>
      <c r="B832">
        <f>'0331'!B20</f>
        <v>311.5</v>
      </c>
      <c r="C832">
        <f>'0331'!C20</f>
        <v>347.5</v>
      </c>
      <c r="D832">
        <f>'0331'!D20</f>
        <v>192.7</v>
      </c>
      <c r="E832">
        <f>'0331'!E20</f>
        <v>985.3</v>
      </c>
      <c r="F832" s="2">
        <f t="shared" si="163"/>
        <v>504.2</v>
      </c>
      <c r="G832" s="2">
        <f t="shared" si="164"/>
        <v>1332.8</v>
      </c>
      <c r="H832" s="12">
        <f t="shared" si="165"/>
        <v>-62.169867947178872</v>
      </c>
    </row>
    <row r="833" spans="1:9" x14ac:dyDescent="0.25">
      <c r="A833" s="10">
        <f t="shared" si="138"/>
        <v>44658</v>
      </c>
      <c r="B833">
        <f>'0407'!B21</f>
        <v>241.5</v>
      </c>
      <c r="C833">
        <f>'0407'!C21</f>
        <v>335.2</v>
      </c>
      <c r="D833">
        <f>'0407'!D21</f>
        <v>269.3</v>
      </c>
      <c r="E833">
        <f>'0407'!E21</f>
        <v>1109.2</v>
      </c>
      <c r="F833" s="2">
        <f t="shared" si="163"/>
        <v>510.8</v>
      </c>
      <c r="G833" s="2">
        <f t="shared" si="164"/>
        <v>1444.4</v>
      </c>
      <c r="H833" s="12">
        <f t="shared" si="165"/>
        <v>-64.635834948767652</v>
      </c>
      <c r="I833">
        <f>'0407'!F21</f>
        <v>0</v>
      </c>
    </row>
    <row r="834" spans="1:9" x14ac:dyDescent="0.25">
      <c r="A834" s="10">
        <f t="shared" si="162"/>
        <v>44665</v>
      </c>
      <c r="B834">
        <f>'0414'!B21</f>
        <v>233.2</v>
      </c>
      <c r="C834">
        <f>'0414'!C21</f>
        <v>324.10000000000002</v>
      </c>
      <c r="D834">
        <f>'0414'!D21</f>
        <v>277.60000000000002</v>
      </c>
      <c r="E834">
        <f>'0414'!E21</f>
        <v>1193.0999999999999</v>
      </c>
      <c r="F834" s="2">
        <f t="shared" si="163"/>
        <v>510.8</v>
      </c>
      <c r="G834" s="2">
        <f t="shared" si="164"/>
        <v>1517.1999999999998</v>
      </c>
      <c r="H834" s="12">
        <f t="shared" si="165"/>
        <v>-66.332718165040859</v>
      </c>
      <c r="I834">
        <f>'0414'!F21</f>
        <v>0</v>
      </c>
    </row>
    <row r="835" spans="1:9" x14ac:dyDescent="0.25">
      <c r="A835" s="10">
        <f t="shared" si="162"/>
        <v>44672</v>
      </c>
      <c r="B835">
        <f>'0421'!B21</f>
        <v>225.6</v>
      </c>
      <c r="C835">
        <f>'0421'!C21</f>
        <v>309.8</v>
      </c>
      <c r="D835">
        <f>'0421'!D21</f>
        <v>303.39999999999998</v>
      </c>
      <c r="E835">
        <f>'0421'!E21</f>
        <v>1208.3</v>
      </c>
      <c r="F835" s="2">
        <f t="shared" ref="F835:F837" si="166">+B835+D835</f>
        <v>529</v>
      </c>
      <c r="G835" s="2">
        <f t="shared" ref="G835:G837" si="167">+C835+E835</f>
        <v>1518.1</v>
      </c>
      <c r="H835" s="12">
        <f t="shared" ref="H835:H844" si="168">+(F835/G835-1)*100</f>
        <v>-65.153810684408143</v>
      </c>
      <c r="I835">
        <f>'0421'!F21</f>
        <v>0</v>
      </c>
    </row>
    <row r="836" spans="1:9" x14ac:dyDescent="0.25">
      <c r="A836" s="10">
        <f t="shared" si="162"/>
        <v>44679</v>
      </c>
      <c r="B836">
        <f>'0428'!B21</f>
        <v>305.2</v>
      </c>
      <c r="C836">
        <f>'0428'!C21</f>
        <v>233.8</v>
      </c>
      <c r="D836">
        <f>'0428'!D21</f>
        <v>306.7</v>
      </c>
      <c r="E836">
        <f>'0428'!E21</f>
        <v>1294.5999999999999</v>
      </c>
      <c r="F836" s="2">
        <f t="shared" si="166"/>
        <v>611.9</v>
      </c>
      <c r="G836" s="2">
        <f t="shared" si="167"/>
        <v>1528.3999999999999</v>
      </c>
      <c r="H836" s="12">
        <f t="shared" si="168"/>
        <v>-59.96466893483381</v>
      </c>
      <c r="I836">
        <f>'0428'!F21</f>
        <v>0</v>
      </c>
    </row>
    <row r="837" spans="1:9" x14ac:dyDescent="0.25">
      <c r="A837" s="10">
        <f t="shared" si="162"/>
        <v>44686</v>
      </c>
      <c r="B837">
        <f>'0505'!B21</f>
        <v>299.60000000000002</v>
      </c>
      <c r="C837">
        <f>'0505'!C21</f>
        <v>156.6</v>
      </c>
      <c r="D837">
        <f>'0505'!D21</f>
        <v>312.89999999999998</v>
      </c>
      <c r="E837">
        <f>'0505'!E21</f>
        <v>1352.2</v>
      </c>
      <c r="F837" s="2">
        <f t="shared" si="166"/>
        <v>612.5</v>
      </c>
      <c r="G837" s="2">
        <f t="shared" si="167"/>
        <v>1508.8</v>
      </c>
      <c r="H837" s="12">
        <f t="shared" si="168"/>
        <v>-59.404825026511134</v>
      </c>
      <c r="I837">
        <f>'0505'!F21</f>
        <v>0</v>
      </c>
    </row>
    <row r="838" spans="1:9" x14ac:dyDescent="0.25">
      <c r="A838" s="10">
        <f t="shared" si="162"/>
        <v>44693</v>
      </c>
      <c r="B838">
        <f>'0512'!B21</f>
        <v>355.7</v>
      </c>
      <c r="C838">
        <f>'0512'!C21</f>
        <v>149.1</v>
      </c>
      <c r="D838">
        <f>'0512'!D21</f>
        <v>321.7</v>
      </c>
      <c r="E838">
        <f>'0512'!E21</f>
        <v>1361</v>
      </c>
      <c r="F838" s="2">
        <f t="shared" ref="F838:F841" si="169">+B838+D838</f>
        <v>677.4</v>
      </c>
      <c r="G838" s="2">
        <f t="shared" ref="G838:G841" si="170">+C838+E838</f>
        <v>1510.1</v>
      </c>
      <c r="H838" s="12">
        <f t="shared" si="168"/>
        <v>-55.142043573273291</v>
      </c>
      <c r="I838">
        <f>'0512'!F21</f>
        <v>0</v>
      </c>
    </row>
    <row r="839" spans="1:9" x14ac:dyDescent="0.25">
      <c r="A839" s="10">
        <f t="shared" si="162"/>
        <v>44700</v>
      </c>
      <c r="B839">
        <f>'0519'!B21</f>
        <v>349.9</v>
      </c>
      <c r="C839">
        <f>'0519'!C21</f>
        <v>139.5</v>
      </c>
      <c r="D839">
        <f>'0519'!D21</f>
        <v>330.4</v>
      </c>
      <c r="E839">
        <f>'0519'!E21</f>
        <v>1372.5</v>
      </c>
      <c r="F839" s="2">
        <f t="shared" si="169"/>
        <v>680.3</v>
      </c>
      <c r="G839" s="2">
        <f t="shared" si="170"/>
        <v>1512</v>
      </c>
      <c r="H839" s="12">
        <f t="shared" si="168"/>
        <v>-55.006613756613753</v>
      </c>
      <c r="I839">
        <f>'0519'!F21</f>
        <v>0</v>
      </c>
    </row>
    <row r="840" spans="1:9" x14ac:dyDescent="0.25">
      <c r="A840" s="10">
        <f t="shared" si="162"/>
        <v>44707</v>
      </c>
      <c r="B840">
        <f>'0526'!B21</f>
        <v>345.7</v>
      </c>
      <c r="C840">
        <f>'0526'!C21</f>
        <v>131</v>
      </c>
      <c r="D840">
        <f>'0526'!D21</f>
        <v>334.4</v>
      </c>
      <c r="E840">
        <f>'0526'!E21</f>
        <v>1380.8</v>
      </c>
      <c r="F840" s="2">
        <f t="shared" si="169"/>
        <v>680.09999999999991</v>
      </c>
      <c r="G840" s="2">
        <f t="shared" si="170"/>
        <v>1511.8</v>
      </c>
      <c r="H840" s="12">
        <f t="shared" si="168"/>
        <v>-55.013890726286554</v>
      </c>
      <c r="I840">
        <f>'0526'!F21</f>
        <v>0</v>
      </c>
    </row>
    <row r="841" spans="1:9" x14ac:dyDescent="0.25">
      <c r="A841" s="10">
        <f t="shared" si="162"/>
        <v>44714</v>
      </c>
      <c r="B841">
        <f>'0602'!B21</f>
        <v>211</v>
      </c>
      <c r="C841">
        <f>'0602'!C21</f>
        <v>124.2</v>
      </c>
      <c r="D841">
        <f>'0602'!D21</f>
        <v>478.8</v>
      </c>
      <c r="E841">
        <f>'0602'!E21</f>
        <v>1387.5</v>
      </c>
      <c r="F841" s="2">
        <f t="shared" si="169"/>
        <v>689.8</v>
      </c>
      <c r="G841" s="2">
        <f t="shared" si="170"/>
        <v>1511.7</v>
      </c>
      <c r="H841" s="12">
        <f t="shared" si="168"/>
        <v>-54.369253158695521</v>
      </c>
      <c r="I841">
        <f>'0602'!F21</f>
        <v>0</v>
      </c>
    </row>
    <row r="842" spans="1:9" x14ac:dyDescent="0.25">
      <c r="A842" s="10">
        <f t="shared" si="162"/>
        <v>44721</v>
      </c>
      <c r="B842">
        <f>'0609'!B21</f>
        <v>201.4</v>
      </c>
      <c r="C842">
        <f>'0609'!C21</f>
        <v>118.8</v>
      </c>
      <c r="D842">
        <f>'0609'!D21</f>
        <v>488.8</v>
      </c>
      <c r="E842">
        <f>'0609'!E21</f>
        <v>1393.3</v>
      </c>
      <c r="F842" s="2">
        <f t="shared" ref="F842:F844" si="171">+B842+D842</f>
        <v>690.2</v>
      </c>
      <c r="G842" s="2">
        <f t="shared" ref="G842:G844" si="172">+C842+E842</f>
        <v>1512.1</v>
      </c>
      <c r="H842" s="12">
        <f t="shared" si="168"/>
        <v>-54.354870709609152</v>
      </c>
      <c r="I842">
        <f>'0609'!F21</f>
        <v>0</v>
      </c>
    </row>
    <row r="843" spans="1:9" x14ac:dyDescent="0.25">
      <c r="A843" s="10">
        <f t="shared" si="162"/>
        <v>44728</v>
      </c>
      <c r="B843">
        <f>'0616'!B21</f>
        <v>135.5</v>
      </c>
      <c r="C843">
        <f>'0616'!C21</f>
        <v>41.7</v>
      </c>
      <c r="D843">
        <f>'0616'!D21</f>
        <v>558.6</v>
      </c>
      <c r="E843">
        <f>'0616'!E21</f>
        <v>1400.3</v>
      </c>
      <c r="F843" s="2">
        <f t="shared" si="171"/>
        <v>694.1</v>
      </c>
      <c r="G843" s="2">
        <f t="shared" si="172"/>
        <v>1442</v>
      </c>
      <c r="H843" s="12">
        <f t="shared" si="168"/>
        <v>-51.865464632454916</v>
      </c>
      <c r="I843">
        <f>'0616'!F21</f>
        <v>0</v>
      </c>
    </row>
    <row r="844" spans="1:9" x14ac:dyDescent="0.25">
      <c r="A844" s="10">
        <f t="shared" si="162"/>
        <v>44735</v>
      </c>
      <c r="B844">
        <f>'0623'!B22</f>
        <v>68.5</v>
      </c>
      <c r="C844">
        <f>'0623'!C22</f>
        <v>40.6</v>
      </c>
      <c r="D844">
        <f>'0623'!D22</f>
        <v>564.6</v>
      </c>
      <c r="E844">
        <f>'0623'!E22</f>
        <v>1403.2</v>
      </c>
      <c r="F844" s="2">
        <f t="shared" si="171"/>
        <v>633.1</v>
      </c>
      <c r="G844" s="2">
        <f t="shared" si="172"/>
        <v>1443.8</v>
      </c>
      <c r="H844" s="12">
        <f t="shared" si="168"/>
        <v>-56.150436348524721</v>
      </c>
      <c r="I844">
        <f>'0623'!F22</f>
        <v>4.5</v>
      </c>
    </row>
    <row r="845" spans="1:9" x14ac:dyDescent="0.25">
      <c r="A845" s="10">
        <f t="shared" si="162"/>
        <v>44742</v>
      </c>
      <c r="B845">
        <f>'0630'!B21</f>
        <v>61.1</v>
      </c>
      <c r="C845">
        <f>'0630'!C21</f>
        <v>48.3</v>
      </c>
      <c r="D845">
        <f>'0630'!D21</f>
        <v>571.9</v>
      </c>
      <c r="E845">
        <f>'0630'!E21</f>
        <v>1405</v>
      </c>
      <c r="F845" s="2">
        <f t="shared" ref="F845:F848" si="173">+B845+D845</f>
        <v>633</v>
      </c>
      <c r="G845" s="2">
        <f t="shared" ref="G845:G848" si="174">+C845+E845</f>
        <v>1453.3</v>
      </c>
      <c r="H845" s="12">
        <f t="shared" ref="H845:H848" si="175">+(F845/G845-1)*100</f>
        <v>-56.4439551365857</v>
      </c>
      <c r="I845">
        <f>'0630'!F21</f>
        <v>4.5</v>
      </c>
    </row>
    <row r="846" spans="1:9" x14ac:dyDescent="0.25">
      <c r="A846" s="10">
        <f t="shared" si="162"/>
        <v>44749</v>
      </c>
      <c r="B846">
        <f>'0707'!B21</f>
        <v>60.1</v>
      </c>
      <c r="C846">
        <f>'0707'!C21</f>
        <v>48.6</v>
      </c>
      <c r="D846">
        <f>'0707'!D21</f>
        <v>572.79999999999995</v>
      </c>
      <c r="E846">
        <f>'0707'!E21</f>
        <v>1408.2</v>
      </c>
      <c r="F846" s="2">
        <f t="shared" si="173"/>
        <v>632.9</v>
      </c>
      <c r="G846" s="2">
        <f t="shared" si="174"/>
        <v>1456.8</v>
      </c>
      <c r="H846" s="12">
        <f t="shared" si="175"/>
        <v>-56.555464030752333</v>
      </c>
      <c r="I846">
        <f>'0707'!F21</f>
        <v>4.5</v>
      </c>
    </row>
    <row r="847" spans="1:9" x14ac:dyDescent="0.25">
      <c r="A847" s="10">
        <f t="shared" si="162"/>
        <v>44756</v>
      </c>
      <c r="B847">
        <f>'0714'!B21</f>
        <v>55.7</v>
      </c>
      <c r="C847">
        <f>'0714'!C21</f>
        <v>43.7</v>
      </c>
      <c r="D847">
        <f>'0714'!D21</f>
        <v>577.1</v>
      </c>
      <c r="E847">
        <f>'0714'!E21</f>
        <v>1414.5</v>
      </c>
      <c r="F847" s="2">
        <f t="shared" si="173"/>
        <v>632.80000000000007</v>
      </c>
      <c r="G847" s="2">
        <f t="shared" si="174"/>
        <v>1458.2</v>
      </c>
      <c r="H847" s="12">
        <f t="shared" si="175"/>
        <v>-56.604032368673707</v>
      </c>
      <c r="I847">
        <f>'0714'!F21</f>
        <v>4.8</v>
      </c>
    </row>
    <row r="848" spans="1:9" x14ac:dyDescent="0.25">
      <c r="A848" s="10">
        <f t="shared" si="162"/>
        <v>44763</v>
      </c>
      <c r="B848">
        <f>'0721'!B21</f>
        <v>52.6</v>
      </c>
      <c r="C848">
        <f>'0721'!C21</f>
        <v>43.9</v>
      </c>
      <c r="D848">
        <f>'0721'!D21</f>
        <v>580</v>
      </c>
      <c r="E848">
        <f>'0721'!E21</f>
        <v>1416.8</v>
      </c>
      <c r="F848" s="2">
        <f t="shared" si="173"/>
        <v>632.6</v>
      </c>
      <c r="G848" s="2">
        <f t="shared" si="174"/>
        <v>1460.7</v>
      </c>
      <c r="H848" s="12">
        <f t="shared" si="175"/>
        <v>-56.691996987745611</v>
      </c>
      <c r="I848">
        <f>'0721'!F21</f>
        <v>4.5</v>
      </c>
    </row>
    <row r="849" spans="1:9" x14ac:dyDescent="0.25">
      <c r="A849" s="10">
        <f t="shared" si="162"/>
        <v>44770</v>
      </c>
      <c r="B849">
        <f>'0728'!B22</f>
        <v>50.2</v>
      </c>
      <c r="C849">
        <f>'0728'!C22</f>
        <v>43.5</v>
      </c>
      <c r="D849">
        <f>'0728'!D22</f>
        <v>582.70000000000005</v>
      </c>
      <c r="E849">
        <f>'0728'!E22</f>
        <v>1420.7</v>
      </c>
      <c r="F849" s="2">
        <f t="shared" ref="F849:F853" si="176">+B849+D849</f>
        <v>632.90000000000009</v>
      </c>
      <c r="G849" s="2">
        <f t="shared" ref="G849:G853" si="177">+C849+E849</f>
        <v>1464.2</v>
      </c>
      <c r="H849" s="12">
        <f t="shared" ref="H849:H853" si="178">+(F849/G849-1)*100</f>
        <v>-56.775030733506348</v>
      </c>
      <c r="I849">
        <f>'0728'!F22</f>
        <v>4.5</v>
      </c>
    </row>
    <row r="850" spans="1:9" x14ac:dyDescent="0.25">
      <c r="A850" s="10">
        <f t="shared" si="162"/>
        <v>44777</v>
      </c>
      <c r="B850">
        <f>'0804'!B22</f>
        <v>44.5</v>
      </c>
      <c r="C850">
        <f>'0804'!C22</f>
        <v>46.2</v>
      </c>
      <c r="D850">
        <f>'0804'!D22</f>
        <v>588.29999999999995</v>
      </c>
      <c r="E850">
        <f>'0804'!E22</f>
        <v>1422.4</v>
      </c>
      <c r="F850" s="2">
        <f t="shared" si="176"/>
        <v>632.79999999999995</v>
      </c>
      <c r="G850" s="2">
        <f t="shared" si="177"/>
        <v>1468.6000000000001</v>
      </c>
      <c r="H850" s="12">
        <f t="shared" si="178"/>
        <v>-56.911344137273602</v>
      </c>
      <c r="I850">
        <f>'0804'!F22</f>
        <v>4.5</v>
      </c>
    </row>
    <row r="851" spans="1:9" x14ac:dyDescent="0.25">
      <c r="A851" s="10">
        <f t="shared" si="162"/>
        <v>44784</v>
      </c>
      <c r="B851">
        <f>'0811'!B22</f>
        <v>40.6</v>
      </c>
      <c r="C851">
        <f>'0811'!C22</f>
        <v>42.9</v>
      </c>
      <c r="D851">
        <f>'0811'!D22</f>
        <v>592.20000000000005</v>
      </c>
      <c r="E851">
        <f>'0811'!E22</f>
        <v>1425.8</v>
      </c>
      <c r="F851" s="2">
        <f t="shared" si="176"/>
        <v>632.80000000000007</v>
      </c>
      <c r="G851" s="2">
        <f t="shared" si="177"/>
        <v>1468.7</v>
      </c>
      <c r="H851" s="12">
        <f t="shared" si="178"/>
        <v>-56.914277932865801</v>
      </c>
      <c r="I851">
        <f>'0811'!F22</f>
        <v>13.3</v>
      </c>
    </row>
    <row r="852" spans="1:9" x14ac:dyDescent="0.25">
      <c r="A852" s="10">
        <f t="shared" si="162"/>
        <v>44791</v>
      </c>
      <c r="C852">
        <v>51.1</v>
      </c>
      <c r="E852">
        <v>1427.3</v>
      </c>
      <c r="F852" s="2">
        <f t="shared" si="176"/>
        <v>0</v>
      </c>
      <c r="G852" s="2">
        <f t="shared" si="177"/>
        <v>1478.3999999999999</v>
      </c>
      <c r="H852" s="12">
        <f t="shared" si="178"/>
        <v>-100</v>
      </c>
    </row>
    <row r="853" spans="1:9" x14ac:dyDescent="0.25">
      <c r="A853" s="10">
        <f>+A852+7</f>
        <v>44798</v>
      </c>
      <c r="B853">
        <f>'0825'!B22</f>
        <v>38.6</v>
      </c>
      <c r="C853">
        <f>'0825'!C22</f>
        <v>55.3</v>
      </c>
      <c r="D853">
        <f>'0825'!D22</f>
        <v>596.29999999999995</v>
      </c>
      <c r="E853">
        <f>'0825'!E22</f>
        <v>1431.9</v>
      </c>
      <c r="F853" s="2">
        <f t="shared" si="176"/>
        <v>634.9</v>
      </c>
      <c r="G853" s="2">
        <f t="shared" si="177"/>
        <v>1487.2</v>
      </c>
      <c r="H853" s="12">
        <f t="shared" si="178"/>
        <v>-57.309037116729435</v>
      </c>
      <c r="I853">
        <f>'0825'!F22</f>
        <v>41</v>
      </c>
    </row>
    <row r="854" spans="1:9" x14ac:dyDescent="0.25">
      <c r="A854" s="10">
        <f>+A853+7</f>
        <v>44805</v>
      </c>
      <c r="B854">
        <f>'0901'!B19</f>
        <v>92.2</v>
      </c>
      <c r="C854">
        <f>'0901'!C19</f>
        <v>153.1</v>
      </c>
      <c r="D854">
        <f>'0901'!D19</f>
        <v>0</v>
      </c>
      <c r="E854">
        <f>'0901'!E19</f>
        <v>0</v>
      </c>
      <c r="F854" s="2">
        <f t="shared" ref="F854:F855" si="179">+B854+D854</f>
        <v>92.2</v>
      </c>
      <c r="G854" s="2">
        <f t="shared" ref="G854:G855" si="180">+C854+E854</f>
        <v>153.1</v>
      </c>
      <c r="H854" s="12">
        <f t="shared" ref="H854:H860" si="181">+(F854/G854-1)*100</f>
        <v>-39.777922926192019</v>
      </c>
    </row>
    <row r="855" spans="1:9" x14ac:dyDescent="0.25">
      <c r="A855" s="10">
        <f>+A854+7</f>
        <v>44812</v>
      </c>
      <c r="B855">
        <f>'0908'!B18</f>
        <v>89.3</v>
      </c>
      <c r="C855">
        <f>'0908'!C18</f>
        <v>153.5</v>
      </c>
      <c r="D855">
        <f>'0908'!D18</f>
        <v>3.9</v>
      </c>
      <c r="E855">
        <f>'0908'!E18</f>
        <v>1</v>
      </c>
      <c r="F855" s="2">
        <f t="shared" si="179"/>
        <v>93.2</v>
      </c>
      <c r="G855" s="2">
        <f t="shared" si="180"/>
        <v>154.5</v>
      </c>
      <c r="H855" s="12">
        <f t="shared" si="181"/>
        <v>-39.676375404530738</v>
      </c>
    </row>
    <row r="856" spans="1:9" x14ac:dyDescent="0.25">
      <c r="A856" s="10">
        <f t="shared" ref="A856:A906" si="182">+A855+7</f>
        <v>44819</v>
      </c>
      <c r="B856">
        <f>'0915'!B18</f>
        <v>90.8</v>
      </c>
      <c r="C856">
        <f>'0915'!C18</f>
        <v>150.80000000000001</v>
      </c>
      <c r="D856">
        <f>'0915'!D18</f>
        <v>3.9</v>
      </c>
      <c r="E856">
        <f>'0915'!E18</f>
        <v>3.7</v>
      </c>
      <c r="F856" s="2">
        <f t="shared" ref="F856:F859" si="183">+B856+D856</f>
        <v>94.7</v>
      </c>
      <c r="G856" s="2">
        <f t="shared" ref="G856:G859" si="184">+C856+E856</f>
        <v>154.5</v>
      </c>
      <c r="H856" s="12">
        <f t="shared" si="181"/>
        <v>-38.705501618122973</v>
      </c>
    </row>
    <row r="857" spans="1:9" x14ac:dyDescent="0.25">
      <c r="A857" s="10">
        <f t="shared" si="182"/>
        <v>44826</v>
      </c>
      <c r="B857">
        <f>'0922'!B18</f>
        <v>85.3</v>
      </c>
      <c r="C857">
        <f>'0922'!C18</f>
        <v>148.1</v>
      </c>
      <c r="D857">
        <f>'0922'!D18</f>
        <v>9.3000000000000007</v>
      </c>
      <c r="E857">
        <f>'0922'!E18</f>
        <v>22.2</v>
      </c>
      <c r="F857" s="2">
        <f t="shared" si="183"/>
        <v>94.6</v>
      </c>
      <c r="G857" s="2">
        <f t="shared" si="184"/>
        <v>170.29999999999998</v>
      </c>
      <c r="H857" s="12">
        <f t="shared" si="181"/>
        <v>-44.450968878449792</v>
      </c>
    </row>
    <row r="858" spans="1:9" x14ac:dyDescent="0.25">
      <c r="A858" s="10">
        <f t="shared" si="182"/>
        <v>44833</v>
      </c>
      <c r="B858">
        <f>'0929'!B18</f>
        <v>82.9</v>
      </c>
      <c r="C858">
        <f>'0929'!C18</f>
        <v>149.30000000000001</v>
      </c>
      <c r="D858">
        <f>'0929'!D18</f>
        <v>11.7</v>
      </c>
      <c r="E858">
        <f>'0929'!E18</f>
        <v>28.8</v>
      </c>
      <c r="F858" s="2">
        <f t="shared" si="183"/>
        <v>94.600000000000009</v>
      </c>
      <c r="G858" s="2">
        <f t="shared" si="184"/>
        <v>178.10000000000002</v>
      </c>
      <c r="H858" s="12">
        <f t="shared" si="181"/>
        <v>-46.883773161145427</v>
      </c>
    </row>
    <row r="859" spans="1:9" x14ac:dyDescent="0.25">
      <c r="A859" s="10">
        <f t="shared" si="182"/>
        <v>44840</v>
      </c>
      <c r="B859">
        <f>'1006'!B18</f>
        <v>80.5</v>
      </c>
      <c r="C859">
        <f>'1006'!C18</f>
        <v>152.1</v>
      </c>
      <c r="D859">
        <f>'1006'!D18</f>
        <v>14.1</v>
      </c>
      <c r="E859">
        <f>'1006'!E18</f>
        <v>29.8</v>
      </c>
      <c r="F859" s="2">
        <f t="shared" si="183"/>
        <v>94.6</v>
      </c>
      <c r="G859" s="2">
        <f t="shared" si="184"/>
        <v>181.9</v>
      </c>
      <c r="H859" s="12">
        <f t="shared" si="181"/>
        <v>-47.9934029686641</v>
      </c>
    </row>
    <row r="860" spans="1:9" x14ac:dyDescent="0.25">
      <c r="A860" s="10">
        <f t="shared" si="182"/>
        <v>44847</v>
      </c>
      <c r="B860">
        <f>'1013'!B18</f>
        <v>77</v>
      </c>
      <c r="C860">
        <f>'1013'!C18</f>
        <v>150.9</v>
      </c>
      <c r="D860">
        <f>'1013'!D18</f>
        <v>19.899999999999999</v>
      </c>
      <c r="E860">
        <f>'1013'!E18</f>
        <v>34</v>
      </c>
      <c r="F860" s="2">
        <f t="shared" ref="F860:F865" si="185">+B860+D860</f>
        <v>96.9</v>
      </c>
      <c r="G860" s="2">
        <f t="shared" ref="G860:G865" si="186">+C860+E860</f>
        <v>184.9</v>
      </c>
      <c r="H860" s="12">
        <f t="shared" si="181"/>
        <v>-47.593293672255278</v>
      </c>
    </row>
    <row r="861" spans="1:9" x14ac:dyDescent="0.25">
      <c r="A861" s="10">
        <f t="shared" si="182"/>
        <v>44854</v>
      </c>
      <c r="B861">
        <f>'1020'!B18</f>
        <v>72.7</v>
      </c>
      <c r="C861">
        <f>'1020'!C18</f>
        <v>156.1</v>
      </c>
      <c r="D861">
        <f>'1020'!D18</f>
        <v>24.6</v>
      </c>
      <c r="E861">
        <f>'1020'!E18</f>
        <v>36.700000000000003</v>
      </c>
      <c r="F861" s="2">
        <f t="shared" si="185"/>
        <v>97.300000000000011</v>
      </c>
      <c r="G861" s="2">
        <f t="shared" si="186"/>
        <v>192.8</v>
      </c>
      <c r="H861" s="12">
        <f t="shared" ref="H861:H865" si="187">+(F861/G861-1)*100</f>
        <v>-49.533195020746888</v>
      </c>
    </row>
    <row r="862" spans="1:9" x14ac:dyDescent="0.25">
      <c r="A862" s="10">
        <f t="shared" si="182"/>
        <v>44861</v>
      </c>
      <c r="B862">
        <f>'1027'!B18</f>
        <v>61.1</v>
      </c>
      <c r="C862">
        <f>'1027'!C18</f>
        <v>155.5</v>
      </c>
      <c r="D862">
        <f>'1027'!D18</f>
        <v>37.6</v>
      </c>
      <c r="E862">
        <f>'1027'!E18</f>
        <v>38</v>
      </c>
      <c r="F862" s="2">
        <f t="shared" si="185"/>
        <v>98.7</v>
      </c>
      <c r="G862" s="2">
        <f t="shared" si="186"/>
        <v>193.5</v>
      </c>
      <c r="H862" s="12">
        <f t="shared" si="187"/>
        <v>-48.992248062015499</v>
      </c>
    </row>
    <row r="863" spans="1:9" x14ac:dyDescent="0.25">
      <c r="A863" s="10">
        <f t="shared" si="182"/>
        <v>44868</v>
      </c>
      <c r="B863">
        <f>'1103'!B18</f>
        <v>63.4</v>
      </c>
      <c r="C863">
        <f>'1103'!C18</f>
        <v>148.30000000000001</v>
      </c>
      <c r="D863">
        <f>'1103'!D18</f>
        <v>40.799999999999997</v>
      </c>
      <c r="E863">
        <f>'1103'!E18</f>
        <v>47.4</v>
      </c>
      <c r="F863" s="2">
        <f t="shared" si="185"/>
        <v>104.19999999999999</v>
      </c>
      <c r="G863" s="2">
        <f t="shared" si="186"/>
        <v>195.70000000000002</v>
      </c>
      <c r="H863" s="12">
        <f t="shared" si="187"/>
        <v>-46.755237608584579</v>
      </c>
    </row>
    <row r="864" spans="1:9" x14ac:dyDescent="0.25">
      <c r="A864" s="10">
        <f t="shared" si="182"/>
        <v>44875</v>
      </c>
      <c r="B864">
        <f>'1110'!B18</f>
        <v>59.7</v>
      </c>
      <c r="C864">
        <f>'1110'!C18</f>
        <v>142</v>
      </c>
      <c r="D864">
        <f>'1110'!D18</f>
        <v>44.5</v>
      </c>
      <c r="E864">
        <f>'1110'!E18</f>
        <v>54</v>
      </c>
      <c r="F864" s="2">
        <f t="shared" si="185"/>
        <v>104.2</v>
      </c>
      <c r="G864" s="2">
        <f t="shared" si="186"/>
        <v>196</v>
      </c>
      <c r="H864" s="12">
        <f t="shared" si="187"/>
        <v>-46.836734693877546</v>
      </c>
    </row>
    <row r="865" spans="1:8" x14ac:dyDescent="0.25">
      <c r="A865" s="10">
        <f t="shared" si="182"/>
        <v>44882</v>
      </c>
      <c r="B865">
        <f>'1117'!B18</f>
        <v>65.5</v>
      </c>
      <c r="C865">
        <f>'1117'!C18</f>
        <v>140.9</v>
      </c>
      <c r="D865">
        <f>'1117'!D18</f>
        <v>52.3</v>
      </c>
      <c r="E865">
        <f>'1117'!E18</f>
        <v>55.1</v>
      </c>
      <c r="F865" s="2">
        <f t="shared" si="185"/>
        <v>117.8</v>
      </c>
      <c r="G865" s="2">
        <f t="shared" si="186"/>
        <v>196</v>
      </c>
      <c r="H865" s="12">
        <f t="shared" si="187"/>
        <v>-39.897959183673471</v>
      </c>
    </row>
    <row r="866" spans="1:8" x14ac:dyDescent="0.25">
      <c r="A866" s="10">
        <f t="shared" si="182"/>
        <v>44889</v>
      </c>
      <c r="B866">
        <f>'1124'!B18</f>
        <v>60.1</v>
      </c>
      <c r="C866">
        <f>'1124'!C18</f>
        <v>136.9</v>
      </c>
      <c r="D866">
        <f>'1124'!D18</f>
        <v>57.7</v>
      </c>
      <c r="E866">
        <f>'1124'!E18</f>
        <v>59</v>
      </c>
      <c r="F866" s="2">
        <f t="shared" ref="F866:F871" si="188">+B866+D866</f>
        <v>117.80000000000001</v>
      </c>
      <c r="G866" s="2">
        <f t="shared" ref="G866:G871" si="189">+C866+E866</f>
        <v>195.9</v>
      </c>
      <c r="H866" s="12">
        <f t="shared" ref="H866:H871" si="190">+(F866/G866-1)*100</f>
        <v>-39.86727922409392</v>
      </c>
    </row>
    <row r="867" spans="1:8" x14ac:dyDescent="0.25">
      <c r="A867" s="10">
        <f t="shared" si="182"/>
        <v>44896</v>
      </c>
      <c r="B867">
        <f>'1201'!B20</f>
        <v>53.9</v>
      </c>
      <c r="C867">
        <f>'1201'!C20</f>
        <v>132.30000000000001</v>
      </c>
      <c r="D867">
        <f>'1201'!D20</f>
        <v>63.9</v>
      </c>
      <c r="E867">
        <f>'1201'!E20</f>
        <v>69.3</v>
      </c>
      <c r="F867" s="2">
        <f t="shared" si="188"/>
        <v>117.8</v>
      </c>
      <c r="G867" s="2">
        <f t="shared" si="189"/>
        <v>201.60000000000002</v>
      </c>
      <c r="H867" s="12">
        <f t="shared" si="190"/>
        <v>-41.567460317460323</v>
      </c>
    </row>
    <row r="868" spans="1:8" x14ac:dyDescent="0.25">
      <c r="A868" s="10">
        <f t="shared" si="182"/>
        <v>44903</v>
      </c>
      <c r="B868">
        <f>'1208'!B19</f>
        <v>62.1</v>
      </c>
      <c r="C868">
        <f>'1208'!C19</f>
        <v>134.80000000000001</v>
      </c>
      <c r="D868">
        <f>'1208'!D19</f>
        <v>65.099999999999994</v>
      </c>
      <c r="E868">
        <f>'1208'!E19</f>
        <v>70.3</v>
      </c>
      <c r="F868" s="2">
        <f t="shared" si="188"/>
        <v>127.19999999999999</v>
      </c>
      <c r="G868" s="2">
        <f t="shared" si="189"/>
        <v>205.10000000000002</v>
      </c>
      <c r="H868" s="12">
        <f t="shared" si="190"/>
        <v>-37.981472452462228</v>
      </c>
    </row>
    <row r="869" spans="1:8" x14ac:dyDescent="0.25">
      <c r="A869" s="10">
        <f t="shared" si="182"/>
        <v>44910</v>
      </c>
      <c r="B869">
        <f>'1215'!B19</f>
        <v>81</v>
      </c>
      <c r="C869">
        <f>'1215'!C19</f>
        <v>134.80000000000001</v>
      </c>
      <c r="D869">
        <f>'1215'!D19</f>
        <v>66.3</v>
      </c>
      <c r="E869">
        <f>'1215'!E19</f>
        <v>77.2</v>
      </c>
      <c r="F869" s="2">
        <f t="shared" si="188"/>
        <v>147.30000000000001</v>
      </c>
      <c r="G869" s="2">
        <f t="shared" si="189"/>
        <v>212</v>
      </c>
      <c r="H869" s="12">
        <f t="shared" si="190"/>
        <v>-30.518867924528294</v>
      </c>
    </row>
    <row r="870" spans="1:8" x14ac:dyDescent="0.25">
      <c r="A870" s="10">
        <f t="shared" si="182"/>
        <v>44917</v>
      </c>
      <c r="B870">
        <f>'1222'!B19</f>
        <v>74.599999999999994</v>
      </c>
      <c r="C870">
        <f>'1222'!C19</f>
        <v>132.69999999999999</v>
      </c>
      <c r="D870">
        <f>'1222'!D19</f>
        <v>72.599999999999994</v>
      </c>
      <c r="E870">
        <f>'1222'!E19</f>
        <v>83.8</v>
      </c>
      <c r="F870" s="2">
        <f t="shared" si="188"/>
        <v>147.19999999999999</v>
      </c>
      <c r="G870" s="2">
        <f t="shared" si="189"/>
        <v>216.5</v>
      </c>
      <c r="H870" s="12">
        <f t="shared" si="190"/>
        <v>-32.00923787528869</v>
      </c>
    </row>
    <row r="871" spans="1:8" x14ac:dyDescent="0.25">
      <c r="A871" s="10">
        <f t="shared" si="182"/>
        <v>44924</v>
      </c>
      <c r="B871">
        <f>'1229'!B19</f>
        <v>73.900000000000006</v>
      </c>
      <c r="C871">
        <f>'1229'!C19</f>
        <v>125.6</v>
      </c>
      <c r="D871">
        <f>'1229'!D19</f>
        <v>75.3</v>
      </c>
      <c r="E871">
        <f>'1229'!E19</f>
        <v>93.3</v>
      </c>
      <c r="F871" s="2">
        <f t="shared" si="188"/>
        <v>149.19999999999999</v>
      </c>
      <c r="G871" s="2">
        <f t="shared" si="189"/>
        <v>218.89999999999998</v>
      </c>
      <c r="H871" s="12">
        <f t="shared" si="190"/>
        <v>-31.841023298309736</v>
      </c>
    </row>
    <row r="872" spans="1:8" x14ac:dyDescent="0.25">
      <c r="A872" s="10">
        <f t="shared" si="182"/>
        <v>44931</v>
      </c>
      <c r="B872">
        <f>'0105'!B19</f>
        <v>74.900000000000006</v>
      </c>
      <c r="C872">
        <f>'0105'!C19</f>
        <v>125.5</v>
      </c>
      <c r="D872">
        <f>'0105'!D19</f>
        <v>79.5</v>
      </c>
      <c r="E872">
        <f>'0105'!E19</f>
        <v>95.9</v>
      </c>
      <c r="F872" s="2">
        <f t="shared" ref="F872:F874" si="191">+B872+D872</f>
        <v>154.4</v>
      </c>
      <c r="G872" s="2">
        <f t="shared" ref="G872:G874" si="192">+C872+E872</f>
        <v>221.4</v>
      </c>
      <c r="H872" s="12">
        <f t="shared" ref="H872:H874" si="193">+(F872/G872-1)*100</f>
        <v>-30.261969286359523</v>
      </c>
    </row>
    <row r="873" spans="1:8" x14ac:dyDescent="0.25">
      <c r="A873" s="10">
        <f t="shared" si="182"/>
        <v>44938</v>
      </c>
      <c r="B873">
        <f>'0112'!B19</f>
        <v>141.9</v>
      </c>
      <c r="C873">
        <f>'0112'!C19</f>
        <v>123.9</v>
      </c>
      <c r="D873">
        <f>'0112'!D19</f>
        <v>82.8</v>
      </c>
      <c r="E873">
        <f>'0112'!E19</f>
        <v>98.2</v>
      </c>
      <c r="F873" s="2">
        <f t="shared" si="191"/>
        <v>224.7</v>
      </c>
      <c r="G873" s="2">
        <f t="shared" si="192"/>
        <v>222.10000000000002</v>
      </c>
      <c r="H873" s="12">
        <f t="shared" si="193"/>
        <v>1.1706438541197572</v>
      </c>
    </row>
    <row r="874" spans="1:8" x14ac:dyDescent="0.25">
      <c r="A874" s="10">
        <f t="shared" si="182"/>
        <v>44945</v>
      </c>
      <c r="B874">
        <f>'0119'!B20</f>
        <v>134.9</v>
      </c>
      <c r="C874">
        <f>'0119'!C20</f>
        <v>118</v>
      </c>
      <c r="D874">
        <f>'0119'!D20</f>
        <v>89.7</v>
      </c>
      <c r="E874">
        <f>'0119'!E20</f>
        <v>111</v>
      </c>
      <c r="F874" s="2">
        <f t="shared" si="191"/>
        <v>224.60000000000002</v>
      </c>
      <c r="G874" s="2">
        <f t="shared" si="192"/>
        <v>229</v>
      </c>
      <c r="H874" s="12">
        <f t="shared" si="193"/>
        <v>-1.9213973799126594</v>
      </c>
    </row>
    <row r="875" spans="1:8" x14ac:dyDescent="0.25">
      <c r="A875" s="10">
        <f t="shared" si="182"/>
        <v>44952</v>
      </c>
      <c r="B875">
        <f>'0126'!B20</f>
        <v>171.7</v>
      </c>
      <c r="C875">
        <f>'0126'!C20</f>
        <v>113</v>
      </c>
      <c r="D875">
        <f>'0126'!D20</f>
        <v>103.5</v>
      </c>
      <c r="E875">
        <f>'0126'!E20</f>
        <v>116.3</v>
      </c>
      <c r="F875" s="2">
        <f t="shared" ref="F875:F877" si="194">+B875+D875</f>
        <v>275.2</v>
      </c>
      <c r="G875" s="2">
        <f t="shared" ref="G875:G877" si="195">+C875+E875</f>
        <v>229.3</v>
      </c>
      <c r="H875" s="12">
        <f t="shared" ref="H875:H877" si="196">+(F875/G875-1)*100</f>
        <v>20.017444395987781</v>
      </c>
    </row>
    <row r="876" spans="1:8" x14ac:dyDescent="0.25">
      <c r="A876" s="10">
        <f t="shared" si="182"/>
        <v>44959</v>
      </c>
      <c r="B876">
        <f>'0202'!B20</f>
        <v>174.9</v>
      </c>
      <c r="C876">
        <f>'0202'!C20</f>
        <v>104.5</v>
      </c>
      <c r="D876">
        <f>'0202'!D20</f>
        <v>105.9</v>
      </c>
      <c r="E876">
        <f>'0202'!E20</f>
        <v>124.8</v>
      </c>
      <c r="F876" s="2">
        <f t="shared" si="194"/>
        <v>280.8</v>
      </c>
      <c r="G876" s="2">
        <f t="shared" si="195"/>
        <v>229.3</v>
      </c>
      <c r="H876" s="12">
        <f t="shared" si="196"/>
        <v>22.459659834278245</v>
      </c>
    </row>
    <row r="877" spans="1:8" x14ac:dyDescent="0.25">
      <c r="A877" s="10">
        <f t="shared" si="182"/>
        <v>44966</v>
      </c>
      <c r="B877">
        <f>'0209'!B20</f>
        <v>174.7</v>
      </c>
      <c r="C877">
        <f>'0209'!C20</f>
        <v>81.599999999999994</v>
      </c>
      <c r="D877">
        <f>'0209'!D20</f>
        <v>109.5</v>
      </c>
      <c r="E877">
        <f>'0209'!E20</f>
        <v>151.69999999999999</v>
      </c>
      <c r="F877" s="2">
        <f t="shared" si="194"/>
        <v>284.2</v>
      </c>
      <c r="G877" s="2">
        <f t="shared" si="195"/>
        <v>233.29999999999998</v>
      </c>
      <c r="H877" s="12">
        <f t="shared" si="196"/>
        <v>21.817402486069447</v>
      </c>
    </row>
    <row r="878" spans="1:8" x14ac:dyDescent="0.25">
      <c r="A878" s="10">
        <f t="shared" si="182"/>
        <v>44973</v>
      </c>
      <c r="B878">
        <f>'0216'!B20</f>
        <v>168.6</v>
      </c>
      <c r="C878">
        <f>'0216'!C20</f>
        <v>91.6</v>
      </c>
      <c r="D878">
        <f>'0216'!D20</f>
        <v>193.2</v>
      </c>
      <c r="E878">
        <f>'0216'!E20</f>
        <v>155.30000000000001</v>
      </c>
      <c r="F878" s="2">
        <f t="shared" ref="F878:F880" si="197">+B878+D878</f>
        <v>361.79999999999995</v>
      </c>
      <c r="G878" s="2">
        <f t="shared" ref="G878:G880" si="198">+C878+E878</f>
        <v>246.9</v>
      </c>
      <c r="H878" s="12">
        <f t="shared" ref="H878:H880" si="199">+(F878/G878-1)*100</f>
        <v>46.537059538274583</v>
      </c>
    </row>
    <row r="879" spans="1:8" x14ac:dyDescent="0.25">
      <c r="A879" s="10">
        <f t="shared" si="182"/>
        <v>44980</v>
      </c>
      <c r="B879">
        <f>'0223'!B20</f>
        <v>162</v>
      </c>
      <c r="C879">
        <f>'0223'!C20</f>
        <v>79</v>
      </c>
      <c r="D879">
        <f>'0223'!D20</f>
        <v>202.4</v>
      </c>
      <c r="E879">
        <f>'0223'!E20</f>
        <v>167.9</v>
      </c>
      <c r="F879" s="2">
        <f t="shared" si="197"/>
        <v>364.4</v>
      </c>
      <c r="G879" s="2">
        <f t="shared" si="198"/>
        <v>246.9</v>
      </c>
      <c r="H879" s="12">
        <f t="shared" si="199"/>
        <v>47.590117456460092</v>
      </c>
    </row>
    <row r="880" spans="1:8" x14ac:dyDescent="0.25">
      <c r="A880" s="10">
        <f t="shared" si="182"/>
        <v>44987</v>
      </c>
      <c r="B880">
        <f>'0302'!B20</f>
        <v>152.69999999999999</v>
      </c>
      <c r="C880">
        <f>'0302'!C20</f>
        <v>165.9</v>
      </c>
      <c r="D880">
        <f>'0302'!D20</f>
        <v>212.7</v>
      </c>
      <c r="E880">
        <f>'0302'!E20</f>
        <v>170.6</v>
      </c>
      <c r="F880" s="2">
        <f t="shared" si="197"/>
        <v>365.4</v>
      </c>
      <c r="G880" s="2">
        <f t="shared" si="198"/>
        <v>336.5</v>
      </c>
      <c r="H880" s="12">
        <f t="shared" si="199"/>
        <v>8.5884101040118779</v>
      </c>
    </row>
    <row r="881" spans="1:9" x14ac:dyDescent="0.25">
      <c r="A881" s="10">
        <f t="shared" si="182"/>
        <v>44994</v>
      </c>
      <c r="B881">
        <f>'0309'!B22</f>
        <v>160.69999999999999</v>
      </c>
      <c r="C881">
        <f>'0309'!C22</f>
        <v>249.8</v>
      </c>
      <c r="D881">
        <f>'0309'!D22</f>
        <v>219.3</v>
      </c>
      <c r="E881">
        <f>'0309'!E22</f>
        <v>175</v>
      </c>
      <c r="F881" s="2">
        <f t="shared" ref="F881:F888" si="200">+B881+D881</f>
        <v>380</v>
      </c>
      <c r="G881" s="2">
        <f t="shared" ref="G881:G888" si="201">+C881+E881</f>
        <v>424.8</v>
      </c>
      <c r="H881" s="12">
        <f t="shared" ref="H881:H888" si="202">+(F881/G881-1)*100</f>
        <v>-10.546139359698682</v>
      </c>
    </row>
    <row r="882" spans="1:9" x14ac:dyDescent="0.25">
      <c r="A882" s="10">
        <f t="shared" si="182"/>
        <v>45001</v>
      </c>
      <c r="B882">
        <f>'0316'!B22</f>
        <v>102.4</v>
      </c>
      <c r="C882">
        <f>'0316'!C22</f>
        <v>251.7</v>
      </c>
      <c r="D882">
        <f>'0316'!D22</f>
        <v>280.60000000000002</v>
      </c>
      <c r="E882">
        <f>'0316'!E22</f>
        <v>183.6</v>
      </c>
      <c r="F882" s="2">
        <f t="shared" si="200"/>
        <v>383</v>
      </c>
      <c r="G882" s="2">
        <f t="shared" si="201"/>
        <v>435.29999999999995</v>
      </c>
      <c r="H882" s="12">
        <f t="shared" si="202"/>
        <v>-12.014702504020203</v>
      </c>
    </row>
    <row r="883" spans="1:9" x14ac:dyDescent="0.25">
      <c r="A883" s="10">
        <f t="shared" si="182"/>
        <v>45008</v>
      </c>
      <c r="B883">
        <f>'0323'!B23</f>
        <v>101.6</v>
      </c>
      <c r="C883">
        <f>'0323'!C23</f>
        <v>314.10000000000002</v>
      </c>
      <c r="D883">
        <f>'0323'!D23</f>
        <v>281.2</v>
      </c>
      <c r="E883">
        <f>'0323'!E23</f>
        <v>187.1</v>
      </c>
      <c r="F883" s="2">
        <f t="shared" si="200"/>
        <v>382.79999999999995</v>
      </c>
      <c r="G883" s="2">
        <f t="shared" si="201"/>
        <v>501.20000000000005</v>
      </c>
      <c r="H883" s="12">
        <f t="shared" si="202"/>
        <v>-23.623304070231466</v>
      </c>
    </row>
    <row r="884" spans="1:9" x14ac:dyDescent="0.25">
      <c r="A884" s="10">
        <f t="shared" si="182"/>
        <v>45015</v>
      </c>
      <c r="B884">
        <f>'0330'!B23</f>
        <v>100.7</v>
      </c>
      <c r="C884">
        <f>'0330'!C23</f>
        <v>311.5</v>
      </c>
      <c r="D884">
        <f>'0330'!D23</f>
        <v>283.8</v>
      </c>
      <c r="E884">
        <f>'0330'!E23</f>
        <v>192.7</v>
      </c>
      <c r="F884" s="2">
        <f t="shared" si="200"/>
        <v>384.5</v>
      </c>
      <c r="G884" s="2">
        <f t="shared" si="201"/>
        <v>504.2</v>
      </c>
      <c r="H884" s="12">
        <f t="shared" si="202"/>
        <v>-23.740579135263783</v>
      </c>
    </row>
    <row r="885" spans="1:9" x14ac:dyDescent="0.25">
      <c r="A885" s="10">
        <f t="shared" si="182"/>
        <v>45022</v>
      </c>
      <c r="B885">
        <f>'0406'!B23</f>
        <v>95.9</v>
      </c>
      <c r="C885">
        <f>'0406'!C23</f>
        <v>241.5</v>
      </c>
      <c r="D885">
        <f>'0406'!D23</f>
        <v>288.7</v>
      </c>
      <c r="E885">
        <f>'0406'!E23</f>
        <v>269.3</v>
      </c>
      <c r="F885" s="2">
        <f t="shared" si="200"/>
        <v>384.6</v>
      </c>
      <c r="G885" s="2">
        <f t="shared" si="201"/>
        <v>510.8</v>
      </c>
      <c r="H885" s="12">
        <f t="shared" si="202"/>
        <v>-24.706342991386055</v>
      </c>
    </row>
    <row r="886" spans="1:9" x14ac:dyDescent="0.25">
      <c r="A886" s="10">
        <f t="shared" si="182"/>
        <v>45029</v>
      </c>
      <c r="B886">
        <f>'0413'!B23</f>
        <v>28.9</v>
      </c>
      <c r="C886">
        <f>'0413'!C23</f>
        <v>233.2</v>
      </c>
      <c r="D886">
        <f>'0413'!D23</f>
        <v>361.1</v>
      </c>
      <c r="E886">
        <f>'0413'!E23</f>
        <v>277.60000000000002</v>
      </c>
      <c r="F886" s="2">
        <f t="shared" si="200"/>
        <v>390</v>
      </c>
      <c r="G886" s="2">
        <f t="shared" si="201"/>
        <v>510.8</v>
      </c>
      <c r="H886" s="12">
        <f t="shared" si="202"/>
        <v>-23.649177760375885</v>
      </c>
    </row>
    <row r="887" spans="1:9" x14ac:dyDescent="0.25">
      <c r="A887" s="10">
        <f t="shared" si="182"/>
        <v>45036</v>
      </c>
      <c r="B887">
        <f>'0420'!B23</f>
        <v>31.5</v>
      </c>
      <c r="C887">
        <f>'0420'!C23</f>
        <v>225.6</v>
      </c>
      <c r="D887">
        <f>'0420'!D23</f>
        <v>361.2</v>
      </c>
      <c r="E887">
        <f>'0420'!E23</f>
        <v>303.39999999999998</v>
      </c>
      <c r="F887" s="2">
        <f t="shared" si="200"/>
        <v>392.7</v>
      </c>
      <c r="G887" s="2">
        <f t="shared" si="201"/>
        <v>529</v>
      </c>
      <c r="H887" s="12">
        <f t="shared" si="202"/>
        <v>-25.765595463138002</v>
      </c>
    </row>
    <row r="888" spans="1:9" x14ac:dyDescent="0.25">
      <c r="A888" s="10">
        <f t="shared" si="182"/>
        <v>45043</v>
      </c>
      <c r="B888">
        <f>'0427'!B23</f>
        <v>30.6</v>
      </c>
      <c r="C888">
        <f>'0427'!C23</f>
        <v>305.2</v>
      </c>
      <c r="D888">
        <f>'0427'!D23</f>
        <v>436.5</v>
      </c>
      <c r="E888">
        <f>'0427'!E23</f>
        <v>306.7</v>
      </c>
      <c r="F888" s="2">
        <f t="shared" si="200"/>
        <v>467.1</v>
      </c>
      <c r="G888" s="2">
        <f t="shared" si="201"/>
        <v>611.9</v>
      </c>
      <c r="H888" s="12">
        <f t="shared" si="202"/>
        <v>-23.663997385193657</v>
      </c>
      <c r="I888">
        <f>'0427'!F23</f>
        <v>0</v>
      </c>
    </row>
    <row r="889" spans="1:9" x14ac:dyDescent="0.25">
      <c r="A889" s="10">
        <f t="shared" si="182"/>
        <v>45050</v>
      </c>
      <c r="B889">
        <f>'0504'!B23</f>
        <v>30.1</v>
      </c>
      <c r="C889">
        <f>'0504'!C23</f>
        <v>299.60000000000002</v>
      </c>
      <c r="D889">
        <f>'0504'!D23</f>
        <v>437.9</v>
      </c>
      <c r="E889">
        <f>'0504'!E23</f>
        <v>312.89999999999998</v>
      </c>
      <c r="F889" s="2">
        <f t="shared" ref="F889:F893" si="203">+B889+D889</f>
        <v>468</v>
      </c>
      <c r="G889" s="2">
        <f t="shared" ref="G889:G893" si="204">+C889+E889</f>
        <v>612.5</v>
      </c>
      <c r="H889" s="12">
        <f t="shared" ref="H889:H893" si="205">+(F889/G889-1)*100</f>
        <v>-23.591836734693882</v>
      </c>
      <c r="I889">
        <f>'0504'!F23</f>
        <v>0</v>
      </c>
    </row>
    <row r="890" spans="1:9" x14ac:dyDescent="0.25">
      <c r="A890" s="10">
        <f t="shared" si="182"/>
        <v>45057</v>
      </c>
      <c r="B890">
        <f>'0511'!B23</f>
        <v>28.3</v>
      </c>
      <c r="C890">
        <f>'0511'!C23</f>
        <v>355.7</v>
      </c>
      <c r="D890">
        <f>'0511'!D23</f>
        <v>441.1</v>
      </c>
      <c r="E890">
        <f>'0511'!E23</f>
        <v>321.7</v>
      </c>
      <c r="F890" s="2">
        <f t="shared" si="203"/>
        <v>469.40000000000003</v>
      </c>
      <c r="G890" s="2">
        <f t="shared" si="204"/>
        <v>677.4</v>
      </c>
      <c r="H890" s="12">
        <f t="shared" si="205"/>
        <v>-30.705639208739289</v>
      </c>
      <c r="I890">
        <f>'0511'!F23</f>
        <v>0</v>
      </c>
    </row>
    <row r="891" spans="1:9" x14ac:dyDescent="0.25">
      <c r="A891" s="10">
        <f t="shared" si="182"/>
        <v>45064</v>
      </c>
      <c r="B891">
        <f>'0518'!B23</f>
        <v>36.6</v>
      </c>
      <c r="C891">
        <f>'0518'!C23</f>
        <v>349.9</v>
      </c>
      <c r="D891">
        <f>'0518'!D23</f>
        <v>443.7</v>
      </c>
      <c r="E891">
        <f>'0518'!E23</f>
        <v>330.4</v>
      </c>
      <c r="F891" s="2">
        <f t="shared" si="203"/>
        <v>480.3</v>
      </c>
      <c r="G891" s="2">
        <f t="shared" si="204"/>
        <v>680.3</v>
      </c>
      <c r="H891" s="12">
        <f t="shared" si="205"/>
        <v>-29.398794649419369</v>
      </c>
      <c r="I891">
        <f>'0518'!F23</f>
        <v>0</v>
      </c>
    </row>
    <row r="892" spans="1:9" x14ac:dyDescent="0.25">
      <c r="A892" s="10">
        <f t="shared" si="182"/>
        <v>45071</v>
      </c>
      <c r="B892">
        <f>'0525'!B23</f>
        <v>31.7</v>
      </c>
      <c r="C892">
        <f>'0525'!C23</f>
        <v>345.7</v>
      </c>
      <c r="D892">
        <f>'0525'!D23</f>
        <v>448.4</v>
      </c>
      <c r="E892">
        <f>'0525'!E23</f>
        <v>334.4</v>
      </c>
      <c r="F892" s="2">
        <f t="shared" si="203"/>
        <v>480.09999999999997</v>
      </c>
      <c r="G892" s="2">
        <f t="shared" si="204"/>
        <v>680.09999999999991</v>
      </c>
      <c r="H892" s="12">
        <f t="shared" si="205"/>
        <v>-29.40744008234083</v>
      </c>
      <c r="I892">
        <f>'0525'!F23</f>
        <v>0</v>
      </c>
    </row>
    <row r="893" spans="1:9" x14ac:dyDescent="0.25">
      <c r="A893" s="10">
        <f t="shared" si="182"/>
        <v>45078</v>
      </c>
      <c r="B893">
        <f>'0601'!B23</f>
        <v>26.5</v>
      </c>
      <c r="C893">
        <f>'0601'!C23</f>
        <v>211</v>
      </c>
      <c r="D893">
        <f>'0601'!D23</f>
        <v>453.6</v>
      </c>
      <c r="E893">
        <f>'0601'!E23</f>
        <v>478.8</v>
      </c>
      <c r="F893" s="2">
        <f t="shared" si="203"/>
        <v>480.1</v>
      </c>
      <c r="G893" s="2">
        <f t="shared" si="204"/>
        <v>689.8</v>
      </c>
      <c r="H893" s="12">
        <f t="shared" si="205"/>
        <v>-30.400115975645104</v>
      </c>
      <c r="I893">
        <f>'0601'!F23</f>
        <v>0</v>
      </c>
    </row>
    <row r="894" spans="1:9" x14ac:dyDescent="0.25">
      <c r="A894" s="10">
        <f t="shared" si="182"/>
        <v>45085</v>
      </c>
      <c r="B894">
        <f>'0608'!B23</f>
        <v>45.9</v>
      </c>
      <c r="C894">
        <f>'0608'!C23</f>
        <v>201.4</v>
      </c>
      <c r="D894">
        <f>'0608'!D23</f>
        <v>453.6</v>
      </c>
      <c r="E894">
        <f>'0608'!E23</f>
        <v>488.8</v>
      </c>
      <c r="F894" s="2">
        <f t="shared" ref="F894" si="206">+B894+D894</f>
        <v>499.5</v>
      </c>
      <c r="G894" s="2">
        <f t="shared" ref="G894" si="207">+C894+E894</f>
        <v>690.2</v>
      </c>
      <c r="H894" s="12">
        <f t="shared" ref="H894" si="208">+(F894/G894-1)*100</f>
        <v>-27.629672558678653</v>
      </c>
      <c r="I894">
        <f>'0608'!F23</f>
        <v>0</v>
      </c>
    </row>
    <row r="895" spans="1:9" x14ac:dyDescent="0.25">
      <c r="A895" s="10">
        <f t="shared" si="182"/>
        <v>45092</v>
      </c>
      <c r="B895">
        <f>'0615'!B23</f>
        <v>45</v>
      </c>
      <c r="C895">
        <f>'0615'!C23</f>
        <v>135.5</v>
      </c>
      <c r="D895">
        <f>'0615'!D23</f>
        <v>455.5</v>
      </c>
      <c r="E895">
        <f>'0615'!E23</f>
        <v>558.6</v>
      </c>
      <c r="F895" s="2">
        <f t="shared" ref="F895" si="209">+B895+D895</f>
        <v>500.5</v>
      </c>
      <c r="G895" s="2">
        <f t="shared" ref="G895" si="210">+C895+E895</f>
        <v>694.1</v>
      </c>
      <c r="H895" s="12">
        <f t="shared" ref="H895" si="211">+(F895/G895-1)*100</f>
        <v>-27.892234548335981</v>
      </c>
      <c r="I895">
        <f>'0615'!F23</f>
        <v>0</v>
      </c>
    </row>
    <row r="896" spans="1:9" x14ac:dyDescent="0.25">
      <c r="A896" s="10">
        <f t="shared" si="182"/>
        <v>45099</v>
      </c>
      <c r="B896">
        <f>'0622'!B23</f>
        <v>52.1</v>
      </c>
      <c r="C896">
        <f>'0622'!C23</f>
        <v>68.5</v>
      </c>
      <c r="D896">
        <f>'0622'!D23</f>
        <v>466.9</v>
      </c>
      <c r="E896">
        <f>'0622'!E23</f>
        <v>564.6</v>
      </c>
      <c r="F896" s="2">
        <f t="shared" ref="F896" si="212">+B896+D896</f>
        <v>519</v>
      </c>
      <c r="G896" s="2">
        <f t="shared" ref="G896" si="213">+C896+E896</f>
        <v>633.1</v>
      </c>
      <c r="H896" s="12">
        <f t="shared" ref="H896" si="214">+(F896/G896-1)*100</f>
        <v>-18.022429316063814</v>
      </c>
      <c r="I896">
        <f>'0622'!F23</f>
        <v>0</v>
      </c>
    </row>
    <row r="897" spans="1:9" x14ac:dyDescent="0.25">
      <c r="A897" s="10">
        <f t="shared" si="182"/>
        <v>45106</v>
      </c>
      <c r="B897">
        <f>'0629'!B20</f>
        <v>62.8</v>
      </c>
      <c r="C897">
        <f>'0629'!C20</f>
        <v>61.1</v>
      </c>
      <c r="D897">
        <f>'0629'!D20</f>
        <v>468.7</v>
      </c>
      <c r="E897">
        <f>'0629'!E20</f>
        <v>571.9</v>
      </c>
      <c r="F897" s="2">
        <f t="shared" ref="F897" si="215">+B897+D897</f>
        <v>531.5</v>
      </c>
      <c r="G897" s="2">
        <f t="shared" ref="G897" si="216">+C897+E897</f>
        <v>633</v>
      </c>
      <c r="H897" s="12">
        <f t="shared" ref="H897" si="217">+(F897/G897-1)*100</f>
        <v>-16.034755134281198</v>
      </c>
      <c r="I897">
        <f>'0629'!F20</f>
        <v>4.5</v>
      </c>
    </row>
    <row r="898" spans="1:9" x14ac:dyDescent="0.25">
      <c r="A898" s="10">
        <f t="shared" si="182"/>
        <v>45113</v>
      </c>
      <c r="B898">
        <f>'0706'!B23</f>
        <v>62.1</v>
      </c>
      <c r="C898">
        <f>'0706'!C23</f>
        <v>60.1</v>
      </c>
      <c r="D898">
        <f>'0706'!D23</f>
        <v>485.2</v>
      </c>
      <c r="E898">
        <f>'0706'!E23</f>
        <v>572.79999999999995</v>
      </c>
      <c r="F898" s="2">
        <f t="shared" ref="F898" si="218">+B898+D898</f>
        <v>547.29999999999995</v>
      </c>
      <c r="G898" s="2">
        <f t="shared" ref="G898" si="219">+C898+E898</f>
        <v>632.9</v>
      </c>
      <c r="H898" s="12">
        <f t="shared" ref="H898" si="220">+(F898/G898-1)*100</f>
        <v>-13.525043450782114</v>
      </c>
      <c r="I898">
        <f>'0706'!F23</f>
        <v>6.4</v>
      </c>
    </row>
    <row r="899" spans="1:9" x14ac:dyDescent="0.25">
      <c r="A899" s="10">
        <f t="shared" si="182"/>
        <v>45120</v>
      </c>
      <c r="B899">
        <f>'0713'!B24</f>
        <v>64.599999999999994</v>
      </c>
      <c r="C899">
        <f>'0713'!C24</f>
        <v>55.7</v>
      </c>
      <c r="D899">
        <f>'0713'!D24</f>
        <v>488.4</v>
      </c>
      <c r="E899">
        <f>'0713'!E24</f>
        <v>577.1</v>
      </c>
      <c r="F899" s="2">
        <f t="shared" ref="F899" si="221">+B899+D899</f>
        <v>553</v>
      </c>
      <c r="G899" s="2">
        <f t="shared" ref="G899" si="222">+C899+E899</f>
        <v>632.80000000000007</v>
      </c>
      <c r="H899" s="12">
        <f t="shared" ref="H899" si="223">+(F899/G899-1)*100</f>
        <v>-12.610619469026563</v>
      </c>
      <c r="I899">
        <f>'0713'!F24</f>
        <v>16.2</v>
      </c>
    </row>
    <row r="900" spans="1:9" x14ac:dyDescent="0.25">
      <c r="A900" s="10">
        <f t="shared" si="182"/>
        <v>45127</v>
      </c>
      <c r="B900">
        <f>'0720'!B24</f>
        <v>60.2</v>
      </c>
      <c r="C900">
        <f>'0720'!C24</f>
        <v>52.6</v>
      </c>
      <c r="D900">
        <f>'0720'!D24</f>
        <v>496.7</v>
      </c>
      <c r="E900">
        <f>'0720'!E24</f>
        <v>580</v>
      </c>
      <c r="F900" s="2">
        <f t="shared" ref="F900:F901" si="224">+B900+D900</f>
        <v>556.9</v>
      </c>
      <c r="G900" s="2">
        <f t="shared" ref="G900:G901" si="225">+C900+E900</f>
        <v>632.6</v>
      </c>
      <c r="H900" s="12">
        <f t="shared" ref="H900:H901" si="226">+(F900/G900-1)*100</f>
        <v>-11.966487511855838</v>
      </c>
      <c r="I900">
        <f>'0720'!F24</f>
        <v>36.5</v>
      </c>
    </row>
    <row r="901" spans="1:9" x14ac:dyDescent="0.25">
      <c r="A901" s="10">
        <f t="shared" si="182"/>
        <v>45134</v>
      </c>
      <c r="B901">
        <f>'0727'!B24</f>
        <v>53.2</v>
      </c>
      <c r="C901">
        <f>'0727'!C24</f>
        <v>50.2</v>
      </c>
      <c r="D901">
        <f>'0727'!D24</f>
        <v>504.4</v>
      </c>
      <c r="E901">
        <f>'0727'!E24</f>
        <v>582.70000000000005</v>
      </c>
      <c r="F901" s="2">
        <f t="shared" si="224"/>
        <v>557.6</v>
      </c>
      <c r="G901" s="2">
        <f t="shared" si="225"/>
        <v>632.90000000000009</v>
      </c>
      <c r="H901" s="12">
        <f t="shared" si="226"/>
        <v>-11.897614157054836</v>
      </c>
      <c r="I901">
        <f>'0727'!F24</f>
        <v>38.5</v>
      </c>
    </row>
    <row r="902" spans="1:9" x14ac:dyDescent="0.25">
      <c r="A902" s="10">
        <f t="shared" si="182"/>
        <v>45141</v>
      </c>
      <c r="B902">
        <f>'0803'!B24</f>
        <v>41.8</v>
      </c>
      <c r="C902">
        <f>'0803'!C24</f>
        <v>44.5</v>
      </c>
      <c r="D902">
        <f>'0803'!D24</f>
        <v>515.70000000000005</v>
      </c>
      <c r="E902">
        <f>'0803'!E24</f>
        <v>588.29999999999995</v>
      </c>
      <c r="F902" s="2">
        <f t="shared" ref="F902" si="227">+B902+D902</f>
        <v>557.5</v>
      </c>
      <c r="G902" s="2">
        <f t="shared" ref="G902" si="228">+C902+E902</f>
        <v>632.79999999999995</v>
      </c>
      <c r="H902" s="12">
        <f t="shared" ref="H902" si="229">+(F902/G902-1)*100</f>
        <v>-11.899494310998726</v>
      </c>
      <c r="I902">
        <f>'0803'!F24</f>
        <v>53.5</v>
      </c>
    </row>
    <row r="903" spans="1:9" x14ac:dyDescent="0.25">
      <c r="A903" s="10">
        <f t="shared" si="182"/>
        <v>45148</v>
      </c>
      <c r="B903">
        <f>'0810'!B24</f>
        <v>35.200000000000003</v>
      </c>
      <c r="C903">
        <f>'0810'!C24</f>
        <v>40.6</v>
      </c>
      <c r="D903">
        <f>'0810'!D24</f>
        <v>523.9</v>
      </c>
      <c r="E903">
        <f>'0810'!E24</f>
        <v>592.20000000000005</v>
      </c>
      <c r="F903" s="2">
        <f t="shared" ref="F903" si="230">+B903+D903</f>
        <v>559.1</v>
      </c>
      <c r="G903" s="2">
        <f t="shared" ref="G903" si="231">+C903+E903</f>
        <v>632.80000000000007</v>
      </c>
      <c r="H903" s="12">
        <f t="shared" ref="H903" si="232">+(F903/G903-1)*100</f>
        <v>-11.646649810366627</v>
      </c>
      <c r="I903">
        <f>'0810'!F24</f>
        <v>58.7</v>
      </c>
    </row>
    <row r="904" spans="1:9" x14ac:dyDescent="0.25">
      <c r="A904" s="10">
        <f t="shared" si="182"/>
        <v>45155</v>
      </c>
      <c r="B904">
        <f>'0817'!B24</f>
        <v>31.3</v>
      </c>
      <c r="C904">
        <f>'0817'!C24</f>
        <v>40.6</v>
      </c>
      <c r="D904">
        <f>'0817'!D24</f>
        <v>528.20000000000005</v>
      </c>
      <c r="E904">
        <f>'0817'!E24</f>
        <v>592.20000000000005</v>
      </c>
      <c r="F904" s="2">
        <f t="shared" ref="F904" si="233">+B904+D904</f>
        <v>559.5</v>
      </c>
      <c r="G904" s="2">
        <f t="shared" ref="G904" si="234">+C904+E904</f>
        <v>632.80000000000007</v>
      </c>
      <c r="H904" s="12">
        <f t="shared" ref="H904" si="235">+(F904/G904-1)*100</f>
        <v>-11.583438685208602</v>
      </c>
      <c r="I904">
        <f>'0817'!F24</f>
        <v>66.900000000000006</v>
      </c>
    </row>
    <row r="905" spans="1:9" x14ac:dyDescent="0.25">
      <c r="A905" s="10">
        <f t="shared" si="182"/>
        <v>45162</v>
      </c>
      <c r="B905">
        <f>'0824'!B24</f>
        <v>18.2</v>
      </c>
      <c r="C905">
        <f>'0824'!C24</f>
        <v>38.6</v>
      </c>
      <c r="D905">
        <f>'0824'!D24</f>
        <v>541.6</v>
      </c>
      <c r="E905">
        <f>'0824'!E24</f>
        <v>596.29999999999995</v>
      </c>
      <c r="F905" s="2">
        <f t="shared" ref="F905" si="236">+B905+D905</f>
        <v>559.80000000000007</v>
      </c>
      <c r="G905" s="2">
        <f t="shared" ref="G905" si="237">+C905+E905</f>
        <v>634.9</v>
      </c>
      <c r="H905" s="12">
        <f t="shared" ref="H905" si="238">+(F905/G905-1)*100</f>
        <v>-11.828634430618978</v>
      </c>
      <c r="I905">
        <f>'0824'!F24</f>
        <v>90.9</v>
      </c>
    </row>
    <row r="906" spans="1:9" x14ac:dyDescent="0.25">
      <c r="A906" s="10">
        <f t="shared" si="182"/>
        <v>45169</v>
      </c>
      <c r="B906">
        <f>'0831'!B24</f>
        <v>18.2</v>
      </c>
      <c r="C906">
        <f>'0831'!C24</f>
        <v>38.4</v>
      </c>
      <c r="D906">
        <f>'0831'!D24</f>
        <v>541.6</v>
      </c>
      <c r="E906">
        <f>'0831'!E24</f>
        <v>596.4</v>
      </c>
      <c r="F906" s="2">
        <f t="shared" ref="F906" si="239">+B906+D906</f>
        <v>559.80000000000007</v>
      </c>
      <c r="G906" s="2">
        <f t="shared" ref="G906" si="240">+C906+E906</f>
        <v>634.79999999999995</v>
      </c>
      <c r="H906" s="12">
        <f t="shared" ref="H906" si="241">+(F906/G906-1)*100</f>
        <v>-11.814744801512267</v>
      </c>
      <c r="I906">
        <f>'0831'!F24</f>
        <v>120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415:H430 H561:H578 H658:H674 H675:H686 H687:H698 H700:H706 H707:H712" evalError="1"/>
  </ignoredError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J309"/>
  <sheetViews>
    <sheetView zoomScale="130" zoomScaleNormal="130" workbookViewId="0">
      <pane xSplit="1" ySplit="2" topLeftCell="B293" activePane="bottomRight" state="frozen"/>
      <selection pane="topRight" activeCell="C1" sqref="C1"/>
      <selection pane="bottomLeft" activeCell="A3" sqref="A3"/>
      <selection pane="bottomRight" activeCell="B303" sqref="B303:E307"/>
    </sheetView>
  </sheetViews>
  <sheetFormatPr defaultRowHeight="13.2" x14ac:dyDescent="0.25"/>
  <cols>
    <col min="1" max="1" width="24.44140625" customWidth="1"/>
    <col min="3" max="3" width="12.44140625" customWidth="1"/>
    <col min="4" max="4" width="9.6640625" customWidth="1"/>
    <col min="5" max="5" width="13.5546875" customWidth="1"/>
    <col min="7" max="7" width="11.33203125" customWidth="1"/>
    <col min="8" max="8" width="12.88671875" customWidth="1"/>
    <col min="9" max="9" width="9.109375" customWidth="1"/>
  </cols>
  <sheetData>
    <row r="1" spans="1:10" ht="13.8" x14ac:dyDescent="0.25">
      <c r="A1" s="188" t="s">
        <v>393</v>
      </c>
      <c r="B1" s="188" t="s">
        <v>5</v>
      </c>
      <c r="C1" s="188"/>
      <c r="D1" s="388" t="s">
        <v>1</v>
      </c>
      <c r="E1" s="389"/>
      <c r="F1" s="388" t="s">
        <v>2</v>
      </c>
      <c r="G1" s="389"/>
      <c r="H1" s="189" t="s">
        <v>9</v>
      </c>
      <c r="I1" s="3" t="s">
        <v>15</v>
      </c>
      <c r="J1" s="188" t="s">
        <v>7</v>
      </c>
    </row>
    <row r="2" spans="1:10" ht="13.8" x14ac:dyDescent="0.25">
      <c r="A2" s="188"/>
      <c r="B2" s="190" t="s">
        <v>397</v>
      </c>
      <c r="C2" s="209" t="s">
        <v>19</v>
      </c>
      <c r="D2" s="190" t="s">
        <v>397</v>
      </c>
      <c r="E2" s="209" t="s">
        <v>19</v>
      </c>
      <c r="F2" s="190" t="s">
        <v>397</v>
      </c>
      <c r="G2" s="209" t="s">
        <v>19</v>
      </c>
      <c r="H2" s="191" t="s">
        <v>4</v>
      </c>
      <c r="I2" s="188" t="s">
        <v>17</v>
      </c>
      <c r="J2" s="192" t="s">
        <v>8</v>
      </c>
    </row>
    <row r="3" spans="1:10" x14ac:dyDescent="0.25">
      <c r="A3" s="10" t="str">
        <f>Japan!A3</f>
        <v>DATE</v>
      </c>
      <c r="F3" s="2"/>
      <c r="G3" s="2"/>
      <c r="H3" s="12"/>
    </row>
    <row r="4" spans="1:10" x14ac:dyDescent="0.25">
      <c r="A4" s="215">
        <v>42747</v>
      </c>
      <c r="B4">
        <v>728.6</v>
      </c>
      <c r="C4">
        <v>173.8</v>
      </c>
      <c r="D4">
        <v>1157.0999999999999</v>
      </c>
      <c r="E4">
        <v>655.5</v>
      </c>
      <c r="F4" s="26">
        <f t="shared" ref="F4:G6" si="0">+B4+D4</f>
        <v>1885.6999999999998</v>
      </c>
      <c r="G4" s="26">
        <f t="shared" si="0"/>
        <v>829.3</v>
      </c>
      <c r="H4" s="12">
        <f>+(F4/G4-1)*100</f>
        <v>127.38454117930785</v>
      </c>
      <c r="I4" s="3"/>
    </row>
    <row r="5" spans="1:10" x14ac:dyDescent="0.25">
      <c r="A5" s="196">
        <f>A4+7</f>
        <v>42754</v>
      </c>
      <c r="B5">
        <v>756.3</v>
      </c>
      <c r="C5">
        <v>138.80000000000001</v>
      </c>
      <c r="D5">
        <v>1177</v>
      </c>
      <c r="E5">
        <v>744.4</v>
      </c>
      <c r="F5" s="26">
        <f t="shared" si="0"/>
        <v>1933.3</v>
      </c>
      <c r="G5" s="26">
        <f t="shared" si="0"/>
        <v>883.2</v>
      </c>
      <c r="H5" s="12">
        <f>+(F5/G5-1)*100</f>
        <v>118.8971920289855</v>
      </c>
    </row>
    <row r="6" spans="1:10" x14ac:dyDescent="0.25">
      <c r="A6" s="196">
        <f t="shared" ref="A6:A69" si="1">A5+7</f>
        <v>42761</v>
      </c>
      <c r="B6">
        <v>724.5</v>
      </c>
      <c r="C6">
        <v>163.80000000000001</v>
      </c>
      <c r="D6">
        <v>1209.9000000000001</v>
      </c>
      <c r="E6">
        <v>782.9</v>
      </c>
      <c r="F6" s="26">
        <f t="shared" si="0"/>
        <v>1934.4</v>
      </c>
      <c r="G6" s="26">
        <f t="shared" si="0"/>
        <v>946.7</v>
      </c>
      <c r="H6" s="12">
        <f>+(F6/G6-1)*100</f>
        <v>104.33083342135841</v>
      </c>
    </row>
    <row r="7" spans="1:10" x14ac:dyDescent="0.25">
      <c r="A7" s="196">
        <f t="shared" si="1"/>
        <v>42768</v>
      </c>
      <c r="B7" s="67">
        <v>736</v>
      </c>
      <c r="C7">
        <v>172.8</v>
      </c>
      <c r="D7">
        <v>1248.0999999999999</v>
      </c>
      <c r="E7">
        <v>815.9</v>
      </c>
      <c r="F7" s="26">
        <f>+B7+D7</f>
        <v>1984.1</v>
      </c>
      <c r="G7" s="26">
        <f>+C7+E7</f>
        <v>988.7</v>
      </c>
      <c r="H7" s="12">
        <f>+(F7/G7-1)*100</f>
        <v>100.67765753009002</v>
      </c>
    </row>
    <row r="8" spans="1:10" x14ac:dyDescent="0.25">
      <c r="A8" s="196">
        <f t="shared" si="1"/>
        <v>42775</v>
      </c>
      <c r="B8" s="67">
        <v>665</v>
      </c>
      <c r="C8">
        <v>180.6</v>
      </c>
      <c r="D8">
        <v>1402.7</v>
      </c>
      <c r="E8">
        <v>873.6</v>
      </c>
      <c r="F8" s="26">
        <f t="shared" ref="F8:F54" si="2">+B8+D8</f>
        <v>2067.6999999999998</v>
      </c>
      <c r="G8" s="26">
        <f t="shared" ref="G8:G54" si="3">+C8+E8</f>
        <v>1054.2</v>
      </c>
      <c r="H8" s="12">
        <f t="shared" ref="H8:H54" si="4">+(F8/G8-1)*100</f>
        <v>96.139252513754485</v>
      </c>
    </row>
    <row r="9" spans="1:10" x14ac:dyDescent="0.25">
      <c r="A9" s="196">
        <f t="shared" si="1"/>
        <v>42782</v>
      </c>
      <c r="B9" s="67">
        <v>609</v>
      </c>
      <c r="C9">
        <v>206.5</v>
      </c>
      <c r="D9">
        <v>1481.2</v>
      </c>
      <c r="E9">
        <v>880.3</v>
      </c>
      <c r="F9" s="26">
        <f t="shared" si="2"/>
        <v>2090.1999999999998</v>
      </c>
      <c r="G9" s="26">
        <f t="shared" si="3"/>
        <v>1086.8</v>
      </c>
      <c r="H9" s="12">
        <f t="shared" si="4"/>
        <v>92.326094957673902</v>
      </c>
    </row>
    <row r="10" spans="1:10" x14ac:dyDescent="0.25">
      <c r="A10" s="196">
        <f t="shared" si="1"/>
        <v>42789</v>
      </c>
      <c r="B10" s="67">
        <v>600</v>
      </c>
      <c r="C10">
        <v>197.8</v>
      </c>
      <c r="D10">
        <v>1514.2</v>
      </c>
      <c r="E10">
        <v>970.7</v>
      </c>
      <c r="F10" s="26">
        <f t="shared" si="2"/>
        <v>2114.1999999999998</v>
      </c>
      <c r="G10" s="26">
        <f t="shared" si="3"/>
        <v>1168.5</v>
      </c>
      <c r="H10" s="12">
        <f t="shared" si="4"/>
        <v>80.932819854514321</v>
      </c>
    </row>
    <row r="11" spans="1:10" x14ac:dyDescent="0.25">
      <c r="A11" s="196">
        <f t="shared" si="1"/>
        <v>42796</v>
      </c>
      <c r="B11">
        <v>580.29999999999995</v>
      </c>
      <c r="C11">
        <v>212.8</v>
      </c>
      <c r="D11">
        <v>1537.7</v>
      </c>
      <c r="E11">
        <v>1009.2</v>
      </c>
      <c r="F11" s="26">
        <f t="shared" si="2"/>
        <v>2118</v>
      </c>
      <c r="G11" s="26">
        <f t="shared" si="3"/>
        <v>1222</v>
      </c>
      <c r="H11" s="12">
        <f t="shared" si="4"/>
        <v>73.322422258592468</v>
      </c>
    </row>
    <row r="12" spans="1:10" x14ac:dyDescent="0.25">
      <c r="A12" s="196">
        <f t="shared" si="1"/>
        <v>42803</v>
      </c>
      <c r="B12">
        <v>485.3</v>
      </c>
      <c r="C12">
        <v>244.8</v>
      </c>
      <c r="D12">
        <v>1664.7</v>
      </c>
      <c r="E12">
        <v>1009.2</v>
      </c>
      <c r="F12" s="26">
        <f t="shared" si="2"/>
        <v>2150</v>
      </c>
      <c r="G12" s="26">
        <f t="shared" si="3"/>
        <v>1254</v>
      </c>
      <c r="H12" s="12">
        <f t="shared" si="4"/>
        <v>71.45135566188199</v>
      </c>
    </row>
    <row r="13" spans="1:10" x14ac:dyDescent="0.25">
      <c r="A13" s="196">
        <f t="shared" si="1"/>
        <v>42810</v>
      </c>
      <c r="B13">
        <v>487.3</v>
      </c>
      <c r="C13">
        <v>211.9</v>
      </c>
      <c r="D13">
        <v>1717.1</v>
      </c>
      <c r="E13">
        <v>1103.0999999999999</v>
      </c>
      <c r="F13" s="26">
        <f t="shared" si="2"/>
        <v>2204.4</v>
      </c>
      <c r="G13" s="26">
        <f t="shared" si="3"/>
        <v>1315</v>
      </c>
      <c r="H13" s="12">
        <f t="shared" si="4"/>
        <v>67.634980988593156</v>
      </c>
    </row>
    <row r="14" spans="1:10" x14ac:dyDescent="0.25">
      <c r="A14" s="196">
        <f t="shared" si="1"/>
        <v>42817</v>
      </c>
      <c r="B14" s="67">
        <v>541</v>
      </c>
      <c r="C14">
        <v>237.8</v>
      </c>
      <c r="D14">
        <v>1869.2</v>
      </c>
      <c r="E14">
        <v>1136.5</v>
      </c>
      <c r="F14" s="26">
        <f t="shared" si="2"/>
        <v>2410.1999999999998</v>
      </c>
      <c r="G14" s="26">
        <f t="shared" si="3"/>
        <v>1374.3</v>
      </c>
      <c r="H14" s="12">
        <f t="shared" si="4"/>
        <v>75.376555337262602</v>
      </c>
    </row>
    <row r="15" spans="1:10" x14ac:dyDescent="0.25">
      <c r="A15" s="196">
        <f t="shared" si="1"/>
        <v>42824</v>
      </c>
      <c r="B15" s="67">
        <v>516</v>
      </c>
      <c r="C15">
        <v>255.6</v>
      </c>
      <c r="D15">
        <v>1901</v>
      </c>
      <c r="E15">
        <v>1203.2</v>
      </c>
      <c r="F15" s="26">
        <f t="shared" si="2"/>
        <v>2417</v>
      </c>
      <c r="G15" s="26">
        <f t="shared" si="3"/>
        <v>1458.8</v>
      </c>
      <c r="H15" s="12">
        <f t="shared" si="4"/>
        <v>65.684123937482866</v>
      </c>
    </row>
    <row r="16" spans="1:10" x14ac:dyDescent="0.25">
      <c r="A16" s="196">
        <f t="shared" si="1"/>
        <v>42831</v>
      </c>
      <c r="B16" s="67">
        <v>488</v>
      </c>
      <c r="C16">
        <v>241.9</v>
      </c>
      <c r="D16">
        <v>1949.7</v>
      </c>
      <c r="E16">
        <v>1239</v>
      </c>
      <c r="F16" s="26">
        <f t="shared" si="2"/>
        <v>2437.6999999999998</v>
      </c>
      <c r="G16" s="26">
        <f t="shared" si="3"/>
        <v>1480.9</v>
      </c>
      <c r="H16" s="12">
        <f t="shared" si="4"/>
        <v>64.609359173475568</v>
      </c>
    </row>
    <row r="17" spans="1:9" x14ac:dyDescent="0.25">
      <c r="A17" s="196">
        <f t="shared" si="1"/>
        <v>42838</v>
      </c>
      <c r="B17" s="67">
        <v>460</v>
      </c>
      <c r="C17">
        <v>237.9</v>
      </c>
      <c r="D17">
        <v>2072</v>
      </c>
      <c r="E17">
        <v>1299.7</v>
      </c>
      <c r="F17" s="26">
        <f t="shared" si="2"/>
        <v>2532</v>
      </c>
      <c r="G17" s="26">
        <f t="shared" si="3"/>
        <v>1537.6000000000001</v>
      </c>
      <c r="H17" s="12">
        <f t="shared" si="4"/>
        <v>64.67221644120707</v>
      </c>
    </row>
    <row r="18" spans="1:9" x14ac:dyDescent="0.25">
      <c r="A18" s="196">
        <f t="shared" si="1"/>
        <v>42845</v>
      </c>
      <c r="B18" s="67">
        <v>387.5</v>
      </c>
      <c r="C18">
        <v>223.1</v>
      </c>
      <c r="D18">
        <v>2221.6999999999998</v>
      </c>
      <c r="E18">
        <v>1318.9</v>
      </c>
      <c r="F18" s="26">
        <f t="shared" si="2"/>
        <v>2609.1999999999998</v>
      </c>
      <c r="G18" s="26">
        <f t="shared" si="3"/>
        <v>1542</v>
      </c>
      <c r="H18" s="12">
        <f t="shared" si="4"/>
        <v>69.208819714656286</v>
      </c>
    </row>
    <row r="19" spans="1:9" x14ac:dyDescent="0.25">
      <c r="A19" s="196">
        <f t="shared" si="1"/>
        <v>42852</v>
      </c>
      <c r="B19" s="67">
        <v>367</v>
      </c>
      <c r="C19">
        <v>149.30000000000001</v>
      </c>
      <c r="D19">
        <v>2296.9</v>
      </c>
      <c r="E19">
        <v>1459.9</v>
      </c>
      <c r="F19" s="26">
        <f t="shared" si="2"/>
        <v>2663.9</v>
      </c>
      <c r="G19" s="26">
        <f t="shared" si="3"/>
        <v>1609.2</v>
      </c>
      <c r="H19" s="12">
        <f t="shared" si="4"/>
        <v>65.54188416604525</v>
      </c>
    </row>
    <row r="20" spans="1:9" x14ac:dyDescent="0.25">
      <c r="A20" s="196">
        <f t="shared" si="1"/>
        <v>42859</v>
      </c>
      <c r="B20">
        <v>368.3</v>
      </c>
      <c r="C20">
        <v>150.30000000000001</v>
      </c>
      <c r="D20">
        <v>2296.9</v>
      </c>
      <c r="E20">
        <v>1514.2</v>
      </c>
      <c r="F20" s="26">
        <f t="shared" si="2"/>
        <v>2665.2000000000003</v>
      </c>
      <c r="G20" s="26">
        <f t="shared" si="3"/>
        <v>1664.5</v>
      </c>
      <c r="H20" s="12">
        <f t="shared" si="4"/>
        <v>60.120156203063992</v>
      </c>
      <c r="I20">
        <v>28</v>
      </c>
    </row>
    <row r="21" spans="1:9" x14ac:dyDescent="0.25">
      <c r="A21" s="196">
        <f t="shared" si="1"/>
        <v>42866</v>
      </c>
      <c r="B21">
        <v>384.3</v>
      </c>
      <c r="C21">
        <v>201.7</v>
      </c>
      <c r="D21">
        <v>2366.5</v>
      </c>
      <c r="E21">
        <v>1563.7</v>
      </c>
      <c r="F21" s="26">
        <f t="shared" si="2"/>
        <v>2750.8</v>
      </c>
      <c r="G21" s="26">
        <f t="shared" si="3"/>
        <v>1765.4</v>
      </c>
      <c r="H21" s="12">
        <f t="shared" si="4"/>
        <v>55.81737849779087</v>
      </c>
      <c r="I21">
        <v>28</v>
      </c>
    </row>
    <row r="22" spans="1:9" x14ac:dyDescent="0.25">
      <c r="A22" s="196">
        <f t="shared" si="1"/>
        <v>42873</v>
      </c>
      <c r="B22">
        <v>370.2</v>
      </c>
      <c r="C22">
        <v>236.7</v>
      </c>
      <c r="D22">
        <v>2408.9</v>
      </c>
      <c r="E22">
        <v>1629.5</v>
      </c>
      <c r="F22" s="26">
        <f t="shared" si="2"/>
        <v>2779.1</v>
      </c>
      <c r="G22" s="26">
        <f t="shared" si="3"/>
        <v>1866.2</v>
      </c>
      <c r="H22" s="12">
        <f t="shared" si="4"/>
        <v>48.917586539492007</v>
      </c>
      <c r="I22">
        <v>28</v>
      </c>
    </row>
    <row r="23" spans="1:9" x14ac:dyDescent="0.25">
      <c r="A23" s="196">
        <f t="shared" si="1"/>
        <v>42880</v>
      </c>
      <c r="B23">
        <v>333.8</v>
      </c>
      <c r="C23">
        <v>214</v>
      </c>
      <c r="D23">
        <v>2445.9</v>
      </c>
      <c r="E23">
        <v>1655.2</v>
      </c>
      <c r="F23" s="26">
        <f t="shared" si="2"/>
        <v>2779.7000000000003</v>
      </c>
      <c r="G23" s="26">
        <f t="shared" si="3"/>
        <v>1869.2</v>
      </c>
      <c r="H23" s="12">
        <f t="shared" si="4"/>
        <v>48.710678365075985</v>
      </c>
      <c r="I23">
        <v>28</v>
      </c>
    </row>
    <row r="24" spans="1:9" x14ac:dyDescent="0.25">
      <c r="A24" s="196">
        <f t="shared" si="1"/>
        <v>42887</v>
      </c>
      <c r="B24">
        <v>331.3</v>
      </c>
      <c r="C24">
        <v>225.3</v>
      </c>
      <c r="D24">
        <v>2470.6999999999998</v>
      </c>
      <c r="E24">
        <v>1712</v>
      </c>
      <c r="F24" s="26">
        <f t="shared" si="2"/>
        <v>2802</v>
      </c>
      <c r="G24" s="26">
        <f t="shared" si="3"/>
        <v>1937.3</v>
      </c>
      <c r="H24" s="12">
        <f t="shared" si="4"/>
        <v>44.63428482940175</v>
      </c>
      <c r="I24">
        <v>28</v>
      </c>
    </row>
    <row r="25" spans="1:9" x14ac:dyDescent="0.25">
      <c r="A25" s="196">
        <f t="shared" si="1"/>
        <v>42894</v>
      </c>
      <c r="B25">
        <v>328.4</v>
      </c>
      <c r="C25">
        <v>185.1</v>
      </c>
      <c r="D25">
        <v>2531.3000000000002</v>
      </c>
      <c r="E25">
        <v>1791.6</v>
      </c>
      <c r="F25" s="26">
        <f t="shared" si="2"/>
        <v>2859.7000000000003</v>
      </c>
      <c r="G25" s="26">
        <f t="shared" si="3"/>
        <v>1976.6999999999998</v>
      </c>
      <c r="H25" s="12">
        <f t="shared" si="4"/>
        <v>44.670410279759224</v>
      </c>
      <c r="I25">
        <v>28</v>
      </c>
    </row>
    <row r="26" spans="1:9" x14ac:dyDescent="0.25">
      <c r="A26" s="196">
        <f t="shared" si="1"/>
        <v>42901</v>
      </c>
      <c r="B26">
        <v>286.5</v>
      </c>
      <c r="C26">
        <v>224.1</v>
      </c>
      <c r="D26">
        <v>2580.8000000000002</v>
      </c>
      <c r="E26">
        <v>1791.6</v>
      </c>
      <c r="F26" s="26">
        <f t="shared" si="2"/>
        <v>2867.3</v>
      </c>
      <c r="G26" s="26">
        <f t="shared" si="3"/>
        <v>2015.6999999999998</v>
      </c>
      <c r="H26" s="12">
        <f t="shared" si="4"/>
        <v>42.248350448975572</v>
      </c>
      <c r="I26">
        <v>28</v>
      </c>
    </row>
    <row r="27" spans="1:9" x14ac:dyDescent="0.25">
      <c r="A27" s="196">
        <f t="shared" si="1"/>
        <v>42908</v>
      </c>
      <c r="B27">
        <v>286.5</v>
      </c>
      <c r="C27">
        <v>126.4</v>
      </c>
      <c r="D27">
        <v>2580.8000000000002</v>
      </c>
      <c r="E27">
        <v>1937.9</v>
      </c>
      <c r="F27" s="26">
        <f t="shared" si="2"/>
        <v>2867.3</v>
      </c>
      <c r="G27" s="26">
        <f t="shared" si="3"/>
        <v>2064.3000000000002</v>
      </c>
      <c r="H27" s="12">
        <f t="shared" si="4"/>
        <v>38.899384779344089</v>
      </c>
      <c r="I27">
        <v>28</v>
      </c>
    </row>
    <row r="28" spans="1:9" x14ac:dyDescent="0.25">
      <c r="A28" s="196">
        <f t="shared" si="1"/>
        <v>42915</v>
      </c>
      <c r="B28">
        <v>277.7</v>
      </c>
      <c r="C28">
        <v>126.4</v>
      </c>
      <c r="D28">
        <v>2651.6</v>
      </c>
      <c r="E28">
        <v>1937.9</v>
      </c>
      <c r="F28" s="26">
        <f t="shared" si="2"/>
        <v>2929.2999999999997</v>
      </c>
      <c r="G28" s="26">
        <f t="shared" si="3"/>
        <v>2064.3000000000002</v>
      </c>
      <c r="H28" s="12">
        <f t="shared" si="4"/>
        <v>41.902824201908608</v>
      </c>
      <c r="I28">
        <v>28</v>
      </c>
    </row>
    <row r="29" spans="1:9" x14ac:dyDescent="0.25">
      <c r="A29" s="196">
        <f t="shared" si="1"/>
        <v>42922</v>
      </c>
      <c r="B29">
        <v>277.7</v>
      </c>
      <c r="C29">
        <v>200.3</v>
      </c>
      <c r="D29">
        <v>2687.3</v>
      </c>
      <c r="E29">
        <v>2026.1</v>
      </c>
      <c r="F29" s="26">
        <f t="shared" si="2"/>
        <v>2965</v>
      </c>
      <c r="G29" s="26">
        <f t="shared" si="3"/>
        <v>2226.4</v>
      </c>
      <c r="H29" s="12">
        <f t="shared" si="4"/>
        <v>33.174631692418252</v>
      </c>
      <c r="I29">
        <v>28</v>
      </c>
    </row>
    <row r="30" spans="1:9" x14ac:dyDescent="0.25">
      <c r="A30" s="196">
        <f t="shared" si="1"/>
        <v>42929</v>
      </c>
      <c r="B30">
        <v>250.7</v>
      </c>
      <c r="C30">
        <v>215.3</v>
      </c>
      <c r="D30">
        <v>2767.2</v>
      </c>
      <c r="E30">
        <v>2061.6</v>
      </c>
      <c r="F30" s="26">
        <f t="shared" si="2"/>
        <v>3017.8999999999996</v>
      </c>
      <c r="G30" s="26">
        <f t="shared" si="3"/>
        <v>2276.9</v>
      </c>
      <c r="H30" s="12">
        <f t="shared" si="4"/>
        <v>32.544248759277949</v>
      </c>
      <c r="I30">
        <v>37</v>
      </c>
    </row>
    <row r="31" spans="1:9" x14ac:dyDescent="0.25">
      <c r="A31" s="196">
        <f t="shared" si="1"/>
        <v>42936</v>
      </c>
      <c r="B31">
        <v>204.3</v>
      </c>
      <c r="C31">
        <v>225.3</v>
      </c>
      <c r="D31">
        <v>2815.6</v>
      </c>
      <c r="E31">
        <v>2094.6</v>
      </c>
      <c r="F31" s="26">
        <f t="shared" si="2"/>
        <v>3019.9</v>
      </c>
      <c r="G31" s="26">
        <f t="shared" si="3"/>
        <v>2319.9</v>
      </c>
      <c r="H31" s="12">
        <f t="shared" si="4"/>
        <v>30.173714384240704</v>
      </c>
      <c r="I31">
        <v>57</v>
      </c>
    </row>
    <row r="32" spans="1:9" x14ac:dyDescent="0.25">
      <c r="A32" s="196">
        <f t="shared" si="1"/>
        <v>42943</v>
      </c>
      <c r="B32">
        <v>148.5</v>
      </c>
      <c r="C32" s="67">
        <v>216</v>
      </c>
      <c r="D32" s="67">
        <v>2876.9</v>
      </c>
      <c r="E32" s="67">
        <v>2150</v>
      </c>
      <c r="F32" s="26">
        <f t="shared" si="2"/>
        <v>3025.4</v>
      </c>
      <c r="G32" s="26">
        <f t="shared" si="3"/>
        <v>2366</v>
      </c>
      <c r="H32" s="12">
        <f t="shared" si="4"/>
        <v>27.869822485207109</v>
      </c>
      <c r="I32">
        <v>73</v>
      </c>
    </row>
    <row r="33" spans="1:9" x14ac:dyDescent="0.25">
      <c r="A33" s="196">
        <f t="shared" si="1"/>
        <v>42950</v>
      </c>
      <c r="B33">
        <v>138.5</v>
      </c>
      <c r="C33">
        <v>211</v>
      </c>
      <c r="D33">
        <v>2943.7</v>
      </c>
      <c r="E33">
        <v>2202.5</v>
      </c>
      <c r="F33" s="26">
        <f t="shared" si="2"/>
        <v>3082.2</v>
      </c>
      <c r="G33" s="26">
        <f t="shared" si="3"/>
        <v>2413.5</v>
      </c>
      <c r="H33" s="12">
        <f t="shared" si="4"/>
        <v>27.706650093225594</v>
      </c>
      <c r="I33">
        <v>170.2</v>
      </c>
    </row>
    <row r="34" spans="1:9" x14ac:dyDescent="0.25">
      <c r="A34" s="196">
        <f t="shared" si="1"/>
        <v>42957</v>
      </c>
      <c r="B34">
        <v>148.5</v>
      </c>
      <c r="C34">
        <v>155.80000000000001</v>
      </c>
      <c r="D34">
        <v>2981.9</v>
      </c>
      <c r="E34">
        <v>2346.1</v>
      </c>
      <c r="F34" s="26">
        <f t="shared" si="2"/>
        <v>3130.4</v>
      </c>
      <c r="G34" s="26">
        <f t="shared" si="3"/>
        <v>2501.9</v>
      </c>
      <c r="H34" s="12">
        <f t="shared" si="4"/>
        <v>25.120908109836513</v>
      </c>
      <c r="I34">
        <v>185.3</v>
      </c>
    </row>
    <row r="35" spans="1:9" x14ac:dyDescent="0.25">
      <c r="A35" s="196">
        <f t="shared" si="1"/>
        <v>42964</v>
      </c>
      <c r="B35">
        <v>74.5</v>
      </c>
      <c r="C35">
        <v>96.2</v>
      </c>
      <c r="D35">
        <v>3082.2</v>
      </c>
      <c r="E35">
        <v>2412.4</v>
      </c>
      <c r="F35" s="26">
        <f t="shared" si="2"/>
        <v>3156.7</v>
      </c>
      <c r="G35" s="26">
        <f t="shared" si="3"/>
        <v>2508.6</v>
      </c>
      <c r="H35" s="12">
        <f t="shared" si="4"/>
        <v>25.835127162560777</v>
      </c>
      <c r="I35">
        <v>242.3</v>
      </c>
    </row>
    <row r="36" spans="1:9" x14ac:dyDescent="0.25">
      <c r="A36" s="196">
        <f t="shared" si="1"/>
        <v>42971</v>
      </c>
      <c r="B36">
        <v>74.5</v>
      </c>
      <c r="C36">
        <v>53</v>
      </c>
      <c r="D36">
        <v>3131.5</v>
      </c>
      <c r="E36">
        <v>2459.9</v>
      </c>
      <c r="F36" s="26">
        <f t="shared" si="2"/>
        <v>3206</v>
      </c>
      <c r="G36" s="26">
        <f t="shared" si="3"/>
        <v>2512.9</v>
      </c>
      <c r="H36" s="12">
        <f t="shared" si="4"/>
        <v>27.581678538740096</v>
      </c>
      <c r="I36">
        <v>244.3</v>
      </c>
    </row>
    <row r="37" spans="1:9" x14ac:dyDescent="0.25">
      <c r="A37" s="196">
        <f t="shared" si="1"/>
        <v>42978</v>
      </c>
      <c r="B37">
        <v>39.5</v>
      </c>
      <c r="C37">
        <v>24</v>
      </c>
      <c r="D37">
        <v>3166.7</v>
      </c>
      <c r="E37">
        <v>2490.9</v>
      </c>
      <c r="F37" s="26">
        <f t="shared" si="2"/>
        <v>3206.2</v>
      </c>
      <c r="G37" s="26">
        <f t="shared" si="3"/>
        <v>2514.9</v>
      </c>
      <c r="H37" s="12">
        <f t="shared" si="4"/>
        <v>27.488170503797349</v>
      </c>
      <c r="I37">
        <v>300.8</v>
      </c>
    </row>
    <row r="38" spans="1:9" x14ac:dyDescent="0.25">
      <c r="A38" s="196">
        <f t="shared" si="1"/>
        <v>42985</v>
      </c>
      <c r="B38">
        <v>444.3</v>
      </c>
      <c r="C38">
        <v>305.39999999999998</v>
      </c>
      <c r="D38">
        <v>51.8</v>
      </c>
      <c r="E38">
        <v>75</v>
      </c>
      <c r="F38" s="26">
        <f t="shared" si="2"/>
        <v>496.1</v>
      </c>
      <c r="G38" s="26">
        <f t="shared" si="3"/>
        <v>380.4</v>
      </c>
      <c r="H38" s="12">
        <f t="shared" si="4"/>
        <v>30.415352260778139</v>
      </c>
      <c r="I38">
        <v>441.3</v>
      </c>
    </row>
    <row r="39" spans="1:9" x14ac:dyDescent="0.25">
      <c r="A39" s="196">
        <f t="shared" si="1"/>
        <v>42992</v>
      </c>
      <c r="B39">
        <v>354.9</v>
      </c>
      <c r="C39">
        <v>314.39999999999998</v>
      </c>
      <c r="D39">
        <v>165.4</v>
      </c>
      <c r="E39">
        <v>200.1</v>
      </c>
      <c r="F39" s="26">
        <f t="shared" si="2"/>
        <v>520.29999999999995</v>
      </c>
      <c r="G39" s="26">
        <f t="shared" si="3"/>
        <v>514.5</v>
      </c>
      <c r="H39" s="12">
        <f t="shared" si="4"/>
        <v>1.1273080660835655</v>
      </c>
    </row>
    <row r="40" spans="1:9" x14ac:dyDescent="0.25">
      <c r="A40" s="196">
        <f t="shared" si="1"/>
        <v>42999</v>
      </c>
      <c r="B40">
        <v>335.4</v>
      </c>
      <c r="C40">
        <v>296.39999999999998</v>
      </c>
      <c r="D40">
        <v>267.3</v>
      </c>
      <c r="E40">
        <v>265</v>
      </c>
      <c r="F40" s="26">
        <f t="shared" si="2"/>
        <v>602.70000000000005</v>
      </c>
      <c r="G40" s="26">
        <f t="shared" si="3"/>
        <v>561.4</v>
      </c>
      <c r="H40" s="12">
        <f t="shared" si="4"/>
        <v>7.3566084788029951</v>
      </c>
    </row>
    <row r="41" spans="1:9" x14ac:dyDescent="0.25">
      <c r="A41" s="196">
        <f t="shared" si="1"/>
        <v>43006</v>
      </c>
      <c r="B41">
        <v>272.39999999999998</v>
      </c>
      <c r="C41">
        <v>287.39999999999998</v>
      </c>
      <c r="D41">
        <v>336.7</v>
      </c>
      <c r="E41">
        <v>330.4</v>
      </c>
      <c r="F41" s="26">
        <f t="shared" si="2"/>
        <v>609.09999999999991</v>
      </c>
      <c r="G41" s="26">
        <f t="shared" si="3"/>
        <v>617.79999999999995</v>
      </c>
      <c r="H41" s="12">
        <f t="shared" si="4"/>
        <v>-1.4082227258012336</v>
      </c>
    </row>
    <row r="42" spans="1:9" x14ac:dyDescent="0.25">
      <c r="A42" s="196">
        <f t="shared" si="1"/>
        <v>43013</v>
      </c>
      <c r="B42">
        <v>348.9</v>
      </c>
      <c r="C42">
        <v>247.5</v>
      </c>
      <c r="D42">
        <v>336.7</v>
      </c>
      <c r="E42">
        <v>419.3</v>
      </c>
      <c r="F42" s="26">
        <f t="shared" si="2"/>
        <v>685.59999999999991</v>
      </c>
      <c r="G42" s="26">
        <f t="shared" si="3"/>
        <v>666.8</v>
      </c>
      <c r="H42" s="12">
        <f t="shared" si="4"/>
        <v>2.8194361127774403</v>
      </c>
    </row>
    <row r="43" spans="1:9" x14ac:dyDescent="0.25">
      <c r="A43" s="196">
        <f t="shared" si="1"/>
        <v>43020</v>
      </c>
      <c r="B43">
        <v>426.9</v>
      </c>
      <c r="C43">
        <v>276.7</v>
      </c>
      <c r="D43">
        <v>375.9</v>
      </c>
      <c r="E43">
        <v>504.1</v>
      </c>
      <c r="F43" s="26">
        <f t="shared" si="2"/>
        <v>802.8</v>
      </c>
      <c r="G43" s="26">
        <f t="shared" si="3"/>
        <v>780.8</v>
      </c>
      <c r="H43" s="12">
        <f t="shared" si="4"/>
        <v>2.8176229508196649</v>
      </c>
    </row>
    <row r="44" spans="1:9" x14ac:dyDescent="0.25">
      <c r="A44" s="196">
        <f t="shared" si="1"/>
        <v>43027</v>
      </c>
      <c r="B44">
        <v>377.5</v>
      </c>
      <c r="C44">
        <v>276.7</v>
      </c>
      <c r="D44">
        <v>512.4</v>
      </c>
      <c r="E44">
        <v>529.1</v>
      </c>
      <c r="F44" s="26">
        <f t="shared" si="2"/>
        <v>889.9</v>
      </c>
      <c r="G44" s="26">
        <f t="shared" si="3"/>
        <v>805.8</v>
      </c>
      <c r="H44" s="12">
        <f t="shared" si="4"/>
        <v>10.436832961032527</v>
      </c>
    </row>
    <row r="45" spans="1:9" x14ac:dyDescent="0.25">
      <c r="A45" s="196">
        <f t="shared" si="1"/>
        <v>43034</v>
      </c>
      <c r="B45">
        <v>417.1</v>
      </c>
      <c r="C45">
        <v>258.8</v>
      </c>
      <c r="D45">
        <v>585.70000000000005</v>
      </c>
      <c r="E45">
        <v>570.4</v>
      </c>
      <c r="F45" s="26">
        <f t="shared" si="2"/>
        <v>1002.8000000000001</v>
      </c>
      <c r="G45" s="26">
        <f t="shared" si="3"/>
        <v>829.2</v>
      </c>
      <c r="H45" s="12">
        <f t="shared" si="4"/>
        <v>20.93584177520502</v>
      </c>
    </row>
    <row r="46" spans="1:9" x14ac:dyDescent="0.25">
      <c r="A46" s="196">
        <f t="shared" si="1"/>
        <v>43041</v>
      </c>
      <c r="B46">
        <v>389.1</v>
      </c>
      <c r="C46">
        <v>229.8</v>
      </c>
      <c r="D46">
        <v>621.1</v>
      </c>
      <c r="E46">
        <v>651.1</v>
      </c>
      <c r="F46" s="26">
        <f t="shared" si="2"/>
        <v>1010.2</v>
      </c>
      <c r="G46" s="26">
        <f t="shared" si="3"/>
        <v>880.90000000000009</v>
      </c>
      <c r="H46" s="12">
        <f t="shared" si="4"/>
        <v>14.678170053354522</v>
      </c>
    </row>
    <row r="47" spans="1:9" x14ac:dyDescent="0.25">
      <c r="A47" s="196">
        <f t="shared" si="1"/>
        <v>43048</v>
      </c>
      <c r="B47">
        <v>390.7</v>
      </c>
      <c r="C47">
        <v>234.8</v>
      </c>
      <c r="D47">
        <v>666.7</v>
      </c>
      <c r="E47">
        <v>711.1</v>
      </c>
      <c r="F47" s="26">
        <f t="shared" si="2"/>
        <v>1057.4000000000001</v>
      </c>
      <c r="G47" s="26">
        <f t="shared" si="3"/>
        <v>945.90000000000009</v>
      </c>
      <c r="H47" s="12">
        <f t="shared" si="4"/>
        <v>11.787715403319599</v>
      </c>
    </row>
    <row r="48" spans="1:9" x14ac:dyDescent="0.25">
      <c r="A48" s="196">
        <f t="shared" si="1"/>
        <v>43055</v>
      </c>
      <c r="B48">
        <v>494.7</v>
      </c>
      <c r="C48">
        <v>271.3</v>
      </c>
      <c r="D48">
        <v>770.6</v>
      </c>
      <c r="E48">
        <v>711.1</v>
      </c>
      <c r="F48" s="26">
        <f t="shared" si="2"/>
        <v>1265.3</v>
      </c>
      <c r="G48" s="26">
        <f t="shared" si="3"/>
        <v>982.40000000000009</v>
      </c>
      <c r="H48" s="12">
        <f t="shared" si="4"/>
        <v>28.796824104234521</v>
      </c>
    </row>
    <row r="49" spans="1:8" x14ac:dyDescent="0.25">
      <c r="A49" s="196">
        <f t="shared" si="1"/>
        <v>43062</v>
      </c>
      <c r="B49">
        <v>395.5</v>
      </c>
      <c r="C49">
        <v>272.7</v>
      </c>
      <c r="D49">
        <v>882.1</v>
      </c>
      <c r="E49">
        <v>759.8</v>
      </c>
      <c r="F49" s="26">
        <f t="shared" si="2"/>
        <v>1277.5999999999999</v>
      </c>
      <c r="G49" s="26">
        <f t="shared" si="3"/>
        <v>1032.5</v>
      </c>
      <c r="H49" s="12">
        <f t="shared" si="4"/>
        <v>23.738498789346242</v>
      </c>
    </row>
    <row r="50" spans="1:8" x14ac:dyDescent="0.25">
      <c r="A50" s="196">
        <f t="shared" si="1"/>
        <v>43069</v>
      </c>
      <c r="B50">
        <v>490.5</v>
      </c>
      <c r="C50">
        <v>625.9</v>
      </c>
      <c r="D50">
        <v>911.8</v>
      </c>
      <c r="E50">
        <v>832.6</v>
      </c>
      <c r="F50" s="26">
        <f t="shared" si="2"/>
        <v>1402.3</v>
      </c>
      <c r="G50" s="26">
        <f t="shared" si="3"/>
        <v>1458.5</v>
      </c>
      <c r="H50" s="12">
        <f t="shared" si="4"/>
        <v>-3.8532739115529679</v>
      </c>
    </row>
    <row r="51" spans="1:8" x14ac:dyDescent="0.25">
      <c r="A51" s="196">
        <f t="shared" si="1"/>
        <v>43076</v>
      </c>
      <c r="B51">
        <v>530.5</v>
      </c>
      <c r="C51">
        <v>628.1</v>
      </c>
      <c r="D51">
        <v>911.8</v>
      </c>
      <c r="E51">
        <v>832.6</v>
      </c>
      <c r="F51" s="26">
        <f t="shared" si="2"/>
        <v>1442.3</v>
      </c>
      <c r="G51" s="26">
        <f t="shared" si="3"/>
        <v>1460.7</v>
      </c>
      <c r="H51" s="12">
        <f t="shared" si="4"/>
        <v>-1.259670021222703</v>
      </c>
    </row>
    <row r="52" spans="1:8" x14ac:dyDescent="0.25">
      <c r="A52" s="196">
        <f t="shared" si="1"/>
        <v>43083</v>
      </c>
      <c r="B52">
        <v>535.5</v>
      </c>
      <c r="C52">
        <v>634.1</v>
      </c>
      <c r="D52">
        <v>949.3</v>
      </c>
      <c r="E52">
        <v>832.6</v>
      </c>
      <c r="F52" s="26">
        <f t="shared" si="2"/>
        <v>1484.8</v>
      </c>
      <c r="G52" s="26">
        <f t="shared" si="3"/>
        <v>1466.7</v>
      </c>
      <c r="H52" s="12">
        <f t="shared" si="4"/>
        <v>1.2340628622076633</v>
      </c>
    </row>
    <row r="53" spans="1:8" x14ac:dyDescent="0.25">
      <c r="A53" s="196">
        <f t="shared" si="1"/>
        <v>43090</v>
      </c>
      <c r="B53">
        <v>505.5</v>
      </c>
      <c r="C53">
        <v>621.20000000000005</v>
      </c>
      <c r="D53">
        <v>1018.3</v>
      </c>
      <c r="E53">
        <v>975.2</v>
      </c>
      <c r="F53" s="26">
        <f t="shared" si="2"/>
        <v>1523.8</v>
      </c>
      <c r="G53" s="26">
        <f t="shared" si="3"/>
        <v>1596.4</v>
      </c>
      <c r="H53" s="12">
        <f t="shared" si="4"/>
        <v>-4.5477323978952766</v>
      </c>
    </row>
    <row r="54" spans="1:8" x14ac:dyDescent="0.25">
      <c r="A54" s="196">
        <f t="shared" si="1"/>
        <v>43097</v>
      </c>
      <c r="B54">
        <v>506.3</v>
      </c>
      <c r="C54">
        <v>608.6</v>
      </c>
      <c r="D54">
        <v>1070.5</v>
      </c>
      <c r="E54">
        <v>1088.5999999999999</v>
      </c>
      <c r="F54" s="26">
        <f t="shared" si="2"/>
        <v>1576.8</v>
      </c>
      <c r="G54" s="26">
        <f t="shared" si="3"/>
        <v>1697.1999999999998</v>
      </c>
      <c r="H54" s="12">
        <f t="shared" si="4"/>
        <v>-7.0940372378034304</v>
      </c>
    </row>
    <row r="55" spans="1:8" x14ac:dyDescent="0.25">
      <c r="A55" s="196">
        <f t="shared" si="1"/>
        <v>43104</v>
      </c>
      <c r="B55">
        <v>379.3</v>
      </c>
      <c r="C55">
        <v>616.6</v>
      </c>
      <c r="D55">
        <v>1227.9000000000001</v>
      </c>
      <c r="E55">
        <v>1124.0999999999999</v>
      </c>
      <c r="F55" s="26">
        <f t="shared" ref="F55:G57" si="5">+B55+D55</f>
        <v>1607.2</v>
      </c>
      <c r="G55" s="26">
        <f t="shared" si="5"/>
        <v>1740.6999999999998</v>
      </c>
      <c r="H55" s="12">
        <f>+(F55/G55-1)*100</f>
        <v>-7.6693284310909267</v>
      </c>
    </row>
    <row r="56" spans="1:8" x14ac:dyDescent="0.25">
      <c r="A56" s="196">
        <f t="shared" si="1"/>
        <v>43111</v>
      </c>
      <c r="B56">
        <v>536.29999999999995</v>
      </c>
      <c r="C56" s="48">
        <v>728.6</v>
      </c>
      <c r="D56" s="48">
        <v>1227.3</v>
      </c>
      <c r="E56" s="48">
        <v>1157.0999999999999</v>
      </c>
      <c r="F56" s="26">
        <f t="shared" si="5"/>
        <v>1763.6</v>
      </c>
      <c r="G56" s="26">
        <f t="shared" si="5"/>
        <v>1885.6999999999998</v>
      </c>
      <c r="H56" s="12">
        <f>+(F56/G56-1)*100</f>
        <v>-6.4750490534019161</v>
      </c>
    </row>
    <row r="57" spans="1:8" x14ac:dyDescent="0.25">
      <c r="A57" s="196">
        <f t="shared" si="1"/>
        <v>43118</v>
      </c>
      <c r="B57">
        <v>530.5</v>
      </c>
      <c r="C57" s="48">
        <v>756.3</v>
      </c>
      <c r="D57" s="48">
        <v>1310.5999999999999</v>
      </c>
      <c r="E57" s="48">
        <v>1177</v>
      </c>
      <c r="F57" s="26">
        <f t="shared" si="5"/>
        <v>1841.1</v>
      </c>
      <c r="G57" s="26">
        <f t="shared" si="5"/>
        <v>1933.3</v>
      </c>
      <c r="H57" s="12">
        <f>+(F57/G57-1)*100</f>
        <v>-4.7690477422024591</v>
      </c>
    </row>
    <row r="58" spans="1:8" x14ac:dyDescent="0.25">
      <c r="A58" s="196">
        <f t="shared" si="1"/>
        <v>43125</v>
      </c>
      <c r="B58">
        <v>507.6</v>
      </c>
      <c r="C58" s="48">
        <v>724.5</v>
      </c>
      <c r="D58" s="48">
        <v>1343.6</v>
      </c>
      <c r="E58" s="48">
        <v>1209.9000000000001</v>
      </c>
      <c r="F58" s="26">
        <f>+B58+D58</f>
        <v>1851.1999999999998</v>
      </c>
      <c r="G58" s="26">
        <f>+C58+E58</f>
        <v>1934.4</v>
      </c>
      <c r="H58" s="12">
        <f>+(F58/G58-1)*100</f>
        <v>-4.3010752688172227</v>
      </c>
    </row>
    <row r="59" spans="1:8" x14ac:dyDescent="0.25">
      <c r="A59" s="196">
        <f t="shared" si="1"/>
        <v>43132</v>
      </c>
      <c r="B59" s="67">
        <v>483</v>
      </c>
      <c r="C59" s="140">
        <v>736</v>
      </c>
      <c r="D59" s="48">
        <v>1421.8</v>
      </c>
      <c r="E59" s="48">
        <v>1248.0999999999999</v>
      </c>
      <c r="F59" s="26">
        <f t="shared" ref="F59:F78" si="6">+B59+D59</f>
        <v>1904.8</v>
      </c>
      <c r="G59" s="26">
        <f t="shared" ref="G59:G78" si="7">+C59+E59</f>
        <v>1984.1</v>
      </c>
      <c r="H59" s="12">
        <f t="shared" ref="H59:H78" si="8">+(F59/G59-1)*100</f>
        <v>-3.9967743561312385</v>
      </c>
    </row>
    <row r="60" spans="1:8" x14ac:dyDescent="0.25">
      <c r="A60" s="196">
        <f t="shared" si="1"/>
        <v>43139</v>
      </c>
      <c r="B60" s="67">
        <v>531</v>
      </c>
      <c r="C60" s="140">
        <v>665</v>
      </c>
      <c r="D60" s="48">
        <v>1443.6</v>
      </c>
      <c r="E60" s="48">
        <v>1402.7</v>
      </c>
      <c r="F60" s="26">
        <f t="shared" si="6"/>
        <v>1974.6</v>
      </c>
      <c r="G60" s="26">
        <f t="shared" si="7"/>
        <v>2067.6999999999998</v>
      </c>
      <c r="H60" s="12">
        <f t="shared" si="8"/>
        <v>-4.5025874159694279</v>
      </c>
    </row>
    <row r="61" spans="1:8" x14ac:dyDescent="0.25">
      <c r="A61" s="196">
        <f t="shared" si="1"/>
        <v>43146</v>
      </c>
      <c r="B61" s="67">
        <v>398.1</v>
      </c>
      <c r="C61" s="67">
        <v>609</v>
      </c>
      <c r="D61" s="67">
        <v>1647.4</v>
      </c>
      <c r="E61" s="67">
        <v>1481.2</v>
      </c>
      <c r="F61" s="26">
        <f t="shared" si="6"/>
        <v>2045.5</v>
      </c>
      <c r="G61" s="26">
        <f t="shared" si="7"/>
        <v>2090.1999999999998</v>
      </c>
      <c r="H61" s="12">
        <f t="shared" si="8"/>
        <v>-2.138551334800487</v>
      </c>
    </row>
    <row r="62" spans="1:8" x14ac:dyDescent="0.25">
      <c r="A62" s="196">
        <f t="shared" si="1"/>
        <v>43153</v>
      </c>
      <c r="B62" s="67">
        <v>372.8</v>
      </c>
      <c r="C62" s="67">
        <v>600</v>
      </c>
      <c r="D62" s="67">
        <v>1697.2</v>
      </c>
      <c r="E62" s="67">
        <v>1514.2</v>
      </c>
      <c r="F62" s="26">
        <f t="shared" si="6"/>
        <v>2070</v>
      </c>
      <c r="G62" s="26">
        <f t="shared" si="7"/>
        <v>2114.1999999999998</v>
      </c>
      <c r="H62" s="12">
        <f t="shared" si="8"/>
        <v>-2.0906252956200855</v>
      </c>
    </row>
    <row r="63" spans="1:8" x14ac:dyDescent="0.25">
      <c r="A63" s="196">
        <f t="shared" si="1"/>
        <v>43160</v>
      </c>
      <c r="B63" s="67">
        <v>392.8</v>
      </c>
      <c r="C63" s="67">
        <v>580.29999999999995</v>
      </c>
      <c r="D63" s="67">
        <v>1731.9</v>
      </c>
      <c r="E63" s="67">
        <v>1537.7</v>
      </c>
      <c r="F63" s="26">
        <f t="shared" si="6"/>
        <v>2124.7000000000003</v>
      </c>
      <c r="G63" s="26">
        <f t="shared" si="7"/>
        <v>2118</v>
      </c>
      <c r="H63" s="12">
        <f t="shared" si="8"/>
        <v>0.31633616619453075</v>
      </c>
    </row>
    <row r="64" spans="1:8" x14ac:dyDescent="0.25">
      <c r="A64" s="196">
        <f t="shared" si="1"/>
        <v>43167</v>
      </c>
      <c r="B64" s="67">
        <v>442.8</v>
      </c>
      <c r="C64" s="67">
        <v>485.3</v>
      </c>
      <c r="D64" s="67">
        <v>1753.5</v>
      </c>
      <c r="E64" s="67">
        <v>1664.7</v>
      </c>
      <c r="F64" s="26">
        <f t="shared" si="6"/>
        <v>2196.3000000000002</v>
      </c>
      <c r="G64" s="26">
        <f t="shared" si="7"/>
        <v>2150</v>
      </c>
      <c r="H64" s="12">
        <f t="shared" si="8"/>
        <v>2.1534883720930376</v>
      </c>
    </row>
    <row r="65" spans="1:9" x14ac:dyDescent="0.25">
      <c r="A65" s="196">
        <f t="shared" si="1"/>
        <v>43174</v>
      </c>
      <c r="B65" s="67">
        <v>447.8</v>
      </c>
      <c r="C65" s="67">
        <v>487.3</v>
      </c>
      <c r="D65" s="67">
        <v>1792</v>
      </c>
      <c r="E65" s="67">
        <v>1717.1</v>
      </c>
      <c r="F65" s="26">
        <f t="shared" si="6"/>
        <v>2239.8000000000002</v>
      </c>
      <c r="G65" s="26">
        <f t="shared" si="7"/>
        <v>2204.4</v>
      </c>
      <c r="H65" s="12">
        <f t="shared" si="8"/>
        <v>1.6058791507893355</v>
      </c>
    </row>
    <row r="66" spans="1:9" x14ac:dyDescent="0.25">
      <c r="A66" s="196">
        <f t="shared" si="1"/>
        <v>43181</v>
      </c>
      <c r="B66" s="67">
        <v>535</v>
      </c>
      <c r="C66" s="67">
        <v>541</v>
      </c>
      <c r="D66" s="67">
        <v>1851.9</v>
      </c>
      <c r="E66" s="67">
        <v>1869.2</v>
      </c>
      <c r="F66" s="26">
        <f t="shared" si="6"/>
        <v>2386.9</v>
      </c>
      <c r="G66" s="26">
        <f t="shared" si="7"/>
        <v>2410.1999999999998</v>
      </c>
      <c r="H66" s="12">
        <f t="shared" si="8"/>
        <v>-0.9667247531325085</v>
      </c>
    </row>
    <row r="67" spans="1:9" x14ac:dyDescent="0.25">
      <c r="A67" s="196">
        <f t="shared" si="1"/>
        <v>43188</v>
      </c>
      <c r="B67" s="67">
        <v>535</v>
      </c>
      <c r="C67" s="67">
        <v>516</v>
      </c>
      <c r="D67" s="67">
        <v>1903.6</v>
      </c>
      <c r="E67" s="67">
        <v>1901</v>
      </c>
      <c r="F67" s="26">
        <f t="shared" si="6"/>
        <v>2438.6</v>
      </c>
      <c r="G67" s="26">
        <f t="shared" si="7"/>
        <v>2417</v>
      </c>
      <c r="H67" s="12">
        <f t="shared" si="8"/>
        <v>0.89366983864294092</v>
      </c>
    </row>
    <row r="68" spans="1:9" x14ac:dyDescent="0.25">
      <c r="A68" s="196">
        <f t="shared" si="1"/>
        <v>43195</v>
      </c>
      <c r="B68" s="67">
        <v>499.8</v>
      </c>
      <c r="C68" s="67">
        <v>488</v>
      </c>
      <c r="D68" s="67">
        <v>1938.7</v>
      </c>
      <c r="E68" s="67">
        <v>1949.7</v>
      </c>
      <c r="F68" s="26">
        <f t="shared" si="6"/>
        <v>2438.5</v>
      </c>
      <c r="G68" s="26">
        <f t="shared" si="7"/>
        <v>2437.6999999999998</v>
      </c>
      <c r="H68" s="12">
        <f t="shared" si="8"/>
        <v>3.2817820076314064E-2</v>
      </c>
    </row>
    <row r="69" spans="1:9" x14ac:dyDescent="0.25">
      <c r="A69" s="196">
        <f t="shared" si="1"/>
        <v>43202</v>
      </c>
      <c r="B69">
        <v>509.8</v>
      </c>
      <c r="C69">
        <v>460</v>
      </c>
      <c r="D69">
        <v>1987.9</v>
      </c>
      <c r="E69">
        <v>2072</v>
      </c>
      <c r="F69" s="26">
        <f t="shared" si="6"/>
        <v>2497.7000000000003</v>
      </c>
      <c r="G69" s="26">
        <f t="shared" si="7"/>
        <v>2532</v>
      </c>
      <c r="H69" s="12">
        <f t="shared" si="8"/>
        <v>-1.3546603475513286</v>
      </c>
    </row>
    <row r="70" spans="1:9" x14ac:dyDescent="0.25">
      <c r="A70" s="196">
        <f t="shared" ref="A70:A133" si="9">A69+7</f>
        <v>43209</v>
      </c>
      <c r="B70">
        <v>449.8</v>
      </c>
      <c r="C70">
        <v>387.5</v>
      </c>
      <c r="D70">
        <v>2081.6999999999998</v>
      </c>
      <c r="E70">
        <v>2221.6999999999998</v>
      </c>
      <c r="F70" s="26">
        <f t="shared" si="6"/>
        <v>2531.5</v>
      </c>
      <c r="G70" s="26">
        <f t="shared" si="7"/>
        <v>2609.1999999999998</v>
      </c>
      <c r="H70" s="12">
        <f t="shared" si="8"/>
        <v>-2.9779242679748519</v>
      </c>
    </row>
    <row r="71" spans="1:9" x14ac:dyDescent="0.25">
      <c r="A71" s="196">
        <f t="shared" si="9"/>
        <v>43216</v>
      </c>
      <c r="B71">
        <v>480.1</v>
      </c>
      <c r="C71">
        <v>367</v>
      </c>
      <c r="D71">
        <v>2115.6</v>
      </c>
      <c r="E71">
        <v>2296.9</v>
      </c>
      <c r="F71" s="26">
        <f t="shared" si="6"/>
        <v>2595.6999999999998</v>
      </c>
      <c r="G71" s="26">
        <f t="shared" si="7"/>
        <v>2663.9</v>
      </c>
      <c r="H71" s="12">
        <f t="shared" si="8"/>
        <v>-2.5601561620181013</v>
      </c>
    </row>
    <row r="72" spans="1:9" x14ac:dyDescent="0.25">
      <c r="A72" s="196">
        <f t="shared" si="9"/>
        <v>43223</v>
      </c>
      <c r="B72">
        <v>418.5</v>
      </c>
      <c r="C72">
        <v>368.3</v>
      </c>
      <c r="D72">
        <v>2183.1</v>
      </c>
      <c r="E72">
        <v>2296.9</v>
      </c>
      <c r="F72" s="26">
        <f t="shared" si="6"/>
        <v>2601.6</v>
      </c>
      <c r="G72" s="26">
        <f t="shared" si="7"/>
        <v>2665.2000000000003</v>
      </c>
      <c r="H72" s="12">
        <f t="shared" si="8"/>
        <v>-2.3863124718595308</v>
      </c>
    </row>
    <row r="73" spans="1:9" x14ac:dyDescent="0.25">
      <c r="A73" s="196">
        <f t="shared" si="9"/>
        <v>43230</v>
      </c>
      <c r="B73">
        <v>400.5</v>
      </c>
      <c r="C73">
        <v>384.3</v>
      </c>
      <c r="D73">
        <v>2262.4</v>
      </c>
      <c r="E73">
        <v>2366.5</v>
      </c>
      <c r="F73" s="26">
        <f t="shared" si="6"/>
        <v>2662.9</v>
      </c>
      <c r="G73" s="26">
        <f t="shared" si="7"/>
        <v>2750.8</v>
      </c>
      <c r="H73" s="12">
        <f t="shared" si="8"/>
        <v>-3.1954340555474747</v>
      </c>
      <c r="I73">
        <v>18.3</v>
      </c>
    </row>
    <row r="74" spans="1:9" x14ac:dyDescent="0.25">
      <c r="A74" s="196">
        <f t="shared" si="9"/>
        <v>43237</v>
      </c>
      <c r="B74">
        <v>392.4</v>
      </c>
      <c r="C74">
        <v>370.2</v>
      </c>
      <c r="D74">
        <v>2332.5</v>
      </c>
      <c r="E74">
        <v>2408.9</v>
      </c>
      <c r="F74" s="26">
        <f t="shared" si="6"/>
        <v>2724.9</v>
      </c>
      <c r="G74" s="26">
        <f t="shared" si="7"/>
        <v>2779.1</v>
      </c>
      <c r="H74" s="12">
        <f t="shared" si="8"/>
        <v>-1.9502716706847445</v>
      </c>
      <c r="I74">
        <v>18.3</v>
      </c>
    </row>
    <row r="75" spans="1:9" x14ac:dyDescent="0.25">
      <c r="A75" s="196">
        <f t="shared" si="9"/>
        <v>43244</v>
      </c>
      <c r="B75">
        <v>360.4</v>
      </c>
      <c r="C75">
        <v>333.8</v>
      </c>
      <c r="D75">
        <v>2407.3000000000002</v>
      </c>
      <c r="E75">
        <v>2445.9</v>
      </c>
      <c r="F75" s="26">
        <f t="shared" si="6"/>
        <v>2767.7000000000003</v>
      </c>
      <c r="G75" s="26">
        <f t="shared" si="7"/>
        <v>2779.7000000000003</v>
      </c>
      <c r="H75" s="12">
        <f t="shared" si="8"/>
        <v>-0.4317012627261918</v>
      </c>
      <c r="I75">
        <v>23.3</v>
      </c>
    </row>
    <row r="76" spans="1:9" x14ac:dyDescent="0.25">
      <c r="A76" s="196">
        <f t="shared" si="9"/>
        <v>43251</v>
      </c>
      <c r="B76">
        <v>360.4</v>
      </c>
      <c r="C76">
        <v>331.3</v>
      </c>
      <c r="D76">
        <v>2407.3000000000002</v>
      </c>
      <c r="E76">
        <v>2470.6999999999998</v>
      </c>
      <c r="F76" s="26">
        <f t="shared" si="6"/>
        <v>2767.7000000000003</v>
      </c>
      <c r="G76" s="26">
        <f t="shared" si="7"/>
        <v>2802</v>
      </c>
      <c r="H76" s="12">
        <f t="shared" si="8"/>
        <v>-1.2241256245538845</v>
      </c>
      <c r="I76">
        <v>23.3</v>
      </c>
    </row>
    <row r="77" spans="1:9" x14ac:dyDescent="0.25">
      <c r="A77" s="196">
        <f t="shared" si="9"/>
        <v>43258</v>
      </c>
      <c r="B77">
        <v>303.5</v>
      </c>
      <c r="C77">
        <v>328.4</v>
      </c>
      <c r="D77">
        <v>2512.6</v>
      </c>
      <c r="E77">
        <v>2531.3000000000002</v>
      </c>
      <c r="F77" s="26">
        <f t="shared" si="6"/>
        <v>2816.1</v>
      </c>
      <c r="G77" s="26">
        <f t="shared" si="7"/>
        <v>2859.7000000000003</v>
      </c>
      <c r="H77" s="12">
        <f t="shared" si="8"/>
        <v>-1.524635451271128</v>
      </c>
      <c r="I77">
        <v>23.3</v>
      </c>
    </row>
    <row r="78" spans="1:9" x14ac:dyDescent="0.25">
      <c r="A78" s="196">
        <f t="shared" si="9"/>
        <v>43265</v>
      </c>
      <c r="B78">
        <v>314.5</v>
      </c>
      <c r="C78">
        <v>286.5</v>
      </c>
      <c r="D78">
        <v>2609.5</v>
      </c>
      <c r="E78">
        <v>2580.8000000000002</v>
      </c>
      <c r="F78" s="26">
        <f t="shared" si="6"/>
        <v>2924</v>
      </c>
      <c r="G78" s="26">
        <f t="shared" si="7"/>
        <v>2867.3</v>
      </c>
      <c r="H78" s="12">
        <f t="shared" si="8"/>
        <v>1.9774700938164802</v>
      </c>
      <c r="I78">
        <v>23.3</v>
      </c>
    </row>
    <row r="79" spans="1:9" x14ac:dyDescent="0.25">
      <c r="A79" s="196">
        <f t="shared" si="9"/>
        <v>43272</v>
      </c>
      <c r="B79">
        <v>346.2</v>
      </c>
      <c r="C79">
        <v>286.5</v>
      </c>
      <c r="D79">
        <v>2656</v>
      </c>
      <c r="E79">
        <v>2580.8000000000002</v>
      </c>
      <c r="F79" s="26">
        <f>+B79+D79</f>
        <v>3002.2</v>
      </c>
      <c r="G79" s="26">
        <f>+C79+E79</f>
        <v>2867.3</v>
      </c>
      <c r="H79" s="12">
        <f>+(F79/G79-1)*100</f>
        <v>4.7047745265580643</v>
      </c>
      <c r="I79">
        <v>23.3</v>
      </c>
    </row>
    <row r="80" spans="1:9" x14ac:dyDescent="0.25">
      <c r="A80" s="196">
        <f t="shared" si="9"/>
        <v>43279</v>
      </c>
      <c r="B80" s="67">
        <v>317</v>
      </c>
      <c r="C80">
        <v>277.7</v>
      </c>
      <c r="D80">
        <v>2748</v>
      </c>
      <c r="E80">
        <v>2651.6</v>
      </c>
      <c r="F80" s="26">
        <f>+B80+D80</f>
        <v>3065</v>
      </c>
      <c r="G80" s="26">
        <f>+C80+E80</f>
        <v>2929.2999999999997</v>
      </c>
      <c r="H80" s="12">
        <f>+(F80/G80-1)*100</f>
        <v>4.6325060594681444</v>
      </c>
      <c r="I80">
        <v>23.3</v>
      </c>
    </row>
    <row r="81" spans="1:9" x14ac:dyDescent="0.25">
      <c r="A81" s="196">
        <f t="shared" si="9"/>
        <v>43286</v>
      </c>
      <c r="B81" s="67">
        <v>327</v>
      </c>
      <c r="C81">
        <v>277.7</v>
      </c>
      <c r="D81">
        <v>2748</v>
      </c>
      <c r="E81">
        <v>2687.3</v>
      </c>
      <c r="F81" s="26">
        <f t="shared" ref="F81:F93" si="10">+B81+D81</f>
        <v>3075</v>
      </c>
      <c r="G81" s="26">
        <f t="shared" ref="G81:G93" si="11">+C81+E81</f>
        <v>2965</v>
      </c>
      <c r="H81" s="12">
        <f t="shared" ref="H81:H93" si="12">+(F81/G81-1)*100</f>
        <v>3.7099494097807773</v>
      </c>
      <c r="I81">
        <v>24.8</v>
      </c>
    </row>
    <row r="82" spans="1:9" x14ac:dyDescent="0.25">
      <c r="A82" s="196">
        <f t="shared" si="9"/>
        <v>43293</v>
      </c>
      <c r="B82">
        <v>285.7</v>
      </c>
      <c r="C82">
        <v>250.7</v>
      </c>
      <c r="D82">
        <v>2825.6</v>
      </c>
      <c r="E82">
        <v>2767.2</v>
      </c>
      <c r="F82" s="26">
        <f t="shared" si="10"/>
        <v>3111.2999999999997</v>
      </c>
      <c r="G82" s="26">
        <f t="shared" si="11"/>
        <v>3017.8999999999996</v>
      </c>
      <c r="H82" s="12">
        <f t="shared" si="12"/>
        <v>3.0948672918254427</v>
      </c>
      <c r="I82">
        <v>24.8</v>
      </c>
    </row>
    <row r="83" spans="1:9" x14ac:dyDescent="0.25">
      <c r="A83" s="196">
        <f t="shared" si="9"/>
        <v>43300</v>
      </c>
      <c r="B83">
        <v>210.7</v>
      </c>
      <c r="C83">
        <v>204.3</v>
      </c>
      <c r="D83">
        <v>2903.4</v>
      </c>
      <c r="E83">
        <v>2815.6</v>
      </c>
      <c r="F83" s="26">
        <f t="shared" si="10"/>
        <v>3114.1</v>
      </c>
      <c r="G83" s="26">
        <f t="shared" si="11"/>
        <v>3019.9</v>
      </c>
      <c r="H83" s="12">
        <f t="shared" si="12"/>
        <v>3.1193085863770342</v>
      </c>
      <c r="I83">
        <v>24.8</v>
      </c>
    </row>
    <row r="84" spans="1:9" x14ac:dyDescent="0.25">
      <c r="A84" s="196">
        <f t="shared" si="9"/>
        <v>43307</v>
      </c>
      <c r="B84">
        <v>229.5</v>
      </c>
      <c r="C84">
        <v>148.5</v>
      </c>
      <c r="D84">
        <v>2903.4</v>
      </c>
      <c r="E84">
        <v>2876.9</v>
      </c>
      <c r="F84" s="26">
        <f t="shared" si="10"/>
        <v>3132.9</v>
      </c>
      <c r="G84" s="26">
        <f t="shared" si="11"/>
        <v>3025.4</v>
      </c>
      <c r="H84" s="12">
        <f t="shared" si="12"/>
        <v>3.5532491571362401</v>
      </c>
      <c r="I84">
        <v>24.8</v>
      </c>
    </row>
    <row r="85" spans="1:9" x14ac:dyDescent="0.25">
      <c r="A85" s="196">
        <f t="shared" si="9"/>
        <v>43314</v>
      </c>
      <c r="B85">
        <v>230.9</v>
      </c>
      <c r="C85">
        <v>138.5</v>
      </c>
      <c r="D85">
        <v>2967.6</v>
      </c>
      <c r="E85">
        <v>2943.7</v>
      </c>
      <c r="F85" s="26">
        <f t="shared" si="10"/>
        <v>3198.5</v>
      </c>
      <c r="G85" s="26">
        <f t="shared" si="11"/>
        <v>3082.2</v>
      </c>
      <c r="H85" s="12">
        <f t="shared" si="12"/>
        <v>3.773278826812021</v>
      </c>
      <c r="I85">
        <v>34.799999999999997</v>
      </c>
    </row>
    <row r="86" spans="1:9" x14ac:dyDescent="0.25">
      <c r="A86" s="196">
        <f t="shared" si="9"/>
        <v>43321</v>
      </c>
      <c r="B86">
        <v>164.5</v>
      </c>
      <c r="C86">
        <v>148.5</v>
      </c>
      <c r="D86">
        <v>3077.3</v>
      </c>
      <c r="E86">
        <v>2981.9</v>
      </c>
      <c r="F86" s="26">
        <f t="shared" si="10"/>
        <v>3241.8</v>
      </c>
      <c r="G86" s="26">
        <f t="shared" si="11"/>
        <v>3130.4</v>
      </c>
      <c r="H86" s="12">
        <f t="shared" si="12"/>
        <v>3.5586506516739114</v>
      </c>
      <c r="I86">
        <v>34.799999999999997</v>
      </c>
    </row>
    <row r="87" spans="1:9" x14ac:dyDescent="0.25">
      <c r="A87" s="196">
        <f t="shared" si="9"/>
        <v>43328</v>
      </c>
      <c r="B87">
        <v>164.5</v>
      </c>
      <c r="C87">
        <v>74.5</v>
      </c>
      <c r="D87">
        <v>3077.3</v>
      </c>
      <c r="E87">
        <v>3082.2</v>
      </c>
      <c r="F87" s="26">
        <f t="shared" si="10"/>
        <v>3241.8</v>
      </c>
      <c r="G87" s="26">
        <f t="shared" si="11"/>
        <v>3156.7</v>
      </c>
      <c r="H87" s="12">
        <f t="shared" si="12"/>
        <v>2.6958532644850708</v>
      </c>
      <c r="I87" s="67">
        <v>70</v>
      </c>
    </row>
    <row r="88" spans="1:9" x14ac:dyDescent="0.25">
      <c r="A88" s="196">
        <f t="shared" si="9"/>
        <v>43335</v>
      </c>
      <c r="B88" s="67">
        <v>72</v>
      </c>
      <c r="C88" s="67">
        <v>74.5</v>
      </c>
      <c r="D88" s="67">
        <v>3221.2</v>
      </c>
      <c r="E88">
        <v>3131.5</v>
      </c>
      <c r="F88" s="26">
        <f t="shared" si="10"/>
        <v>3293.2</v>
      </c>
      <c r="G88" s="26">
        <f t="shared" si="11"/>
        <v>3206</v>
      </c>
      <c r="H88" s="12">
        <f t="shared" si="12"/>
        <v>2.7199001871490935</v>
      </c>
      <c r="I88" s="67">
        <v>72</v>
      </c>
    </row>
    <row r="89" spans="1:9" x14ac:dyDescent="0.25">
      <c r="A89" s="196">
        <f t="shared" si="9"/>
        <v>43342</v>
      </c>
      <c r="B89" s="67">
        <v>72</v>
      </c>
      <c r="C89" s="67">
        <v>39.5</v>
      </c>
      <c r="D89" s="67">
        <v>3221.2</v>
      </c>
      <c r="E89">
        <v>3166.7</v>
      </c>
      <c r="F89" s="26">
        <f t="shared" si="10"/>
        <v>3293.2</v>
      </c>
      <c r="G89" s="26">
        <f t="shared" si="11"/>
        <v>3206.2</v>
      </c>
      <c r="H89" s="12">
        <f t="shared" si="12"/>
        <v>2.7134926080718547</v>
      </c>
      <c r="I89">
        <v>112</v>
      </c>
    </row>
    <row r="90" spans="1:9" x14ac:dyDescent="0.25">
      <c r="A90" s="196">
        <f t="shared" si="9"/>
        <v>43349</v>
      </c>
      <c r="B90" s="67">
        <v>180.7</v>
      </c>
      <c r="C90" s="67">
        <v>444.3</v>
      </c>
      <c r="D90" s="67">
        <v>49</v>
      </c>
      <c r="E90">
        <v>51.8</v>
      </c>
      <c r="F90" s="26">
        <f t="shared" si="10"/>
        <v>229.7</v>
      </c>
      <c r="G90" s="26">
        <f t="shared" si="11"/>
        <v>496.1</v>
      </c>
      <c r="H90" s="12">
        <f t="shared" si="12"/>
        <v>-53.69885103809716</v>
      </c>
      <c r="I90">
        <v>116.7</v>
      </c>
    </row>
    <row r="91" spans="1:9" x14ac:dyDescent="0.25">
      <c r="A91" s="196">
        <f t="shared" si="9"/>
        <v>43356</v>
      </c>
      <c r="B91">
        <v>256.3</v>
      </c>
      <c r="C91">
        <v>354.9</v>
      </c>
      <c r="D91">
        <v>122.4</v>
      </c>
      <c r="E91">
        <v>165.4</v>
      </c>
      <c r="F91" s="26">
        <f t="shared" si="10"/>
        <v>378.70000000000005</v>
      </c>
      <c r="G91" s="26">
        <f t="shared" si="11"/>
        <v>520.29999999999995</v>
      </c>
      <c r="H91" s="12">
        <f t="shared" si="12"/>
        <v>-27.215068229867367</v>
      </c>
    </row>
    <row r="92" spans="1:9" x14ac:dyDescent="0.25">
      <c r="A92" s="196">
        <f t="shared" si="9"/>
        <v>43363</v>
      </c>
      <c r="B92">
        <v>295.7</v>
      </c>
      <c r="C92">
        <v>335.4</v>
      </c>
      <c r="D92">
        <v>175.8</v>
      </c>
      <c r="E92">
        <v>267.3</v>
      </c>
      <c r="F92" s="26">
        <f t="shared" si="10"/>
        <v>471.5</v>
      </c>
      <c r="G92" s="26">
        <f t="shared" si="11"/>
        <v>602.70000000000005</v>
      </c>
      <c r="H92" s="12">
        <f t="shared" si="12"/>
        <v>-21.7687074829932</v>
      </c>
    </row>
    <row r="93" spans="1:9" x14ac:dyDescent="0.25">
      <c r="A93" s="196">
        <f t="shared" si="9"/>
        <v>43370</v>
      </c>
      <c r="B93">
        <v>325.8</v>
      </c>
      <c r="C93">
        <v>272.39999999999998</v>
      </c>
      <c r="D93">
        <v>330.7</v>
      </c>
      <c r="E93">
        <v>336.7</v>
      </c>
      <c r="F93" s="26">
        <f t="shared" si="10"/>
        <v>656.5</v>
      </c>
      <c r="G93" s="26">
        <f t="shared" si="11"/>
        <v>609.09999999999991</v>
      </c>
      <c r="H93" s="12">
        <f t="shared" si="12"/>
        <v>7.7819734033820476</v>
      </c>
    </row>
    <row r="94" spans="1:9" x14ac:dyDescent="0.25">
      <c r="A94" s="196">
        <f t="shared" si="9"/>
        <v>43377</v>
      </c>
      <c r="B94">
        <v>345.8</v>
      </c>
      <c r="C94">
        <v>348.9</v>
      </c>
      <c r="D94">
        <v>368.3</v>
      </c>
      <c r="E94">
        <v>336.7</v>
      </c>
      <c r="F94" s="26">
        <f t="shared" ref="F94:F107" si="13">+B94+D94</f>
        <v>714.1</v>
      </c>
      <c r="G94" s="26">
        <f t="shared" ref="G94:G107" si="14">+C94+E94</f>
        <v>685.59999999999991</v>
      </c>
      <c r="H94" s="12">
        <f t="shared" ref="H94:H114" si="15">+(F94/G94-1)*100</f>
        <v>4.1569428238039885</v>
      </c>
    </row>
    <row r="95" spans="1:9" x14ac:dyDescent="0.25">
      <c r="A95" s="196">
        <f t="shared" si="9"/>
        <v>43384</v>
      </c>
      <c r="B95">
        <v>325.2</v>
      </c>
      <c r="C95">
        <v>426.9</v>
      </c>
      <c r="D95">
        <v>427.8</v>
      </c>
      <c r="E95">
        <v>375.9</v>
      </c>
      <c r="F95" s="26">
        <f t="shared" si="13"/>
        <v>753</v>
      </c>
      <c r="G95" s="26">
        <f t="shared" si="14"/>
        <v>802.8</v>
      </c>
      <c r="H95" s="12">
        <f t="shared" si="15"/>
        <v>-6.203288490283998</v>
      </c>
    </row>
    <row r="96" spans="1:9" x14ac:dyDescent="0.25">
      <c r="A96" s="196">
        <f t="shared" si="9"/>
        <v>43391</v>
      </c>
      <c r="B96">
        <v>296.5</v>
      </c>
      <c r="C96">
        <v>377.5</v>
      </c>
      <c r="D96">
        <v>456.5</v>
      </c>
      <c r="E96">
        <v>512.4</v>
      </c>
      <c r="F96" s="26">
        <f t="shared" si="13"/>
        <v>753</v>
      </c>
      <c r="G96" s="26">
        <f t="shared" si="14"/>
        <v>889.9</v>
      </c>
      <c r="H96" s="12">
        <f t="shared" si="15"/>
        <v>-15.383750983256538</v>
      </c>
    </row>
    <row r="97" spans="1:8" x14ac:dyDescent="0.25">
      <c r="A97" s="196">
        <f t="shared" si="9"/>
        <v>43398</v>
      </c>
      <c r="B97">
        <v>273.5</v>
      </c>
      <c r="C97">
        <v>417.1</v>
      </c>
      <c r="D97">
        <v>543</v>
      </c>
      <c r="E97">
        <v>585.70000000000005</v>
      </c>
      <c r="F97" s="26">
        <f t="shared" si="13"/>
        <v>816.5</v>
      </c>
      <c r="G97" s="26">
        <f t="shared" si="14"/>
        <v>1002.8000000000001</v>
      </c>
      <c r="H97" s="12">
        <f t="shared" si="15"/>
        <v>-18.577981651376152</v>
      </c>
    </row>
    <row r="98" spans="1:8" x14ac:dyDescent="0.25">
      <c r="A98" s="196">
        <f t="shared" si="9"/>
        <v>43405</v>
      </c>
      <c r="B98">
        <v>325.2</v>
      </c>
      <c r="C98">
        <v>426.9</v>
      </c>
      <c r="D98">
        <v>427.8</v>
      </c>
      <c r="E98">
        <v>375.9</v>
      </c>
      <c r="F98" s="26">
        <f t="shared" si="13"/>
        <v>753</v>
      </c>
      <c r="G98" s="26">
        <f t="shared" si="14"/>
        <v>802.8</v>
      </c>
      <c r="H98" s="12">
        <f t="shared" si="15"/>
        <v>-6.203288490283998</v>
      </c>
    </row>
    <row r="99" spans="1:8" x14ac:dyDescent="0.25">
      <c r="A99" s="196">
        <f t="shared" si="9"/>
        <v>43412</v>
      </c>
      <c r="B99">
        <v>279.8</v>
      </c>
      <c r="C99">
        <v>390.7</v>
      </c>
      <c r="D99">
        <v>615.5</v>
      </c>
      <c r="E99">
        <v>666.7</v>
      </c>
      <c r="F99" s="26">
        <f t="shared" si="13"/>
        <v>895.3</v>
      </c>
      <c r="G99" s="26">
        <f t="shared" si="14"/>
        <v>1057.4000000000001</v>
      </c>
      <c r="H99" s="12">
        <f t="shared" si="15"/>
        <v>-15.330054851522611</v>
      </c>
    </row>
    <row r="100" spans="1:8" x14ac:dyDescent="0.25">
      <c r="A100" s="196">
        <f t="shared" si="9"/>
        <v>43419</v>
      </c>
      <c r="B100">
        <v>361.3</v>
      </c>
      <c r="C100">
        <v>494.7</v>
      </c>
      <c r="D100">
        <v>667.6</v>
      </c>
      <c r="E100">
        <v>770.6</v>
      </c>
      <c r="F100" s="26">
        <f t="shared" si="13"/>
        <v>1028.9000000000001</v>
      </c>
      <c r="G100" s="26">
        <f t="shared" si="14"/>
        <v>1265.3</v>
      </c>
      <c r="H100" s="12">
        <f t="shared" si="15"/>
        <v>-18.683316209594548</v>
      </c>
    </row>
    <row r="101" spans="1:8" x14ac:dyDescent="0.25">
      <c r="A101" s="196">
        <f t="shared" si="9"/>
        <v>43426</v>
      </c>
      <c r="B101">
        <v>396.8</v>
      </c>
      <c r="C101">
        <v>395.5</v>
      </c>
      <c r="D101">
        <v>789.1</v>
      </c>
      <c r="E101">
        <v>882.1</v>
      </c>
      <c r="F101" s="26">
        <f t="shared" si="13"/>
        <v>1185.9000000000001</v>
      </c>
      <c r="G101" s="26">
        <f t="shared" si="14"/>
        <v>1277.5999999999999</v>
      </c>
      <c r="H101" s="12">
        <f t="shared" si="15"/>
        <v>-7.1775203506574741</v>
      </c>
    </row>
    <row r="102" spans="1:8" x14ac:dyDescent="0.25">
      <c r="A102" s="196">
        <f t="shared" si="9"/>
        <v>43433</v>
      </c>
      <c r="B102">
        <v>401.8</v>
      </c>
      <c r="C102">
        <v>490.5</v>
      </c>
      <c r="D102" s="67">
        <v>825</v>
      </c>
      <c r="E102">
        <v>911.8</v>
      </c>
      <c r="F102" s="26">
        <f t="shared" si="13"/>
        <v>1226.8</v>
      </c>
      <c r="G102" s="26">
        <f t="shared" si="14"/>
        <v>1402.3</v>
      </c>
      <c r="H102" s="12">
        <f t="shared" si="15"/>
        <v>-12.515153676103541</v>
      </c>
    </row>
    <row r="103" spans="1:8" x14ac:dyDescent="0.25">
      <c r="A103" s="196">
        <f t="shared" si="9"/>
        <v>43440</v>
      </c>
      <c r="B103">
        <v>364.8</v>
      </c>
      <c r="C103">
        <v>530.5</v>
      </c>
      <c r="D103">
        <v>869.9</v>
      </c>
      <c r="E103">
        <v>911.8</v>
      </c>
      <c r="F103" s="26">
        <f t="shared" si="13"/>
        <v>1234.7</v>
      </c>
      <c r="G103" s="26">
        <f t="shared" si="14"/>
        <v>1442.3</v>
      </c>
      <c r="H103" s="12">
        <f t="shared" si="15"/>
        <v>-14.393676766276077</v>
      </c>
    </row>
    <row r="104" spans="1:8" x14ac:dyDescent="0.25">
      <c r="A104" s="196">
        <f t="shared" si="9"/>
        <v>43447</v>
      </c>
      <c r="B104">
        <v>365.8</v>
      </c>
      <c r="C104">
        <v>535.5</v>
      </c>
      <c r="D104">
        <v>869.9</v>
      </c>
      <c r="E104">
        <v>949.3</v>
      </c>
      <c r="F104" s="26">
        <f t="shared" si="13"/>
        <v>1235.7</v>
      </c>
      <c r="G104" s="26">
        <f t="shared" si="14"/>
        <v>1484.8</v>
      </c>
      <c r="H104" s="12">
        <f t="shared" si="15"/>
        <v>-16.776670258620683</v>
      </c>
    </row>
    <row r="105" spans="1:8" x14ac:dyDescent="0.25">
      <c r="A105" s="196">
        <f t="shared" si="9"/>
        <v>43454</v>
      </c>
      <c r="B105">
        <v>453.8</v>
      </c>
      <c r="C105">
        <v>505.5</v>
      </c>
      <c r="D105">
        <v>869.9</v>
      </c>
      <c r="E105">
        <v>1018.3</v>
      </c>
      <c r="F105" s="26">
        <f t="shared" si="13"/>
        <v>1323.7</v>
      </c>
      <c r="G105" s="26">
        <f t="shared" si="14"/>
        <v>1523.8</v>
      </c>
      <c r="H105" s="12">
        <f t="shared" si="15"/>
        <v>-13.131644572778578</v>
      </c>
    </row>
    <row r="106" spans="1:8" x14ac:dyDescent="0.25">
      <c r="A106" s="196">
        <f t="shared" si="9"/>
        <v>43461</v>
      </c>
      <c r="B106">
        <v>508.5</v>
      </c>
      <c r="C106">
        <v>506.3</v>
      </c>
      <c r="D106">
        <v>967.7</v>
      </c>
      <c r="E106">
        <v>1070.5</v>
      </c>
      <c r="F106" s="26">
        <f t="shared" si="13"/>
        <v>1476.2</v>
      </c>
      <c r="G106" s="26">
        <f t="shared" si="14"/>
        <v>1576.8</v>
      </c>
      <c r="H106" s="12">
        <f t="shared" si="15"/>
        <v>-6.3800101471334303</v>
      </c>
    </row>
    <row r="107" spans="1:8" x14ac:dyDescent="0.25">
      <c r="A107" s="196">
        <f t="shared" si="9"/>
        <v>43468</v>
      </c>
      <c r="B107">
        <v>460.3</v>
      </c>
      <c r="C107">
        <v>379.3</v>
      </c>
      <c r="D107">
        <v>1008.7</v>
      </c>
      <c r="E107">
        <v>1227.3</v>
      </c>
      <c r="F107" s="26">
        <f t="shared" si="13"/>
        <v>1469</v>
      </c>
      <c r="G107" s="26">
        <f t="shared" si="14"/>
        <v>1606.6</v>
      </c>
      <c r="H107" s="12">
        <f t="shared" si="15"/>
        <v>-8.5646707332254444</v>
      </c>
    </row>
    <row r="108" spans="1:8" x14ac:dyDescent="0.25">
      <c r="A108" s="196">
        <f t="shared" si="9"/>
        <v>43475</v>
      </c>
      <c r="B108">
        <v>0</v>
      </c>
      <c r="C108">
        <v>536.29999999999995</v>
      </c>
      <c r="D108" s="48">
        <v>0</v>
      </c>
      <c r="E108" s="48">
        <v>1227.3</v>
      </c>
      <c r="F108" s="244">
        <f t="shared" ref="F108:F123" si="16">+B108+D108</f>
        <v>0</v>
      </c>
      <c r="G108" s="244">
        <f t="shared" ref="G108:G123" si="17">+C108+E108</f>
        <v>1763.6</v>
      </c>
      <c r="H108" s="12">
        <f t="shared" si="15"/>
        <v>-100</v>
      </c>
    </row>
    <row r="109" spans="1:8" x14ac:dyDescent="0.25">
      <c r="A109" s="196">
        <f t="shared" si="9"/>
        <v>43482</v>
      </c>
      <c r="B109">
        <v>0</v>
      </c>
      <c r="C109">
        <v>530.5</v>
      </c>
      <c r="D109" s="48">
        <v>0</v>
      </c>
      <c r="E109" s="48">
        <v>1310.5999999999999</v>
      </c>
      <c r="F109" s="244">
        <f t="shared" si="16"/>
        <v>0</v>
      </c>
      <c r="G109" s="244">
        <f t="shared" si="17"/>
        <v>1841.1</v>
      </c>
      <c r="H109" s="12">
        <f t="shared" si="15"/>
        <v>-100</v>
      </c>
    </row>
    <row r="110" spans="1:8" x14ac:dyDescent="0.25">
      <c r="A110" s="196">
        <f t="shared" si="9"/>
        <v>43489</v>
      </c>
      <c r="B110">
        <v>0</v>
      </c>
      <c r="C110">
        <v>507.6</v>
      </c>
      <c r="D110" s="48">
        <v>0</v>
      </c>
      <c r="E110" s="48">
        <v>1343.6</v>
      </c>
      <c r="F110" s="244">
        <f t="shared" si="16"/>
        <v>0</v>
      </c>
      <c r="G110" s="244">
        <f t="shared" si="17"/>
        <v>1851.1999999999998</v>
      </c>
      <c r="H110" s="12">
        <f t="shared" si="15"/>
        <v>-100</v>
      </c>
    </row>
    <row r="111" spans="1:8" x14ac:dyDescent="0.25">
      <c r="A111" s="196">
        <f t="shared" si="9"/>
        <v>43496</v>
      </c>
      <c r="B111">
        <v>0</v>
      </c>
      <c r="C111" s="67">
        <v>483</v>
      </c>
      <c r="D111" s="48">
        <v>0</v>
      </c>
      <c r="E111" s="48">
        <v>1421.8</v>
      </c>
      <c r="F111" s="244">
        <f t="shared" si="16"/>
        <v>0</v>
      </c>
      <c r="G111" s="244">
        <f t="shared" si="17"/>
        <v>1904.8</v>
      </c>
      <c r="H111" s="12">
        <f t="shared" si="15"/>
        <v>-100</v>
      </c>
    </row>
    <row r="112" spans="1:8" x14ac:dyDescent="0.25">
      <c r="A112" s="196">
        <f t="shared" si="9"/>
        <v>43503</v>
      </c>
      <c r="B112">
        <v>0</v>
      </c>
      <c r="C112" s="67">
        <v>531</v>
      </c>
      <c r="D112" s="48">
        <v>0</v>
      </c>
      <c r="E112" s="48">
        <v>1443.6</v>
      </c>
      <c r="F112" s="244">
        <f t="shared" si="16"/>
        <v>0</v>
      </c>
      <c r="G112" s="244">
        <f t="shared" si="17"/>
        <v>1974.6</v>
      </c>
      <c r="H112" s="12">
        <f t="shared" si="15"/>
        <v>-100</v>
      </c>
    </row>
    <row r="113" spans="1:9" x14ac:dyDescent="0.25">
      <c r="A113" s="196">
        <f t="shared" si="9"/>
        <v>43510</v>
      </c>
      <c r="B113">
        <v>258.7</v>
      </c>
      <c r="C113">
        <v>398.1</v>
      </c>
      <c r="D113">
        <v>1605.3</v>
      </c>
      <c r="E113">
        <v>1647.4</v>
      </c>
      <c r="F113" s="26">
        <f t="shared" si="16"/>
        <v>1864</v>
      </c>
      <c r="G113" s="26">
        <f t="shared" si="17"/>
        <v>2045.5</v>
      </c>
      <c r="H113" s="12">
        <f t="shared" si="15"/>
        <v>-8.8731361525299484</v>
      </c>
    </row>
    <row r="114" spans="1:9" x14ac:dyDescent="0.25">
      <c r="A114" s="196">
        <f t="shared" si="9"/>
        <v>43517</v>
      </c>
      <c r="B114" s="67">
        <v>169</v>
      </c>
      <c r="C114">
        <v>372.8</v>
      </c>
      <c r="D114">
        <v>1700.9</v>
      </c>
      <c r="E114">
        <v>1697.2</v>
      </c>
      <c r="F114" s="26">
        <f t="shared" si="16"/>
        <v>1869.9</v>
      </c>
      <c r="G114" s="26">
        <f t="shared" si="17"/>
        <v>2070</v>
      </c>
      <c r="H114" s="12">
        <f t="shared" si="15"/>
        <v>-9.6666666666666572</v>
      </c>
    </row>
    <row r="115" spans="1:9" x14ac:dyDescent="0.25">
      <c r="A115" s="196">
        <f t="shared" si="9"/>
        <v>43524</v>
      </c>
      <c r="B115">
        <v>178.4</v>
      </c>
      <c r="C115">
        <v>392.8</v>
      </c>
      <c r="D115">
        <v>1720.1</v>
      </c>
      <c r="E115">
        <v>1731.9</v>
      </c>
      <c r="F115" s="26">
        <f t="shared" si="16"/>
        <v>1898.5</v>
      </c>
      <c r="G115" s="26">
        <f t="shared" si="17"/>
        <v>2124.7000000000003</v>
      </c>
      <c r="H115" s="12">
        <f t="shared" ref="H115:H178" si="18">+(F115/G115-1)*100</f>
        <v>-10.646208876547291</v>
      </c>
    </row>
    <row r="116" spans="1:9" x14ac:dyDescent="0.25">
      <c r="A116" s="196">
        <f t="shared" si="9"/>
        <v>43531</v>
      </c>
      <c r="B116">
        <v>156.6</v>
      </c>
      <c r="C116">
        <v>442.8</v>
      </c>
      <c r="D116">
        <v>1720.1</v>
      </c>
      <c r="E116">
        <v>1753.5</v>
      </c>
      <c r="F116" s="26">
        <f t="shared" si="16"/>
        <v>1876.6999999999998</v>
      </c>
      <c r="G116" s="26">
        <f t="shared" si="17"/>
        <v>2196.3000000000002</v>
      </c>
      <c r="H116" s="12">
        <f t="shared" si="18"/>
        <v>-14.551746118471986</v>
      </c>
    </row>
    <row r="117" spans="1:9" x14ac:dyDescent="0.25">
      <c r="A117" s="196">
        <f t="shared" si="9"/>
        <v>43538</v>
      </c>
      <c r="B117">
        <v>156.6</v>
      </c>
      <c r="C117">
        <v>447.8</v>
      </c>
      <c r="D117">
        <v>1720.1</v>
      </c>
      <c r="E117">
        <v>1792</v>
      </c>
      <c r="F117" s="26">
        <f t="shared" si="16"/>
        <v>1876.6999999999998</v>
      </c>
      <c r="G117" s="26">
        <f t="shared" si="17"/>
        <v>2239.8000000000002</v>
      </c>
      <c r="H117" s="12">
        <f t="shared" si="18"/>
        <v>-16.211268863291384</v>
      </c>
    </row>
    <row r="118" spans="1:9" x14ac:dyDescent="0.25">
      <c r="A118" s="196">
        <f t="shared" si="9"/>
        <v>43545</v>
      </c>
      <c r="B118">
        <v>109.3</v>
      </c>
      <c r="C118">
        <v>535</v>
      </c>
      <c r="D118">
        <v>1763.6</v>
      </c>
      <c r="E118">
        <v>1851.9</v>
      </c>
      <c r="F118" s="26">
        <f t="shared" si="16"/>
        <v>1872.8999999999999</v>
      </c>
      <c r="G118" s="26">
        <f t="shared" si="17"/>
        <v>2386.9</v>
      </c>
      <c r="H118" s="12">
        <f t="shared" si="18"/>
        <v>-21.53420754954125</v>
      </c>
    </row>
    <row r="119" spans="1:9" x14ac:dyDescent="0.25">
      <c r="A119" s="196">
        <f t="shared" si="9"/>
        <v>43552</v>
      </c>
      <c r="B119">
        <v>57.5</v>
      </c>
      <c r="C119">
        <v>535</v>
      </c>
      <c r="D119">
        <v>1909.2</v>
      </c>
      <c r="E119">
        <v>1903.6</v>
      </c>
      <c r="F119" s="26">
        <f t="shared" si="16"/>
        <v>1966.7</v>
      </c>
      <c r="G119" s="26">
        <f t="shared" si="17"/>
        <v>2438.6</v>
      </c>
      <c r="H119" s="12">
        <f t="shared" si="18"/>
        <v>-19.351267120478955</v>
      </c>
    </row>
    <row r="120" spans="1:9" x14ac:dyDescent="0.25">
      <c r="A120" s="196">
        <f t="shared" si="9"/>
        <v>43559</v>
      </c>
      <c r="B120" s="67">
        <v>56</v>
      </c>
      <c r="C120">
        <v>499.8</v>
      </c>
      <c r="D120">
        <v>1909.2</v>
      </c>
      <c r="E120">
        <v>1938.7</v>
      </c>
      <c r="F120" s="26">
        <f t="shared" si="16"/>
        <v>1965.2</v>
      </c>
      <c r="G120" s="26">
        <f t="shared" si="17"/>
        <v>2438.5</v>
      </c>
      <c r="H120" s="12">
        <f t="shared" si="18"/>
        <v>-19.409473036702884</v>
      </c>
    </row>
    <row r="121" spans="1:9" x14ac:dyDescent="0.25">
      <c r="A121" s="196">
        <f t="shared" si="9"/>
        <v>43566</v>
      </c>
      <c r="B121" s="67">
        <v>56</v>
      </c>
      <c r="C121">
        <v>509.8</v>
      </c>
      <c r="D121">
        <v>1909.2</v>
      </c>
      <c r="E121">
        <v>1987.9</v>
      </c>
      <c r="F121" s="26">
        <f t="shared" si="16"/>
        <v>1965.2</v>
      </c>
      <c r="G121" s="26">
        <f t="shared" si="17"/>
        <v>2497.7000000000003</v>
      </c>
      <c r="H121" s="12">
        <f t="shared" si="18"/>
        <v>-21.31961404492133</v>
      </c>
    </row>
    <row r="122" spans="1:9" x14ac:dyDescent="0.25">
      <c r="A122" s="196">
        <f t="shared" si="9"/>
        <v>43573</v>
      </c>
      <c r="B122" s="67">
        <v>56</v>
      </c>
      <c r="C122">
        <v>449.8</v>
      </c>
      <c r="D122">
        <v>1939.2</v>
      </c>
      <c r="E122">
        <v>2081.6999999999998</v>
      </c>
      <c r="F122" s="26">
        <f t="shared" si="16"/>
        <v>1995.2</v>
      </c>
      <c r="G122" s="26">
        <f t="shared" si="17"/>
        <v>2531.5</v>
      </c>
      <c r="H122" s="12">
        <f t="shared" si="18"/>
        <v>-21.185068141418128</v>
      </c>
    </row>
    <row r="123" spans="1:9" x14ac:dyDescent="0.25">
      <c r="A123" s="196">
        <f t="shared" si="9"/>
        <v>43580</v>
      </c>
      <c r="B123">
        <v>0</v>
      </c>
      <c r="C123">
        <v>480.1</v>
      </c>
      <c r="D123">
        <v>1991.5</v>
      </c>
      <c r="E123">
        <v>2115.6</v>
      </c>
      <c r="F123" s="26">
        <f t="shared" si="16"/>
        <v>1991.5</v>
      </c>
      <c r="G123" s="26">
        <f t="shared" si="17"/>
        <v>2595.6999999999998</v>
      </c>
      <c r="H123" s="12">
        <f t="shared" si="18"/>
        <v>-23.276958045999152</v>
      </c>
      <c r="I123">
        <v>0</v>
      </c>
    </row>
    <row r="124" spans="1:9" x14ac:dyDescent="0.25">
      <c r="A124" s="196">
        <f t="shared" si="9"/>
        <v>43587</v>
      </c>
      <c r="B124">
        <v>0</v>
      </c>
      <c r="C124">
        <v>418.5</v>
      </c>
      <c r="D124">
        <v>1991.5</v>
      </c>
      <c r="E124">
        <v>2183.1</v>
      </c>
      <c r="F124" s="26">
        <f t="shared" ref="F124:F143" si="19">+B124+D124</f>
        <v>1991.5</v>
      </c>
      <c r="G124" s="26">
        <f t="shared" ref="G124:G143" si="20">+C124+E124</f>
        <v>2601.6</v>
      </c>
      <c r="H124" s="12">
        <f t="shared" si="18"/>
        <v>-23.450953259532593</v>
      </c>
      <c r="I124">
        <v>0</v>
      </c>
    </row>
    <row r="125" spans="1:9" x14ac:dyDescent="0.25">
      <c r="A125" s="196">
        <f t="shared" si="9"/>
        <v>43594</v>
      </c>
      <c r="B125">
        <v>0</v>
      </c>
      <c r="C125">
        <v>400.5</v>
      </c>
      <c r="D125">
        <v>1991.5</v>
      </c>
      <c r="E125">
        <v>2262.4</v>
      </c>
      <c r="F125" s="26">
        <f t="shared" si="19"/>
        <v>1991.5</v>
      </c>
      <c r="G125" s="26">
        <f t="shared" si="20"/>
        <v>2662.9</v>
      </c>
      <c r="H125" s="12">
        <f t="shared" si="18"/>
        <v>-25.213113522851028</v>
      </c>
      <c r="I125">
        <v>0</v>
      </c>
    </row>
    <row r="126" spans="1:9" x14ac:dyDescent="0.25">
      <c r="A126" s="196">
        <f t="shared" si="9"/>
        <v>43601</v>
      </c>
      <c r="B126">
        <v>0</v>
      </c>
      <c r="C126">
        <v>392.4</v>
      </c>
      <c r="D126">
        <v>1991.5</v>
      </c>
      <c r="E126">
        <v>2332.5</v>
      </c>
      <c r="F126" s="26">
        <f t="shared" si="19"/>
        <v>1991.5</v>
      </c>
      <c r="G126" s="26">
        <f t="shared" si="20"/>
        <v>2724.9</v>
      </c>
      <c r="H126" s="12">
        <f t="shared" si="18"/>
        <v>-26.914749165106976</v>
      </c>
      <c r="I126">
        <v>0</v>
      </c>
    </row>
    <row r="127" spans="1:9" x14ac:dyDescent="0.25">
      <c r="A127" s="196">
        <f t="shared" si="9"/>
        <v>43608</v>
      </c>
      <c r="B127">
        <v>0</v>
      </c>
      <c r="C127">
        <v>360.4</v>
      </c>
      <c r="D127">
        <v>1991.5</v>
      </c>
      <c r="E127">
        <v>2407.3000000000002</v>
      </c>
      <c r="F127" s="26">
        <f t="shared" si="19"/>
        <v>1991.5</v>
      </c>
      <c r="G127" s="26">
        <f t="shared" si="20"/>
        <v>2767.7000000000003</v>
      </c>
      <c r="H127" s="12">
        <f t="shared" si="18"/>
        <v>-28.044947067962578</v>
      </c>
      <c r="I127">
        <v>0</v>
      </c>
    </row>
    <row r="128" spans="1:9" x14ac:dyDescent="0.25">
      <c r="A128" s="196">
        <f t="shared" si="9"/>
        <v>43615</v>
      </c>
      <c r="B128">
        <v>0</v>
      </c>
      <c r="C128">
        <v>360.4</v>
      </c>
      <c r="D128">
        <v>1991.5</v>
      </c>
      <c r="E128">
        <v>2407.3000000000002</v>
      </c>
      <c r="F128" s="26">
        <f t="shared" si="19"/>
        <v>1991.5</v>
      </c>
      <c r="G128" s="26">
        <f t="shared" si="20"/>
        <v>2767.7000000000003</v>
      </c>
      <c r="H128" s="12">
        <f t="shared" si="18"/>
        <v>-28.044947067962578</v>
      </c>
      <c r="I128">
        <v>0</v>
      </c>
    </row>
    <row r="129" spans="1:8" x14ac:dyDescent="0.25">
      <c r="A129" s="196">
        <f t="shared" si="9"/>
        <v>43622</v>
      </c>
      <c r="B129">
        <v>0</v>
      </c>
      <c r="C129">
        <v>303.5</v>
      </c>
      <c r="D129">
        <v>1991.5</v>
      </c>
      <c r="E129">
        <v>2512.6</v>
      </c>
      <c r="F129" s="26">
        <f t="shared" si="19"/>
        <v>1991.5</v>
      </c>
      <c r="G129" s="26">
        <f t="shared" si="20"/>
        <v>2816.1</v>
      </c>
      <c r="H129" s="12">
        <f t="shared" si="18"/>
        <v>-29.281630623912502</v>
      </c>
    </row>
    <row r="130" spans="1:8" x14ac:dyDescent="0.25">
      <c r="A130" s="196">
        <f t="shared" si="9"/>
        <v>43629</v>
      </c>
      <c r="B130">
        <v>0</v>
      </c>
      <c r="C130" s="67">
        <v>314.5</v>
      </c>
      <c r="D130" s="67">
        <v>1991.5</v>
      </c>
      <c r="E130" s="67">
        <v>2609.5</v>
      </c>
      <c r="F130" s="26">
        <f t="shared" si="19"/>
        <v>1991.5</v>
      </c>
      <c r="G130" s="26">
        <f t="shared" si="20"/>
        <v>2924</v>
      </c>
      <c r="H130" s="12">
        <f t="shared" si="18"/>
        <v>-31.891244870041035</v>
      </c>
    </row>
    <row r="131" spans="1:8" x14ac:dyDescent="0.25">
      <c r="A131" s="196">
        <f t="shared" si="9"/>
        <v>43636</v>
      </c>
      <c r="B131">
        <v>0</v>
      </c>
      <c r="C131" s="67">
        <v>346.2</v>
      </c>
      <c r="D131" s="67">
        <v>1991.5</v>
      </c>
      <c r="E131" s="67">
        <v>2656</v>
      </c>
      <c r="F131" s="26">
        <f t="shared" si="19"/>
        <v>1991.5</v>
      </c>
      <c r="G131" s="26">
        <f t="shared" si="20"/>
        <v>3002.2</v>
      </c>
      <c r="H131" s="12">
        <f t="shared" si="18"/>
        <v>-33.665312104456724</v>
      </c>
    </row>
    <row r="132" spans="1:8" x14ac:dyDescent="0.25">
      <c r="A132" s="196">
        <f t="shared" si="9"/>
        <v>43643</v>
      </c>
      <c r="B132">
        <v>0</v>
      </c>
      <c r="C132" s="67">
        <v>317</v>
      </c>
      <c r="D132" s="67">
        <v>1991.5</v>
      </c>
      <c r="E132" s="67">
        <v>2748</v>
      </c>
      <c r="F132" s="26">
        <f t="shared" si="19"/>
        <v>1991.5</v>
      </c>
      <c r="G132" s="26">
        <f t="shared" si="20"/>
        <v>3065</v>
      </c>
      <c r="H132" s="12">
        <f t="shared" si="18"/>
        <v>-35.02446982055465</v>
      </c>
    </row>
    <row r="133" spans="1:8" x14ac:dyDescent="0.25">
      <c r="A133" s="196">
        <f t="shared" si="9"/>
        <v>43650</v>
      </c>
      <c r="B133">
        <v>0</v>
      </c>
      <c r="C133" s="67">
        <v>327</v>
      </c>
      <c r="D133" s="67">
        <v>1991.5</v>
      </c>
      <c r="E133" s="67">
        <v>2748</v>
      </c>
      <c r="F133" s="26">
        <f t="shared" si="19"/>
        <v>1991.5</v>
      </c>
      <c r="G133" s="26">
        <f t="shared" si="20"/>
        <v>3075</v>
      </c>
      <c r="H133" s="12">
        <f t="shared" si="18"/>
        <v>-35.235772357723583</v>
      </c>
    </row>
    <row r="134" spans="1:8" x14ac:dyDescent="0.25">
      <c r="A134" s="196">
        <f t="shared" ref="A134:A197" si="21">A133+7</f>
        <v>43657</v>
      </c>
      <c r="B134">
        <v>0</v>
      </c>
      <c r="C134" s="67">
        <v>285.7</v>
      </c>
      <c r="D134" s="67">
        <v>1991.5</v>
      </c>
      <c r="E134" s="67">
        <v>2825.6</v>
      </c>
      <c r="F134" s="26">
        <f t="shared" si="19"/>
        <v>1991.5</v>
      </c>
      <c r="G134" s="26">
        <f t="shared" si="20"/>
        <v>3111.2999999999997</v>
      </c>
      <c r="H134" s="12">
        <f t="shared" si="18"/>
        <v>-35.991386237264159</v>
      </c>
    </row>
    <row r="135" spans="1:8" x14ac:dyDescent="0.25">
      <c r="A135" s="196">
        <f t="shared" si="21"/>
        <v>43664</v>
      </c>
      <c r="B135">
        <v>0</v>
      </c>
      <c r="C135" s="67">
        <v>210.7</v>
      </c>
      <c r="D135" s="67">
        <v>1991.5</v>
      </c>
      <c r="E135" s="67">
        <v>2903.4</v>
      </c>
      <c r="F135" s="26">
        <f t="shared" si="19"/>
        <v>1991.5</v>
      </c>
      <c r="G135" s="26">
        <f t="shared" si="20"/>
        <v>3114.1</v>
      </c>
      <c r="H135" s="12">
        <f t="shared" si="18"/>
        <v>-36.048938698179242</v>
      </c>
    </row>
    <row r="136" spans="1:8" x14ac:dyDescent="0.25">
      <c r="A136" s="196">
        <f t="shared" si="21"/>
        <v>43671</v>
      </c>
      <c r="B136">
        <v>0</v>
      </c>
      <c r="C136" s="67">
        <v>229.5</v>
      </c>
      <c r="D136" s="67">
        <v>1991.5</v>
      </c>
      <c r="E136" s="67">
        <v>2903.4</v>
      </c>
      <c r="F136" s="26">
        <f t="shared" si="19"/>
        <v>1991.5</v>
      </c>
      <c r="G136" s="26">
        <f t="shared" si="20"/>
        <v>3132.9</v>
      </c>
      <c r="H136" s="12">
        <f t="shared" si="18"/>
        <v>-36.432698139104346</v>
      </c>
    </row>
    <row r="137" spans="1:8" x14ac:dyDescent="0.25">
      <c r="A137" s="196">
        <f t="shared" si="21"/>
        <v>43678</v>
      </c>
      <c r="B137">
        <v>0</v>
      </c>
      <c r="C137" s="67">
        <v>230.9</v>
      </c>
      <c r="D137" s="67">
        <v>1991.5</v>
      </c>
      <c r="E137" s="67">
        <v>2967.6</v>
      </c>
      <c r="F137" s="26">
        <f t="shared" si="19"/>
        <v>1991.5</v>
      </c>
      <c r="G137" s="26">
        <f t="shared" si="20"/>
        <v>3198.5</v>
      </c>
      <c r="H137" s="12">
        <f t="shared" si="18"/>
        <v>-37.736438955760512</v>
      </c>
    </row>
    <row r="138" spans="1:8" x14ac:dyDescent="0.25">
      <c r="A138" s="196">
        <f t="shared" si="21"/>
        <v>43685</v>
      </c>
      <c r="B138">
        <v>0</v>
      </c>
      <c r="C138" s="67">
        <v>164.5</v>
      </c>
      <c r="D138" s="67">
        <v>1991.5</v>
      </c>
      <c r="E138" s="67">
        <v>3077.3</v>
      </c>
      <c r="F138" s="26">
        <f t="shared" si="19"/>
        <v>1991.5</v>
      </c>
      <c r="G138" s="26">
        <f t="shared" si="20"/>
        <v>3241.8</v>
      </c>
      <c r="H138" s="12">
        <f t="shared" si="18"/>
        <v>-38.568079462027271</v>
      </c>
    </row>
    <row r="139" spans="1:8" x14ac:dyDescent="0.25">
      <c r="A139" s="196">
        <f t="shared" si="21"/>
        <v>43692</v>
      </c>
      <c r="B139">
        <v>0</v>
      </c>
      <c r="C139" s="67">
        <v>164.5</v>
      </c>
      <c r="D139" s="67">
        <v>1991.5</v>
      </c>
      <c r="E139" s="67">
        <v>3077.3</v>
      </c>
      <c r="F139" s="26">
        <f t="shared" si="19"/>
        <v>1991.5</v>
      </c>
      <c r="G139" s="26">
        <f t="shared" si="20"/>
        <v>3241.8</v>
      </c>
      <c r="H139" s="12">
        <f t="shared" si="18"/>
        <v>-38.568079462027271</v>
      </c>
    </row>
    <row r="140" spans="1:8" x14ac:dyDescent="0.25">
      <c r="A140" s="196">
        <f t="shared" si="21"/>
        <v>43699</v>
      </c>
      <c r="B140">
        <v>0</v>
      </c>
      <c r="C140" s="67">
        <v>72</v>
      </c>
      <c r="D140" s="67">
        <v>1991.5</v>
      </c>
      <c r="E140" s="67">
        <v>3221.2</v>
      </c>
      <c r="F140" s="26">
        <f t="shared" si="19"/>
        <v>1991.5</v>
      </c>
      <c r="G140" s="26">
        <f t="shared" si="20"/>
        <v>3293.2</v>
      </c>
      <c r="H140" s="12">
        <f t="shared" si="18"/>
        <v>-39.526903923235757</v>
      </c>
    </row>
    <row r="141" spans="1:8" x14ac:dyDescent="0.25">
      <c r="A141" s="196">
        <f t="shared" si="21"/>
        <v>43706</v>
      </c>
      <c r="B141">
        <v>0</v>
      </c>
      <c r="C141" s="67">
        <v>72</v>
      </c>
      <c r="D141" s="67">
        <v>1991.5</v>
      </c>
      <c r="E141" s="67">
        <v>3221.2</v>
      </c>
      <c r="F141" s="26">
        <f t="shared" si="19"/>
        <v>1991.5</v>
      </c>
      <c r="G141" s="26">
        <f t="shared" si="20"/>
        <v>3293.2</v>
      </c>
      <c r="H141" s="12">
        <f t="shared" si="18"/>
        <v>-39.526903923235757</v>
      </c>
    </row>
    <row r="142" spans="1:8" x14ac:dyDescent="0.25">
      <c r="A142" s="196">
        <f t="shared" si="21"/>
        <v>43713</v>
      </c>
      <c r="B142">
        <v>0</v>
      </c>
      <c r="C142" s="67">
        <v>180.7</v>
      </c>
      <c r="D142" s="67">
        <v>0</v>
      </c>
      <c r="E142" s="67">
        <v>49</v>
      </c>
      <c r="F142" s="26">
        <f t="shared" si="19"/>
        <v>0</v>
      </c>
      <c r="G142" s="26">
        <f t="shared" si="20"/>
        <v>229.7</v>
      </c>
      <c r="H142" s="12">
        <f t="shared" si="18"/>
        <v>-100</v>
      </c>
    </row>
    <row r="143" spans="1:8" x14ac:dyDescent="0.25">
      <c r="A143" s="196">
        <f t="shared" si="21"/>
        <v>43720</v>
      </c>
      <c r="B143">
        <v>0</v>
      </c>
      <c r="C143" s="67">
        <v>256.3</v>
      </c>
      <c r="D143" s="67">
        <v>0</v>
      </c>
      <c r="E143" s="67">
        <v>122.4</v>
      </c>
      <c r="F143" s="26">
        <f t="shared" si="19"/>
        <v>0</v>
      </c>
      <c r="G143" s="26">
        <f t="shared" si="20"/>
        <v>378.70000000000005</v>
      </c>
      <c r="H143" s="12">
        <f t="shared" si="18"/>
        <v>-100</v>
      </c>
    </row>
    <row r="144" spans="1:8" x14ac:dyDescent="0.25">
      <c r="A144" s="196">
        <f t="shared" si="21"/>
        <v>43727</v>
      </c>
      <c r="B144">
        <v>0</v>
      </c>
      <c r="C144">
        <v>295.7</v>
      </c>
      <c r="D144">
        <v>0</v>
      </c>
      <c r="E144">
        <v>175.8</v>
      </c>
      <c r="F144" s="26">
        <f t="shared" ref="F144:G146" si="22">+B144+D144</f>
        <v>0</v>
      </c>
      <c r="G144" s="26">
        <f t="shared" si="22"/>
        <v>471.5</v>
      </c>
      <c r="H144" s="12">
        <f t="shared" si="18"/>
        <v>-100</v>
      </c>
    </row>
    <row r="145" spans="1:8" x14ac:dyDescent="0.25">
      <c r="A145" s="196">
        <f t="shared" si="21"/>
        <v>43734</v>
      </c>
      <c r="B145">
        <v>0</v>
      </c>
      <c r="C145" s="67">
        <v>326</v>
      </c>
      <c r="D145" s="67">
        <v>0</v>
      </c>
      <c r="E145" s="67">
        <v>331</v>
      </c>
      <c r="F145" s="26">
        <f t="shared" si="22"/>
        <v>0</v>
      </c>
      <c r="G145" s="26">
        <f t="shared" si="22"/>
        <v>657</v>
      </c>
      <c r="H145" s="12">
        <f t="shared" si="18"/>
        <v>-100</v>
      </c>
    </row>
    <row r="146" spans="1:8" x14ac:dyDescent="0.25">
      <c r="A146" s="196">
        <f t="shared" si="21"/>
        <v>43741</v>
      </c>
      <c r="B146">
        <v>0</v>
      </c>
      <c r="C146">
        <v>345.8</v>
      </c>
      <c r="D146">
        <v>0</v>
      </c>
      <c r="E146">
        <v>368.3</v>
      </c>
      <c r="F146" s="26">
        <f t="shared" si="22"/>
        <v>0</v>
      </c>
      <c r="G146" s="26">
        <f t="shared" si="22"/>
        <v>714.1</v>
      </c>
      <c r="H146" s="12">
        <f t="shared" si="18"/>
        <v>-100</v>
      </c>
    </row>
    <row r="147" spans="1:8" x14ac:dyDescent="0.25">
      <c r="A147" s="196">
        <f t="shared" si="21"/>
        <v>43748</v>
      </c>
      <c r="B147">
        <v>0</v>
      </c>
      <c r="C147">
        <v>325.2</v>
      </c>
      <c r="D147">
        <v>0</v>
      </c>
      <c r="E147">
        <v>427.8</v>
      </c>
      <c r="F147" s="26">
        <f t="shared" ref="F147:G151" si="23">+B147+D147</f>
        <v>0</v>
      </c>
      <c r="G147" s="26">
        <f t="shared" si="23"/>
        <v>753</v>
      </c>
      <c r="H147" s="12">
        <f t="shared" si="18"/>
        <v>-100</v>
      </c>
    </row>
    <row r="148" spans="1:8" x14ac:dyDescent="0.25">
      <c r="A148" s="196">
        <f t="shared" si="21"/>
        <v>43755</v>
      </c>
      <c r="B148">
        <v>0</v>
      </c>
      <c r="C148">
        <v>296.5</v>
      </c>
      <c r="D148">
        <v>0</v>
      </c>
      <c r="E148">
        <v>456.5</v>
      </c>
      <c r="F148" s="26">
        <f t="shared" si="23"/>
        <v>0</v>
      </c>
      <c r="G148" s="26">
        <f t="shared" si="23"/>
        <v>753</v>
      </c>
      <c r="H148" s="12">
        <f t="shared" si="18"/>
        <v>-100</v>
      </c>
    </row>
    <row r="149" spans="1:8" x14ac:dyDescent="0.25">
      <c r="A149" s="196">
        <f t="shared" si="21"/>
        <v>43762</v>
      </c>
      <c r="B149">
        <v>0</v>
      </c>
      <c r="C149">
        <v>273.5</v>
      </c>
      <c r="D149">
        <v>0</v>
      </c>
      <c r="E149">
        <v>543</v>
      </c>
      <c r="F149" s="26">
        <f t="shared" si="23"/>
        <v>0</v>
      </c>
      <c r="G149" s="26">
        <f t="shared" si="23"/>
        <v>816.5</v>
      </c>
      <c r="H149" s="12">
        <f t="shared" si="18"/>
        <v>-100</v>
      </c>
    </row>
    <row r="150" spans="1:8" x14ac:dyDescent="0.25">
      <c r="A150" s="196">
        <f t="shared" si="21"/>
        <v>43769</v>
      </c>
      <c r="B150">
        <v>0</v>
      </c>
      <c r="C150">
        <v>201.8</v>
      </c>
      <c r="D150">
        <v>0</v>
      </c>
      <c r="E150">
        <v>615.5</v>
      </c>
      <c r="F150" s="26">
        <f t="shared" si="23"/>
        <v>0</v>
      </c>
      <c r="G150" s="26">
        <f t="shared" si="23"/>
        <v>817.3</v>
      </c>
      <c r="H150" s="12">
        <f t="shared" si="18"/>
        <v>-100</v>
      </c>
    </row>
    <row r="151" spans="1:8" x14ac:dyDescent="0.25">
      <c r="A151" s="196">
        <f t="shared" si="21"/>
        <v>43776</v>
      </c>
      <c r="B151">
        <v>0</v>
      </c>
      <c r="C151">
        <v>279.8</v>
      </c>
      <c r="D151">
        <v>0</v>
      </c>
      <c r="E151">
        <v>615.5</v>
      </c>
      <c r="F151" s="26">
        <f t="shared" si="23"/>
        <v>0</v>
      </c>
      <c r="G151" s="26">
        <f t="shared" si="23"/>
        <v>895.3</v>
      </c>
      <c r="H151" s="12">
        <f t="shared" si="18"/>
        <v>-100</v>
      </c>
    </row>
    <row r="152" spans="1:8" x14ac:dyDescent="0.25">
      <c r="A152" s="196">
        <f t="shared" si="21"/>
        <v>43783</v>
      </c>
      <c r="B152">
        <v>0</v>
      </c>
      <c r="C152">
        <v>361.3</v>
      </c>
      <c r="D152">
        <v>0</v>
      </c>
      <c r="E152">
        <v>667.6</v>
      </c>
      <c r="F152" s="26">
        <f t="shared" ref="F152:G154" si="24">+B152+D152</f>
        <v>0</v>
      </c>
      <c r="G152" s="26">
        <f t="shared" si="24"/>
        <v>1028.9000000000001</v>
      </c>
      <c r="H152" s="12">
        <f t="shared" si="18"/>
        <v>-100</v>
      </c>
    </row>
    <row r="153" spans="1:8" x14ac:dyDescent="0.25">
      <c r="A153" s="196">
        <f t="shared" si="21"/>
        <v>43790</v>
      </c>
      <c r="B153">
        <f>'1121'!B61</f>
        <v>15</v>
      </c>
      <c r="C153">
        <f>'1121'!C61</f>
        <v>396.8</v>
      </c>
      <c r="D153">
        <f>'1121'!D61</f>
        <v>0</v>
      </c>
      <c r="E153">
        <f>'1121'!E61</f>
        <v>789.1</v>
      </c>
      <c r="F153" s="26">
        <f t="shared" si="24"/>
        <v>15</v>
      </c>
      <c r="G153" s="26">
        <f t="shared" si="24"/>
        <v>1185.9000000000001</v>
      </c>
      <c r="H153" s="12">
        <f t="shared" si="18"/>
        <v>-98.735137869972178</v>
      </c>
    </row>
    <row r="154" spans="1:8" x14ac:dyDescent="0.25">
      <c r="A154" s="196">
        <f t="shared" si="21"/>
        <v>43797</v>
      </c>
      <c r="B154">
        <f>'1128'!B61</f>
        <v>15</v>
      </c>
      <c r="C154">
        <f>'1128'!C61</f>
        <v>401.8</v>
      </c>
      <c r="D154">
        <f>'1128'!D61</f>
        <v>0</v>
      </c>
      <c r="E154">
        <f>'1128'!E61</f>
        <v>825</v>
      </c>
      <c r="F154" s="26">
        <f t="shared" si="24"/>
        <v>15</v>
      </c>
      <c r="G154" s="26">
        <f t="shared" si="24"/>
        <v>1226.8</v>
      </c>
      <c r="H154" s="12">
        <f t="shared" si="18"/>
        <v>-98.777306814476688</v>
      </c>
    </row>
    <row r="155" spans="1:8" x14ac:dyDescent="0.25">
      <c r="A155" s="196">
        <f t="shared" si="21"/>
        <v>43804</v>
      </c>
      <c r="B155">
        <f>'1205'!B61</f>
        <v>15</v>
      </c>
      <c r="C155">
        <f>'1205'!C61</f>
        <v>364.8</v>
      </c>
      <c r="D155">
        <f>'1205'!D61</f>
        <v>0</v>
      </c>
      <c r="E155">
        <f>'1205'!E61</f>
        <v>869.9</v>
      </c>
      <c r="F155" s="26">
        <f t="shared" ref="F155:F161" si="25">+B155+D155</f>
        <v>15</v>
      </c>
      <c r="G155" s="26">
        <f t="shared" ref="G155:G161" si="26">+C155+E155</f>
        <v>1234.7</v>
      </c>
      <c r="H155" s="12">
        <f t="shared" si="18"/>
        <v>-98.785129991090955</v>
      </c>
    </row>
    <row r="156" spans="1:8" x14ac:dyDescent="0.25">
      <c r="A156" s="196">
        <f t="shared" si="21"/>
        <v>43811</v>
      </c>
      <c r="B156">
        <f>'1212'!B62</f>
        <v>15</v>
      </c>
      <c r="C156">
        <f>'1212'!C62</f>
        <v>365.8</v>
      </c>
      <c r="D156">
        <f>'1212'!D62</f>
        <v>0</v>
      </c>
      <c r="E156">
        <f>'1212'!E62</f>
        <v>869.9</v>
      </c>
      <c r="F156" s="26">
        <f t="shared" si="25"/>
        <v>15</v>
      </c>
      <c r="G156" s="26">
        <f t="shared" si="26"/>
        <v>1235.7</v>
      </c>
      <c r="H156" s="12">
        <f t="shared" si="18"/>
        <v>-98.786113134255899</v>
      </c>
    </row>
    <row r="157" spans="1:8" x14ac:dyDescent="0.25">
      <c r="A157" s="196">
        <f t="shared" si="21"/>
        <v>43818</v>
      </c>
      <c r="B157">
        <f>'1219'!B63</f>
        <v>15</v>
      </c>
      <c r="C157">
        <f>'1219'!C63</f>
        <v>453.8</v>
      </c>
      <c r="D157">
        <f>'1219'!D63</f>
        <v>0</v>
      </c>
      <c r="E157">
        <f>'1219'!E63</f>
        <v>869.9</v>
      </c>
      <c r="F157" s="26">
        <f t="shared" si="25"/>
        <v>15</v>
      </c>
      <c r="G157" s="26">
        <f t="shared" si="26"/>
        <v>1323.7</v>
      </c>
      <c r="H157" s="12">
        <f t="shared" si="18"/>
        <v>-98.866812721915835</v>
      </c>
    </row>
    <row r="158" spans="1:8" x14ac:dyDescent="0.25">
      <c r="A158" s="196">
        <f t="shared" si="21"/>
        <v>43825</v>
      </c>
      <c r="B158">
        <f>'1226'!B63</f>
        <v>15</v>
      </c>
      <c r="C158">
        <f>'1226'!C63</f>
        <v>508.5</v>
      </c>
      <c r="D158">
        <f>'1226'!D63</f>
        <v>0</v>
      </c>
      <c r="E158">
        <f>'1226'!E63</f>
        <v>967.7</v>
      </c>
      <c r="F158" s="26">
        <f t="shared" si="25"/>
        <v>15</v>
      </c>
      <c r="G158" s="26">
        <f t="shared" si="26"/>
        <v>1476.2</v>
      </c>
      <c r="H158" s="12">
        <f t="shared" si="18"/>
        <v>-98.983877523370822</v>
      </c>
    </row>
    <row r="159" spans="1:8" x14ac:dyDescent="0.25">
      <c r="A159" s="196">
        <f t="shared" si="21"/>
        <v>43832</v>
      </c>
      <c r="B159">
        <f>'0102'!B63</f>
        <v>15</v>
      </c>
      <c r="C159">
        <f>'0102'!C63</f>
        <v>460.3</v>
      </c>
      <c r="D159">
        <f>'0102'!D63</f>
        <v>0</v>
      </c>
      <c r="E159">
        <f>'0102'!E63</f>
        <v>1008.7</v>
      </c>
      <c r="F159" s="26">
        <f t="shared" si="25"/>
        <v>15</v>
      </c>
      <c r="G159" s="26">
        <f t="shared" si="26"/>
        <v>1469</v>
      </c>
      <c r="H159" s="12">
        <f t="shared" si="18"/>
        <v>-98.9788972089857</v>
      </c>
    </row>
    <row r="160" spans="1:8" x14ac:dyDescent="0.25">
      <c r="A160" s="196">
        <f t="shared" si="21"/>
        <v>43839</v>
      </c>
      <c r="B160">
        <f>'0109'!B64</f>
        <v>0</v>
      </c>
      <c r="C160">
        <f>'0109'!C64</f>
        <v>460.3</v>
      </c>
      <c r="D160">
        <f>'0109'!D64</f>
        <v>14.6</v>
      </c>
      <c r="E160">
        <f>'0109'!E64</f>
        <v>1008.7</v>
      </c>
      <c r="F160" s="26">
        <f t="shared" si="25"/>
        <v>14.6</v>
      </c>
      <c r="G160" s="26">
        <f t="shared" si="26"/>
        <v>1469</v>
      </c>
      <c r="H160" s="12">
        <f t="shared" si="18"/>
        <v>-99.006126616746087</v>
      </c>
    </row>
    <row r="161" spans="1:9" x14ac:dyDescent="0.25">
      <c r="A161" s="196">
        <f t="shared" si="21"/>
        <v>43846</v>
      </c>
      <c r="B161">
        <f>'0116'!B64</f>
        <v>0</v>
      </c>
      <c r="C161">
        <f>'0116'!C64</f>
        <v>460.3</v>
      </c>
      <c r="D161">
        <f>'0116'!D64</f>
        <v>14.6</v>
      </c>
      <c r="E161">
        <f>'0116'!E64</f>
        <v>1008.7</v>
      </c>
      <c r="F161" s="26">
        <f t="shared" si="25"/>
        <v>14.6</v>
      </c>
      <c r="G161" s="26">
        <f t="shared" si="26"/>
        <v>1469</v>
      </c>
      <c r="H161" s="12">
        <f t="shared" si="18"/>
        <v>-99.006126616746087</v>
      </c>
    </row>
    <row r="162" spans="1:9" x14ac:dyDescent="0.25">
      <c r="A162" s="196">
        <f t="shared" si="21"/>
        <v>43853</v>
      </c>
      <c r="B162">
        <f>'0123'!B65</f>
        <v>50</v>
      </c>
      <c r="C162">
        <f>'0123'!C65</f>
        <v>460.3</v>
      </c>
      <c r="D162">
        <f>'0123'!D65</f>
        <v>14.6</v>
      </c>
      <c r="E162">
        <f>'0123'!E65</f>
        <v>1008.7</v>
      </c>
      <c r="F162" s="26">
        <f t="shared" ref="F162:F169" si="27">+B162+D162</f>
        <v>64.599999999999994</v>
      </c>
      <c r="G162" s="26">
        <f t="shared" ref="G162:G169" si="28">+C162+E162</f>
        <v>1469</v>
      </c>
      <c r="H162" s="12">
        <f t="shared" si="18"/>
        <v>-95.602450646698429</v>
      </c>
    </row>
    <row r="163" spans="1:9" x14ac:dyDescent="0.25">
      <c r="A163" s="196">
        <f t="shared" si="21"/>
        <v>43860</v>
      </c>
      <c r="B163">
        <f>'0130'!B65</f>
        <v>50</v>
      </c>
      <c r="C163">
        <f>'0130'!C65</f>
        <v>460.3</v>
      </c>
      <c r="D163">
        <f>'0130'!D65</f>
        <v>14.6</v>
      </c>
      <c r="E163">
        <f>'0130'!E65</f>
        <v>1008.7</v>
      </c>
      <c r="F163" s="26">
        <f t="shared" si="27"/>
        <v>64.599999999999994</v>
      </c>
      <c r="G163" s="26">
        <f t="shared" si="28"/>
        <v>1469</v>
      </c>
      <c r="H163" s="12">
        <f t="shared" si="18"/>
        <v>-95.602450646698429</v>
      </c>
    </row>
    <row r="164" spans="1:9" x14ac:dyDescent="0.25">
      <c r="A164" s="196">
        <f t="shared" si="21"/>
        <v>43867</v>
      </c>
      <c r="B164">
        <f>'0206'!B66</f>
        <v>50</v>
      </c>
      <c r="C164">
        <f>'0206'!C66</f>
        <v>460.3</v>
      </c>
      <c r="D164">
        <f>'0206'!D66</f>
        <v>14.6</v>
      </c>
      <c r="E164">
        <f>'0206'!E66</f>
        <v>1008.7</v>
      </c>
      <c r="F164" s="26">
        <f t="shared" si="27"/>
        <v>64.599999999999994</v>
      </c>
      <c r="G164" s="26">
        <f t="shared" si="28"/>
        <v>1469</v>
      </c>
      <c r="H164" s="12">
        <f t="shared" si="18"/>
        <v>-95.602450646698429</v>
      </c>
    </row>
    <row r="165" spans="1:9" x14ac:dyDescent="0.25">
      <c r="A165" s="196">
        <f t="shared" si="21"/>
        <v>43874</v>
      </c>
      <c r="B165">
        <f>'0213'!B66</f>
        <v>50</v>
      </c>
      <c r="C165">
        <f>'0213'!C66</f>
        <v>258.7</v>
      </c>
      <c r="D165">
        <f>'0213'!D66</f>
        <v>14.6</v>
      </c>
      <c r="E165">
        <f>'0213'!E66</f>
        <v>1605.3</v>
      </c>
      <c r="F165" s="26">
        <f t="shared" si="27"/>
        <v>64.599999999999994</v>
      </c>
      <c r="G165" s="26">
        <f t="shared" si="28"/>
        <v>1864</v>
      </c>
      <c r="H165" s="12">
        <f t="shared" si="18"/>
        <v>-96.534334763948507</v>
      </c>
    </row>
    <row r="166" spans="1:9" x14ac:dyDescent="0.25">
      <c r="A166" s="196">
        <f t="shared" si="21"/>
        <v>43881</v>
      </c>
      <c r="B166">
        <f>'0220'!B66</f>
        <v>50</v>
      </c>
      <c r="C166">
        <f>'0220'!C66</f>
        <v>169</v>
      </c>
      <c r="D166">
        <f>'0220'!D66</f>
        <v>14.6</v>
      </c>
      <c r="E166">
        <f>'0220'!E66</f>
        <v>1700.9</v>
      </c>
      <c r="F166" s="26">
        <f t="shared" si="27"/>
        <v>64.599999999999994</v>
      </c>
      <c r="G166" s="26">
        <f t="shared" si="28"/>
        <v>1869.9</v>
      </c>
      <c r="H166" s="12">
        <f t="shared" si="18"/>
        <v>-96.545269800524096</v>
      </c>
    </row>
    <row r="167" spans="1:9" x14ac:dyDescent="0.25">
      <c r="A167" s="196">
        <f t="shared" si="21"/>
        <v>43888</v>
      </c>
      <c r="B167">
        <f>'0227'!B66</f>
        <v>50</v>
      </c>
      <c r="C167">
        <f>'0227'!C66</f>
        <v>178.4</v>
      </c>
      <c r="D167">
        <f>'0227'!D66</f>
        <v>14.6</v>
      </c>
      <c r="E167">
        <f>'0227'!E66</f>
        <v>1720.1</v>
      </c>
      <c r="F167" s="26">
        <f t="shared" si="27"/>
        <v>64.599999999999994</v>
      </c>
      <c r="G167" s="26">
        <f t="shared" si="28"/>
        <v>1898.5</v>
      </c>
      <c r="H167" s="12">
        <f t="shared" si="18"/>
        <v>-96.5973136686858</v>
      </c>
    </row>
    <row r="168" spans="1:9" x14ac:dyDescent="0.25">
      <c r="A168" s="196">
        <f t="shared" si="21"/>
        <v>43895</v>
      </c>
      <c r="B168">
        <f>'0305'!B66</f>
        <v>0</v>
      </c>
      <c r="C168">
        <f>'0305'!C66</f>
        <v>156.6</v>
      </c>
      <c r="D168">
        <f>'0305'!D66</f>
        <v>14.6</v>
      </c>
      <c r="E168">
        <f>'0305'!E66</f>
        <v>1720.1</v>
      </c>
      <c r="F168" s="26">
        <f>+B168+D168</f>
        <v>14.6</v>
      </c>
      <c r="G168" s="26">
        <f t="shared" si="28"/>
        <v>1876.6999999999998</v>
      </c>
      <c r="H168" s="12">
        <f t="shared" si="18"/>
        <v>-99.222038684925664</v>
      </c>
    </row>
    <row r="169" spans="1:9" x14ac:dyDescent="0.25">
      <c r="A169" s="196">
        <f t="shared" si="21"/>
        <v>43902</v>
      </c>
      <c r="B169">
        <f>'0312'!B66</f>
        <v>0</v>
      </c>
      <c r="C169">
        <f>'0312'!C66</f>
        <v>156.6</v>
      </c>
      <c r="D169">
        <f>'0312'!D66</f>
        <v>14.6</v>
      </c>
      <c r="E169">
        <f>'0312'!E66</f>
        <v>1720.1</v>
      </c>
      <c r="F169" s="26">
        <f t="shared" si="27"/>
        <v>14.6</v>
      </c>
      <c r="G169" s="26">
        <f t="shared" si="28"/>
        <v>1876.6999999999998</v>
      </c>
      <c r="H169" s="12">
        <f t="shared" si="18"/>
        <v>-99.222038684925664</v>
      </c>
    </row>
    <row r="170" spans="1:9" x14ac:dyDescent="0.25">
      <c r="A170" s="196">
        <f t="shared" si="21"/>
        <v>43909</v>
      </c>
      <c r="B170">
        <f>'0319'!B66</f>
        <v>0</v>
      </c>
      <c r="C170">
        <f>'0319'!C66</f>
        <v>109.3</v>
      </c>
      <c r="D170">
        <f>'0319'!D66</f>
        <v>14.6</v>
      </c>
      <c r="E170">
        <f>'0319'!E66</f>
        <v>1763.6</v>
      </c>
      <c r="F170" s="26">
        <f t="shared" ref="F170:F211" si="29">+B170+D170</f>
        <v>14.6</v>
      </c>
      <c r="G170" s="26">
        <f t="shared" ref="G170:G211" si="30">+C170+E170</f>
        <v>1872.8999999999999</v>
      </c>
      <c r="H170" s="12">
        <f t="shared" si="18"/>
        <v>-99.220460248812003</v>
      </c>
    </row>
    <row r="171" spans="1:9" x14ac:dyDescent="0.25">
      <c r="A171" s="196">
        <f t="shared" si="21"/>
        <v>43916</v>
      </c>
      <c r="B171">
        <f>'0326'!B66</f>
        <v>0</v>
      </c>
      <c r="C171">
        <f>'0326'!C66</f>
        <v>57.5</v>
      </c>
      <c r="D171">
        <f>'0326'!D66</f>
        <v>14.6</v>
      </c>
      <c r="E171">
        <f>'0326'!E66</f>
        <v>1909.2</v>
      </c>
      <c r="F171" s="26">
        <f t="shared" si="29"/>
        <v>14.6</v>
      </c>
      <c r="G171" s="26">
        <f t="shared" si="30"/>
        <v>1966.7</v>
      </c>
      <c r="H171" s="12">
        <f t="shared" si="18"/>
        <v>-99.257639701022015</v>
      </c>
    </row>
    <row r="172" spans="1:9" x14ac:dyDescent="0.25">
      <c r="A172" s="196">
        <f t="shared" si="21"/>
        <v>43923</v>
      </c>
      <c r="B172">
        <f>'0402'!B67</f>
        <v>21</v>
      </c>
      <c r="C172">
        <f>'0402'!C67</f>
        <v>56</v>
      </c>
      <c r="D172">
        <f>'0402'!D67</f>
        <v>14.6</v>
      </c>
      <c r="E172">
        <f>'0402'!E67</f>
        <v>1909.2</v>
      </c>
      <c r="F172" s="26">
        <f t="shared" si="29"/>
        <v>35.6</v>
      </c>
      <c r="G172" s="26">
        <f t="shared" si="30"/>
        <v>1965.2</v>
      </c>
      <c r="H172" s="12">
        <f t="shared" si="18"/>
        <v>-98.188479544066766</v>
      </c>
    </row>
    <row r="173" spans="1:9" x14ac:dyDescent="0.25">
      <c r="A173" s="196">
        <f t="shared" si="21"/>
        <v>43930</v>
      </c>
      <c r="B173">
        <f>'0409'!B67</f>
        <v>21</v>
      </c>
      <c r="C173">
        <f>'0409'!C67</f>
        <v>56</v>
      </c>
      <c r="D173">
        <f>'0409'!D67</f>
        <v>14.6</v>
      </c>
      <c r="E173">
        <f>'0409'!E67</f>
        <v>1909.2</v>
      </c>
      <c r="F173" s="26">
        <f t="shared" si="29"/>
        <v>35.6</v>
      </c>
      <c r="G173" s="26">
        <f t="shared" si="30"/>
        <v>1965.2</v>
      </c>
      <c r="H173" s="12">
        <f t="shared" si="18"/>
        <v>-98.188479544066766</v>
      </c>
    </row>
    <row r="174" spans="1:9" x14ac:dyDescent="0.25">
      <c r="A174" s="196">
        <f t="shared" si="21"/>
        <v>43937</v>
      </c>
      <c r="B174">
        <f>'0416'!B68</f>
        <v>21</v>
      </c>
      <c r="C174">
        <f>'0416'!C68</f>
        <v>56</v>
      </c>
      <c r="D174">
        <f>'0416'!D68</f>
        <v>14.6</v>
      </c>
      <c r="E174">
        <f>'0416'!E68</f>
        <v>1939.2</v>
      </c>
      <c r="F174" s="26">
        <f t="shared" si="29"/>
        <v>35.6</v>
      </c>
      <c r="G174" s="26">
        <f t="shared" si="30"/>
        <v>1995.2</v>
      </c>
      <c r="H174" s="12">
        <f t="shared" si="18"/>
        <v>-98.21571772253408</v>
      </c>
    </row>
    <row r="175" spans="1:9" x14ac:dyDescent="0.25">
      <c r="A175" s="196">
        <f t="shared" si="21"/>
        <v>43944</v>
      </c>
      <c r="B175">
        <f>'0423'!B71</f>
        <v>71</v>
      </c>
      <c r="C175">
        <f>'0423'!C71</f>
        <v>0</v>
      </c>
      <c r="D175">
        <f>'0423'!D71</f>
        <v>14.6</v>
      </c>
      <c r="E175">
        <f>'0423'!E71</f>
        <v>1991.5</v>
      </c>
      <c r="F175" s="26">
        <f t="shared" si="29"/>
        <v>85.6</v>
      </c>
      <c r="G175" s="26">
        <f t="shared" si="30"/>
        <v>1991.5</v>
      </c>
      <c r="H175" s="12">
        <f t="shared" si="18"/>
        <v>-95.70173236254081</v>
      </c>
    </row>
    <row r="176" spans="1:9" x14ac:dyDescent="0.25">
      <c r="A176" s="196">
        <f t="shared" si="21"/>
        <v>43951</v>
      </c>
      <c r="B176">
        <f>'0430'!B71</f>
        <v>71</v>
      </c>
      <c r="C176">
        <f>'0430'!C71</f>
        <v>0</v>
      </c>
      <c r="D176">
        <f>'0430'!D71</f>
        <v>14.6</v>
      </c>
      <c r="E176">
        <f>'0430'!E71</f>
        <v>1991.5</v>
      </c>
      <c r="F176" s="26">
        <f t="shared" si="29"/>
        <v>85.6</v>
      </c>
      <c r="G176" s="26">
        <f t="shared" si="30"/>
        <v>1991.5</v>
      </c>
      <c r="H176" s="12">
        <f t="shared" si="18"/>
        <v>-95.70173236254081</v>
      </c>
      <c r="I176">
        <f>'0430'!F71</f>
        <v>0</v>
      </c>
    </row>
    <row r="177" spans="1:9" x14ac:dyDescent="0.25">
      <c r="A177" s="196">
        <f t="shared" si="21"/>
        <v>43958</v>
      </c>
      <c r="B177">
        <f>'0507'!B71</f>
        <v>51</v>
      </c>
      <c r="C177">
        <f>'0507'!C71</f>
        <v>0</v>
      </c>
      <c r="D177">
        <f>'0507'!D71</f>
        <v>37.700000000000003</v>
      </c>
      <c r="E177">
        <f>'0507'!E71</f>
        <v>1991.5</v>
      </c>
      <c r="F177" s="26">
        <f t="shared" si="29"/>
        <v>88.7</v>
      </c>
      <c r="G177" s="26">
        <f t="shared" si="30"/>
        <v>1991.5</v>
      </c>
      <c r="H177" s="12">
        <f t="shared" si="18"/>
        <v>-95.546070800903834</v>
      </c>
      <c r="I177">
        <f>'0507'!F71</f>
        <v>0</v>
      </c>
    </row>
    <row r="178" spans="1:9" x14ac:dyDescent="0.25">
      <c r="A178" s="196">
        <f t="shared" si="21"/>
        <v>43965</v>
      </c>
      <c r="B178">
        <f>'0514'!B71</f>
        <v>115</v>
      </c>
      <c r="C178">
        <f>'0514'!C71</f>
        <v>0</v>
      </c>
      <c r="D178">
        <f>'0514'!D71</f>
        <v>37.700000000000003</v>
      </c>
      <c r="E178">
        <f>'0514'!E71</f>
        <v>1991.5</v>
      </c>
      <c r="F178" s="26">
        <f t="shared" si="29"/>
        <v>152.69999999999999</v>
      </c>
      <c r="G178" s="26">
        <f t="shared" si="30"/>
        <v>1991.5</v>
      </c>
      <c r="H178" s="12">
        <f t="shared" si="18"/>
        <v>-92.332412754205379</v>
      </c>
      <c r="I178">
        <f>'0514'!F71</f>
        <v>0</v>
      </c>
    </row>
    <row r="179" spans="1:9" x14ac:dyDescent="0.25">
      <c r="A179" s="196">
        <f t="shared" si="21"/>
        <v>43972</v>
      </c>
      <c r="B179">
        <f>'0521'!B72</f>
        <v>152.9</v>
      </c>
      <c r="C179">
        <f>'0521'!C72</f>
        <v>0</v>
      </c>
      <c r="D179">
        <f>'0521'!D72</f>
        <v>37.700000000000003</v>
      </c>
      <c r="E179">
        <f>'0521'!E72</f>
        <v>1991.5</v>
      </c>
      <c r="F179" s="26">
        <f t="shared" si="29"/>
        <v>190.60000000000002</v>
      </c>
      <c r="G179" s="26">
        <f t="shared" si="30"/>
        <v>1991.5</v>
      </c>
      <c r="H179" s="12">
        <f t="shared" ref="H179:H211" si="31">+(F179/G179-1)*100</f>
        <v>-90.429324629676117</v>
      </c>
      <c r="I179">
        <f>'0521'!F72</f>
        <v>0</v>
      </c>
    </row>
    <row r="180" spans="1:9" x14ac:dyDescent="0.25">
      <c r="A180" s="196">
        <f t="shared" si="21"/>
        <v>43979</v>
      </c>
      <c r="B180">
        <f>'0528'!B72</f>
        <v>153.6</v>
      </c>
      <c r="C180">
        <f>'0528'!C72</f>
        <v>0</v>
      </c>
      <c r="D180">
        <f>'0528'!D72</f>
        <v>37.700000000000003</v>
      </c>
      <c r="E180">
        <f>'0528'!E72</f>
        <v>1991.5</v>
      </c>
      <c r="F180" s="26">
        <f t="shared" si="29"/>
        <v>191.3</v>
      </c>
      <c r="G180" s="26">
        <f t="shared" si="30"/>
        <v>1991.5</v>
      </c>
      <c r="H180" s="12">
        <f t="shared" si="31"/>
        <v>-90.394175244790361</v>
      </c>
      <c r="I180">
        <f>'0528'!F72</f>
        <v>0</v>
      </c>
    </row>
    <row r="181" spans="1:9" x14ac:dyDescent="0.25">
      <c r="A181" s="196">
        <f t="shared" si="21"/>
        <v>43986</v>
      </c>
      <c r="B181">
        <f>'0604'!B72</f>
        <v>41.8</v>
      </c>
      <c r="C181">
        <f>'0604'!C72</f>
        <v>0</v>
      </c>
      <c r="D181">
        <f>'0604'!D72</f>
        <v>167.5</v>
      </c>
      <c r="E181">
        <f>'0604'!E72</f>
        <v>1991.5</v>
      </c>
      <c r="F181" s="26">
        <f t="shared" si="29"/>
        <v>209.3</v>
      </c>
      <c r="G181" s="26">
        <f t="shared" si="30"/>
        <v>1991.5</v>
      </c>
      <c r="H181" s="12">
        <f t="shared" si="31"/>
        <v>-89.490333919156413</v>
      </c>
      <c r="I181">
        <f>'0604'!F72</f>
        <v>40.1</v>
      </c>
    </row>
    <row r="182" spans="1:9" x14ac:dyDescent="0.25">
      <c r="A182" s="196">
        <f t="shared" si="21"/>
        <v>43993</v>
      </c>
      <c r="B182">
        <f>'0611'!B71</f>
        <v>54.5</v>
      </c>
      <c r="C182">
        <f>'0611'!C71</f>
        <v>0</v>
      </c>
      <c r="D182">
        <f>'0611'!D71</f>
        <v>193.7</v>
      </c>
      <c r="E182">
        <f>'0611'!E71</f>
        <v>1991.5</v>
      </c>
      <c r="F182" s="26">
        <f t="shared" si="29"/>
        <v>248.2</v>
      </c>
      <c r="G182" s="26">
        <f t="shared" si="30"/>
        <v>1991.5</v>
      </c>
      <c r="H182" s="12">
        <f t="shared" si="31"/>
        <v>-87.5370323876475</v>
      </c>
      <c r="I182">
        <f>'0611'!F71</f>
        <v>40.1</v>
      </c>
    </row>
    <row r="183" spans="1:9" x14ac:dyDescent="0.25">
      <c r="A183" s="196">
        <f t="shared" si="21"/>
        <v>44000</v>
      </c>
      <c r="B183">
        <f>'0618'!B71</f>
        <v>54.9</v>
      </c>
      <c r="C183">
        <f>'0618'!C71</f>
        <v>0</v>
      </c>
      <c r="D183">
        <f>'0618'!D71</f>
        <v>280.7</v>
      </c>
      <c r="E183">
        <f>'0618'!E71</f>
        <v>1991.5</v>
      </c>
      <c r="F183" s="26">
        <f t="shared" si="29"/>
        <v>335.59999999999997</v>
      </c>
      <c r="G183" s="26">
        <f t="shared" si="30"/>
        <v>1991.5</v>
      </c>
      <c r="H183" s="12">
        <f t="shared" si="31"/>
        <v>-83.148380617624909</v>
      </c>
      <c r="I183">
        <f>'0618'!F71</f>
        <v>40.1</v>
      </c>
    </row>
    <row r="184" spans="1:9" x14ac:dyDescent="0.25">
      <c r="A184" s="196">
        <f t="shared" si="21"/>
        <v>44007</v>
      </c>
      <c r="B184">
        <f>'0625'!B71</f>
        <v>64.7</v>
      </c>
      <c r="C184">
        <f>'0625'!C71</f>
        <v>0</v>
      </c>
      <c r="D184">
        <f>'0625'!D71</f>
        <v>312.60000000000002</v>
      </c>
      <c r="E184">
        <f>'0625'!E71</f>
        <v>1991.5</v>
      </c>
      <c r="F184" s="26">
        <f t="shared" si="29"/>
        <v>377.3</v>
      </c>
      <c r="G184" s="26">
        <f t="shared" si="30"/>
        <v>1991.5</v>
      </c>
      <c r="H184" s="12">
        <f t="shared" si="31"/>
        <v>-81.05448154657293</v>
      </c>
      <c r="I184">
        <f>'0625'!F71</f>
        <v>40.1</v>
      </c>
    </row>
    <row r="185" spans="1:9" x14ac:dyDescent="0.25">
      <c r="A185" s="196">
        <f t="shared" si="21"/>
        <v>44014</v>
      </c>
      <c r="B185">
        <f>'0702'!B71</f>
        <v>64.7</v>
      </c>
      <c r="C185">
        <f>'0702'!C71</f>
        <v>0</v>
      </c>
      <c r="D185">
        <f>'0702'!D71</f>
        <v>312.60000000000002</v>
      </c>
      <c r="E185">
        <f>'0702'!E71</f>
        <v>1991.5</v>
      </c>
      <c r="F185" s="26">
        <f t="shared" si="29"/>
        <v>377.3</v>
      </c>
      <c r="G185" s="26">
        <f t="shared" si="30"/>
        <v>1991.5</v>
      </c>
      <c r="H185" s="12">
        <f t="shared" si="31"/>
        <v>-81.05448154657293</v>
      </c>
      <c r="I185">
        <f>'0702'!F71</f>
        <v>40.1</v>
      </c>
    </row>
    <row r="186" spans="1:9" x14ac:dyDescent="0.25">
      <c r="A186" s="196">
        <f t="shared" si="21"/>
        <v>44021</v>
      </c>
      <c r="B186">
        <f>'0709'!B71</f>
        <v>43</v>
      </c>
      <c r="C186">
        <f>'0709'!C71</f>
        <v>0</v>
      </c>
      <c r="D186">
        <f>'0709'!D71</f>
        <v>409</v>
      </c>
      <c r="E186">
        <f>'0709'!E71</f>
        <v>1991.5</v>
      </c>
      <c r="F186" s="26">
        <f t="shared" si="29"/>
        <v>452</v>
      </c>
      <c r="G186" s="26">
        <f t="shared" si="30"/>
        <v>1991.5</v>
      </c>
      <c r="H186" s="12">
        <f t="shared" si="31"/>
        <v>-77.303540045192065</v>
      </c>
      <c r="I186">
        <f>'0709'!F71</f>
        <v>40.1</v>
      </c>
    </row>
    <row r="187" spans="1:9" x14ac:dyDescent="0.25">
      <c r="A187" s="196">
        <f t="shared" si="21"/>
        <v>44028</v>
      </c>
      <c r="B187">
        <f>'0716'!B71</f>
        <v>43</v>
      </c>
      <c r="C187">
        <f>'0716'!C71</f>
        <v>0</v>
      </c>
      <c r="D187">
        <f>'0716'!D71</f>
        <v>515.29999999999995</v>
      </c>
      <c r="E187">
        <f>'0716'!E71</f>
        <v>1991.5</v>
      </c>
      <c r="F187" s="26">
        <f t="shared" si="29"/>
        <v>558.29999999999995</v>
      </c>
      <c r="G187" s="26">
        <f t="shared" si="30"/>
        <v>1991.5</v>
      </c>
      <c r="H187" s="12">
        <f t="shared" si="31"/>
        <v>-71.965854883253826</v>
      </c>
      <c r="I187">
        <f>'0716'!F71</f>
        <v>40.1</v>
      </c>
    </row>
    <row r="188" spans="1:9" x14ac:dyDescent="0.25">
      <c r="A188" s="196">
        <f t="shared" si="21"/>
        <v>44035</v>
      </c>
      <c r="B188">
        <f>'0723'!B71</f>
        <v>43</v>
      </c>
      <c r="C188">
        <f>'0723'!C71</f>
        <v>0</v>
      </c>
      <c r="D188">
        <f>'0723'!D71</f>
        <v>515.29999999999995</v>
      </c>
      <c r="E188">
        <f>'0723'!E71</f>
        <v>1991.5</v>
      </c>
      <c r="F188" s="26">
        <f t="shared" si="29"/>
        <v>558.29999999999995</v>
      </c>
      <c r="G188" s="26">
        <f t="shared" si="30"/>
        <v>1991.5</v>
      </c>
      <c r="H188" s="12">
        <f t="shared" si="31"/>
        <v>-71.965854883253826</v>
      </c>
      <c r="I188">
        <f>'0723'!F71</f>
        <v>40.1</v>
      </c>
    </row>
    <row r="189" spans="1:9" x14ac:dyDescent="0.25">
      <c r="A189" s="196">
        <f t="shared" si="21"/>
        <v>44042</v>
      </c>
      <c r="B189">
        <f>'0730'!B71</f>
        <v>8</v>
      </c>
      <c r="C189">
        <f>'0730'!C71</f>
        <v>0</v>
      </c>
      <c r="D189">
        <f>'0730'!D71</f>
        <v>553.5</v>
      </c>
      <c r="E189">
        <f>'0730'!E71</f>
        <v>1991.5</v>
      </c>
      <c r="F189" s="26">
        <f t="shared" si="29"/>
        <v>561.5</v>
      </c>
      <c r="G189" s="26">
        <f t="shared" si="30"/>
        <v>1991.5</v>
      </c>
      <c r="H189" s="12">
        <f t="shared" si="31"/>
        <v>-71.8051719809189</v>
      </c>
      <c r="I189">
        <f>'0730'!F71</f>
        <v>40.1</v>
      </c>
    </row>
    <row r="190" spans="1:9" x14ac:dyDescent="0.25">
      <c r="A190" s="196">
        <f t="shared" si="21"/>
        <v>44049</v>
      </c>
      <c r="B190">
        <f>'0806'!B71</f>
        <v>8</v>
      </c>
      <c r="C190">
        <f>'0806'!C71</f>
        <v>0</v>
      </c>
      <c r="D190">
        <f>'0806'!D71</f>
        <v>553.5</v>
      </c>
      <c r="E190">
        <f>'0806'!E71</f>
        <v>1991.5</v>
      </c>
      <c r="F190" s="26">
        <f t="shared" si="29"/>
        <v>561.5</v>
      </c>
      <c r="G190" s="26">
        <f t="shared" si="30"/>
        <v>1991.5</v>
      </c>
      <c r="H190" s="12">
        <f t="shared" si="31"/>
        <v>-71.8051719809189</v>
      </c>
      <c r="I190">
        <f>'0806'!F71</f>
        <v>90.1</v>
      </c>
    </row>
    <row r="191" spans="1:9" x14ac:dyDescent="0.25">
      <c r="A191" s="196">
        <f t="shared" si="21"/>
        <v>44056</v>
      </c>
      <c r="B191">
        <f>'0813'!B70</f>
        <v>0</v>
      </c>
      <c r="C191">
        <f>'0813'!C70</f>
        <v>0</v>
      </c>
      <c r="D191">
        <f>'0813'!D70</f>
        <v>553.5</v>
      </c>
      <c r="E191">
        <f>'0813'!E70</f>
        <v>1991.5</v>
      </c>
      <c r="F191" s="26">
        <f t="shared" si="29"/>
        <v>553.5</v>
      </c>
      <c r="G191" s="26">
        <f t="shared" si="30"/>
        <v>1991.5</v>
      </c>
      <c r="H191" s="12">
        <f t="shared" si="31"/>
        <v>-72.206879236756222</v>
      </c>
      <c r="I191">
        <f>'0813'!F70</f>
        <v>90.1</v>
      </c>
    </row>
    <row r="192" spans="1:9" x14ac:dyDescent="0.25">
      <c r="A192" s="196">
        <f t="shared" si="21"/>
        <v>44063</v>
      </c>
      <c r="B192">
        <f>'0820'!B70</f>
        <v>0</v>
      </c>
      <c r="C192">
        <f>'0820'!C70</f>
        <v>0</v>
      </c>
      <c r="D192">
        <f>'0820'!D70</f>
        <v>553.5</v>
      </c>
      <c r="E192">
        <f>'0820'!E70</f>
        <v>1991.5</v>
      </c>
      <c r="F192" s="26">
        <f>+B192+D192</f>
        <v>553.5</v>
      </c>
      <c r="G192" s="26">
        <f t="shared" si="30"/>
        <v>1991.5</v>
      </c>
      <c r="H192" s="12">
        <f t="shared" si="31"/>
        <v>-72.206879236756222</v>
      </c>
      <c r="I192">
        <f>'0820'!F70</f>
        <v>90.1</v>
      </c>
    </row>
    <row r="193" spans="1:9" x14ac:dyDescent="0.25">
      <c r="A193" s="196">
        <f t="shared" si="21"/>
        <v>44070</v>
      </c>
      <c r="B193">
        <f>'0827'!B70</f>
        <v>0</v>
      </c>
      <c r="C193">
        <f>'0827'!C70</f>
        <v>0</v>
      </c>
      <c r="D193">
        <f>'0827'!D70</f>
        <v>553.5</v>
      </c>
      <c r="E193">
        <f>'0827'!E70</f>
        <v>1991.5</v>
      </c>
      <c r="F193" s="26">
        <f t="shared" si="29"/>
        <v>553.5</v>
      </c>
      <c r="G193" s="26">
        <f t="shared" si="30"/>
        <v>1991.5</v>
      </c>
      <c r="H193" s="12">
        <f t="shared" si="31"/>
        <v>-72.206879236756222</v>
      </c>
      <c r="I193">
        <f>'0827'!F70</f>
        <v>82.1</v>
      </c>
    </row>
    <row r="194" spans="1:9" x14ac:dyDescent="0.25">
      <c r="A194" s="196">
        <f t="shared" si="21"/>
        <v>44077</v>
      </c>
      <c r="B194">
        <f>'0903'!B43</f>
        <v>132.1</v>
      </c>
      <c r="C194">
        <f>'0903'!C43</f>
        <v>0</v>
      </c>
      <c r="D194">
        <f>'0903'!D43</f>
        <v>0</v>
      </c>
      <c r="E194">
        <f>'0903'!E43</f>
        <v>0</v>
      </c>
      <c r="F194" s="26">
        <f t="shared" si="29"/>
        <v>132.1</v>
      </c>
      <c r="G194" s="26">
        <f>+C194+E194</f>
        <v>0</v>
      </c>
      <c r="H194" s="12" t="e">
        <f t="shared" si="31"/>
        <v>#DIV/0!</v>
      </c>
    </row>
    <row r="195" spans="1:9" x14ac:dyDescent="0.25">
      <c r="A195" s="196">
        <f t="shared" si="21"/>
        <v>44084</v>
      </c>
      <c r="B195">
        <f>'0910'!B46</f>
        <v>132.1</v>
      </c>
      <c r="C195">
        <f>'0910'!C46</f>
        <v>0</v>
      </c>
      <c r="D195">
        <f>'0910'!D46</f>
        <v>0</v>
      </c>
      <c r="E195">
        <f>'0910'!E46</f>
        <v>0</v>
      </c>
      <c r="F195" s="26">
        <f t="shared" si="29"/>
        <v>132.1</v>
      </c>
      <c r="G195" s="26">
        <f t="shared" si="30"/>
        <v>0</v>
      </c>
      <c r="H195" s="12" t="e">
        <f t="shared" si="31"/>
        <v>#DIV/0!</v>
      </c>
    </row>
    <row r="196" spans="1:9" x14ac:dyDescent="0.25">
      <c r="A196" s="196">
        <f t="shared" si="21"/>
        <v>44091</v>
      </c>
      <c r="B196">
        <f>'0917'!B48</f>
        <v>82.1</v>
      </c>
      <c r="C196">
        <f>'0917'!C48</f>
        <v>0</v>
      </c>
      <c r="D196">
        <f>'0917'!D48</f>
        <v>84.4</v>
      </c>
      <c r="E196">
        <f>'0917'!E48</f>
        <v>0</v>
      </c>
      <c r="F196" s="26">
        <f t="shared" si="29"/>
        <v>166.5</v>
      </c>
      <c r="G196" s="26">
        <f t="shared" si="30"/>
        <v>0</v>
      </c>
      <c r="H196" s="12" t="e">
        <f t="shared" si="31"/>
        <v>#DIV/0!</v>
      </c>
    </row>
    <row r="197" spans="1:9" x14ac:dyDescent="0.25">
      <c r="A197" s="196">
        <f t="shared" si="21"/>
        <v>44098</v>
      </c>
      <c r="B197">
        <f>'0924'!B49</f>
        <v>74.099999999999994</v>
      </c>
      <c r="C197">
        <f>'0924'!C49</f>
        <v>0</v>
      </c>
      <c r="D197">
        <f>'0924'!D49</f>
        <v>84.4</v>
      </c>
      <c r="E197">
        <f>'0924'!E49</f>
        <v>0</v>
      </c>
      <c r="F197" s="26">
        <f t="shared" si="29"/>
        <v>158.5</v>
      </c>
      <c r="G197" s="26">
        <f t="shared" si="30"/>
        <v>0</v>
      </c>
      <c r="H197" s="12" t="e">
        <f t="shared" si="31"/>
        <v>#DIV/0!</v>
      </c>
    </row>
    <row r="198" spans="1:9" x14ac:dyDescent="0.25">
      <c r="A198" s="196">
        <f t="shared" ref="A198:A258" si="32">A197+7</f>
        <v>44105</v>
      </c>
      <c r="B198">
        <f>'1001'!B49</f>
        <v>50</v>
      </c>
      <c r="C198">
        <f>'1001'!C49</f>
        <v>0</v>
      </c>
      <c r="D198">
        <f>'1001'!D49</f>
        <v>84.4</v>
      </c>
      <c r="E198">
        <f>'1001'!E49</f>
        <v>0</v>
      </c>
      <c r="F198" s="26">
        <f t="shared" si="29"/>
        <v>134.4</v>
      </c>
      <c r="G198" s="26">
        <f t="shared" si="30"/>
        <v>0</v>
      </c>
      <c r="H198" s="12" t="e">
        <f t="shared" si="31"/>
        <v>#DIV/0!</v>
      </c>
    </row>
    <row r="199" spans="1:9" x14ac:dyDescent="0.25">
      <c r="A199" s="196">
        <f t="shared" si="32"/>
        <v>44112</v>
      </c>
      <c r="B199">
        <f>'1008'!B50</f>
        <v>50</v>
      </c>
      <c r="C199">
        <f>'1008'!C50</f>
        <v>0</v>
      </c>
      <c r="D199">
        <f>'1008'!D50</f>
        <v>84.4</v>
      </c>
      <c r="E199">
        <f>'1008'!E50</f>
        <v>0</v>
      </c>
      <c r="F199" s="26">
        <f t="shared" si="29"/>
        <v>134.4</v>
      </c>
      <c r="G199" s="26">
        <f t="shared" si="30"/>
        <v>0</v>
      </c>
      <c r="H199" s="12" t="e">
        <f t="shared" si="31"/>
        <v>#DIV/0!</v>
      </c>
    </row>
    <row r="200" spans="1:9" x14ac:dyDescent="0.25">
      <c r="A200" s="196">
        <f t="shared" si="32"/>
        <v>44119</v>
      </c>
      <c r="B200">
        <f>'1015'!B50</f>
        <v>50</v>
      </c>
      <c r="C200">
        <f>'1015'!C50</f>
        <v>0</v>
      </c>
      <c r="D200">
        <f>'1015'!D50</f>
        <v>84.4</v>
      </c>
      <c r="E200">
        <f>'1015'!E50</f>
        <v>0</v>
      </c>
      <c r="F200" s="26">
        <f t="shared" si="29"/>
        <v>134.4</v>
      </c>
      <c r="G200" s="26">
        <f t="shared" si="30"/>
        <v>0</v>
      </c>
      <c r="H200" s="12" t="e">
        <f t="shared" si="31"/>
        <v>#DIV/0!</v>
      </c>
    </row>
    <row r="201" spans="1:9" x14ac:dyDescent="0.25">
      <c r="A201" s="196">
        <f t="shared" si="32"/>
        <v>44126</v>
      </c>
      <c r="B201">
        <f>'1022'!B54</f>
        <v>50</v>
      </c>
      <c r="C201">
        <f>'1022'!C54</f>
        <v>0</v>
      </c>
      <c r="D201">
        <f>'1022'!D54</f>
        <v>84.4</v>
      </c>
      <c r="E201">
        <f>'1022'!E54</f>
        <v>0</v>
      </c>
      <c r="F201" s="26">
        <f t="shared" si="29"/>
        <v>134.4</v>
      </c>
      <c r="G201" s="26">
        <f t="shared" si="30"/>
        <v>0</v>
      </c>
      <c r="H201" s="12" t="e">
        <f t="shared" si="31"/>
        <v>#DIV/0!</v>
      </c>
    </row>
    <row r="202" spans="1:9" x14ac:dyDescent="0.25">
      <c r="A202" s="196">
        <f t="shared" si="32"/>
        <v>44133</v>
      </c>
      <c r="B202">
        <f>'1029'!B56</f>
        <v>86.5</v>
      </c>
      <c r="C202">
        <f>'1029'!C56</f>
        <v>0</v>
      </c>
      <c r="D202">
        <f>'1029'!D56</f>
        <v>84.4</v>
      </c>
      <c r="E202">
        <f>'1029'!E56</f>
        <v>0</v>
      </c>
      <c r="F202" s="26">
        <f t="shared" si="29"/>
        <v>170.9</v>
      </c>
      <c r="G202" s="26">
        <f t="shared" si="30"/>
        <v>0</v>
      </c>
      <c r="H202" s="12" t="e">
        <f t="shared" si="31"/>
        <v>#DIV/0!</v>
      </c>
    </row>
    <row r="203" spans="1:9" x14ac:dyDescent="0.25">
      <c r="A203" s="196">
        <f t="shared" si="32"/>
        <v>44140</v>
      </c>
      <c r="B203">
        <f>'1105'!B57</f>
        <v>106.5</v>
      </c>
      <c r="C203">
        <f>'1105'!C57</f>
        <v>0</v>
      </c>
      <c r="D203">
        <f>'1105'!D57</f>
        <v>84.4</v>
      </c>
      <c r="E203">
        <f>'1105'!E57</f>
        <v>0</v>
      </c>
      <c r="F203" s="26">
        <f t="shared" si="29"/>
        <v>190.9</v>
      </c>
      <c r="G203" s="26">
        <f t="shared" si="30"/>
        <v>0</v>
      </c>
      <c r="H203" s="12" t="e">
        <f t="shared" si="31"/>
        <v>#DIV/0!</v>
      </c>
    </row>
    <row r="204" spans="1:9" x14ac:dyDescent="0.25">
      <c r="A204" s="196">
        <f t="shared" si="32"/>
        <v>44147</v>
      </c>
      <c r="B204">
        <f>'1112'!B56</f>
        <v>101.5</v>
      </c>
      <c r="C204">
        <f>'1112'!C56</f>
        <v>0</v>
      </c>
      <c r="D204">
        <f>'1112'!D56</f>
        <v>136.4</v>
      </c>
      <c r="E204">
        <f>'1112'!E56</f>
        <v>0</v>
      </c>
      <c r="F204" s="26">
        <f t="shared" si="29"/>
        <v>237.9</v>
      </c>
      <c r="G204" s="26">
        <f t="shared" si="30"/>
        <v>0</v>
      </c>
      <c r="H204" s="12" t="e">
        <f t="shared" si="31"/>
        <v>#DIV/0!</v>
      </c>
    </row>
    <row r="205" spans="1:9" x14ac:dyDescent="0.25">
      <c r="A205" s="196">
        <f t="shared" si="32"/>
        <v>44154</v>
      </c>
      <c r="B205">
        <f>'1119'!B56</f>
        <v>107.5</v>
      </c>
      <c r="C205">
        <f>'1119'!C56</f>
        <v>15</v>
      </c>
      <c r="D205">
        <f>'1119'!D56</f>
        <v>136.4</v>
      </c>
      <c r="E205">
        <f>'1119'!E56</f>
        <v>0</v>
      </c>
      <c r="F205" s="26">
        <f t="shared" si="29"/>
        <v>243.9</v>
      </c>
      <c r="G205" s="26">
        <f t="shared" si="30"/>
        <v>15</v>
      </c>
      <c r="H205" s="12">
        <f>+(F205/G205-1)*100</f>
        <v>1526.0000000000002</v>
      </c>
    </row>
    <row r="206" spans="1:9" x14ac:dyDescent="0.25">
      <c r="A206" s="196">
        <f t="shared" si="32"/>
        <v>44161</v>
      </c>
      <c r="B206">
        <f>'1126'!B57</f>
        <v>107.5</v>
      </c>
      <c r="C206">
        <f>'1126'!C57</f>
        <v>15</v>
      </c>
      <c r="D206">
        <f>'1126'!D57</f>
        <v>136.4</v>
      </c>
      <c r="E206">
        <f>'1126'!E57</f>
        <v>0</v>
      </c>
      <c r="F206" s="26">
        <f t="shared" si="29"/>
        <v>243.9</v>
      </c>
      <c r="G206" s="26">
        <f t="shared" si="30"/>
        <v>15</v>
      </c>
      <c r="H206" s="12">
        <f t="shared" si="31"/>
        <v>1526.0000000000002</v>
      </c>
    </row>
    <row r="207" spans="1:9" x14ac:dyDescent="0.25">
      <c r="A207" s="196">
        <f t="shared" si="32"/>
        <v>44168</v>
      </c>
      <c r="B207">
        <f>'1203'!B57</f>
        <v>107.5</v>
      </c>
      <c r="C207">
        <f>'1203'!C57</f>
        <v>15</v>
      </c>
      <c r="D207">
        <f>'1203'!D57</f>
        <v>136.4</v>
      </c>
      <c r="E207">
        <f>'1203'!E57</f>
        <v>0</v>
      </c>
      <c r="F207" s="26">
        <f t="shared" si="29"/>
        <v>243.9</v>
      </c>
      <c r="G207" s="26">
        <f t="shared" si="30"/>
        <v>15</v>
      </c>
      <c r="H207" s="12">
        <f t="shared" si="31"/>
        <v>1526.0000000000002</v>
      </c>
    </row>
    <row r="208" spans="1:9" x14ac:dyDescent="0.25">
      <c r="A208" s="196">
        <f t="shared" si="32"/>
        <v>44175</v>
      </c>
      <c r="B208">
        <f>'1210'!B58</f>
        <v>137.5</v>
      </c>
      <c r="C208">
        <f>'1210'!C58</f>
        <v>15</v>
      </c>
      <c r="D208">
        <f>'1210'!D58</f>
        <v>136.4</v>
      </c>
      <c r="E208">
        <f>'1210'!E58</f>
        <v>0</v>
      </c>
      <c r="F208" s="26">
        <f t="shared" si="29"/>
        <v>273.89999999999998</v>
      </c>
      <c r="G208" s="26">
        <f t="shared" si="30"/>
        <v>15</v>
      </c>
      <c r="H208" s="12">
        <f t="shared" si="31"/>
        <v>1725.9999999999998</v>
      </c>
    </row>
    <row r="209" spans="1:8" x14ac:dyDescent="0.25">
      <c r="A209" s="196">
        <f t="shared" si="32"/>
        <v>44182</v>
      </c>
      <c r="B209">
        <f>'1217'!B60</f>
        <v>152.5</v>
      </c>
      <c r="C209">
        <f>'1217'!C60</f>
        <v>15</v>
      </c>
      <c r="D209">
        <f>'1217'!D60</f>
        <v>136.4</v>
      </c>
      <c r="E209">
        <f>'1217'!E60</f>
        <v>0</v>
      </c>
      <c r="F209" s="26">
        <f t="shared" si="29"/>
        <v>288.89999999999998</v>
      </c>
      <c r="G209" s="26">
        <f t="shared" si="30"/>
        <v>15</v>
      </c>
      <c r="H209" s="12">
        <f t="shared" si="31"/>
        <v>1825.9999999999998</v>
      </c>
    </row>
    <row r="210" spans="1:8" x14ac:dyDescent="0.25">
      <c r="A210" s="196">
        <f t="shared" si="32"/>
        <v>44189</v>
      </c>
      <c r="B210">
        <f>'1224'!B61</f>
        <v>180.5</v>
      </c>
      <c r="C210">
        <f>'1224'!C61</f>
        <v>15</v>
      </c>
      <c r="D210">
        <f>'1224'!D61</f>
        <v>158.4</v>
      </c>
      <c r="E210">
        <f>'1224'!E61</f>
        <v>0</v>
      </c>
      <c r="F210" s="26">
        <f t="shared" si="29"/>
        <v>338.9</v>
      </c>
      <c r="G210" s="26">
        <f t="shared" si="30"/>
        <v>15</v>
      </c>
      <c r="H210" s="12">
        <f t="shared" si="31"/>
        <v>2159.333333333333</v>
      </c>
    </row>
    <row r="211" spans="1:8" x14ac:dyDescent="0.25">
      <c r="A211" s="196">
        <f t="shared" si="32"/>
        <v>44196</v>
      </c>
      <c r="B211">
        <f>'1231'!B61</f>
        <v>261.5</v>
      </c>
      <c r="C211">
        <f>'1231'!C61</f>
        <v>15</v>
      </c>
      <c r="D211">
        <f>'1231'!D61</f>
        <v>158.4</v>
      </c>
      <c r="E211">
        <f>'1231'!E61</f>
        <v>0</v>
      </c>
      <c r="F211" s="26">
        <f t="shared" si="29"/>
        <v>419.9</v>
      </c>
      <c r="G211" s="26">
        <f t="shared" si="30"/>
        <v>15</v>
      </c>
      <c r="H211" s="12">
        <f t="shared" si="31"/>
        <v>2699.333333333333</v>
      </c>
    </row>
    <row r="212" spans="1:8" x14ac:dyDescent="0.25">
      <c r="A212" s="196">
        <f t="shared" si="32"/>
        <v>44203</v>
      </c>
      <c r="B212">
        <f>'0107'!B61</f>
        <v>247</v>
      </c>
      <c r="C212">
        <f>'0107'!C61</f>
        <v>0</v>
      </c>
      <c r="D212">
        <f>'0107'!D61</f>
        <v>233.8</v>
      </c>
      <c r="E212">
        <f>'0107'!E61</f>
        <v>14.6</v>
      </c>
      <c r="F212" s="26">
        <f t="shared" ref="F212:F230" si="33">+B212+D212</f>
        <v>480.8</v>
      </c>
      <c r="G212" s="26">
        <f t="shared" ref="G212:G230" si="34">+C212+E212</f>
        <v>14.6</v>
      </c>
      <c r="H212" s="12">
        <f t="shared" ref="H212:H235" si="35">+(F212/G212-1)*100</f>
        <v>3193.1506849315069</v>
      </c>
    </row>
    <row r="213" spans="1:8" x14ac:dyDescent="0.25">
      <c r="A213" s="196">
        <f t="shared" si="32"/>
        <v>44210</v>
      </c>
      <c r="B213">
        <f>'0114'!B61</f>
        <v>197.5</v>
      </c>
      <c r="C213">
        <f>'0114'!C61</f>
        <v>0</v>
      </c>
      <c r="D213">
        <f>'0114'!D61</f>
        <v>300.60000000000002</v>
      </c>
      <c r="E213">
        <f>'0114'!E61</f>
        <v>14.6</v>
      </c>
      <c r="F213" s="26">
        <f t="shared" si="33"/>
        <v>498.1</v>
      </c>
      <c r="G213" s="26">
        <f t="shared" si="34"/>
        <v>14.6</v>
      </c>
      <c r="H213" s="12">
        <f t="shared" si="35"/>
        <v>3311.6438356164385</v>
      </c>
    </row>
    <row r="214" spans="1:8" x14ac:dyDescent="0.25">
      <c r="A214" s="196">
        <f t="shared" si="32"/>
        <v>44217</v>
      </c>
      <c r="B214">
        <f>'0121'!B63</f>
        <v>276.5</v>
      </c>
      <c r="C214">
        <f>'0121'!C63</f>
        <v>50</v>
      </c>
      <c r="D214">
        <f>'0121'!D63</f>
        <v>300.60000000000002</v>
      </c>
      <c r="E214">
        <f>'0121'!E63</f>
        <v>14.6</v>
      </c>
      <c r="F214" s="26">
        <f t="shared" si="33"/>
        <v>577.1</v>
      </c>
      <c r="G214" s="26">
        <f t="shared" si="34"/>
        <v>64.599999999999994</v>
      </c>
      <c r="H214" s="12">
        <f t="shared" si="35"/>
        <v>793.3436532507742</v>
      </c>
    </row>
    <row r="215" spans="1:8" x14ac:dyDescent="0.25">
      <c r="A215" s="196">
        <f t="shared" si="32"/>
        <v>44224</v>
      </c>
      <c r="B215">
        <f>'0128'!B63</f>
        <v>245.7</v>
      </c>
      <c r="C215">
        <f>'0128'!C63</f>
        <v>50</v>
      </c>
      <c r="D215">
        <f>'0128'!D63</f>
        <v>340.8</v>
      </c>
      <c r="E215">
        <f>'0128'!E63</f>
        <v>14.6</v>
      </c>
      <c r="F215" s="26">
        <f t="shared" si="33"/>
        <v>586.5</v>
      </c>
      <c r="G215" s="26">
        <f t="shared" si="34"/>
        <v>64.599999999999994</v>
      </c>
      <c r="H215" s="12">
        <f t="shared" si="35"/>
        <v>807.89473684210532</v>
      </c>
    </row>
    <row r="216" spans="1:8" x14ac:dyDescent="0.25">
      <c r="A216" s="196">
        <f t="shared" si="32"/>
        <v>44231</v>
      </c>
      <c r="B216">
        <f>'0204'!B64</f>
        <v>221.2</v>
      </c>
      <c r="C216">
        <f>'0204'!C64</f>
        <v>50</v>
      </c>
      <c r="D216">
        <f>'0204'!D64</f>
        <v>419.2</v>
      </c>
      <c r="E216">
        <f>'0204'!E64</f>
        <v>14.6</v>
      </c>
      <c r="F216" s="26">
        <f t="shared" si="33"/>
        <v>640.4</v>
      </c>
      <c r="G216" s="26">
        <f t="shared" si="34"/>
        <v>64.599999999999994</v>
      </c>
      <c r="H216" s="12">
        <f t="shared" si="35"/>
        <v>891.33126934984523</v>
      </c>
    </row>
    <row r="217" spans="1:8" x14ac:dyDescent="0.25">
      <c r="A217" s="196">
        <f t="shared" si="32"/>
        <v>44238</v>
      </c>
      <c r="B217">
        <f>'0211'!B63</f>
        <v>180</v>
      </c>
      <c r="C217">
        <f>'0211'!C63</f>
        <v>50</v>
      </c>
      <c r="D217">
        <f>'0211'!D63</f>
        <v>502.7</v>
      </c>
      <c r="E217">
        <f>'0211'!E63</f>
        <v>14.6</v>
      </c>
      <c r="F217" s="26">
        <f t="shared" si="33"/>
        <v>682.7</v>
      </c>
      <c r="G217" s="26">
        <f t="shared" si="34"/>
        <v>64.599999999999994</v>
      </c>
      <c r="H217" s="12">
        <f t="shared" si="35"/>
        <v>956.81114551083601</v>
      </c>
    </row>
    <row r="218" spans="1:8" x14ac:dyDescent="0.25">
      <c r="A218" s="196">
        <f t="shared" si="32"/>
        <v>44245</v>
      </c>
      <c r="B218">
        <f>'0218'!B63</f>
        <v>230</v>
      </c>
      <c r="C218">
        <f>'0218'!C63</f>
        <v>50</v>
      </c>
      <c r="D218">
        <f>'0218'!D63</f>
        <v>613.1</v>
      </c>
      <c r="E218">
        <f>'0218'!E63</f>
        <v>14.6</v>
      </c>
      <c r="F218" s="26">
        <f t="shared" si="33"/>
        <v>843.1</v>
      </c>
      <c r="G218" s="26">
        <f t="shared" si="34"/>
        <v>64.599999999999994</v>
      </c>
      <c r="H218" s="12">
        <f t="shared" si="35"/>
        <v>1205.1083591331271</v>
      </c>
    </row>
    <row r="219" spans="1:8" x14ac:dyDescent="0.25">
      <c r="A219" s="196">
        <f t="shared" si="32"/>
        <v>44252</v>
      </c>
      <c r="B219">
        <f>'0225'!B64</f>
        <v>131.1</v>
      </c>
      <c r="C219">
        <f>'0225'!C64</f>
        <v>50</v>
      </c>
      <c r="D219">
        <f>'0225'!D64</f>
        <v>613.1</v>
      </c>
      <c r="E219">
        <f>'0225'!E64</f>
        <v>14.6</v>
      </c>
      <c r="F219" s="26">
        <f t="shared" si="33"/>
        <v>744.2</v>
      </c>
      <c r="G219" s="26">
        <f t="shared" si="34"/>
        <v>64.599999999999994</v>
      </c>
      <c r="H219" s="12">
        <f t="shared" si="35"/>
        <v>1052.0123839009291</v>
      </c>
    </row>
    <row r="220" spans="1:8" x14ac:dyDescent="0.25">
      <c r="A220" s="196">
        <f t="shared" si="32"/>
        <v>44259</v>
      </c>
      <c r="B220">
        <f>'0304'!B65</f>
        <v>35</v>
      </c>
      <c r="C220">
        <f>'0304'!C65</f>
        <v>0</v>
      </c>
      <c r="D220">
        <f>'0304'!D65</f>
        <v>712.5</v>
      </c>
      <c r="E220">
        <f>'0304'!E65</f>
        <v>14.6</v>
      </c>
      <c r="F220" s="26">
        <f t="shared" si="33"/>
        <v>747.5</v>
      </c>
      <c r="G220" s="26">
        <f t="shared" si="34"/>
        <v>14.6</v>
      </c>
      <c r="H220" s="12">
        <f t="shared" si="35"/>
        <v>5019.8630136986303</v>
      </c>
    </row>
    <row r="221" spans="1:8" x14ac:dyDescent="0.25">
      <c r="A221" s="196">
        <f t="shared" si="32"/>
        <v>44266</v>
      </c>
      <c r="B221">
        <f>'0311'!B65</f>
        <v>7</v>
      </c>
      <c r="C221">
        <f>'0311'!C65</f>
        <v>0</v>
      </c>
      <c r="D221">
        <f>'0311'!D65</f>
        <v>750.9</v>
      </c>
      <c r="E221">
        <f>'0311'!E65</f>
        <v>14.6</v>
      </c>
      <c r="F221" s="26">
        <f t="shared" si="33"/>
        <v>757.9</v>
      </c>
      <c r="G221" s="26">
        <f t="shared" si="34"/>
        <v>14.6</v>
      </c>
      <c r="H221" s="12">
        <f t="shared" si="35"/>
        <v>5091.0958904109593</v>
      </c>
    </row>
    <row r="222" spans="1:8" x14ac:dyDescent="0.25">
      <c r="A222" s="196">
        <f t="shared" si="32"/>
        <v>44273</v>
      </c>
      <c r="B222">
        <f>'0318'!B65</f>
        <v>7</v>
      </c>
      <c r="C222">
        <f>'0318'!C65</f>
        <v>0</v>
      </c>
      <c r="D222">
        <f>'0318'!D65</f>
        <v>750.9</v>
      </c>
      <c r="E222">
        <f>'0318'!E65</f>
        <v>14.6</v>
      </c>
      <c r="F222" s="26">
        <f t="shared" si="33"/>
        <v>757.9</v>
      </c>
      <c r="G222" s="26">
        <f t="shared" si="34"/>
        <v>14.6</v>
      </c>
      <c r="H222" s="12">
        <f t="shared" si="35"/>
        <v>5091.0958904109593</v>
      </c>
    </row>
    <row r="223" spans="1:8" x14ac:dyDescent="0.25">
      <c r="A223" s="196">
        <f t="shared" si="32"/>
        <v>44280</v>
      </c>
      <c r="B223">
        <f>'0325'!B65</f>
        <v>7</v>
      </c>
      <c r="C223">
        <f>'0325'!C65</f>
        <v>0</v>
      </c>
      <c r="D223">
        <f>'0325'!D65</f>
        <v>750.9</v>
      </c>
      <c r="E223">
        <f>'0325'!E65</f>
        <v>14.6</v>
      </c>
      <c r="F223" s="26">
        <f t="shared" si="33"/>
        <v>757.9</v>
      </c>
      <c r="G223" s="26">
        <f t="shared" si="34"/>
        <v>14.6</v>
      </c>
      <c r="H223" s="12">
        <f t="shared" si="35"/>
        <v>5091.0958904109593</v>
      </c>
    </row>
    <row r="224" spans="1:8" x14ac:dyDescent="0.25">
      <c r="A224" s="196">
        <f t="shared" si="32"/>
        <v>44287</v>
      </c>
      <c r="B224">
        <f>'0401'!B65</f>
        <v>0</v>
      </c>
      <c r="C224">
        <f>'0401'!C65</f>
        <v>21</v>
      </c>
      <c r="D224">
        <f>'0401'!D65</f>
        <v>758.6</v>
      </c>
      <c r="E224">
        <f>'0401'!E65</f>
        <v>14.6</v>
      </c>
      <c r="F224" s="26">
        <f t="shared" si="33"/>
        <v>758.6</v>
      </c>
      <c r="G224" s="26">
        <f t="shared" si="34"/>
        <v>35.6</v>
      </c>
      <c r="H224" s="12">
        <f t="shared" si="35"/>
        <v>2030.8988764044943</v>
      </c>
    </row>
    <row r="225" spans="1:9" x14ac:dyDescent="0.25">
      <c r="A225" s="196">
        <f t="shared" si="32"/>
        <v>44294</v>
      </c>
      <c r="B225">
        <f>'0408'!B65</f>
        <v>0</v>
      </c>
      <c r="C225">
        <f>'0408'!C65</f>
        <v>21</v>
      </c>
      <c r="D225">
        <f>'0408'!D65</f>
        <v>758.6</v>
      </c>
      <c r="E225">
        <f>'0408'!E65</f>
        <v>14.6</v>
      </c>
      <c r="F225" s="26">
        <f t="shared" si="33"/>
        <v>758.6</v>
      </c>
      <c r="G225" s="26">
        <f t="shared" si="34"/>
        <v>35.6</v>
      </c>
      <c r="H225" s="12">
        <f t="shared" si="35"/>
        <v>2030.8988764044943</v>
      </c>
    </row>
    <row r="226" spans="1:9" x14ac:dyDescent="0.25">
      <c r="A226" s="196">
        <f t="shared" si="32"/>
        <v>44301</v>
      </c>
      <c r="B226">
        <f>'0415'!B66</f>
        <v>0</v>
      </c>
      <c r="C226">
        <f>'0415'!C66</f>
        <v>21</v>
      </c>
      <c r="D226">
        <f>'0415'!D66</f>
        <v>758.6</v>
      </c>
      <c r="E226">
        <f>'0415'!E66</f>
        <v>14.6</v>
      </c>
      <c r="F226" s="26">
        <f t="shared" si="33"/>
        <v>758.6</v>
      </c>
      <c r="G226" s="26">
        <f t="shared" si="34"/>
        <v>35.6</v>
      </c>
      <c r="H226" s="12">
        <f t="shared" si="35"/>
        <v>2030.8988764044943</v>
      </c>
      <c r="I226">
        <f>'0415'!F66</f>
        <v>0</v>
      </c>
    </row>
    <row r="227" spans="1:9" x14ac:dyDescent="0.25">
      <c r="A227" s="196">
        <f t="shared" si="32"/>
        <v>44308</v>
      </c>
      <c r="B227">
        <f>'0422'!B66</f>
        <v>0</v>
      </c>
      <c r="C227">
        <f>'0422'!C66</f>
        <v>71</v>
      </c>
      <c r="D227">
        <f>'0422'!D66</f>
        <v>758.6</v>
      </c>
      <c r="E227">
        <f>'0422'!E66</f>
        <v>14.6</v>
      </c>
      <c r="F227" s="26">
        <f t="shared" si="33"/>
        <v>758.6</v>
      </c>
      <c r="G227" s="26">
        <f t="shared" si="34"/>
        <v>85.6</v>
      </c>
      <c r="H227" s="12">
        <f t="shared" si="35"/>
        <v>786.21495327102821</v>
      </c>
      <c r="I227">
        <f>'0422'!F66</f>
        <v>0</v>
      </c>
    </row>
    <row r="228" spans="1:9" x14ac:dyDescent="0.25">
      <c r="A228" s="196">
        <f t="shared" si="32"/>
        <v>44315</v>
      </c>
      <c r="B228">
        <f>'0429'!B66</f>
        <v>0</v>
      </c>
      <c r="C228">
        <f>'0429'!C66</f>
        <v>71</v>
      </c>
      <c r="D228">
        <f>'0429'!D66</f>
        <v>758.6</v>
      </c>
      <c r="E228">
        <f>'0429'!E66</f>
        <v>14.6</v>
      </c>
      <c r="F228" s="26">
        <f t="shared" si="33"/>
        <v>758.6</v>
      </c>
      <c r="G228" s="26">
        <f t="shared" si="34"/>
        <v>85.6</v>
      </c>
      <c r="H228" s="12">
        <f t="shared" si="35"/>
        <v>786.21495327102821</v>
      </c>
      <c r="I228">
        <f>'0429'!F66</f>
        <v>0</v>
      </c>
    </row>
    <row r="229" spans="1:9" x14ac:dyDescent="0.25">
      <c r="A229" s="196">
        <f t="shared" si="32"/>
        <v>44322</v>
      </c>
      <c r="B229">
        <f>'0506'!B66</f>
        <v>0</v>
      </c>
      <c r="C229">
        <f>'0506'!C66</f>
        <v>51</v>
      </c>
      <c r="D229">
        <f>'0506'!D66</f>
        <v>758.6</v>
      </c>
      <c r="E229">
        <f>'0506'!E66</f>
        <v>37.700000000000003</v>
      </c>
      <c r="F229" s="26">
        <f t="shared" si="33"/>
        <v>758.6</v>
      </c>
      <c r="G229" s="26">
        <f t="shared" si="34"/>
        <v>88.7</v>
      </c>
      <c r="H229" s="12">
        <f t="shared" si="35"/>
        <v>755.24239007891777</v>
      </c>
      <c r="I229">
        <f>'0506'!F66</f>
        <v>0</v>
      </c>
    </row>
    <row r="230" spans="1:9" x14ac:dyDescent="0.25">
      <c r="A230" s="196">
        <f t="shared" si="32"/>
        <v>44329</v>
      </c>
      <c r="B230">
        <f>'0513'!B66</f>
        <v>0</v>
      </c>
      <c r="C230">
        <f>'0513'!C66</f>
        <v>115</v>
      </c>
      <c r="D230">
        <f>'0513'!D66</f>
        <v>758.6</v>
      </c>
      <c r="E230">
        <f>'0513'!E66</f>
        <v>37.700000000000003</v>
      </c>
      <c r="F230" s="26">
        <f t="shared" si="33"/>
        <v>758.6</v>
      </c>
      <c r="G230" s="26">
        <f t="shared" si="34"/>
        <v>152.69999999999999</v>
      </c>
      <c r="H230" s="12">
        <f t="shared" si="35"/>
        <v>396.79109364767521</v>
      </c>
      <c r="I230">
        <f>'0513'!F66</f>
        <v>0</v>
      </c>
    </row>
    <row r="231" spans="1:9" x14ac:dyDescent="0.25">
      <c r="A231" s="196">
        <f t="shared" si="32"/>
        <v>44336</v>
      </c>
      <c r="B231">
        <f>'0520'!B66</f>
        <v>0</v>
      </c>
      <c r="C231">
        <f>'0520'!C66</f>
        <v>152.9</v>
      </c>
      <c r="D231">
        <f>'0520'!D66</f>
        <v>758.6</v>
      </c>
      <c r="E231">
        <f>'0520'!E66</f>
        <v>37.700000000000003</v>
      </c>
      <c r="F231" s="26">
        <f t="shared" ref="F231:F235" si="36">+B231+D231</f>
        <v>758.6</v>
      </c>
      <c r="G231" s="26">
        <f t="shared" ref="G231:G235" si="37">+C231+E231</f>
        <v>190.60000000000002</v>
      </c>
      <c r="H231" s="12">
        <f t="shared" si="35"/>
        <v>298.00629590765999</v>
      </c>
      <c r="I231">
        <f>'0520'!F66</f>
        <v>0</v>
      </c>
    </row>
    <row r="232" spans="1:9" x14ac:dyDescent="0.25">
      <c r="A232" s="196">
        <f t="shared" si="32"/>
        <v>44343</v>
      </c>
      <c r="B232">
        <f>'0527'!B66</f>
        <v>0</v>
      </c>
      <c r="C232">
        <f>'0527'!C66</f>
        <v>153.6</v>
      </c>
      <c r="D232">
        <f>'0527'!D66</f>
        <v>758.6</v>
      </c>
      <c r="E232">
        <f>'0527'!E66</f>
        <v>37.700000000000003</v>
      </c>
      <c r="F232" s="26">
        <f t="shared" si="36"/>
        <v>758.6</v>
      </c>
      <c r="G232" s="26">
        <f t="shared" si="37"/>
        <v>191.3</v>
      </c>
      <c r="H232" s="12">
        <f t="shared" si="35"/>
        <v>296.549921589127</v>
      </c>
      <c r="I232">
        <f>'0527'!F66</f>
        <v>0</v>
      </c>
    </row>
    <row r="233" spans="1:9" x14ac:dyDescent="0.25">
      <c r="A233" s="196">
        <f t="shared" si="32"/>
        <v>44350</v>
      </c>
      <c r="B233">
        <f>'0603'!B66</f>
        <v>0</v>
      </c>
      <c r="C233">
        <f>'0603'!C66</f>
        <v>41.8</v>
      </c>
      <c r="D233">
        <f>'0603'!D66</f>
        <v>758.6</v>
      </c>
      <c r="E233">
        <f>'0603'!E66</f>
        <v>167.5</v>
      </c>
      <c r="F233" s="26">
        <f t="shared" si="36"/>
        <v>758.6</v>
      </c>
      <c r="G233" s="26">
        <f t="shared" si="37"/>
        <v>209.3</v>
      </c>
      <c r="H233" s="12">
        <f t="shared" si="35"/>
        <v>262.44624940277117</v>
      </c>
      <c r="I233">
        <f>'0603'!F66</f>
        <v>0</v>
      </c>
    </row>
    <row r="234" spans="1:9" x14ac:dyDescent="0.25">
      <c r="A234" s="196">
        <f t="shared" si="32"/>
        <v>44357</v>
      </c>
      <c r="B234">
        <f>'0610'!B66</f>
        <v>0</v>
      </c>
      <c r="C234">
        <f>'0610'!C66</f>
        <v>54.5</v>
      </c>
      <c r="D234">
        <f>'0610'!D66</f>
        <v>758.6</v>
      </c>
      <c r="E234">
        <f>'0610'!E66</f>
        <v>193.7</v>
      </c>
      <c r="F234" s="26">
        <f t="shared" si="36"/>
        <v>758.6</v>
      </c>
      <c r="G234" s="26">
        <f t="shared" si="37"/>
        <v>248.2</v>
      </c>
      <c r="H234" s="12">
        <f t="shared" si="35"/>
        <v>205.64061240934731</v>
      </c>
      <c r="I234">
        <f>'0610'!F66</f>
        <v>0</v>
      </c>
    </row>
    <row r="235" spans="1:9" x14ac:dyDescent="0.25">
      <c r="A235" s="196">
        <f t="shared" si="32"/>
        <v>44364</v>
      </c>
      <c r="B235">
        <f>'0617'!B66</f>
        <v>0</v>
      </c>
      <c r="C235">
        <f>'0617'!C66</f>
        <v>54.9</v>
      </c>
      <c r="D235">
        <f>'0617'!D66</f>
        <v>758.6</v>
      </c>
      <c r="E235">
        <f>'0617'!E66</f>
        <v>280.7</v>
      </c>
      <c r="F235" s="26">
        <f t="shared" si="36"/>
        <v>758.6</v>
      </c>
      <c r="G235" s="26">
        <f t="shared" si="37"/>
        <v>335.59999999999997</v>
      </c>
      <c r="H235" s="12">
        <f t="shared" si="35"/>
        <v>126.04290822407633</v>
      </c>
      <c r="I235">
        <f>'0617'!F66</f>
        <v>0</v>
      </c>
    </row>
    <row r="236" spans="1:9" x14ac:dyDescent="0.25">
      <c r="A236" s="196">
        <f t="shared" si="32"/>
        <v>44371</v>
      </c>
      <c r="B236">
        <f>'0624'!B66</f>
        <v>0</v>
      </c>
      <c r="C236">
        <f>'0624'!C66</f>
        <v>64.7</v>
      </c>
      <c r="D236">
        <f>'0624'!D66</f>
        <v>758.6</v>
      </c>
      <c r="E236">
        <f>'0624'!E66</f>
        <v>312.60000000000002</v>
      </c>
      <c r="F236" s="26">
        <f t="shared" ref="F236:F259" si="38">+B236+D236</f>
        <v>758.6</v>
      </c>
      <c r="G236" s="26">
        <f t="shared" ref="G236:G259" si="39">+C236+E236</f>
        <v>377.3</v>
      </c>
      <c r="H236" s="12">
        <f t="shared" ref="H236:H259" si="40">+(F236/G236-1)*100</f>
        <v>101.06016432547045</v>
      </c>
      <c r="I236">
        <f>'0624'!F66</f>
        <v>0</v>
      </c>
    </row>
    <row r="237" spans="1:9" x14ac:dyDescent="0.25">
      <c r="A237" s="196">
        <f t="shared" si="32"/>
        <v>44378</v>
      </c>
      <c r="B237">
        <f>'0701'!B67</f>
        <v>0</v>
      </c>
      <c r="C237">
        <f>'0701'!C67</f>
        <v>64.7</v>
      </c>
      <c r="D237">
        <f>'0701'!D67</f>
        <v>758.6</v>
      </c>
      <c r="E237">
        <f>'0701'!E67</f>
        <v>312.60000000000002</v>
      </c>
      <c r="F237" s="26">
        <f t="shared" si="38"/>
        <v>758.6</v>
      </c>
      <c r="G237" s="26">
        <f t="shared" si="39"/>
        <v>377.3</v>
      </c>
      <c r="H237" s="12">
        <f t="shared" si="40"/>
        <v>101.06016432547045</v>
      </c>
      <c r="I237">
        <f>'0701'!F67</f>
        <v>0</v>
      </c>
    </row>
    <row r="238" spans="1:9" x14ac:dyDescent="0.25">
      <c r="A238" s="196">
        <f t="shared" si="32"/>
        <v>44385</v>
      </c>
      <c r="B238">
        <f>'0708'!B67</f>
        <v>0</v>
      </c>
      <c r="C238">
        <f>'0708'!C67</f>
        <v>43</v>
      </c>
      <c r="D238">
        <f>'0708'!D67</f>
        <v>758.6</v>
      </c>
      <c r="E238">
        <f>'0708'!E67</f>
        <v>409</v>
      </c>
      <c r="F238" s="26">
        <f t="shared" si="38"/>
        <v>758.6</v>
      </c>
      <c r="G238" s="26">
        <f t="shared" si="39"/>
        <v>452</v>
      </c>
      <c r="H238" s="12">
        <f t="shared" si="40"/>
        <v>67.831858407079665</v>
      </c>
      <c r="I238">
        <f>'0708'!F67</f>
        <v>0</v>
      </c>
    </row>
    <row r="239" spans="1:9" x14ac:dyDescent="0.25">
      <c r="A239" s="196">
        <f t="shared" si="32"/>
        <v>44392</v>
      </c>
      <c r="B239">
        <f>'0715'!B66</f>
        <v>0</v>
      </c>
      <c r="C239">
        <f>'0715'!C66</f>
        <v>43</v>
      </c>
      <c r="D239">
        <f>'0715'!D66</f>
        <v>758.6</v>
      </c>
      <c r="E239">
        <f>'0715'!E66</f>
        <v>515.29999999999995</v>
      </c>
      <c r="F239" s="26">
        <f t="shared" si="38"/>
        <v>758.6</v>
      </c>
      <c r="G239" s="26">
        <f t="shared" si="39"/>
        <v>558.29999999999995</v>
      </c>
      <c r="H239" s="12">
        <f t="shared" si="40"/>
        <v>35.876768762314185</v>
      </c>
      <c r="I239">
        <f>'0715'!F66</f>
        <v>0</v>
      </c>
    </row>
    <row r="240" spans="1:9" x14ac:dyDescent="0.25">
      <c r="A240" s="196">
        <f t="shared" si="32"/>
        <v>44399</v>
      </c>
      <c r="B240">
        <f>'0722'!B66</f>
        <v>0</v>
      </c>
      <c r="C240">
        <f>'0722'!C66</f>
        <v>43</v>
      </c>
      <c r="D240">
        <f>'0722'!D66</f>
        <v>758.6</v>
      </c>
      <c r="E240">
        <f>'0722'!E66</f>
        <v>515.29999999999995</v>
      </c>
      <c r="F240" s="26">
        <f t="shared" si="38"/>
        <v>758.6</v>
      </c>
      <c r="G240" s="26">
        <f t="shared" si="39"/>
        <v>558.29999999999995</v>
      </c>
      <c r="H240" s="12">
        <f t="shared" si="40"/>
        <v>35.876768762314185</v>
      </c>
      <c r="I240">
        <f>'0722'!F66</f>
        <v>0</v>
      </c>
    </row>
    <row r="241" spans="1:9" x14ac:dyDescent="0.25">
      <c r="A241" s="196">
        <f t="shared" si="32"/>
        <v>44406</v>
      </c>
      <c r="B241">
        <f>'0729'!B66</f>
        <v>0</v>
      </c>
      <c r="C241">
        <f>'0729'!C66</f>
        <v>8</v>
      </c>
      <c r="D241">
        <f>'0729'!D66</f>
        <v>758.6</v>
      </c>
      <c r="E241">
        <f>'0729'!E66</f>
        <v>553.5</v>
      </c>
      <c r="F241" s="26">
        <f t="shared" si="38"/>
        <v>758.6</v>
      </c>
      <c r="G241" s="26">
        <f t="shared" si="39"/>
        <v>561.5</v>
      </c>
      <c r="H241" s="12">
        <f t="shared" si="40"/>
        <v>35.102404274265368</v>
      </c>
      <c r="I241">
        <f>'0729'!F66</f>
        <v>0</v>
      </c>
    </row>
    <row r="242" spans="1:9" x14ac:dyDescent="0.25">
      <c r="A242" s="196">
        <f t="shared" si="32"/>
        <v>44413</v>
      </c>
      <c r="B242">
        <f>'0805'!B66</f>
        <v>0</v>
      </c>
      <c r="C242">
        <f>'0805'!C66</f>
        <v>8</v>
      </c>
      <c r="D242">
        <f>'0805'!D66</f>
        <v>758.6</v>
      </c>
      <c r="E242">
        <f>'0805'!E66</f>
        <v>553.5</v>
      </c>
      <c r="F242" s="26">
        <f t="shared" si="38"/>
        <v>758.6</v>
      </c>
      <c r="G242" s="26">
        <f t="shared" si="39"/>
        <v>561.5</v>
      </c>
      <c r="H242" s="12">
        <f t="shared" si="40"/>
        <v>35.102404274265368</v>
      </c>
      <c r="I242">
        <f>'0805'!F66</f>
        <v>0</v>
      </c>
    </row>
    <row r="243" spans="1:9" x14ac:dyDescent="0.25">
      <c r="A243" s="196">
        <f t="shared" si="32"/>
        <v>44420</v>
      </c>
      <c r="B243">
        <f>'0812'!B66</f>
        <v>0</v>
      </c>
      <c r="C243">
        <f>'0812'!C66</f>
        <v>0</v>
      </c>
      <c r="D243">
        <f>'0812'!D66</f>
        <v>758.6</v>
      </c>
      <c r="E243">
        <f>'0812'!E66</f>
        <v>553.5</v>
      </c>
      <c r="F243" s="26">
        <f t="shared" si="38"/>
        <v>758.6</v>
      </c>
      <c r="G243" s="26">
        <f t="shared" si="39"/>
        <v>553.5</v>
      </c>
      <c r="H243" s="12">
        <f t="shared" si="40"/>
        <v>37.055103884372187</v>
      </c>
      <c r="I243">
        <f>'0812'!F66</f>
        <v>0</v>
      </c>
    </row>
    <row r="244" spans="1:9" x14ac:dyDescent="0.25">
      <c r="A244" s="196">
        <f t="shared" si="32"/>
        <v>44427</v>
      </c>
      <c r="B244">
        <f>'0819'!B66</f>
        <v>0</v>
      </c>
      <c r="C244">
        <f>'0819'!C66</f>
        <v>0</v>
      </c>
      <c r="D244">
        <f>'0819'!D66</f>
        <v>758.6</v>
      </c>
      <c r="E244">
        <f>'0819'!E66</f>
        <v>553.5</v>
      </c>
      <c r="F244" s="26">
        <f t="shared" si="38"/>
        <v>758.6</v>
      </c>
      <c r="G244" s="26">
        <f t="shared" si="39"/>
        <v>553.5</v>
      </c>
      <c r="H244" s="12">
        <f t="shared" si="40"/>
        <v>37.055103884372187</v>
      </c>
      <c r="I244">
        <f>'0819'!F66</f>
        <v>0</v>
      </c>
    </row>
    <row r="245" spans="1:9" x14ac:dyDescent="0.25">
      <c r="A245" s="196">
        <f t="shared" si="32"/>
        <v>44434</v>
      </c>
      <c r="B245">
        <f>'0826'!B66</f>
        <v>0</v>
      </c>
      <c r="C245">
        <f>'0826'!C66</f>
        <v>0</v>
      </c>
      <c r="D245">
        <f>'0826'!D66</f>
        <v>758.6</v>
      </c>
      <c r="E245">
        <f>'0826'!E66</f>
        <v>553.5</v>
      </c>
      <c r="F245" s="26">
        <f t="shared" si="38"/>
        <v>758.6</v>
      </c>
      <c r="G245" s="26">
        <f t="shared" si="39"/>
        <v>553.5</v>
      </c>
      <c r="H245" s="12">
        <f t="shared" si="40"/>
        <v>37.055103884372187</v>
      </c>
      <c r="I245">
        <f>'0826'!F66</f>
        <v>0</v>
      </c>
    </row>
    <row r="246" spans="1:9" x14ac:dyDescent="0.25">
      <c r="A246" s="196">
        <f t="shared" si="32"/>
        <v>44441</v>
      </c>
      <c r="B246">
        <f>'0902'!B41</f>
        <v>0</v>
      </c>
      <c r="C246">
        <f>'0902'!C41</f>
        <v>132.1</v>
      </c>
      <c r="D246">
        <f>'0902'!D41</f>
        <v>0</v>
      </c>
      <c r="E246">
        <f>'0902'!E41</f>
        <v>0</v>
      </c>
      <c r="F246" s="26">
        <f t="shared" si="38"/>
        <v>0</v>
      </c>
      <c r="G246" s="26">
        <f t="shared" si="39"/>
        <v>132.1</v>
      </c>
      <c r="H246" s="12">
        <f t="shared" si="40"/>
        <v>-100</v>
      </c>
    </row>
    <row r="247" spans="1:9" x14ac:dyDescent="0.25">
      <c r="A247" s="196">
        <f t="shared" si="32"/>
        <v>44448</v>
      </c>
      <c r="B247">
        <f>'0909'!B41</f>
        <v>0</v>
      </c>
      <c r="C247">
        <f>'0909'!C41</f>
        <v>132.1</v>
      </c>
      <c r="D247">
        <f>'0909'!D41</f>
        <v>0</v>
      </c>
      <c r="E247">
        <f>'0909'!E41</f>
        <v>0</v>
      </c>
      <c r="F247" s="26">
        <f t="shared" si="38"/>
        <v>0</v>
      </c>
      <c r="G247" s="26">
        <f t="shared" si="39"/>
        <v>132.1</v>
      </c>
      <c r="H247" s="12">
        <f t="shared" si="40"/>
        <v>-100</v>
      </c>
    </row>
    <row r="248" spans="1:9" x14ac:dyDescent="0.25">
      <c r="A248" s="196">
        <f t="shared" si="32"/>
        <v>44455</v>
      </c>
      <c r="B248">
        <f>'0916'!B43</f>
        <v>0</v>
      </c>
      <c r="C248">
        <f>'0916'!C43</f>
        <v>82.1</v>
      </c>
      <c r="D248">
        <f>'0916'!D43</f>
        <v>0</v>
      </c>
      <c r="E248">
        <f>'0916'!E43</f>
        <v>84.4</v>
      </c>
      <c r="F248" s="26">
        <f t="shared" si="38"/>
        <v>0</v>
      </c>
      <c r="G248" s="26">
        <f t="shared" si="39"/>
        <v>166.5</v>
      </c>
      <c r="H248" s="12">
        <f t="shared" si="40"/>
        <v>-100</v>
      </c>
    </row>
    <row r="249" spans="1:9" x14ac:dyDescent="0.25">
      <c r="A249" s="196">
        <f t="shared" si="32"/>
        <v>44462</v>
      </c>
      <c r="B249">
        <f>'0923'!B44</f>
        <v>0</v>
      </c>
      <c r="C249">
        <f>'0923'!C44</f>
        <v>74.099999999999994</v>
      </c>
      <c r="D249">
        <f>'0923'!D44</f>
        <v>0</v>
      </c>
      <c r="E249">
        <f>'0923'!E44</f>
        <v>84.4</v>
      </c>
      <c r="F249" s="26">
        <f t="shared" si="38"/>
        <v>0</v>
      </c>
      <c r="G249" s="26">
        <f t="shared" si="39"/>
        <v>158.5</v>
      </c>
      <c r="H249" s="12">
        <f t="shared" si="40"/>
        <v>-100</v>
      </c>
    </row>
    <row r="250" spans="1:9" x14ac:dyDescent="0.25">
      <c r="A250" s="196">
        <f t="shared" si="32"/>
        <v>44469</v>
      </c>
      <c r="B250">
        <f>'0930'!B44</f>
        <v>0</v>
      </c>
      <c r="C250">
        <f>'0930'!C44</f>
        <v>50</v>
      </c>
      <c r="D250">
        <f>'0930'!D44</f>
        <v>0</v>
      </c>
      <c r="E250">
        <f>'0930'!E44</f>
        <v>84.4</v>
      </c>
      <c r="F250" s="26">
        <f t="shared" si="38"/>
        <v>0</v>
      </c>
      <c r="G250" s="26">
        <f t="shared" si="39"/>
        <v>134.4</v>
      </c>
      <c r="H250" s="12">
        <f t="shared" si="40"/>
        <v>-100</v>
      </c>
    </row>
    <row r="251" spans="1:9" x14ac:dyDescent="0.25">
      <c r="A251" s="196">
        <f t="shared" si="32"/>
        <v>44476</v>
      </c>
      <c r="B251">
        <f>'1007'!B44</f>
        <v>0</v>
      </c>
      <c r="C251">
        <f>'1007'!C44</f>
        <v>50</v>
      </c>
      <c r="D251">
        <f>'1007'!D44</f>
        <v>0</v>
      </c>
      <c r="E251">
        <f>'1007'!E44</f>
        <v>84.4</v>
      </c>
      <c r="F251" s="26">
        <f t="shared" si="38"/>
        <v>0</v>
      </c>
      <c r="G251" s="26">
        <f t="shared" si="39"/>
        <v>134.4</v>
      </c>
      <c r="H251" s="12">
        <f t="shared" si="40"/>
        <v>-100</v>
      </c>
    </row>
    <row r="252" spans="1:9" x14ac:dyDescent="0.25">
      <c r="A252" s="196">
        <f t="shared" si="32"/>
        <v>44483</v>
      </c>
      <c r="B252">
        <f>'1014'!B45</f>
        <v>0</v>
      </c>
      <c r="C252">
        <f>'1014'!C45</f>
        <v>50</v>
      </c>
      <c r="D252">
        <f>'1014'!D45</f>
        <v>0</v>
      </c>
      <c r="E252">
        <f>'1014'!E45</f>
        <v>84.4</v>
      </c>
      <c r="F252" s="26">
        <f t="shared" si="38"/>
        <v>0</v>
      </c>
      <c r="G252" s="26">
        <f t="shared" si="39"/>
        <v>134.4</v>
      </c>
      <c r="H252" s="12">
        <f t="shared" si="40"/>
        <v>-100</v>
      </c>
    </row>
    <row r="253" spans="1:9" x14ac:dyDescent="0.25">
      <c r="A253" s="196">
        <f t="shared" si="32"/>
        <v>44490</v>
      </c>
      <c r="B253">
        <f>'1021'!B49</f>
        <v>0</v>
      </c>
      <c r="C253">
        <f>'1021'!C49</f>
        <v>50</v>
      </c>
      <c r="D253">
        <f>'1021'!D49</f>
        <v>0</v>
      </c>
      <c r="E253">
        <f>'1021'!E49</f>
        <v>84.4</v>
      </c>
      <c r="F253" s="26">
        <f t="shared" si="38"/>
        <v>0</v>
      </c>
      <c r="G253" s="26">
        <f t="shared" si="39"/>
        <v>134.4</v>
      </c>
      <c r="H253" s="12">
        <f t="shared" si="40"/>
        <v>-100</v>
      </c>
    </row>
    <row r="254" spans="1:9" x14ac:dyDescent="0.25">
      <c r="A254" s="196">
        <f t="shared" si="32"/>
        <v>44497</v>
      </c>
      <c r="B254">
        <f>'1028'!B51</f>
        <v>0</v>
      </c>
      <c r="C254">
        <f>'1028'!C51</f>
        <v>86.5</v>
      </c>
      <c r="D254">
        <f>'1028'!D51</f>
        <v>0</v>
      </c>
      <c r="E254">
        <f>'1028'!E51</f>
        <v>84.4</v>
      </c>
      <c r="F254" s="26">
        <f t="shared" si="38"/>
        <v>0</v>
      </c>
      <c r="G254" s="26">
        <f t="shared" si="39"/>
        <v>170.9</v>
      </c>
      <c r="H254" s="12">
        <f t="shared" si="40"/>
        <v>-100</v>
      </c>
    </row>
    <row r="255" spans="1:9" x14ac:dyDescent="0.25">
      <c r="A255" s="196">
        <f t="shared" si="32"/>
        <v>44504</v>
      </c>
      <c r="B255">
        <v>0</v>
      </c>
      <c r="C255">
        <v>106.5</v>
      </c>
      <c r="D255">
        <v>0</v>
      </c>
      <c r="E255">
        <v>84.4</v>
      </c>
      <c r="F255" s="26">
        <f t="shared" si="38"/>
        <v>0</v>
      </c>
      <c r="G255" s="26">
        <f t="shared" si="39"/>
        <v>190.9</v>
      </c>
      <c r="H255" s="12">
        <f t="shared" si="40"/>
        <v>-100</v>
      </c>
    </row>
    <row r="256" spans="1:9" x14ac:dyDescent="0.25">
      <c r="A256" s="196">
        <f t="shared" si="32"/>
        <v>44511</v>
      </c>
      <c r="B256">
        <f>'1111'!B51</f>
        <v>0</v>
      </c>
      <c r="C256">
        <f>'1111'!C51</f>
        <v>101.5</v>
      </c>
      <c r="D256">
        <f>'1111'!D51</f>
        <v>0</v>
      </c>
      <c r="E256">
        <f>'1111'!E51</f>
        <v>136.4</v>
      </c>
      <c r="F256" s="26">
        <f t="shared" si="38"/>
        <v>0</v>
      </c>
      <c r="G256" s="26">
        <f t="shared" si="39"/>
        <v>237.9</v>
      </c>
      <c r="H256" s="12">
        <f t="shared" si="40"/>
        <v>-100</v>
      </c>
    </row>
    <row r="257" spans="1:8" x14ac:dyDescent="0.25">
      <c r="A257" s="196">
        <f t="shared" si="32"/>
        <v>44518</v>
      </c>
      <c r="B257">
        <f>'1118'!B52</f>
        <v>0</v>
      </c>
      <c r="C257">
        <f>'1118'!C52</f>
        <v>107.5</v>
      </c>
      <c r="D257">
        <f>'1118'!D52</f>
        <v>0</v>
      </c>
      <c r="E257">
        <f>'1118'!E52</f>
        <v>136.4</v>
      </c>
      <c r="F257" s="26">
        <f t="shared" si="38"/>
        <v>0</v>
      </c>
      <c r="G257" s="26">
        <f t="shared" si="39"/>
        <v>243.9</v>
      </c>
      <c r="H257" s="12">
        <f t="shared" si="40"/>
        <v>-100</v>
      </c>
    </row>
    <row r="258" spans="1:8" x14ac:dyDescent="0.25">
      <c r="A258" s="196">
        <f t="shared" si="32"/>
        <v>44525</v>
      </c>
      <c r="B258">
        <f>'1125'!B54</f>
        <v>0</v>
      </c>
      <c r="C258">
        <f>'1125'!C54</f>
        <v>107.5</v>
      </c>
      <c r="D258">
        <f>'1125'!D54</f>
        <v>0</v>
      </c>
      <c r="E258">
        <f>'1125'!E54</f>
        <v>136.4</v>
      </c>
      <c r="F258" s="26">
        <f t="shared" si="38"/>
        <v>0</v>
      </c>
      <c r="G258" s="26">
        <f t="shared" si="39"/>
        <v>243.9</v>
      </c>
      <c r="H258" s="12">
        <f t="shared" si="40"/>
        <v>-100</v>
      </c>
    </row>
    <row r="259" spans="1:8" x14ac:dyDescent="0.25">
      <c r="A259" s="196">
        <f>A258+7</f>
        <v>44532</v>
      </c>
      <c r="B259">
        <f>'1202'!B56</f>
        <v>62</v>
      </c>
      <c r="C259">
        <f>'1202'!C56</f>
        <v>107.5</v>
      </c>
      <c r="D259">
        <f>'1202'!D56</f>
        <v>0</v>
      </c>
      <c r="E259">
        <f>'1202'!E56</f>
        <v>136.4</v>
      </c>
      <c r="F259" s="26">
        <f t="shared" si="38"/>
        <v>62</v>
      </c>
      <c r="G259" s="26">
        <f t="shared" si="39"/>
        <v>243.9</v>
      </c>
      <c r="H259" s="12">
        <f t="shared" si="40"/>
        <v>-74.579745797457974</v>
      </c>
    </row>
    <row r="260" spans="1:8" x14ac:dyDescent="0.25">
      <c r="A260" s="196">
        <f>A259+7</f>
        <v>44539</v>
      </c>
      <c r="B260">
        <f>'1209'!B57</f>
        <v>62</v>
      </c>
      <c r="C260">
        <f>'1209'!C57</f>
        <v>137.5</v>
      </c>
      <c r="D260">
        <f>'1209'!D57</f>
        <v>0</v>
      </c>
      <c r="E260">
        <f>'1209'!E57</f>
        <v>136.4</v>
      </c>
      <c r="F260" s="26">
        <f t="shared" ref="F260:F267" si="41">+B260+D260</f>
        <v>62</v>
      </c>
      <c r="G260" s="26">
        <f t="shared" ref="G260:G267" si="42">+C260+E260</f>
        <v>273.89999999999998</v>
      </c>
      <c r="H260" s="12">
        <f t="shared" ref="H260:H267" si="43">+(F260/G260-1)*100</f>
        <v>-77.364001460387001</v>
      </c>
    </row>
    <row r="261" spans="1:8" x14ac:dyDescent="0.25">
      <c r="A261" s="196">
        <f t="shared" ref="A261:A309" si="44">A260+7</f>
        <v>44546</v>
      </c>
      <c r="B261">
        <f>'1216'!B57</f>
        <v>62</v>
      </c>
      <c r="C261">
        <f>'1216'!C57</f>
        <v>152.5</v>
      </c>
      <c r="D261">
        <f>'1216'!D57</f>
        <v>0</v>
      </c>
      <c r="E261">
        <f>'1216'!E57</f>
        <v>136.4</v>
      </c>
      <c r="F261" s="26">
        <f t="shared" si="41"/>
        <v>62</v>
      </c>
      <c r="G261" s="26">
        <f t="shared" si="42"/>
        <v>288.89999999999998</v>
      </c>
      <c r="H261" s="12">
        <f t="shared" si="43"/>
        <v>-78.539286950501889</v>
      </c>
    </row>
    <row r="262" spans="1:8" x14ac:dyDescent="0.25">
      <c r="A262" s="196">
        <f t="shared" si="44"/>
        <v>44553</v>
      </c>
      <c r="B262">
        <f>'1223'!B59</f>
        <v>68.5</v>
      </c>
      <c r="C262">
        <f>'1223'!C59</f>
        <v>180.5</v>
      </c>
      <c r="D262">
        <f>'1223'!D59</f>
        <v>0</v>
      </c>
      <c r="E262">
        <f>'1223'!E59</f>
        <v>158.4</v>
      </c>
      <c r="F262" s="26">
        <f t="shared" si="41"/>
        <v>68.5</v>
      </c>
      <c r="G262" s="26">
        <f t="shared" si="42"/>
        <v>338.9</v>
      </c>
      <c r="H262" s="12">
        <f t="shared" si="43"/>
        <v>-79.787547949247568</v>
      </c>
    </row>
    <row r="263" spans="1:8" x14ac:dyDescent="0.25">
      <c r="A263" s="196">
        <f t="shared" si="44"/>
        <v>44560</v>
      </c>
      <c r="B263">
        <f>'1230'!B59</f>
        <v>68.5</v>
      </c>
      <c r="C263">
        <f>'1230'!C59</f>
        <v>261.5</v>
      </c>
      <c r="D263">
        <f>'1230'!D59</f>
        <v>0</v>
      </c>
      <c r="E263">
        <f>'1230'!E59</f>
        <v>158.4</v>
      </c>
      <c r="F263" s="26">
        <f t="shared" si="41"/>
        <v>68.5</v>
      </c>
      <c r="G263" s="26">
        <f t="shared" si="42"/>
        <v>419.9</v>
      </c>
      <c r="H263" s="12">
        <f t="shared" si="43"/>
        <v>-83.686592045725178</v>
      </c>
    </row>
    <row r="264" spans="1:8" x14ac:dyDescent="0.25">
      <c r="A264" s="196">
        <f t="shared" si="44"/>
        <v>44567</v>
      </c>
      <c r="B264">
        <f>'0106'!B60</f>
        <v>68.5</v>
      </c>
      <c r="C264">
        <f>'0106'!C60</f>
        <v>247</v>
      </c>
      <c r="D264">
        <f>'0106'!D60</f>
        <v>0</v>
      </c>
      <c r="E264">
        <f>'0106'!E60</f>
        <v>233.8</v>
      </c>
      <c r="F264" s="26">
        <f t="shared" si="41"/>
        <v>68.5</v>
      </c>
      <c r="G264" s="26">
        <f t="shared" si="42"/>
        <v>480.8</v>
      </c>
      <c r="H264" s="12">
        <f t="shared" si="43"/>
        <v>-85.752911813643934</v>
      </c>
    </row>
    <row r="265" spans="1:8" x14ac:dyDescent="0.25">
      <c r="A265" s="196">
        <f t="shared" si="44"/>
        <v>44574</v>
      </c>
      <c r="B265">
        <f>'0113'!B60</f>
        <v>46.5</v>
      </c>
      <c r="C265">
        <f>'0113'!C60</f>
        <v>197.5</v>
      </c>
      <c r="D265">
        <f>'0113'!D60</f>
        <v>21</v>
      </c>
      <c r="E265">
        <f>'0113'!E60</f>
        <v>300.60000000000002</v>
      </c>
      <c r="F265" s="26">
        <f t="shared" si="41"/>
        <v>67.5</v>
      </c>
      <c r="G265" s="26">
        <f t="shared" si="42"/>
        <v>498.1</v>
      </c>
      <c r="H265" s="12">
        <f t="shared" si="43"/>
        <v>-86.448504316402335</v>
      </c>
    </row>
    <row r="266" spans="1:8" x14ac:dyDescent="0.25">
      <c r="A266" s="196">
        <f t="shared" si="44"/>
        <v>44581</v>
      </c>
      <c r="B266">
        <f>'0120'!B62</f>
        <v>46.5</v>
      </c>
      <c r="C266">
        <f>'0120'!C62</f>
        <v>276.5</v>
      </c>
      <c r="D266">
        <f>'0120'!D62</f>
        <v>21</v>
      </c>
      <c r="E266">
        <f>'0120'!E62</f>
        <v>300.60000000000002</v>
      </c>
      <c r="F266" s="26">
        <f t="shared" si="41"/>
        <v>67.5</v>
      </c>
      <c r="G266" s="26">
        <f t="shared" si="42"/>
        <v>577.1</v>
      </c>
      <c r="H266" s="12">
        <f t="shared" si="43"/>
        <v>-88.303586900017322</v>
      </c>
    </row>
    <row r="267" spans="1:8" x14ac:dyDescent="0.25">
      <c r="A267" s="196">
        <f t="shared" si="44"/>
        <v>44588</v>
      </c>
      <c r="B267">
        <f>'0127'!B62</f>
        <v>46.5</v>
      </c>
      <c r="C267">
        <f>'0127'!C62</f>
        <v>245.7</v>
      </c>
      <c r="D267">
        <f>'0127'!D62</f>
        <v>21</v>
      </c>
      <c r="E267">
        <f>'0127'!E62</f>
        <v>340.8</v>
      </c>
      <c r="F267" s="26">
        <f t="shared" si="41"/>
        <v>67.5</v>
      </c>
      <c r="G267" s="26">
        <f t="shared" si="42"/>
        <v>586.5</v>
      </c>
      <c r="H267" s="12">
        <f t="shared" si="43"/>
        <v>-88.491048593350385</v>
      </c>
    </row>
    <row r="268" spans="1:8" x14ac:dyDescent="0.25">
      <c r="A268" s="196">
        <f t="shared" si="44"/>
        <v>44595</v>
      </c>
      <c r="B268">
        <f>'0203'!B62</f>
        <v>46.5</v>
      </c>
      <c r="C268">
        <f>'0203'!C62</f>
        <v>221.2</v>
      </c>
      <c r="D268">
        <f>'0203'!D62</f>
        <v>21</v>
      </c>
      <c r="E268">
        <f>'0203'!E62</f>
        <v>419.2</v>
      </c>
      <c r="F268" s="26">
        <f t="shared" ref="F268:F274" si="45">+B268+D268</f>
        <v>67.5</v>
      </c>
      <c r="G268" s="26">
        <f t="shared" ref="G268:G274" si="46">+C268+E268</f>
        <v>640.4</v>
      </c>
      <c r="H268" s="12">
        <f t="shared" ref="H268:H274" si="47">+(F268/G268-1)*100</f>
        <v>-89.459712679575262</v>
      </c>
    </row>
    <row r="269" spans="1:8" x14ac:dyDescent="0.25">
      <c r="A269" s="196">
        <f t="shared" si="44"/>
        <v>44602</v>
      </c>
      <c r="B269">
        <f>'0210'!B63</f>
        <v>6.5</v>
      </c>
      <c r="C269">
        <f>'0210'!C63</f>
        <v>180</v>
      </c>
      <c r="D269">
        <f>'0210'!D63</f>
        <v>64</v>
      </c>
      <c r="E269">
        <f>'0210'!E63</f>
        <v>502.7</v>
      </c>
      <c r="F269" s="26">
        <f t="shared" si="45"/>
        <v>70.5</v>
      </c>
      <c r="G269" s="26">
        <f t="shared" si="46"/>
        <v>682.7</v>
      </c>
      <c r="H269" s="12">
        <f t="shared" si="47"/>
        <v>-89.673355793174153</v>
      </c>
    </row>
    <row r="270" spans="1:8" x14ac:dyDescent="0.25">
      <c r="A270" s="196">
        <f t="shared" si="44"/>
        <v>44609</v>
      </c>
      <c r="B270">
        <f>'0217'!B63</f>
        <v>0</v>
      </c>
      <c r="C270">
        <f>'0217'!C63</f>
        <v>230</v>
      </c>
      <c r="D270">
        <f>'0217'!D63</f>
        <v>71.2</v>
      </c>
      <c r="E270">
        <f>'0217'!E63</f>
        <v>613.1</v>
      </c>
      <c r="F270" s="26">
        <f t="shared" si="45"/>
        <v>71.2</v>
      </c>
      <c r="G270" s="26">
        <f t="shared" si="46"/>
        <v>843.1</v>
      </c>
      <c r="H270" s="12">
        <f t="shared" si="47"/>
        <v>-91.554975684972135</v>
      </c>
    </row>
    <row r="271" spans="1:8" x14ac:dyDescent="0.25">
      <c r="A271" s="196">
        <f t="shared" si="44"/>
        <v>44616</v>
      </c>
      <c r="B271">
        <f>'0224'!B64</f>
        <v>0</v>
      </c>
      <c r="C271">
        <f>'0224'!C64</f>
        <v>131.1</v>
      </c>
      <c r="D271">
        <f>'0224'!D64</f>
        <v>71.2</v>
      </c>
      <c r="E271">
        <f>'0224'!E64</f>
        <v>613.1</v>
      </c>
      <c r="F271" s="26">
        <f t="shared" si="45"/>
        <v>71.2</v>
      </c>
      <c r="G271" s="26">
        <f t="shared" si="46"/>
        <v>744.2</v>
      </c>
      <c r="H271" s="12">
        <f t="shared" si="47"/>
        <v>-90.432679387261487</v>
      </c>
    </row>
    <row r="272" spans="1:8" x14ac:dyDescent="0.25">
      <c r="A272" s="196">
        <f t="shared" si="44"/>
        <v>44623</v>
      </c>
      <c r="B272">
        <f>'0303'!B66</f>
        <v>0</v>
      </c>
      <c r="C272">
        <f>'0303'!C66</f>
        <v>35</v>
      </c>
      <c r="D272">
        <f>'0303'!D66</f>
        <v>71.2</v>
      </c>
      <c r="E272">
        <f>'0303'!E66</f>
        <v>712.5</v>
      </c>
      <c r="F272" s="26">
        <f t="shared" si="45"/>
        <v>71.2</v>
      </c>
      <c r="G272" s="26">
        <f t="shared" si="46"/>
        <v>747.5</v>
      </c>
      <c r="H272" s="12">
        <f t="shared" si="47"/>
        <v>-90.474916387959865</v>
      </c>
    </row>
    <row r="273" spans="1:9" x14ac:dyDescent="0.25">
      <c r="A273" s="196">
        <f t="shared" si="44"/>
        <v>44630</v>
      </c>
      <c r="B273">
        <f>'0310'!B68</f>
        <v>0</v>
      </c>
      <c r="C273">
        <f>'0310'!C68</f>
        <v>7</v>
      </c>
      <c r="D273">
        <f>'0310'!D68</f>
        <v>71.2</v>
      </c>
      <c r="E273">
        <f>'0310'!E68</f>
        <v>750.9</v>
      </c>
      <c r="F273" s="26">
        <f t="shared" si="45"/>
        <v>71.2</v>
      </c>
      <c r="G273" s="26">
        <f t="shared" si="46"/>
        <v>757.9</v>
      </c>
      <c r="H273" s="12">
        <f t="shared" si="47"/>
        <v>-90.605620794300037</v>
      </c>
    </row>
    <row r="274" spans="1:9" x14ac:dyDescent="0.25">
      <c r="A274" s="196">
        <f t="shared" si="44"/>
        <v>44637</v>
      </c>
      <c r="B274">
        <f>'0317'!B68</f>
        <v>10</v>
      </c>
      <c r="C274">
        <f>'0317'!C68</f>
        <v>7</v>
      </c>
      <c r="D274">
        <f>'0317'!D68</f>
        <v>71.2</v>
      </c>
      <c r="E274">
        <f>'0317'!E68</f>
        <v>750.9</v>
      </c>
      <c r="F274" s="26">
        <f t="shared" si="45"/>
        <v>81.2</v>
      </c>
      <c r="G274" s="26">
        <f t="shared" si="46"/>
        <v>757.9</v>
      </c>
      <c r="H274" s="12">
        <f t="shared" si="47"/>
        <v>-89.286185512600596</v>
      </c>
    </row>
    <row r="275" spans="1:9" x14ac:dyDescent="0.25">
      <c r="A275" s="196">
        <f t="shared" si="44"/>
        <v>44644</v>
      </c>
      <c r="B275">
        <f>'0324'!B67</f>
        <v>15</v>
      </c>
      <c r="C275">
        <f>'0324'!C67</f>
        <v>7</v>
      </c>
      <c r="D275">
        <f>'0324'!D67</f>
        <v>71.2</v>
      </c>
      <c r="E275">
        <f>'0324'!E67</f>
        <v>750.9</v>
      </c>
      <c r="F275" s="26">
        <f t="shared" ref="F275:F279" si="48">+B275+D275</f>
        <v>86.2</v>
      </c>
      <c r="G275" s="26">
        <f t="shared" ref="G275:G279" si="49">+C275+E275</f>
        <v>757.9</v>
      </c>
      <c r="H275" s="12">
        <f t="shared" ref="H275:H279" si="50">+(F275/G275-1)*100</f>
        <v>-88.62646787175089</v>
      </c>
    </row>
    <row r="276" spans="1:9" x14ac:dyDescent="0.25">
      <c r="A276" s="196">
        <f t="shared" si="44"/>
        <v>44651</v>
      </c>
      <c r="B276">
        <f>'0331'!B68</f>
        <v>15</v>
      </c>
      <c r="C276">
        <f>'0331'!C68</f>
        <v>0</v>
      </c>
      <c r="D276">
        <f>'0331'!D68</f>
        <v>71.2</v>
      </c>
      <c r="E276">
        <f>'0331'!E68</f>
        <v>758.6</v>
      </c>
      <c r="F276" s="26">
        <f t="shared" si="48"/>
        <v>86.2</v>
      </c>
      <c r="G276" s="26">
        <f t="shared" si="49"/>
        <v>758.6</v>
      </c>
      <c r="H276" s="12">
        <f t="shared" si="50"/>
        <v>-88.636962826258909</v>
      </c>
    </row>
    <row r="277" spans="1:9" x14ac:dyDescent="0.25">
      <c r="A277" s="196">
        <f t="shared" si="44"/>
        <v>44658</v>
      </c>
      <c r="B277">
        <f>'0407'!B69</f>
        <v>15</v>
      </c>
      <c r="C277">
        <f>'0407'!C69</f>
        <v>0</v>
      </c>
      <c r="D277">
        <f>'0407'!D69</f>
        <v>71.2</v>
      </c>
      <c r="E277">
        <f>'0407'!E69</f>
        <v>758.6</v>
      </c>
      <c r="F277" s="26">
        <f t="shared" si="48"/>
        <v>86.2</v>
      </c>
      <c r="G277" s="26">
        <f t="shared" si="49"/>
        <v>758.6</v>
      </c>
      <c r="H277" s="12">
        <f t="shared" si="50"/>
        <v>-88.636962826258909</v>
      </c>
      <c r="I277">
        <f>'0407'!F69</f>
        <v>0</v>
      </c>
    </row>
    <row r="278" spans="1:9" x14ac:dyDescent="0.25">
      <c r="A278" s="196">
        <f t="shared" si="44"/>
        <v>44665</v>
      </c>
      <c r="B278">
        <f>'0414'!B69</f>
        <v>0</v>
      </c>
      <c r="C278">
        <f>'0414'!C69</f>
        <v>0</v>
      </c>
      <c r="D278">
        <f>'0414'!D69</f>
        <v>86.6</v>
      </c>
      <c r="E278">
        <f>'0414'!E69</f>
        <v>758.6</v>
      </c>
      <c r="F278" s="26">
        <f t="shared" si="48"/>
        <v>86.6</v>
      </c>
      <c r="G278" s="26">
        <f t="shared" si="49"/>
        <v>758.6</v>
      </c>
      <c r="H278" s="12">
        <f t="shared" si="50"/>
        <v>-88.58423411547588</v>
      </c>
      <c r="I278">
        <f>'0414'!F69</f>
        <v>0</v>
      </c>
    </row>
    <row r="279" spans="1:9" x14ac:dyDescent="0.25">
      <c r="A279" s="196">
        <f t="shared" si="44"/>
        <v>44672</v>
      </c>
      <c r="B279">
        <f>'0421'!B69</f>
        <v>0</v>
      </c>
      <c r="C279">
        <f>'0421'!C69</f>
        <v>0</v>
      </c>
      <c r="D279">
        <f>'0421'!D69</f>
        <v>86.6</v>
      </c>
      <c r="E279">
        <f>'0421'!E69</f>
        <v>758.6</v>
      </c>
      <c r="F279" s="26">
        <f t="shared" si="48"/>
        <v>86.6</v>
      </c>
      <c r="G279" s="26">
        <f t="shared" si="49"/>
        <v>758.6</v>
      </c>
      <c r="H279" s="12">
        <f t="shared" si="50"/>
        <v>-88.58423411547588</v>
      </c>
      <c r="I279">
        <f>'0421'!F69</f>
        <v>0</v>
      </c>
    </row>
    <row r="280" spans="1:9" x14ac:dyDescent="0.25">
      <c r="A280" s="196">
        <f t="shared" si="44"/>
        <v>44679</v>
      </c>
      <c r="B280">
        <f>'0428'!B69</f>
        <v>0</v>
      </c>
      <c r="C280">
        <f>'0428'!C69</f>
        <v>0</v>
      </c>
      <c r="D280">
        <f>'0428'!D69</f>
        <v>86.6</v>
      </c>
      <c r="E280">
        <f>'0428'!E69</f>
        <v>758.6</v>
      </c>
      <c r="F280" s="26">
        <f t="shared" ref="F280:F282" si="51">+B280+D280</f>
        <v>86.6</v>
      </c>
      <c r="G280" s="26">
        <f t="shared" ref="G280:G282" si="52">+C280+E280</f>
        <v>758.6</v>
      </c>
      <c r="H280" s="12">
        <f t="shared" ref="H280:H282" si="53">+(F280/G280-1)*100</f>
        <v>-88.58423411547588</v>
      </c>
      <c r="I280">
        <f>'0428'!F69</f>
        <v>0</v>
      </c>
    </row>
    <row r="281" spans="1:9" x14ac:dyDescent="0.25">
      <c r="A281" s="196">
        <f t="shared" si="44"/>
        <v>44686</v>
      </c>
      <c r="B281">
        <f>'0505'!B69</f>
        <v>0</v>
      </c>
      <c r="C281">
        <f>'0505'!C69</f>
        <v>0</v>
      </c>
      <c r="D281">
        <f>'0505'!D69</f>
        <v>86.6</v>
      </c>
      <c r="E281">
        <f>'0505'!E69</f>
        <v>758.6</v>
      </c>
      <c r="F281" s="26">
        <f t="shared" si="51"/>
        <v>86.6</v>
      </c>
      <c r="G281" s="26">
        <f t="shared" si="52"/>
        <v>758.6</v>
      </c>
      <c r="H281" s="12">
        <f t="shared" si="53"/>
        <v>-88.58423411547588</v>
      </c>
      <c r="I281">
        <f>'0505'!F69</f>
        <v>0</v>
      </c>
    </row>
    <row r="282" spans="1:9" x14ac:dyDescent="0.25">
      <c r="A282" s="196">
        <f t="shared" si="44"/>
        <v>44693</v>
      </c>
      <c r="B282">
        <f>'0512'!B69</f>
        <v>0</v>
      </c>
      <c r="C282">
        <f>'0512'!C69</f>
        <v>0</v>
      </c>
      <c r="D282">
        <f>'0512'!D69</f>
        <v>86.6</v>
      </c>
      <c r="E282">
        <f>'0512'!E69</f>
        <v>758.6</v>
      </c>
      <c r="F282" s="26">
        <f t="shared" si="51"/>
        <v>86.6</v>
      </c>
      <c r="G282" s="26">
        <f t="shared" si="52"/>
        <v>758.6</v>
      </c>
      <c r="H282" s="12">
        <f t="shared" si="53"/>
        <v>-88.58423411547588</v>
      </c>
      <c r="I282">
        <f>'0512'!F69</f>
        <v>0</v>
      </c>
    </row>
    <row r="283" spans="1:9" x14ac:dyDescent="0.25">
      <c r="A283" s="196">
        <f t="shared" si="44"/>
        <v>44700</v>
      </c>
      <c r="B283">
        <f>'0519'!B69</f>
        <v>0</v>
      </c>
      <c r="C283">
        <f>'0519'!C69</f>
        <v>0</v>
      </c>
      <c r="D283">
        <f>'0519'!D69</f>
        <v>86.6</v>
      </c>
      <c r="E283">
        <f>'0519'!E69</f>
        <v>758.6</v>
      </c>
      <c r="F283" s="26">
        <f t="shared" ref="F283:F286" si="54">+B283+D283</f>
        <v>86.6</v>
      </c>
      <c r="G283" s="26">
        <f t="shared" ref="G283:G286" si="55">+C283+E283</f>
        <v>758.6</v>
      </c>
      <c r="H283" s="12">
        <f t="shared" ref="H283:H286" si="56">+(F283/G283-1)*100</f>
        <v>-88.58423411547588</v>
      </c>
      <c r="I283">
        <f>'0519'!F69</f>
        <v>0</v>
      </c>
    </row>
    <row r="284" spans="1:9" x14ac:dyDescent="0.25">
      <c r="A284" s="196">
        <f t="shared" si="44"/>
        <v>44707</v>
      </c>
      <c r="B284">
        <f>'0526'!B69</f>
        <v>0</v>
      </c>
      <c r="C284">
        <f>'0526'!C69</f>
        <v>0</v>
      </c>
      <c r="D284">
        <f>'0526'!D69</f>
        <v>86.6</v>
      </c>
      <c r="E284">
        <f>'0526'!E69</f>
        <v>758.6</v>
      </c>
      <c r="F284" s="26">
        <f t="shared" si="54"/>
        <v>86.6</v>
      </c>
      <c r="G284" s="26">
        <f t="shared" si="55"/>
        <v>758.6</v>
      </c>
      <c r="H284" s="12">
        <f t="shared" si="56"/>
        <v>-88.58423411547588</v>
      </c>
      <c r="I284">
        <f>'0526'!F69</f>
        <v>0</v>
      </c>
    </row>
    <row r="285" spans="1:9" x14ac:dyDescent="0.25">
      <c r="A285" s="196">
        <f t="shared" si="44"/>
        <v>44714</v>
      </c>
      <c r="B285">
        <f>'0602'!B69</f>
        <v>0</v>
      </c>
      <c r="C285">
        <f>'0602'!C69</f>
        <v>0</v>
      </c>
      <c r="D285">
        <f>'0602'!D69</f>
        <v>86.6</v>
      </c>
      <c r="E285">
        <f>'0602'!E69</f>
        <v>758.6</v>
      </c>
      <c r="F285" s="26">
        <f t="shared" si="54"/>
        <v>86.6</v>
      </c>
      <c r="G285" s="26">
        <f t="shared" si="55"/>
        <v>758.6</v>
      </c>
      <c r="H285" s="12">
        <f t="shared" si="56"/>
        <v>-88.58423411547588</v>
      </c>
      <c r="I285">
        <f>'0602'!F69</f>
        <v>0</v>
      </c>
    </row>
    <row r="286" spans="1:9" x14ac:dyDescent="0.25">
      <c r="A286" s="196">
        <f t="shared" si="44"/>
        <v>44721</v>
      </c>
      <c r="B286">
        <f>'0609'!B69</f>
        <v>0</v>
      </c>
      <c r="C286">
        <f>'0609'!C69</f>
        <v>0</v>
      </c>
      <c r="D286">
        <f>'0609'!D69</f>
        <v>86.6</v>
      </c>
      <c r="E286">
        <f>'0609'!E69</f>
        <v>758.6</v>
      </c>
      <c r="F286" s="26">
        <f t="shared" si="54"/>
        <v>86.6</v>
      </c>
      <c r="G286" s="26">
        <f t="shared" si="55"/>
        <v>758.6</v>
      </c>
      <c r="H286" s="12">
        <f t="shared" si="56"/>
        <v>-88.58423411547588</v>
      </c>
      <c r="I286">
        <f>'0609'!F69</f>
        <v>0</v>
      </c>
    </row>
    <row r="287" spans="1:9" x14ac:dyDescent="0.25">
      <c r="A287" s="196">
        <f t="shared" si="44"/>
        <v>44728</v>
      </c>
      <c r="B287">
        <f>'0616'!B69</f>
        <v>0</v>
      </c>
      <c r="C287">
        <f>'0616'!C69</f>
        <v>0</v>
      </c>
      <c r="D287">
        <f>'0616'!D69</f>
        <v>86.6</v>
      </c>
      <c r="E287">
        <f>'0616'!E69</f>
        <v>758.6</v>
      </c>
      <c r="F287" s="26">
        <f t="shared" ref="F287:F292" si="57">+B287+D287</f>
        <v>86.6</v>
      </c>
      <c r="G287" s="26">
        <f t="shared" ref="G287:G292" si="58">+C287+E287</f>
        <v>758.6</v>
      </c>
      <c r="H287" s="12">
        <f t="shared" ref="H287:H292" si="59">+(F287/G287-1)*100</f>
        <v>-88.58423411547588</v>
      </c>
      <c r="I287">
        <f>'0616'!F69</f>
        <v>0</v>
      </c>
    </row>
    <row r="288" spans="1:9" x14ac:dyDescent="0.25">
      <c r="A288" s="196">
        <f t="shared" si="44"/>
        <v>44735</v>
      </c>
      <c r="B288">
        <f>'0623'!B70</f>
        <v>0</v>
      </c>
      <c r="C288">
        <f>'0623'!C70</f>
        <v>0</v>
      </c>
      <c r="D288">
        <f>'0623'!D70</f>
        <v>86.6</v>
      </c>
      <c r="E288">
        <f>'0623'!E70</f>
        <v>758.6</v>
      </c>
      <c r="F288" s="26">
        <f t="shared" si="57"/>
        <v>86.6</v>
      </c>
      <c r="G288" s="26">
        <f t="shared" si="58"/>
        <v>758.6</v>
      </c>
      <c r="H288" s="12">
        <f t="shared" si="59"/>
        <v>-88.58423411547588</v>
      </c>
      <c r="I288">
        <f>'0623'!F70</f>
        <v>0</v>
      </c>
    </row>
    <row r="289" spans="1:9" x14ac:dyDescent="0.25">
      <c r="A289" s="196">
        <f t="shared" si="44"/>
        <v>44742</v>
      </c>
      <c r="B289">
        <f>'0630'!B69</f>
        <v>0</v>
      </c>
      <c r="C289">
        <f>'0630'!C69</f>
        <v>0</v>
      </c>
      <c r="D289">
        <f>'0630'!D69</f>
        <v>86.6</v>
      </c>
      <c r="E289">
        <f>'0630'!E69</f>
        <v>758.6</v>
      </c>
      <c r="F289" s="26">
        <f t="shared" si="57"/>
        <v>86.6</v>
      </c>
      <c r="G289" s="26">
        <f t="shared" si="58"/>
        <v>758.6</v>
      </c>
      <c r="H289" s="12">
        <f t="shared" si="59"/>
        <v>-88.58423411547588</v>
      </c>
      <c r="I289">
        <f>'0630'!F69</f>
        <v>0</v>
      </c>
    </row>
    <row r="290" spans="1:9" x14ac:dyDescent="0.25">
      <c r="A290" s="196">
        <f t="shared" si="44"/>
        <v>44749</v>
      </c>
      <c r="B290">
        <f>'0707'!B69</f>
        <v>0</v>
      </c>
      <c r="C290">
        <f>'0707'!C69</f>
        <v>0</v>
      </c>
      <c r="D290">
        <f>'0707'!D69</f>
        <v>86.6</v>
      </c>
      <c r="E290">
        <f>'0707'!E69</f>
        <v>758.6</v>
      </c>
      <c r="F290" s="26">
        <f t="shared" si="57"/>
        <v>86.6</v>
      </c>
      <c r="G290" s="26">
        <f t="shared" si="58"/>
        <v>758.6</v>
      </c>
      <c r="H290" s="12">
        <f t="shared" si="59"/>
        <v>-88.58423411547588</v>
      </c>
      <c r="I290">
        <f>'0707'!F69</f>
        <v>0</v>
      </c>
    </row>
    <row r="291" spans="1:9" x14ac:dyDescent="0.25">
      <c r="A291" s="196">
        <f t="shared" si="44"/>
        <v>44756</v>
      </c>
      <c r="B291">
        <f>'0714'!B68</f>
        <v>0</v>
      </c>
      <c r="C291">
        <f>'0714'!C68</f>
        <v>0</v>
      </c>
      <c r="D291">
        <f>'0714'!D68</f>
        <v>86.6</v>
      </c>
      <c r="E291">
        <f>'0714'!E68</f>
        <v>758.6</v>
      </c>
      <c r="F291" s="26">
        <f t="shared" si="57"/>
        <v>86.6</v>
      </c>
      <c r="G291" s="26">
        <f t="shared" si="58"/>
        <v>758.6</v>
      </c>
      <c r="H291" s="12">
        <f t="shared" si="59"/>
        <v>-88.58423411547588</v>
      </c>
      <c r="I291">
        <f>'0714'!F68</f>
        <v>0</v>
      </c>
    </row>
    <row r="292" spans="1:9" x14ac:dyDescent="0.25">
      <c r="A292" s="196">
        <f t="shared" si="44"/>
        <v>44763</v>
      </c>
      <c r="B292">
        <f>'0721'!B68</f>
        <v>0</v>
      </c>
      <c r="C292">
        <f>'0721'!C68</f>
        <v>0</v>
      </c>
      <c r="D292">
        <f>'0721'!D68</f>
        <v>86.6</v>
      </c>
      <c r="E292">
        <f>'0721'!E68</f>
        <v>758.6</v>
      </c>
      <c r="F292" s="26">
        <f t="shared" si="57"/>
        <v>86.6</v>
      </c>
      <c r="G292" s="26">
        <f t="shared" si="58"/>
        <v>758.6</v>
      </c>
      <c r="H292" s="12">
        <f t="shared" si="59"/>
        <v>-88.58423411547588</v>
      </c>
      <c r="I292">
        <f>'0721'!F68</f>
        <v>0</v>
      </c>
    </row>
    <row r="293" spans="1:9" x14ac:dyDescent="0.25">
      <c r="A293" s="196">
        <f t="shared" si="44"/>
        <v>44770</v>
      </c>
      <c r="B293">
        <f>'0728'!B69</f>
        <v>0</v>
      </c>
      <c r="C293">
        <f>'0728'!C69</f>
        <v>0</v>
      </c>
      <c r="D293">
        <f>'0728'!D69</f>
        <v>86.6</v>
      </c>
      <c r="E293">
        <f>'0728'!E69</f>
        <v>758.6</v>
      </c>
      <c r="F293" s="26">
        <f t="shared" ref="F293:F296" si="60">+B293+D293</f>
        <v>86.6</v>
      </c>
      <c r="G293" s="26">
        <f t="shared" ref="G293:G296" si="61">+C293+E293</f>
        <v>758.6</v>
      </c>
      <c r="H293" s="12">
        <f t="shared" ref="H293:H296" si="62">+(F293/G293-1)*100</f>
        <v>-88.58423411547588</v>
      </c>
      <c r="I293">
        <f>'0728'!F69</f>
        <v>0</v>
      </c>
    </row>
    <row r="294" spans="1:9" x14ac:dyDescent="0.25">
      <c r="A294" s="196">
        <f t="shared" si="44"/>
        <v>44777</v>
      </c>
      <c r="B294">
        <f>'0804'!B69</f>
        <v>0</v>
      </c>
      <c r="C294">
        <f>'0804'!C69</f>
        <v>0</v>
      </c>
      <c r="D294">
        <f>'0804'!D69</f>
        <v>86.6</v>
      </c>
      <c r="E294">
        <f>'0804'!E69</f>
        <v>758.6</v>
      </c>
      <c r="F294" s="26">
        <f t="shared" si="60"/>
        <v>86.6</v>
      </c>
      <c r="G294" s="26">
        <f t="shared" si="61"/>
        <v>758.6</v>
      </c>
      <c r="H294" s="12">
        <f t="shared" si="62"/>
        <v>-88.58423411547588</v>
      </c>
      <c r="I294">
        <f>'0804'!F69</f>
        <v>0</v>
      </c>
    </row>
    <row r="295" spans="1:9" x14ac:dyDescent="0.25">
      <c r="A295" s="196">
        <f t="shared" si="44"/>
        <v>44784</v>
      </c>
      <c r="B295">
        <f>'0811'!B69</f>
        <v>0</v>
      </c>
      <c r="C295">
        <f>'0811'!C69</f>
        <v>0</v>
      </c>
      <c r="D295">
        <f>'0811'!D69</f>
        <v>86.6</v>
      </c>
      <c r="E295">
        <f>'0811'!E69</f>
        <v>758.6</v>
      </c>
      <c r="F295" s="26">
        <f t="shared" si="60"/>
        <v>86.6</v>
      </c>
      <c r="G295" s="26">
        <f t="shared" si="61"/>
        <v>758.6</v>
      </c>
      <c r="H295" s="12">
        <f t="shared" si="62"/>
        <v>-88.58423411547588</v>
      </c>
      <c r="I295">
        <f>'0811'!F69</f>
        <v>0</v>
      </c>
    </row>
    <row r="296" spans="1:9" x14ac:dyDescent="0.25">
      <c r="A296" s="196">
        <f t="shared" si="44"/>
        <v>44791</v>
      </c>
      <c r="B296">
        <v>0</v>
      </c>
      <c r="C296">
        <v>0</v>
      </c>
      <c r="D296">
        <v>0</v>
      </c>
      <c r="E296">
        <v>758.6</v>
      </c>
      <c r="F296" s="26">
        <f t="shared" si="60"/>
        <v>0</v>
      </c>
      <c r="G296" s="26">
        <f t="shared" si="61"/>
        <v>758.6</v>
      </c>
      <c r="H296" s="12">
        <f t="shared" si="62"/>
        <v>-100</v>
      </c>
    </row>
    <row r="297" spans="1:9" x14ac:dyDescent="0.25">
      <c r="A297" s="196">
        <f t="shared" si="44"/>
        <v>44798</v>
      </c>
      <c r="B297">
        <f>'0825'!B69</f>
        <v>0</v>
      </c>
      <c r="C297">
        <f>'0825'!C69</f>
        <v>0</v>
      </c>
      <c r="D297">
        <f>'0825'!D69</f>
        <v>86.6</v>
      </c>
      <c r="E297">
        <f>'0825'!E69</f>
        <v>758.6</v>
      </c>
      <c r="F297" s="26">
        <f t="shared" ref="F297:F299" si="63">+B297+D297</f>
        <v>86.6</v>
      </c>
      <c r="G297" s="26">
        <f t="shared" ref="G297:G299" si="64">+C297+E297</f>
        <v>758.6</v>
      </c>
      <c r="H297" s="12">
        <f t="shared" ref="H297:H299" si="65">+(F297/G297-1)*100</f>
        <v>-88.58423411547588</v>
      </c>
      <c r="I297">
        <f>'0825'!F69</f>
        <v>0</v>
      </c>
    </row>
    <row r="298" spans="1:9" x14ac:dyDescent="0.25">
      <c r="A298" s="196">
        <f t="shared" si="44"/>
        <v>44805</v>
      </c>
      <c r="B298" t="s">
        <v>790</v>
      </c>
      <c r="C298" t="s">
        <v>790</v>
      </c>
      <c r="D298" t="s">
        <v>790</v>
      </c>
      <c r="E298" t="s">
        <v>790</v>
      </c>
      <c r="F298" s="26" t="e">
        <f t="shared" si="63"/>
        <v>#VALUE!</v>
      </c>
      <c r="G298" s="26" t="e">
        <f t="shared" si="64"/>
        <v>#VALUE!</v>
      </c>
      <c r="H298" s="12" t="e">
        <f t="shared" si="65"/>
        <v>#VALUE!</v>
      </c>
    </row>
    <row r="299" spans="1:9" x14ac:dyDescent="0.25">
      <c r="A299" s="196">
        <f t="shared" si="44"/>
        <v>44812</v>
      </c>
      <c r="B299" t="s">
        <v>790</v>
      </c>
      <c r="C299" t="s">
        <v>790</v>
      </c>
      <c r="D299" t="s">
        <v>790</v>
      </c>
      <c r="E299" t="s">
        <v>790</v>
      </c>
      <c r="F299" s="26" t="e">
        <f t="shared" si="63"/>
        <v>#VALUE!</v>
      </c>
      <c r="G299" s="26" t="e">
        <f t="shared" si="64"/>
        <v>#VALUE!</v>
      </c>
      <c r="H299" s="12" t="e">
        <f t="shared" si="65"/>
        <v>#VALUE!</v>
      </c>
    </row>
    <row r="300" spans="1:9" x14ac:dyDescent="0.25">
      <c r="A300" s="196">
        <f t="shared" si="44"/>
        <v>44819</v>
      </c>
      <c r="B300" t="s">
        <v>790</v>
      </c>
      <c r="C300" t="s">
        <v>790</v>
      </c>
      <c r="D300" t="s">
        <v>790</v>
      </c>
      <c r="E300" t="s">
        <v>790</v>
      </c>
      <c r="F300" s="26" t="e">
        <f t="shared" ref="F300:F304" si="66">+B300+D300</f>
        <v>#VALUE!</v>
      </c>
      <c r="G300" s="26" t="e">
        <f t="shared" ref="G300:G304" si="67">+C300+E300</f>
        <v>#VALUE!</v>
      </c>
      <c r="H300" s="12" t="e">
        <f t="shared" ref="H300:H304" si="68">+(F300/G300-1)*100</f>
        <v>#VALUE!</v>
      </c>
    </row>
    <row r="301" spans="1:9" x14ac:dyDescent="0.25">
      <c r="A301" s="196">
        <f t="shared" si="44"/>
        <v>44826</v>
      </c>
      <c r="B301" t="s">
        <v>790</v>
      </c>
      <c r="C301" t="s">
        <v>790</v>
      </c>
      <c r="D301" t="s">
        <v>790</v>
      </c>
      <c r="E301" t="s">
        <v>790</v>
      </c>
      <c r="F301" s="26" t="e">
        <f t="shared" si="66"/>
        <v>#VALUE!</v>
      </c>
      <c r="G301" s="26" t="e">
        <f t="shared" si="67"/>
        <v>#VALUE!</v>
      </c>
      <c r="H301" s="12" t="e">
        <f t="shared" si="68"/>
        <v>#VALUE!</v>
      </c>
    </row>
    <row r="302" spans="1:9" x14ac:dyDescent="0.25">
      <c r="A302" s="196">
        <f t="shared" si="44"/>
        <v>44833</v>
      </c>
      <c r="B302" t="s">
        <v>790</v>
      </c>
      <c r="C302" t="s">
        <v>790</v>
      </c>
      <c r="D302" t="s">
        <v>790</v>
      </c>
      <c r="E302" t="s">
        <v>790</v>
      </c>
      <c r="F302" s="26" t="e">
        <f t="shared" si="66"/>
        <v>#VALUE!</v>
      </c>
      <c r="G302" s="26" t="e">
        <f t="shared" si="67"/>
        <v>#VALUE!</v>
      </c>
      <c r="H302" s="12" t="e">
        <f t="shared" si="68"/>
        <v>#VALUE!</v>
      </c>
    </row>
    <row r="303" spans="1:9" x14ac:dyDescent="0.25">
      <c r="A303" s="196">
        <f t="shared" si="44"/>
        <v>44840</v>
      </c>
      <c r="B303" t="s">
        <v>790</v>
      </c>
      <c r="C303" t="s">
        <v>790</v>
      </c>
      <c r="D303" t="s">
        <v>790</v>
      </c>
      <c r="E303" t="s">
        <v>790</v>
      </c>
      <c r="F303" s="26" t="e">
        <f t="shared" si="66"/>
        <v>#VALUE!</v>
      </c>
      <c r="G303" s="26" t="e">
        <f t="shared" si="67"/>
        <v>#VALUE!</v>
      </c>
      <c r="H303" s="12" t="e">
        <f t="shared" si="68"/>
        <v>#VALUE!</v>
      </c>
    </row>
    <row r="304" spans="1:9" x14ac:dyDescent="0.25">
      <c r="A304" s="196">
        <f t="shared" si="44"/>
        <v>44847</v>
      </c>
      <c r="B304" t="s">
        <v>790</v>
      </c>
      <c r="C304" t="s">
        <v>790</v>
      </c>
      <c r="D304" t="s">
        <v>790</v>
      </c>
      <c r="E304" t="s">
        <v>790</v>
      </c>
      <c r="F304" s="26" t="e">
        <f t="shared" si="66"/>
        <v>#VALUE!</v>
      </c>
      <c r="G304" s="26" t="e">
        <f t="shared" si="67"/>
        <v>#VALUE!</v>
      </c>
      <c r="H304" s="12" t="e">
        <f t="shared" si="68"/>
        <v>#VALUE!</v>
      </c>
    </row>
    <row r="305" spans="1:8" x14ac:dyDescent="0.25">
      <c r="A305" s="196">
        <f t="shared" si="44"/>
        <v>44854</v>
      </c>
      <c r="B305" t="s">
        <v>790</v>
      </c>
      <c r="C305" t="s">
        <v>790</v>
      </c>
      <c r="D305" t="s">
        <v>790</v>
      </c>
      <c r="E305" t="s">
        <v>790</v>
      </c>
      <c r="F305" s="26" t="e">
        <f t="shared" ref="F305:F309" si="69">+B305+D305</f>
        <v>#VALUE!</v>
      </c>
      <c r="G305" s="26" t="e">
        <f t="shared" ref="G305:G309" si="70">+C305+E305</f>
        <v>#VALUE!</v>
      </c>
      <c r="H305" s="12" t="e">
        <f t="shared" ref="H305:H309" si="71">+(F305/G305-1)*100</f>
        <v>#VALUE!</v>
      </c>
    </row>
    <row r="306" spans="1:8" x14ac:dyDescent="0.25">
      <c r="A306" s="196">
        <f t="shared" si="44"/>
        <v>44861</v>
      </c>
      <c r="B306" t="s">
        <v>790</v>
      </c>
      <c r="C306" t="s">
        <v>790</v>
      </c>
      <c r="D306" t="s">
        <v>790</v>
      </c>
      <c r="E306" t="s">
        <v>790</v>
      </c>
      <c r="F306" s="26" t="e">
        <f t="shared" si="69"/>
        <v>#VALUE!</v>
      </c>
      <c r="G306" s="26" t="e">
        <f t="shared" si="70"/>
        <v>#VALUE!</v>
      </c>
      <c r="H306" s="12" t="e">
        <f t="shared" si="71"/>
        <v>#VALUE!</v>
      </c>
    </row>
    <row r="307" spans="1:8" x14ac:dyDescent="0.25">
      <c r="A307" s="196">
        <f t="shared" si="44"/>
        <v>44868</v>
      </c>
      <c r="B307" t="s">
        <v>790</v>
      </c>
      <c r="C307" t="s">
        <v>790</v>
      </c>
      <c r="D307" t="s">
        <v>790</v>
      </c>
      <c r="E307" t="s">
        <v>790</v>
      </c>
      <c r="F307" s="26" t="e">
        <f t="shared" si="69"/>
        <v>#VALUE!</v>
      </c>
      <c r="G307" s="26" t="e">
        <f t="shared" si="70"/>
        <v>#VALUE!</v>
      </c>
      <c r="H307" s="12" t="e">
        <f t="shared" si="71"/>
        <v>#VALUE!</v>
      </c>
    </row>
    <row r="308" spans="1:8" x14ac:dyDescent="0.25">
      <c r="A308" s="196">
        <f t="shared" si="44"/>
        <v>44875</v>
      </c>
      <c r="F308" s="26">
        <f t="shared" si="69"/>
        <v>0</v>
      </c>
      <c r="G308" s="26">
        <f t="shared" si="70"/>
        <v>0</v>
      </c>
      <c r="H308" s="12" t="e">
        <f t="shared" si="71"/>
        <v>#DIV/0!</v>
      </c>
    </row>
    <row r="309" spans="1:8" x14ac:dyDescent="0.25">
      <c r="A309" s="196">
        <f t="shared" si="44"/>
        <v>44882</v>
      </c>
      <c r="F309" s="26">
        <f t="shared" si="69"/>
        <v>0</v>
      </c>
      <c r="G309" s="26">
        <f t="shared" si="70"/>
        <v>0</v>
      </c>
      <c r="H309" s="12" t="e">
        <f t="shared" si="71"/>
        <v>#DIV/0!</v>
      </c>
    </row>
  </sheetData>
  <mergeCells count="2">
    <mergeCell ref="D1:E1"/>
    <mergeCell ref="F1:G1"/>
  </mergeCells>
  <pageMargins left="0.7" right="0.7" top="0.75" bottom="0.75" header="0.3" footer="0.3"/>
  <ignoredErrors>
    <ignoredError sqref="H8:H48 H77:H78 H88:H93 H105:H115 H118:H127 H128:H136 H137:H147 H148:H158 H159:H183" evalError="1"/>
  </ignoredError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indexed="41"/>
  </sheetPr>
  <dimension ref="A1:M864"/>
  <sheetViews>
    <sheetView zoomScale="130" zoomScaleNormal="130" workbookViewId="0">
      <pane xSplit="1" ySplit="3" topLeftCell="B850" activePane="bottomRight" state="frozen"/>
      <selection pane="topRight" activeCell="C1" sqref="C1"/>
      <selection pane="bottomLeft" activeCell="A4" sqref="A4"/>
      <selection pane="bottomRight" activeCell="B859" sqref="B859:E863"/>
    </sheetView>
  </sheetViews>
  <sheetFormatPr defaultRowHeight="13.2" x14ac:dyDescent="0.25"/>
  <cols>
    <col min="1" max="1" width="23.33203125" customWidth="1"/>
    <col min="2" max="2" width="9.6640625" customWidth="1"/>
    <col min="3" max="3" width="9.5546875" customWidth="1"/>
    <col min="4" max="4" width="9.6640625" customWidth="1"/>
    <col min="5" max="5" width="10.88671875" customWidth="1"/>
    <col min="6" max="6" width="9" customWidth="1"/>
  </cols>
  <sheetData>
    <row r="1" spans="1:9" ht="13.8" thickBot="1" x14ac:dyDescent="0.3">
      <c r="B1" s="6"/>
      <c r="C1" s="6"/>
      <c r="E1" s="9"/>
      <c r="F1" s="6"/>
      <c r="G1" s="6"/>
      <c r="H1" s="6"/>
      <c r="I1" s="6"/>
    </row>
    <row r="2" spans="1:9" x14ac:dyDescent="0.25">
      <c r="A2" s="3" t="s">
        <v>377</v>
      </c>
      <c r="B2" s="3" t="s">
        <v>5</v>
      </c>
      <c r="C2" s="3"/>
      <c r="D2" s="392" t="s">
        <v>1</v>
      </c>
      <c r="E2" s="393"/>
      <c r="F2" s="392" t="s">
        <v>2</v>
      </c>
      <c r="G2" s="393"/>
      <c r="H2" s="161" t="s">
        <v>9</v>
      </c>
      <c r="I2" s="3" t="s">
        <v>12</v>
      </c>
    </row>
    <row r="3" spans="1:9" x14ac:dyDescent="0.25">
      <c r="A3" s="164" t="s">
        <v>378</v>
      </c>
      <c r="B3" s="88" t="s">
        <v>18</v>
      </c>
      <c r="C3" s="88" t="s">
        <v>19</v>
      </c>
      <c r="D3" s="88" t="s">
        <v>18</v>
      </c>
      <c r="E3" s="88" t="s">
        <v>19</v>
      </c>
      <c r="F3" s="88" t="s">
        <v>18</v>
      </c>
      <c r="G3" s="88" t="s">
        <v>19</v>
      </c>
      <c r="H3" s="162" t="s">
        <v>4</v>
      </c>
      <c r="I3" s="163" t="s">
        <v>13</v>
      </c>
    </row>
    <row r="4" spans="1:9" x14ac:dyDescent="0.25">
      <c r="A4" s="10">
        <f>Japan!A4</f>
        <v>38855</v>
      </c>
      <c r="B4">
        <v>535.79999999999995</v>
      </c>
      <c r="C4">
        <v>500</v>
      </c>
      <c r="D4">
        <v>2666.9</v>
      </c>
      <c r="E4">
        <v>2779.9</v>
      </c>
      <c r="F4" s="2">
        <f t="shared" ref="F4:F67" si="0">+B4+D4</f>
        <v>3202.7</v>
      </c>
      <c r="G4" s="2">
        <f t="shared" ref="G4:G40" si="1">+C4+E4</f>
        <v>3279.9</v>
      </c>
      <c r="H4" s="12">
        <f t="shared" ref="H4:H40" si="2">+(F4/G4-1)*100</f>
        <v>-2.3537302966553986</v>
      </c>
    </row>
    <row r="5" spans="1:9" x14ac:dyDescent="0.25">
      <c r="A5" s="10">
        <f>Japan!A5</f>
        <v>38862</v>
      </c>
      <c r="B5">
        <v>540</v>
      </c>
      <c r="C5">
        <v>500</v>
      </c>
      <c r="D5">
        <v>2725.3</v>
      </c>
      <c r="E5">
        <v>2844.8</v>
      </c>
      <c r="F5" s="2">
        <f t="shared" si="0"/>
        <v>3265.3</v>
      </c>
      <c r="G5" s="2">
        <f t="shared" si="1"/>
        <v>3344.8</v>
      </c>
      <c r="H5" s="12">
        <f t="shared" si="2"/>
        <v>-2.3768237263812497</v>
      </c>
    </row>
    <row r="6" spans="1:9" x14ac:dyDescent="0.25">
      <c r="A6" s="10">
        <f>Japan!A6</f>
        <v>38869</v>
      </c>
      <c r="B6">
        <v>570</v>
      </c>
      <c r="C6">
        <v>552.79999999999995</v>
      </c>
      <c r="D6">
        <v>2755.3</v>
      </c>
      <c r="E6">
        <v>2901.9</v>
      </c>
      <c r="F6" s="2">
        <f t="shared" si="0"/>
        <v>3325.3</v>
      </c>
      <c r="G6" s="2">
        <f t="shared" si="1"/>
        <v>3454.7</v>
      </c>
      <c r="H6" s="12">
        <f t="shared" si="2"/>
        <v>-3.7456219063883855</v>
      </c>
      <c r="I6">
        <v>0</v>
      </c>
    </row>
    <row r="7" spans="1:9" x14ac:dyDescent="0.25">
      <c r="A7" s="10">
        <f>Japan!A7</f>
        <v>38876</v>
      </c>
      <c r="B7">
        <v>435</v>
      </c>
      <c r="C7">
        <v>552.79999999999995</v>
      </c>
      <c r="D7">
        <v>2946.5</v>
      </c>
      <c r="E7">
        <v>2957.3</v>
      </c>
      <c r="F7" s="2">
        <f t="shared" si="0"/>
        <v>3381.5</v>
      </c>
      <c r="G7" s="2">
        <f t="shared" si="1"/>
        <v>3510.1000000000004</v>
      </c>
      <c r="H7" s="12">
        <f t="shared" si="2"/>
        <v>-3.663713284521819</v>
      </c>
      <c r="I7">
        <v>0</v>
      </c>
    </row>
    <row r="8" spans="1:9" x14ac:dyDescent="0.25">
      <c r="A8" s="10">
        <f>Japan!A8</f>
        <v>38883</v>
      </c>
      <c r="B8">
        <v>315</v>
      </c>
      <c r="C8">
        <v>620</v>
      </c>
      <c r="D8">
        <v>3010.8</v>
      </c>
      <c r="E8">
        <v>2982.3</v>
      </c>
      <c r="F8" s="2">
        <f t="shared" si="0"/>
        <v>3325.8</v>
      </c>
      <c r="G8" s="2">
        <f t="shared" si="1"/>
        <v>3602.3</v>
      </c>
      <c r="H8" s="12">
        <f t="shared" si="2"/>
        <v>-7.675651666990535</v>
      </c>
      <c r="I8">
        <v>0</v>
      </c>
    </row>
    <row r="9" spans="1:9" x14ac:dyDescent="0.25">
      <c r="A9" s="10">
        <f>Japan!A9</f>
        <v>38890</v>
      </c>
      <c r="B9">
        <v>435</v>
      </c>
      <c r="C9">
        <v>500</v>
      </c>
      <c r="D9">
        <v>3125.4</v>
      </c>
      <c r="E9">
        <v>3095.9</v>
      </c>
      <c r="F9" s="2">
        <f t="shared" si="0"/>
        <v>3560.4</v>
      </c>
      <c r="G9" s="2">
        <f t="shared" si="1"/>
        <v>3595.9</v>
      </c>
      <c r="H9" s="12">
        <f t="shared" si="2"/>
        <v>-0.98723546261019202</v>
      </c>
      <c r="I9">
        <v>0</v>
      </c>
    </row>
    <row r="10" spans="1:9" x14ac:dyDescent="0.25">
      <c r="A10" s="10">
        <f>Japan!A10</f>
        <v>38897</v>
      </c>
      <c r="B10">
        <v>465</v>
      </c>
      <c r="C10">
        <v>580</v>
      </c>
      <c r="D10">
        <v>3196.4</v>
      </c>
      <c r="E10">
        <v>3095.9</v>
      </c>
      <c r="F10" s="2">
        <f t="shared" si="0"/>
        <v>3661.4</v>
      </c>
      <c r="G10" s="2">
        <f t="shared" si="1"/>
        <v>3675.9</v>
      </c>
      <c r="H10" s="12">
        <f t="shared" si="2"/>
        <v>-0.39446122038140352</v>
      </c>
      <c r="I10">
        <v>0</v>
      </c>
    </row>
    <row r="11" spans="1:9" x14ac:dyDescent="0.25">
      <c r="A11" s="10">
        <f>Japan!A11</f>
        <v>38904</v>
      </c>
      <c r="B11">
        <v>445</v>
      </c>
      <c r="C11">
        <v>520</v>
      </c>
      <c r="D11">
        <v>3249</v>
      </c>
      <c r="E11">
        <v>3205.5</v>
      </c>
      <c r="F11" s="2">
        <f t="shared" si="0"/>
        <v>3694</v>
      </c>
      <c r="G11" s="2">
        <f t="shared" si="1"/>
        <v>3725.5</v>
      </c>
      <c r="H11" s="12">
        <f t="shared" si="2"/>
        <v>-0.8455240907260797</v>
      </c>
      <c r="I11">
        <v>0</v>
      </c>
    </row>
    <row r="12" spans="1:9" x14ac:dyDescent="0.25">
      <c r="A12" s="10">
        <f>Japan!A12</f>
        <v>38911</v>
      </c>
      <c r="B12">
        <v>525</v>
      </c>
      <c r="C12">
        <v>440</v>
      </c>
      <c r="D12">
        <v>3318.5</v>
      </c>
      <c r="E12">
        <v>3347.7</v>
      </c>
      <c r="F12" s="2">
        <f t="shared" si="0"/>
        <v>3843.5</v>
      </c>
      <c r="G12" s="2">
        <f t="shared" si="1"/>
        <v>3787.7</v>
      </c>
      <c r="H12" s="12">
        <f t="shared" si="2"/>
        <v>1.4731895345460266</v>
      </c>
    </row>
    <row r="13" spans="1:9" x14ac:dyDescent="0.25">
      <c r="A13" s="10">
        <f>Japan!A13</f>
        <v>38918</v>
      </c>
      <c r="B13">
        <v>625</v>
      </c>
      <c r="C13">
        <v>500</v>
      </c>
      <c r="D13">
        <v>3409.7</v>
      </c>
      <c r="E13">
        <v>3531.7</v>
      </c>
      <c r="F13" s="2">
        <f t="shared" si="0"/>
        <v>4034.7</v>
      </c>
      <c r="G13" s="2">
        <f t="shared" si="1"/>
        <v>4031.7</v>
      </c>
      <c r="H13" s="12">
        <f t="shared" si="2"/>
        <v>7.4410298385285678E-2</v>
      </c>
    </row>
    <row r="14" spans="1:9" x14ac:dyDescent="0.25">
      <c r="A14" s="10">
        <f>Japan!A14</f>
        <v>38925</v>
      </c>
      <c r="B14">
        <v>515</v>
      </c>
      <c r="C14">
        <v>440</v>
      </c>
      <c r="D14">
        <v>3540.9</v>
      </c>
      <c r="E14">
        <v>3708.1</v>
      </c>
      <c r="F14" s="2">
        <f t="shared" si="0"/>
        <v>4055.9</v>
      </c>
      <c r="G14" s="2">
        <f t="shared" si="1"/>
        <v>4148.1000000000004</v>
      </c>
      <c r="H14" s="12">
        <f t="shared" si="2"/>
        <v>-2.2227043706757321</v>
      </c>
      <c r="I14">
        <v>0</v>
      </c>
    </row>
    <row r="15" spans="1:9" x14ac:dyDescent="0.25">
      <c r="A15" s="10">
        <f>Japan!A15</f>
        <v>38932</v>
      </c>
      <c r="B15">
        <v>465</v>
      </c>
      <c r="C15">
        <v>680</v>
      </c>
      <c r="D15">
        <v>3720.6</v>
      </c>
      <c r="E15">
        <v>3771.7</v>
      </c>
      <c r="F15" s="2">
        <f t="shared" si="0"/>
        <v>4185.6000000000004</v>
      </c>
      <c r="G15" s="2">
        <f t="shared" si="1"/>
        <v>4451.7</v>
      </c>
      <c r="H15" s="12">
        <f t="shared" si="2"/>
        <v>-5.9774917447267262</v>
      </c>
      <c r="I15">
        <v>60</v>
      </c>
    </row>
    <row r="16" spans="1:9" x14ac:dyDescent="0.25">
      <c r="A16" s="10">
        <f>Japan!A16</f>
        <v>38939</v>
      </c>
      <c r="B16">
        <v>400</v>
      </c>
      <c r="C16">
        <v>620</v>
      </c>
      <c r="D16">
        <v>3771.3</v>
      </c>
      <c r="E16">
        <v>3837.5</v>
      </c>
      <c r="F16" s="2">
        <f t="shared" si="0"/>
        <v>4171.3</v>
      </c>
      <c r="G16" s="2">
        <f t="shared" si="1"/>
        <v>4457.5</v>
      </c>
      <c r="H16" s="12">
        <f t="shared" si="2"/>
        <v>-6.4206393718452048</v>
      </c>
      <c r="I16">
        <v>120</v>
      </c>
    </row>
    <row r="17" spans="1:9" x14ac:dyDescent="0.25">
      <c r="A17" s="10">
        <f>Japan!A17</f>
        <v>38946</v>
      </c>
      <c r="B17">
        <v>280</v>
      </c>
      <c r="C17">
        <v>545</v>
      </c>
      <c r="D17">
        <v>3955.5</v>
      </c>
      <c r="E17">
        <v>3960.2</v>
      </c>
      <c r="F17" s="2">
        <f t="shared" si="0"/>
        <v>4235.5</v>
      </c>
      <c r="G17" s="2">
        <f t="shared" si="1"/>
        <v>4505.2</v>
      </c>
      <c r="H17" s="12">
        <f t="shared" si="2"/>
        <v>-5.9864156974163141</v>
      </c>
      <c r="I17">
        <v>240</v>
      </c>
    </row>
    <row r="18" spans="1:9" x14ac:dyDescent="0.25">
      <c r="A18" s="10">
        <f>Japan!A18</f>
        <v>38953</v>
      </c>
      <c r="B18">
        <v>235</v>
      </c>
      <c r="C18">
        <v>440</v>
      </c>
      <c r="D18">
        <v>4083.2</v>
      </c>
      <c r="E18">
        <v>4123.3</v>
      </c>
      <c r="F18" s="2">
        <f t="shared" si="0"/>
        <v>4318.2</v>
      </c>
      <c r="G18" s="2">
        <f t="shared" si="1"/>
        <v>4563.3</v>
      </c>
      <c r="H18" s="12">
        <f t="shared" si="2"/>
        <v>-5.3711130103214817</v>
      </c>
      <c r="I18">
        <v>473</v>
      </c>
    </row>
    <row r="19" spans="1:9" x14ac:dyDescent="0.25">
      <c r="A19" s="10">
        <f>Japan!A19</f>
        <v>38960</v>
      </c>
      <c r="B19">
        <v>143.19999999999999</v>
      </c>
      <c r="C19">
        <v>440</v>
      </c>
      <c r="D19">
        <v>4298.1000000000004</v>
      </c>
      <c r="E19">
        <v>4123.3</v>
      </c>
      <c r="F19" s="2">
        <f t="shared" si="0"/>
        <v>4441.3</v>
      </c>
      <c r="G19" s="2">
        <f t="shared" si="1"/>
        <v>4563.3</v>
      </c>
      <c r="H19" s="12">
        <f t="shared" si="2"/>
        <v>-2.6735038239870224</v>
      </c>
      <c r="I19">
        <v>676.2</v>
      </c>
    </row>
    <row r="20" spans="1:9" x14ac:dyDescent="0.25">
      <c r="A20" s="20">
        <f>Japan!A20</f>
        <v>38967</v>
      </c>
      <c r="B20" s="21">
        <v>673.2</v>
      </c>
      <c r="C20" s="21">
        <v>740</v>
      </c>
      <c r="D20" s="21">
        <v>50.6</v>
      </c>
      <c r="E20" s="21">
        <v>51.2</v>
      </c>
      <c r="F20" s="22">
        <f t="shared" si="0"/>
        <v>723.80000000000007</v>
      </c>
      <c r="G20" s="22">
        <f t="shared" si="1"/>
        <v>791.2</v>
      </c>
      <c r="H20" s="23">
        <f t="shared" si="2"/>
        <v>-8.5187057633973708</v>
      </c>
    </row>
    <row r="21" spans="1:9" x14ac:dyDescent="0.25">
      <c r="A21" s="10">
        <f t="shared" ref="A21:A253" si="3">+A20+7</f>
        <v>38974</v>
      </c>
      <c r="B21">
        <v>681.5</v>
      </c>
      <c r="C21">
        <v>740</v>
      </c>
      <c r="D21">
        <v>211.4</v>
      </c>
      <c r="E21">
        <v>51.2</v>
      </c>
      <c r="F21" s="2">
        <f t="shared" si="0"/>
        <v>892.9</v>
      </c>
      <c r="G21" s="2">
        <f t="shared" si="1"/>
        <v>791.2</v>
      </c>
      <c r="H21" s="12">
        <f t="shared" si="2"/>
        <v>12.853892821031332</v>
      </c>
    </row>
    <row r="22" spans="1:9" x14ac:dyDescent="0.25">
      <c r="A22" s="10">
        <f t="shared" si="3"/>
        <v>38981</v>
      </c>
      <c r="B22">
        <v>635</v>
      </c>
      <c r="C22">
        <v>704.3</v>
      </c>
      <c r="D22">
        <v>349.7</v>
      </c>
      <c r="E22">
        <v>152.9</v>
      </c>
      <c r="F22" s="2">
        <f t="shared" si="0"/>
        <v>984.7</v>
      </c>
      <c r="G22" s="2">
        <f t="shared" si="1"/>
        <v>857.19999999999993</v>
      </c>
      <c r="H22" s="12">
        <f t="shared" si="2"/>
        <v>14.874008399440042</v>
      </c>
    </row>
    <row r="23" spans="1:9" x14ac:dyDescent="0.25">
      <c r="A23" s="10">
        <f t="shared" si="3"/>
        <v>38988</v>
      </c>
      <c r="B23">
        <v>635</v>
      </c>
      <c r="C23">
        <v>704.3</v>
      </c>
      <c r="D23">
        <v>407.3</v>
      </c>
      <c r="E23">
        <v>152.9</v>
      </c>
      <c r="F23" s="2">
        <f t="shared" si="0"/>
        <v>1042.3</v>
      </c>
      <c r="G23" s="2">
        <f t="shared" si="1"/>
        <v>857.19999999999993</v>
      </c>
      <c r="H23" s="12">
        <f t="shared" si="2"/>
        <v>21.593560429304716</v>
      </c>
    </row>
    <row r="24" spans="1:9" x14ac:dyDescent="0.25">
      <c r="A24" s="10">
        <f t="shared" si="3"/>
        <v>38995</v>
      </c>
      <c r="B24">
        <v>615</v>
      </c>
      <c r="C24">
        <v>720.7</v>
      </c>
      <c r="D24">
        <v>407.3</v>
      </c>
      <c r="E24">
        <v>310.60000000000002</v>
      </c>
      <c r="F24" s="2">
        <f t="shared" si="0"/>
        <v>1022.3</v>
      </c>
      <c r="G24" s="2">
        <f t="shared" si="1"/>
        <v>1031.3000000000002</v>
      </c>
      <c r="H24" s="12">
        <f t="shared" si="2"/>
        <v>-0.87268496072919755</v>
      </c>
    </row>
    <row r="25" spans="1:9" x14ac:dyDescent="0.25">
      <c r="A25" s="10">
        <f t="shared" si="3"/>
        <v>39002</v>
      </c>
      <c r="B25">
        <v>452.5</v>
      </c>
      <c r="C25">
        <v>608.29999999999995</v>
      </c>
      <c r="D25">
        <v>602.5</v>
      </c>
      <c r="E25">
        <v>471.7</v>
      </c>
      <c r="F25" s="2">
        <f t="shared" si="0"/>
        <v>1055</v>
      </c>
      <c r="G25" s="2">
        <f t="shared" si="1"/>
        <v>1080</v>
      </c>
      <c r="H25" s="12">
        <f t="shared" si="2"/>
        <v>-2.314814814814814</v>
      </c>
    </row>
    <row r="26" spans="1:9" x14ac:dyDescent="0.25">
      <c r="A26" s="10">
        <f t="shared" si="3"/>
        <v>39009</v>
      </c>
      <c r="B26">
        <v>293.89999999999998</v>
      </c>
      <c r="C26">
        <v>608.29999999999995</v>
      </c>
      <c r="D26">
        <v>743.4</v>
      </c>
      <c r="E26">
        <v>529.20000000000005</v>
      </c>
      <c r="F26" s="2">
        <f t="shared" si="0"/>
        <v>1037.3</v>
      </c>
      <c r="G26" s="2">
        <f t="shared" si="1"/>
        <v>1137.5</v>
      </c>
      <c r="H26" s="12">
        <f t="shared" si="2"/>
        <v>-8.8087912087912112</v>
      </c>
    </row>
    <row r="27" spans="1:9" x14ac:dyDescent="0.25">
      <c r="A27" s="10">
        <f t="shared" si="3"/>
        <v>39016</v>
      </c>
      <c r="B27">
        <v>293.89999999999998</v>
      </c>
      <c r="C27">
        <v>558.20000000000005</v>
      </c>
      <c r="D27">
        <v>743.4</v>
      </c>
      <c r="E27">
        <v>644.5</v>
      </c>
      <c r="F27" s="2">
        <f t="shared" si="0"/>
        <v>1037.3</v>
      </c>
      <c r="G27" s="2">
        <f t="shared" si="1"/>
        <v>1202.7</v>
      </c>
      <c r="H27" s="12">
        <f t="shared" si="2"/>
        <v>-13.752390454810016</v>
      </c>
    </row>
    <row r="28" spans="1:9" x14ac:dyDescent="0.25">
      <c r="A28" s="10">
        <f t="shared" si="3"/>
        <v>39023</v>
      </c>
      <c r="B28">
        <v>170.5</v>
      </c>
      <c r="C28">
        <v>531.20000000000005</v>
      </c>
      <c r="D28">
        <v>797.9</v>
      </c>
      <c r="E28">
        <v>708.9</v>
      </c>
      <c r="F28" s="2">
        <f t="shared" si="0"/>
        <v>968.4</v>
      </c>
      <c r="G28" s="2">
        <f t="shared" si="1"/>
        <v>1240.0999999999999</v>
      </c>
      <c r="H28" s="12">
        <f t="shared" si="2"/>
        <v>-21.909523425530196</v>
      </c>
    </row>
    <row r="29" spans="1:9" x14ac:dyDescent="0.25">
      <c r="A29" s="10">
        <f t="shared" si="3"/>
        <v>39030</v>
      </c>
      <c r="B29">
        <v>131.69999999999999</v>
      </c>
      <c r="C29">
        <v>651.20000000000005</v>
      </c>
      <c r="D29">
        <v>836.7</v>
      </c>
      <c r="E29">
        <v>765.2</v>
      </c>
      <c r="F29" s="2">
        <f t="shared" si="0"/>
        <v>968.40000000000009</v>
      </c>
      <c r="G29" s="2">
        <f t="shared" si="1"/>
        <v>1416.4</v>
      </c>
      <c r="H29" s="12">
        <f t="shared" si="2"/>
        <v>-31.62948319683705</v>
      </c>
    </row>
    <row r="30" spans="1:9" x14ac:dyDescent="0.25">
      <c r="A30" s="10">
        <f t="shared" si="3"/>
        <v>39037</v>
      </c>
      <c r="B30">
        <v>170.5</v>
      </c>
      <c r="C30">
        <v>531.20000000000005</v>
      </c>
      <c r="D30">
        <v>903.2</v>
      </c>
      <c r="E30">
        <v>876.2</v>
      </c>
      <c r="F30" s="2">
        <f t="shared" si="0"/>
        <v>1073.7</v>
      </c>
      <c r="G30" s="2">
        <f t="shared" si="1"/>
        <v>1407.4</v>
      </c>
      <c r="H30" s="12">
        <f t="shared" si="2"/>
        <v>-23.710387949410261</v>
      </c>
    </row>
    <row r="31" spans="1:9" x14ac:dyDescent="0.25">
      <c r="A31" s="10">
        <f t="shared" si="3"/>
        <v>39044</v>
      </c>
      <c r="B31">
        <v>290.5</v>
      </c>
      <c r="C31">
        <v>591.20000000000005</v>
      </c>
      <c r="D31">
        <v>903.2</v>
      </c>
      <c r="E31">
        <v>918.3</v>
      </c>
      <c r="F31" s="2">
        <f t="shared" si="0"/>
        <v>1193.7</v>
      </c>
      <c r="G31" s="2">
        <f t="shared" si="1"/>
        <v>1509.5</v>
      </c>
      <c r="H31" s="12">
        <f t="shared" si="2"/>
        <v>-20.920834713481284</v>
      </c>
    </row>
    <row r="32" spans="1:9" x14ac:dyDescent="0.25">
      <c r="A32" s="10">
        <f t="shared" si="3"/>
        <v>39051</v>
      </c>
      <c r="B32">
        <v>240.2</v>
      </c>
      <c r="C32">
        <v>441.2</v>
      </c>
      <c r="D32">
        <v>947.8</v>
      </c>
      <c r="E32">
        <v>982.5</v>
      </c>
      <c r="F32" s="2">
        <f t="shared" si="0"/>
        <v>1188</v>
      </c>
      <c r="G32" s="2">
        <f t="shared" si="1"/>
        <v>1423.7</v>
      </c>
      <c r="H32" s="12">
        <f t="shared" si="2"/>
        <v>-16.555454098475806</v>
      </c>
    </row>
    <row r="33" spans="1:9" x14ac:dyDescent="0.25">
      <c r="A33" s="10">
        <f t="shared" si="3"/>
        <v>39058</v>
      </c>
      <c r="B33">
        <v>222.2</v>
      </c>
      <c r="C33">
        <v>420</v>
      </c>
      <c r="D33">
        <v>947.8</v>
      </c>
      <c r="E33">
        <v>982.5</v>
      </c>
      <c r="F33" s="2">
        <f t="shared" si="0"/>
        <v>1170</v>
      </c>
      <c r="G33" s="2">
        <f t="shared" si="1"/>
        <v>1402.5</v>
      </c>
      <c r="H33" s="12">
        <f t="shared" si="2"/>
        <v>-16.577540106951872</v>
      </c>
    </row>
    <row r="34" spans="1:9" x14ac:dyDescent="0.25">
      <c r="A34" s="10">
        <f t="shared" si="3"/>
        <v>39065</v>
      </c>
      <c r="B34">
        <v>282.2</v>
      </c>
      <c r="C34">
        <v>300</v>
      </c>
      <c r="D34">
        <v>947.8</v>
      </c>
      <c r="E34">
        <v>1111.5999999999999</v>
      </c>
      <c r="F34" s="2">
        <f t="shared" si="0"/>
        <v>1230</v>
      </c>
      <c r="G34" s="2">
        <f t="shared" si="1"/>
        <v>1411.6</v>
      </c>
      <c r="H34" s="12">
        <f t="shared" si="2"/>
        <v>-12.864834230660238</v>
      </c>
    </row>
    <row r="35" spans="1:9" x14ac:dyDescent="0.25">
      <c r="A35" s="10">
        <f t="shared" si="3"/>
        <v>39072</v>
      </c>
      <c r="B35">
        <v>282.2</v>
      </c>
      <c r="C35">
        <v>229.8</v>
      </c>
      <c r="D35">
        <v>1004.5</v>
      </c>
      <c r="E35">
        <v>1173.9000000000001</v>
      </c>
      <c r="F35" s="2">
        <f t="shared" si="0"/>
        <v>1286.7</v>
      </c>
      <c r="G35" s="2">
        <f t="shared" si="1"/>
        <v>1403.7</v>
      </c>
      <c r="H35" s="12">
        <f t="shared" si="2"/>
        <v>-8.3351143406710797</v>
      </c>
      <c r="I35">
        <v>60</v>
      </c>
    </row>
    <row r="36" spans="1:9" x14ac:dyDescent="0.25">
      <c r="A36" s="10">
        <f t="shared" si="3"/>
        <v>39079</v>
      </c>
      <c r="B36">
        <v>402.7</v>
      </c>
      <c r="C36">
        <v>324.5</v>
      </c>
      <c r="D36">
        <v>1070</v>
      </c>
      <c r="E36">
        <v>1199.2</v>
      </c>
      <c r="F36" s="2">
        <f t="shared" si="0"/>
        <v>1472.7</v>
      </c>
      <c r="G36" s="2">
        <f t="shared" si="1"/>
        <v>1523.7</v>
      </c>
      <c r="H36" s="12">
        <f t="shared" si="2"/>
        <v>-3.3471155739318803</v>
      </c>
      <c r="I36">
        <v>60</v>
      </c>
    </row>
    <row r="37" spans="1:9" x14ac:dyDescent="0.25">
      <c r="A37" s="10">
        <f t="shared" si="3"/>
        <v>39086</v>
      </c>
      <c r="B37">
        <v>480.2</v>
      </c>
      <c r="C37">
        <v>254.5</v>
      </c>
      <c r="D37">
        <v>1134.8</v>
      </c>
      <c r="E37">
        <v>1275.0999999999999</v>
      </c>
      <c r="F37" s="2">
        <f t="shared" si="0"/>
        <v>1615</v>
      </c>
      <c r="G37" s="2">
        <f t="shared" si="1"/>
        <v>1529.6</v>
      </c>
      <c r="H37" s="12">
        <f t="shared" si="2"/>
        <v>5.5831589958158956</v>
      </c>
    </row>
    <row r="38" spans="1:9" x14ac:dyDescent="0.25">
      <c r="A38" s="10">
        <f t="shared" si="3"/>
        <v>39093</v>
      </c>
      <c r="B38">
        <v>480.2</v>
      </c>
      <c r="C38">
        <v>350</v>
      </c>
      <c r="D38">
        <v>1134.8</v>
      </c>
      <c r="E38">
        <v>1305.4000000000001</v>
      </c>
      <c r="F38" s="2">
        <f t="shared" si="0"/>
        <v>1615</v>
      </c>
      <c r="G38" s="2">
        <f t="shared" si="1"/>
        <v>1655.4</v>
      </c>
      <c r="H38" s="12">
        <f t="shared" si="2"/>
        <v>-2.4404977648906701</v>
      </c>
      <c r="I38">
        <v>60</v>
      </c>
    </row>
    <row r="39" spans="1:9" x14ac:dyDescent="0.25">
      <c r="A39" s="10">
        <f t="shared" si="3"/>
        <v>39100</v>
      </c>
      <c r="B39">
        <v>489.7</v>
      </c>
      <c r="C39">
        <v>300</v>
      </c>
      <c r="D39">
        <v>1312</v>
      </c>
      <c r="E39">
        <v>1465.2</v>
      </c>
      <c r="F39" s="2">
        <f t="shared" si="0"/>
        <v>1801.7</v>
      </c>
      <c r="G39" s="2">
        <f t="shared" si="1"/>
        <v>1765.2</v>
      </c>
      <c r="H39" s="12">
        <f t="shared" si="2"/>
        <v>2.067754362111951</v>
      </c>
      <c r="I39">
        <v>60</v>
      </c>
    </row>
    <row r="40" spans="1:9" x14ac:dyDescent="0.25">
      <c r="A40" s="10">
        <f t="shared" si="3"/>
        <v>39107</v>
      </c>
      <c r="B40">
        <v>369.7</v>
      </c>
      <c r="C40">
        <v>240</v>
      </c>
      <c r="D40">
        <v>1371.2</v>
      </c>
      <c r="E40">
        <v>1591.3</v>
      </c>
      <c r="F40" s="4">
        <f t="shared" si="0"/>
        <v>1740.9</v>
      </c>
      <c r="G40" s="2">
        <f t="shared" si="1"/>
        <v>1831.3</v>
      </c>
      <c r="H40" s="12">
        <f t="shared" si="2"/>
        <v>-4.9363839895156358</v>
      </c>
    </row>
    <row r="41" spans="1:9" x14ac:dyDescent="0.25">
      <c r="A41" s="10">
        <f t="shared" si="3"/>
        <v>39114</v>
      </c>
      <c r="B41">
        <v>369.7</v>
      </c>
      <c r="C41">
        <v>240</v>
      </c>
      <c r="D41">
        <v>1468.7</v>
      </c>
      <c r="E41">
        <v>1713</v>
      </c>
      <c r="F41" s="4">
        <f t="shared" si="0"/>
        <v>1838.4</v>
      </c>
      <c r="G41" s="2">
        <f t="shared" ref="G41:G72" si="4">+C41+E41</f>
        <v>1953</v>
      </c>
      <c r="H41" s="12">
        <f t="shared" ref="H41:H46" si="5">+(F41/G41-1)*100</f>
        <v>-5.8678955453148944</v>
      </c>
    </row>
    <row r="42" spans="1:9" x14ac:dyDescent="0.25">
      <c r="A42" s="10">
        <f t="shared" si="3"/>
        <v>39121</v>
      </c>
      <c r="B42">
        <v>369.7</v>
      </c>
      <c r="C42">
        <v>300</v>
      </c>
      <c r="D42">
        <v>1506.3</v>
      </c>
      <c r="E42">
        <v>1762.2</v>
      </c>
      <c r="F42" s="4">
        <f t="shared" si="0"/>
        <v>1876</v>
      </c>
      <c r="G42" s="2">
        <f t="shared" si="4"/>
        <v>2062.1999999999998</v>
      </c>
      <c r="H42" s="12">
        <f t="shared" si="5"/>
        <v>-9.0291921249151308</v>
      </c>
    </row>
    <row r="43" spans="1:9" x14ac:dyDescent="0.25">
      <c r="A43" s="10">
        <f t="shared" si="3"/>
        <v>39128</v>
      </c>
      <c r="B43">
        <v>324.60000000000002</v>
      </c>
      <c r="C43">
        <v>300</v>
      </c>
      <c r="D43">
        <v>1678.8</v>
      </c>
      <c r="E43">
        <v>1868</v>
      </c>
      <c r="F43" s="4">
        <f t="shared" si="0"/>
        <v>2003.4</v>
      </c>
      <c r="G43" s="2">
        <f t="shared" si="4"/>
        <v>2168</v>
      </c>
      <c r="H43" s="12">
        <f t="shared" si="5"/>
        <v>-7.5922509225092245</v>
      </c>
    </row>
    <row r="44" spans="1:9" x14ac:dyDescent="0.25">
      <c r="A44" s="10">
        <f t="shared" si="3"/>
        <v>39135</v>
      </c>
      <c r="B44">
        <v>432.6</v>
      </c>
      <c r="C44">
        <v>240</v>
      </c>
      <c r="D44">
        <v>1749.6</v>
      </c>
      <c r="E44">
        <v>1926.5</v>
      </c>
      <c r="F44" s="4">
        <f t="shared" si="0"/>
        <v>2182.1999999999998</v>
      </c>
      <c r="G44" s="2">
        <f t="shared" si="4"/>
        <v>2166.5</v>
      </c>
      <c r="H44" s="12">
        <f t="shared" si="5"/>
        <v>0.7246711285483487</v>
      </c>
    </row>
    <row r="45" spans="1:9" x14ac:dyDescent="0.25">
      <c r="A45" s="10">
        <f t="shared" si="3"/>
        <v>39142</v>
      </c>
      <c r="B45">
        <v>464.7</v>
      </c>
      <c r="C45">
        <v>120</v>
      </c>
      <c r="D45">
        <v>1906.2</v>
      </c>
      <c r="E45">
        <v>2095.1</v>
      </c>
      <c r="F45" s="4">
        <f t="shared" si="0"/>
        <v>2370.9</v>
      </c>
      <c r="G45" s="2">
        <f t="shared" si="4"/>
        <v>2215.1</v>
      </c>
      <c r="H45" s="12">
        <f t="shared" si="5"/>
        <v>7.0335425037244548</v>
      </c>
    </row>
    <row r="46" spans="1:9" x14ac:dyDescent="0.25">
      <c r="A46" s="10">
        <f t="shared" si="3"/>
        <v>39149</v>
      </c>
      <c r="B46">
        <v>464.7</v>
      </c>
      <c r="C46">
        <v>165</v>
      </c>
      <c r="D46">
        <v>1906.2</v>
      </c>
      <c r="E46">
        <v>2095.1</v>
      </c>
      <c r="F46" s="4">
        <f t="shared" si="0"/>
        <v>2370.9</v>
      </c>
      <c r="G46" s="2">
        <f t="shared" si="4"/>
        <v>2260.1</v>
      </c>
      <c r="H46" s="12">
        <f t="shared" si="5"/>
        <v>4.9024379452236699</v>
      </c>
    </row>
    <row r="47" spans="1:9" x14ac:dyDescent="0.25">
      <c r="A47" s="10">
        <f t="shared" si="3"/>
        <v>39156</v>
      </c>
      <c r="B47">
        <v>399</v>
      </c>
      <c r="C47">
        <v>187.1</v>
      </c>
      <c r="D47">
        <v>2025.5</v>
      </c>
      <c r="E47">
        <v>2139</v>
      </c>
      <c r="F47" s="4">
        <f t="shared" si="0"/>
        <v>2424.5</v>
      </c>
      <c r="G47" s="2">
        <f t="shared" si="4"/>
        <v>2326.1</v>
      </c>
      <c r="H47" s="12">
        <f t="shared" ref="H47:H52" si="6">+(F47/G47-1)*100</f>
        <v>4.2302566527664398</v>
      </c>
    </row>
    <row r="48" spans="1:9" x14ac:dyDescent="0.25">
      <c r="A48" s="10">
        <f t="shared" si="3"/>
        <v>39163</v>
      </c>
      <c r="B48">
        <v>280.60000000000002</v>
      </c>
      <c r="C48">
        <v>221.2</v>
      </c>
      <c r="D48">
        <v>2227.6999999999998</v>
      </c>
      <c r="E48">
        <v>2189.6</v>
      </c>
      <c r="F48" s="4">
        <f t="shared" si="0"/>
        <v>2508.2999999999997</v>
      </c>
      <c r="G48" s="2">
        <f t="shared" si="4"/>
        <v>2410.7999999999997</v>
      </c>
      <c r="H48" s="12">
        <f t="shared" si="6"/>
        <v>4.0443006470880949</v>
      </c>
    </row>
    <row r="49" spans="1:9" x14ac:dyDescent="0.25">
      <c r="A49" s="10">
        <f t="shared" si="3"/>
        <v>39170</v>
      </c>
      <c r="B49">
        <v>313.39999999999998</v>
      </c>
      <c r="C49">
        <v>164.9</v>
      </c>
      <c r="D49">
        <v>2227.6999999999998</v>
      </c>
      <c r="E49">
        <v>2212.8000000000002</v>
      </c>
      <c r="F49" s="4">
        <f t="shared" si="0"/>
        <v>2541.1</v>
      </c>
      <c r="G49" s="2">
        <f t="shared" si="4"/>
        <v>2377.7000000000003</v>
      </c>
      <c r="H49" s="12">
        <f t="shared" si="6"/>
        <v>6.8721874079993084</v>
      </c>
    </row>
    <row r="50" spans="1:9" x14ac:dyDescent="0.25">
      <c r="A50" s="10">
        <f t="shared" si="3"/>
        <v>39177</v>
      </c>
      <c r="B50">
        <v>306</v>
      </c>
      <c r="C50">
        <v>209.9</v>
      </c>
      <c r="D50">
        <v>2300</v>
      </c>
      <c r="E50">
        <v>2212.8000000000002</v>
      </c>
      <c r="F50" s="4">
        <f t="shared" si="0"/>
        <v>2606</v>
      </c>
      <c r="G50" s="2">
        <f t="shared" si="4"/>
        <v>2422.7000000000003</v>
      </c>
      <c r="H50" s="12">
        <f t="shared" si="6"/>
        <v>7.5659388285796769</v>
      </c>
      <c r="I50" s="4">
        <f>+F50-F49</f>
        <v>64.900000000000091</v>
      </c>
    </row>
    <row r="51" spans="1:9" x14ac:dyDescent="0.25">
      <c r="A51" s="10">
        <f t="shared" si="3"/>
        <v>39184</v>
      </c>
      <c r="B51">
        <v>316</v>
      </c>
      <c r="C51">
        <v>324.89999999999998</v>
      </c>
      <c r="D51">
        <v>2345</v>
      </c>
      <c r="E51">
        <v>2212.8000000000002</v>
      </c>
      <c r="F51" s="4">
        <f t="shared" si="0"/>
        <v>2661</v>
      </c>
      <c r="G51" s="2">
        <f t="shared" si="4"/>
        <v>2537.7000000000003</v>
      </c>
      <c r="H51" s="12">
        <f t="shared" si="6"/>
        <v>4.8587303463766274</v>
      </c>
    </row>
    <row r="52" spans="1:9" x14ac:dyDescent="0.25">
      <c r="A52" s="10">
        <f t="shared" si="3"/>
        <v>39191</v>
      </c>
      <c r="B52">
        <v>436</v>
      </c>
      <c r="C52">
        <v>339.6</v>
      </c>
      <c r="D52">
        <v>2319.1999999999998</v>
      </c>
      <c r="E52">
        <v>2326.5</v>
      </c>
      <c r="F52" s="4">
        <f t="shared" si="0"/>
        <v>2755.2</v>
      </c>
      <c r="G52" s="2">
        <f t="shared" si="4"/>
        <v>2666.1</v>
      </c>
      <c r="H52" s="12">
        <f t="shared" si="6"/>
        <v>3.3419601665353849</v>
      </c>
    </row>
    <row r="53" spans="1:9" x14ac:dyDescent="0.25">
      <c r="A53" s="10">
        <f t="shared" si="3"/>
        <v>39198</v>
      </c>
      <c r="B53">
        <v>316</v>
      </c>
      <c r="C53">
        <v>459.6</v>
      </c>
      <c r="D53">
        <v>2362.1</v>
      </c>
      <c r="E53">
        <v>2326.5</v>
      </c>
      <c r="F53" s="4">
        <f t="shared" si="0"/>
        <v>2678.1</v>
      </c>
      <c r="G53" s="2">
        <f t="shared" si="4"/>
        <v>2786.1</v>
      </c>
      <c r="H53" s="12">
        <f t="shared" ref="H53:H58" si="7">+(F53/G53-1)*100</f>
        <v>-3.8763863465058668</v>
      </c>
    </row>
    <row r="54" spans="1:9" x14ac:dyDescent="0.25">
      <c r="A54" s="10">
        <f t="shared" si="3"/>
        <v>39205</v>
      </c>
      <c r="B54">
        <v>255.9</v>
      </c>
      <c r="C54">
        <v>414.6</v>
      </c>
      <c r="D54">
        <v>2426.6</v>
      </c>
      <c r="E54">
        <v>2426.4</v>
      </c>
      <c r="F54" s="4">
        <f t="shared" si="0"/>
        <v>2682.5</v>
      </c>
      <c r="G54" s="2">
        <f t="shared" si="4"/>
        <v>2841</v>
      </c>
      <c r="H54" s="12">
        <f t="shared" si="7"/>
        <v>-5.5790214713129167</v>
      </c>
    </row>
    <row r="55" spans="1:9" x14ac:dyDescent="0.25">
      <c r="A55" s="10">
        <f t="shared" si="3"/>
        <v>39212</v>
      </c>
      <c r="B55">
        <v>436</v>
      </c>
      <c r="C55">
        <v>475.8</v>
      </c>
      <c r="D55">
        <v>2426.6</v>
      </c>
      <c r="E55">
        <v>2600.9</v>
      </c>
      <c r="F55" s="4">
        <f t="shared" si="0"/>
        <v>2862.6</v>
      </c>
      <c r="G55" s="2">
        <f t="shared" si="4"/>
        <v>3076.7000000000003</v>
      </c>
      <c r="H55" s="12">
        <f t="shared" si="7"/>
        <v>-6.9587545097019703</v>
      </c>
    </row>
    <row r="56" spans="1:9" x14ac:dyDescent="0.25">
      <c r="A56" s="10">
        <f t="shared" si="3"/>
        <v>39219</v>
      </c>
      <c r="B56">
        <v>483.8</v>
      </c>
      <c r="C56">
        <v>535.79999999999995</v>
      </c>
      <c r="D56">
        <v>2449.6</v>
      </c>
      <c r="E56">
        <v>2666.9</v>
      </c>
      <c r="F56" s="4">
        <f t="shared" si="0"/>
        <v>2933.4</v>
      </c>
      <c r="G56" s="2">
        <f t="shared" si="4"/>
        <v>3202.7</v>
      </c>
      <c r="H56" s="12">
        <f t="shared" si="7"/>
        <v>-8.4085303025572049</v>
      </c>
    </row>
    <row r="57" spans="1:9" x14ac:dyDescent="0.25">
      <c r="A57" s="10">
        <f t="shared" si="3"/>
        <v>39226</v>
      </c>
      <c r="B57">
        <v>543.79999999999995</v>
      </c>
      <c r="C57">
        <v>540</v>
      </c>
      <c r="D57">
        <v>2449.6</v>
      </c>
      <c r="E57">
        <v>2725.3</v>
      </c>
      <c r="F57" s="4">
        <f t="shared" si="0"/>
        <v>2993.3999999999996</v>
      </c>
      <c r="G57" s="2">
        <f t="shared" si="4"/>
        <v>3265.3</v>
      </c>
      <c r="H57" s="12">
        <f t="shared" si="7"/>
        <v>-8.3269531130371064</v>
      </c>
    </row>
    <row r="58" spans="1:9" x14ac:dyDescent="0.25">
      <c r="A58" s="10">
        <f t="shared" si="3"/>
        <v>39233</v>
      </c>
      <c r="B58">
        <v>444.4</v>
      </c>
      <c r="C58">
        <v>570</v>
      </c>
      <c r="D58">
        <v>2494.1</v>
      </c>
      <c r="E58">
        <v>2755.3</v>
      </c>
      <c r="F58" s="4">
        <f t="shared" si="0"/>
        <v>2938.5</v>
      </c>
      <c r="G58" s="2">
        <f t="shared" si="4"/>
        <v>3325.3</v>
      </c>
      <c r="H58" s="12">
        <f t="shared" si="7"/>
        <v>-11.632033200012037</v>
      </c>
    </row>
    <row r="59" spans="1:9" x14ac:dyDescent="0.25">
      <c r="A59" s="10">
        <f t="shared" si="3"/>
        <v>39240</v>
      </c>
      <c r="B59">
        <v>365.6</v>
      </c>
      <c r="C59">
        <v>435</v>
      </c>
      <c r="D59">
        <v>2578.9</v>
      </c>
      <c r="E59">
        <v>2946.5</v>
      </c>
      <c r="F59" s="4">
        <f t="shared" si="0"/>
        <v>2944.5</v>
      </c>
      <c r="G59" s="2">
        <f t="shared" si="4"/>
        <v>3381.5</v>
      </c>
      <c r="H59" s="12">
        <f t="shared" ref="H59:H64" si="8">+(F59/G59-1)*100</f>
        <v>-12.923258908768299</v>
      </c>
    </row>
    <row r="60" spans="1:9" x14ac:dyDescent="0.25">
      <c r="A60" s="10">
        <f t="shared" si="3"/>
        <v>39247</v>
      </c>
      <c r="B60">
        <v>377.8</v>
      </c>
      <c r="C60">
        <v>315</v>
      </c>
      <c r="D60">
        <v>2659.2</v>
      </c>
      <c r="E60">
        <v>3010.8</v>
      </c>
      <c r="F60" s="4">
        <f t="shared" si="0"/>
        <v>3037</v>
      </c>
      <c r="G60" s="2">
        <f t="shared" si="4"/>
        <v>3325.8</v>
      </c>
      <c r="H60" s="12">
        <f t="shared" si="8"/>
        <v>-8.6836249924830184</v>
      </c>
    </row>
    <row r="61" spans="1:9" x14ac:dyDescent="0.25">
      <c r="A61" s="10">
        <f t="shared" si="3"/>
        <v>39254</v>
      </c>
      <c r="B61">
        <v>473.4</v>
      </c>
      <c r="C61">
        <v>435</v>
      </c>
      <c r="D61">
        <v>2724.8</v>
      </c>
      <c r="E61">
        <v>3125.4</v>
      </c>
      <c r="F61" s="4">
        <f t="shared" si="0"/>
        <v>3198.2000000000003</v>
      </c>
      <c r="G61" s="2">
        <f t="shared" si="4"/>
        <v>3560.4</v>
      </c>
      <c r="H61" s="12">
        <f t="shared" si="8"/>
        <v>-10.173014268059767</v>
      </c>
    </row>
    <row r="62" spans="1:9" x14ac:dyDescent="0.25">
      <c r="A62" s="10">
        <f t="shared" si="3"/>
        <v>39261</v>
      </c>
      <c r="B62">
        <v>713.4</v>
      </c>
      <c r="C62">
        <v>465</v>
      </c>
      <c r="D62">
        <v>2724.8</v>
      </c>
      <c r="E62">
        <v>3196.4</v>
      </c>
      <c r="F62" s="4">
        <f t="shared" si="0"/>
        <v>3438.2000000000003</v>
      </c>
      <c r="G62" s="2">
        <f t="shared" si="4"/>
        <v>3661.4</v>
      </c>
      <c r="H62" s="12">
        <f t="shared" si="8"/>
        <v>-6.0960288414267705</v>
      </c>
    </row>
    <row r="63" spans="1:9" x14ac:dyDescent="0.25">
      <c r="A63" s="10">
        <f t="shared" si="3"/>
        <v>39268</v>
      </c>
      <c r="B63">
        <v>773.4</v>
      </c>
      <c r="C63">
        <v>445</v>
      </c>
      <c r="D63">
        <v>2790.2</v>
      </c>
      <c r="E63">
        <v>3249</v>
      </c>
      <c r="F63" s="4">
        <f t="shared" si="0"/>
        <v>3563.6</v>
      </c>
      <c r="G63" s="2">
        <f t="shared" si="4"/>
        <v>3694</v>
      </c>
      <c r="H63" s="12">
        <f t="shared" si="8"/>
        <v>-3.5300487276664905</v>
      </c>
    </row>
    <row r="64" spans="1:9" x14ac:dyDescent="0.25">
      <c r="A64" s="10">
        <f t="shared" si="3"/>
        <v>39275</v>
      </c>
      <c r="B64">
        <v>695.8</v>
      </c>
      <c r="C64">
        <v>525</v>
      </c>
      <c r="D64">
        <v>2879.5</v>
      </c>
      <c r="E64">
        <v>3318.5</v>
      </c>
      <c r="F64" s="4">
        <f t="shared" si="0"/>
        <v>3575.3</v>
      </c>
      <c r="G64" s="2">
        <f t="shared" si="4"/>
        <v>3843.5</v>
      </c>
      <c r="H64" s="12">
        <f t="shared" si="8"/>
        <v>-6.9780148302328593</v>
      </c>
    </row>
    <row r="65" spans="1:9" x14ac:dyDescent="0.25">
      <c r="A65" s="10">
        <f t="shared" si="3"/>
        <v>39282</v>
      </c>
      <c r="B65">
        <v>695.8</v>
      </c>
      <c r="C65">
        <v>625</v>
      </c>
      <c r="D65">
        <v>2938.6</v>
      </c>
      <c r="E65">
        <v>3409.7</v>
      </c>
      <c r="F65" s="4">
        <f t="shared" si="0"/>
        <v>3634.3999999999996</v>
      </c>
      <c r="G65" s="2">
        <f t="shared" si="4"/>
        <v>4034.7</v>
      </c>
      <c r="H65" s="12">
        <f t="shared" ref="H65:H70" si="9">+(F65/G65-1)*100</f>
        <v>-9.9214315810345344</v>
      </c>
      <c r="I65">
        <v>60</v>
      </c>
    </row>
    <row r="66" spans="1:9" x14ac:dyDescent="0.25">
      <c r="A66" s="10">
        <f t="shared" si="3"/>
        <v>39289</v>
      </c>
      <c r="B66">
        <v>653.5</v>
      </c>
      <c r="C66">
        <v>515</v>
      </c>
      <c r="D66">
        <v>3018.1</v>
      </c>
      <c r="E66">
        <v>3540.9</v>
      </c>
      <c r="F66" s="4">
        <f t="shared" si="0"/>
        <v>3671.6</v>
      </c>
      <c r="G66" s="2">
        <f t="shared" si="4"/>
        <v>4055.9</v>
      </c>
      <c r="H66" s="12">
        <f t="shared" si="9"/>
        <v>-9.475085677654782</v>
      </c>
      <c r="I66">
        <v>60</v>
      </c>
    </row>
    <row r="67" spans="1:9" x14ac:dyDescent="0.25">
      <c r="A67" s="10">
        <f t="shared" si="3"/>
        <v>39296</v>
      </c>
      <c r="B67">
        <v>611.29999999999995</v>
      </c>
      <c r="C67">
        <v>465</v>
      </c>
      <c r="D67">
        <v>3060.3</v>
      </c>
      <c r="E67">
        <v>3720.6</v>
      </c>
      <c r="F67" s="4">
        <f t="shared" si="0"/>
        <v>3671.6000000000004</v>
      </c>
      <c r="G67" s="2">
        <f t="shared" si="4"/>
        <v>4185.6000000000004</v>
      </c>
      <c r="H67" s="12">
        <f t="shared" si="9"/>
        <v>-12.280198776758411</v>
      </c>
      <c r="I67">
        <v>120</v>
      </c>
    </row>
    <row r="68" spans="1:9" x14ac:dyDescent="0.25">
      <c r="A68" s="10">
        <f t="shared" si="3"/>
        <v>39303</v>
      </c>
      <c r="B68">
        <v>396.3</v>
      </c>
      <c r="C68">
        <v>400</v>
      </c>
      <c r="D68">
        <v>3166</v>
      </c>
      <c r="E68">
        <v>3771.3</v>
      </c>
      <c r="F68" s="4">
        <f t="shared" ref="F68:F131" si="10">+B68+D68</f>
        <v>3562.3</v>
      </c>
      <c r="G68" s="2">
        <f t="shared" si="4"/>
        <v>4171.3</v>
      </c>
      <c r="H68" s="12">
        <f t="shared" si="9"/>
        <v>-14.59976506125189</v>
      </c>
      <c r="I68">
        <v>120</v>
      </c>
    </row>
    <row r="69" spans="1:9" x14ac:dyDescent="0.25">
      <c r="A69" s="10">
        <f t="shared" si="3"/>
        <v>39310</v>
      </c>
      <c r="B69">
        <v>325.89999999999998</v>
      </c>
      <c r="C69">
        <v>280</v>
      </c>
      <c r="D69">
        <v>3240.3</v>
      </c>
      <c r="E69">
        <v>3955.5</v>
      </c>
      <c r="F69" s="4">
        <f t="shared" si="10"/>
        <v>3566.2000000000003</v>
      </c>
      <c r="G69" s="2">
        <f t="shared" si="4"/>
        <v>4235.5</v>
      </c>
      <c r="H69" s="12">
        <f t="shared" si="9"/>
        <v>-15.802148506669811</v>
      </c>
      <c r="I69">
        <v>360</v>
      </c>
    </row>
    <row r="70" spans="1:9" x14ac:dyDescent="0.25">
      <c r="A70" s="10">
        <f t="shared" si="3"/>
        <v>39317</v>
      </c>
      <c r="B70">
        <v>233.9</v>
      </c>
      <c r="C70">
        <v>235</v>
      </c>
      <c r="D70">
        <v>3336.5</v>
      </c>
      <c r="E70">
        <v>4083.2</v>
      </c>
      <c r="F70" s="4">
        <f t="shared" si="10"/>
        <v>3570.4</v>
      </c>
      <c r="G70" s="2">
        <f t="shared" si="4"/>
        <v>4318.2</v>
      </c>
      <c r="H70" s="12">
        <f t="shared" si="9"/>
        <v>-17.317400768838866</v>
      </c>
      <c r="I70">
        <v>480</v>
      </c>
    </row>
    <row r="71" spans="1:9" x14ac:dyDescent="0.25">
      <c r="A71" s="10">
        <f t="shared" si="3"/>
        <v>39324</v>
      </c>
      <c r="B71">
        <v>176.9</v>
      </c>
      <c r="C71">
        <v>143.19999999999999</v>
      </c>
      <c r="D71">
        <v>3508.1</v>
      </c>
      <c r="E71">
        <v>4298.1000000000004</v>
      </c>
      <c r="F71" s="4">
        <f t="shared" si="10"/>
        <v>3685</v>
      </c>
      <c r="G71" s="2">
        <f t="shared" si="4"/>
        <v>4441.3</v>
      </c>
      <c r="H71" s="12">
        <f t="shared" ref="H71:H76" si="11">+(F71/G71-1)*100</f>
        <v>-17.028797874496206</v>
      </c>
      <c r="I71">
        <v>480</v>
      </c>
    </row>
    <row r="72" spans="1:9" x14ac:dyDescent="0.25">
      <c r="A72" s="28">
        <f t="shared" si="3"/>
        <v>39331</v>
      </c>
      <c r="B72">
        <v>584.4</v>
      </c>
      <c r="C72">
        <v>673.2</v>
      </c>
      <c r="D72">
        <v>123.5</v>
      </c>
      <c r="E72">
        <v>50.6</v>
      </c>
      <c r="F72" s="4">
        <f t="shared" si="10"/>
        <v>707.9</v>
      </c>
      <c r="G72" s="2">
        <f t="shared" si="4"/>
        <v>723.80000000000007</v>
      </c>
      <c r="H72" s="12">
        <f t="shared" si="11"/>
        <v>-2.196739430781991</v>
      </c>
    </row>
    <row r="73" spans="1:9" x14ac:dyDescent="0.25">
      <c r="A73" s="10">
        <f t="shared" si="3"/>
        <v>39338</v>
      </c>
      <c r="B73">
        <v>480</v>
      </c>
      <c r="C73">
        <v>681.5</v>
      </c>
      <c r="D73">
        <v>169.4</v>
      </c>
      <c r="E73">
        <v>211.4</v>
      </c>
      <c r="F73" s="4">
        <f t="shared" si="10"/>
        <v>649.4</v>
      </c>
      <c r="G73" s="2">
        <f t="shared" ref="G73:G104" si="12">+C73+E73</f>
        <v>892.9</v>
      </c>
      <c r="H73" s="12">
        <f t="shared" si="11"/>
        <v>-27.270691006831672</v>
      </c>
    </row>
    <row r="74" spans="1:9" x14ac:dyDescent="0.25">
      <c r="A74" s="10">
        <f t="shared" si="3"/>
        <v>39345</v>
      </c>
      <c r="B74">
        <v>300</v>
      </c>
      <c r="C74">
        <v>635</v>
      </c>
      <c r="D74">
        <v>399.7</v>
      </c>
      <c r="E74">
        <v>349.7</v>
      </c>
      <c r="F74" s="4">
        <f t="shared" si="10"/>
        <v>699.7</v>
      </c>
      <c r="G74" s="2">
        <f t="shared" si="12"/>
        <v>984.7</v>
      </c>
      <c r="H74" s="12">
        <f t="shared" si="11"/>
        <v>-28.942825225957147</v>
      </c>
    </row>
    <row r="75" spans="1:9" x14ac:dyDescent="0.25">
      <c r="A75" s="10">
        <f t="shared" si="3"/>
        <v>39352</v>
      </c>
      <c r="B75">
        <v>120</v>
      </c>
      <c r="C75">
        <v>635</v>
      </c>
      <c r="D75">
        <v>543.29999999999995</v>
      </c>
      <c r="E75">
        <v>407.3</v>
      </c>
      <c r="F75" s="4">
        <f t="shared" si="10"/>
        <v>663.3</v>
      </c>
      <c r="G75" s="2">
        <f t="shared" si="12"/>
        <v>1042.3</v>
      </c>
      <c r="H75" s="12">
        <f t="shared" si="11"/>
        <v>-36.361891969682439</v>
      </c>
    </row>
    <row r="76" spans="1:9" x14ac:dyDescent="0.25">
      <c r="A76" s="10">
        <f t="shared" si="3"/>
        <v>39359</v>
      </c>
      <c r="B76">
        <v>300</v>
      </c>
      <c r="C76">
        <v>615</v>
      </c>
      <c r="D76">
        <v>598.6</v>
      </c>
      <c r="E76">
        <v>407.3</v>
      </c>
      <c r="F76" s="4">
        <f t="shared" si="10"/>
        <v>898.6</v>
      </c>
      <c r="G76" s="2">
        <f t="shared" si="12"/>
        <v>1022.3</v>
      </c>
      <c r="H76" s="12">
        <f t="shared" si="11"/>
        <v>-12.100166291695192</v>
      </c>
    </row>
    <row r="77" spans="1:9" x14ac:dyDescent="0.25">
      <c r="A77" s="10">
        <f t="shared" si="3"/>
        <v>39366</v>
      </c>
      <c r="B77">
        <v>300</v>
      </c>
      <c r="C77">
        <v>452.5</v>
      </c>
      <c r="D77">
        <v>663.3</v>
      </c>
      <c r="E77">
        <v>602.5</v>
      </c>
      <c r="F77" s="4">
        <f t="shared" si="10"/>
        <v>963.3</v>
      </c>
      <c r="G77" s="2">
        <f t="shared" si="12"/>
        <v>1055</v>
      </c>
      <c r="H77" s="12">
        <f t="shared" ref="H77:H82" si="13">+(F77/G77-1)*100</f>
        <v>-8.6919431279620873</v>
      </c>
    </row>
    <row r="78" spans="1:9" x14ac:dyDescent="0.25">
      <c r="A78" s="10">
        <f t="shared" si="3"/>
        <v>39373</v>
      </c>
      <c r="B78">
        <v>395</v>
      </c>
      <c r="C78">
        <v>293.89999999999998</v>
      </c>
      <c r="D78">
        <v>769.4</v>
      </c>
      <c r="E78">
        <v>743.4</v>
      </c>
      <c r="F78" s="4">
        <f t="shared" si="10"/>
        <v>1164.4000000000001</v>
      </c>
      <c r="G78" s="2">
        <f t="shared" si="12"/>
        <v>1037.3</v>
      </c>
      <c r="H78" s="12">
        <f t="shared" si="13"/>
        <v>12.252964426877488</v>
      </c>
    </row>
    <row r="79" spans="1:9" x14ac:dyDescent="0.25">
      <c r="A79" s="10">
        <f t="shared" si="3"/>
        <v>39380</v>
      </c>
      <c r="B79">
        <v>455</v>
      </c>
      <c r="C79">
        <v>293.89999999999998</v>
      </c>
      <c r="D79">
        <v>769.4</v>
      </c>
      <c r="E79">
        <v>743.4</v>
      </c>
      <c r="F79" s="4">
        <f t="shared" si="10"/>
        <v>1224.4000000000001</v>
      </c>
      <c r="G79" s="2">
        <f t="shared" si="12"/>
        <v>1037.3</v>
      </c>
      <c r="H79" s="12">
        <f t="shared" si="13"/>
        <v>18.037211992673296</v>
      </c>
    </row>
    <row r="80" spans="1:9" x14ac:dyDescent="0.25">
      <c r="A80" s="10">
        <f t="shared" si="3"/>
        <v>39387</v>
      </c>
      <c r="B80">
        <v>480</v>
      </c>
      <c r="C80">
        <v>170.5</v>
      </c>
      <c r="D80">
        <v>892.2</v>
      </c>
      <c r="E80">
        <v>797.9</v>
      </c>
      <c r="F80" s="4">
        <f t="shared" si="10"/>
        <v>1372.2</v>
      </c>
      <c r="G80" s="2">
        <f t="shared" si="12"/>
        <v>968.4</v>
      </c>
      <c r="H80" s="12">
        <f t="shared" si="13"/>
        <v>41.697645600991336</v>
      </c>
    </row>
    <row r="81" spans="1:8" x14ac:dyDescent="0.25">
      <c r="A81" s="10">
        <f t="shared" si="3"/>
        <v>39394</v>
      </c>
      <c r="B81">
        <v>695</v>
      </c>
      <c r="C81">
        <v>131.69999999999999</v>
      </c>
      <c r="D81">
        <v>983.2</v>
      </c>
      <c r="E81">
        <v>836.7</v>
      </c>
      <c r="F81" s="4">
        <f t="shared" si="10"/>
        <v>1678.2</v>
      </c>
      <c r="G81" s="2">
        <f t="shared" si="12"/>
        <v>968.40000000000009</v>
      </c>
      <c r="H81" s="12">
        <f t="shared" si="13"/>
        <v>73.296158612143742</v>
      </c>
    </row>
    <row r="82" spans="1:8" x14ac:dyDescent="0.25">
      <c r="A82" s="10">
        <f t="shared" si="3"/>
        <v>39401</v>
      </c>
      <c r="B82">
        <v>1055</v>
      </c>
      <c r="C82">
        <v>170.5</v>
      </c>
      <c r="D82">
        <v>1039.3</v>
      </c>
      <c r="E82">
        <v>903.2</v>
      </c>
      <c r="F82" s="4">
        <f t="shared" si="10"/>
        <v>2094.3000000000002</v>
      </c>
      <c r="G82" s="2">
        <f t="shared" si="12"/>
        <v>1073.7</v>
      </c>
      <c r="H82" s="12">
        <f t="shared" si="13"/>
        <v>95.054484492875119</v>
      </c>
    </row>
    <row r="83" spans="1:8" x14ac:dyDescent="0.25">
      <c r="A83" s="10">
        <f t="shared" si="3"/>
        <v>39408</v>
      </c>
      <c r="B83">
        <v>1011</v>
      </c>
      <c r="C83">
        <v>290.5</v>
      </c>
      <c r="D83">
        <v>1232.2</v>
      </c>
      <c r="E83">
        <v>903.2</v>
      </c>
      <c r="F83" s="4">
        <f t="shared" si="10"/>
        <v>2243.1999999999998</v>
      </c>
      <c r="G83" s="2">
        <f t="shared" si="12"/>
        <v>1193.7</v>
      </c>
      <c r="H83" s="12">
        <f t="shared" ref="H83:H88" si="14">+(F83/G83-1)*100</f>
        <v>87.919912875931942</v>
      </c>
    </row>
    <row r="84" spans="1:8" x14ac:dyDescent="0.25">
      <c r="A84" s="10">
        <f t="shared" si="3"/>
        <v>39415</v>
      </c>
      <c r="B84">
        <v>1071</v>
      </c>
      <c r="C84">
        <v>240.2</v>
      </c>
      <c r="D84">
        <v>1232.2</v>
      </c>
      <c r="E84">
        <v>947.8</v>
      </c>
      <c r="F84" s="4">
        <f t="shared" si="10"/>
        <v>2303.1999999999998</v>
      </c>
      <c r="G84" s="2">
        <f t="shared" si="12"/>
        <v>1188</v>
      </c>
      <c r="H84" s="12">
        <f t="shared" si="14"/>
        <v>93.872053872053868</v>
      </c>
    </row>
    <row r="85" spans="1:8" x14ac:dyDescent="0.25">
      <c r="A85" s="10">
        <f t="shared" si="3"/>
        <v>39422</v>
      </c>
      <c r="B85">
        <v>1026</v>
      </c>
      <c r="C85">
        <v>222.2</v>
      </c>
      <c r="D85">
        <v>1289.0999999999999</v>
      </c>
      <c r="E85">
        <v>947.8</v>
      </c>
      <c r="F85" s="4">
        <f t="shared" si="10"/>
        <v>2315.1</v>
      </c>
      <c r="G85" s="2">
        <f t="shared" si="12"/>
        <v>1170</v>
      </c>
      <c r="H85" s="12">
        <f t="shared" si="14"/>
        <v>97.871794871794876</v>
      </c>
    </row>
    <row r="86" spans="1:8" x14ac:dyDescent="0.25">
      <c r="A86" s="10">
        <f t="shared" si="3"/>
        <v>39429</v>
      </c>
      <c r="B86">
        <v>1030</v>
      </c>
      <c r="C86">
        <v>282.2</v>
      </c>
      <c r="D86">
        <v>1350.4</v>
      </c>
      <c r="E86">
        <v>947.8</v>
      </c>
      <c r="F86" s="4">
        <f t="shared" si="10"/>
        <v>2380.4</v>
      </c>
      <c r="G86" s="2">
        <f t="shared" si="12"/>
        <v>1230</v>
      </c>
      <c r="H86" s="12">
        <f t="shared" si="14"/>
        <v>93.528455284552848</v>
      </c>
    </row>
    <row r="87" spans="1:8" x14ac:dyDescent="0.25">
      <c r="A87" s="10">
        <f t="shared" si="3"/>
        <v>39436</v>
      </c>
      <c r="B87">
        <v>912.5</v>
      </c>
      <c r="C87">
        <v>282.2</v>
      </c>
      <c r="D87">
        <v>1460.6</v>
      </c>
      <c r="E87">
        <v>1004.5</v>
      </c>
      <c r="F87" s="4">
        <f t="shared" si="10"/>
        <v>2373.1</v>
      </c>
      <c r="G87" s="2">
        <f t="shared" si="12"/>
        <v>1286.7</v>
      </c>
      <c r="H87" s="12">
        <f t="shared" si="14"/>
        <v>84.433045776016158</v>
      </c>
    </row>
    <row r="88" spans="1:8" x14ac:dyDescent="0.25">
      <c r="A88" s="10">
        <f t="shared" si="3"/>
        <v>39443</v>
      </c>
      <c r="B88">
        <v>995.4</v>
      </c>
      <c r="C88">
        <v>402.7</v>
      </c>
      <c r="D88">
        <v>1505.9</v>
      </c>
      <c r="E88">
        <v>1070</v>
      </c>
      <c r="F88" s="4">
        <f t="shared" si="10"/>
        <v>2501.3000000000002</v>
      </c>
      <c r="G88" s="2">
        <f t="shared" si="12"/>
        <v>1472.7</v>
      </c>
      <c r="H88" s="12">
        <f t="shared" si="14"/>
        <v>69.844503293270876</v>
      </c>
    </row>
    <row r="89" spans="1:8" x14ac:dyDescent="0.25">
      <c r="A89" s="10">
        <f t="shared" si="3"/>
        <v>39450</v>
      </c>
      <c r="B89">
        <v>995.4</v>
      </c>
      <c r="C89">
        <v>480.2</v>
      </c>
      <c r="D89">
        <v>1505.9</v>
      </c>
      <c r="E89">
        <v>1134.8</v>
      </c>
      <c r="F89" s="4">
        <f t="shared" si="10"/>
        <v>2501.3000000000002</v>
      </c>
      <c r="G89" s="2">
        <f t="shared" si="12"/>
        <v>1615</v>
      </c>
      <c r="H89" s="12">
        <f t="shared" ref="H89:H94" si="15">+(F89/G89-1)*100</f>
        <v>54.879256965944293</v>
      </c>
    </row>
    <row r="90" spans="1:8" x14ac:dyDescent="0.25">
      <c r="A90" s="10">
        <f t="shared" si="3"/>
        <v>39457</v>
      </c>
      <c r="B90">
        <v>1083</v>
      </c>
      <c r="C90">
        <v>480.2</v>
      </c>
      <c r="D90">
        <v>1542.7</v>
      </c>
      <c r="E90">
        <v>1134.8</v>
      </c>
      <c r="F90" s="4">
        <f t="shared" si="10"/>
        <v>2625.7</v>
      </c>
      <c r="G90" s="2">
        <f t="shared" si="12"/>
        <v>1615</v>
      </c>
      <c r="H90" s="12">
        <f t="shared" si="15"/>
        <v>62.582043343653247</v>
      </c>
    </row>
    <row r="91" spans="1:8" x14ac:dyDescent="0.25">
      <c r="A91" s="10">
        <f t="shared" si="3"/>
        <v>39464</v>
      </c>
      <c r="B91">
        <v>963</v>
      </c>
      <c r="C91">
        <v>489.7</v>
      </c>
      <c r="D91">
        <v>1726.3</v>
      </c>
      <c r="E91">
        <v>1312</v>
      </c>
      <c r="F91" s="4">
        <f t="shared" si="10"/>
        <v>2689.3</v>
      </c>
      <c r="G91" s="2">
        <f t="shared" si="12"/>
        <v>1801.7</v>
      </c>
      <c r="H91" s="12">
        <f t="shared" si="15"/>
        <v>49.264583448964871</v>
      </c>
    </row>
    <row r="92" spans="1:8" x14ac:dyDescent="0.25">
      <c r="A92" s="10">
        <f t="shared" si="3"/>
        <v>39471</v>
      </c>
      <c r="B92">
        <v>983</v>
      </c>
      <c r="C92">
        <v>369.7</v>
      </c>
      <c r="D92">
        <v>1769.3</v>
      </c>
      <c r="E92">
        <v>1371.2</v>
      </c>
      <c r="F92" s="4">
        <f t="shared" si="10"/>
        <v>2752.3</v>
      </c>
      <c r="G92" s="2">
        <f t="shared" si="12"/>
        <v>1740.9</v>
      </c>
      <c r="H92" s="12">
        <f t="shared" si="15"/>
        <v>58.096386926302479</v>
      </c>
    </row>
    <row r="93" spans="1:8" x14ac:dyDescent="0.25">
      <c r="A93" s="10">
        <f t="shared" si="3"/>
        <v>39478</v>
      </c>
      <c r="B93">
        <v>1001.3</v>
      </c>
      <c r="C93">
        <v>369.7</v>
      </c>
      <c r="D93">
        <v>1859.3</v>
      </c>
      <c r="E93">
        <v>1442.7</v>
      </c>
      <c r="F93" s="4">
        <f t="shared" si="10"/>
        <v>2860.6</v>
      </c>
      <c r="G93" s="2">
        <f t="shared" si="12"/>
        <v>1812.4</v>
      </c>
      <c r="H93" s="12">
        <f t="shared" si="15"/>
        <v>57.834915029794743</v>
      </c>
    </row>
    <row r="94" spans="1:8" x14ac:dyDescent="0.25">
      <c r="A94" s="10">
        <f t="shared" si="3"/>
        <v>39485</v>
      </c>
      <c r="B94">
        <v>1061.3</v>
      </c>
      <c r="C94">
        <v>369.7</v>
      </c>
      <c r="D94">
        <v>1859.3</v>
      </c>
      <c r="E94">
        <v>1506.3</v>
      </c>
      <c r="F94" s="4">
        <f t="shared" si="10"/>
        <v>2920.6</v>
      </c>
      <c r="G94" s="2">
        <f t="shared" si="12"/>
        <v>1876</v>
      </c>
      <c r="H94" s="12">
        <f t="shared" si="15"/>
        <v>55.682302771854999</v>
      </c>
    </row>
    <row r="95" spans="1:8" x14ac:dyDescent="0.25">
      <c r="A95" s="10">
        <f t="shared" si="3"/>
        <v>39492</v>
      </c>
      <c r="B95">
        <v>1001.3</v>
      </c>
      <c r="C95">
        <v>324.60000000000002</v>
      </c>
      <c r="D95">
        <v>1917.5</v>
      </c>
      <c r="E95">
        <v>1629.3</v>
      </c>
      <c r="F95" s="4">
        <f t="shared" si="10"/>
        <v>2918.8</v>
      </c>
      <c r="G95" s="2">
        <f t="shared" si="12"/>
        <v>1953.9</v>
      </c>
      <c r="H95" s="12">
        <f t="shared" ref="H95:H100" si="16">+(F95/G95-1)*100</f>
        <v>49.383284712626029</v>
      </c>
    </row>
    <row r="96" spans="1:8" x14ac:dyDescent="0.25">
      <c r="A96" s="10">
        <f t="shared" si="3"/>
        <v>39499</v>
      </c>
      <c r="B96">
        <v>840</v>
      </c>
      <c r="C96">
        <v>432.6</v>
      </c>
      <c r="D96">
        <v>2065.8000000000002</v>
      </c>
      <c r="E96">
        <v>1749.6</v>
      </c>
      <c r="F96" s="4">
        <f t="shared" si="10"/>
        <v>2905.8</v>
      </c>
      <c r="G96" s="2">
        <f t="shared" si="12"/>
        <v>2182.1999999999998</v>
      </c>
      <c r="H96" s="12">
        <f t="shared" si="16"/>
        <v>33.159197140500439</v>
      </c>
    </row>
    <row r="97" spans="1:9" x14ac:dyDescent="0.25">
      <c r="A97" s="10">
        <f t="shared" si="3"/>
        <v>39506</v>
      </c>
      <c r="B97">
        <v>840</v>
      </c>
      <c r="C97">
        <v>464.7</v>
      </c>
      <c r="D97">
        <v>2141.4</v>
      </c>
      <c r="E97">
        <v>1906.2</v>
      </c>
      <c r="F97" s="4">
        <f t="shared" si="10"/>
        <v>2981.4</v>
      </c>
      <c r="G97" s="2">
        <f t="shared" si="12"/>
        <v>2370.9</v>
      </c>
      <c r="H97" s="12">
        <f t="shared" si="16"/>
        <v>25.749715297988107</v>
      </c>
    </row>
    <row r="98" spans="1:9" x14ac:dyDescent="0.25">
      <c r="A98" s="10">
        <f t="shared" si="3"/>
        <v>39513</v>
      </c>
      <c r="B98">
        <v>840</v>
      </c>
      <c r="C98">
        <v>464.7</v>
      </c>
      <c r="D98">
        <v>2141.4</v>
      </c>
      <c r="E98">
        <v>1906.2</v>
      </c>
      <c r="F98" s="4">
        <f t="shared" si="10"/>
        <v>2981.4</v>
      </c>
      <c r="G98" s="2">
        <f t="shared" si="12"/>
        <v>2370.9</v>
      </c>
      <c r="H98" s="12">
        <f t="shared" si="16"/>
        <v>25.749715297988107</v>
      </c>
    </row>
    <row r="99" spans="1:9" x14ac:dyDescent="0.25">
      <c r="A99" s="10">
        <f t="shared" si="3"/>
        <v>39520</v>
      </c>
      <c r="B99">
        <v>649.9</v>
      </c>
      <c r="C99">
        <v>399</v>
      </c>
      <c r="D99">
        <v>2300.1</v>
      </c>
      <c r="E99">
        <v>2025.5</v>
      </c>
      <c r="F99" s="4">
        <f t="shared" si="10"/>
        <v>2950</v>
      </c>
      <c r="G99" s="2">
        <f t="shared" si="12"/>
        <v>2424.5</v>
      </c>
      <c r="H99" s="12">
        <f t="shared" si="16"/>
        <v>21.674572076716856</v>
      </c>
    </row>
    <row r="100" spans="1:9" x14ac:dyDescent="0.25">
      <c r="A100" s="10">
        <f t="shared" si="3"/>
        <v>39527</v>
      </c>
      <c r="B100">
        <v>569.9</v>
      </c>
      <c r="C100">
        <v>280.60000000000002</v>
      </c>
      <c r="D100">
        <v>2380.6</v>
      </c>
      <c r="E100">
        <v>2227.6999999999998</v>
      </c>
      <c r="F100" s="4">
        <f t="shared" si="10"/>
        <v>2950.5</v>
      </c>
      <c r="G100" s="2">
        <f t="shared" si="12"/>
        <v>2508.2999999999997</v>
      </c>
      <c r="H100" s="12">
        <f t="shared" si="16"/>
        <v>17.629470159071904</v>
      </c>
    </row>
    <row r="101" spans="1:9" x14ac:dyDescent="0.25">
      <c r="A101" s="10">
        <f t="shared" si="3"/>
        <v>39534</v>
      </c>
      <c r="B101">
        <v>479.9</v>
      </c>
      <c r="C101">
        <v>313.39999999999998</v>
      </c>
      <c r="D101">
        <v>2466.3000000000002</v>
      </c>
      <c r="E101">
        <v>2227.6999999999998</v>
      </c>
      <c r="F101" s="4">
        <f t="shared" si="10"/>
        <v>2946.2000000000003</v>
      </c>
      <c r="G101" s="2">
        <f t="shared" si="12"/>
        <v>2541.1</v>
      </c>
      <c r="H101" s="12">
        <f t="shared" ref="H101:H106" si="17">+(F101/G101-1)*100</f>
        <v>15.941914918736</v>
      </c>
    </row>
    <row r="102" spans="1:9" x14ac:dyDescent="0.25">
      <c r="A102" s="10">
        <f t="shared" si="3"/>
        <v>39541</v>
      </c>
      <c r="B102">
        <v>479.9</v>
      </c>
      <c r="C102">
        <v>306</v>
      </c>
      <c r="D102">
        <v>2466.3000000000002</v>
      </c>
      <c r="E102">
        <v>2300</v>
      </c>
      <c r="F102" s="4">
        <f t="shared" si="10"/>
        <v>2946.2000000000003</v>
      </c>
      <c r="G102" s="2">
        <f t="shared" si="12"/>
        <v>2606</v>
      </c>
      <c r="H102" s="12">
        <f t="shared" si="17"/>
        <v>13.054489639293942</v>
      </c>
    </row>
    <row r="103" spans="1:9" x14ac:dyDescent="0.25">
      <c r="A103" s="10">
        <f t="shared" si="3"/>
        <v>39548</v>
      </c>
      <c r="B103">
        <v>395.2</v>
      </c>
      <c r="C103">
        <v>316</v>
      </c>
      <c r="D103">
        <v>2616.4</v>
      </c>
      <c r="E103">
        <v>2319.1999999999998</v>
      </c>
      <c r="F103" s="4">
        <f t="shared" si="10"/>
        <v>3011.6</v>
      </c>
      <c r="G103" s="2">
        <f t="shared" si="12"/>
        <v>2635.2</v>
      </c>
      <c r="H103" s="12">
        <f t="shared" si="17"/>
        <v>14.283545840922883</v>
      </c>
    </row>
    <row r="104" spans="1:9" x14ac:dyDescent="0.25">
      <c r="A104" s="10">
        <f t="shared" si="3"/>
        <v>39555</v>
      </c>
      <c r="B104">
        <v>362.8</v>
      </c>
      <c r="C104">
        <v>436</v>
      </c>
      <c r="D104">
        <v>2694.2</v>
      </c>
      <c r="E104">
        <v>2319.1999999999998</v>
      </c>
      <c r="F104" s="4">
        <f t="shared" si="10"/>
        <v>3057</v>
      </c>
      <c r="G104" s="2">
        <f t="shared" si="12"/>
        <v>2755.2</v>
      </c>
      <c r="H104" s="12">
        <f t="shared" si="17"/>
        <v>10.953832752613257</v>
      </c>
    </row>
    <row r="105" spans="1:9" x14ac:dyDescent="0.25">
      <c r="A105" s="10">
        <f t="shared" si="3"/>
        <v>39562</v>
      </c>
      <c r="B105">
        <v>302.8</v>
      </c>
      <c r="C105">
        <v>316</v>
      </c>
      <c r="D105">
        <v>2751.9</v>
      </c>
      <c r="E105">
        <v>2362.1</v>
      </c>
      <c r="F105" s="4">
        <f t="shared" si="10"/>
        <v>3054.7000000000003</v>
      </c>
      <c r="G105" s="2">
        <f t="shared" ref="G105:G136" si="18">+C105+E105</f>
        <v>2678.1</v>
      </c>
      <c r="H105" s="12">
        <f t="shared" si="17"/>
        <v>14.062208281990983</v>
      </c>
    </row>
    <row r="106" spans="1:9" x14ac:dyDescent="0.25">
      <c r="A106" s="10">
        <f t="shared" si="3"/>
        <v>39569</v>
      </c>
      <c r="B106">
        <v>286.3</v>
      </c>
      <c r="C106">
        <v>255.9</v>
      </c>
      <c r="D106">
        <v>2751.9</v>
      </c>
      <c r="E106">
        <v>2426.6</v>
      </c>
      <c r="F106" s="4">
        <f t="shared" si="10"/>
        <v>3038.2000000000003</v>
      </c>
      <c r="G106" s="2">
        <f t="shared" si="18"/>
        <v>2682.5</v>
      </c>
      <c r="H106" s="12">
        <f t="shared" si="17"/>
        <v>13.260018639328997</v>
      </c>
      <c r="I106">
        <v>0</v>
      </c>
    </row>
    <row r="107" spans="1:9" x14ac:dyDescent="0.25">
      <c r="A107" s="10">
        <f t="shared" si="3"/>
        <v>39576</v>
      </c>
      <c r="B107">
        <v>286.3</v>
      </c>
      <c r="C107">
        <v>436</v>
      </c>
      <c r="D107">
        <v>2751.9</v>
      </c>
      <c r="E107">
        <v>2426.6</v>
      </c>
      <c r="F107" s="4">
        <f t="shared" si="10"/>
        <v>3038.2000000000003</v>
      </c>
      <c r="G107" s="2">
        <f t="shared" si="18"/>
        <v>2862.6</v>
      </c>
      <c r="H107" s="12">
        <f t="shared" ref="H107:H112" si="19">+(F107/G107-1)*100</f>
        <v>6.1342835184797107</v>
      </c>
      <c r="I107">
        <v>0</v>
      </c>
    </row>
    <row r="108" spans="1:9" x14ac:dyDescent="0.25">
      <c r="A108" s="10">
        <f t="shared" si="3"/>
        <v>39583</v>
      </c>
      <c r="B108">
        <v>286.3</v>
      </c>
      <c r="C108">
        <v>483.8</v>
      </c>
      <c r="D108">
        <v>2751.9</v>
      </c>
      <c r="E108">
        <v>2449.6</v>
      </c>
      <c r="F108" s="4">
        <f t="shared" si="10"/>
        <v>3038.2000000000003</v>
      </c>
      <c r="G108" s="2">
        <f t="shared" si="18"/>
        <v>2933.4</v>
      </c>
      <c r="H108" s="12">
        <f t="shared" si="19"/>
        <v>3.5726460762255385</v>
      </c>
      <c r="I108">
        <v>0</v>
      </c>
    </row>
    <row r="109" spans="1:9" x14ac:dyDescent="0.25">
      <c r="A109" s="10">
        <f t="shared" si="3"/>
        <v>39590</v>
      </c>
      <c r="B109">
        <v>226.4</v>
      </c>
      <c r="C109">
        <v>543.79999999999995</v>
      </c>
      <c r="D109">
        <v>2809.8</v>
      </c>
      <c r="E109">
        <v>2449.6</v>
      </c>
      <c r="F109" s="4">
        <f t="shared" si="10"/>
        <v>3036.2000000000003</v>
      </c>
      <c r="G109" s="2">
        <f t="shared" si="18"/>
        <v>2993.3999999999996</v>
      </c>
      <c r="H109" s="12">
        <f t="shared" si="19"/>
        <v>1.4298122536246627</v>
      </c>
      <c r="I109">
        <v>0</v>
      </c>
    </row>
    <row r="110" spans="1:9" x14ac:dyDescent="0.25">
      <c r="A110" s="10">
        <f t="shared" si="3"/>
        <v>39597</v>
      </c>
      <c r="B110">
        <v>346.4</v>
      </c>
      <c r="C110">
        <v>444.4</v>
      </c>
      <c r="D110">
        <v>2809.8</v>
      </c>
      <c r="E110">
        <v>2494.1</v>
      </c>
      <c r="F110" s="4">
        <f t="shared" si="10"/>
        <v>3156.2000000000003</v>
      </c>
      <c r="G110" s="2">
        <f t="shared" si="18"/>
        <v>2938.5</v>
      </c>
      <c r="H110" s="12">
        <f t="shared" si="19"/>
        <v>7.408541773013444</v>
      </c>
      <c r="I110">
        <v>0</v>
      </c>
    </row>
    <row r="111" spans="1:9" x14ac:dyDescent="0.25">
      <c r="A111" s="10">
        <f t="shared" si="3"/>
        <v>39604</v>
      </c>
      <c r="B111">
        <v>313.60000000000002</v>
      </c>
      <c r="C111">
        <v>365.6</v>
      </c>
      <c r="D111">
        <v>2825.7</v>
      </c>
      <c r="E111">
        <v>2578.9</v>
      </c>
      <c r="F111" s="4">
        <f t="shared" si="10"/>
        <v>3139.2999999999997</v>
      </c>
      <c r="G111" s="2">
        <f t="shared" si="18"/>
        <v>2944.5</v>
      </c>
      <c r="H111" s="12">
        <f t="shared" si="19"/>
        <v>6.6157242316182696</v>
      </c>
      <c r="I111">
        <v>0</v>
      </c>
    </row>
    <row r="112" spans="1:9" x14ac:dyDescent="0.25">
      <c r="A112" s="10">
        <f t="shared" si="3"/>
        <v>39611</v>
      </c>
      <c r="B112">
        <v>261.8</v>
      </c>
      <c r="C112">
        <v>377.8</v>
      </c>
      <c r="D112">
        <v>2871.4</v>
      </c>
      <c r="E112">
        <v>2659.2</v>
      </c>
      <c r="F112" s="4">
        <f t="shared" si="10"/>
        <v>3133.2000000000003</v>
      </c>
      <c r="G112" s="2">
        <f t="shared" si="18"/>
        <v>3037</v>
      </c>
      <c r="H112" s="12">
        <f t="shared" si="19"/>
        <v>3.1675996048732502</v>
      </c>
      <c r="I112">
        <v>0</v>
      </c>
    </row>
    <row r="113" spans="1:10" x14ac:dyDescent="0.25">
      <c r="A113" s="10">
        <f t="shared" si="3"/>
        <v>39618</v>
      </c>
      <c r="B113">
        <v>221.4</v>
      </c>
      <c r="C113">
        <v>473.4</v>
      </c>
      <c r="D113">
        <v>2911.8</v>
      </c>
      <c r="E113">
        <v>2724.8</v>
      </c>
      <c r="F113" s="4">
        <f t="shared" si="10"/>
        <v>3133.2000000000003</v>
      </c>
      <c r="G113" s="2">
        <f t="shared" si="18"/>
        <v>3198.2000000000003</v>
      </c>
      <c r="H113" s="12">
        <f t="shared" ref="H113:H118" si="20">+(F113/G113-1)*100</f>
        <v>-2.0323932211869122</v>
      </c>
      <c r="I113">
        <v>0</v>
      </c>
    </row>
    <row r="114" spans="1:10" x14ac:dyDescent="0.25">
      <c r="A114" s="10">
        <f t="shared" si="3"/>
        <v>39625</v>
      </c>
      <c r="B114">
        <v>180</v>
      </c>
      <c r="C114">
        <v>713.4</v>
      </c>
      <c r="D114">
        <v>2964.5</v>
      </c>
      <c r="E114">
        <v>2724.8</v>
      </c>
      <c r="F114" s="4">
        <f t="shared" si="10"/>
        <v>3144.5</v>
      </c>
      <c r="G114" s="2">
        <f t="shared" si="18"/>
        <v>3438.2000000000003</v>
      </c>
      <c r="H114" s="12">
        <f t="shared" si="20"/>
        <v>-8.5422604851375752</v>
      </c>
      <c r="I114">
        <v>0</v>
      </c>
    </row>
    <row r="115" spans="1:10" x14ac:dyDescent="0.25">
      <c r="A115" s="10">
        <f t="shared" si="3"/>
        <v>39632</v>
      </c>
      <c r="B115">
        <v>180</v>
      </c>
      <c r="C115">
        <v>773.4</v>
      </c>
      <c r="D115">
        <v>2964.5</v>
      </c>
      <c r="E115">
        <v>2790.2</v>
      </c>
      <c r="F115" s="4">
        <f t="shared" si="10"/>
        <v>3144.5</v>
      </c>
      <c r="G115" s="2">
        <f t="shared" si="18"/>
        <v>3563.6</v>
      </c>
      <c r="H115" s="12">
        <f t="shared" si="20"/>
        <v>-11.760579189583565</v>
      </c>
      <c r="I115">
        <v>0</v>
      </c>
    </row>
    <row r="116" spans="1:10" x14ac:dyDescent="0.25">
      <c r="A116" s="10">
        <f t="shared" si="3"/>
        <v>39639</v>
      </c>
      <c r="B116">
        <v>155.5</v>
      </c>
      <c r="C116">
        <v>695.8</v>
      </c>
      <c r="D116">
        <v>3005.6</v>
      </c>
      <c r="E116">
        <v>2879.5</v>
      </c>
      <c r="F116" s="4">
        <f t="shared" si="10"/>
        <v>3161.1</v>
      </c>
      <c r="G116" s="2">
        <f t="shared" si="18"/>
        <v>3575.3</v>
      </c>
      <c r="H116" s="12">
        <f t="shared" si="20"/>
        <v>-11.585041814672902</v>
      </c>
      <c r="I116">
        <v>0</v>
      </c>
    </row>
    <row r="117" spans="1:10" x14ac:dyDescent="0.25">
      <c r="A117" s="10">
        <f t="shared" si="3"/>
        <v>39646</v>
      </c>
      <c r="B117">
        <v>155.5</v>
      </c>
      <c r="C117">
        <v>695.8</v>
      </c>
      <c r="D117">
        <v>3005.6</v>
      </c>
      <c r="E117">
        <v>2938.6</v>
      </c>
      <c r="F117" s="4">
        <f t="shared" si="10"/>
        <v>3161.1</v>
      </c>
      <c r="G117" s="2">
        <f t="shared" si="18"/>
        <v>3634.3999999999996</v>
      </c>
      <c r="H117" s="12">
        <f t="shared" si="20"/>
        <v>-13.022782302443314</v>
      </c>
      <c r="I117">
        <v>0</v>
      </c>
    </row>
    <row r="118" spans="1:10" x14ac:dyDescent="0.25">
      <c r="A118" s="10">
        <f t="shared" si="3"/>
        <v>39653</v>
      </c>
      <c r="B118">
        <v>104.5</v>
      </c>
      <c r="C118">
        <v>653.5</v>
      </c>
      <c r="D118">
        <v>3056.6</v>
      </c>
      <c r="E118">
        <v>3018.1</v>
      </c>
      <c r="F118" s="4">
        <f t="shared" si="10"/>
        <v>3161.1</v>
      </c>
      <c r="G118" s="2">
        <f t="shared" si="18"/>
        <v>3671.6</v>
      </c>
      <c r="H118" s="12">
        <f t="shared" si="20"/>
        <v>-13.904020045756615</v>
      </c>
      <c r="I118">
        <v>0</v>
      </c>
    </row>
    <row r="119" spans="1:10" x14ac:dyDescent="0.25">
      <c r="A119" s="10">
        <f t="shared" si="3"/>
        <v>39660</v>
      </c>
      <c r="B119">
        <v>164.5</v>
      </c>
      <c r="C119">
        <v>611.29999999999995</v>
      </c>
      <c r="D119">
        <v>3056.6</v>
      </c>
      <c r="E119">
        <v>3060.3</v>
      </c>
      <c r="F119" s="4">
        <f t="shared" si="10"/>
        <v>3221.1</v>
      </c>
      <c r="G119" s="2">
        <f t="shared" si="18"/>
        <v>3671.6000000000004</v>
      </c>
      <c r="H119" s="12">
        <f t="shared" ref="H119:H124" si="21">+(F119/G119-1)*100</f>
        <v>-12.269855104041849</v>
      </c>
      <c r="I119">
        <v>0</v>
      </c>
    </row>
    <row r="120" spans="1:10" x14ac:dyDescent="0.25">
      <c r="A120" s="10">
        <f t="shared" si="3"/>
        <v>39667</v>
      </c>
      <c r="B120">
        <v>344.5</v>
      </c>
      <c r="C120">
        <v>396.3</v>
      </c>
      <c r="D120">
        <v>3056.6</v>
      </c>
      <c r="E120">
        <v>3166</v>
      </c>
      <c r="F120" s="4">
        <f t="shared" si="10"/>
        <v>3401.1</v>
      </c>
      <c r="G120" s="2">
        <f t="shared" si="18"/>
        <v>3562.3</v>
      </c>
      <c r="H120" s="12">
        <f t="shared" si="21"/>
        <v>-4.525166325127028</v>
      </c>
    </row>
    <row r="121" spans="1:10" x14ac:dyDescent="0.25">
      <c r="A121" s="10">
        <f t="shared" si="3"/>
        <v>39674</v>
      </c>
      <c r="B121">
        <v>229.4</v>
      </c>
      <c r="C121">
        <v>325.89999999999998</v>
      </c>
      <c r="D121">
        <v>3180.1</v>
      </c>
      <c r="E121">
        <v>3240.3</v>
      </c>
      <c r="F121" s="4">
        <f t="shared" si="10"/>
        <v>3409.5</v>
      </c>
      <c r="G121" s="2">
        <f t="shared" si="18"/>
        <v>3566.2000000000003</v>
      </c>
      <c r="H121" s="12">
        <f t="shared" si="21"/>
        <v>-4.3940328641130737</v>
      </c>
      <c r="I121">
        <v>60</v>
      </c>
    </row>
    <row r="122" spans="1:10" x14ac:dyDescent="0.25">
      <c r="A122" s="10">
        <f t="shared" si="3"/>
        <v>39681</v>
      </c>
      <c r="B122">
        <v>229.4</v>
      </c>
      <c r="C122">
        <v>233.9</v>
      </c>
      <c r="D122">
        <v>3220.3</v>
      </c>
      <c r="E122">
        <v>3336.5</v>
      </c>
      <c r="F122" s="4">
        <f t="shared" si="10"/>
        <v>3449.7000000000003</v>
      </c>
      <c r="G122" s="2">
        <f t="shared" si="18"/>
        <v>3570.4</v>
      </c>
      <c r="H122" s="12">
        <f t="shared" si="21"/>
        <v>-3.3805736051982893</v>
      </c>
      <c r="I122">
        <v>174</v>
      </c>
    </row>
    <row r="123" spans="1:10" x14ac:dyDescent="0.25">
      <c r="A123" s="10">
        <f t="shared" si="3"/>
        <v>39688</v>
      </c>
      <c r="B123">
        <v>49.7</v>
      </c>
      <c r="C123">
        <v>176.9</v>
      </c>
      <c r="D123">
        <v>3309.4</v>
      </c>
      <c r="E123">
        <v>3508.1</v>
      </c>
      <c r="F123" s="4">
        <f t="shared" si="10"/>
        <v>3359.1</v>
      </c>
      <c r="G123" s="2">
        <f t="shared" si="18"/>
        <v>3685</v>
      </c>
      <c r="H123" s="12">
        <f t="shared" si="21"/>
        <v>-8.8439620081411157</v>
      </c>
      <c r="I123">
        <v>234</v>
      </c>
      <c r="J123" s="4" t="e">
        <f>+F123-#REF!</f>
        <v>#REF!</v>
      </c>
    </row>
    <row r="124" spans="1:10" x14ac:dyDescent="0.25">
      <c r="A124" s="10">
        <f t="shared" si="3"/>
        <v>39695</v>
      </c>
      <c r="B124">
        <v>283.7</v>
      </c>
      <c r="C124">
        <v>584.4</v>
      </c>
      <c r="D124">
        <v>0</v>
      </c>
      <c r="E124">
        <v>102.9</v>
      </c>
      <c r="F124" s="4">
        <f t="shared" si="10"/>
        <v>283.7</v>
      </c>
      <c r="G124" s="2">
        <f t="shared" si="18"/>
        <v>687.3</v>
      </c>
      <c r="H124" s="12">
        <f t="shared" si="21"/>
        <v>-58.722537465444489</v>
      </c>
    </row>
    <row r="125" spans="1:10" x14ac:dyDescent="0.25">
      <c r="A125" s="10">
        <f t="shared" si="3"/>
        <v>39702</v>
      </c>
      <c r="B125">
        <v>182</v>
      </c>
      <c r="C125">
        <v>480</v>
      </c>
      <c r="D125">
        <v>100.3</v>
      </c>
      <c r="E125">
        <v>148.69999999999999</v>
      </c>
      <c r="F125" s="4">
        <f t="shared" si="10"/>
        <v>282.3</v>
      </c>
      <c r="G125" s="2">
        <f t="shared" si="18"/>
        <v>628.70000000000005</v>
      </c>
      <c r="H125" s="12">
        <f t="shared" ref="H125:H130" si="22">+(F125/G125-1)*100</f>
        <v>-55.097820900270399</v>
      </c>
    </row>
    <row r="126" spans="1:10" x14ac:dyDescent="0.25">
      <c r="A126" s="10">
        <f t="shared" si="3"/>
        <v>39709</v>
      </c>
      <c r="B126">
        <v>122.3</v>
      </c>
      <c r="C126">
        <v>300</v>
      </c>
      <c r="D126">
        <v>213.5</v>
      </c>
      <c r="E126">
        <v>357.1</v>
      </c>
      <c r="F126" s="4">
        <f t="shared" si="10"/>
        <v>335.8</v>
      </c>
      <c r="G126" s="2">
        <f t="shared" si="18"/>
        <v>657.1</v>
      </c>
      <c r="H126" s="12">
        <f t="shared" si="22"/>
        <v>-48.896667173946128</v>
      </c>
    </row>
    <row r="127" spans="1:10" x14ac:dyDescent="0.25">
      <c r="A127" s="10">
        <f t="shared" si="3"/>
        <v>39716</v>
      </c>
      <c r="B127">
        <v>122.3</v>
      </c>
      <c r="C127">
        <v>120</v>
      </c>
      <c r="D127">
        <v>265.5</v>
      </c>
      <c r="E127">
        <v>500.8</v>
      </c>
      <c r="F127" s="4">
        <f t="shared" si="10"/>
        <v>387.8</v>
      </c>
      <c r="G127" s="2">
        <f t="shared" si="18"/>
        <v>620.79999999999995</v>
      </c>
      <c r="H127" s="12">
        <f t="shared" si="22"/>
        <v>-37.53221649484535</v>
      </c>
    </row>
    <row r="128" spans="1:10" x14ac:dyDescent="0.25">
      <c r="A128" s="10">
        <f t="shared" si="3"/>
        <v>39723</v>
      </c>
      <c r="B128">
        <v>71.2</v>
      </c>
      <c r="C128">
        <v>300</v>
      </c>
      <c r="D128">
        <v>328.9</v>
      </c>
      <c r="E128">
        <v>556</v>
      </c>
      <c r="F128" s="4">
        <f t="shared" si="10"/>
        <v>400.09999999999997</v>
      </c>
      <c r="G128" s="2">
        <f t="shared" si="18"/>
        <v>856</v>
      </c>
      <c r="H128" s="12">
        <f t="shared" si="22"/>
        <v>-53.25934579439253</v>
      </c>
    </row>
    <row r="129" spans="1:8" x14ac:dyDescent="0.25">
      <c r="A129" s="10">
        <f t="shared" si="3"/>
        <v>39730</v>
      </c>
      <c r="B129">
        <v>131.19999999999999</v>
      </c>
      <c r="C129">
        <v>300</v>
      </c>
      <c r="D129">
        <v>390.3</v>
      </c>
      <c r="E129">
        <v>620.70000000000005</v>
      </c>
      <c r="F129" s="4">
        <f t="shared" si="10"/>
        <v>521.5</v>
      </c>
      <c r="G129" s="2">
        <f t="shared" si="18"/>
        <v>920.7</v>
      </c>
      <c r="H129" s="12">
        <f t="shared" si="22"/>
        <v>-43.358314326056266</v>
      </c>
    </row>
    <row r="130" spans="1:8" x14ac:dyDescent="0.25">
      <c r="A130" s="10">
        <f t="shared" si="3"/>
        <v>39737</v>
      </c>
      <c r="B130">
        <v>131.19999999999999</v>
      </c>
      <c r="C130">
        <v>395</v>
      </c>
      <c r="D130">
        <v>390.3</v>
      </c>
      <c r="E130">
        <v>769.4</v>
      </c>
      <c r="F130" s="4">
        <f t="shared" si="10"/>
        <v>521.5</v>
      </c>
      <c r="G130" s="2">
        <f t="shared" si="18"/>
        <v>1164.4000000000001</v>
      </c>
      <c r="H130" s="12">
        <f t="shared" si="22"/>
        <v>-55.212985228443841</v>
      </c>
    </row>
    <row r="131" spans="1:8" x14ac:dyDescent="0.25">
      <c r="A131" s="10">
        <f t="shared" si="3"/>
        <v>39744</v>
      </c>
      <c r="B131">
        <v>131.19999999999999</v>
      </c>
      <c r="C131">
        <v>455</v>
      </c>
      <c r="D131">
        <v>390.3</v>
      </c>
      <c r="E131">
        <v>769.4</v>
      </c>
      <c r="F131" s="4">
        <f t="shared" si="10"/>
        <v>521.5</v>
      </c>
      <c r="G131" s="2">
        <f t="shared" si="18"/>
        <v>1224.4000000000001</v>
      </c>
      <c r="H131" s="12">
        <f t="shared" ref="H131:H136" si="23">+(F131/G131-1)*100</f>
        <v>-57.407709898725912</v>
      </c>
    </row>
    <row r="132" spans="1:8" x14ac:dyDescent="0.25">
      <c r="A132" s="10">
        <f t="shared" si="3"/>
        <v>39751</v>
      </c>
      <c r="B132">
        <v>131.19999999999999</v>
      </c>
      <c r="C132">
        <v>480</v>
      </c>
      <c r="D132">
        <v>390.3</v>
      </c>
      <c r="E132">
        <v>892.2</v>
      </c>
      <c r="F132" s="4">
        <f t="shared" ref="F132:F195" si="24">+B132+D132</f>
        <v>521.5</v>
      </c>
      <c r="G132" s="2">
        <f t="shared" si="18"/>
        <v>1372.2</v>
      </c>
      <c r="H132" s="12">
        <f t="shared" si="23"/>
        <v>-61.995335956857602</v>
      </c>
    </row>
    <row r="133" spans="1:8" x14ac:dyDescent="0.25">
      <c r="A133" s="10">
        <f t="shared" si="3"/>
        <v>39758</v>
      </c>
      <c r="B133">
        <v>104.8</v>
      </c>
      <c r="C133">
        <v>695</v>
      </c>
      <c r="D133">
        <v>422.8</v>
      </c>
      <c r="E133">
        <v>983.2</v>
      </c>
      <c r="F133" s="4">
        <f t="shared" si="24"/>
        <v>527.6</v>
      </c>
      <c r="G133" s="2">
        <f t="shared" si="18"/>
        <v>1678.2</v>
      </c>
      <c r="H133" s="12">
        <f t="shared" si="23"/>
        <v>-68.56155404600166</v>
      </c>
    </row>
    <row r="134" spans="1:8" x14ac:dyDescent="0.25">
      <c r="A134" s="10">
        <f t="shared" si="3"/>
        <v>39765</v>
      </c>
      <c r="B134">
        <v>104.8</v>
      </c>
      <c r="C134">
        <v>1055</v>
      </c>
      <c r="D134">
        <v>372.4</v>
      </c>
      <c r="E134">
        <v>1039.3</v>
      </c>
      <c r="F134" s="4">
        <f t="shared" si="24"/>
        <v>477.2</v>
      </c>
      <c r="G134" s="2">
        <f t="shared" si="18"/>
        <v>2094.3000000000002</v>
      </c>
      <c r="H134" s="12">
        <f t="shared" si="23"/>
        <v>-77.214343694790628</v>
      </c>
    </row>
    <row r="135" spans="1:8" x14ac:dyDescent="0.25">
      <c r="A135" s="10">
        <f t="shared" si="3"/>
        <v>39772</v>
      </c>
      <c r="B135">
        <v>139.30000000000001</v>
      </c>
      <c r="C135">
        <v>1011</v>
      </c>
      <c r="D135">
        <v>372.4</v>
      </c>
      <c r="E135">
        <v>1232.2</v>
      </c>
      <c r="F135" s="4">
        <f t="shared" si="24"/>
        <v>511.7</v>
      </c>
      <c r="G135" s="2">
        <f t="shared" si="18"/>
        <v>2243.1999999999998</v>
      </c>
      <c r="H135" s="12">
        <f t="shared" si="23"/>
        <v>-77.188837375178323</v>
      </c>
    </row>
    <row r="136" spans="1:8" x14ac:dyDescent="0.25">
      <c r="A136" s="10">
        <f t="shared" si="3"/>
        <v>39779</v>
      </c>
      <c r="B136">
        <v>259.3</v>
      </c>
      <c r="C136">
        <v>1071</v>
      </c>
      <c r="D136">
        <v>372.4</v>
      </c>
      <c r="E136">
        <v>1232.2</v>
      </c>
      <c r="F136" s="4">
        <f t="shared" si="24"/>
        <v>631.70000000000005</v>
      </c>
      <c r="G136" s="2">
        <f t="shared" si="18"/>
        <v>2303.1999999999998</v>
      </c>
      <c r="H136" s="12">
        <f t="shared" si="23"/>
        <v>-72.572941993747818</v>
      </c>
    </row>
    <row r="137" spans="1:8" x14ac:dyDescent="0.25">
      <c r="A137" s="10">
        <f t="shared" si="3"/>
        <v>39786</v>
      </c>
      <c r="B137">
        <v>291.7</v>
      </c>
      <c r="C137">
        <v>1026</v>
      </c>
      <c r="D137">
        <v>400</v>
      </c>
      <c r="E137">
        <v>1289.0999999999999</v>
      </c>
      <c r="F137" s="4">
        <f t="shared" si="24"/>
        <v>691.7</v>
      </c>
      <c r="G137" s="2">
        <f t="shared" ref="G137:G151" si="25">+C137+E137</f>
        <v>2315.1</v>
      </c>
      <c r="H137" s="12">
        <f t="shared" ref="H137:H142" si="26">+(F137/G137-1)*100</f>
        <v>-70.122240939916196</v>
      </c>
    </row>
    <row r="138" spans="1:8" x14ac:dyDescent="0.25">
      <c r="A138" s="10">
        <f t="shared" si="3"/>
        <v>39793</v>
      </c>
      <c r="B138">
        <v>238.4</v>
      </c>
      <c r="C138">
        <v>1030</v>
      </c>
      <c r="D138">
        <v>448.3</v>
      </c>
      <c r="E138">
        <v>1350.4</v>
      </c>
      <c r="F138" s="4">
        <f t="shared" si="24"/>
        <v>686.7</v>
      </c>
      <c r="G138" s="2">
        <f t="shared" si="25"/>
        <v>2380.4</v>
      </c>
      <c r="H138" s="12">
        <f t="shared" si="26"/>
        <v>-71.151907242480263</v>
      </c>
    </row>
    <row r="139" spans="1:8" x14ac:dyDescent="0.25">
      <c r="A139" s="10">
        <f t="shared" si="3"/>
        <v>39800</v>
      </c>
      <c r="B139">
        <v>198</v>
      </c>
      <c r="C139">
        <v>912.5</v>
      </c>
      <c r="D139">
        <v>472.5</v>
      </c>
      <c r="E139">
        <v>1460.6</v>
      </c>
      <c r="F139" s="4">
        <f t="shared" si="24"/>
        <v>670.5</v>
      </c>
      <c r="G139" s="2">
        <f t="shared" si="25"/>
        <v>2373.1</v>
      </c>
      <c r="H139" s="12">
        <f t="shared" si="26"/>
        <v>-71.745817706797027</v>
      </c>
    </row>
    <row r="140" spans="1:8" x14ac:dyDescent="0.25">
      <c r="A140" s="10">
        <f t="shared" si="3"/>
        <v>39807</v>
      </c>
      <c r="B140">
        <v>188.8</v>
      </c>
      <c r="C140">
        <v>995.4</v>
      </c>
      <c r="D140">
        <v>481.7</v>
      </c>
      <c r="E140">
        <v>1505.9</v>
      </c>
      <c r="F140" s="4">
        <f t="shared" si="24"/>
        <v>670.5</v>
      </c>
      <c r="G140" s="2">
        <f t="shared" si="25"/>
        <v>2501.3000000000002</v>
      </c>
      <c r="H140" s="12">
        <f t="shared" si="26"/>
        <v>-73.193939151641146</v>
      </c>
    </row>
    <row r="141" spans="1:8" x14ac:dyDescent="0.25">
      <c r="A141" s="10">
        <f t="shared" si="3"/>
        <v>39814</v>
      </c>
      <c r="B141">
        <v>210.1</v>
      </c>
      <c r="C141">
        <v>995.4</v>
      </c>
      <c r="D141">
        <v>520.4</v>
      </c>
      <c r="E141">
        <v>1505.9</v>
      </c>
      <c r="F141" s="4">
        <f t="shared" si="24"/>
        <v>730.5</v>
      </c>
      <c r="G141" s="2">
        <f t="shared" si="25"/>
        <v>2501.3000000000002</v>
      </c>
      <c r="H141" s="12">
        <f t="shared" si="26"/>
        <v>-70.795186503018442</v>
      </c>
    </row>
    <row r="142" spans="1:8" x14ac:dyDescent="0.25">
      <c r="A142" s="10">
        <f t="shared" si="3"/>
        <v>39821</v>
      </c>
      <c r="B142">
        <v>210.1</v>
      </c>
      <c r="C142">
        <v>1083</v>
      </c>
      <c r="D142">
        <v>520.4</v>
      </c>
      <c r="E142">
        <v>1542.7</v>
      </c>
      <c r="F142" s="4">
        <f t="shared" si="24"/>
        <v>730.5</v>
      </c>
      <c r="G142" s="2">
        <f t="shared" si="25"/>
        <v>2625.7</v>
      </c>
      <c r="H142" s="12">
        <f t="shared" si="26"/>
        <v>-72.17884754541646</v>
      </c>
    </row>
    <row r="143" spans="1:8" x14ac:dyDescent="0.25">
      <c r="A143" s="10">
        <f t="shared" si="3"/>
        <v>39828</v>
      </c>
      <c r="B143">
        <v>210.1</v>
      </c>
      <c r="C143">
        <v>963</v>
      </c>
      <c r="D143">
        <v>520.4</v>
      </c>
      <c r="E143">
        <v>1726.3</v>
      </c>
      <c r="F143" s="4">
        <f t="shared" si="24"/>
        <v>730.5</v>
      </c>
      <c r="G143" s="2">
        <f t="shared" si="25"/>
        <v>2689.3</v>
      </c>
      <c r="H143" s="12">
        <f t="shared" ref="H143:H148" si="27">+(F143/G143-1)*100</f>
        <v>-72.836797679693603</v>
      </c>
    </row>
    <row r="144" spans="1:8" x14ac:dyDescent="0.25">
      <c r="A144" s="10">
        <f t="shared" si="3"/>
        <v>39835</v>
      </c>
      <c r="B144">
        <v>234.2</v>
      </c>
      <c r="C144">
        <v>983</v>
      </c>
      <c r="D144">
        <v>600.6</v>
      </c>
      <c r="E144">
        <v>1769.3</v>
      </c>
      <c r="F144" s="4">
        <f t="shared" si="24"/>
        <v>834.8</v>
      </c>
      <c r="G144" s="2">
        <f t="shared" si="25"/>
        <v>2752.3</v>
      </c>
      <c r="H144" s="12">
        <f t="shared" si="27"/>
        <v>-69.669004105657081</v>
      </c>
    </row>
    <row r="145" spans="1:9" x14ac:dyDescent="0.25">
      <c r="A145" s="10">
        <f t="shared" si="3"/>
        <v>39842</v>
      </c>
      <c r="B145">
        <v>266.89999999999998</v>
      </c>
      <c r="C145">
        <v>1001.3</v>
      </c>
      <c r="D145">
        <v>634.79999999999995</v>
      </c>
      <c r="E145">
        <v>1859.3</v>
      </c>
      <c r="F145" s="4">
        <f t="shared" si="24"/>
        <v>901.69999999999993</v>
      </c>
      <c r="G145" s="2">
        <f t="shared" si="25"/>
        <v>2860.6</v>
      </c>
      <c r="H145" s="12">
        <f t="shared" si="27"/>
        <v>-68.478640844578067</v>
      </c>
    </row>
    <row r="146" spans="1:9" x14ac:dyDescent="0.25">
      <c r="A146" s="10">
        <f t="shared" si="3"/>
        <v>39849</v>
      </c>
      <c r="B146">
        <v>473.8</v>
      </c>
      <c r="C146">
        <v>1061.3</v>
      </c>
      <c r="D146">
        <v>643.29999999999995</v>
      </c>
      <c r="E146">
        <v>1859.3</v>
      </c>
      <c r="F146" s="4">
        <f t="shared" si="24"/>
        <v>1117.0999999999999</v>
      </c>
      <c r="G146" s="2">
        <f t="shared" si="25"/>
        <v>2920.6</v>
      </c>
      <c r="H146" s="12">
        <f t="shared" si="27"/>
        <v>-61.751010066424719</v>
      </c>
    </row>
    <row r="147" spans="1:9" x14ac:dyDescent="0.25">
      <c r="A147" s="10">
        <f t="shared" si="3"/>
        <v>39856</v>
      </c>
      <c r="B147">
        <v>462.6</v>
      </c>
      <c r="C147">
        <v>1001.3</v>
      </c>
      <c r="D147">
        <v>692.5</v>
      </c>
      <c r="E147">
        <v>1917.5</v>
      </c>
      <c r="F147" s="4">
        <f t="shared" si="24"/>
        <v>1155.0999999999999</v>
      </c>
      <c r="G147" s="2">
        <f t="shared" si="25"/>
        <v>2918.8</v>
      </c>
      <c r="H147" s="12">
        <f t="shared" si="27"/>
        <v>-60.425517335891463</v>
      </c>
    </row>
    <row r="148" spans="1:9" x14ac:dyDescent="0.25">
      <c r="A148" s="10">
        <f t="shared" si="3"/>
        <v>39863</v>
      </c>
      <c r="B148">
        <v>456.2</v>
      </c>
      <c r="C148">
        <v>840</v>
      </c>
      <c r="D148">
        <v>702.6</v>
      </c>
      <c r="E148">
        <v>2065.8000000000002</v>
      </c>
      <c r="F148" s="4">
        <f t="shared" si="24"/>
        <v>1158.8</v>
      </c>
      <c r="G148" s="2">
        <f t="shared" si="25"/>
        <v>2905.8</v>
      </c>
      <c r="H148" s="12">
        <f t="shared" si="27"/>
        <v>-60.121137036272287</v>
      </c>
    </row>
    <row r="149" spans="1:9" x14ac:dyDescent="0.25">
      <c r="A149" s="10">
        <f t="shared" si="3"/>
        <v>39870</v>
      </c>
      <c r="B149">
        <v>402</v>
      </c>
      <c r="C149">
        <v>840</v>
      </c>
      <c r="D149">
        <v>711.3</v>
      </c>
      <c r="E149">
        <v>2141.4</v>
      </c>
      <c r="F149" s="4">
        <f t="shared" si="24"/>
        <v>1113.3</v>
      </c>
      <c r="G149" s="2">
        <f t="shared" si="25"/>
        <v>2981.4</v>
      </c>
      <c r="H149" s="12">
        <f t="shared" ref="H149:H154" si="28">+(F149/G149-1)*100</f>
        <v>-62.65848259207084</v>
      </c>
    </row>
    <row r="150" spans="1:9" x14ac:dyDescent="0.25">
      <c r="A150" s="10">
        <f t="shared" si="3"/>
        <v>39877</v>
      </c>
      <c r="B150">
        <v>472.1</v>
      </c>
      <c r="C150">
        <v>710</v>
      </c>
      <c r="D150">
        <v>739.8</v>
      </c>
      <c r="E150">
        <v>2234.6</v>
      </c>
      <c r="F150" s="4">
        <f t="shared" si="24"/>
        <v>1211.9000000000001</v>
      </c>
      <c r="G150" s="2">
        <f t="shared" si="25"/>
        <v>2944.6</v>
      </c>
      <c r="H150" s="12">
        <f t="shared" si="28"/>
        <v>-58.84330639136045</v>
      </c>
    </row>
    <row r="151" spans="1:9" x14ac:dyDescent="0.25">
      <c r="A151" s="10">
        <f t="shared" si="3"/>
        <v>39884</v>
      </c>
      <c r="B151">
        <v>460.7</v>
      </c>
      <c r="C151">
        <v>649.9</v>
      </c>
      <c r="D151">
        <v>775.9</v>
      </c>
      <c r="E151">
        <v>2300.1</v>
      </c>
      <c r="F151" s="4">
        <f t="shared" si="24"/>
        <v>1236.5999999999999</v>
      </c>
      <c r="G151" s="2">
        <f t="shared" si="25"/>
        <v>2950</v>
      </c>
      <c r="H151" s="12">
        <f t="shared" si="28"/>
        <v>-58.081355932203394</v>
      </c>
    </row>
    <row r="152" spans="1:9" x14ac:dyDescent="0.25">
      <c r="A152" s="10">
        <f t="shared" si="3"/>
        <v>39891</v>
      </c>
      <c r="B152">
        <v>440.1</v>
      </c>
      <c r="C152">
        <v>569.9</v>
      </c>
      <c r="D152">
        <v>796.5</v>
      </c>
      <c r="E152">
        <v>2380.6</v>
      </c>
      <c r="F152" s="4">
        <f t="shared" si="24"/>
        <v>1236.5999999999999</v>
      </c>
      <c r="G152" s="2">
        <f t="shared" ref="G152:G183" si="29">+C152+E152</f>
        <v>2950.5</v>
      </c>
      <c r="H152" s="12">
        <f t="shared" si="28"/>
        <v>-58.088459583121512</v>
      </c>
    </row>
    <row r="153" spans="1:9" x14ac:dyDescent="0.25">
      <c r="A153" s="10">
        <f t="shared" si="3"/>
        <v>39898</v>
      </c>
      <c r="B153">
        <v>372.6</v>
      </c>
      <c r="C153">
        <v>479.9</v>
      </c>
      <c r="D153">
        <v>857</v>
      </c>
      <c r="E153">
        <v>2466.3000000000002</v>
      </c>
      <c r="F153" s="4">
        <f t="shared" si="24"/>
        <v>1229.5999999999999</v>
      </c>
      <c r="G153" s="2">
        <f t="shared" si="29"/>
        <v>2946.2000000000003</v>
      </c>
      <c r="H153" s="12">
        <f t="shared" si="28"/>
        <v>-58.264883578847339</v>
      </c>
    </row>
    <row r="154" spans="1:9" x14ac:dyDescent="0.25">
      <c r="A154" s="10">
        <f t="shared" si="3"/>
        <v>39905</v>
      </c>
      <c r="B154">
        <v>370.6</v>
      </c>
      <c r="C154">
        <v>479.9</v>
      </c>
      <c r="D154">
        <v>987.8</v>
      </c>
      <c r="E154">
        <v>2466.3000000000002</v>
      </c>
      <c r="F154" s="4">
        <f t="shared" si="24"/>
        <v>1358.4</v>
      </c>
      <c r="G154" s="2">
        <f t="shared" si="29"/>
        <v>2946.2000000000003</v>
      </c>
      <c r="H154" s="12">
        <f t="shared" si="28"/>
        <v>-53.893150498947804</v>
      </c>
    </row>
    <row r="155" spans="1:9" x14ac:dyDescent="0.25">
      <c r="A155" s="10">
        <f t="shared" si="3"/>
        <v>39912</v>
      </c>
      <c r="B155">
        <v>307.60000000000002</v>
      </c>
      <c r="C155">
        <v>395.2</v>
      </c>
      <c r="D155">
        <v>1049.5999999999999</v>
      </c>
      <c r="E155">
        <v>2616.4</v>
      </c>
      <c r="F155" s="4">
        <f t="shared" si="24"/>
        <v>1357.1999999999998</v>
      </c>
      <c r="G155" s="2">
        <f t="shared" si="29"/>
        <v>3011.6</v>
      </c>
      <c r="H155" s="12">
        <f t="shared" ref="H155:H186" si="30">+(F155/G155-1)*100</f>
        <v>-54.934254217027501</v>
      </c>
    </row>
    <row r="156" spans="1:9" x14ac:dyDescent="0.25">
      <c r="A156" s="10">
        <f t="shared" si="3"/>
        <v>39919</v>
      </c>
      <c r="B156">
        <v>176.5</v>
      </c>
      <c r="C156">
        <v>362.8</v>
      </c>
      <c r="D156">
        <v>1180.3</v>
      </c>
      <c r="E156">
        <v>2694.2</v>
      </c>
      <c r="F156" s="4">
        <f t="shared" si="24"/>
        <v>1356.8</v>
      </c>
      <c r="G156" s="2">
        <f t="shared" si="29"/>
        <v>3057</v>
      </c>
      <c r="H156" s="12">
        <f t="shared" si="30"/>
        <v>-55.616617598953219</v>
      </c>
    </row>
    <row r="157" spans="1:9" x14ac:dyDescent="0.25">
      <c r="A157" s="10">
        <f t="shared" si="3"/>
        <v>39926</v>
      </c>
      <c r="B157">
        <v>241.3</v>
      </c>
      <c r="C157">
        <v>302.8</v>
      </c>
      <c r="D157">
        <v>1180.3</v>
      </c>
      <c r="E157">
        <v>2751.9</v>
      </c>
      <c r="F157" s="4">
        <f t="shared" si="24"/>
        <v>1421.6</v>
      </c>
      <c r="G157" s="2">
        <f t="shared" si="29"/>
        <v>3054.7000000000003</v>
      </c>
      <c r="H157" s="12">
        <f t="shared" si="30"/>
        <v>-53.461878416865829</v>
      </c>
    </row>
    <row r="158" spans="1:9" x14ac:dyDescent="0.25">
      <c r="A158" s="10">
        <f t="shared" si="3"/>
        <v>39933</v>
      </c>
      <c r="B158">
        <v>183.3</v>
      </c>
      <c r="C158">
        <v>286.3</v>
      </c>
      <c r="D158">
        <v>1243.0999999999999</v>
      </c>
      <c r="E158">
        <v>2751.9</v>
      </c>
      <c r="F158" s="4">
        <f t="shared" si="24"/>
        <v>1426.3999999999999</v>
      </c>
      <c r="G158" s="2">
        <f t="shared" si="29"/>
        <v>3038.2000000000003</v>
      </c>
      <c r="H158" s="12">
        <f t="shared" si="30"/>
        <v>-53.05114870647094</v>
      </c>
      <c r="I158">
        <v>0</v>
      </c>
    </row>
    <row r="159" spans="1:9" x14ac:dyDescent="0.25">
      <c r="A159" s="10">
        <f t="shared" si="3"/>
        <v>39940</v>
      </c>
      <c r="B159">
        <v>125.3</v>
      </c>
      <c r="C159">
        <v>286.3</v>
      </c>
      <c r="D159">
        <v>1309.0999999999999</v>
      </c>
      <c r="E159">
        <v>2751.9</v>
      </c>
      <c r="F159" s="4">
        <f t="shared" si="24"/>
        <v>1434.3999999999999</v>
      </c>
      <c r="G159" s="2">
        <f t="shared" si="29"/>
        <v>3038.2000000000003</v>
      </c>
      <c r="H159" s="12">
        <f t="shared" si="30"/>
        <v>-52.787834902244754</v>
      </c>
      <c r="I159">
        <v>0</v>
      </c>
    </row>
    <row r="160" spans="1:9" x14ac:dyDescent="0.25">
      <c r="A160" s="10">
        <f t="shared" si="3"/>
        <v>39947</v>
      </c>
      <c r="B160">
        <v>125.3</v>
      </c>
      <c r="C160">
        <v>286.3</v>
      </c>
      <c r="D160">
        <v>1309.0999999999999</v>
      </c>
      <c r="E160">
        <v>2751.9</v>
      </c>
      <c r="F160" s="4">
        <f t="shared" si="24"/>
        <v>1434.3999999999999</v>
      </c>
      <c r="G160" s="2">
        <f t="shared" si="29"/>
        <v>3038.2000000000003</v>
      </c>
      <c r="H160" s="12">
        <f t="shared" si="30"/>
        <v>-52.787834902244754</v>
      </c>
      <c r="I160">
        <v>0</v>
      </c>
    </row>
    <row r="161" spans="1:9" x14ac:dyDescent="0.25">
      <c r="A161" s="10">
        <f t="shared" si="3"/>
        <v>39954</v>
      </c>
      <c r="B161">
        <v>125.3</v>
      </c>
      <c r="C161">
        <v>226.4</v>
      </c>
      <c r="D161">
        <v>1375.1</v>
      </c>
      <c r="E161">
        <v>2809.8</v>
      </c>
      <c r="F161" s="4">
        <f t="shared" si="24"/>
        <v>1500.3999999999999</v>
      </c>
      <c r="G161" s="2">
        <f t="shared" si="29"/>
        <v>3036.2000000000003</v>
      </c>
      <c r="H161" s="12">
        <f t="shared" si="30"/>
        <v>-50.582965549041582</v>
      </c>
      <c r="I161">
        <v>0</v>
      </c>
    </row>
    <row r="162" spans="1:9" x14ac:dyDescent="0.25">
      <c r="A162" s="10">
        <f t="shared" si="3"/>
        <v>39961</v>
      </c>
      <c r="B162">
        <v>125.3</v>
      </c>
      <c r="C162">
        <v>346.4</v>
      </c>
      <c r="D162">
        <v>1375.1</v>
      </c>
      <c r="E162">
        <v>2809.8</v>
      </c>
      <c r="F162" s="4">
        <f t="shared" si="24"/>
        <v>1500.3999999999999</v>
      </c>
      <c r="G162" s="2">
        <f t="shared" si="29"/>
        <v>3156.2000000000003</v>
      </c>
      <c r="H162" s="12">
        <f t="shared" si="30"/>
        <v>-52.461821177365195</v>
      </c>
      <c r="I162">
        <v>0</v>
      </c>
    </row>
    <row r="163" spans="1:9" x14ac:dyDescent="0.25">
      <c r="A163" s="10">
        <f t="shared" si="3"/>
        <v>39968</v>
      </c>
      <c r="B163">
        <v>125.3</v>
      </c>
      <c r="C163">
        <v>313.60000000000002</v>
      </c>
      <c r="D163">
        <v>1375.1</v>
      </c>
      <c r="E163">
        <v>2825.7</v>
      </c>
      <c r="F163" s="4">
        <f t="shared" si="24"/>
        <v>1500.3999999999999</v>
      </c>
      <c r="G163" s="2">
        <f t="shared" si="29"/>
        <v>3139.2999999999997</v>
      </c>
      <c r="H163" s="12">
        <f t="shared" si="30"/>
        <v>-52.205905775172809</v>
      </c>
      <c r="I163">
        <v>0</v>
      </c>
    </row>
    <row r="164" spans="1:9" x14ac:dyDescent="0.25">
      <c r="A164" s="10">
        <f t="shared" si="3"/>
        <v>39975</v>
      </c>
      <c r="B164">
        <v>198.3</v>
      </c>
      <c r="C164">
        <v>261.8</v>
      </c>
      <c r="D164">
        <v>1441.1</v>
      </c>
      <c r="E164">
        <v>2871.4</v>
      </c>
      <c r="F164" s="4">
        <f t="shared" si="24"/>
        <v>1639.3999999999999</v>
      </c>
      <c r="G164" s="2">
        <f t="shared" si="29"/>
        <v>3133.2000000000003</v>
      </c>
      <c r="H164" s="12">
        <f t="shared" si="30"/>
        <v>-47.676496872207338</v>
      </c>
      <c r="I164">
        <v>0</v>
      </c>
    </row>
    <row r="165" spans="1:9" x14ac:dyDescent="0.25">
      <c r="A165" s="10">
        <f t="shared" si="3"/>
        <v>39982</v>
      </c>
      <c r="B165">
        <v>234.5</v>
      </c>
      <c r="C165">
        <v>221.4</v>
      </c>
      <c r="D165">
        <v>1441.1</v>
      </c>
      <c r="E165">
        <v>2911.8</v>
      </c>
      <c r="F165" s="4">
        <f t="shared" si="24"/>
        <v>1675.6</v>
      </c>
      <c r="G165" s="2">
        <f t="shared" si="29"/>
        <v>3133.2000000000003</v>
      </c>
      <c r="H165" s="12">
        <f t="shared" si="30"/>
        <v>-46.521128558662085</v>
      </c>
    </row>
    <row r="166" spans="1:9" x14ac:dyDescent="0.25">
      <c r="A166" s="10">
        <f t="shared" si="3"/>
        <v>39989</v>
      </c>
      <c r="B166">
        <v>431.9</v>
      </c>
      <c r="C166">
        <v>180</v>
      </c>
      <c r="D166">
        <v>1483.7</v>
      </c>
      <c r="E166">
        <v>2964.5</v>
      </c>
      <c r="F166" s="4">
        <f t="shared" si="24"/>
        <v>1915.6</v>
      </c>
      <c r="G166" s="2">
        <f t="shared" si="29"/>
        <v>3144.5</v>
      </c>
      <c r="H166" s="12">
        <f t="shared" si="30"/>
        <v>-39.080934965813327</v>
      </c>
      <c r="I166">
        <v>0</v>
      </c>
    </row>
    <row r="167" spans="1:9" x14ac:dyDescent="0.25">
      <c r="A167" s="10">
        <f t="shared" si="3"/>
        <v>39996</v>
      </c>
      <c r="B167">
        <v>490.7</v>
      </c>
      <c r="C167">
        <v>180</v>
      </c>
      <c r="D167">
        <v>1548.5</v>
      </c>
      <c r="E167">
        <v>2964.5</v>
      </c>
      <c r="F167" s="4">
        <f t="shared" si="24"/>
        <v>2039.2</v>
      </c>
      <c r="G167" s="2">
        <f t="shared" si="29"/>
        <v>3144.5</v>
      </c>
      <c r="H167" s="12">
        <f t="shared" si="30"/>
        <v>-35.150262362855777</v>
      </c>
    </row>
    <row r="168" spans="1:9" x14ac:dyDescent="0.25">
      <c r="A168" s="10">
        <f t="shared" si="3"/>
        <v>40003</v>
      </c>
      <c r="B168">
        <v>362.7</v>
      </c>
      <c r="C168">
        <v>155.5</v>
      </c>
      <c r="D168">
        <v>1556.5</v>
      </c>
      <c r="E168">
        <v>3005.6</v>
      </c>
      <c r="F168" s="4">
        <f t="shared" si="24"/>
        <v>1919.2</v>
      </c>
      <c r="G168" s="2">
        <f t="shared" si="29"/>
        <v>3161.1</v>
      </c>
      <c r="H168" s="12">
        <f t="shared" si="30"/>
        <v>-39.286957071905348</v>
      </c>
      <c r="I168">
        <v>60</v>
      </c>
    </row>
    <row r="169" spans="1:9" x14ac:dyDescent="0.25">
      <c r="A169" s="10">
        <f t="shared" si="3"/>
        <v>40010</v>
      </c>
      <c r="B169">
        <v>291.7</v>
      </c>
      <c r="C169">
        <v>155.5</v>
      </c>
      <c r="D169">
        <v>1632.8</v>
      </c>
      <c r="E169">
        <v>3005.6</v>
      </c>
      <c r="F169" s="4">
        <f t="shared" si="24"/>
        <v>1924.5</v>
      </c>
      <c r="G169" s="2">
        <f t="shared" si="29"/>
        <v>3161.1</v>
      </c>
      <c r="H169" s="12">
        <f t="shared" si="30"/>
        <v>-39.119293916674572</v>
      </c>
      <c r="I169">
        <v>60</v>
      </c>
    </row>
    <row r="170" spans="1:9" x14ac:dyDescent="0.25">
      <c r="A170" s="10">
        <f t="shared" si="3"/>
        <v>40017</v>
      </c>
      <c r="B170">
        <v>329.8</v>
      </c>
      <c r="C170">
        <v>104.5</v>
      </c>
      <c r="D170">
        <v>1772.9</v>
      </c>
      <c r="E170">
        <v>3056.6</v>
      </c>
      <c r="F170" s="4">
        <f t="shared" si="24"/>
        <v>2102.7000000000003</v>
      </c>
      <c r="G170" s="2">
        <f t="shared" si="29"/>
        <v>3161.1</v>
      </c>
      <c r="H170" s="12">
        <f t="shared" si="30"/>
        <v>-33.482015754009666</v>
      </c>
      <c r="I170">
        <v>120</v>
      </c>
    </row>
    <row r="171" spans="1:9" x14ac:dyDescent="0.25">
      <c r="A171" s="10">
        <f t="shared" si="3"/>
        <v>40024</v>
      </c>
      <c r="B171">
        <v>278.89999999999998</v>
      </c>
      <c r="C171">
        <v>164.5</v>
      </c>
      <c r="D171">
        <v>1845.8</v>
      </c>
      <c r="E171">
        <v>3056.6</v>
      </c>
      <c r="F171" s="4">
        <f t="shared" si="24"/>
        <v>2124.6999999999998</v>
      </c>
      <c r="G171" s="2">
        <f t="shared" si="29"/>
        <v>3221.1</v>
      </c>
      <c r="H171" s="12">
        <f t="shared" si="30"/>
        <v>-34.038061531774865</v>
      </c>
      <c r="I171">
        <v>120</v>
      </c>
    </row>
    <row r="172" spans="1:9" x14ac:dyDescent="0.25">
      <c r="A172" s="10">
        <f t="shared" si="3"/>
        <v>40031</v>
      </c>
      <c r="B172">
        <v>188.4</v>
      </c>
      <c r="C172">
        <v>344.5</v>
      </c>
      <c r="D172">
        <v>1900.3</v>
      </c>
      <c r="E172">
        <v>3056.6</v>
      </c>
      <c r="F172" s="4">
        <f t="shared" si="24"/>
        <v>2088.6999999999998</v>
      </c>
      <c r="G172" s="2">
        <f t="shared" si="29"/>
        <v>3401.1</v>
      </c>
      <c r="H172" s="12">
        <f t="shared" si="30"/>
        <v>-38.587515803710573</v>
      </c>
      <c r="I172">
        <v>180</v>
      </c>
    </row>
    <row r="173" spans="1:9" x14ac:dyDescent="0.25">
      <c r="A173" s="10">
        <f t="shared" si="3"/>
        <v>40038</v>
      </c>
      <c r="B173">
        <v>284.60000000000002</v>
      </c>
      <c r="C173">
        <v>229.4</v>
      </c>
      <c r="D173">
        <v>1989</v>
      </c>
      <c r="E173">
        <v>3180.1</v>
      </c>
      <c r="F173" s="4">
        <f t="shared" si="24"/>
        <v>2273.6</v>
      </c>
      <c r="G173" s="2">
        <f t="shared" si="29"/>
        <v>3409.5</v>
      </c>
      <c r="H173" s="12">
        <f t="shared" si="30"/>
        <v>-33.31573544507993</v>
      </c>
      <c r="I173">
        <v>300</v>
      </c>
    </row>
    <row r="174" spans="1:9" x14ac:dyDescent="0.25">
      <c r="A174" s="10">
        <f t="shared" si="3"/>
        <v>40045</v>
      </c>
      <c r="B174">
        <v>146.4</v>
      </c>
      <c r="C174">
        <v>229.4</v>
      </c>
      <c r="D174">
        <v>2081.8000000000002</v>
      </c>
      <c r="E174">
        <v>3220.3</v>
      </c>
      <c r="F174" s="4">
        <f t="shared" si="24"/>
        <v>2228.2000000000003</v>
      </c>
      <c r="G174" s="2">
        <f t="shared" si="29"/>
        <v>3449.7000000000003</v>
      </c>
      <c r="H174" s="12">
        <f t="shared" si="30"/>
        <v>-35.408876134156586</v>
      </c>
      <c r="I174">
        <v>420</v>
      </c>
    </row>
    <row r="175" spans="1:9" x14ac:dyDescent="0.25">
      <c r="A175" s="10">
        <f t="shared" si="3"/>
        <v>40052</v>
      </c>
      <c r="B175">
        <v>120</v>
      </c>
      <c r="C175">
        <v>49.7</v>
      </c>
      <c r="D175">
        <v>2127.3000000000002</v>
      </c>
      <c r="E175">
        <v>3309.4</v>
      </c>
      <c r="F175" s="4">
        <f t="shared" si="24"/>
        <v>2247.3000000000002</v>
      </c>
      <c r="G175" s="2">
        <f t="shared" si="29"/>
        <v>3359.1</v>
      </c>
      <c r="H175" s="12">
        <f t="shared" si="30"/>
        <v>-33.098151290524235</v>
      </c>
      <c r="I175">
        <v>401.9</v>
      </c>
    </row>
    <row r="176" spans="1:9" x14ac:dyDescent="0.25">
      <c r="A176" s="10">
        <f t="shared" si="3"/>
        <v>40059</v>
      </c>
      <c r="B176">
        <v>487.8</v>
      </c>
      <c r="C176">
        <v>283.7</v>
      </c>
      <c r="D176">
        <v>130.1</v>
      </c>
      <c r="E176">
        <v>0</v>
      </c>
      <c r="F176" s="4">
        <f t="shared" si="24"/>
        <v>617.9</v>
      </c>
      <c r="G176" s="2">
        <f t="shared" si="29"/>
        <v>283.7</v>
      </c>
      <c r="H176" s="12">
        <f t="shared" si="30"/>
        <v>117.80049347902715</v>
      </c>
    </row>
    <row r="177" spans="1:8" x14ac:dyDescent="0.25">
      <c r="A177" s="10">
        <f t="shared" si="3"/>
        <v>40066</v>
      </c>
      <c r="B177">
        <v>382.1</v>
      </c>
      <c r="C177">
        <v>182</v>
      </c>
      <c r="D177">
        <v>240.1</v>
      </c>
      <c r="E177">
        <v>100.3</v>
      </c>
      <c r="F177" s="4">
        <f t="shared" si="24"/>
        <v>622.20000000000005</v>
      </c>
      <c r="G177" s="2">
        <f t="shared" si="29"/>
        <v>282.3</v>
      </c>
      <c r="H177" s="12">
        <f t="shared" si="30"/>
        <v>120.40382571732202</v>
      </c>
    </row>
    <row r="178" spans="1:8" x14ac:dyDescent="0.25">
      <c r="A178" s="10">
        <f t="shared" si="3"/>
        <v>40073</v>
      </c>
      <c r="B178">
        <v>322.10000000000002</v>
      </c>
      <c r="C178">
        <v>122.3</v>
      </c>
      <c r="D178">
        <v>305.8</v>
      </c>
      <c r="E178">
        <v>213.5</v>
      </c>
      <c r="F178" s="4">
        <f t="shared" si="24"/>
        <v>627.90000000000009</v>
      </c>
      <c r="G178" s="2">
        <f t="shared" si="29"/>
        <v>335.8</v>
      </c>
      <c r="H178" s="12">
        <f t="shared" si="30"/>
        <v>86.986301369863028</v>
      </c>
    </row>
    <row r="179" spans="1:8" x14ac:dyDescent="0.25">
      <c r="A179" s="10">
        <f t="shared" si="3"/>
        <v>40080</v>
      </c>
      <c r="B179">
        <v>193.9</v>
      </c>
      <c r="C179">
        <v>122.3</v>
      </c>
      <c r="D179">
        <v>411.3</v>
      </c>
      <c r="E179">
        <v>265.5</v>
      </c>
      <c r="F179" s="4">
        <f t="shared" si="24"/>
        <v>605.20000000000005</v>
      </c>
      <c r="G179" s="2">
        <f t="shared" si="29"/>
        <v>387.8</v>
      </c>
      <c r="H179" s="12">
        <f t="shared" si="30"/>
        <v>56.059824651882415</v>
      </c>
    </row>
    <row r="180" spans="1:8" x14ac:dyDescent="0.25">
      <c r="A180" s="10">
        <f t="shared" si="3"/>
        <v>40087</v>
      </c>
      <c r="B180">
        <v>133.9</v>
      </c>
      <c r="C180">
        <v>71.2</v>
      </c>
      <c r="D180">
        <v>475.1</v>
      </c>
      <c r="E180">
        <v>328.9</v>
      </c>
      <c r="F180" s="4">
        <f t="shared" si="24"/>
        <v>609</v>
      </c>
      <c r="G180" s="2">
        <f t="shared" si="29"/>
        <v>400.09999999999997</v>
      </c>
      <c r="H180" s="12">
        <f t="shared" si="30"/>
        <v>52.211947013246693</v>
      </c>
    </row>
    <row r="181" spans="1:8" x14ac:dyDescent="0.25">
      <c r="A181" s="10">
        <f t="shared" si="3"/>
        <v>40094</v>
      </c>
      <c r="B181">
        <v>51.8</v>
      </c>
      <c r="C181">
        <v>131.19999999999999</v>
      </c>
      <c r="D181">
        <v>560.9</v>
      </c>
      <c r="E181">
        <v>339.9</v>
      </c>
      <c r="F181" s="4">
        <f t="shared" si="24"/>
        <v>612.69999999999993</v>
      </c>
      <c r="G181" s="2">
        <f t="shared" si="29"/>
        <v>471.09999999999997</v>
      </c>
      <c r="H181" s="12">
        <f t="shared" si="30"/>
        <v>30.057312672468694</v>
      </c>
    </row>
    <row r="182" spans="1:8" x14ac:dyDescent="0.25">
      <c r="A182" s="10">
        <f t="shared" si="3"/>
        <v>40101</v>
      </c>
      <c r="B182">
        <v>51.8</v>
      </c>
      <c r="C182">
        <v>131.19999999999999</v>
      </c>
      <c r="D182">
        <v>560.9</v>
      </c>
      <c r="E182">
        <v>339.9</v>
      </c>
      <c r="F182" s="4">
        <f t="shared" si="24"/>
        <v>612.69999999999993</v>
      </c>
      <c r="G182" s="2">
        <f t="shared" si="29"/>
        <v>471.09999999999997</v>
      </c>
      <c r="H182" s="12">
        <f t="shared" si="30"/>
        <v>30.057312672468694</v>
      </c>
    </row>
    <row r="183" spans="1:8" x14ac:dyDescent="0.25">
      <c r="A183" s="10">
        <f t="shared" si="3"/>
        <v>40108</v>
      </c>
      <c r="B183">
        <v>51.8</v>
      </c>
      <c r="C183">
        <v>131.19999999999999</v>
      </c>
      <c r="D183">
        <v>560.9</v>
      </c>
      <c r="E183">
        <v>339.9</v>
      </c>
      <c r="F183" s="4">
        <f t="shared" si="24"/>
        <v>612.69999999999993</v>
      </c>
      <c r="G183" s="2">
        <f t="shared" si="29"/>
        <v>471.09999999999997</v>
      </c>
      <c r="H183" s="12">
        <f t="shared" si="30"/>
        <v>30.057312672468694</v>
      </c>
    </row>
    <row r="184" spans="1:8" x14ac:dyDescent="0.25">
      <c r="A184" s="10">
        <f t="shared" si="3"/>
        <v>40115</v>
      </c>
      <c r="B184">
        <v>51.8</v>
      </c>
      <c r="C184">
        <v>131.19999999999999</v>
      </c>
      <c r="D184">
        <v>560.9</v>
      </c>
      <c r="E184">
        <v>339.9</v>
      </c>
      <c r="F184" s="4">
        <f t="shared" si="24"/>
        <v>612.69999999999993</v>
      </c>
      <c r="G184" s="2">
        <f t="shared" ref="G184:G215" si="31">+C184+E184</f>
        <v>471.09999999999997</v>
      </c>
      <c r="H184" s="12">
        <f t="shared" si="30"/>
        <v>30.057312672468694</v>
      </c>
    </row>
    <row r="185" spans="1:8" x14ac:dyDescent="0.25">
      <c r="A185" s="10">
        <f t="shared" si="3"/>
        <v>40122</v>
      </c>
      <c r="B185">
        <v>51.8</v>
      </c>
      <c r="C185">
        <v>104.8</v>
      </c>
      <c r="D185">
        <v>560.9</v>
      </c>
      <c r="E185">
        <v>372.4</v>
      </c>
      <c r="F185" s="4">
        <f t="shared" si="24"/>
        <v>612.69999999999993</v>
      </c>
      <c r="G185" s="2">
        <f t="shared" si="31"/>
        <v>477.2</v>
      </c>
      <c r="H185" s="12">
        <f t="shared" si="30"/>
        <v>28.394803017602666</v>
      </c>
    </row>
    <row r="186" spans="1:8" x14ac:dyDescent="0.25">
      <c r="A186" s="10">
        <f t="shared" si="3"/>
        <v>40129</v>
      </c>
      <c r="B186">
        <v>51.8</v>
      </c>
      <c r="C186">
        <v>104.8</v>
      </c>
      <c r="D186">
        <v>560.9</v>
      </c>
      <c r="E186">
        <v>372.4</v>
      </c>
      <c r="F186" s="4">
        <f t="shared" si="24"/>
        <v>612.69999999999993</v>
      </c>
      <c r="G186" s="2">
        <f t="shared" si="31"/>
        <v>477.2</v>
      </c>
      <c r="H186" s="12">
        <f t="shared" si="30"/>
        <v>28.394803017602666</v>
      </c>
    </row>
    <row r="187" spans="1:8" x14ac:dyDescent="0.25">
      <c r="A187" s="10">
        <f t="shared" si="3"/>
        <v>40136</v>
      </c>
      <c r="B187">
        <v>51.8</v>
      </c>
      <c r="C187">
        <v>139.30000000000001</v>
      </c>
      <c r="D187">
        <v>560.9</v>
      </c>
      <c r="E187">
        <v>372.4</v>
      </c>
      <c r="F187" s="4">
        <f t="shared" si="24"/>
        <v>612.69999999999993</v>
      </c>
      <c r="G187" s="2">
        <f t="shared" si="31"/>
        <v>511.7</v>
      </c>
      <c r="H187" s="12">
        <f t="shared" ref="H187:H218" si="32">+(F187/G187-1)*100</f>
        <v>19.738127809263229</v>
      </c>
    </row>
    <row r="188" spans="1:8" x14ac:dyDescent="0.25">
      <c r="A188" s="10">
        <f t="shared" si="3"/>
        <v>40143</v>
      </c>
      <c r="B188">
        <v>51.8</v>
      </c>
      <c r="C188">
        <v>259.3</v>
      </c>
      <c r="D188">
        <v>560.9</v>
      </c>
      <c r="E188">
        <v>372.4</v>
      </c>
      <c r="F188" s="4">
        <f t="shared" si="24"/>
        <v>612.69999999999993</v>
      </c>
      <c r="G188" s="2">
        <f t="shared" si="31"/>
        <v>631.70000000000005</v>
      </c>
      <c r="H188" s="12">
        <f t="shared" si="32"/>
        <v>-3.0077568466044147</v>
      </c>
    </row>
    <row r="189" spans="1:8" x14ac:dyDescent="0.25">
      <c r="A189" s="10">
        <f t="shared" si="3"/>
        <v>40150</v>
      </c>
      <c r="B189">
        <v>78.8</v>
      </c>
      <c r="C189">
        <v>291.7</v>
      </c>
      <c r="D189">
        <v>560.9</v>
      </c>
      <c r="E189">
        <v>400</v>
      </c>
      <c r="F189" s="4">
        <f t="shared" si="24"/>
        <v>639.69999999999993</v>
      </c>
      <c r="G189" s="2">
        <f t="shared" si="31"/>
        <v>691.7</v>
      </c>
      <c r="H189" s="12">
        <f t="shared" si="32"/>
        <v>-7.517709989880017</v>
      </c>
    </row>
    <row r="190" spans="1:8" x14ac:dyDescent="0.25">
      <c r="A190" s="10">
        <f t="shared" si="3"/>
        <v>40157</v>
      </c>
      <c r="B190">
        <v>258.8</v>
      </c>
      <c r="C190">
        <v>238.4</v>
      </c>
      <c r="D190">
        <v>560.9</v>
      </c>
      <c r="E190">
        <v>448.3</v>
      </c>
      <c r="F190" s="4">
        <f t="shared" si="24"/>
        <v>819.7</v>
      </c>
      <c r="G190" s="2">
        <f t="shared" si="31"/>
        <v>686.7</v>
      </c>
      <c r="H190" s="12">
        <f t="shared" si="32"/>
        <v>19.367991845056064</v>
      </c>
    </row>
    <row r="191" spans="1:8" x14ac:dyDescent="0.25">
      <c r="A191" s="10">
        <f t="shared" si="3"/>
        <v>40164</v>
      </c>
      <c r="B191">
        <v>318.8</v>
      </c>
      <c r="C191">
        <v>198</v>
      </c>
      <c r="D191">
        <v>560.9</v>
      </c>
      <c r="E191">
        <v>472.5</v>
      </c>
      <c r="F191" s="4">
        <f t="shared" si="24"/>
        <v>879.7</v>
      </c>
      <c r="G191" s="2">
        <f t="shared" si="31"/>
        <v>670.5</v>
      </c>
      <c r="H191" s="12">
        <f t="shared" si="32"/>
        <v>31.200596569724091</v>
      </c>
    </row>
    <row r="192" spans="1:8" x14ac:dyDescent="0.25">
      <c r="A192" s="10">
        <f t="shared" si="3"/>
        <v>40171</v>
      </c>
      <c r="B192">
        <v>318.8</v>
      </c>
      <c r="C192">
        <v>188.8</v>
      </c>
      <c r="D192">
        <v>560.9</v>
      </c>
      <c r="E192">
        <v>481.7</v>
      </c>
      <c r="F192" s="4">
        <f t="shared" si="24"/>
        <v>879.7</v>
      </c>
      <c r="G192" s="2">
        <f t="shared" si="31"/>
        <v>670.5</v>
      </c>
      <c r="H192" s="12">
        <f t="shared" si="32"/>
        <v>31.200596569724091</v>
      </c>
    </row>
    <row r="193" spans="1:8" x14ac:dyDescent="0.25">
      <c r="A193" s="10">
        <f t="shared" si="3"/>
        <v>40178</v>
      </c>
      <c r="B193">
        <v>311.60000000000002</v>
      </c>
      <c r="C193">
        <v>210.1</v>
      </c>
      <c r="D193">
        <v>570.79999999999995</v>
      </c>
      <c r="E193">
        <v>520.4</v>
      </c>
      <c r="F193" s="4">
        <f t="shared" si="24"/>
        <v>882.4</v>
      </c>
      <c r="G193" s="2">
        <f t="shared" si="31"/>
        <v>730.5</v>
      </c>
      <c r="H193" s="12">
        <f t="shared" si="32"/>
        <v>20.793976728268305</v>
      </c>
    </row>
    <row r="194" spans="1:8" x14ac:dyDescent="0.25">
      <c r="A194" s="10">
        <f t="shared" si="3"/>
        <v>40185</v>
      </c>
      <c r="B194">
        <v>240</v>
      </c>
      <c r="C194">
        <v>210.1</v>
      </c>
      <c r="D194">
        <v>589.79999999999995</v>
      </c>
      <c r="E194">
        <v>520.4</v>
      </c>
      <c r="F194" s="4">
        <f t="shared" si="24"/>
        <v>829.8</v>
      </c>
      <c r="G194" s="2">
        <f t="shared" si="31"/>
        <v>730.5</v>
      </c>
      <c r="H194" s="12">
        <f t="shared" si="32"/>
        <v>13.593429158110881</v>
      </c>
    </row>
    <row r="195" spans="1:8" x14ac:dyDescent="0.25">
      <c r="A195" s="10">
        <f t="shared" si="3"/>
        <v>40192</v>
      </c>
      <c r="B195">
        <v>360</v>
      </c>
      <c r="C195">
        <v>210.1</v>
      </c>
      <c r="D195">
        <v>619.6</v>
      </c>
      <c r="E195">
        <v>520.4</v>
      </c>
      <c r="F195" s="4">
        <f t="shared" si="24"/>
        <v>979.6</v>
      </c>
      <c r="G195" s="2">
        <f t="shared" si="31"/>
        <v>730.5</v>
      </c>
      <c r="H195" s="12">
        <f t="shared" si="32"/>
        <v>34.099931553730322</v>
      </c>
    </row>
    <row r="196" spans="1:8" x14ac:dyDescent="0.25">
      <c r="A196" s="10">
        <f t="shared" si="3"/>
        <v>40199</v>
      </c>
      <c r="B196">
        <v>420</v>
      </c>
      <c r="C196">
        <v>234.2</v>
      </c>
      <c r="D196">
        <v>669.8</v>
      </c>
      <c r="E196">
        <v>600.6</v>
      </c>
      <c r="F196" s="4">
        <f t="shared" ref="F196:F259" si="33">+B196+D196</f>
        <v>1089.8</v>
      </c>
      <c r="G196" s="2">
        <f t="shared" si="31"/>
        <v>834.8</v>
      </c>
      <c r="H196" s="12">
        <f t="shared" si="32"/>
        <v>30.546238620028742</v>
      </c>
    </row>
    <row r="197" spans="1:8" x14ac:dyDescent="0.25">
      <c r="A197" s="10">
        <f t="shared" si="3"/>
        <v>40206</v>
      </c>
      <c r="B197">
        <v>337.3</v>
      </c>
      <c r="C197">
        <v>266.89999999999998</v>
      </c>
      <c r="D197">
        <v>784.7</v>
      </c>
      <c r="E197">
        <v>634.79999999999995</v>
      </c>
      <c r="F197" s="4">
        <f t="shared" si="33"/>
        <v>1122</v>
      </c>
      <c r="G197" s="2">
        <f t="shared" si="31"/>
        <v>901.69999999999993</v>
      </c>
      <c r="H197" s="12">
        <f t="shared" si="32"/>
        <v>24.431629144948431</v>
      </c>
    </row>
    <row r="198" spans="1:8" x14ac:dyDescent="0.25">
      <c r="A198" s="10">
        <f t="shared" si="3"/>
        <v>40213</v>
      </c>
      <c r="B198">
        <v>309.3</v>
      </c>
      <c r="C198">
        <v>473.8</v>
      </c>
      <c r="D198">
        <v>812.7</v>
      </c>
      <c r="E198">
        <v>643.29999999999995</v>
      </c>
      <c r="F198" s="4">
        <f t="shared" si="33"/>
        <v>1122</v>
      </c>
      <c r="G198" s="2">
        <f t="shared" si="31"/>
        <v>1117.0999999999999</v>
      </c>
      <c r="H198" s="12">
        <f t="shared" si="32"/>
        <v>0.43863575328977333</v>
      </c>
    </row>
    <row r="199" spans="1:8" x14ac:dyDescent="0.25">
      <c r="A199" s="10">
        <f t="shared" si="3"/>
        <v>40220</v>
      </c>
      <c r="B199">
        <v>366.6</v>
      </c>
      <c r="C199">
        <v>462.6</v>
      </c>
      <c r="D199">
        <v>821.4</v>
      </c>
      <c r="E199">
        <v>692.5</v>
      </c>
      <c r="F199" s="4">
        <f t="shared" si="33"/>
        <v>1188</v>
      </c>
      <c r="G199" s="2">
        <f t="shared" si="31"/>
        <v>1155.0999999999999</v>
      </c>
      <c r="H199" s="12">
        <f t="shared" si="32"/>
        <v>2.8482382477707624</v>
      </c>
    </row>
    <row r="200" spans="1:8" x14ac:dyDescent="0.25">
      <c r="A200" s="10">
        <f t="shared" si="3"/>
        <v>40227</v>
      </c>
      <c r="B200">
        <v>366.6</v>
      </c>
      <c r="C200">
        <v>456.2</v>
      </c>
      <c r="D200">
        <v>884.7</v>
      </c>
      <c r="E200">
        <v>702.6</v>
      </c>
      <c r="F200" s="4">
        <f t="shared" si="33"/>
        <v>1251.3000000000002</v>
      </c>
      <c r="G200" s="2">
        <f t="shared" si="31"/>
        <v>1158.8</v>
      </c>
      <c r="H200" s="12">
        <f t="shared" si="32"/>
        <v>7.9823955816362036</v>
      </c>
    </row>
    <row r="201" spans="1:8" x14ac:dyDescent="0.25">
      <c r="A201" s="10">
        <f t="shared" si="3"/>
        <v>40234</v>
      </c>
      <c r="B201">
        <v>366.6</v>
      </c>
      <c r="C201">
        <v>402</v>
      </c>
      <c r="D201">
        <v>884.7</v>
      </c>
      <c r="E201">
        <v>711.3</v>
      </c>
      <c r="F201" s="4">
        <f t="shared" si="33"/>
        <v>1251.3000000000002</v>
      </c>
      <c r="G201" s="2">
        <f t="shared" si="31"/>
        <v>1113.3</v>
      </c>
      <c r="H201" s="12">
        <f t="shared" si="32"/>
        <v>12.395580706009191</v>
      </c>
    </row>
    <row r="202" spans="1:8" x14ac:dyDescent="0.25">
      <c r="A202" s="10">
        <f t="shared" si="3"/>
        <v>40241</v>
      </c>
      <c r="B202">
        <v>384.6</v>
      </c>
      <c r="C202">
        <v>472.1</v>
      </c>
      <c r="D202">
        <v>976.4</v>
      </c>
      <c r="E202">
        <v>739.8</v>
      </c>
      <c r="F202" s="4">
        <f t="shared" si="33"/>
        <v>1361</v>
      </c>
      <c r="G202" s="2">
        <f t="shared" si="31"/>
        <v>1211.9000000000001</v>
      </c>
      <c r="H202" s="12">
        <f t="shared" si="32"/>
        <v>12.302995296641628</v>
      </c>
    </row>
    <row r="203" spans="1:8" x14ac:dyDescent="0.25">
      <c r="A203" s="10">
        <f t="shared" si="3"/>
        <v>40248</v>
      </c>
      <c r="B203">
        <v>324.60000000000002</v>
      </c>
      <c r="C203">
        <v>460.7</v>
      </c>
      <c r="D203">
        <v>1001.5</v>
      </c>
      <c r="E203">
        <v>775.9</v>
      </c>
      <c r="F203" s="4">
        <f t="shared" si="33"/>
        <v>1326.1</v>
      </c>
      <c r="G203" s="2">
        <f t="shared" si="31"/>
        <v>1236.5999999999999</v>
      </c>
      <c r="H203" s="12">
        <f t="shared" si="32"/>
        <v>7.2375869319100783</v>
      </c>
    </row>
    <row r="204" spans="1:8" x14ac:dyDescent="0.25">
      <c r="A204" s="10">
        <f t="shared" si="3"/>
        <v>40255</v>
      </c>
      <c r="B204">
        <v>223</v>
      </c>
      <c r="C204">
        <v>440.1</v>
      </c>
      <c r="D204">
        <v>1109.0999999999999</v>
      </c>
      <c r="E204">
        <v>796.5</v>
      </c>
      <c r="F204" s="4">
        <f t="shared" si="33"/>
        <v>1332.1</v>
      </c>
      <c r="G204" s="2">
        <f t="shared" si="31"/>
        <v>1236.5999999999999</v>
      </c>
      <c r="H204" s="12">
        <f t="shared" si="32"/>
        <v>7.7227882904738809</v>
      </c>
    </row>
    <row r="205" spans="1:8" x14ac:dyDescent="0.25">
      <c r="A205" s="10">
        <f t="shared" si="3"/>
        <v>40262</v>
      </c>
      <c r="B205">
        <v>170.5</v>
      </c>
      <c r="C205">
        <v>372.6</v>
      </c>
      <c r="D205">
        <v>1212.2</v>
      </c>
      <c r="E205">
        <v>857</v>
      </c>
      <c r="F205" s="4">
        <f t="shared" si="33"/>
        <v>1382.7</v>
      </c>
      <c r="G205" s="2">
        <f t="shared" si="31"/>
        <v>1229.5999999999999</v>
      </c>
      <c r="H205" s="12">
        <f t="shared" si="32"/>
        <v>12.451203643461305</v>
      </c>
    </row>
    <row r="206" spans="1:8" x14ac:dyDescent="0.25">
      <c r="A206" s="10">
        <f t="shared" si="3"/>
        <v>40269</v>
      </c>
      <c r="B206">
        <v>290.5</v>
      </c>
      <c r="C206">
        <v>370.6</v>
      </c>
      <c r="D206">
        <v>1212.2</v>
      </c>
      <c r="E206">
        <v>987.8</v>
      </c>
      <c r="F206" s="4">
        <f t="shared" si="33"/>
        <v>1502.7</v>
      </c>
      <c r="G206" s="2">
        <f t="shared" si="31"/>
        <v>1358.4</v>
      </c>
      <c r="H206" s="12">
        <f t="shared" si="32"/>
        <v>10.622791519434616</v>
      </c>
    </row>
    <row r="207" spans="1:8" x14ac:dyDescent="0.25">
      <c r="A207" s="10">
        <f t="shared" si="3"/>
        <v>40276</v>
      </c>
      <c r="B207">
        <v>264.7</v>
      </c>
      <c r="C207">
        <v>307.60000000000002</v>
      </c>
      <c r="D207">
        <v>1309.5</v>
      </c>
      <c r="E207">
        <v>1049.5999999999999</v>
      </c>
      <c r="F207" s="4">
        <f t="shared" si="33"/>
        <v>1574.2</v>
      </c>
      <c r="G207" s="2">
        <f t="shared" si="31"/>
        <v>1357.1999999999998</v>
      </c>
      <c r="H207" s="12">
        <f t="shared" si="32"/>
        <v>15.988800471559106</v>
      </c>
    </row>
    <row r="208" spans="1:8" x14ac:dyDescent="0.25">
      <c r="A208" s="10">
        <f t="shared" si="3"/>
        <v>40283</v>
      </c>
      <c r="B208">
        <v>280.39999999999998</v>
      </c>
      <c r="C208">
        <v>176.5</v>
      </c>
      <c r="D208">
        <v>1353.8</v>
      </c>
      <c r="E208">
        <v>1180.3</v>
      </c>
      <c r="F208" s="4">
        <f t="shared" si="33"/>
        <v>1634.1999999999998</v>
      </c>
      <c r="G208" s="2">
        <f t="shared" si="31"/>
        <v>1356.8</v>
      </c>
      <c r="H208" s="12">
        <f t="shared" si="32"/>
        <v>20.445165094339622</v>
      </c>
    </row>
    <row r="209" spans="1:9" x14ac:dyDescent="0.25">
      <c r="A209" s="10">
        <f t="shared" si="3"/>
        <v>40290</v>
      </c>
      <c r="B209">
        <v>440.4</v>
      </c>
      <c r="C209">
        <v>241.3</v>
      </c>
      <c r="D209">
        <v>1353.8</v>
      </c>
      <c r="E209">
        <v>1180.3</v>
      </c>
      <c r="F209" s="4">
        <f t="shared" si="33"/>
        <v>1794.1999999999998</v>
      </c>
      <c r="G209" s="2">
        <f t="shared" si="31"/>
        <v>1421.6</v>
      </c>
      <c r="H209" s="12">
        <f t="shared" si="32"/>
        <v>26.20990433314574</v>
      </c>
    </row>
    <row r="210" spans="1:9" x14ac:dyDescent="0.25">
      <c r="A210" s="10">
        <f t="shared" si="3"/>
        <v>40297</v>
      </c>
      <c r="B210">
        <v>520.29999999999995</v>
      </c>
      <c r="C210">
        <v>183.3</v>
      </c>
      <c r="D210">
        <v>1391.5</v>
      </c>
      <c r="E210">
        <v>1243.0999999999999</v>
      </c>
      <c r="F210" s="4">
        <f t="shared" si="33"/>
        <v>1911.8</v>
      </c>
      <c r="G210" s="2">
        <f t="shared" si="31"/>
        <v>1426.3999999999999</v>
      </c>
      <c r="H210" s="12">
        <f t="shared" si="32"/>
        <v>34.029725182277069</v>
      </c>
      <c r="I210">
        <v>55</v>
      </c>
    </row>
    <row r="211" spans="1:9" x14ac:dyDescent="0.25">
      <c r="A211" s="10">
        <f t="shared" si="3"/>
        <v>40304</v>
      </c>
      <c r="B211">
        <v>509</v>
      </c>
      <c r="C211">
        <v>125.3</v>
      </c>
      <c r="D211">
        <v>1450.8</v>
      </c>
      <c r="E211">
        <v>1309.0999999999999</v>
      </c>
      <c r="F211" s="4">
        <f t="shared" si="33"/>
        <v>1959.8</v>
      </c>
      <c r="G211" s="2">
        <f t="shared" si="31"/>
        <v>1434.3999999999999</v>
      </c>
      <c r="H211" s="12">
        <f t="shared" si="32"/>
        <v>36.62855549358617</v>
      </c>
      <c r="I211">
        <v>55</v>
      </c>
    </row>
    <row r="212" spans="1:9" x14ac:dyDescent="0.25">
      <c r="A212" s="10">
        <f t="shared" si="3"/>
        <v>40311</v>
      </c>
      <c r="B212">
        <v>524.79999999999995</v>
      </c>
      <c r="C212">
        <v>125.3</v>
      </c>
      <c r="D212">
        <v>1532.9</v>
      </c>
      <c r="E212">
        <v>1309.0999999999999</v>
      </c>
      <c r="F212" s="4">
        <f t="shared" si="33"/>
        <v>2057.6999999999998</v>
      </c>
      <c r="G212" s="2">
        <f t="shared" si="31"/>
        <v>1434.3999999999999</v>
      </c>
      <c r="H212" s="12">
        <f t="shared" si="32"/>
        <v>43.453708867819294</v>
      </c>
      <c r="I212">
        <v>55</v>
      </c>
    </row>
    <row r="213" spans="1:9" x14ac:dyDescent="0.25">
      <c r="A213" s="10">
        <f t="shared" si="3"/>
        <v>40318</v>
      </c>
      <c r="B213">
        <v>425.3</v>
      </c>
      <c r="C213">
        <v>125.3</v>
      </c>
      <c r="D213">
        <v>1648.5</v>
      </c>
      <c r="E213">
        <v>1375.1</v>
      </c>
      <c r="F213" s="4">
        <f t="shared" si="33"/>
        <v>2073.8000000000002</v>
      </c>
      <c r="G213" s="2">
        <f t="shared" si="31"/>
        <v>1500.3999999999999</v>
      </c>
      <c r="H213" s="12">
        <f t="shared" si="32"/>
        <v>38.216475606504964</v>
      </c>
      <c r="I213">
        <v>55</v>
      </c>
    </row>
    <row r="214" spans="1:9" x14ac:dyDescent="0.25">
      <c r="A214" s="10">
        <f t="shared" si="3"/>
        <v>40325</v>
      </c>
      <c r="B214">
        <v>425.3</v>
      </c>
      <c r="C214">
        <v>125.3</v>
      </c>
      <c r="D214">
        <v>1648.5</v>
      </c>
      <c r="E214">
        <v>1375.1</v>
      </c>
      <c r="F214" s="4">
        <f t="shared" si="33"/>
        <v>2073.8000000000002</v>
      </c>
      <c r="G214" s="2">
        <f t="shared" si="31"/>
        <v>1500.3999999999999</v>
      </c>
      <c r="H214" s="12">
        <f t="shared" si="32"/>
        <v>38.216475606504964</v>
      </c>
      <c r="I214">
        <v>55</v>
      </c>
    </row>
    <row r="215" spans="1:9" x14ac:dyDescent="0.25">
      <c r="A215" s="10">
        <f t="shared" si="3"/>
        <v>40332</v>
      </c>
      <c r="B215">
        <v>549.70000000000005</v>
      </c>
      <c r="C215">
        <v>125.3</v>
      </c>
      <c r="D215">
        <v>1659.3</v>
      </c>
      <c r="E215">
        <v>1375.1</v>
      </c>
      <c r="F215" s="4">
        <f t="shared" si="33"/>
        <v>2209</v>
      </c>
      <c r="G215" s="2">
        <f t="shared" si="31"/>
        <v>1500.3999999999999</v>
      </c>
      <c r="H215" s="12">
        <f t="shared" si="32"/>
        <v>47.227406025059992</v>
      </c>
      <c r="I215">
        <v>55</v>
      </c>
    </row>
    <row r="216" spans="1:9" x14ac:dyDescent="0.25">
      <c r="A216" s="10">
        <f t="shared" si="3"/>
        <v>40339</v>
      </c>
      <c r="B216">
        <v>579.20000000000005</v>
      </c>
      <c r="C216">
        <v>198.3</v>
      </c>
      <c r="D216">
        <v>1756.2</v>
      </c>
      <c r="E216">
        <v>1441.1</v>
      </c>
      <c r="F216" s="4">
        <f t="shared" si="33"/>
        <v>2335.4</v>
      </c>
      <c r="G216" s="2">
        <f t="shared" ref="G216:G247" si="34">+C216+E216</f>
        <v>1639.3999999999999</v>
      </c>
      <c r="H216" s="12">
        <f t="shared" si="32"/>
        <v>42.45455654507748</v>
      </c>
      <c r="I216">
        <v>0</v>
      </c>
    </row>
    <row r="217" spans="1:9" x14ac:dyDescent="0.25">
      <c r="A217" s="10">
        <f t="shared" si="3"/>
        <v>40346</v>
      </c>
      <c r="B217">
        <v>713.1</v>
      </c>
      <c r="C217">
        <v>234.5</v>
      </c>
      <c r="D217">
        <v>1808.3</v>
      </c>
      <c r="E217">
        <v>1441.1</v>
      </c>
      <c r="F217" s="4">
        <f t="shared" si="33"/>
        <v>2521.4</v>
      </c>
      <c r="G217" s="2">
        <f t="shared" si="34"/>
        <v>1675.6</v>
      </c>
      <c r="H217" s="12">
        <f t="shared" si="32"/>
        <v>50.477440916686575</v>
      </c>
      <c r="I217">
        <v>0</v>
      </c>
    </row>
    <row r="218" spans="1:9" x14ac:dyDescent="0.25">
      <c r="A218" s="10">
        <f t="shared" si="3"/>
        <v>40353</v>
      </c>
      <c r="B218">
        <v>532.20000000000005</v>
      </c>
      <c r="C218">
        <v>431.9</v>
      </c>
      <c r="D218">
        <v>2094.9</v>
      </c>
      <c r="E218">
        <v>1483.7</v>
      </c>
      <c r="F218" s="4">
        <f t="shared" si="33"/>
        <v>2627.1000000000004</v>
      </c>
      <c r="G218" s="2">
        <f t="shared" si="34"/>
        <v>1915.6</v>
      </c>
      <c r="H218" s="12">
        <f t="shared" si="32"/>
        <v>37.142409688870345</v>
      </c>
      <c r="I218">
        <v>0</v>
      </c>
    </row>
    <row r="219" spans="1:9" x14ac:dyDescent="0.25">
      <c r="A219" s="10">
        <f t="shared" si="3"/>
        <v>40360</v>
      </c>
      <c r="B219">
        <v>488</v>
      </c>
      <c r="C219">
        <v>490.7</v>
      </c>
      <c r="D219">
        <v>2211.1</v>
      </c>
      <c r="E219">
        <v>1548.5</v>
      </c>
      <c r="F219" s="4">
        <f t="shared" si="33"/>
        <v>2699.1</v>
      </c>
      <c r="G219" s="2">
        <f t="shared" si="34"/>
        <v>2039.2</v>
      </c>
      <c r="H219" s="12">
        <f t="shared" ref="H219:H250" si="35">+(F219/G219-1)*100</f>
        <v>32.360729697920746</v>
      </c>
      <c r="I219">
        <v>0</v>
      </c>
    </row>
    <row r="220" spans="1:9" x14ac:dyDescent="0.25">
      <c r="A220" s="10">
        <f t="shared" si="3"/>
        <v>40367</v>
      </c>
      <c r="B220">
        <v>479.6</v>
      </c>
      <c r="C220">
        <v>362.7</v>
      </c>
      <c r="D220">
        <v>2383.3000000000002</v>
      </c>
      <c r="E220">
        <v>1556.5</v>
      </c>
      <c r="F220" s="4">
        <f t="shared" si="33"/>
        <v>2862.9</v>
      </c>
      <c r="G220" s="2">
        <f t="shared" si="34"/>
        <v>1919.2</v>
      </c>
      <c r="H220" s="12">
        <f t="shared" si="35"/>
        <v>49.171529804085033</v>
      </c>
      <c r="I220">
        <v>60</v>
      </c>
    </row>
    <row r="221" spans="1:9" x14ac:dyDescent="0.25">
      <c r="A221" s="10">
        <f t="shared" si="3"/>
        <v>40374</v>
      </c>
      <c r="B221">
        <v>523.9</v>
      </c>
      <c r="C221">
        <v>291.7</v>
      </c>
      <c r="D221">
        <v>2383.3000000000002</v>
      </c>
      <c r="E221">
        <v>1632.8</v>
      </c>
      <c r="F221" s="4">
        <f t="shared" si="33"/>
        <v>2907.2000000000003</v>
      </c>
      <c r="G221" s="2">
        <f t="shared" si="34"/>
        <v>1924.5</v>
      </c>
      <c r="H221" s="12">
        <f t="shared" si="35"/>
        <v>51.06261366588727</v>
      </c>
      <c r="I221">
        <v>60</v>
      </c>
    </row>
    <row r="222" spans="1:9" x14ac:dyDescent="0.25">
      <c r="A222" s="10">
        <f t="shared" si="3"/>
        <v>40381</v>
      </c>
      <c r="B222">
        <v>444.6</v>
      </c>
      <c r="C222">
        <v>329.8</v>
      </c>
      <c r="D222">
        <v>2526.9</v>
      </c>
      <c r="E222">
        <v>1772.9</v>
      </c>
      <c r="F222" s="4">
        <f t="shared" si="33"/>
        <v>2971.5</v>
      </c>
      <c r="G222" s="2">
        <f t="shared" si="34"/>
        <v>2102.7000000000003</v>
      </c>
      <c r="H222" s="12">
        <f t="shared" si="35"/>
        <v>41.318305036381787</v>
      </c>
      <c r="I222">
        <v>60</v>
      </c>
    </row>
    <row r="223" spans="1:9" x14ac:dyDescent="0.25">
      <c r="A223" s="10">
        <f t="shared" si="3"/>
        <v>40388</v>
      </c>
      <c r="B223">
        <v>504.6</v>
      </c>
      <c r="C223">
        <v>278.89999999999998</v>
      </c>
      <c r="D223">
        <v>2587.3000000000002</v>
      </c>
      <c r="E223">
        <v>1845.8</v>
      </c>
      <c r="F223" s="4">
        <f t="shared" si="33"/>
        <v>3091.9</v>
      </c>
      <c r="G223" s="2">
        <f t="shared" si="34"/>
        <v>2124.6999999999998</v>
      </c>
      <c r="H223" s="12">
        <f t="shared" si="35"/>
        <v>45.521720713512501</v>
      </c>
      <c r="I223">
        <v>60</v>
      </c>
    </row>
    <row r="224" spans="1:9" x14ac:dyDescent="0.25">
      <c r="A224" s="10">
        <f t="shared" si="3"/>
        <v>40395</v>
      </c>
      <c r="B224">
        <v>448.5</v>
      </c>
      <c r="C224">
        <v>188.4</v>
      </c>
      <c r="D224">
        <v>2587.3000000000002</v>
      </c>
      <c r="E224">
        <v>1900.3</v>
      </c>
      <c r="F224" s="4">
        <f t="shared" si="33"/>
        <v>3035.8</v>
      </c>
      <c r="G224" s="2">
        <f t="shared" si="34"/>
        <v>2088.6999999999998</v>
      </c>
      <c r="H224" s="12">
        <f t="shared" si="35"/>
        <v>45.343993871786296</v>
      </c>
      <c r="I224">
        <v>85</v>
      </c>
    </row>
    <row r="225" spans="1:9" x14ac:dyDescent="0.25">
      <c r="A225" s="10">
        <f t="shared" si="3"/>
        <v>40402</v>
      </c>
      <c r="B225">
        <v>465</v>
      </c>
      <c r="C225">
        <v>284.60000000000002</v>
      </c>
      <c r="D225">
        <v>2615.1999999999998</v>
      </c>
      <c r="E225">
        <v>1989</v>
      </c>
      <c r="F225" s="4">
        <f t="shared" si="33"/>
        <v>3080.2</v>
      </c>
      <c r="G225" s="2">
        <f t="shared" si="34"/>
        <v>2273.6</v>
      </c>
      <c r="H225" s="12">
        <f t="shared" si="35"/>
        <v>35.476776917663621</v>
      </c>
      <c r="I225">
        <v>325</v>
      </c>
    </row>
    <row r="226" spans="1:9" x14ac:dyDescent="0.25">
      <c r="A226" s="10">
        <f t="shared" si="3"/>
        <v>40409</v>
      </c>
      <c r="B226">
        <v>345</v>
      </c>
      <c r="C226">
        <v>146.4</v>
      </c>
      <c r="D226">
        <v>2805.5</v>
      </c>
      <c r="E226">
        <v>2081.8000000000002</v>
      </c>
      <c r="F226" s="4">
        <f t="shared" si="33"/>
        <v>3150.5</v>
      </c>
      <c r="G226" s="2">
        <f t="shared" si="34"/>
        <v>2228.2000000000003</v>
      </c>
      <c r="H226" s="12">
        <f t="shared" si="35"/>
        <v>41.392155102773522</v>
      </c>
      <c r="I226">
        <v>745</v>
      </c>
    </row>
    <row r="227" spans="1:9" x14ac:dyDescent="0.25">
      <c r="A227" s="10">
        <f t="shared" si="3"/>
        <v>40416</v>
      </c>
      <c r="B227">
        <v>285</v>
      </c>
      <c r="C227">
        <v>120</v>
      </c>
      <c r="D227">
        <v>2871.5</v>
      </c>
      <c r="E227">
        <v>2127.3000000000002</v>
      </c>
      <c r="F227" s="4">
        <f t="shared" si="33"/>
        <v>3156.5</v>
      </c>
      <c r="G227" s="2">
        <f t="shared" si="34"/>
        <v>2247.3000000000002</v>
      </c>
      <c r="H227" s="12">
        <f t="shared" si="35"/>
        <v>40.457437814266008</v>
      </c>
      <c r="I227">
        <v>745</v>
      </c>
    </row>
    <row r="228" spans="1:9" x14ac:dyDescent="0.25">
      <c r="A228" s="10">
        <f t="shared" si="3"/>
        <v>40423</v>
      </c>
      <c r="B228">
        <v>1090</v>
      </c>
      <c r="C228">
        <v>487.8</v>
      </c>
      <c r="D228">
        <v>0</v>
      </c>
      <c r="E228">
        <v>130.1</v>
      </c>
      <c r="F228" s="4">
        <f t="shared" si="33"/>
        <v>1090</v>
      </c>
      <c r="G228" s="2">
        <f t="shared" si="34"/>
        <v>617.9</v>
      </c>
      <c r="H228" s="12">
        <f t="shared" si="35"/>
        <v>76.403948859038692</v>
      </c>
    </row>
    <row r="229" spans="1:9" x14ac:dyDescent="0.25">
      <c r="A229" s="10">
        <f t="shared" si="3"/>
        <v>40430</v>
      </c>
      <c r="B229">
        <v>874.7</v>
      </c>
      <c r="C229">
        <v>382.1</v>
      </c>
      <c r="D229">
        <v>246.1</v>
      </c>
      <c r="E229">
        <v>240.1</v>
      </c>
      <c r="F229" s="4">
        <f t="shared" si="33"/>
        <v>1120.8</v>
      </c>
      <c r="G229" s="2">
        <f t="shared" si="34"/>
        <v>622.20000000000005</v>
      </c>
      <c r="H229" s="12">
        <f t="shared" si="35"/>
        <v>80.135004821600745</v>
      </c>
    </row>
    <row r="230" spans="1:9" x14ac:dyDescent="0.25">
      <c r="A230" s="10">
        <f t="shared" si="3"/>
        <v>40437</v>
      </c>
      <c r="B230">
        <v>748.3</v>
      </c>
      <c r="C230">
        <v>322.10000000000002</v>
      </c>
      <c r="D230">
        <v>332.7</v>
      </c>
      <c r="E230">
        <v>305.8</v>
      </c>
      <c r="F230" s="4">
        <f t="shared" si="33"/>
        <v>1081</v>
      </c>
      <c r="G230" s="2">
        <f t="shared" si="34"/>
        <v>627.90000000000009</v>
      </c>
      <c r="H230" s="12">
        <f t="shared" si="35"/>
        <v>72.161172161172132</v>
      </c>
    </row>
    <row r="231" spans="1:9" x14ac:dyDescent="0.25">
      <c r="A231" s="10">
        <f t="shared" si="3"/>
        <v>40444</v>
      </c>
      <c r="B231">
        <v>705.9</v>
      </c>
      <c r="C231">
        <v>193.9</v>
      </c>
      <c r="D231">
        <v>471.7</v>
      </c>
      <c r="E231">
        <v>411.3</v>
      </c>
      <c r="F231" s="4">
        <f t="shared" si="33"/>
        <v>1177.5999999999999</v>
      </c>
      <c r="G231" s="2">
        <f t="shared" si="34"/>
        <v>605.20000000000005</v>
      </c>
      <c r="H231" s="12">
        <f t="shared" si="35"/>
        <v>94.580304031725021</v>
      </c>
    </row>
    <row r="232" spans="1:9" x14ac:dyDescent="0.25">
      <c r="A232" s="10">
        <f t="shared" si="3"/>
        <v>40451</v>
      </c>
      <c r="B232">
        <v>700.1</v>
      </c>
      <c r="C232">
        <v>133.9</v>
      </c>
      <c r="D232">
        <v>505.1</v>
      </c>
      <c r="E232">
        <v>475.1</v>
      </c>
      <c r="F232" s="4">
        <f t="shared" si="33"/>
        <v>1205.2</v>
      </c>
      <c r="G232" s="2">
        <f t="shared" si="34"/>
        <v>609</v>
      </c>
      <c r="H232" s="12">
        <f t="shared" si="35"/>
        <v>97.898193760262743</v>
      </c>
    </row>
    <row r="233" spans="1:9" x14ac:dyDescent="0.25">
      <c r="A233" s="10">
        <f t="shared" si="3"/>
        <v>40458</v>
      </c>
      <c r="B233">
        <v>672.6</v>
      </c>
      <c r="C233">
        <v>51.8</v>
      </c>
      <c r="D233">
        <v>597.5</v>
      </c>
      <c r="E233">
        <v>560.9</v>
      </c>
      <c r="F233" s="4">
        <f t="shared" si="33"/>
        <v>1270.0999999999999</v>
      </c>
      <c r="G233" s="2">
        <f t="shared" si="34"/>
        <v>612.69999999999993</v>
      </c>
      <c r="H233" s="12">
        <f t="shared" si="35"/>
        <v>107.29557695446385</v>
      </c>
    </row>
    <row r="234" spans="1:9" x14ac:dyDescent="0.25">
      <c r="A234" s="10">
        <f t="shared" si="3"/>
        <v>40465</v>
      </c>
      <c r="B234">
        <v>653.79999999999995</v>
      </c>
      <c r="C234">
        <v>51.8</v>
      </c>
      <c r="D234">
        <v>639.70000000000005</v>
      </c>
      <c r="E234">
        <v>560.9</v>
      </c>
      <c r="F234" s="4">
        <f t="shared" si="33"/>
        <v>1293.5</v>
      </c>
      <c r="G234" s="2">
        <f t="shared" si="34"/>
        <v>612.69999999999993</v>
      </c>
      <c r="H234" s="12">
        <f t="shared" si="35"/>
        <v>111.11473804472011</v>
      </c>
    </row>
    <row r="235" spans="1:9" x14ac:dyDescent="0.25">
      <c r="A235" s="10">
        <f t="shared" si="3"/>
        <v>40472</v>
      </c>
      <c r="B235">
        <v>653.79999999999995</v>
      </c>
      <c r="C235">
        <v>51.8</v>
      </c>
      <c r="D235">
        <v>639.70000000000005</v>
      </c>
      <c r="E235">
        <v>560.9</v>
      </c>
      <c r="F235" s="4">
        <f t="shared" si="33"/>
        <v>1293.5</v>
      </c>
      <c r="G235" s="2">
        <f t="shared" si="34"/>
        <v>612.69999999999993</v>
      </c>
      <c r="H235" s="12">
        <f t="shared" si="35"/>
        <v>111.11473804472011</v>
      </c>
    </row>
    <row r="236" spans="1:9" x14ac:dyDescent="0.25">
      <c r="A236" s="10">
        <f t="shared" si="3"/>
        <v>40479</v>
      </c>
      <c r="B236">
        <v>606.29999999999995</v>
      </c>
      <c r="C236">
        <v>51.8</v>
      </c>
      <c r="D236">
        <v>705.8</v>
      </c>
      <c r="E236">
        <v>560.9</v>
      </c>
      <c r="F236" s="4">
        <f t="shared" si="33"/>
        <v>1312.1</v>
      </c>
      <c r="G236" s="2">
        <f t="shared" si="34"/>
        <v>612.69999999999993</v>
      </c>
      <c r="H236" s="12">
        <f t="shared" si="35"/>
        <v>114.15048147543661</v>
      </c>
    </row>
    <row r="237" spans="1:9" x14ac:dyDescent="0.25">
      <c r="A237" s="10">
        <f t="shared" si="3"/>
        <v>40486</v>
      </c>
      <c r="B237">
        <v>726.3</v>
      </c>
      <c r="C237">
        <v>51.8</v>
      </c>
      <c r="D237">
        <v>767.1</v>
      </c>
      <c r="E237">
        <v>560.9</v>
      </c>
      <c r="F237" s="4">
        <f t="shared" si="33"/>
        <v>1493.4</v>
      </c>
      <c r="G237" s="2">
        <f t="shared" si="34"/>
        <v>612.69999999999993</v>
      </c>
      <c r="H237" s="12">
        <f t="shared" si="35"/>
        <v>143.74081932430229</v>
      </c>
    </row>
    <row r="238" spans="1:9" x14ac:dyDescent="0.25">
      <c r="A238" s="10">
        <f t="shared" si="3"/>
        <v>40493</v>
      </c>
      <c r="B238">
        <v>656.5</v>
      </c>
      <c r="C238">
        <v>51.8</v>
      </c>
      <c r="D238">
        <v>767.1</v>
      </c>
      <c r="E238">
        <v>560.9</v>
      </c>
      <c r="F238" s="4">
        <f t="shared" si="33"/>
        <v>1423.6</v>
      </c>
      <c r="G238" s="2">
        <f t="shared" si="34"/>
        <v>612.69999999999993</v>
      </c>
      <c r="H238" s="12">
        <f t="shared" si="35"/>
        <v>132.3486208584952</v>
      </c>
    </row>
    <row r="239" spans="1:9" x14ac:dyDescent="0.25">
      <c r="A239" s="10">
        <f t="shared" si="3"/>
        <v>40500</v>
      </c>
      <c r="B239">
        <v>715.2</v>
      </c>
      <c r="C239">
        <v>51.8</v>
      </c>
      <c r="D239">
        <v>822.4</v>
      </c>
      <c r="E239">
        <v>560.9</v>
      </c>
      <c r="F239" s="4">
        <f t="shared" si="33"/>
        <v>1537.6</v>
      </c>
      <c r="G239" s="2">
        <f t="shared" si="34"/>
        <v>612.69999999999993</v>
      </c>
      <c r="H239" s="12">
        <f t="shared" si="35"/>
        <v>150.95479027256408</v>
      </c>
    </row>
    <row r="240" spans="1:9" x14ac:dyDescent="0.25">
      <c r="A240" s="10">
        <f t="shared" si="3"/>
        <v>40507</v>
      </c>
      <c r="B240">
        <v>672.9</v>
      </c>
      <c r="C240">
        <v>51.8</v>
      </c>
      <c r="D240">
        <v>930.7</v>
      </c>
      <c r="E240">
        <v>560.9</v>
      </c>
      <c r="F240" s="4">
        <f t="shared" si="33"/>
        <v>1603.6</v>
      </c>
      <c r="G240" s="2">
        <f t="shared" si="34"/>
        <v>612.69999999999993</v>
      </c>
      <c r="H240" s="12">
        <f t="shared" si="35"/>
        <v>161.72678309123555</v>
      </c>
    </row>
    <row r="241" spans="1:8" x14ac:dyDescent="0.25">
      <c r="A241" s="10">
        <f t="shared" si="3"/>
        <v>40514</v>
      </c>
      <c r="B241">
        <v>640.4</v>
      </c>
      <c r="C241">
        <v>78.8</v>
      </c>
      <c r="D241">
        <v>992.4</v>
      </c>
      <c r="E241">
        <v>560.9</v>
      </c>
      <c r="F241" s="4">
        <f t="shared" si="33"/>
        <v>1632.8</v>
      </c>
      <c r="G241" s="2">
        <f t="shared" si="34"/>
        <v>639.69999999999993</v>
      </c>
      <c r="H241" s="12">
        <f t="shared" si="35"/>
        <v>155.24464592777866</v>
      </c>
    </row>
    <row r="242" spans="1:8" x14ac:dyDescent="0.25">
      <c r="A242" s="10">
        <f t="shared" si="3"/>
        <v>40521</v>
      </c>
      <c r="B242">
        <v>640.4</v>
      </c>
      <c r="C242">
        <v>258.8</v>
      </c>
      <c r="D242">
        <v>992.4</v>
      </c>
      <c r="E242">
        <v>560.9</v>
      </c>
      <c r="F242" s="4">
        <f t="shared" si="33"/>
        <v>1632.8</v>
      </c>
      <c r="G242" s="2">
        <f t="shared" si="34"/>
        <v>819.7</v>
      </c>
      <c r="H242" s="12">
        <f t="shared" si="35"/>
        <v>99.194827375869195</v>
      </c>
    </row>
    <row r="243" spans="1:8" x14ac:dyDescent="0.25">
      <c r="A243" s="10">
        <f t="shared" si="3"/>
        <v>40528</v>
      </c>
      <c r="B243">
        <v>559.1</v>
      </c>
      <c r="C243">
        <v>318.8</v>
      </c>
      <c r="D243">
        <v>1073.7</v>
      </c>
      <c r="E243">
        <v>560.9</v>
      </c>
      <c r="F243" s="4">
        <f t="shared" si="33"/>
        <v>1632.8000000000002</v>
      </c>
      <c r="G243" s="2">
        <f t="shared" si="34"/>
        <v>879.7</v>
      </c>
      <c r="H243" s="12">
        <f t="shared" si="35"/>
        <v>85.608730248948504</v>
      </c>
    </row>
    <row r="244" spans="1:8" x14ac:dyDescent="0.25">
      <c r="A244" s="10">
        <f t="shared" si="3"/>
        <v>40535</v>
      </c>
      <c r="B244">
        <v>619.1</v>
      </c>
      <c r="C244">
        <v>318.8</v>
      </c>
      <c r="D244">
        <v>1138.5</v>
      </c>
      <c r="E244">
        <v>560.9</v>
      </c>
      <c r="F244" s="4">
        <f t="shared" si="33"/>
        <v>1757.6</v>
      </c>
      <c r="G244" s="2">
        <f t="shared" si="34"/>
        <v>879.7</v>
      </c>
      <c r="H244" s="12">
        <f t="shared" si="35"/>
        <v>99.795384790269395</v>
      </c>
    </row>
    <row r="245" spans="1:8" x14ac:dyDescent="0.25">
      <c r="A245" s="10">
        <f t="shared" si="3"/>
        <v>40542</v>
      </c>
      <c r="B245">
        <v>552.20000000000005</v>
      </c>
      <c r="C245">
        <v>311.60000000000002</v>
      </c>
      <c r="D245">
        <v>1236.7</v>
      </c>
      <c r="E245">
        <v>570.79999999999995</v>
      </c>
      <c r="F245" s="4">
        <f t="shared" si="33"/>
        <v>1788.9</v>
      </c>
      <c r="G245" s="2">
        <f t="shared" si="34"/>
        <v>882.4</v>
      </c>
      <c r="H245" s="12">
        <f t="shared" si="35"/>
        <v>102.73118766999096</v>
      </c>
    </row>
    <row r="246" spans="1:8" x14ac:dyDescent="0.25">
      <c r="A246" s="10">
        <f t="shared" si="3"/>
        <v>40549</v>
      </c>
      <c r="B246">
        <v>552.20000000000005</v>
      </c>
      <c r="C246">
        <v>240</v>
      </c>
      <c r="D246">
        <v>1236.7</v>
      </c>
      <c r="E246">
        <v>589.79999999999995</v>
      </c>
      <c r="F246" s="4">
        <f t="shared" si="33"/>
        <v>1788.9</v>
      </c>
      <c r="G246" s="2">
        <f t="shared" si="34"/>
        <v>829.8</v>
      </c>
      <c r="H246" s="12">
        <f t="shared" si="35"/>
        <v>115.58206796818511</v>
      </c>
    </row>
    <row r="247" spans="1:8" x14ac:dyDescent="0.25">
      <c r="A247" s="10">
        <f t="shared" si="3"/>
        <v>40556</v>
      </c>
      <c r="B247">
        <v>597.20000000000005</v>
      </c>
      <c r="C247">
        <v>360</v>
      </c>
      <c r="D247">
        <v>1236.7</v>
      </c>
      <c r="E247">
        <v>619.6</v>
      </c>
      <c r="F247" s="4">
        <f t="shared" si="33"/>
        <v>1833.9</v>
      </c>
      <c r="G247" s="2">
        <f t="shared" si="34"/>
        <v>979.6</v>
      </c>
      <c r="H247" s="12">
        <f t="shared" si="35"/>
        <v>87.209064924458971</v>
      </c>
    </row>
    <row r="248" spans="1:8" x14ac:dyDescent="0.25">
      <c r="A248" s="10">
        <f t="shared" si="3"/>
        <v>40563</v>
      </c>
      <c r="B248">
        <v>616.4</v>
      </c>
      <c r="C248">
        <v>420</v>
      </c>
      <c r="D248">
        <v>1253.5</v>
      </c>
      <c r="E248">
        <v>669.8</v>
      </c>
      <c r="F248" s="4">
        <f t="shared" si="33"/>
        <v>1869.9</v>
      </c>
      <c r="G248" s="2">
        <f t="shared" ref="G248:G266" si="36">+C248+E248</f>
        <v>1089.8</v>
      </c>
      <c r="H248" s="12">
        <f t="shared" si="35"/>
        <v>71.58194164066802</v>
      </c>
    </row>
    <row r="249" spans="1:8" x14ac:dyDescent="0.25">
      <c r="A249" s="10">
        <f t="shared" si="3"/>
        <v>40570</v>
      </c>
      <c r="B249">
        <v>569.20000000000005</v>
      </c>
      <c r="C249">
        <v>337.3</v>
      </c>
      <c r="D249">
        <v>1425.5</v>
      </c>
      <c r="E249">
        <v>784.7</v>
      </c>
      <c r="F249" s="4">
        <f t="shared" si="33"/>
        <v>1994.7</v>
      </c>
      <c r="G249" s="2">
        <f t="shared" si="36"/>
        <v>1122</v>
      </c>
      <c r="H249" s="12">
        <f t="shared" si="35"/>
        <v>77.780748663101605</v>
      </c>
    </row>
    <row r="250" spans="1:8" x14ac:dyDescent="0.25">
      <c r="A250" s="10">
        <f t="shared" si="3"/>
        <v>40577</v>
      </c>
      <c r="B250">
        <v>532</v>
      </c>
      <c r="C250">
        <v>309.3</v>
      </c>
      <c r="D250">
        <v>1542.7</v>
      </c>
      <c r="E250">
        <v>812.7</v>
      </c>
      <c r="F250" s="4">
        <f t="shared" si="33"/>
        <v>2074.6999999999998</v>
      </c>
      <c r="G250" s="2">
        <f t="shared" si="36"/>
        <v>1122</v>
      </c>
      <c r="H250" s="12">
        <f t="shared" si="35"/>
        <v>84.910873440285187</v>
      </c>
    </row>
    <row r="251" spans="1:8" x14ac:dyDescent="0.25">
      <c r="A251" s="10">
        <f t="shared" si="3"/>
        <v>40584</v>
      </c>
      <c r="B251">
        <v>532</v>
      </c>
      <c r="C251">
        <v>366.6</v>
      </c>
      <c r="D251">
        <v>1575.6</v>
      </c>
      <c r="E251">
        <v>821.4</v>
      </c>
      <c r="F251" s="4">
        <f t="shared" si="33"/>
        <v>2107.6</v>
      </c>
      <c r="G251" s="2">
        <f t="shared" si="36"/>
        <v>1188</v>
      </c>
      <c r="H251" s="12">
        <f t="shared" ref="H251:H266" si="37">+(F251/G251-1)*100</f>
        <v>77.407407407407391</v>
      </c>
    </row>
    <row r="252" spans="1:8" x14ac:dyDescent="0.25">
      <c r="A252" s="10">
        <f t="shared" si="3"/>
        <v>40591</v>
      </c>
      <c r="B252">
        <v>652</v>
      </c>
      <c r="C252">
        <v>366.6</v>
      </c>
      <c r="D252">
        <v>1575.6</v>
      </c>
      <c r="E252">
        <v>884.7</v>
      </c>
      <c r="F252" s="4">
        <f t="shared" si="33"/>
        <v>2227.6</v>
      </c>
      <c r="G252" s="2">
        <f t="shared" si="36"/>
        <v>1251.3000000000002</v>
      </c>
      <c r="H252" s="12">
        <f t="shared" si="37"/>
        <v>78.022856229521281</v>
      </c>
    </row>
    <row r="253" spans="1:8" x14ac:dyDescent="0.25">
      <c r="A253" s="10">
        <f t="shared" si="3"/>
        <v>40598</v>
      </c>
      <c r="B253">
        <v>609.4</v>
      </c>
      <c r="C253">
        <v>366.6</v>
      </c>
      <c r="D253">
        <v>1575.6</v>
      </c>
      <c r="E253">
        <v>884.7</v>
      </c>
      <c r="F253" s="4">
        <f t="shared" si="33"/>
        <v>2185</v>
      </c>
      <c r="G253" s="2">
        <f t="shared" si="36"/>
        <v>1251.3000000000002</v>
      </c>
      <c r="H253" s="12">
        <f t="shared" si="37"/>
        <v>74.618396867258014</v>
      </c>
    </row>
    <row r="254" spans="1:8" x14ac:dyDescent="0.25">
      <c r="A254" s="10">
        <f t="shared" ref="A254:A317" si="38">+A253+7</f>
        <v>40605</v>
      </c>
      <c r="B254">
        <v>578.9</v>
      </c>
      <c r="C254">
        <v>384.6</v>
      </c>
      <c r="D254">
        <v>1727.6</v>
      </c>
      <c r="E254">
        <v>976.4</v>
      </c>
      <c r="F254" s="4">
        <f t="shared" si="33"/>
        <v>2306.5</v>
      </c>
      <c r="G254" s="2">
        <f t="shared" si="36"/>
        <v>1361</v>
      </c>
      <c r="H254" s="12">
        <f t="shared" si="37"/>
        <v>69.470977222630424</v>
      </c>
    </row>
    <row r="255" spans="1:8" x14ac:dyDescent="0.25">
      <c r="A255" s="10">
        <f t="shared" si="38"/>
        <v>40612</v>
      </c>
      <c r="B255">
        <v>542</v>
      </c>
      <c r="C255">
        <v>324.60000000000002</v>
      </c>
      <c r="D255">
        <v>1863.5</v>
      </c>
      <c r="E255">
        <v>1001.5</v>
      </c>
      <c r="F255" s="4">
        <f t="shared" si="33"/>
        <v>2405.5</v>
      </c>
      <c r="G255" s="2">
        <f t="shared" si="36"/>
        <v>1326.1</v>
      </c>
      <c r="H255" s="12">
        <f t="shared" si="37"/>
        <v>81.396576427117125</v>
      </c>
    </row>
    <row r="256" spans="1:8" x14ac:dyDescent="0.25">
      <c r="A256" s="10">
        <f t="shared" si="38"/>
        <v>40619</v>
      </c>
      <c r="B256">
        <v>542</v>
      </c>
      <c r="C256">
        <v>223</v>
      </c>
      <c r="D256">
        <v>1863.5</v>
      </c>
      <c r="E256">
        <v>1109.0999999999999</v>
      </c>
      <c r="F256" s="4">
        <f t="shared" si="33"/>
        <v>2405.5</v>
      </c>
      <c r="G256" s="2">
        <f t="shared" si="36"/>
        <v>1332.1</v>
      </c>
      <c r="H256" s="12">
        <f t="shared" si="37"/>
        <v>80.579536070865572</v>
      </c>
    </row>
    <row r="257" spans="1:9" x14ac:dyDescent="0.25">
      <c r="A257" s="10">
        <f t="shared" si="38"/>
        <v>40626</v>
      </c>
      <c r="B257">
        <v>493.9</v>
      </c>
      <c r="C257">
        <v>170.5</v>
      </c>
      <c r="D257">
        <v>1971.6</v>
      </c>
      <c r="E257">
        <v>1212.2</v>
      </c>
      <c r="F257" s="4">
        <f t="shared" si="33"/>
        <v>2465.5</v>
      </c>
      <c r="G257" s="2">
        <f t="shared" si="36"/>
        <v>1382.7</v>
      </c>
      <c r="H257" s="12">
        <f t="shared" si="37"/>
        <v>78.310551818905026</v>
      </c>
    </row>
    <row r="258" spans="1:9" x14ac:dyDescent="0.25">
      <c r="A258" s="10">
        <f t="shared" si="38"/>
        <v>40633</v>
      </c>
      <c r="B258">
        <v>374</v>
      </c>
      <c r="C258">
        <v>290.5</v>
      </c>
      <c r="D258">
        <v>2036.2</v>
      </c>
      <c r="E258">
        <v>1212.2</v>
      </c>
      <c r="F258" s="4">
        <f t="shared" si="33"/>
        <v>2410.1999999999998</v>
      </c>
      <c r="G258" s="2">
        <f t="shared" si="36"/>
        <v>1502.7</v>
      </c>
      <c r="H258" s="12">
        <f t="shared" si="37"/>
        <v>60.391295667797948</v>
      </c>
      <c r="I258">
        <v>40</v>
      </c>
    </row>
    <row r="259" spans="1:9" x14ac:dyDescent="0.25">
      <c r="A259" s="10">
        <f t="shared" si="38"/>
        <v>40640</v>
      </c>
      <c r="B259">
        <v>317</v>
      </c>
      <c r="C259">
        <v>264.7</v>
      </c>
      <c r="D259">
        <v>2057.4</v>
      </c>
      <c r="E259">
        <v>1309.5</v>
      </c>
      <c r="F259" s="4">
        <f t="shared" si="33"/>
        <v>2374.4</v>
      </c>
      <c r="G259" s="2">
        <f t="shared" si="36"/>
        <v>1574.2</v>
      </c>
      <c r="H259" s="12">
        <f t="shared" si="37"/>
        <v>50.832168720619997</v>
      </c>
      <c r="I259">
        <v>40</v>
      </c>
    </row>
    <row r="260" spans="1:9" x14ac:dyDescent="0.25">
      <c r="A260" s="10">
        <f t="shared" si="38"/>
        <v>40647</v>
      </c>
      <c r="B260">
        <v>305.60000000000002</v>
      </c>
      <c r="C260">
        <v>280.39999999999998</v>
      </c>
      <c r="D260">
        <v>2131.1999999999998</v>
      </c>
      <c r="E260">
        <v>1353.8</v>
      </c>
      <c r="F260" s="4">
        <f t="shared" ref="F260:F323" si="39">+B260+D260</f>
        <v>2436.7999999999997</v>
      </c>
      <c r="G260" s="2">
        <f t="shared" si="36"/>
        <v>1634.1999999999998</v>
      </c>
      <c r="H260" s="12">
        <f t="shared" si="37"/>
        <v>49.112715701872474</v>
      </c>
      <c r="I260">
        <v>40</v>
      </c>
    </row>
    <row r="261" spans="1:9" x14ac:dyDescent="0.25">
      <c r="A261" s="10">
        <f t="shared" si="38"/>
        <v>40654</v>
      </c>
      <c r="B261">
        <v>296.89999999999998</v>
      </c>
      <c r="C261">
        <v>440.4</v>
      </c>
      <c r="D261">
        <v>2139.9</v>
      </c>
      <c r="E261">
        <v>1353.8</v>
      </c>
      <c r="F261" s="4">
        <f t="shared" si="39"/>
        <v>2436.8000000000002</v>
      </c>
      <c r="G261" s="2">
        <f t="shared" si="36"/>
        <v>1794.1999999999998</v>
      </c>
      <c r="H261" s="12">
        <f t="shared" si="37"/>
        <v>35.815405194515691</v>
      </c>
      <c r="I261">
        <v>40</v>
      </c>
    </row>
    <row r="262" spans="1:9" x14ac:dyDescent="0.25">
      <c r="A262" s="10">
        <f t="shared" si="38"/>
        <v>40661</v>
      </c>
      <c r="B262">
        <v>277.8</v>
      </c>
      <c r="C262">
        <v>520.29999999999995</v>
      </c>
      <c r="D262">
        <v>2159</v>
      </c>
      <c r="E262">
        <v>1391.5</v>
      </c>
      <c r="F262" s="4">
        <f t="shared" si="39"/>
        <v>2436.8000000000002</v>
      </c>
      <c r="G262" s="2">
        <f t="shared" si="36"/>
        <v>1911.8</v>
      </c>
      <c r="H262" s="12">
        <f t="shared" si="37"/>
        <v>27.461031488649446</v>
      </c>
      <c r="I262">
        <v>40</v>
      </c>
    </row>
    <row r="263" spans="1:9" x14ac:dyDescent="0.25">
      <c r="A263" s="10">
        <f t="shared" si="38"/>
        <v>40668</v>
      </c>
      <c r="B263">
        <v>256.8</v>
      </c>
      <c r="C263">
        <v>509</v>
      </c>
      <c r="D263">
        <v>2249.1</v>
      </c>
      <c r="E263">
        <v>1450.8</v>
      </c>
      <c r="F263" s="4">
        <f t="shared" si="39"/>
        <v>2505.9</v>
      </c>
      <c r="G263" s="2">
        <f t="shared" si="36"/>
        <v>1959.8</v>
      </c>
      <c r="H263" s="12">
        <f t="shared" si="37"/>
        <v>27.86508827431371</v>
      </c>
      <c r="I263">
        <v>40</v>
      </c>
    </row>
    <row r="264" spans="1:9" x14ac:dyDescent="0.25">
      <c r="A264" s="10">
        <f t="shared" si="38"/>
        <v>40675</v>
      </c>
      <c r="B264">
        <v>316.8</v>
      </c>
      <c r="C264">
        <v>524.79999999999995</v>
      </c>
      <c r="D264">
        <v>2249.1</v>
      </c>
      <c r="E264">
        <v>1532.9</v>
      </c>
      <c r="F264" s="4">
        <f t="shared" si="39"/>
        <v>2565.9</v>
      </c>
      <c r="G264" s="2">
        <f t="shared" si="36"/>
        <v>2057.6999999999998</v>
      </c>
      <c r="H264" s="12">
        <f t="shared" si="37"/>
        <v>24.697477766438269</v>
      </c>
      <c r="I264">
        <v>40</v>
      </c>
    </row>
    <row r="265" spans="1:9" x14ac:dyDescent="0.25">
      <c r="A265" s="10">
        <f t="shared" si="38"/>
        <v>40682</v>
      </c>
      <c r="B265">
        <v>336.6</v>
      </c>
      <c r="C265">
        <v>425.3</v>
      </c>
      <c r="D265">
        <v>2343.1999999999998</v>
      </c>
      <c r="E265">
        <v>1648.5</v>
      </c>
      <c r="F265" s="4">
        <f t="shared" si="39"/>
        <v>2679.7999999999997</v>
      </c>
      <c r="G265" s="2">
        <f t="shared" si="36"/>
        <v>2073.8000000000002</v>
      </c>
      <c r="H265" s="12">
        <f t="shared" si="37"/>
        <v>29.221718584241472</v>
      </c>
      <c r="I265">
        <v>40</v>
      </c>
    </row>
    <row r="266" spans="1:9" x14ac:dyDescent="0.25">
      <c r="A266" s="10">
        <f t="shared" si="38"/>
        <v>40689</v>
      </c>
      <c r="B266">
        <v>336.6</v>
      </c>
      <c r="C266">
        <v>425.3</v>
      </c>
      <c r="D266">
        <v>2405.6999999999998</v>
      </c>
      <c r="E266">
        <v>1648.5</v>
      </c>
      <c r="F266" s="4">
        <f t="shared" si="39"/>
        <v>2742.2999999999997</v>
      </c>
      <c r="G266" s="2">
        <f t="shared" si="36"/>
        <v>2073.8000000000002</v>
      </c>
      <c r="H266" s="12">
        <f t="shared" si="37"/>
        <v>32.235509692352181</v>
      </c>
      <c r="I266">
        <v>40</v>
      </c>
    </row>
    <row r="267" spans="1:9" x14ac:dyDescent="0.25">
      <c r="A267" s="10">
        <f t="shared" si="38"/>
        <v>40696</v>
      </c>
      <c r="B267">
        <v>336.6</v>
      </c>
      <c r="C267">
        <v>549.70000000000005</v>
      </c>
      <c r="D267">
        <v>2405.6999999999998</v>
      </c>
      <c r="E267">
        <v>1659.3</v>
      </c>
      <c r="F267" s="4">
        <f t="shared" si="39"/>
        <v>2742.2999999999997</v>
      </c>
      <c r="G267" s="2">
        <f t="shared" ref="G267:G275" si="40">+C267+E267</f>
        <v>2209</v>
      </c>
      <c r="H267" s="12">
        <f t="shared" ref="H267:H275" si="41">+(F267/G267-1)*100</f>
        <v>24.142145767315526</v>
      </c>
      <c r="I267">
        <v>40</v>
      </c>
    </row>
    <row r="268" spans="1:9" x14ac:dyDescent="0.25">
      <c r="A268" s="10">
        <f t="shared" si="38"/>
        <v>40703</v>
      </c>
      <c r="B268">
        <v>336.6</v>
      </c>
      <c r="C268">
        <v>579.20000000000005</v>
      </c>
      <c r="D268">
        <v>2405.6999999999998</v>
      </c>
      <c r="E268">
        <v>1756.2</v>
      </c>
      <c r="F268" s="4">
        <f t="shared" si="39"/>
        <v>2742.2999999999997</v>
      </c>
      <c r="G268" s="2">
        <f t="shared" si="40"/>
        <v>2335.4</v>
      </c>
      <c r="H268" s="12">
        <f t="shared" si="41"/>
        <v>17.423139505009821</v>
      </c>
      <c r="I268">
        <v>40</v>
      </c>
    </row>
    <row r="269" spans="1:9" x14ac:dyDescent="0.25">
      <c r="A269" s="10">
        <f t="shared" si="38"/>
        <v>40710</v>
      </c>
      <c r="B269">
        <v>312.2</v>
      </c>
      <c r="C269">
        <v>713.1</v>
      </c>
      <c r="D269">
        <v>2485.1999999999998</v>
      </c>
      <c r="E269">
        <v>1808.3</v>
      </c>
      <c r="F269" s="4">
        <f t="shared" si="39"/>
        <v>2797.3999999999996</v>
      </c>
      <c r="G269" s="2">
        <f t="shared" si="40"/>
        <v>2521.4</v>
      </c>
      <c r="H269" s="12">
        <f t="shared" si="41"/>
        <v>10.946299674783821</v>
      </c>
      <c r="I269">
        <v>40</v>
      </c>
    </row>
    <row r="270" spans="1:9" x14ac:dyDescent="0.25">
      <c r="A270" s="10">
        <f t="shared" si="38"/>
        <v>40717</v>
      </c>
      <c r="B270">
        <v>234.4</v>
      </c>
      <c r="C270">
        <v>532.20000000000005</v>
      </c>
      <c r="D270">
        <v>2565.3000000000002</v>
      </c>
      <c r="E270">
        <v>2094.9</v>
      </c>
      <c r="F270" s="4">
        <f t="shared" si="39"/>
        <v>2799.7000000000003</v>
      </c>
      <c r="G270" s="2">
        <f t="shared" si="40"/>
        <v>2627.1000000000004</v>
      </c>
      <c r="H270" s="12">
        <f t="shared" si="41"/>
        <v>6.5699821095504429</v>
      </c>
      <c r="I270">
        <v>40</v>
      </c>
    </row>
    <row r="271" spans="1:9" x14ac:dyDescent="0.25">
      <c r="A271" s="10">
        <f t="shared" si="38"/>
        <v>40724</v>
      </c>
      <c r="B271">
        <v>216.1</v>
      </c>
      <c r="C271">
        <v>488</v>
      </c>
      <c r="D271">
        <v>2565.3000000000002</v>
      </c>
      <c r="E271">
        <v>2211.1</v>
      </c>
      <c r="F271" s="4">
        <f t="shared" si="39"/>
        <v>2781.4</v>
      </c>
      <c r="G271" s="2">
        <f t="shared" si="40"/>
        <v>2699.1</v>
      </c>
      <c r="H271" s="12">
        <f t="shared" si="41"/>
        <v>3.0491645363269315</v>
      </c>
      <c r="I271">
        <v>40</v>
      </c>
    </row>
    <row r="272" spans="1:9" x14ac:dyDescent="0.25">
      <c r="A272" s="10">
        <f t="shared" si="38"/>
        <v>40731</v>
      </c>
      <c r="B272">
        <v>336.1</v>
      </c>
      <c r="C272">
        <v>479.6</v>
      </c>
      <c r="D272">
        <v>2674.6</v>
      </c>
      <c r="E272">
        <v>2383.3000000000002</v>
      </c>
      <c r="F272" s="4">
        <f t="shared" si="39"/>
        <v>3010.7</v>
      </c>
      <c r="G272" s="2">
        <f t="shared" si="40"/>
        <v>2862.9</v>
      </c>
      <c r="H272" s="12">
        <f t="shared" si="41"/>
        <v>5.1625973663068869</v>
      </c>
      <c r="I272">
        <v>40</v>
      </c>
    </row>
    <row r="273" spans="1:10" x14ac:dyDescent="0.25">
      <c r="A273" s="10">
        <f t="shared" si="38"/>
        <v>40738</v>
      </c>
      <c r="B273">
        <v>396.1</v>
      </c>
      <c r="C273">
        <v>523.9</v>
      </c>
      <c r="D273">
        <v>2674.6</v>
      </c>
      <c r="E273">
        <v>2383.3000000000002</v>
      </c>
      <c r="F273" s="4">
        <f t="shared" si="39"/>
        <v>3070.7</v>
      </c>
      <c r="G273" s="2">
        <f t="shared" si="40"/>
        <v>2907.2000000000003</v>
      </c>
      <c r="H273" s="12">
        <f t="shared" si="41"/>
        <v>5.6239680792514957</v>
      </c>
      <c r="I273">
        <v>40</v>
      </c>
    </row>
    <row r="274" spans="1:10" x14ac:dyDescent="0.25">
      <c r="A274" s="10">
        <f t="shared" si="38"/>
        <v>40745</v>
      </c>
      <c r="B274">
        <v>336.1</v>
      </c>
      <c r="C274">
        <v>444.6</v>
      </c>
      <c r="D274">
        <v>2794</v>
      </c>
      <c r="E274">
        <v>2526.9</v>
      </c>
      <c r="F274" s="4">
        <f t="shared" si="39"/>
        <v>3130.1</v>
      </c>
      <c r="G274" s="2">
        <f t="shared" si="40"/>
        <v>2971.5</v>
      </c>
      <c r="H274" s="12">
        <f t="shared" si="41"/>
        <v>5.337371697795712</v>
      </c>
      <c r="I274">
        <v>40</v>
      </c>
    </row>
    <row r="275" spans="1:10" x14ac:dyDescent="0.25">
      <c r="A275" s="10">
        <f t="shared" si="38"/>
        <v>40752</v>
      </c>
      <c r="B275">
        <v>307.8</v>
      </c>
      <c r="C275">
        <v>504.6</v>
      </c>
      <c r="D275">
        <v>2823</v>
      </c>
      <c r="E275">
        <v>2587.3000000000002</v>
      </c>
      <c r="F275" s="4">
        <f t="shared" si="39"/>
        <v>3130.8</v>
      </c>
      <c r="G275" s="2">
        <f t="shared" si="40"/>
        <v>3091.9</v>
      </c>
      <c r="H275" s="12">
        <f t="shared" si="41"/>
        <v>1.2581260713477205</v>
      </c>
      <c r="I275">
        <v>40</v>
      </c>
    </row>
    <row r="276" spans="1:10" x14ac:dyDescent="0.25">
      <c r="A276" s="10">
        <f t="shared" si="38"/>
        <v>40759</v>
      </c>
      <c r="B276">
        <v>246.4</v>
      </c>
      <c r="C276">
        <v>448.5</v>
      </c>
      <c r="D276">
        <v>2884.4</v>
      </c>
      <c r="E276">
        <v>2587.3000000000002</v>
      </c>
      <c r="F276" s="4">
        <f t="shared" si="39"/>
        <v>3130.8</v>
      </c>
      <c r="G276" s="2">
        <f t="shared" ref="G276:G339" si="42">+C276+E276</f>
        <v>3035.8</v>
      </c>
      <c r="H276" s="12">
        <f t="shared" ref="H276:H339" si="43">+(F276/G276-1)*100</f>
        <v>3.1293234073390908</v>
      </c>
      <c r="I276">
        <v>40</v>
      </c>
    </row>
    <row r="277" spans="1:10" x14ac:dyDescent="0.25">
      <c r="A277" s="10">
        <f t="shared" si="38"/>
        <v>40766</v>
      </c>
      <c r="B277">
        <v>272.3</v>
      </c>
      <c r="C277">
        <v>465</v>
      </c>
      <c r="D277">
        <v>2924.6</v>
      </c>
      <c r="E277">
        <v>2615.1999999999998</v>
      </c>
      <c r="F277" s="4">
        <f t="shared" si="39"/>
        <v>3196.9</v>
      </c>
      <c r="G277" s="2">
        <f t="shared" si="42"/>
        <v>3080.2</v>
      </c>
      <c r="H277" s="12">
        <f t="shared" si="43"/>
        <v>3.7887150185053065</v>
      </c>
      <c r="I277">
        <v>100</v>
      </c>
    </row>
    <row r="278" spans="1:10" x14ac:dyDescent="0.25">
      <c r="A278" s="10">
        <f t="shared" si="38"/>
        <v>40773</v>
      </c>
      <c r="B278">
        <v>161.6</v>
      </c>
      <c r="C278">
        <v>345</v>
      </c>
      <c r="D278">
        <v>3096.8</v>
      </c>
      <c r="E278">
        <v>2805.5</v>
      </c>
      <c r="F278" s="4">
        <f t="shared" si="39"/>
        <v>3258.4</v>
      </c>
      <c r="G278" s="2">
        <f t="shared" si="42"/>
        <v>3150.5</v>
      </c>
      <c r="H278" s="12">
        <f t="shared" si="43"/>
        <v>3.4248531979050867</v>
      </c>
      <c r="I278">
        <v>100</v>
      </c>
    </row>
    <row r="279" spans="1:10" x14ac:dyDescent="0.25">
      <c r="A279" s="10">
        <f t="shared" si="38"/>
        <v>40780</v>
      </c>
      <c r="B279">
        <v>148.19999999999999</v>
      </c>
      <c r="C279">
        <v>285</v>
      </c>
      <c r="D279">
        <v>3221.9</v>
      </c>
      <c r="E279">
        <v>2871.5</v>
      </c>
      <c r="F279" s="4">
        <f t="shared" si="39"/>
        <v>3370.1</v>
      </c>
      <c r="G279" s="2">
        <f t="shared" si="42"/>
        <v>3156.5</v>
      </c>
      <c r="H279" s="12">
        <f t="shared" si="43"/>
        <v>6.7669887533660766</v>
      </c>
      <c r="I279">
        <v>100</v>
      </c>
    </row>
    <row r="280" spans="1:10" x14ac:dyDescent="0.25">
      <c r="A280" s="10">
        <f t="shared" si="38"/>
        <v>40787</v>
      </c>
      <c r="B280">
        <v>107.3</v>
      </c>
      <c r="C280">
        <v>1090</v>
      </c>
      <c r="D280">
        <v>0</v>
      </c>
      <c r="E280">
        <v>0</v>
      </c>
      <c r="F280" s="4">
        <f t="shared" si="39"/>
        <v>107.3</v>
      </c>
      <c r="G280" s="65">
        <f>+C280+E280</f>
        <v>1090</v>
      </c>
      <c r="H280" s="12">
        <f t="shared" si="43"/>
        <v>-90.155963302752298</v>
      </c>
    </row>
    <row r="281" spans="1:10" x14ac:dyDescent="0.25">
      <c r="A281" s="10">
        <f t="shared" si="38"/>
        <v>40794</v>
      </c>
      <c r="B281">
        <v>167.3</v>
      </c>
      <c r="C281">
        <v>874.7</v>
      </c>
      <c r="D281">
        <v>64.5</v>
      </c>
      <c r="E281">
        <v>246.1</v>
      </c>
      <c r="F281" s="4">
        <f t="shared" si="39"/>
        <v>231.8</v>
      </c>
      <c r="G281" s="66">
        <f>+C281+E281</f>
        <v>1120.8</v>
      </c>
      <c r="H281" s="12">
        <f t="shared" si="43"/>
        <v>-79.31834403997145</v>
      </c>
    </row>
    <row r="282" spans="1:10" x14ac:dyDescent="0.25">
      <c r="A282" s="10">
        <f t="shared" si="38"/>
        <v>40801</v>
      </c>
      <c r="B282">
        <v>227</v>
      </c>
      <c r="C282">
        <v>748</v>
      </c>
      <c r="D282">
        <v>130</v>
      </c>
      <c r="E282">
        <v>332</v>
      </c>
      <c r="F282" s="4">
        <f t="shared" si="39"/>
        <v>357</v>
      </c>
      <c r="G282" s="66">
        <f>+C282+E282</f>
        <v>1080</v>
      </c>
      <c r="H282" s="12">
        <f t="shared" si="43"/>
        <v>-66.944444444444457</v>
      </c>
    </row>
    <row r="283" spans="1:10" x14ac:dyDescent="0.25">
      <c r="A283" s="10">
        <f t="shared" si="38"/>
        <v>40808</v>
      </c>
      <c r="B283">
        <v>160</v>
      </c>
      <c r="C283">
        <v>705.9</v>
      </c>
      <c r="D283">
        <v>196.2</v>
      </c>
      <c r="E283">
        <v>471.7</v>
      </c>
      <c r="F283" s="4">
        <f t="shared" si="39"/>
        <v>356.2</v>
      </c>
      <c r="G283" s="2">
        <f t="shared" si="42"/>
        <v>1177.5999999999999</v>
      </c>
      <c r="H283" s="12">
        <f t="shared" si="43"/>
        <v>-69.752038043478265</v>
      </c>
    </row>
    <row r="284" spans="1:10" x14ac:dyDescent="0.25">
      <c r="A284" s="10">
        <f t="shared" si="38"/>
        <v>40815</v>
      </c>
      <c r="B284">
        <v>160</v>
      </c>
      <c r="C284">
        <v>700.1</v>
      </c>
      <c r="D284">
        <v>196.2</v>
      </c>
      <c r="E284">
        <v>505.1</v>
      </c>
      <c r="F284" s="4">
        <f t="shared" si="39"/>
        <v>356.2</v>
      </c>
      <c r="G284" s="2">
        <f t="shared" si="42"/>
        <v>1205.2</v>
      </c>
      <c r="H284" s="12">
        <f t="shared" si="43"/>
        <v>-70.444739462329906</v>
      </c>
    </row>
    <row r="285" spans="1:10" ht="15" x14ac:dyDescent="0.35">
      <c r="A285" s="10">
        <f t="shared" si="38"/>
        <v>40822</v>
      </c>
      <c r="B285" s="30">
        <v>100</v>
      </c>
      <c r="C285">
        <v>672.6</v>
      </c>
      <c r="D285">
        <v>259.2</v>
      </c>
      <c r="E285">
        <v>597.5</v>
      </c>
      <c r="F285" s="4">
        <f t="shared" si="39"/>
        <v>359.2</v>
      </c>
      <c r="G285" s="2">
        <f t="shared" si="42"/>
        <v>1270.0999999999999</v>
      </c>
      <c r="H285" s="12">
        <f t="shared" si="43"/>
        <v>-71.71876230218092</v>
      </c>
      <c r="I285" s="55"/>
    </row>
    <row r="286" spans="1:10" x14ac:dyDescent="0.25">
      <c r="A286" s="10">
        <f t="shared" si="38"/>
        <v>40829</v>
      </c>
      <c r="B286">
        <v>71.599999999999994</v>
      </c>
      <c r="C286">
        <v>653.9</v>
      </c>
      <c r="D286">
        <v>287.60000000000002</v>
      </c>
      <c r="E286">
        <v>639.70000000000005</v>
      </c>
      <c r="F286" s="4">
        <f t="shared" si="39"/>
        <v>359.20000000000005</v>
      </c>
      <c r="G286" s="2">
        <f t="shared" si="42"/>
        <v>1293.5999999999999</v>
      </c>
      <c r="H286" s="12">
        <f t="shared" si="43"/>
        <v>-72.232529375386505</v>
      </c>
    </row>
    <row r="287" spans="1:10" x14ac:dyDescent="0.25">
      <c r="A287" s="10">
        <f t="shared" si="38"/>
        <v>40836</v>
      </c>
      <c r="B287">
        <v>40</v>
      </c>
      <c r="C287">
        <v>653.9</v>
      </c>
      <c r="D287">
        <v>287.60000000000002</v>
      </c>
      <c r="E287">
        <v>639.70000000000005</v>
      </c>
      <c r="F287" s="4">
        <f t="shared" si="39"/>
        <v>327.60000000000002</v>
      </c>
      <c r="G287" s="2">
        <f t="shared" si="42"/>
        <v>1293.5999999999999</v>
      </c>
      <c r="H287" s="12">
        <f t="shared" si="43"/>
        <v>-74.675324675324674</v>
      </c>
    </row>
    <row r="288" spans="1:10" x14ac:dyDescent="0.25">
      <c r="A288" s="10">
        <f t="shared" si="38"/>
        <v>40843</v>
      </c>
      <c r="B288">
        <v>40</v>
      </c>
      <c r="C288">
        <v>606.29999999999995</v>
      </c>
      <c r="D288">
        <v>287.60000000000002</v>
      </c>
      <c r="E288">
        <v>705.8</v>
      </c>
      <c r="F288" s="4">
        <f t="shared" si="39"/>
        <v>327.60000000000002</v>
      </c>
      <c r="G288" s="2">
        <f t="shared" si="42"/>
        <v>1312.1</v>
      </c>
      <c r="H288" s="12">
        <f t="shared" si="43"/>
        <v>-75.032390823870131</v>
      </c>
      <c r="J288" s="55"/>
    </row>
    <row r="289" spans="1:8" x14ac:dyDescent="0.25">
      <c r="A289" s="10">
        <f t="shared" si="38"/>
        <v>40850</v>
      </c>
      <c r="B289">
        <v>40</v>
      </c>
      <c r="C289">
        <v>726.3</v>
      </c>
      <c r="D289">
        <v>287.60000000000002</v>
      </c>
      <c r="E289">
        <v>767.1</v>
      </c>
      <c r="F289" s="4">
        <f t="shared" si="39"/>
        <v>327.60000000000002</v>
      </c>
      <c r="G289" s="2">
        <f t="shared" si="42"/>
        <v>1493.4</v>
      </c>
      <c r="H289" s="12">
        <f t="shared" si="43"/>
        <v>-78.06347930895943</v>
      </c>
    </row>
    <row r="290" spans="1:8" x14ac:dyDescent="0.25">
      <c r="A290" s="10">
        <f t="shared" si="38"/>
        <v>40857</v>
      </c>
      <c r="B290">
        <v>40</v>
      </c>
      <c r="C290">
        <v>656.5</v>
      </c>
      <c r="D290">
        <v>287.60000000000002</v>
      </c>
      <c r="E290">
        <v>767.1</v>
      </c>
      <c r="F290" s="4">
        <f t="shared" si="39"/>
        <v>327.60000000000002</v>
      </c>
      <c r="G290" s="2">
        <f t="shared" si="42"/>
        <v>1423.6</v>
      </c>
      <c r="H290" s="12">
        <f t="shared" si="43"/>
        <v>-76.987917954481588</v>
      </c>
    </row>
    <row r="291" spans="1:8" x14ac:dyDescent="0.25">
      <c r="A291" s="10">
        <f t="shared" si="38"/>
        <v>40864</v>
      </c>
      <c r="B291">
        <v>40</v>
      </c>
      <c r="C291">
        <v>715.2</v>
      </c>
      <c r="D291">
        <v>287.60000000000002</v>
      </c>
      <c r="E291">
        <v>822.4</v>
      </c>
      <c r="F291" s="4">
        <f t="shared" si="39"/>
        <v>327.60000000000002</v>
      </c>
      <c r="G291" s="2">
        <f t="shared" si="42"/>
        <v>1537.6</v>
      </c>
      <c r="H291" s="12">
        <f t="shared" si="43"/>
        <v>-78.694068678459942</v>
      </c>
    </row>
    <row r="292" spans="1:8" x14ac:dyDescent="0.25">
      <c r="A292" s="10">
        <f t="shared" si="38"/>
        <v>40871</v>
      </c>
      <c r="B292">
        <v>40</v>
      </c>
      <c r="C292">
        <v>672.9</v>
      </c>
      <c r="D292">
        <v>287.60000000000002</v>
      </c>
      <c r="E292">
        <v>930.7</v>
      </c>
      <c r="F292" s="4">
        <f t="shared" si="39"/>
        <v>327.60000000000002</v>
      </c>
      <c r="G292" s="2">
        <f t="shared" si="42"/>
        <v>1603.6</v>
      </c>
      <c r="H292" s="12">
        <f t="shared" si="43"/>
        <v>-79.570965328011965</v>
      </c>
    </row>
    <row r="293" spans="1:8" x14ac:dyDescent="0.25">
      <c r="A293" s="10">
        <f t="shared" si="38"/>
        <v>40878</v>
      </c>
      <c r="B293">
        <v>40</v>
      </c>
      <c r="C293">
        <v>640.4</v>
      </c>
      <c r="D293">
        <v>287.60000000000002</v>
      </c>
      <c r="E293">
        <v>992.4</v>
      </c>
      <c r="F293" s="4">
        <f t="shared" si="39"/>
        <v>327.60000000000002</v>
      </c>
      <c r="G293" s="2">
        <f t="shared" si="42"/>
        <v>1632.8</v>
      </c>
      <c r="H293" s="12">
        <f t="shared" si="43"/>
        <v>-79.936305732484072</v>
      </c>
    </row>
    <row r="294" spans="1:8" x14ac:dyDescent="0.25">
      <c r="A294" s="10">
        <f t="shared" si="38"/>
        <v>40885</v>
      </c>
      <c r="B294">
        <v>40</v>
      </c>
      <c r="C294">
        <v>640.4</v>
      </c>
      <c r="D294">
        <v>287.60000000000002</v>
      </c>
      <c r="E294">
        <v>992.4</v>
      </c>
      <c r="F294" s="4">
        <f t="shared" si="39"/>
        <v>327.60000000000002</v>
      </c>
      <c r="G294" s="2">
        <f t="shared" si="42"/>
        <v>1632.8</v>
      </c>
      <c r="H294" s="12">
        <f t="shared" si="43"/>
        <v>-79.936305732484072</v>
      </c>
    </row>
    <row r="295" spans="1:8" x14ac:dyDescent="0.25">
      <c r="A295" s="10">
        <f t="shared" si="38"/>
        <v>40892</v>
      </c>
      <c r="B295">
        <v>40</v>
      </c>
      <c r="C295">
        <v>559.1</v>
      </c>
      <c r="D295">
        <v>287.60000000000002</v>
      </c>
      <c r="E295">
        <v>1073.7</v>
      </c>
      <c r="F295" s="4">
        <f t="shared" si="39"/>
        <v>327.60000000000002</v>
      </c>
      <c r="G295" s="2">
        <f t="shared" si="42"/>
        <v>1632.8000000000002</v>
      </c>
      <c r="H295" s="12">
        <f t="shared" si="43"/>
        <v>-79.936305732484087</v>
      </c>
    </row>
    <row r="296" spans="1:8" x14ac:dyDescent="0.25">
      <c r="A296" s="10">
        <f t="shared" si="38"/>
        <v>40899</v>
      </c>
      <c r="B296">
        <v>40</v>
      </c>
      <c r="C296">
        <v>619.1</v>
      </c>
      <c r="D296">
        <v>287.60000000000002</v>
      </c>
      <c r="E296">
        <v>1138.5</v>
      </c>
      <c r="F296" s="4">
        <f t="shared" si="39"/>
        <v>327.60000000000002</v>
      </c>
      <c r="G296" s="2">
        <f t="shared" si="42"/>
        <v>1757.6</v>
      </c>
      <c r="H296" s="12">
        <f t="shared" si="43"/>
        <v>-81.360946745562117</v>
      </c>
    </row>
    <row r="297" spans="1:8" x14ac:dyDescent="0.25">
      <c r="A297" s="10">
        <f t="shared" si="38"/>
        <v>40906</v>
      </c>
      <c r="B297">
        <v>60</v>
      </c>
      <c r="C297">
        <v>552.20000000000005</v>
      </c>
      <c r="D297">
        <v>287.60000000000002</v>
      </c>
      <c r="E297">
        <v>1236.7</v>
      </c>
      <c r="F297" s="4">
        <f t="shared" si="39"/>
        <v>347.6</v>
      </c>
      <c r="G297" s="2">
        <f t="shared" si="42"/>
        <v>1788.9</v>
      </c>
      <c r="H297" s="12">
        <f t="shared" si="43"/>
        <v>-80.569064788417464</v>
      </c>
    </row>
    <row r="298" spans="1:8" x14ac:dyDescent="0.25">
      <c r="A298" s="10">
        <f t="shared" si="38"/>
        <v>40913</v>
      </c>
      <c r="B298">
        <v>60</v>
      </c>
      <c r="C298">
        <v>552.20000000000005</v>
      </c>
      <c r="D298">
        <v>287.60000000000002</v>
      </c>
      <c r="E298">
        <v>1236.7</v>
      </c>
      <c r="F298" s="4">
        <f t="shared" si="39"/>
        <v>347.6</v>
      </c>
      <c r="G298" s="2">
        <f t="shared" si="42"/>
        <v>1788.9</v>
      </c>
      <c r="H298" s="12">
        <f t="shared" si="43"/>
        <v>-80.569064788417464</v>
      </c>
    </row>
    <row r="299" spans="1:8" x14ac:dyDescent="0.25">
      <c r="A299" s="10">
        <f t="shared" si="38"/>
        <v>40920</v>
      </c>
      <c r="B299">
        <v>60</v>
      </c>
      <c r="C299">
        <v>597.20000000000005</v>
      </c>
      <c r="D299">
        <v>287.60000000000002</v>
      </c>
      <c r="E299">
        <v>1236.7</v>
      </c>
      <c r="F299" s="4">
        <f t="shared" si="39"/>
        <v>347.6</v>
      </c>
      <c r="G299" s="2">
        <f t="shared" si="42"/>
        <v>1833.9</v>
      </c>
      <c r="H299" s="12">
        <f t="shared" si="43"/>
        <v>-81.045858552810941</v>
      </c>
    </row>
    <row r="300" spans="1:8" x14ac:dyDescent="0.25">
      <c r="A300" s="10">
        <f t="shared" si="38"/>
        <v>40927</v>
      </c>
      <c r="B300">
        <v>180</v>
      </c>
      <c r="C300">
        <v>616.4</v>
      </c>
      <c r="D300">
        <v>287.60000000000002</v>
      </c>
      <c r="E300">
        <v>1253.5</v>
      </c>
      <c r="F300" s="4">
        <f t="shared" si="39"/>
        <v>467.6</v>
      </c>
      <c r="G300" s="2">
        <f t="shared" si="42"/>
        <v>1869.9</v>
      </c>
      <c r="H300" s="12">
        <f t="shared" si="43"/>
        <v>-74.993315150542813</v>
      </c>
    </row>
    <row r="301" spans="1:8" x14ac:dyDescent="0.25">
      <c r="A301" s="10">
        <f t="shared" si="38"/>
        <v>40934</v>
      </c>
      <c r="B301">
        <v>161.80000000000001</v>
      </c>
      <c r="C301">
        <v>569.20000000000005</v>
      </c>
      <c r="D301">
        <v>305.8</v>
      </c>
      <c r="E301">
        <v>1425.5</v>
      </c>
      <c r="F301" s="4">
        <f t="shared" si="39"/>
        <v>467.6</v>
      </c>
      <c r="G301" s="2">
        <f t="shared" si="42"/>
        <v>1994.7</v>
      </c>
      <c r="H301" s="12">
        <f t="shared" si="43"/>
        <v>-76.557878377700902</v>
      </c>
    </row>
    <row r="302" spans="1:8" x14ac:dyDescent="0.25">
      <c r="A302" s="10">
        <f t="shared" si="38"/>
        <v>40941</v>
      </c>
      <c r="B302">
        <v>140.5</v>
      </c>
      <c r="C302">
        <v>532</v>
      </c>
      <c r="D302">
        <v>327.10000000000002</v>
      </c>
      <c r="E302">
        <v>1542.7</v>
      </c>
      <c r="F302" s="4">
        <f t="shared" si="39"/>
        <v>467.6</v>
      </c>
      <c r="G302" s="2">
        <f t="shared" si="42"/>
        <v>2074.6999999999998</v>
      </c>
      <c r="H302" s="12">
        <f t="shared" si="43"/>
        <v>-77.461801706270776</v>
      </c>
    </row>
    <row r="303" spans="1:8" x14ac:dyDescent="0.25">
      <c r="A303" s="10">
        <f t="shared" si="38"/>
        <v>40948</v>
      </c>
      <c r="B303">
        <v>380.5</v>
      </c>
      <c r="C303">
        <v>532</v>
      </c>
      <c r="D303">
        <v>327.10000000000002</v>
      </c>
      <c r="E303">
        <v>1575.6</v>
      </c>
      <c r="F303" s="4">
        <f t="shared" si="39"/>
        <v>707.6</v>
      </c>
      <c r="G303" s="2">
        <f t="shared" si="42"/>
        <v>2107.6</v>
      </c>
      <c r="H303" s="12">
        <f t="shared" si="43"/>
        <v>-66.426266843803376</v>
      </c>
    </row>
    <row r="304" spans="1:8" x14ac:dyDescent="0.25">
      <c r="A304" s="10">
        <f t="shared" si="38"/>
        <v>40955</v>
      </c>
      <c r="B304">
        <v>380.5</v>
      </c>
      <c r="C304">
        <v>652</v>
      </c>
      <c r="D304">
        <v>327.10000000000002</v>
      </c>
      <c r="E304">
        <v>1575.6</v>
      </c>
      <c r="F304" s="4">
        <f t="shared" si="39"/>
        <v>707.6</v>
      </c>
      <c r="G304" s="2">
        <f t="shared" si="42"/>
        <v>2227.6</v>
      </c>
      <c r="H304" s="12">
        <f t="shared" si="43"/>
        <v>-68.2348716107021</v>
      </c>
    </row>
    <row r="305" spans="1:8" x14ac:dyDescent="0.25">
      <c r="A305" s="10">
        <f t="shared" si="38"/>
        <v>40962</v>
      </c>
      <c r="B305">
        <v>380.5</v>
      </c>
      <c r="C305">
        <v>609.4</v>
      </c>
      <c r="D305">
        <v>327.10000000000002</v>
      </c>
      <c r="E305">
        <v>1575.6</v>
      </c>
      <c r="F305" s="4">
        <f t="shared" si="39"/>
        <v>707.6</v>
      </c>
      <c r="G305" s="2">
        <f t="shared" si="42"/>
        <v>2185</v>
      </c>
      <c r="H305" s="12">
        <f t="shared" si="43"/>
        <v>-67.615560640732269</v>
      </c>
    </row>
    <row r="306" spans="1:8" x14ac:dyDescent="0.25">
      <c r="A306" s="10">
        <f t="shared" si="38"/>
        <v>40969</v>
      </c>
      <c r="B306">
        <v>360</v>
      </c>
      <c r="C306">
        <v>578.9</v>
      </c>
      <c r="D306">
        <v>350.1</v>
      </c>
      <c r="E306">
        <v>1727.6</v>
      </c>
      <c r="F306" s="4">
        <f t="shared" si="39"/>
        <v>710.1</v>
      </c>
      <c r="G306" s="2">
        <f t="shared" si="42"/>
        <v>2306.5</v>
      </c>
      <c r="H306" s="12">
        <f t="shared" si="43"/>
        <v>-69.213093431606325</v>
      </c>
    </row>
    <row r="307" spans="1:8" x14ac:dyDescent="0.25">
      <c r="A307" s="10">
        <f t="shared" si="38"/>
        <v>40976</v>
      </c>
      <c r="B307">
        <v>314.5</v>
      </c>
      <c r="C307">
        <v>542</v>
      </c>
      <c r="D307">
        <v>395.6</v>
      </c>
      <c r="E307">
        <v>1863.5</v>
      </c>
      <c r="F307" s="4">
        <f t="shared" si="39"/>
        <v>710.1</v>
      </c>
      <c r="G307" s="2">
        <f t="shared" si="42"/>
        <v>2405.5</v>
      </c>
      <c r="H307" s="12">
        <f t="shared" si="43"/>
        <v>-70.480149657035952</v>
      </c>
    </row>
    <row r="308" spans="1:8" x14ac:dyDescent="0.25">
      <c r="A308" s="10">
        <f t="shared" si="38"/>
        <v>40983</v>
      </c>
      <c r="B308">
        <v>300</v>
      </c>
      <c r="C308">
        <v>542</v>
      </c>
      <c r="D308">
        <v>413.8</v>
      </c>
      <c r="E308">
        <v>1863.5</v>
      </c>
      <c r="F308" s="4">
        <f t="shared" si="39"/>
        <v>713.8</v>
      </c>
      <c r="G308" s="2">
        <f t="shared" si="42"/>
        <v>2405.5</v>
      </c>
      <c r="H308" s="12">
        <f t="shared" si="43"/>
        <v>-70.326335481188934</v>
      </c>
    </row>
    <row r="309" spans="1:8" x14ac:dyDescent="0.25">
      <c r="A309" s="10">
        <f t="shared" si="38"/>
        <v>40990</v>
      </c>
      <c r="B309">
        <v>300</v>
      </c>
      <c r="C309">
        <v>493.9</v>
      </c>
      <c r="D309">
        <v>413.8</v>
      </c>
      <c r="E309">
        <v>1971.6</v>
      </c>
      <c r="F309" s="4">
        <f t="shared" si="39"/>
        <v>713.8</v>
      </c>
      <c r="G309" s="2">
        <f t="shared" si="42"/>
        <v>2465.5</v>
      </c>
      <c r="H309" s="12">
        <f t="shared" si="43"/>
        <v>-71.048468870411682</v>
      </c>
    </row>
    <row r="310" spans="1:8" x14ac:dyDescent="0.25">
      <c r="A310" s="10">
        <f t="shared" si="38"/>
        <v>40997</v>
      </c>
      <c r="B310">
        <v>300</v>
      </c>
      <c r="C310">
        <v>374</v>
      </c>
      <c r="D310">
        <v>413.8</v>
      </c>
      <c r="E310">
        <v>2036.2</v>
      </c>
      <c r="F310" s="4">
        <f t="shared" si="39"/>
        <v>713.8</v>
      </c>
      <c r="G310" s="2">
        <f t="shared" si="42"/>
        <v>2410.1999999999998</v>
      </c>
      <c r="H310" s="12">
        <f t="shared" si="43"/>
        <v>-70.384200481287863</v>
      </c>
    </row>
    <row r="311" spans="1:8" x14ac:dyDescent="0.25">
      <c r="A311" s="10">
        <f t="shared" si="38"/>
        <v>41004</v>
      </c>
      <c r="B311">
        <v>300</v>
      </c>
      <c r="C311">
        <v>317</v>
      </c>
      <c r="D311">
        <v>413.8</v>
      </c>
      <c r="E311">
        <v>2057.4</v>
      </c>
      <c r="F311" s="4">
        <f t="shared" si="39"/>
        <v>713.8</v>
      </c>
      <c r="G311" s="2">
        <f t="shared" si="42"/>
        <v>2374.4</v>
      </c>
      <c r="H311" s="12">
        <f t="shared" si="43"/>
        <v>-69.937668463611871</v>
      </c>
    </row>
    <row r="312" spans="1:8" x14ac:dyDescent="0.25">
      <c r="A312" s="10">
        <f t="shared" si="38"/>
        <v>41011</v>
      </c>
      <c r="B312">
        <v>258.39999999999998</v>
      </c>
      <c r="C312">
        <v>305.60000000000002</v>
      </c>
      <c r="D312">
        <v>455.3</v>
      </c>
      <c r="E312">
        <v>2131.1999999999998</v>
      </c>
      <c r="F312" s="4">
        <f t="shared" si="39"/>
        <v>713.7</v>
      </c>
      <c r="G312" s="2">
        <f t="shared" si="42"/>
        <v>2436.7999999999997</v>
      </c>
      <c r="H312" s="12">
        <f t="shared" si="43"/>
        <v>-70.711588969139854</v>
      </c>
    </row>
    <row r="313" spans="1:8" x14ac:dyDescent="0.25">
      <c r="A313" s="10">
        <f t="shared" si="38"/>
        <v>41018</v>
      </c>
      <c r="B313">
        <v>219.3</v>
      </c>
      <c r="C313">
        <v>296.89999999999998</v>
      </c>
      <c r="D313">
        <v>494.4</v>
      </c>
      <c r="E313">
        <v>2139.9</v>
      </c>
      <c r="F313" s="4">
        <f t="shared" si="39"/>
        <v>713.7</v>
      </c>
      <c r="G313" s="2">
        <f t="shared" si="42"/>
        <v>2436.8000000000002</v>
      </c>
      <c r="H313" s="12">
        <f t="shared" si="43"/>
        <v>-70.711588969139854</v>
      </c>
    </row>
    <row r="314" spans="1:8" x14ac:dyDescent="0.25">
      <c r="A314" s="10">
        <f t="shared" si="38"/>
        <v>41025</v>
      </c>
      <c r="B314">
        <v>219.3</v>
      </c>
      <c r="C314">
        <v>277.8</v>
      </c>
      <c r="D314">
        <v>494.4</v>
      </c>
      <c r="E314">
        <v>2159</v>
      </c>
      <c r="F314" s="4">
        <f t="shared" si="39"/>
        <v>713.7</v>
      </c>
      <c r="G314" s="2">
        <f t="shared" si="42"/>
        <v>2436.8000000000002</v>
      </c>
      <c r="H314" s="12">
        <f t="shared" si="43"/>
        <v>-70.711588969139854</v>
      </c>
    </row>
    <row r="315" spans="1:8" x14ac:dyDescent="0.25">
      <c r="A315" s="10">
        <f t="shared" si="38"/>
        <v>41032</v>
      </c>
      <c r="B315">
        <v>171.3</v>
      </c>
      <c r="C315">
        <v>256.8</v>
      </c>
      <c r="D315">
        <v>544.9</v>
      </c>
      <c r="E315">
        <v>2249.1</v>
      </c>
      <c r="F315" s="4">
        <f t="shared" si="39"/>
        <v>716.2</v>
      </c>
      <c r="G315" s="2">
        <f t="shared" si="42"/>
        <v>2505.9</v>
      </c>
      <c r="H315" s="12">
        <f t="shared" si="43"/>
        <v>-71.419450097769271</v>
      </c>
    </row>
    <row r="316" spans="1:8" x14ac:dyDescent="0.25">
      <c r="A316" s="10">
        <f t="shared" si="38"/>
        <v>41039</v>
      </c>
      <c r="B316">
        <v>60</v>
      </c>
      <c r="C316">
        <v>316.8</v>
      </c>
      <c r="D316">
        <v>544.9</v>
      </c>
      <c r="E316">
        <v>2249.1</v>
      </c>
      <c r="F316" s="4">
        <f t="shared" si="39"/>
        <v>604.9</v>
      </c>
      <c r="G316" s="2">
        <f t="shared" si="42"/>
        <v>2565.9</v>
      </c>
      <c r="H316" s="12">
        <f t="shared" si="43"/>
        <v>-76.425425776530659</v>
      </c>
    </row>
    <row r="317" spans="1:8" x14ac:dyDescent="0.25">
      <c r="A317" s="10">
        <f t="shared" si="38"/>
        <v>41046</v>
      </c>
      <c r="B317">
        <v>0</v>
      </c>
      <c r="C317" s="48">
        <v>336.6</v>
      </c>
      <c r="D317">
        <v>544.9</v>
      </c>
      <c r="E317">
        <v>2343.1999999999998</v>
      </c>
      <c r="F317" s="4">
        <f t="shared" si="39"/>
        <v>544.9</v>
      </c>
      <c r="G317" s="2">
        <f t="shared" si="42"/>
        <v>2679.7999999999997</v>
      </c>
      <c r="H317" s="12">
        <f t="shared" si="43"/>
        <v>-79.666393014404065</v>
      </c>
    </row>
    <row r="318" spans="1:8" x14ac:dyDescent="0.25">
      <c r="A318" s="10">
        <f t="shared" ref="A318:A381" si="44">+A317+7</f>
        <v>41053</v>
      </c>
      <c r="B318">
        <v>0</v>
      </c>
      <c r="C318">
        <v>336.6</v>
      </c>
      <c r="D318">
        <v>544.9</v>
      </c>
      <c r="E318">
        <v>2405.6999999999998</v>
      </c>
      <c r="F318" s="4">
        <f t="shared" si="39"/>
        <v>544.9</v>
      </c>
      <c r="G318" s="2">
        <f t="shared" si="42"/>
        <v>2742.2999999999997</v>
      </c>
      <c r="H318" s="12">
        <f t="shared" si="43"/>
        <v>-80.129818035955225</v>
      </c>
    </row>
    <row r="319" spans="1:8" x14ac:dyDescent="0.25">
      <c r="A319" s="10">
        <f t="shared" si="44"/>
        <v>41060</v>
      </c>
      <c r="B319">
        <v>0</v>
      </c>
      <c r="C319">
        <v>336.6</v>
      </c>
      <c r="D319">
        <v>544.9</v>
      </c>
      <c r="E319">
        <v>2405.6999999999998</v>
      </c>
      <c r="F319" s="4">
        <f t="shared" si="39"/>
        <v>544.9</v>
      </c>
      <c r="G319" s="2">
        <f t="shared" si="42"/>
        <v>2742.2999999999997</v>
      </c>
      <c r="H319" s="12">
        <f t="shared" si="43"/>
        <v>-80.129818035955225</v>
      </c>
    </row>
    <row r="320" spans="1:8" x14ac:dyDescent="0.25">
      <c r="A320" s="10">
        <f t="shared" si="44"/>
        <v>41067</v>
      </c>
      <c r="B320">
        <v>0</v>
      </c>
      <c r="C320">
        <v>336.6</v>
      </c>
      <c r="D320">
        <v>544.9</v>
      </c>
      <c r="E320">
        <v>2405.6999999999998</v>
      </c>
      <c r="F320" s="4">
        <f t="shared" si="39"/>
        <v>544.9</v>
      </c>
      <c r="G320" s="2">
        <f t="shared" si="42"/>
        <v>2742.2999999999997</v>
      </c>
      <c r="H320" s="12">
        <f t="shared" si="43"/>
        <v>-80.129818035955225</v>
      </c>
    </row>
    <row r="321" spans="1:8" x14ac:dyDescent="0.25">
      <c r="A321" s="10">
        <f t="shared" si="44"/>
        <v>41074</v>
      </c>
      <c r="B321">
        <v>0</v>
      </c>
      <c r="C321">
        <v>312.2</v>
      </c>
      <c r="D321">
        <v>544.9</v>
      </c>
      <c r="E321">
        <v>2485.1999999999998</v>
      </c>
      <c r="F321" s="4">
        <f t="shared" si="39"/>
        <v>544.9</v>
      </c>
      <c r="G321" s="2">
        <f t="shared" si="42"/>
        <v>2797.3999999999996</v>
      </c>
      <c r="H321" s="12">
        <f t="shared" si="43"/>
        <v>-80.521198255522989</v>
      </c>
    </row>
    <row r="322" spans="1:8" x14ac:dyDescent="0.25">
      <c r="A322" s="10">
        <f t="shared" si="44"/>
        <v>41081</v>
      </c>
      <c r="B322">
        <v>0</v>
      </c>
      <c r="C322">
        <v>234.4</v>
      </c>
      <c r="D322">
        <v>544.9</v>
      </c>
      <c r="E322">
        <v>2565.3000000000002</v>
      </c>
      <c r="F322" s="4">
        <f t="shared" si="39"/>
        <v>544.9</v>
      </c>
      <c r="G322" s="2">
        <f t="shared" si="42"/>
        <v>2799.7000000000003</v>
      </c>
      <c r="H322" s="12">
        <f t="shared" si="43"/>
        <v>-80.537200414330115</v>
      </c>
    </row>
    <row r="323" spans="1:8" x14ac:dyDescent="0.25">
      <c r="A323" s="10">
        <f t="shared" si="44"/>
        <v>41088</v>
      </c>
      <c r="B323">
        <v>0</v>
      </c>
      <c r="C323">
        <v>216.1</v>
      </c>
      <c r="D323">
        <v>544.9</v>
      </c>
      <c r="E323">
        <v>2565.3000000000002</v>
      </c>
      <c r="F323" s="4">
        <f t="shared" si="39"/>
        <v>544.9</v>
      </c>
      <c r="G323" s="2">
        <f t="shared" si="42"/>
        <v>2781.4</v>
      </c>
      <c r="H323" s="12">
        <f t="shared" si="43"/>
        <v>-80.409146472999211</v>
      </c>
    </row>
    <row r="324" spans="1:8" x14ac:dyDescent="0.25">
      <c r="A324" s="10">
        <f t="shared" si="44"/>
        <v>41095</v>
      </c>
      <c r="B324">
        <v>0</v>
      </c>
      <c r="C324">
        <v>336.1</v>
      </c>
      <c r="D324">
        <v>544.9</v>
      </c>
      <c r="E324">
        <v>2674.6</v>
      </c>
      <c r="F324" s="4">
        <f t="shared" ref="F324:F387" si="45">+B324+D324</f>
        <v>544.9</v>
      </c>
      <c r="G324" s="2">
        <f t="shared" si="42"/>
        <v>3010.7</v>
      </c>
      <c r="H324" s="12">
        <f t="shared" si="43"/>
        <v>-81.901218985617959</v>
      </c>
    </row>
    <row r="325" spans="1:8" x14ac:dyDescent="0.25">
      <c r="A325" s="10">
        <f t="shared" si="44"/>
        <v>41102</v>
      </c>
      <c r="B325">
        <v>0</v>
      </c>
      <c r="C325">
        <v>396.1</v>
      </c>
      <c r="D325">
        <v>544.9</v>
      </c>
      <c r="E325">
        <v>2674.6</v>
      </c>
      <c r="F325" s="4">
        <f t="shared" si="45"/>
        <v>544.9</v>
      </c>
      <c r="G325" s="2">
        <f t="shared" si="42"/>
        <v>3070.7</v>
      </c>
      <c r="H325" s="12">
        <f t="shared" si="43"/>
        <v>-82.254860455270787</v>
      </c>
    </row>
    <row r="326" spans="1:8" x14ac:dyDescent="0.25">
      <c r="A326" s="10">
        <f t="shared" si="44"/>
        <v>41109</v>
      </c>
      <c r="B326">
        <v>0</v>
      </c>
      <c r="C326">
        <v>336.1</v>
      </c>
      <c r="D326">
        <v>544.9</v>
      </c>
      <c r="E326">
        <v>2794</v>
      </c>
      <c r="F326" s="4">
        <f t="shared" si="45"/>
        <v>544.9</v>
      </c>
      <c r="G326" s="2">
        <f t="shared" si="42"/>
        <v>3130.1</v>
      </c>
      <c r="H326" s="12">
        <f t="shared" si="43"/>
        <v>-82.591610491677585</v>
      </c>
    </row>
    <row r="327" spans="1:8" x14ac:dyDescent="0.25">
      <c r="A327" s="10">
        <f t="shared" si="44"/>
        <v>41116</v>
      </c>
      <c r="B327">
        <v>0</v>
      </c>
      <c r="C327">
        <v>307.8</v>
      </c>
      <c r="D327">
        <v>544.9</v>
      </c>
      <c r="E327">
        <v>2823</v>
      </c>
      <c r="F327" s="4">
        <f t="shared" si="45"/>
        <v>544.9</v>
      </c>
      <c r="G327" s="2">
        <f t="shared" si="42"/>
        <v>3130.8</v>
      </c>
      <c r="H327" s="12">
        <f t="shared" si="43"/>
        <v>-82.595502746901744</v>
      </c>
    </row>
    <row r="328" spans="1:8" x14ac:dyDescent="0.25">
      <c r="A328" s="10">
        <f t="shared" si="44"/>
        <v>41123</v>
      </c>
      <c r="B328">
        <v>0</v>
      </c>
      <c r="C328">
        <v>246.4</v>
      </c>
      <c r="D328">
        <v>544.9</v>
      </c>
      <c r="E328">
        <v>2884.4</v>
      </c>
      <c r="F328" s="4">
        <f t="shared" si="45"/>
        <v>544.9</v>
      </c>
      <c r="G328" s="2">
        <f t="shared" si="42"/>
        <v>3130.8</v>
      </c>
      <c r="H328" s="12">
        <f t="shared" si="43"/>
        <v>-82.595502746901744</v>
      </c>
    </row>
    <row r="329" spans="1:8" x14ac:dyDescent="0.25">
      <c r="A329" s="10">
        <f t="shared" si="44"/>
        <v>41130</v>
      </c>
      <c r="B329">
        <v>0</v>
      </c>
      <c r="C329">
        <v>272.3</v>
      </c>
      <c r="D329">
        <v>544.9</v>
      </c>
      <c r="E329">
        <v>2924.6</v>
      </c>
      <c r="F329" s="4">
        <f t="shared" si="45"/>
        <v>544.9</v>
      </c>
      <c r="G329" s="2">
        <f t="shared" si="42"/>
        <v>3196.9</v>
      </c>
      <c r="H329" s="12">
        <f t="shared" si="43"/>
        <v>-82.955363007913917</v>
      </c>
    </row>
    <row r="330" spans="1:8" x14ac:dyDescent="0.25">
      <c r="A330" s="10">
        <f t="shared" si="44"/>
        <v>41137</v>
      </c>
      <c r="B330">
        <v>0</v>
      </c>
      <c r="C330">
        <v>161.6</v>
      </c>
      <c r="D330">
        <v>544.9</v>
      </c>
      <c r="E330">
        <v>3096.8</v>
      </c>
      <c r="F330" s="4">
        <f t="shared" si="45"/>
        <v>544.9</v>
      </c>
      <c r="G330" s="2">
        <f t="shared" si="42"/>
        <v>3258.4</v>
      </c>
      <c r="H330" s="12">
        <f t="shared" si="43"/>
        <v>-83.277068499877231</v>
      </c>
    </row>
    <row r="331" spans="1:8" x14ac:dyDescent="0.25">
      <c r="A331" s="10">
        <f t="shared" si="44"/>
        <v>41144</v>
      </c>
      <c r="B331">
        <v>0</v>
      </c>
      <c r="C331">
        <v>148.19999999999999</v>
      </c>
      <c r="D331">
        <v>544.9</v>
      </c>
      <c r="E331">
        <v>3221.9</v>
      </c>
      <c r="F331" s="4">
        <f t="shared" si="45"/>
        <v>544.9</v>
      </c>
      <c r="G331" s="2">
        <f t="shared" si="42"/>
        <v>3370.1</v>
      </c>
      <c r="H331" s="12">
        <f t="shared" si="43"/>
        <v>-83.831340316311085</v>
      </c>
    </row>
    <row r="332" spans="1:8" x14ac:dyDescent="0.25">
      <c r="A332" s="10">
        <f t="shared" si="44"/>
        <v>41151</v>
      </c>
      <c r="B332">
        <v>0</v>
      </c>
      <c r="C332">
        <v>107.3</v>
      </c>
      <c r="D332">
        <v>544.9</v>
      </c>
      <c r="E332">
        <v>0</v>
      </c>
      <c r="F332" s="4">
        <f t="shared" si="45"/>
        <v>544.9</v>
      </c>
      <c r="G332" s="2">
        <f t="shared" si="42"/>
        <v>107.3</v>
      </c>
      <c r="H332" s="12">
        <f t="shared" si="43"/>
        <v>407.8285181733458</v>
      </c>
    </row>
    <row r="333" spans="1:8" x14ac:dyDescent="0.25">
      <c r="A333" s="10">
        <f t="shared" si="44"/>
        <v>41158</v>
      </c>
      <c r="B333">
        <v>0</v>
      </c>
      <c r="C333">
        <v>107.3</v>
      </c>
      <c r="D333">
        <v>0</v>
      </c>
      <c r="E333">
        <v>0</v>
      </c>
      <c r="F333" s="4">
        <f t="shared" si="45"/>
        <v>0</v>
      </c>
      <c r="G333" s="2">
        <f t="shared" si="42"/>
        <v>107.3</v>
      </c>
      <c r="H333" s="12">
        <f t="shared" si="43"/>
        <v>-100</v>
      </c>
    </row>
    <row r="334" spans="1:8" x14ac:dyDescent="0.25">
      <c r="A334" s="10">
        <f t="shared" si="44"/>
        <v>41165</v>
      </c>
      <c r="B334">
        <v>0</v>
      </c>
      <c r="C334">
        <v>227.3</v>
      </c>
      <c r="D334">
        <v>0</v>
      </c>
      <c r="E334">
        <v>130.30000000000001</v>
      </c>
      <c r="F334" s="4">
        <f t="shared" si="45"/>
        <v>0</v>
      </c>
      <c r="G334" s="2">
        <f t="shared" si="42"/>
        <v>357.6</v>
      </c>
      <c r="H334" s="12">
        <f t="shared" si="43"/>
        <v>-100</v>
      </c>
    </row>
    <row r="335" spans="1:8" x14ac:dyDescent="0.25">
      <c r="A335" s="10">
        <f t="shared" si="44"/>
        <v>41172</v>
      </c>
      <c r="B335">
        <v>0</v>
      </c>
      <c r="C335">
        <v>160</v>
      </c>
      <c r="D335">
        <v>0</v>
      </c>
      <c r="E335">
        <v>196.2</v>
      </c>
      <c r="F335" s="4">
        <f t="shared" si="45"/>
        <v>0</v>
      </c>
      <c r="G335" s="2">
        <f t="shared" si="42"/>
        <v>356.2</v>
      </c>
      <c r="H335" s="12">
        <f t="shared" si="43"/>
        <v>-100</v>
      </c>
    </row>
    <row r="336" spans="1:8" x14ac:dyDescent="0.25">
      <c r="A336" s="10">
        <f t="shared" si="44"/>
        <v>41179</v>
      </c>
      <c r="B336">
        <v>0</v>
      </c>
      <c r="C336">
        <v>160</v>
      </c>
      <c r="D336">
        <v>0</v>
      </c>
      <c r="E336">
        <v>196.2</v>
      </c>
      <c r="F336" s="4">
        <f t="shared" si="45"/>
        <v>0</v>
      </c>
      <c r="G336" s="2">
        <f t="shared" si="42"/>
        <v>356.2</v>
      </c>
      <c r="H336" s="12">
        <f t="shared" si="43"/>
        <v>-100</v>
      </c>
    </row>
    <row r="337" spans="1:8" x14ac:dyDescent="0.25">
      <c r="A337" s="10">
        <f t="shared" si="44"/>
        <v>41186</v>
      </c>
      <c r="B337">
        <v>0</v>
      </c>
      <c r="C337">
        <v>100</v>
      </c>
      <c r="D337">
        <v>0</v>
      </c>
      <c r="E337">
        <v>259.2</v>
      </c>
      <c r="F337" s="4">
        <f t="shared" si="45"/>
        <v>0</v>
      </c>
      <c r="G337" s="2">
        <f t="shared" si="42"/>
        <v>359.2</v>
      </c>
      <c r="H337" s="12">
        <f t="shared" si="43"/>
        <v>-100</v>
      </c>
    </row>
    <row r="338" spans="1:8" x14ac:dyDescent="0.25">
      <c r="A338" s="10">
        <f t="shared" si="44"/>
        <v>41193</v>
      </c>
      <c r="B338">
        <v>0</v>
      </c>
      <c r="C338">
        <v>71.599999999999994</v>
      </c>
      <c r="D338">
        <v>0</v>
      </c>
      <c r="E338">
        <v>287.60000000000002</v>
      </c>
      <c r="F338" s="4">
        <f t="shared" si="45"/>
        <v>0</v>
      </c>
      <c r="G338" s="2">
        <f t="shared" si="42"/>
        <v>359.20000000000005</v>
      </c>
      <c r="H338" s="12">
        <f t="shared" si="43"/>
        <v>-100</v>
      </c>
    </row>
    <row r="339" spans="1:8" x14ac:dyDescent="0.25">
      <c r="A339" s="10">
        <f t="shared" si="44"/>
        <v>41200</v>
      </c>
      <c r="B339">
        <v>0</v>
      </c>
      <c r="C339">
        <v>40</v>
      </c>
      <c r="D339">
        <v>0</v>
      </c>
      <c r="E339">
        <v>287.60000000000002</v>
      </c>
      <c r="F339" s="4">
        <f t="shared" si="45"/>
        <v>0</v>
      </c>
      <c r="G339" s="2">
        <f t="shared" si="42"/>
        <v>327.60000000000002</v>
      </c>
      <c r="H339" s="12">
        <f t="shared" si="43"/>
        <v>-100</v>
      </c>
    </row>
    <row r="340" spans="1:8" x14ac:dyDescent="0.25">
      <c r="A340" s="10">
        <f t="shared" si="44"/>
        <v>41207</v>
      </c>
      <c r="B340">
        <v>0</v>
      </c>
      <c r="C340">
        <v>40</v>
      </c>
      <c r="D340">
        <v>0</v>
      </c>
      <c r="E340">
        <v>287.60000000000002</v>
      </c>
      <c r="F340" s="4">
        <f t="shared" si="45"/>
        <v>0</v>
      </c>
      <c r="G340" s="2">
        <f t="shared" ref="G340:G403" si="46">+C340+E340</f>
        <v>327.60000000000002</v>
      </c>
      <c r="H340" s="12">
        <f t="shared" ref="H340:H403" si="47">+(F340/G340-1)*100</f>
        <v>-100</v>
      </c>
    </row>
    <row r="341" spans="1:8" x14ac:dyDescent="0.25">
      <c r="A341" s="10">
        <f t="shared" si="44"/>
        <v>41214</v>
      </c>
      <c r="B341">
        <v>0</v>
      </c>
      <c r="C341">
        <v>40</v>
      </c>
      <c r="D341">
        <v>0</v>
      </c>
      <c r="E341">
        <v>287.60000000000002</v>
      </c>
      <c r="F341" s="4">
        <f t="shared" si="45"/>
        <v>0</v>
      </c>
      <c r="G341" s="2">
        <f t="shared" si="46"/>
        <v>327.60000000000002</v>
      </c>
      <c r="H341" s="12">
        <f t="shared" si="47"/>
        <v>-100</v>
      </c>
    </row>
    <row r="342" spans="1:8" x14ac:dyDescent="0.25">
      <c r="A342" s="10">
        <f t="shared" si="44"/>
        <v>41221</v>
      </c>
      <c r="B342">
        <v>0</v>
      </c>
      <c r="C342">
        <v>40</v>
      </c>
      <c r="D342">
        <v>0</v>
      </c>
      <c r="E342">
        <v>287.60000000000002</v>
      </c>
      <c r="F342" s="4">
        <f t="shared" si="45"/>
        <v>0</v>
      </c>
      <c r="G342" s="2">
        <f t="shared" si="46"/>
        <v>327.60000000000002</v>
      </c>
      <c r="H342" s="12">
        <f t="shared" si="47"/>
        <v>-100</v>
      </c>
    </row>
    <row r="343" spans="1:8" x14ac:dyDescent="0.25">
      <c r="A343" s="10">
        <f t="shared" si="44"/>
        <v>41228</v>
      </c>
      <c r="B343">
        <v>0</v>
      </c>
      <c r="C343">
        <v>40</v>
      </c>
      <c r="D343">
        <v>0</v>
      </c>
      <c r="E343">
        <v>287.60000000000002</v>
      </c>
      <c r="F343" s="4">
        <f t="shared" si="45"/>
        <v>0</v>
      </c>
      <c r="G343" s="2">
        <f t="shared" si="46"/>
        <v>327.60000000000002</v>
      </c>
      <c r="H343" s="12">
        <f t="shared" si="47"/>
        <v>-100</v>
      </c>
    </row>
    <row r="344" spans="1:8" x14ac:dyDescent="0.25">
      <c r="A344" s="10">
        <f t="shared" si="44"/>
        <v>41235</v>
      </c>
      <c r="B344">
        <v>0</v>
      </c>
      <c r="C344">
        <v>40</v>
      </c>
      <c r="D344">
        <v>0</v>
      </c>
      <c r="E344">
        <v>287.60000000000002</v>
      </c>
      <c r="F344" s="4">
        <f t="shared" si="45"/>
        <v>0</v>
      </c>
      <c r="G344" s="2">
        <f t="shared" si="46"/>
        <v>327.60000000000002</v>
      </c>
      <c r="H344" s="12">
        <f t="shared" si="47"/>
        <v>-100</v>
      </c>
    </row>
    <row r="345" spans="1:8" x14ac:dyDescent="0.25">
      <c r="A345" s="10">
        <f t="shared" si="44"/>
        <v>41242</v>
      </c>
      <c r="B345">
        <v>0</v>
      </c>
      <c r="C345">
        <v>40</v>
      </c>
      <c r="D345">
        <v>0</v>
      </c>
      <c r="E345">
        <v>287.60000000000002</v>
      </c>
      <c r="F345" s="4">
        <f t="shared" si="45"/>
        <v>0</v>
      </c>
      <c r="G345" s="2">
        <f t="shared" si="46"/>
        <v>327.60000000000002</v>
      </c>
      <c r="H345" s="12">
        <f t="shared" si="47"/>
        <v>-100</v>
      </c>
    </row>
    <row r="346" spans="1:8" x14ac:dyDescent="0.25">
      <c r="A346" s="10">
        <f t="shared" si="44"/>
        <v>41249</v>
      </c>
      <c r="B346">
        <v>0</v>
      </c>
      <c r="C346">
        <v>40</v>
      </c>
      <c r="D346">
        <v>0</v>
      </c>
      <c r="E346">
        <v>287.60000000000002</v>
      </c>
      <c r="F346" s="4">
        <f t="shared" si="45"/>
        <v>0</v>
      </c>
      <c r="G346" s="2">
        <f t="shared" si="46"/>
        <v>327.60000000000002</v>
      </c>
      <c r="H346" s="12">
        <f t="shared" si="47"/>
        <v>-100</v>
      </c>
    </row>
    <row r="347" spans="1:8" x14ac:dyDescent="0.25">
      <c r="A347" s="10">
        <f t="shared" si="44"/>
        <v>41256</v>
      </c>
      <c r="B347">
        <v>0</v>
      </c>
      <c r="C347">
        <v>40</v>
      </c>
      <c r="D347">
        <v>0</v>
      </c>
      <c r="E347">
        <v>287.60000000000002</v>
      </c>
      <c r="F347" s="4">
        <f t="shared" si="45"/>
        <v>0</v>
      </c>
      <c r="G347" s="2">
        <f t="shared" si="46"/>
        <v>327.60000000000002</v>
      </c>
      <c r="H347" s="12">
        <f t="shared" si="47"/>
        <v>-100</v>
      </c>
    </row>
    <row r="348" spans="1:8" x14ac:dyDescent="0.25">
      <c r="A348" s="10">
        <f t="shared" si="44"/>
        <v>41263</v>
      </c>
      <c r="B348">
        <v>0</v>
      </c>
      <c r="C348">
        <v>40</v>
      </c>
      <c r="D348">
        <v>0</v>
      </c>
      <c r="E348">
        <v>287.60000000000002</v>
      </c>
      <c r="F348" s="4">
        <f t="shared" si="45"/>
        <v>0</v>
      </c>
      <c r="G348" s="2">
        <f t="shared" si="46"/>
        <v>327.60000000000002</v>
      </c>
      <c r="H348" s="12">
        <f t="shared" si="47"/>
        <v>-100</v>
      </c>
    </row>
    <row r="349" spans="1:8" x14ac:dyDescent="0.25">
      <c r="A349" s="10">
        <f t="shared" si="44"/>
        <v>41270</v>
      </c>
      <c r="B349">
        <v>0</v>
      </c>
      <c r="C349">
        <v>60</v>
      </c>
      <c r="D349">
        <v>0</v>
      </c>
      <c r="E349">
        <v>287.60000000000002</v>
      </c>
      <c r="F349" s="4">
        <f t="shared" si="45"/>
        <v>0</v>
      </c>
      <c r="G349" s="2">
        <f t="shared" si="46"/>
        <v>347.6</v>
      </c>
      <c r="H349" s="12">
        <f t="shared" si="47"/>
        <v>-100</v>
      </c>
    </row>
    <row r="350" spans="1:8" x14ac:dyDescent="0.25">
      <c r="A350" s="10">
        <f t="shared" si="44"/>
        <v>41277</v>
      </c>
      <c r="B350">
        <v>0</v>
      </c>
      <c r="C350">
        <v>60</v>
      </c>
      <c r="D350">
        <v>0</v>
      </c>
      <c r="E350">
        <v>287.60000000000002</v>
      </c>
      <c r="F350" s="4">
        <f t="shared" si="45"/>
        <v>0</v>
      </c>
      <c r="G350" s="2">
        <f t="shared" si="46"/>
        <v>347.6</v>
      </c>
      <c r="H350" s="12">
        <f t="shared" si="47"/>
        <v>-100</v>
      </c>
    </row>
    <row r="351" spans="1:8" x14ac:dyDescent="0.25">
      <c r="A351" s="10">
        <f t="shared" si="44"/>
        <v>41284</v>
      </c>
      <c r="B351">
        <v>0</v>
      </c>
      <c r="C351">
        <v>60</v>
      </c>
      <c r="D351">
        <v>0</v>
      </c>
      <c r="E351">
        <v>287.60000000000002</v>
      </c>
      <c r="F351" s="4">
        <f t="shared" si="45"/>
        <v>0</v>
      </c>
      <c r="G351" s="2">
        <f t="shared" si="46"/>
        <v>347.6</v>
      </c>
      <c r="H351" s="12">
        <f t="shared" si="47"/>
        <v>-100</v>
      </c>
    </row>
    <row r="352" spans="1:8" x14ac:dyDescent="0.25">
      <c r="A352" s="10">
        <f t="shared" si="44"/>
        <v>41291</v>
      </c>
      <c r="B352">
        <v>0</v>
      </c>
      <c r="C352">
        <v>180</v>
      </c>
      <c r="D352">
        <v>0</v>
      </c>
      <c r="E352">
        <v>287.60000000000002</v>
      </c>
      <c r="F352" s="4">
        <f t="shared" si="45"/>
        <v>0</v>
      </c>
      <c r="G352" s="2">
        <f t="shared" si="46"/>
        <v>467.6</v>
      </c>
      <c r="H352" s="12">
        <f t="shared" si="47"/>
        <v>-100</v>
      </c>
    </row>
    <row r="353" spans="1:8" x14ac:dyDescent="0.25">
      <c r="A353" s="10">
        <f t="shared" si="44"/>
        <v>41298</v>
      </c>
      <c r="B353">
        <v>0</v>
      </c>
      <c r="C353">
        <v>161.80000000000001</v>
      </c>
      <c r="D353">
        <v>0</v>
      </c>
      <c r="E353">
        <v>305.8</v>
      </c>
      <c r="F353" s="4">
        <f t="shared" si="45"/>
        <v>0</v>
      </c>
      <c r="G353" s="2">
        <f t="shared" si="46"/>
        <v>467.6</v>
      </c>
      <c r="H353" s="12">
        <f t="shared" si="47"/>
        <v>-100</v>
      </c>
    </row>
    <row r="354" spans="1:8" x14ac:dyDescent="0.25">
      <c r="A354" s="10">
        <f t="shared" si="44"/>
        <v>41305</v>
      </c>
      <c r="B354">
        <v>0</v>
      </c>
      <c r="C354">
        <v>140.5</v>
      </c>
      <c r="D354">
        <v>0</v>
      </c>
      <c r="E354">
        <v>327.10000000000002</v>
      </c>
      <c r="F354" s="4">
        <f t="shared" si="45"/>
        <v>0</v>
      </c>
      <c r="G354" s="2">
        <f t="shared" si="46"/>
        <v>467.6</v>
      </c>
      <c r="H354" s="12">
        <f t="shared" si="47"/>
        <v>-100</v>
      </c>
    </row>
    <row r="355" spans="1:8" x14ac:dyDescent="0.25">
      <c r="A355" s="10">
        <f t="shared" si="44"/>
        <v>41312</v>
      </c>
      <c r="B355">
        <v>0</v>
      </c>
      <c r="C355">
        <v>380.5</v>
      </c>
      <c r="D355">
        <v>0</v>
      </c>
      <c r="E355">
        <v>327.10000000000002</v>
      </c>
      <c r="F355" s="4">
        <f t="shared" si="45"/>
        <v>0</v>
      </c>
      <c r="G355" s="2">
        <f t="shared" si="46"/>
        <v>707.6</v>
      </c>
      <c r="H355" s="12">
        <f t="shared" si="47"/>
        <v>-100</v>
      </c>
    </row>
    <row r="356" spans="1:8" x14ac:dyDescent="0.25">
      <c r="A356" s="10">
        <f t="shared" si="44"/>
        <v>41319</v>
      </c>
      <c r="B356">
        <v>0</v>
      </c>
      <c r="C356">
        <v>380.5</v>
      </c>
      <c r="D356">
        <v>0</v>
      </c>
      <c r="E356">
        <v>327.10000000000002</v>
      </c>
      <c r="F356" s="4">
        <f t="shared" si="45"/>
        <v>0</v>
      </c>
      <c r="G356" s="2">
        <f t="shared" si="46"/>
        <v>707.6</v>
      </c>
      <c r="H356" s="12">
        <f t="shared" si="47"/>
        <v>-100</v>
      </c>
    </row>
    <row r="357" spans="1:8" x14ac:dyDescent="0.25">
      <c r="A357" s="10">
        <f t="shared" si="44"/>
        <v>41326</v>
      </c>
      <c r="B357">
        <v>0</v>
      </c>
      <c r="C357">
        <v>380.5</v>
      </c>
      <c r="D357">
        <v>0</v>
      </c>
      <c r="E357">
        <v>327.10000000000002</v>
      </c>
      <c r="F357" s="4">
        <f t="shared" si="45"/>
        <v>0</v>
      </c>
      <c r="G357" s="2">
        <f t="shared" si="46"/>
        <v>707.6</v>
      </c>
      <c r="H357" s="12">
        <f t="shared" si="47"/>
        <v>-100</v>
      </c>
    </row>
    <row r="358" spans="1:8" x14ac:dyDescent="0.25">
      <c r="A358" s="10">
        <f t="shared" si="44"/>
        <v>41333</v>
      </c>
      <c r="B358">
        <v>0</v>
      </c>
      <c r="C358">
        <v>360</v>
      </c>
      <c r="D358">
        <v>0</v>
      </c>
      <c r="E358">
        <v>350.1</v>
      </c>
      <c r="F358" s="4">
        <f t="shared" si="45"/>
        <v>0</v>
      </c>
      <c r="G358" s="2">
        <f t="shared" si="46"/>
        <v>710.1</v>
      </c>
      <c r="H358" s="12">
        <f t="shared" si="47"/>
        <v>-100</v>
      </c>
    </row>
    <row r="359" spans="1:8" x14ac:dyDescent="0.25">
      <c r="A359" s="10">
        <f t="shared" si="44"/>
        <v>41340</v>
      </c>
      <c r="B359">
        <v>0</v>
      </c>
      <c r="C359">
        <v>314.5</v>
      </c>
      <c r="D359">
        <v>0</v>
      </c>
      <c r="E359">
        <v>395.6</v>
      </c>
      <c r="F359" s="4">
        <f t="shared" si="45"/>
        <v>0</v>
      </c>
      <c r="G359" s="2">
        <f t="shared" si="46"/>
        <v>710.1</v>
      </c>
      <c r="H359" s="12">
        <f t="shared" si="47"/>
        <v>-100</v>
      </c>
    </row>
    <row r="360" spans="1:8" x14ac:dyDescent="0.25">
      <c r="A360" s="10">
        <f t="shared" si="44"/>
        <v>41347</v>
      </c>
      <c r="B360">
        <v>0</v>
      </c>
      <c r="C360">
        <v>300</v>
      </c>
      <c r="D360">
        <v>0</v>
      </c>
      <c r="E360">
        <v>413.8</v>
      </c>
      <c r="F360" s="4">
        <f t="shared" si="45"/>
        <v>0</v>
      </c>
      <c r="G360" s="2">
        <f t="shared" si="46"/>
        <v>713.8</v>
      </c>
      <c r="H360" s="12">
        <f t="shared" si="47"/>
        <v>-100</v>
      </c>
    </row>
    <row r="361" spans="1:8" x14ac:dyDescent="0.25">
      <c r="A361" s="10">
        <f t="shared" si="44"/>
        <v>41354</v>
      </c>
      <c r="B361">
        <v>0</v>
      </c>
      <c r="C361">
        <v>300</v>
      </c>
      <c r="D361">
        <v>0</v>
      </c>
      <c r="E361">
        <v>413.8</v>
      </c>
      <c r="F361">
        <v>0</v>
      </c>
      <c r="G361" s="2">
        <f t="shared" si="46"/>
        <v>713.8</v>
      </c>
      <c r="H361" s="12">
        <f t="shared" si="47"/>
        <v>-100</v>
      </c>
    </row>
    <row r="362" spans="1:8" x14ac:dyDescent="0.25">
      <c r="A362" s="10">
        <f t="shared" si="44"/>
        <v>41361</v>
      </c>
      <c r="B362">
        <v>0</v>
      </c>
      <c r="C362">
        <v>300</v>
      </c>
      <c r="D362">
        <v>0</v>
      </c>
      <c r="E362">
        <v>413.8</v>
      </c>
      <c r="F362" s="4">
        <f t="shared" si="45"/>
        <v>0</v>
      </c>
      <c r="G362" s="2">
        <f t="shared" si="46"/>
        <v>713.8</v>
      </c>
      <c r="H362" s="12">
        <f t="shared" si="47"/>
        <v>-100</v>
      </c>
    </row>
    <row r="363" spans="1:8" x14ac:dyDescent="0.25">
      <c r="A363" s="10">
        <f t="shared" si="44"/>
        <v>41368</v>
      </c>
      <c r="B363">
        <v>0</v>
      </c>
      <c r="C363">
        <v>300</v>
      </c>
      <c r="D363">
        <v>0</v>
      </c>
      <c r="E363">
        <v>413.8</v>
      </c>
      <c r="F363" s="4">
        <f t="shared" si="45"/>
        <v>0</v>
      </c>
      <c r="G363" s="2">
        <f t="shared" si="46"/>
        <v>713.8</v>
      </c>
      <c r="H363" s="12">
        <f t="shared" si="47"/>
        <v>-100</v>
      </c>
    </row>
    <row r="364" spans="1:8" x14ac:dyDescent="0.25">
      <c r="A364" s="10">
        <f t="shared" si="44"/>
        <v>41375</v>
      </c>
      <c r="B364">
        <v>0</v>
      </c>
      <c r="C364">
        <v>258.39999999999998</v>
      </c>
      <c r="D364">
        <v>0</v>
      </c>
      <c r="E364">
        <v>455.3</v>
      </c>
      <c r="F364" s="4">
        <f t="shared" si="45"/>
        <v>0</v>
      </c>
      <c r="G364" s="2">
        <f t="shared" si="46"/>
        <v>713.7</v>
      </c>
      <c r="H364" s="12">
        <f t="shared" si="47"/>
        <v>-100</v>
      </c>
    </row>
    <row r="365" spans="1:8" x14ac:dyDescent="0.25">
      <c r="A365" s="10">
        <f t="shared" si="44"/>
        <v>41382</v>
      </c>
      <c r="B365">
        <v>0</v>
      </c>
      <c r="C365">
        <v>219.3</v>
      </c>
      <c r="D365">
        <v>0</v>
      </c>
      <c r="E365">
        <v>494.4</v>
      </c>
      <c r="F365" s="4">
        <f t="shared" si="45"/>
        <v>0</v>
      </c>
      <c r="G365" s="2">
        <f t="shared" si="46"/>
        <v>713.7</v>
      </c>
      <c r="H365" s="12">
        <f t="shared" si="47"/>
        <v>-100</v>
      </c>
    </row>
    <row r="366" spans="1:8" x14ac:dyDescent="0.25">
      <c r="A366" s="10">
        <f t="shared" si="44"/>
        <v>41389</v>
      </c>
      <c r="B366">
        <v>0</v>
      </c>
      <c r="C366">
        <v>219.3</v>
      </c>
      <c r="D366">
        <v>0</v>
      </c>
      <c r="E366">
        <v>494.4</v>
      </c>
      <c r="F366" s="4">
        <f t="shared" si="45"/>
        <v>0</v>
      </c>
      <c r="G366" s="2">
        <f t="shared" si="46"/>
        <v>713.7</v>
      </c>
      <c r="H366" s="12">
        <f t="shared" si="47"/>
        <v>-100</v>
      </c>
    </row>
    <row r="367" spans="1:8" x14ac:dyDescent="0.25">
      <c r="A367" s="10">
        <f t="shared" si="44"/>
        <v>41396</v>
      </c>
      <c r="B367">
        <v>0</v>
      </c>
      <c r="C367">
        <v>171.3</v>
      </c>
      <c r="D367">
        <v>0</v>
      </c>
      <c r="E367">
        <v>544.9</v>
      </c>
      <c r="F367" s="4">
        <f t="shared" si="45"/>
        <v>0</v>
      </c>
      <c r="G367" s="2">
        <f t="shared" si="46"/>
        <v>716.2</v>
      </c>
      <c r="H367" s="12">
        <f t="shared" si="47"/>
        <v>-100</v>
      </c>
    </row>
    <row r="368" spans="1:8" x14ac:dyDescent="0.25">
      <c r="A368" s="10">
        <f t="shared" si="44"/>
        <v>41403</v>
      </c>
      <c r="B368">
        <v>0</v>
      </c>
      <c r="C368">
        <v>60</v>
      </c>
      <c r="D368">
        <v>0</v>
      </c>
      <c r="E368">
        <v>544.9</v>
      </c>
      <c r="F368" s="4">
        <f t="shared" si="45"/>
        <v>0</v>
      </c>
      <c r="G368" s="2">
        <f t="shared" si="46"/>
        <v>604.9</v>
      </c>
      <c r="H368" s="12">
        <f t="shared" si="47"/>
        <v>-100</v>
      </c>
    </row>
    <row r="369" spans="1:8" x14ac:dyDescent="0.25">
      <c r="A369" s="10">
        <f t="shared" si="44"/>
        <v>41410</v>
      </c>
      <c r="B369">
        <v>0</v>
      </c>
      <c r="C369">
        <v>0</v>
      </c>
      <c r="D369">
        <v>0</v>
      </c>
      <c r="E369">
        <v>544.9</v>
      </c>
      <c r="F369" s="4">
        <f t="shared" si="45"/>
        <v>0</v>
      </c>
      <c r="G369" s="2">
        <f t="shared" si="46"/>
        <v>544.9</v>
      </c>
      <c r="H369" s="12">
        <f t="shared" si="47"/>
        <v>-100</v>
      </c>
    </row>
    <row r="370" spans="1:8" x14ac:dyDescent="0.25">
      <c r="A370" s="10">
        <f t="shared" si="44"/>
        <v>41417</v>
      </c>
      <c r="B370">
        <v>0</v>
      </c>
      <c r="C370">
        <v>0</v>
      </c>
      <c r="D370">
        <v>0</v>
      </c>
      <c r="E370">
        <v>544.9</v>
      </c>
      <c r="F370" s="4">
        <f t="shared" si="45"/>
        <v>0</v>
      </c>
      <c r="G370" s="2">
        <f t="shared" si="46"/>
        <v>544.9</v>
      </c>
      <c r="H370" s="12">
        <f t="shared" si="47"/>
        <v>-100</v>
      </c>
    </row>
    <row r="371" spans="1:8" x14ac:dyDescent="0.25">
      <c r="A371" s="10">
        <f t="shared" si="44"/>
        <v>41424</v>
      </c>
      <c r="B371">
        <v>0</v>
      </c>
      <c r="C371">
        <v>0</v>
      </c>
      <c r="D371">
        <v>0</v>
      </c>
      <c r="E371">
        <v>544.9</v>
      </c>
      <c r="F371" s="4">
        <f t="shared" si="45"/>
        <v>0</v>
      </c>
      <c r="G371" s="2">
        <f t="shared" si="46"/>
        <v>544.9</v>
      </c>
      <c r="H371" s="12">
        <f t="shared" si="47"/>
        <v>-100</v>
      </c>
    </row>
    <row r="372" spans="1:8" x14ac:dyDescent="0.25">
      <c r="A372" s="10">
        <f t="shared" si="44"/>
        <v>41431</v>
      </c>
      <c r="B372">
        <v>0</v>
      </c>
      <c r="C372">
        <v>0</v>
      </c>
      <c r="D372">
        <v>0</v>
      </c>
      <c r="E372">
        <v>544.9</v>
      </c>
      <c r="F372" s="4">
        <f t="shared" si="45"/>
        <v>0</v>
      </c>
      <c r="G372" s="2">
        <f t="shared" si="46"/>
        <v>544.9</v>
      </c>
      <c r="H372" s="12">
        <f t="shared" si="47"/>
        <v>-100</v>
      </c>
    </row>
    <row r="373" spans="1:8" x14ac:dyDescent="0.25">
      <c r="A373" s="10">
        <f t="shared" si="44"/>
        <v>41438</v>
      </c>
      <c r="B373">
        <v>0</v>
      </c>
      <c r="C373">
        <v>0</v>
      </c>
      <c r="D373">
        <v>0</v>
      </c>
      <c r="E373">
        <v>544.9</v>
      </c>
      <c r="F373" s="4">
        <f t="shared" si="45"/>
        <v>0</v>
      </c>
      <c r="G373" s="2">
        <f t="shared" si="46"/>
        <v>544.9</v>
      </c>
      <c r="H373" s="12">
        <f t="shared" si="47"/>
        <v>-100</v>
      </c>
    </row>
    <row r="374" spans="1:8" x14ac:dyDescent="0.25">
      <c r="A374" s="10">
        <f t="shared" si="44"/>
        <v>41445</v>
      </c>
      <c r="B374">
        <v>0</v>
      </c>
      <c r="C374">
        <v>0</v>
      </c>
      <c r="D374">
        <v>0</v>
      </c>
      <c r="E374">
        <v>544.9</v>
      </c>
      <c r="F374" s="4">
        <f t="shared" si="45"/>
        <v>0</v>
      </c>
      <c r="G374" s="2">
        <f t="shared" si="46"/>
        <v>544.9</v>
      </c>
      <c r="H374" s="12">
        <f t="shared" si="47"/>
        <v>-100</v>
      </c>
    </row>
    <row r="375" spans="1:8" x14ac:dyDescent="0.25">
      <c r="A375" s="10">
        <f t="shared" si="44"/>
        <v>41452</v>
      </c>
      <c r="B375">
        <v>0</v>
      </c>
      <c r="C375">
        <v>0</v>
      </c>
      <c r="D375">
        <v>0</v>
      </c>
      <c r="E375">
        <v>544.9</v>
      </c>
      <c r="F375" s="4">
        <f t="shared" si="45"/>
        <v>0</v>
      </c>
      <c r="G375" s="2">
        <f t="shared" si="46"/>
        <v>544.9</v>
      </c>
      <c r="H375" s="12">
        <f t="shared" si="47"/>
        <v>-100</v>
      </c>
    </row>
    <row r="376" spans="1:8" x14ac:dyDescent="0.25">
      <c r="A376" s="10">
        <f t="shared" si="44"/>
        <v>41459</v>
      </c>
      <c r="B376">
        <v>0</v>
      </c>
      <c r="C376">
        <v>0</v>
      </c>
      <c r="D376">
        <v>0</v>
      </c>
      <c r="E376">
        <v>544.9</v>
      </c>
      <c r="F376" s="4">
        <f t="shared" si="45"/>
        <v>0</v>
      </c>
      <c r="G376" s="2">
        <f t="shared" si="46"/>
        <v>544.9</v>
      </c>
      <c r="H376" s="12">
        <f t="shared" si="47"/>
        <v>-100</v>
      </c>
    </row>
    <row r="377" spans="1:8" x14ac:dyDescent="0.25">
      <c r="A377" s="10">
        <f t="shared" si="44"/>
        <v>41466</v>
      </c>
      <c r="B377">
        <v>0</v>
      </c>
      <c r="C377">
        <v>0</v>
      </c>
      <c r="D377">
        <v>0</v>
      </c>
      <c r="E377">
        <v>544.9</v>
      </c>
      <c r="F377" s="4">
        <f t="shared" si="45"/>
        <v>0</v>
      </c>
      <c r="G377" s="2">
        <f t="shared" si="46"/>
        <v>544.9</v>
      </c>
      <c r="H377" s="12">
        <f t="shared" si="47"/>
        <v>-100</v>
      </c>
    </row>
    <row r="378" spans="1:8" x14ac:dyDescent="0.25">
      <c r="A378" s="10">
        <f t="shared" si="44"/>
        <v>41473</v>
      </c>
      <c r="B378">
        <v>0</v>
      </c>
      <c r="C378">
        <v>0</v>
      </c>
      <c r="D378">
        <v>0</v>
      </c>
      <c r="E378">
        <v>544.9</v>
      </c>
      <c r="F378" s="4">
        <f t="shared" si="45"/>
        <v>0</v>
      </c>
      <c r="G378" s="2">
        <f t="shared" si="46"/>
        <v>544.9</v>
      </c>
      <c r="H378" s="12">
        <f t="shared" si="47"/>
        <v>-100</v>
      </c>
    </row>
    <row r="379" spans="1:8" x14ac:dyDescent="0.25">
      <c r="A379" s="10">
        <f t="shared" si="44"/>
        <v>41480</v>
      </c>
      <c r="B379">
        <v>0</v>
      </c>
      <c r="C379">
        <v>0</v>
      </c>
      <c r="D379">
        <v>0</v>
      </c>
      <c r="E379">
        <v>544.9</v>
      </c>
      <c r="F379" s="4">
        <f t="shared" si="45"/>
        <v>0</v>
      </c>
      <c r="G379" s="2">
        <f t="shared" si="46"/>
        <v>544.9</v>
      </c>
      <c r="H379" s="12">
        <f t="shared" si="47"/>
        <v>-100</v>
      </c>
    </row>
    <row r="380" spans="1:8" x14ac:dyDescent="0.25">
      <c r="A380" s="10">
        <f t="shared" si="44"/>
        <v>41487</v>
      </c>
      <c r="B380">
        <v>0</v>
      </c>
      <c r="C380">
        <v>0</v>
      </c>
      <c r="D380">
        <v>0</v>
      </c>
      <c r="E380">
        <v>544.9</v>
      </c>
      <c r="F380" s="4">
        <f t="shared" si="45"/>
        <v>0</v>
      </c>
      <c r="G380" s="2">
        <f t="shared" si="46"/>
        <v>544.9</v>
      </c>
      <c r="H380" s="12">
        <f t="shared" si="47"/>
        <v>-100</v>
      </c>
    </row>
    <row r="381" spans="1:8" x14ac:dyDescent="0.25">
      <c r="A381" s="10">
        <f t="shared" si="44"/>
        <v>41494</v>
      </c>
      <c r="B381">
        <v>0</v>
      </c>
      <c r="C381">
        <v>0</v>
      </c>
      <c r="D381">
        <v>0</v>
      </c>
      <c r="E381">
        <v>544.9</v>
      </c>
      <c r="F381" s="4">
        <f t="shared" si="45"/>
        <v>0</v>
      </c>
      <c r="G381" s="2">
        <f t="shared" si="46"/>
        <v>544.9</v>
      </c>
      <c r="H381" s="12">
        <f t="shared" si="47"/>
        <v>-100</v>
      </c>
    </row>
    <row r="382" spans="1:8" x14ac:dyDescent="0.25">
      <c r="A382" s="10">
        <f t="shared" ref="A382:A445" si="48">+A381+7</f>
        <v>41501</v>
      </c>
      <c r="B382">
        <v>0</v>
      </c>
      <c r="C382">
        <v>0</v>
      </c>
      <c r="D382">
        <v>0</v>
      </c>
      <c r="E382">
        <v>544.9</v>
      </c>
      <c r="F382" s="4">
        <f t="shared" si="45"/>
        <v>0</v>
      </c>
      <c r="G382" s="2">
        <f t="shared" si="46"/>
        <v>544.9</v>
      </c>
      <c r="H382" s="12">
        <f t="shared" si="47"/>
        <v>-100</v>
      </c>
    </row>
    <row r="383" spans="1:8" x14ac:dyDescent="0.25">
      <c r="A383" s="10">
        <f t="shared" si="48"/>
        <v>41508</v>
      </c>
      <c r="B383">
        <v>0</v>
      </c>
      <c r="C383">
        <v>0</v>
      </c>
      <c r="D383">
        <v>0</v>
      </c>
      <c r="E383">
        <v>544.9</v>
      </c>
      <c r="F383" s="4">
        <f t="shared" si="45"/>
        <v>0</v>
      </c>
      <c r="G383" s="2">
        <f t="shared" si="46"/>
        <v>544.9</v>
      </c>
      <c r="H383" s="12">
        <f t="shared" si="47"/>
        <v>-100</v>
      </c>
    </row>
    <row r="384" spans="1:8" x14ac:dyDescent="0.25">
      <c r="A384" s="10">
        <f t="shared" si="48"/>
        <v>41515</v>
      </c>
      <c r="B384">
        <v>0</v>
      </c>
      <c r="C384">
        <v>0</v>
      </c>
      <c r="D384">
        <v>0</v>
      </c>
      <c r="E384">
        <v>544.9</v>
      </c>
      <c r="F384" s="4">
        <f t="shared" si="45"/>
        <v>0</v>
      </c>
      <c r="G384" s="2">
        <f t="shared" si="46"/>
        <v>544.9</v>
      </c>
      <c r="H384" s="12">
        <f t="shared" si="47"/>
        <v>-100</v>
      </c>
    </row>
    <row r="385" spans="1:11" x14ac:dyDescent="0.25">
      <c r="A385" s="10">
        <f t="shared" si="48"/>
        <v>41522</v>
      </c>
      <c r="B385">
        <v>0</v>
      </c>
      <c r="C385">
        <v>0</v>
      </c>
      <c r="D385">
        <v>0</v>
      </c>
      <c r="E385">
        <v>544.9</v>
      </c>
      <c r="F385" s="4">
        <f t="shared" si="45"/>
        <v>0</v>
      </c>
      <c r="G385" s="2">
        <f t="shared" si="46"/>
        <v>544.9</v>
      </c>
      <c r="H385" s="12">
        <f t="shared" si="47"/>
        <v>-100</v>
      </c>
    </row>
    <row r="386" spans="1:11" x14ac:dyDescent="0.25">
      <c r="A386" s="10">
        <f t="shared" si="48"/>
        <v>41529</v>
      </c>
      <c r="B386">
        <v>0</v>
      </c>
      <c r="C386">
        <v>0</v>
      </c>
      <c r="D386">
        <v>0</v>
      </c>
      <c r="E386">
        <v>544.9</v>
      </c>
      <c r="F386" s="4">
        <f t="shared" si="45"/>
        <v>0</v>
      </c>
      <c r="G386" s="2">
        <f t="shared" si="46"/>
        <v>544.9</v>
      </c>
      <c r="H386" s="12">
        <f t="shared" si="47"/>
        <v>-100</v>
      </c>
    </row>
    <row r="387" spans="1:11" x14ac:dyDescent="0.25">
      <c r="A387" s="10">
        <f t="shared" si="48"/>
        <v>41536</v>
      </c>
      <c r="B387">
        <v>0</v>
      </c>
      <c r="C387">
        <v>0</v>
      </c>
      <c r="D387">
        <v>0</v>
      </c>
      <c r="E387">
        <v>544.9</v>
      </c>
      <c r="F387" s="4">
        <f t="shared" si="45"/>
        <v>0</v>
      </c>
      <c r="G387" s="2">
        <f t="shared" si="46"/>
        <v>544.9</v>
      </c>
      <c r="H387" s="12">
        <f t="shared" si="47"/>
        <v>-100</v>
      </c>
    </row>
    <row r="388" spans="1:11" x14ac:dyDescent="0.25">
      <c r="A388" s="10">
        <f t="shared" si="48"/>
        <v>41543</v>
      </c>
      <c r="F388" s="4">
        <f t="shared" ref="F388:F446" si="49">+B388+D388</f>
        <v>0</v>
      </c>
      <c r="G388" s="2">
        <f t="shared" si="46"/>
        <v>0</v>
      </c>
      <c r="H388" s="12" t="e">
        <f t="shared" si="47"/>
        <v>#DIV/0!</v>
      </c>
    </row>
    <row r="389" spans="1:11" x14ac:dyDescent="0.25">
      <c r="A389" s="10">
        <f t="shared" si="48"/>
        <v>41550</v>
      </c>
      <c r="F389" s="4">
        <f t="shared" si="49"/>
        <v>0</v>
      </c>
      <c r="G389" s="2">
        <f t="shared" si="46"/>
        <v>0</v>
      </c>
      <c r="H389" s="12" t="e">
        <f t="shared" si="47"/>
        <v>#DIV/0!</v>
      </c>
    </row>
    <row r="390" spans="1:11" x14ac:dyDescent="0.25">
      <c r="A390" s="10">
        <f t="shared" si="48"/>
        <v>41557</v>
      </c>
      <c r="F390" s="4">
        <f t="shared" si="49"/>
        <v>0</v>
      </c>
      <c r="G390" s="2">
        <f t="shared" si="46"/>
        <v>0</v>
      </c>
      <c r="H390" s="12" t="e">
        <f t="shared" si="47"/>
        <v>#DIV/0!</v>
      </c>
    </row>
    <row r="391" spans="1:11" x14ac:dyDescent="0.25">
      <c r="A391" s="10">
        <f t="shared" si="48"/>
        <v>41564</v>
      </c>
      <c r="F391" s="4">
        <f t="shared" si="49"/>
        <v>0</v>
      </c>
      <c r="G391" s="2">
        <f t="shared" si="46"/>
        <v>0</v>
      </c>
      <c r="H391" s="12" t="e">
        <f t="shared" si="47"/>
        <v>#DIV/0!</v>
      </c>
    </row>
    <row r="392" spans="1:11" x14ac:dyDescent="0.25">
      <c r="A392" s="10">
        <f t="shared" si="48"/>
        <v>41571</v>
      </c>
      <c r="F392" s="4">
        <f t="shared" si="49"/>
        <v>0</v>
      </c>
      <c r="G392" s="2">
        <f t="shared" si="46"/>
        <v>0</v>
      </c>
      <c r="H392" s="12" t="e">
        <f t="shared" si="47"/>
        <v>#DIV/0!</v>
      </c>
    </row>
    <row r="393" spans="1:11" ht="15" x14ac:dyDescent="0.25">
      <c r="A393" s="10">
        <f t="shared" si="48"/>
        <v>41578</v>
      </c>
      <c r="B393">
        <v>110</v>
      </c>
      <c r="C393">
        <v>0</v>
      </c>
      <c r="D393">
        <v>0</v>
      </c>
      <c r="E393">
        <v>0</v>
      </c>
      <c r="F393" s="4">
        <f t="shared" si="49"/>
        <v>110</v>
      </c>
      <c r="G393" s="2">
        <f t="shared" si="46"/>
        <v>0</v>
      </c>
      <c r="H393" s="12" t="e">
        <f t="shared" si="47"/>
        <v>#DIV/0!</v>
      </c>
      <c r="K393" s="53"/>
    </row>
    <row r="394" spans="1:11" x14ac:dyDescent="0.25">
      <c r="A394" s="10">
        <f t="shared" si="48"/>
        <v>41585</v>
      </c>
      <c r="B394">
        <v>110</v>
      </c>
      <c r="C394">
        <v>0</v>
      </c>
      <c r="D394">
        <v>0</v>
      </c>
      <c r="E394">
        <v>0</v>
      </c>
      <c r="F394" s="4">
        <f t="shared" si="49"/>
        <v>110</v>
      </c>
      <c r="G394" s="2">
        <f t="shared" si="46"/>
        <v>0</v>
      </c>
      <c r="H394" s="12" t="e">
        <f t="shared" si="47"/>
        <v>#DIV/0!</v>
      </c>
    </row>
    <row r="395" spans="1:11" x14ac:dyDescent="0.25">
      <c r="A395" s="10">
        <f t="shared" si="48"/>
        <v>41592</v>
      </c>
      <c r="B395">
        <v>170</v>
      </c>
      <c r="C395">
        <v>0</v>
      </c>
      <c r="D395">
        <v>0</v>
      </c>
      <c r="E395">
        <v>0</v>
      </c>
      <c r="F395" s="4">
        <f t="shared" si="49"/>
        <v>170</v>
      </c>
      <c r="G395" s="2">
        <f t="shared" si="46"/>
        <v>0</v>
      </c>
      <c r="H395" s="12" t="e">
        <f t="shared" si="47"/>
        <v>#DIV/0!</v>
      </c>
    </row>
    <row r="396" spans="1:11" x14ac:dyDescent="0.25">
      <c r="A396" s="10">
        <f t="shared" si="48"/>
        <v>41599</v>
      </c>
      <c r="B396">
        <v>170</v>
      </c>
      <c r="C396">
        <v>0</v>
      </c>
      <c r="D396">
        <v>0</v>
      </c>
      <c r="E396">
        <v>0</v>
      </c>
      <c r="F396" s="4">
        <f t="shared" ref="F396:F401" si="50">+B396+D396</f>
        <v>170</v>
      </c>
      <c r="G396" s="2">
        <f t="shared" si="46"/>
        <v>0</v>
      </c>
      <c r="H396" s="12" t="e">
        <f t="shared" si="47"/>
        <v>#DIV/0!</v>
      </c>
    </row>
    <row r="397" spans="1:11" x14ac:dyDescent="0.25">
      <c r="A397" s="10">
        <f t="shared" si="48"/>
        <v>41606</v>
      </c>
      <c r="B397">
        <v>170</v>
      </c>
      <c r="C397">
        <v>0</v>
      </c>
      <c r="D397">
        <v>0</v>
      </c>
      <c r="E397">
        <v>0</v>
      </c>
      <c r="F397" s="4">
        <f t="shared" si="50"/>
        <v>170</v>
      </c>
      <c r="G397" s="2">
        <f t="shared" si="46"/>
        <v>0</v>
      </c>
      <c r="H397" s="12" t="e">
        <f t="shared" si="47"/>
        <v>#DIV/0!</v>
      </c>
    </row>
    <row r="398" spans="1:11" x14ac:dyDescent="0.25">
      <c r="A398" s="10">
        <f t="shared" si="48"/>
        <v>41613</v>
      </c>
      <c r="B398">
        <v>170</v>
      </c>
      <c r="C398">
        <v>0</v>
      </c>
      <c r="D398">
        <v>0</v>
      </c>
      <c r="E398">
        <v>0</v>
      </c>
      <c r="F398" s="4">
        <f t="shared" si="50"/>
        <v>170</v>
      </c>
      <c r="G398" s="2">
        <f t="shared" si="46"/>
        <v>0</v>
      </c>
      <c r="H398" s="12" t="e">
        <f t="shared" si="47"/>
        <v>#DIV/0!</v>
      </c>
    </row>
    <row r="399" spans="1:11" x14ac:dyDescent="0.25">
      <c r="A399" s="10">
        <f t="shared" si="48"/>
        <v>41620</v>
      </c>
      <c r="B399">
        <v>170</v>
      </c>
      <c r="C399">
        <v>0</v>
      </c>
      <c r="D399">
        <v>0</v>
      </c>
      <c r="E399">
        <v>0</v>
      </c>
      <c r="F399" s="4">
        <f t="shared" si="50"/>
        <v>170</v>
      </c>
      <c r="G399" s="2">
        <f t="shared" si="46"/>
        <v>0</v>
      </c>
      <c r="H399" s="12" t="e">
        <f t="shared" si="47"/>
        <v>#DIV/0!</v>
      </c>
    </row>
    <row r="400" spans="1:11" x14ac:dyDescent="0.25">
      <c r="A400" s="10">
        <f t="shared" si="48"/>
        <v>41627</v>
      </c>
      <c r="B400">
        <v>170</v>
      </c>
      <c r="C400">
        <v>0</v>
      </c>
      <c r="D400">
        <v>0</v>
      </c>
      <c r="E400">
        <v>0</v>
      </c>
      <c r="F400" s="4">
        <f t="shared" si="50"/>
        <v>170</v>
      </c>
      <c r="G400" s="2">
        <f t="shared" si="46"/>
        <v>0</v>
      </c>
      <c r="H400" s="12" t="e">
        <f t="shared" si="47"/>
        <v>#DIV/0!</v>
      </c>
    </row>
    <row r="401" spans="1:13" x14ac:dyDescent="0.25">
      <c r="A401" s="10">
        <f t="shared" si="48"/>
        <v>41634</v>
      </c>
      <c r="B401">
        <v>170</v>
      </c>
      <c r="C401">
        <v>0</v>
      </c>
      <c r="D401">
        <v>118.7</v>
      </c>
      <c r="E401">
        <v>0</v>
      </c>
      <c r="F401" s="4">
        <f t="shared" si="50"/>
        <v>288.7</v>
      </c>
      <c r="G401" s="2">
        <f t="shared" si="46"/>
        <v>0</v>
      </c>
      <c r="H401" s="12" t="e">
        <f t="shared" si="47"/>
        <v>#DIV/0!</v>
      </c>
    </row>
    <row r="402" spans="1:13" x14ac:dyDescent="0.25">
      <c r="A402" s="10">
        <f t="shared" si="48"/>
        <v>41641</v>
      </c>
      <c r="B402">
        <v>170</v>
      </c>
      <c r="C402">
        <v>0</v>
      </c>
      <c r="D402">
        <v>118.7</v>
      </c>
      <c r="E402">
        <v>0</v>
      </c>
      <c r="F402" s="4">
        <f>+B402+D402</f>
        <v>288.7</v>
      </c>
      <c r="G402" s="2">
        <f t="shared" si="46"/>
        <v>0</v>
      </c>
      <c r="H402" s="12" t="e">
        <f t="shared" si="47"/>
        <v>#DIV/0!</v>
      </c>
    </row>
    <row r="403" spans="1:13" x14ac:dyDescent="0.25">
      <c r="A403" s="10">
        <f t="shared" si="48"/>
        <v>41648</v>
      </c>
      <c r="B403">
        <v>394</v>
      </c>
      <c r="C403">
        <v>0</v>
      </c>
      <c r="D403" s="67">
        <v>160</v>
      </c>
      <c r="E403">
        <v>0</v>
      </c>
      <c r="F403" s="4">
        <f t="shared" si="49"/>
        <v>554</v>
      </c>
      <c r="G403" s="2">
        <f t="shared" si="46"/>
        <v>0</v>
      </c>
      <c r="H403" s="12" t="e">
        <f t="shared" si="47"/>
        <v>#DIV/0!</v>
      </c>
    </row>
    <row r="404" spans="1:13" x14ac:dyDescent="0.25">
      <c r="A404" s="10">
        <f t="shared" si="48"/>
        <v>41655</v>
      </c>
      <c r="B404">
        <v>639</v>
      </c>
      <c r="C404">
        <v>0</v>
      </c>
      <c r="D404" s="67">
        <v>160</v>
      </c>
      <c r="E404">
        <v>0</v>
      </c>
      <c r="F404" s="4">
        <f t="shared" si="49"/>
        <v>799</v>
      </c>
      <c r="G404" s="2">
        <f t="shared" ref="G404:G446" si="51">+C404+E404</f>
        <v>0</v>
      </c>
      <c r="H404" s="12" t="e">
        <f t="shared" ref="H404:H446" si="52">+(F404/G404-1)*100</f>
        <v>#DIV/0!</v>
      </c>
    </row>
    <row r="405" spans="1:13" x14ac:dyDescent="0.25">
      <c r="A405" s="10">
        <f t="shared" si="48"/>
        <v>41662</v>
      </c>
      <c r="B405">
        <v>758</v>
      </c>
      <c r="C405">
        <v>0</v>
      </c>
      <c r="D405">
        <v>160.1</v>
      </c>
      <c r="E405">
        <v>0</v>
      </c>
      <c r="F405" s="4">
        <f t="shared" si="49"/>
        <v>918.1</v>
      </c>
      <c r="G405" s="2">
        <f t="shared" si="51"/>
        <v>0</v>
      </c>
      <c r="H405" s="12" t="e">
        <f t="shared" si="52"/>
        <v>#DIV/0!</v>
      </c>
    </row>
    <row r="406" spans="1:13" ht="15" x14ac:dyDescent="0.25">
      <c r="A406" s="10">
        <f t="shared" si="48"/>
        <v>41669</v>
      </c>
      <c r="B406">
        <v>758</v>
      </c>
      <c r="C406">
        <v>0</v>
      </c>
      <c r="D406">
        <v>160.1</v>
      </c>
      <c r="E406">
        <v>0</v>
      </c>
      <c r="F406" s="4">
        <f>+B406+D406</f>
        <v>918.1</v>
      </c>
      <c r="G406" s="2">
        <f t="shared" si="51"/>
        <v>0</v>
      </c>
      <c r="H406" s="12" t="e">
        <f t="shared" si="52"/>
        <v>#DIV/0!</v>
      </c>
      <c r="J406" s="53"/>
      <c r="M406" s="53"/>
    </row>
    <row r="407" spans="1:13" ht="15" x14ac:dyDescent="0.25">
      <c r="A407" s="10">
        <f t="shared" si="48"/>
        <v>41676</v>
      </c>
      <c r="B407">
        <v>759</v>
      </c>
      <c r="C407">
        <v>0</v>
      </c>
      <c r="D407">
        <v>161.1</v>
      </c>
      <c r="E407">
        <v>0</v>
      </c>
      <c r="F407" s="4">
        <f>+B407+D407</f>
        <v>920.1</v>
      </c>
      <c r="G407" s="2">
        <f t="shared" si="51"/>
        <v>0</v>
      </c>
      <c r="H407" s="12" t="e">
        <f t="shared" si="52"/>
        <v>#DIV/0!</v>
      </c>
      <c r="J407" s="53"/>
      <c r="L407" s="53"/>
    </row>
    <row r="408" spans="1:13" x14ac:dyDescent="0.25">
      <c r="A408" s="10">
        <f t="shared" si="48"/>
        <v>41683</v>
      </c>
      <c r="B408">
        <v>813</v>
      </c>
      <c r="C408">
        <v>0</v>
      </c>
      <c r="D408">
        <v>179.9</v>
      </c>
      <c r="E408">
        <v>0</v>
      </c>
      <c r="F408" s="4">
        <f t="shared" si="49"/>
        <v>992.9</v>
      </c>
      <c r="G408" s="2">
        <f t="shared" si="51"/>
        <v>0</v>
      </c>
      <c r="H408" s="12" t="e">
        <f t="shared" si="52"/>
        <v>#DIV/0!</v>
      </c>
    </row>
    <row r="409" spans="1:13" x14ac:dyDescent="0.25">
      <c r="A409" s="10">
        <f t="shared" si="48"/>
        <v>41690</v>
      </c>
      <c r="B409">
        <v>881</v>
      </c>
      <c r="C409">
        <v>0</v>
      </c>
      <c r="D409">
        <v>179.9</v>
      </c>
      <c r="E409">
        <v>0</v>
      </c>
      <c r="F409" s="4">
        <f t="shared" si="49"/>
        <v>1060.9000000000001</v>
      </c>
      <c r="G409" s="2">
        <f t="shared" si="51"/>
        <v>0</v>
      </c>
      <c r="H409" s="12" t="e">
        <f t="shared" si="52"/>
        <v>#DIV/0!</v>
      </c>
    </row>
    <row r="410" spans="1:13" x14ac:dyDescent="0.25">
      <c r="A410" s="10">
        <f t="shared" si="48"/>
        <v>41697</v>
      </c>
      <c r="B410">
        <v>821</v>
      </c>
      <c r="C410">
        <v>0</v>
      </c>
      <c r="D410">
        <v>314.89999999999998</v>
      </c>
      <c r="E410">
        <v>0</v>
      </c>
      <c r="F410" s="4">
        <f t="shared" si="49"/>
        <v>1135.9000000000001</v>
      </c>
      <c r="G410" s="2">
        <f t="shared" si="51"/>
        <v>0</v>
      </c>
      <c r="H410" s="12" t="e">
        <f t="shared" si="52"/>
        <v>#DIV/0!</v>
      </c>
    </row>
    <row r="411" spans="1:13" ht="15" x14ac:dyDescent="0.25">
      <c r="A411" s="10">
        <f t="shared" si="48"/>
        <v>41704</v>
      </c>
      <c r="B411">
        <v>821</v>
      </c>
      <c r="C411">
        <v>0</v>
      </c>
      <c r="D411">
        <v>314.89999999999998</v>
      </c>
      <c r="E411">
        <v>0</v>
      </c>
      <c r="F411" s="4">
        <f t="shared" si="49"/>
        <v>1135.9000000000001</v>
      </c>
      <c r="G411" s="2">
        <f t="shared" si="51"/>
        <v>0</v>
      </c>
      <c r="H411" s="12" t="e">
        <f t="shared" si="52"/>
        <v>#DIV/0!</v>
      </c>
      <c r="J411" s="53"/>
      <c r="K411" s="53"/>
    </row>
    <row r="412" spans="1:13" x14ac:dyDescent="0.25">
      <c r="A412" s="10">
        <f t="shared" si="48"/>
        <v>41711</v>
      </c>
      <c r="B412">
        <v>889</v>
      </c>
      <c r="C412">
        <v>0</v>
      </c>
      <c r="D412">
        <v>314.89999999999998</v>
      </c>
      <c r="E412">
        <v>0</v>
      </c>
      <c r="F412" s="4">
        <f t="shared" si="49"/>
        <v>1203.9000000000001</v>
      </c>
      <c r="G412" s="2">
        <f t="shared" si="51"/>
        <v>0</v>
      </c>
      <c r="H412" s="12" t="e">
        <f t="shared" si="52"/>
        <v>#DIV/0!</v>
      </c>
    </row>
    <row r="413" spans="1:13" x14ac:dyDescent="0.25">
      <c r="A413" s="10">
        <f t="shared" si="48"/>
        <v>41718</v>
      </c>
      <c r="B413">
        <v>1294</v>
      </c>
      <c r="C413">
        <v>0</v>
      </c>
      <c r="D413" s="67">
        <v>341</v>
      </c>
      <c r="E413">
        <v>0</v>
      </c>
      <c r="F413" s="4">
        <f t="shared" si="49"/>
        <v>1635</v>
      </c>
      <c r="G413" s="2">
        <f t="shared" si="51"/>
        <v>0</v>
      </c>
      <c r="H413" s="12" t="e">
        <f t="shared" si="52"/>
        <v>#DIV/0!</v>
      </c>
    </row>
    <row r="414" spans="1:13" x14ac:dyDescent="0.25">
      <c r="A414" s="10">
        <f t="shared" si="48"/>
        <v>41725</v>
      </c>
      <c r="B414">
        <v>1169</v>
      </c>
      <c r="C414">
        <v>0</v>
      </c>
      <c r="D414">
        <v>602.20000000000005</v>
      </c>
      <c r="E414">
        <v>0</v>
      </c>
      <c r="F414" s="4">
        <f t="shared" si="49"/>
        <v>1771.2</v>
      </c>
      <c r="G414" s="2">
        <f t="shared" si="51"/>
        <v>0</v>
      </c>
      <c r="H414" s="12" t="e">
        <f t="shared" si="52"/>
        <v>#DIV/0!</v>
      </c>
    </row>
    <row r="415" spans="1:13" x14ac:dyDescent="0.25">
      <c r="A415" s="10">
        <f t="shared" si="48"/>
        <v>41732</v>
      </c>
      <c r="B415">
        <v>1169</v>
      </c>
      <c r="C415">
        <v>0</v>
      </c>
      <c r="D415">
        <v>641.70000000000005</v>
      </c>
      <c r="E415">
        <v>0</v>
      </c>
      <c r="F415" s="4">
        <f t="shared" si="49"/>
        <v>1810.7</v>
      </c>
      <c r="G415" s="2">
        <f t="shared" si="51"/>
        <v>0</v>
      </c>
      <c r="H415" s="12" t="e">
        <f t="shared" si="52"/>
        <v>#DIV/0!</v>
      </c>
    </row>
    <row r="416" spans="1:13" x14ac:dyDescent="0.25">
      <c r="A416" s="10">
        <f t="shared" si="48"/>
        <v>41739</v>
      </c>
      <c r="B416">
        <v>1101</v>
      </c>
      <c r="C416">
        <v>0</v>
      </c>
      <c r="D416">
        <v>716.5</v>
      </c>
      <c r="E416">
        <v>0</v>
      </c>
      <c r="F416" s="4">
        <f t="shared" si="49"/>
        <v>1817.5</v>
      </c>
      <c r="G416" s="2">
        <f t="shared" si="51"/>
        <v>0</v>
      </c>
      <c r="H416" s="12" t="e">
        <f t="shared" si="52"/>
        <v>#DIV/0!</v>
      </c>
    </row>
    <row r="417" spans="1:9" x14ac:dyDescent="0.25">
      <c r="A417" s="10">
        <f t="shared" si="48"/>
        <v>41746</v>
      </c>
      <c r="B417">
        <v>968</v>
      </c>
      <c r="C417">
        <v>0</v>
      </c>
      <c r="D417">
        <v>941.1</v>
      </c>
      <c r="E417">
        <v>0</v>
      </c>
      <c r="F417" s="4">
        <f t="shared" si="49"/>
        <v>1909.1</v>
      </c>
      <c r="G417" s="2">
        <f t="shared" si="51"/>
        <v>0</v>
      </c>
      <c r="H417" s="12" t="e">
        <f t="shared" si="52"/>
        <v>#DIV/0!</v>
      </c>
    </row>
    <row r="418" spans="1:9" x14ac:dyDescent="0.25">
      <c r="A418" s="10">
        <f t="shared" si="48"/>
        <v>41753</v>
      </c>
      <c r="B418">
        <v>840</v>
      </c>
      <c r="C418">
        <v>0</v>
      </c>
      <c r="D418">
        <v>1070.5</v>
      </c>
      <c r="E418">
        <v>0</v>
      </c>
      <c r="F418" s="4">
        <f t="shared" si="49"/>
        <v>1910.5</v>
      </c>
      <c r="G418" s="2">
        <f t="shared" si="51"/>
        <v>0</v>
      </c>
      <c r="H418" s="12" t="e">
        <f t="shared" si="52"/>
        <v>#DIV/0!</v>
      </c>
    </row>
    <row r="419" spans="1:9" x14ac:dyDescent="0.25">
      <c r="A419" s="10">
        <f t="shared" si="48"/>
        <v>41760</v>
      </c>
      <c r="B419">
        <v>704</v>
      </c>
      <c r="C419">
        <v>0</v>
      </c>
      <c r="D419">
        <v>1189.3</v>
      </c>
      <c r="E419">
        <v>0</v>
      </c>
      <c r="F419" s="4">
        <f t="shared" si="49"/>
        <v>1893.3</v>
      </c>
      <c r="G419" s="2">
        <f t="shared" si="51"/>
        <v>0</v>
      </c>
      <c r="H419" s="12" t="e">
        <f t="shared" si="52"/>
        <v>#DIV/0!</v>
      </c>
    </row>
    <row r="420" spans="1:9" x14ac:dyDescent="0.25">
      <c r="A420" s="10">
        <f t="shared" si="48"/>
        <v>41767</v>
      </c>
      <c r="B420">
        <v>678</v>
      </c>
      <c r="C420">
        <v>0</v>
      </c>
      <c r="D420">
        <v>1319.1</v>
      </c>
      <c r="E420">
        <v>0</v>
      </c>
      <c r="F420" s="4">
        <f t="shared" si="49"/>
        <v>1997.1</v>
      </c>
      <c r="G420" s="2">
        <f t="shared" si="51"/>
        <v>0</v>
      </c>
      <c r="H420" s="12" t="e">
        <f t="shared" si="52"/>
        <v>#DIV/0!</v>
      </c>
    </row>
    <row r="421" spans="1:9" x14ac:dyDescent="0.25">
      <c r="A421" s="10">
        <f t="shared" si="48"/>
        <v>41774</v>
      </c>
      <c r="B421">
        <v>550</v>
      </c>
      <c r="C421">
        <v>0</v>
      </c>
      <c r="D421">
        <v>1384.3</v>
      </c>
      <c r="E421">
        <v>0</v>
      </c>
      <c r="F421" s="4">
        <f t="shared" si="49"/>
        <v>1934.3</v>
      </c>
      <c r="G421" s="2">
        <f t="shared" si="51"/>
        <v>0</v>
      </c>
      <c r="H421" s="12" t="e">
        <f t="shared" si="52"/>
        <v>#DIV/0!</v>
      </c>
    </row>
    <row r="422" spans="1:9" x14ac:dyDescent="0.25">
      <c r="A422" s="10">
        <f t="shared" si="48"/>
        <v>41781</v>
      </c>
      <c r="B422">
        <v>542</v>
      </c>
      <c r="C422">
        <v>0</v>
      </c>
      <c r="D422">
        <v>1593</v>
      </c>
      <c r="E422">
        <v>0</v>
      </c>
      <c r="F422" s="4">
        <f t="shared" si="49"/>
        <v>2135</v>
      </c>
      <c r="G422" s="2">
        <f t="shared" si="51"/>
        <v>0</v>
      </c>
      <c r="H422" s="12" t="e">
        <f t="shared" si="52"/>
        <v>#DIV/0!</v>
      </c>
    </row>
    <row r="423" spans="1:9" x14ac:dyDescent="0.25">
      <c r="A423" s="10">
        <f t="shared" si="48"/>
        <v>41788</v>
      </c>
      <c r="B423">
        <v>542</v>
      </c>
      <c r="C423">
        <v>0</v>
      </c>
      <c r="D423">
        <v>1723.8</v>
      </c>
      <c r="E423">
        <v>0</v>
      </c>
      <c r="F423" s="4">
        <f t="shared" si="49"/>
        <v>2265.8000000000002</v>
      </c>
      <c r="G423" s="2">
        <f t="shared" si="51"/>
        <v>0</v>
      </c>
      <c r="H423" s="12" t="e">
        <f t="shared" si="52"/>
        <v>#DIV/0!</v>
      </c>
    </row>
    <row r="424" spans="1:9" x14ac:dyDescent="0.25">
      <c r="A424" s="10">
        <f t="shared" si="48"/>
        <v>41795</v>
      </c>
      <c r="B424">
        <v>576.20000000000005</v>
      </c>
      <c r="C424">
        <v>0</v>
      </c>
      <c r="D424">
        <v>1843.6</v>
      </c>
      <c r="E424">
        <v>0</v>
      </c>
      <c r="F424" s="4">
        <f t="shared" si="49"/>
        <v>2419.8000000000002</v>
      </c>
      <c r="G424" s="2">
        <f t="shared" si="51"/>
        <v>0</v>
      </c>
      <c r="H424" s="12" t="e">
        <f t="shared" si="52"/>
        <v>#DIV/0!</v>
      </c>
    </row>
    <row r="425" spans="1:9" x14ac:dyDescent="0.25">
      <c r="A425" s="10">
        <f t="shared" si="48"/>
        <v>41802</v>
      </c>
      <c r="F425" s="4">
        <f t="shared" si="49"/>
        <v>0</v>
      </c>
      <c r="G425" s="2">
        <f t="shared" si="51"/>
        <v>0</v>
      </c>
      <c r="H425" s="12" t="e">
        <f t="shared" si="52"/>
        <v>#DIV/0!</v>
      </c>
    </row>
    <row r="426" spans="1:9" x14ac:dyDescent="0.25">
      <c r="A426" s="10">
        <f t="shared" si="48"/>
        <v>41809</v>
      </c>
      <c r="B426">
        <v>575</v>
      </c>
      <c r="C426">
        <v>0</v>
      </c>
      <c r="D426">
        <v>1914.9</v>
      </c>
      <c r="E426">
        <v>0</v>
      </c>
      <c r="F426" s="4">
        <f t="shared" si="49"/>
        <v>2489.9</v>
      </c>
      <c r="G426" s="2">
        <f t="shared" si="51"/>
        <v>0</v>
      </c>
      <c r="H426" s="12" t="e">
        <f t="shared" si="52"/>
        <v>#DIV/0!</v>
      </c>
    </row>
    <row r="427" spans="1:9" x14ac:dyDescent="0.25">
      <c r="A427" s="10">
        <f t="shared" si="48"/>
        <v>41816</v>
      </c>
      <c r="B427">
        <v>379</v>
      </c>
      <c r="C427">
        <v>0</v>
      </c>
      <c r="D427">
        <v>2071.5</v>
      </c>
      <c r="E427">
        <v>0</v>
      </c>
      <c r="F427" s="4">
        <f t="shared" si="49"/>
        <v>2450.5</v>
      </c>
      <c r="G427" s="2">
        <f t="shared" si="51"/>
        <v>0</v>
      </c>
      <c r="H427" s="12" t="e">
        <f t="shared" si="52"/>
        <v>#DIV/0!</v>
      </c>
    </row>
    <row r="428" spans="1:9" x14ac:dyDescent="0.25">
      <c r="A428" s="10">
        <f t="shared" si="48"/>
        <v>41823</v>
      </c>
      <c r="B428">
        <v>439</v>
      </c>
      <c r="C428">
        <v>0</v>
      </c>
      <c r="D428">
        <v>2137.5</v>
      </c>
      <c r="E428">
        <v>0</v>
      </c>
      <c r="F428" s="4">
        <f t="shared" si="49"/>
        <v>2576.5</v>
      </c>
      <c r="G428" s="2">
        <f t="shared" si="51"/>
        <v>0</v>
      </c>
      <c r="H428" s="12" t="e">
        <f t="shared" si="52"/>
        <v>#DIV/0!</v>
      </c>
      <c r="I428">
        <v>176</v>
      </c>
    </row>
    <row r="429" spans="1:9" x14ac:dyDescent="0.25">
      <c r="A429" s="10">
        <f t="shared" si="48"/>
        <v>41830</v>
      </c>
      <c r="B429">
        <v>439</v>
      </c>
      <c r="C429">
        <v>0</v>
      </c>
      <c r="D429">
        <v>2137.5</v>
      </c>
      <c r="E429">
        <v>0</v>
      </c>
      <c r="F429" s="4">
        <f t="shared" si="49"/>
        <v>2576.5</v>
      </c>
      <c r="G429" s="2">
        <f t="shared" si="51"/>
        <v>0</v>
      </c>
      <c r="H429" s="12" t="e">
        <f t="shared" si="52"/>
        <v>#DIV/0!</v>
      </c>
      <c r="I429">
        <v>176</v>
      </c>
    </row>
    <row r="430" spans="1:9" x14ac:dyDescent="0.25">
      <c r="A430" s="10">
        <f t="shared" si="48"/>
        <v>41837</v>
      </c>
      <c r="B430">
        <v>311</v>
      </c>
      <c r="C430">
        <v>0</v>
      </c>
      <c r="D430">
        <v>2270.6999999999998</v>
      </c>
      <c r="E430">
        <v>0</v>
      </c>
      <c r="F430" s="4">
        <f t="shared" si="49"/>
        <v>2581.6999999999998</v>
      </c>
      <c r="G430" s="2">
        <f t="shared" si="51"/>
        <v>0</v>
      </c>
      <c r="H430" s="12" t="e">
        <f t="shared" si="52"/>
        <v>#DIV/0!</v>
      </c>
      <c r="I430">
        <v>176</v>
      </c>
    </row>
    <row r="431" spans="1:9" x14ac:dyDescent="0.25">
      <c r="A431" s="10">
        <f t="shared" si="48"/>
        <v>41844</v>
      </c>
      <c r="B431">
        <v>260.2</v>
      </c>
      <c r="C431">
        <v>0</v>
      </c>
      <c r="D431">
        <v>2321.5</v>
      </c>
      <c r="E431">
        <v>0</v>
      </c>
      <c r="F431" s="4">
        <f t="shared" si="49"/>
        <v>2581.6999999999998</v>
      </c>
      <c r="G431" s="2">
        <f t="shared" si="51"/>
        <v>0</v>
      </c>
      <c r="H431" s="12" t="e">
        <f t="shared" si="52"/>
        <v>#DIV/0!</v>
      </c>
      <c r="I431">
        <v>176</v>
      </c>
    </row>
    <row r="432" spans="1:9" x14ac:dyDescent="0.25">
      <c r="A432" s="10">
        <f t="shared" si="48"/>
        <v>41851</v>
      </c>
      <c r="B432">
        <v>192.2</v>
      </c>
      <c r="C432">
        <v>0</v>
      </c>
      <c r="D432">
        <v>2321.5</v>
      </c>
      <c r="E432">
        <v>0</v>
      </c>
      <c r="F432" s="4">
        <f t="shared" si="49"/>
        <v>2513.6999999999998</v>
      </c>
      <c r="G432" s="2">
        <f t="shared" si="51"/>
        <v>0</v>
      </c>
      <c r="H432" s="12" t="e">
        <f t="shared" si="52"/>
        <v>#DIV/0!</v>
      </c>
      <c r="I432">
        <v>176</v>
      </c>
    </row>
    <row r="433" spans="1:9" x14ac:dyDescent="0.25">
      <c r="A433" s="10">
        <f t="shared" si="48"/>
        <v>41858</v>
      </c>
      <c r="B433">
        <v>192.2</v>
      </c>
      <c r="C433">
        <v>0</v>
      </c>
      <c r="D433">
        <v>2321.5</v>
      </c>
      <c r="E433">
        <v>0</v>
      </c>
      <c r="F433" s="4">
        <f t="shared" si="49"/>
        <v>2513.6999999999998</v>
      </c>
      <c r="G433" s="2">
        <f t="shared" si="51"/>
        <v>0</v>
      </c>
      <c r="H433" s="12" t="e">
        <f t="shared" si="52"/>
        <v>#DIV/0!</v>
      </c>
      <c r="I433">
        <v>176</v>
      </c>
    </row>
    <row r="434" spans="1:9" x14ac:dyDescent="0.25">
      <c r="A434" s="10">
        <f t="shared" si="48"/>
        <v>41865</v>
      </c>
      <c r="B434">
        <v>132.19999999999999</v>
      </c>
      <c r="C434">
        <v>0</v>
      </c>
      <c r="D434">
        <v>2494.4</v>
      </c>
      <c r="E434">
        <v>0</v>
      </c>
      <c r="F434" s="4">
        <f t="shared" si="49"/>
        <v>2626.6</v>
      </c>
      <c r="G434" s="2">
        <f t="shared" si="51"/>
        <v>0</v>
      </c>
      <c r="H434" s="12" t="e">
        <f t="shared" si="52"/>
        <v>#DIV/0!</v>
      </c>
      <c r="I434">
        <v>176</v>
      </c>
    </row>
    <row r="435" spans="1:9" x14ac:dyDescent="0.25">
      <c r="A435" s="10">
        <f t="shared" si="48"/>
        <v>41872</v>
      </c>
      <c r="B435">
        <v>132.19999999999999</v>
      </c>
      <c r="C435">
        <v>0</v>
      </c>
      <c r="D435">
        <v>2494.4</v>
      </c>
      <c r="E435">
        <v>0</v>
      </c>
      <c r="F435" s="4">
        <f t="shared" si="49"/>
        <v>2626.6</v>
      </c>
      <c r="G435" s="2">
        <f t="shared" si="51"/>
        <v>0</v>
      </c>
      <c r="H435" s="12" t="e">
        <f t="shared" si="52"/>
        <v>#DIV/0!</v>
      </c>
      <c r="I435">
        <v>176</v>
      </c>
    </row>
    <row r="436" spans="1:9" x14ac:dyDescent="0.25">
      <c r="A436" s="10">
        <f t="shared" si="48"/>
        <v>41879</v>
      </c>
      <c r="B436">
        <v>77.2</v>
      </c>
      <c r="C436">
        <v>0</v>
      </c>
      <c r="D436">
        <v>2559.5</v>
      </c>
      <c r="E436">
        <v>0</v>
      </c>
      <c r="F436" s="4">
        <f t="shared" si="49"/>
        <v>2636.7</v>
      </c>
      <c r="G436" s="2">
        <f t="shared" si="51"/>
        <v>0</v>
      </c>
      <c r="H436" s="12" t="e">
        <f t="shared" si="52"/>
        <v>#DIV/0!</v>
      </c>
      <c r="I436">
        <v>176</v>
      </c>
    </row>
    <row r="437" spans="1:9" x14ac:dyDescent="0.25">
      <c r="A437" s="10">
        <f t="shared" si="48"/>
        <v>41886</v>
      </c>
      <c r="F437" s="4">
        <f t="shared" si="49"/>
        <v>0</v>
      </c>
      <c r="G437" s="2">
        <f t="shared" si="51"/>
        <v>0</v>
      </c>
      <c r="H437" s="12" t="e">
        <f t="shared" si="52"/>
        <v>#DIV/0!</v>
      </c>
    </row>
    <row r="438" spans="1:9" x14ac:dyDescent="0.25">
      <c r="A438" s="10">
        <f t="shared" si="48"/>
        <v>41893</v>
      </c>
      <c r="F438" s="4">
        <f t="shared" si="49"/>
        <v>0</v>
      </c>
      <c r="G438" s="2">
        <f t="shared" si="51"/>
        <v>0</v>
      </c>
      <c r="H438" s="12" t="e">
        <f t="shared" si="52"/>
        <v>#DIV/0!</v>
      </c>
    </row>
    <row r="439" spans="1:9" x14ac:dyDescent="0.25">
      <c r="A439" s="10">
        <f t="shared" si="48"/>
        <v>41900</v>
      </c>
      <c r="B439">
        <v>47.5</v>
      </c>
      <c r="C439">
        <v>0</v>
      </c>
      <c r="D439">
        <v>213.2</v>
      </c>
      <c r="E439">
        <v>0</v>
      </c>
      <c r="F439" s="4">
        <f t="shared" si="49"/>
        <v>260.7</v>
      </c>
      <c r="G439" s="2">
        <f t="shared" si="51"/>
        <v>0</v>
      </c>
      <c r="H439" s="12" t="e">
        <f t="shared" si="52"/>
        <v>#DIV/0!</v>
      </c>
    </row>
    <row r="440" spans="1:9" x14ac:dyDescent="0.25">
      <c r="A440" s="10">
        <f t="shared" si="48"/>
        <v>41907</v>
      </c>
      <c r="B440">
        <v>47.5</v>
      </c>
      <c r="C440">
        <v>0</v>
      </c>
      <c r="D440">
        <v>213.2</v>
      </c>
      <c r="E440">
        <v>0</v>
      </c>
      <c r="F440" s="4">
        <f t="shared" si="49"/>
        <v>260.7</v>
      </c>
      <c r="G440" s="2">
        <f t="shared" si="51"/>
        <v>0</v>
      </c>
      <c r="H440" s="12" t="e">
        <f t="shared" si="52"/>
        <v>#DIV/0!</v>
      </c>
    </row>
    <row r="441" spans="1:9" x14ac:dyDescent="0.25">
      <c r="A441" s="10">
        <f t="shared" si="48"/>
        <v>41914</v>
      </c>
      <c r="B441">
        <v>0</v>
      </c>
      <c r="C441">
        <v>0</v>
      </c>
      <c r="D441">
        <v>270.60000000000002</v>
      </c>
      <c r="E441">
        <v>0</v>
      </c>
      <c r="F441" s="4">
        <f t="shared" si="49"/>
        <v>270.60000000000002</v>
      </c>
      <c r="G441" s="2">
        <f t="shared" si="51"/>
        <v>0</v>
      </c>
      <c r="H441" s="12" t="e">
        <f t="shared" si="52"/>
        <v>#DIV/0!</v>
      </c>
    </row>
    <row r="442" spans="1:9" x14ac:dyDescent="0.25">
      <c r="A442" s="10">
        <f t="shared" si="48"/>
        <v>41921</v>
      </c>
      <c r="B442">
        <v>0</v>
      </c>
      <c r="C442">
        <v>0</v>
      </c>
      <c r="D442">
        <v>336.1</v>
      </c>
      <c r="E442">
        <v>0</v>
      </c>
      <c r="F442" s="4">
        <f t="shared" si="49"/>
        <v>336.1</v>
      </c>
      <c r="G442" s="2">
        <f t="shared" si="51"/>
        <v>0</v>
      </c>
      <c r="H442" s="12" t="e">
        <f t="shared" si="52"/>
        <v>#DIV/0!</v>
      </c>
    </row>
    <row r="443" spans="1:9" x14ac:dyDescent="0.25">
      <c r="A443" s="10">
        <f t="shared" si="48"/>
        <v>41928</v>
      </c>
      <c r="B443">
        <v>0</v>
      </c>
      <c r="C443">
        <v>0</v>
      </c>
      <c r="D443">
        <v>336.1</v>
      </c>
      <c r="E443">
        <v>0</v>
      </c>
      <c r="F443" s="4">
        <f t="shared" si="49"/>
        <v>336.1</v>
      </c>
      <c r="G443" s="2">
        <f t="shared" si="51"/>
        <v>0</v>
      </c>
      <c r="H443" s="12" t="e">
        <f t="shared" si="52"/>
        <v>#DIV/0!</v>
      </c>
    </row>
    <row r="444" spans="1:9" x14ac:dyDescent="0.25">
      <c r="A444" s="10">
        <f t="shared" si="48"/>
        <v>41935</v>
      </c>
      <c r="B444">
        <v>50</v>
      </c>
      <c r="C444">
        <v>0</v>
      </c>
      <c r="D444">
        <v>336.1</v>
      </c>
      <c r="E444">
        <v>0</v>
      </c>
      <c r="F444" s="4">
        <f t="shared" si="49"/>
        <v>386.1</v>
      </c>
      <c r="G444" s="2">
        <f t="shared" si="51"/>
        <v>0</v>
      </c>
      <c r="H444" s="12" t="e">
        <f t="shared" si="52"/>
        <v>#DIV/0!</v>
      </c>
    </row>
    <row r="445" spans="1:9" x14ac:dyDescent="0.25">
      <c r="A445" s="10">
        <f t="shared" si="48"/>
        <v>41942</v>
      </c>
      <c r="B445">
        <v>0</v>
      </c>
      <c r="C445">
        <v>110</v>
      </c>
      <c r="D445">
        <v>390.5</v>
      </c>
      <c r="E445">
        <v>0</v>
      </c>
      <c r="F445" s="4">
        <f t="shared" si="49"/>
        <v>390.5</v>
      </c>
      <c r="G445" s="2">
        <f t="shared" si="51"/>
        <v>110</v>
      </c>
      <c r="H445" s="12">
        <f t="shared" si="52"/>
        <v>254.99999999999997</v>
      </c>
    </row>
    <row r="446" spans="1:9" x14ac:dyDescent="0.25">
      <c r="A446" s="10">
        <f t="shared" ref="A446:A509" si="53">+A445+7</f>
        <v>41949</v>
      </c>
      <c r="B446">
        <v>0</v>
      </c>
      <c r="C446">
        <v>110</v>
      </c>
      <c r="D446">
        <v>390.5</v>
      </c>
      <c r="E446">
        <v>0</v>
      </c>
      <c r="F446" s="4">
        <f t="shared" si="49"/>
        <v>390.5</v>
      </c>
      <c r="G446" s="2">
        <f t="shared" si="51"/>
        <v>110</v>
      </c>
      <c r="H446" s="12">
        <f t="shared" si="52"/>
        <v>254.99999999999997</v>
      </c>
    </row>
    <row r="447" spans="1:9" x14ac:dyDescent="0.25">
      <c r="A447" s="10">
        <f t="shared" si="53"/>
        <v>41956</v>
      </c>
      <c r="B447">
        <v>0</v>
      </c>
      <c r="C447">
        <v>170</v>
      </c>
      <c r="D447">
        <v>390.5</v>
      </c>
      <c r="E447">
        <v>0</v>
      </c>
      <c r="F447" s="4">
        <f t="shared" ref="F447:F479" si="54">+B447+D447</f>
        <v>390.5</v>
      </c>
      <c r="G447" s="2">
        <f t="shared" ref="G447:G479" si="55">+C447+E447</f>
        <v>170</v>
      </c>
      <c r="H447" s="12">
        <f t="shared" ref="H447:H479" si="56">+(F447/G447-1)*100</f>
        <v>129.70588235294116</v>
      </c>
    </row>
    <row r="448" spans="1:9" x14ac:dyDescent="0.25">
      <c r="A448" s="10">
        <f t="shared" si="53"/>
        <v>41963</v>
      </c>
      <c r="B448">
        <v>0</v>
      </c>
      <c r="C448">
        <v>170</v>
      </c>
      <c r="D448">
        <v>521.6</v>
      </c>
      <c r="E448">
        <v>0</v>
      </c>
      <c r="F448" s="4">
        <f t="shared" si="54"/>
        <v>521.6</v>
      </c>
      <c r="G448" s="2">
        <f t="shared" si="55"/>
        <v>170</v>
      </c>
      <c r="H448" s="12">
        <f t="shared" si="56"/>
        <v>206.82352941176472</v>
      </c>
    </row>
    <row r="449" spans="1:8" x14ac:dyDescent="0.25">
      <c r="A449" s="10">
        <f t="shared" si="53"/>
        <v>41970</v>
      </c>
      <c r="B449">
        <v>0</v>
      </c>
      <c r="C449">
        <v>170</v>
      </c>
      <c r="D449">
        <v>587.5</v>
      </c>
      <c r="E449">
        <v>0</v>
      </c>
      <c r="F449" s="4">
        <f t="shared" si="54"/>
        <v>587.5</v>
      </c>
      <c r="G449" s="2">
        <f t="shared" si="55"/>
        <v>170</v>
      </c>
      <c r="H449" s="12">
        <f t="shared" si="56"/>
        <v>245.58823529411765</v>
      </c>
    </row>
    <row r="450" spans="1:8" x14ac:dyDescent="0.25">
      <c r="A450" s="10">
        <f t="shared" si="53"/>
        <v>41977</v>
      </c>
      <c r="B450">
        <v>0</v>
      </c>
      <c r="C450">
        <v>170</v>
      </c>
      <c r="D450">
        <v>587.5</v>
      </c>
      <c r="E450">
        <v>0</v>
      </c>
      <c r="F450" s="4">
        <f t="shared" si="54"/>
        <v>587.5</v>
      </c>
      <c r="G450" s="2">
        <f t="shared" si="55"/>
        <v>170</v>
      </c>
      <c r="H450" s="12">
        <f t="shared" si="56"/>
        <v>245.58823529411765</v>
      </c>
    </row>
    <row r="451" spans="1:8" x14ac:dyDescent="0.25">
      <c r="A451" s="10">
        <f t="shared" si="53"/>
        <v>41984</v>
      </c>
      <c r="B451">
        <v>0</v>
      </c>
      <c r="C451">
        <v>170</v>
      </c>
      <c r="D451">
        <v>587.5</v>
      </c>
      <c r="E451">
        <v>0</v>
      </c>
      <c r="F451" s="4">
        <f t="shared" si="54"/>
        <v>587.5</v>
      </c>
      <c r="G451" s="2">
        <f t="shared" si="55"/>
        <v>170</v>
      </c>
      <c r="H451" s="12">
        <f t="shared" si="56"/>
        <v>245.58823529411765</v>
      </c>
    </row>
    <row r="452" spans="1:8" x14ac:dyDescent="0.25">
      <c r="A452" s="10">
        <f t="shared" si="53"/>
        <v>41991</v>
      </c>
      <c r="B452">
        <v>68</v>
      </c>
      <c r="C452">
        <v>170</v>
      </c>
      <c r="D452">
        <v>587.5</v>
      </c>
      <c r="E452">
        <v>118.7</v>
      </c>
      <c r="F452" s="4">
        <f t="shared" si="54"/>
        <v>655.5</v>
      </c>
      <c r="G452" s="2">
        <f t="shared" si="55"/>
        <v>288.7</v>
      </c>
      <c r="H452" s="12">
        <f t="shared" si="56"/>
        <v>127.05230342916525</v>
      </c>
    </row>
    <row r="453" spans="1:8" x14ac:dyDescent="0.25">
      <c r="A453" s="10">
        <f t="shared" si="53"/>
        <v>41998</v>
      </c>
      <c r="B453">
        <v>68</v>
      </c>
      <c r="C453">
        <v>170</v>
      </c>
      <c r="D453">
        <v>587.5</v>
      </c>
      <c r="E453">
        <v>118.7</v>
      </c>
      <c r="F453" s="4">
        <f t="shared" si="54"/>
        <v>655.5</v>
      </c>
      <c r="G453" s="2">
        <f t="shared" si="55"/>
        <v>288.7</v>
      </c>
      <c r="H453" s="12">
        <f t="shared" si="56"/>
        <v>127.05230342916525</v>
      </c>
    </row>
    <row r="454" spans="1:8" x14ac:dyDescent="0.25">
      <c r="A454" s="10">
        <f t="shared" si="53"/>
        <v>42005</v>
      </c>
      <c r="B454">
        <v>68</v>
      </c>
      <c r="C454">
        <v>170</v>
      </c>
      <c r="D454">
        <v>587.5</v>
      </c>
      <c r="E454">
        <v>118.7</v>
      </c>
      <c r="F454" s="4">
        <f t="shared" si="54"/>
        <v>655.5</v>
      </c>
      <c r="G454" s="2">
        <f t="shared" si="55"/>
        <v>288.7</v>
      </c>
      <c r="H454" s="12">
        <f t="shared" si="56"/>
        <v>127.05230342916525</v>
      </c>
    </row>
    <row r="455" spans="1:8" x14ac:dyDescent="0.25">
      <c r="A455" s="10">
        <f t="shared" si="53"/>
        <v>42012</v>
      </c>
      <c r="B455">
        <v>68</v>
      </c>
      <c r="C455">
        <v>394</v>
      </c>
      <c r="D455">
        <v>587.5</v>
      </c>
      <c r="E455">
        <v>160.1</v>
      </c>
      <c r="F455" s="4">
        <f t="shared" si="54"/>
        <v>655.5</v>
      </c>
      <c r="G455" s="2">
        <f t="shared" si="55"/>
        <v>554.1</v>
      </c>
      <c r="H455" s="12">
        <f t="shared" si="56"/>
        <v>18.299945858148337</v>
      </c>
    </row>
    <row r="456" spans="1:8" x14ac:dyDescent="0.25">
      <c r="A456" s="10">
        <f t="shared" si="53"/>
        <v>42019</v>
      </c>
      <c r="B456">
        <v>128</v>
      </c>
      <c r="C456">
        <v>638</v>
      </c>
      <c r="D456">
        <v>587.5</v>
      </c>
      <c r="E456">
        <v>160.1</v>
      </c>
      <c r="F456" s="4">
        <f t="shared" si="54"/>
        <v>715.5</v>
      </c>
      <c r="G456" s="2">
        <f t="shared" si="55"/>
        <v>798.1</v>
      </c>
      <c r="H456" s="12">
        <f t="shared" si="56"/>
        <v>-10.34958025310112</v>
      </c>
    </row>
    <row r="457" spans="1:8" x14ac:dyDescent="0.25">
      <c r="A457" s="10">
        <f t="shared" si="53"/>
        <v>42026</v>
      </c>
      <c r="B457">
        <v>188</v>
      </c>
      <c r="C457">
        <v>758</v>
      </c>
      <c r="D457">
        <v>587.5</v>
      </c>
      <c r="E457">
        <v>160.1</v>
      </c>
      <c r="F457" s="4">
        <f t="shared" si="54"/>
        <v>775.5</v>
      </c>
      <c r="G457" s="2">
        <f t="shared" si="55"/>
        <v>918.1</v>
      </c>
      <c r="H457" s="12">
        <f t="shared" si="56"/>
        <v>-15.532077115782595</v>
      </c>
    </row>
    <row r="458" spans="1:8" x14ac:dyDescent="0.25">
      <c r="A458" s="10">
        <f t="shared" si="53"/>
        <v>42033</v>
      </c>
      <c r="B458">
        <v>254</v>
      </c>
      <c r="C458">
        <v>758</v>
      </c>
      <c r="D458">
        <v>587.5</v>
      </c>
      <c r="E458">
        <v>160.1</v>
      </c>
      <c r="F458" s="4">
        <f t="shared" si="54"/>
        <v>841.5</v>
      </c>
      <c r="G458" s="2">
        <f t="shared" si="55"/>
        <v>918.1</v>
      </c>
      <c r="H458" s="12">
        <f t="shared" si="56"/>
        <v>-8.3433177213811156</v>
      </c>
    </row>
    <row r="459" spans="1:8" x14ac:dyDescent="0.25">
      <c r="A459" s="10">
        <f t="shared" si="53"/>
        <v>42040</v>
      </c>
      <c r="B459">
        <v>284</v>
      </c>
      <c r="C459">
        <v>758</v>
      </c>
      <c r="D459">
        <v>587.5</v>
      </c>
      <c r="E459">
        <v>160.1</v>
      </c>
      <c r="F459" s="4">
        <f t="shared" si="54"/>
        <v>871.5</v>
      </c>
      <c r="G459" s="2">
        <f t="shared" si="55"/>
        <v>918.1</v>
      </c>
      <c r="H459" s="12">
        <f t="shared" si="56"/>
        <v>-5.075699814834989</v>
      </c>
    </row>
    <row r="460" spans="1:8" x14ac:dyDescent="0.25">
      <c r="A460" s="10">
        <f t="shared" si="53"/>
        <v>42047</v>
      </c>
      <c r="B460">
        <v>284</v>
      </c>
      <c r="C460">
        <v>813</v>
      </c>
      <c r="D460">
        <v>587.5</v>
      </c>
      <c r="E460">
        <v>179.9</v>
      </c>
      <c r="F460" s="4">
        <f t="shared" si="54"/>
        <v>871.5</v>
      </c>
      <c r="G460" s="2">
        <f t="shared" si="55"/>
        <v>992.9</v>
      </c>
      <c r="H460" s="12">
        <f t="shared" si="56"/>
        <v>-12.22681035350992</v>
      </c>
    </row>
    <row r="461" spans="1:8" x14ac:dyDescent="0.25">
      <c r="A461" s="10">
        <f t="shared" si="53"/>
        <v>42054</v>
      </c>
      <c r="B461">
        <v>216</v>
      </c>
      <c r="C461">
        <v>881</v>
      </c>
      <c r="D461">
        <v>652.20000000000005</v>
      </c>
      <c r="E461">
        <v>179.9</v>
      </c>
      <c r="F461" s="4">
        <f t="shared" si="54"/>
        <v>868.2</v>
      </c>
      <c r="G461" s="2">
        <f t="shared" si="55"/>
        <v>1060.9000000000001</v>
      </c>
      <c r="H461" s="12">
        <f t="shared" si="56"/>
        <v>-18.163823169007454</v>
      </c>
    </row>
    <row r="462" spans="1:8" x14ac:dyDescent="0.25">
      <c r="A462" s="10">
        <f t="shared" si="53"/>
        <v>42061</v>
      </c>
      <c r="B462">
        <v>90</v>
      </c>
      <c r="C462">
        <v>821</v>
      </c>
      <c r="D462">
        <v>783.2</v>
      </c>
      <c r="E462">
        <v>314.89999999999998</v>
      </c>
      <c r="F462" s="4">
        <f t="shared" si="54"/>
        <v>873.2</v>
      </c>
      <c r="G462" s="2">
        <f t="shared" si="55"/>
        <v>1135.9000000000001</v>
      </c>
      <c r="H462" s="12">
        <f t="shared" si="56"/>
        <v>-23.12703583061889</v>
      </c>
    </row>
    <row r="463" spans="1:8" x14ac:dyDescent="0.25">
      <c r="A463" s="10">
        <f t="shared" si="53"/>
        <v>42068</v>
      </c>
      <c r="B463">
        <v>90</v>
      </c>
      <c r="C463">
        <v>821</v>
      </c>
      <c r="D463">
        <v>783.2</v>
      </c>
      <c r="E463">
        <v>314.89999999999998</v>
      </c>
      <c r="F463" s="4">
        <f t="shared" si="54"/>
        <v>873.2</v>
      </c>
      <c r="G463" s="2">
        <f t="shared" si="55"/>
        <v>1135.9000000000001</v>
      </c>
      <c r="H463" s="12">
        <f t="shared" si="56"/>
        <v>-23.12703583061889</v>
      </c>
    </row>
    <row r="464" spans="1:8" x14ac:dyDescent="0.25">
      <c r="A464" s="10">
        <f t="shared" si="53"/>
        <v>42075</v>
      </c>
      <c r="B464">
        <v>30</v>
      </c>
      <c r="C464">
        <v>889</v>
      </c>
      <c r="D464">
        <v>838.4</v>
      </c>
      <c r="E464">
        <v>314.89999999999998</v>
      </c>
      <c r="F464" s="4">
        <f t="shared" si="54"/>
        <v>868.4</v>
      </c>
      <c r="G464" s="2">
        <f t="shared" si="55"/>
        <v>1203.9000000000001</v>
      </c>
      <c r="H464" s="12">
        <f t="shared" si="56"/>
        <v>-27.867763103247789</v>
      </c>
    </row>
    <row r="465" spans="1:8" x14ac:dyDescent="0.25">
      <c r="A465" s="10">
        <f t="shared" si="53"/>
        <v>42082</v>
      </c>
      <c r="B465">
        <v>30</v>
      </c>
      <c r="C465">
        <v>1294</v>
      </c>
      <c r="D465">
        <v>838.4</v>
      </c>
      <c r="E465">
        <v>341</v>
      </c>
      <c r="F465" s="4">
        <f t="shared" si="54"/>
        <v>868.4</v>
      </c>
      <c r="G465" s="2">
        <f t="shared" si="55"/>
        <v>1635</v>
      </c>
      <c r="H465" s="12">
        <f t="shared" si="56"/>
        <v>-46.886850152905204</v>
      </c>
    </row>
    <row r="466" spans="1:8" x14ac:dyDescent="0.25">
      <c r="A466" s="10">
        <f t="shared" si="53"/>
        <v>42089</v>
      </c>
      <c r="B466">
        <v>30</v>
      </c>
      <c r="C466">
        <v>1169</v>
      </c>
      <c r="D466">
        <v>838.4</v>
      </c>
      <c r="E466">
        <v>602.20000000000005</v>
      </c>
      <c r="F466" s="4">
        <f t="shared" si="54"/>
        <v>868.4</v>
      </c>
      <c r="G466" s="2">
        <f t="shared" si="55"/>
        <v>1771.2</v>
      </c>
      <c r="H466" s="12">
        <f t="shared" si="56"/>
        <v>-50.971093044263768</v>
      </c>
    </row>
    <row r="467" spans="1:8" x14ac:dyDescent="0.25">
      <c r="A467" s="10">
        <f t="shared" si="53"/>
        <v>42096</v>
      </c>
      <c r="B467">
        <v>30</v>
      </c>
      <c r="C467">
        <v>1169</v>
      </c>
      <c r="D467">
        <v>838.4</v>
      </c>
      <c r="E467">
        <v>641.70000000000005</v>
      </c>
      <c r="F467" s="4">
        <f t="shared" si="54"/>
        <v>868.4</v>
      </c>
      <c r="G467" s="2">
        <f t="shared" si="55"/>
        <v>1810.7</v>
      </c>
      <c r="H467" s="12">
        <f t="shared" si="56"/>
        <v>-52.040647263489262</v>
      </c>
    </row>
    <row r="468" spans="1:8" x14ac:dyDescent="0.25">
      <c r="A468" s="10">
        <f t="shared" si="53"/>
        <v>42103</v>
      </c>
      <c r="B468">
        <v>30</v>
      </c>
      <c r="C468">
        <v>1101</v>
      </c>
      <c r="D468">
        <v>838.4</v>
      </c>
      <c r="E468">
        <v>716.5</v>
      </c>
      <c r="F468" s="4">
        <f t="shared" si="54"/>
        <v>868.4</v>
      </c>
      <c r="G468" s="2">
        <f t="shared" si="55"/>
        <v>1817.5</v>
      </c>
      <c r="H468" s="12">
        <f t="shared" si="56"/>
        <v>-52.220082530949107</v>
      </c>
    </row>
    <row r="469" spans="1:8" x14ac:dyDescent="0.25">
      <c r="A469" s="10">
        <f t="shared" si="53"/>
        <v>42110</v>
      </c>
      <c r="B469">
        <v>76</v>
      </c>
      <c r="C469">
        <v>968</v>
      </c>
      <c r="D469">
        <v>838.4</v>
      </c>
      <c r="E469">
        <v>941.1</v>
      </c>
      <c r="F469" s="4">
        <f t="shared" si="54"/>
        <v>914.4</v>
      </c>
      <c r="G469" s="2">
        <f t="shared" si="55"/>
        <v>1909.1</v>
      </c>
      <c r="H469" s="12">
        <f t="shared" si="56"/>
        <v>-52.103085223403703</v>
      </c>
    </row>
    <row r="470" spans="1:8" x14ac:dyDescent="0.25">
      <c r="A470" s="10">
        <f t="shared" si="53"/>
        <v>42117</v>
      </c>
      <c r="B470">
        <v>76</v>
      </c>
      <c r="C470">
        <v>840</v>
      </c>
      <c r="D470">
        <v>838.4</v>
      </c>
      <c r="E470">
        <v>1070.5</v>
      </c>
      <c r="F470" s="4">
        <f t="shared" si="54"/>
        <v>914.4</v>
      </c>
      <c r="G470" s="2">
        <f t="shared" si="55"/>
        <v>1910.5</v>
      </c>
      <c r="H470" s="12">
        <f t="shared" si="56"/>
        <v>-52.138183721538866</v>
      </c>
    </row>
    <row r="471" spans="1:8" x14ac:dyDescent="0.25">
      <c r="A471" s="10">
        <f t="shared" si="53"/>
        <v>42124</v>
      </c>
      <c r="B471">
        <v>46</v>
      </c>
      <c r="C471">
        <v>704</v>
      </c>
      <c r="D471">
        <v>875.3</v>
      </c>
      <c r="E471">
        <v>1189.3</v>
      </c>
      <c r="F471" s="4">
        <f t="shared" si="54"/>
        <v>921.3</v>
      </c>
      <c r="G471" s="2">
        <f t="shared" si="55"/>
        <v>1893.3</v>
      </c>
      <c r="H471" s="12">
        <f t="shared" si="56"/>
        <v>-51.338932023451122</v>
      </c>
    </row>
    <row r="472" spans="1:8" x14ac:dyDescent="0.25">
      <c r="A472" s="10">
        <f t="shared" si="53"/>
        <v>42131</v>
      </c>
      <c r="B472">
        <v>46</v>
      </c>
      <c r="C472">
        <v>678</v>
      </c>
      <c r="D472">
        <v>875.3</v>
      </c>
      <c r="E472">
        <v>1319.1</v>
      </c>
      <c r="F472" s="4">
        <f t="shared" si="54"/>
        <v>921.3</v>
      </c>
      <c r="G472" s="2">
        <f t="shared" si="55"/>
        <v>1997.1</v>
      </c>
      <c r="H472" s="12">
        <f t="shared" si="56"/>
        <v>-53.868108757698664</v>
      </c>
    </row>
    <row r="473" spans="1:8" x14ac:dyDescent="0.25">
      <c r="A473" s="10">
        <f t="shared" si="53"/>
        <v>42138</v>
      </c>
      <c r="B473">
        <v>46</v>
      </c>
      <c r="C473">
        <v>550</v>
      </c>
      <c r="D473">
        <v>875.3</v>
      </c>
      <c r="E473">
        <v>1384.3</v>
      </c>
      <c r="F473" s="4">
        <f t="shared" si="54"/>
        <v>921.3</v>
      </c>
      <c r="G473" s="2">
        <f t="shared" si="55"/>
        <v>1934.3</v>
      </c>
      <c r="H473" s="12">
        <f t="shared" si="56"/>
        <v>-52.370366540867494</v>
      </c>
    </row>
    <row r="474" spans="1:8" x14ac:dyDescent="0.25">
      <c r="A474" s="10">
        <f t="shared" si="53"/>
        <v>42145</v>
      </c>
      <c r="B474">
        <v>91</v>
      </c>
      <c r="C474">
        <v>542</v>
      </c>
      <c r="D474">
        <v>875.3</v>
      </c>
      <c r="E474">
        <v>1593</v>
      </c>
      <c r="F474" s="4">
        <f t="shared" si="54"/>
        <v>966.3</v>
      </c>
      <c r="G474" s="2">
        <f t="shared" si="55"/>
        <v>2135</v>
      </c>
      <c r="H474" s="12">
        <f t="shared" si="56"/>
        <v>-54.740046838407494</v>
      </c>
    </row>
    <row r="475" spans="1:8" x14ac:dyDescent="0.25">
      <c r="A475" s="10">
        <f t="shared" si="53"/>
        <v>42152</v>
      </c>
      <c r="B475">
        <v>146</v>
      </c>
      <c r="C475">
        <v>542</v>
      </c>
      <c r="D475">
        <v>875.3</v>
      </c>
      <c r="E475">
        <v>1723.8</v>
      </c>
      <c r="F475" s="4">
        <f t="shared" si="54"/>
        <v>1021.3</v>
      </c>
      <c r="G475" s="2">
        <f t="shared" si="55"/>
        <v>2265.8000000000002</v>
      </c>
      <c r="H475" s="12">
        <f t="shared" si="56"/>
        <v>-54.925412657780925</v>
      </c>
    </row>
    <row r="476" spans="1:8" x14ac:dyDescent="0.25">
      <c r="A476" s="10">
        <f t="shared" si="53"/>
        <v>42159</v>
      </c>
      <c r="B476">
        <v>146</v>
      </c>
      <c r="C476">
        <v>576.20000000000005</v>
      </c>
      <c r="D476">
        <v>897.3</v>
      </c>
      <c r="E476">
        <v>1843.6</v>
      </c>
      <c r="F476" s="4">
        <f t="shared" si="54"/>
        <v>1043.3</v>
      </c>
      <c r="G476" s="2">
        <f t="shared" si="55"/>
        <v>2419.8000000000002</v>
      </c>
      <c r="H476" s="12">
        <f t="shared" si="56"/>
        <v>-56.884866517894039</v>
      </c>
    </row>
    <row r="477" spans="1:8" x14ac:dyDescent="0.25">
      <c r="A477" s="10">
        <f t="shared" si="53"/>
        <v>42166</v>
      </c>
      <c r="B477">
        <v>169</v>
      </c>
      <c r="C477">
        <v>507</v>
      </c>
      <c r="D477">
        <v>927</v>
      </c>
      <c r="E477">
        <v>1914.9</v>
      </c>
      <c r="F477" s="4">
        <f t="shared" si="54"/>
        <v>1096</v>
      </c>
      <c r="G477" s="2">
        <f t="shared" si="55"/>
        <v>2421.9</v>
      </c>
      <c r="H477" s="12">
        <f t="shared" si="56"/>
        <v>-54.746273586853299</v>
      </c>
    </row>
    <row r="478" spans="1:8" x14ac:dyDescent="0.25">
      <c r="A478" s="10">
        <f t="shared" si="53"/>
        <v>42173</v>
      </c>
      <c r="B478">
        <v>169</v>
      </c>
      <c r="C478">
        <v>507</v>
      </c>
      <c r="D478">
        <v>927</v>
      </c>
      <c r="E478">
        <v>1914.9</v>
      </c>
      <c r="F478" s="4">
        <f t="shared" si="54"/>
        <v>1096</v>
      </c>
      <c r="G478" s="2">
        <f t="shared" si="55"/>
        <v>2421.9</v>
      </c>
      <c r="H478" s="12">
        <f t="shared" si="56"/>
        <v>-54.746273586853299</v>
      </c>
    </row>
    <row r="479" spans="1:8" x14ac:dyDescent="0.25">
      <c r="A479" s="10">
        <f t="shared" si="53"/>
        <v>42180</v>
      </c>
      <c r="B479">
        <v>108</v>
      </c>
      <c r="C479">
        <v>379</v>
      </c>
      <c r="D479">
        <v>1099</v>
      </c>
      <c r="E479">
        <v>2071.5</v>
      </c>
      <c r="F479" s="4">
        <f t="shared" si="54"/>
        <v>1207</v>
      </c>
      <c r="G479" s="2">
        <f t="shared" si="55"/>
        <v>2450.5</v>
      </c>
      <c r="H479" s="12">
        <f t="shared" si="56"/>
        <v>-50.744745970210161</v>
      </c>
    </row>
    <row r="480" spans="1:8" x14ac:dyDescent="0.25">
      <c r="A480" s="10">
        <f t="shared" si="53"/>
        <v>42187</v>
      </c>
      <c r="B480">
        <v>89</v>
      </c>
      <c r="C480">
        <v>439</v>
      </c>
      <c r="D480">
        <v>1191.3</v>
      </c>
      <c r="E480">
        <v>2137.5</v>
      </c>
      <c r="F480" s="4">
        <f t="shared" ref="F480:G490" si="57">+B480+D480</f>
        <v>1280.3</v>
      </c>
      <c r="G480" s="2">
        <f t="shared" si="57"/>
        <v>2576.5</v>
      </c>
      <c r="H480" s="12">
        <f t="shared" ref="H480:H490" si="58">+(F480/G480-1)*100</f>
        <v>-50.308558121482626</v>
      </c>
    </row>
    <row r="481" spans="1:8" x14ac:dyDescent="0.25">
      <c r="A481" s="10">
        <f t="shared" si="53"/>
        <v>42194</v>
      </c>
      <c r="B481">
        <v>89</v>
      </c>
      <c r="C481">
        <v>311</v>
      </c>
      <c r="D481">
        <v>1256.2</v>
      </c>
      <c r="E481">
        <v>2270.6999999999998</v>
      </c>
      <c r="F481" s="4">
        <f t="shared" si="57"/>
        <v>1345.2</v>
      </c>
      <c r="G481" s="2">
        <f t="shared" si="57"/>
        <v>2581.6999999999998</v>
      </c>
      <c r="H481" s="12">
        <f t="shared" si="58"/>
        <v>-47.89479800131695</v>
      </c>
    </row>
    <row r="482" spans="1:8" x14ac:dyDescent="0.25">
      <c r="A482" s="10">
        <f t="shared" si="53"/>
        <v>42201</v>
      </c>
      <c r="B482">
        <v>89</v>
      </c>
      <c r="C482">
        <v>439</v>
      </c>
      <c r="D482">
        <v>1170.4000000000001</v>
      </c>
      <c r="E482">
        <v>2137.5</v>
      </c>
      <c r="F482" s="4">
        <f t="shared" si="57"/>
        <v>1259.4000000000001</v>
      </c>
      <c r="G482" s="2">
        <f t="shared" si="57"/>
        <v>2576.5</v>
      </c>
      <c r="H482" s="12">
        <f t="shared" si="58"/>
        <v>-51.119736076072186</v>
      </c>
    </row>
    <row r="483" spans="1:8" x14ac:dyDescent="0.25">
      <c r="A483" s="10">
        <f t="shared" si="53"/>
        <v>42208</v>
      </c>
      <c r="B483">
        <v>89</v>
      </c>
      <c r="C483">
        <v>260.2</v>
      </c>
      <c r="D483">
        <v>1279.0999999999999</v>
      </c>
      <c r="E483">
        <v>2321.5</v>
      </c>
      <c r="F483" s="4">
        <f t="shared" si="57"/>
        <v>1368.1</v>
      </c>
      <c r="G483" s="2">
        <f t="shared" si="57"/>
        <v>2581.6999999999998</v>
      </c>
      <c r="H483" s="12">
        <f t="shared" si="58"/>
        <v>-47.007785567649222</v>
      </c>
    </row>
    <row r="484" spans="1:8" x14ac:dyDescent="0.25">
      <c r="A484" s="10">
        <f t="shared" si="53"/>
        <v>42215</v>
      </c>
      <c r="B484">
        <v>89</v>
      </c>
      <c r="C484">
        <v>192.2</v>
      </c>
      <c r="D484">
        <v>1279.0999999999999</v>
      </c>
      <c r="E484">
        <v>2321.5</v>
      </c>
      <c r="F484" s="4">
        <f t="shared" si="57"/>
        <v>1368.1</v>
      </c>
      <c r="G484" s="2">
        <f t="shared" si="57"/>
        <v>2513.6999999999998</v>
      </c>
      <c r="H484" s="12">
        <f t="shared" si="58"/>
        <v>-45.574253093050089</v>
      </c>
    </row>
    <row r="485" spans="1:8" x14ac:dyDescent="0.25">
      <c r="A485" s="10">
        <f t="shared" si="53"/>
        <v>42222</v>
      </c>
      <c r="B485">
        <v>45</v>
      </c>
      <c r="C485">
        <v>192.2</v>
      </c>
      <c r="D485">
        <v>1390.3</v>
      </c>
      <c r="E485">
        <v>2321.5</v>
      </c>
      <c r="F485" s="4">
        <f t="shared" si="57"/>
        <v>1435.3</v>
      </c>
      <c r="G485" s="2">
        <f t="shared" si="57"/>
        <v>2513.6999999999998</v>
      </c>
      <c r="H485" s="12">
        <f t="shared" si="58"/>
        <v>-42.900903051278995</v>
      </c>
    </row>
    <row r="486" spans="1:8" x14ac:dyDescent="0.25">
      <c r="A486" s="10">
        <f t="shared" si="53"/>
        <v>42229</v>
      </c>
      <c r="B486">
        <v>0</v>
      </c>
      <c r="C486">
        <v>132.19999999999999</v>
      </c>
      <c r="D486" s="67">
        <v>1432</v>
      </c>
      <c r="E486" s="67">
        <v>2494</v>
      </c>
      <c r="F486" s="4">
        <f t="shared" si="57"/>
        <v>1432</v>
      </c>
      <c r="G486" s="2">
        <f t="shared" si="57"/>
        <v>2626.2</v>
      </c>
      <c r="H486" s="12">
        <f t="shared" si="58"/>
        <v>-45.472545883786452</v>
      </c>
    </row>
    <row r="487" spans="1:8" x14ac:dyDescent="0.25">
      <c r="A487" s="10">
        <f t="shared" si="53"/>
        <v>42236</v>
      </c>
      <c r="B487">
        <v>0</v>
      </c>
      <c r="C487">
        <v>132.19999999999999</v>
      </c>
      <c r="D487" s="67">
        <v>1432</v>
      </c>
      <c r="E487">
        <v>2494.4</v>
      </c>
      <c r="F487" s="4">
        <f t="shared" si="57"/>
        <v>1432</v>
      </c>
      <c r="G487" s="2">
        <f t="shared" si="57"/>
        <v>2626.6</v>
      </c>
      <c r="H487" s="12">
        <f t="shared" si="58"/>
        <v>-45.480849767760603</v>
      </c>
    </row>
    <row r="488" spans="1:8" x14ac:dyDescent="0.25">
      <c r="A488" s="10">
        <f t="shared" si="53"/>
        <v>42243</v>
      </c>
      <c r="B488">
        <v>0</v>
      </c>
      <c r="C488">
        <v>77.2</v>
      </c>
      <c r="D488" s="67">
        <v>1487</v>
      </c>
      <c r="E488">
        <v>2559.5</v>
      </c>
      <c r="F488" s="4">
        <f t="shared" si="57"/>
        <v>1487</v>
      </c>
      <c r="G488" s="2">
        <f t="shared" si="57"/>
        <v>2636.7</v>
      </c>
      <c r="H488" s="12">
        <f t="shared" si="58"/>
        <v>-43.603747108127578</v>
      </c>
    </row>
    <row r="489" spans="1:8" x14ac:dyDescent="0.25">
      <c r="A489" s="10">
        <f t="shared" si="53"/>
        <v>42250</v>
      </c>
      <c r="B489">
        <v>0</v>
      </c>
      <c r="C489">
        <v>253.2</v>
      </c>
      <c r="D489">
        <v>0</v>
      </c>
      <c r="E489">
        <v>0</v>
      </c>
      <c r="F489" s="4">
        <f t="shared" si="57"/>
        <v>0</v>
      </c>
      <c r="G489" s="2">
        <f t="shared" si="57"/>
        <v>253.2</v>
      </c>
      <c r="H489" s="12">
        <f t="shared" si="58"/>
        <v>-100</v>
      </c>
    </row>
    <row r="490" spans="1:8" x14ac:dyDescent="0.25">
      <c r="A490" s="10">
        <f t="shared" si="53"/>
        <v>42257</v>
      </c>
      <c r="B490">
        <v>0</v>
      </c>
      <c r="C490">
        <v>185.2</v>
      </c>
      <c r="D490">
        <v>0</v>
      </c>
      <c r="E490">
        <v>64.900000000000006</v>
      </c>
      <c r="F490" s="4">
        <f t="shared" si="57"/>
        <v>0</v>
      </c>
      <c r="G490" s="2">
        <f t="shared" si="57"/>
        <v>250.1</v>
      </c>
      <c r="H490" s="12">
        <f t="shared" si="58"/>
        <v>-100</v>
      </c>
    </row>
    <row r="491" spans="1:8" x14ac:dyDescent="0.25">
      <c r="A491" s="10">
        <f t="shared" si="53"/>
        <v>42264</v>
      </c>
      <c r="B491">
        <v>0</v>
      </c>
      <c r="C491">
        <v>47.5</v>
      </c>
      <c r="D491">
        <v>0</v>
      </c>
      <c r="E491">
        <v>213.2</v>
      </c>
      <c r="F491" s="4">
        <f t="shared" ref="F491:G494" si="59">+B491+D491</f>
        <v>0</v>
      </c>
      <c r="G491" s="2">
        <f t="shared" si="59"/>
        <v>260.7</v>
      </c>
      <c r="H491" s="12">
        <f t="shared" ref="H491:H497" si="60">+(F491/G491-1)*100</f>
        <v>-100</v>
      </c>
    </row>
    <row r="492" spans="1:8" x14ac:dyDescent="0.25">
      <c r="A492" s="10">
        <f t="shared" si="53"/>
        <v>42271</v>
      </c>
      <c r="B492">
        <v>0</v>
      </c>
      <c r="C492">
        <v>47.5</v>
      </c>
      <c r="D492">
        <v>68.7</v>
      </c>
      <c r="E492">
        <v>213.2</v>
      </c>
      <c r="F492" s="4">
        <f t="shared" si="59"/>
        <v>68.7</v>
      </c>
      <c r="G492" s="2">
        <f t="shared" si="59"/>
        <v>260.7</v>
      </c>
      <c r="H492" s="12">
        <f t="shared" si="60"/>
        <v>-73.647871116225545</v>
      </c>
    </row>
    <row r="493" spans="1:8" x14ac:dyDescent="0.25">
      <c r="A493" s="10">
        <f t="shared" si="53"/>
        <v>42278</v>
      </c>
      <c r="B493">
        <v>0</v>
      </c>
      <c r="C493">
        <v>0</v>
      </c>
      <c r="D493">
        <v>68.7</v>
      </c>
      <c r="E493">
        <v>270.60000000000002</v>
      </c>
      <c r="F493" s="4">
        <f t="shared" si="59"/>
        <v>68.7</v>
      </c>
      <c r="G493" s="2">
        <f t="shared" si="59"/>
        <v>270.60000000000002</v>
      </c>
      <c r="H493" s="12">
        <f t="shared" si="60"/>
        <v>-74.611973392461195</v>
      </c>
    </row>
    <row r="494" spans="1:8" x14ac:dyDescent="0.25">
      <c r="A494" s="10">
        <f t="shared" si="53"/>
        <v>42285</v>
      </c>
      <c r="B494">
        <v>0</v>
      </c>
      <c r="C494">
        <v>0</v>
      </c>
      <c r="D494">
        <v>68.7</v>
      </c>
      <c r="E494">
        <v>336.1</v>
      </c>
      <c r="F494" s="4">
        <f t="shared" si="59"/>
        <v>68.7</v>
      </c>
      <c r="G494" s="2">
        <f t="shared" si="59"/>
        <v>336.1</v>
      </c>
      <c r="H494" s="12">
        <f t="shared" si="60"/>
        <v>-79.559654864623624</v>
      </c>
    </row>
    <row r="495" spans="1:8" x14ac:dyDescent="0.25">
      <c r="A495" s="10">
        <f t="shared" si="53"/>
        <v>42292</v>
      </c>
      <c r="B495">
        <v>0</v>
      </c>
      <c r="C495">
        <v>0</v>
      </c>
      <c r="D495">
        <v>68.7</v>
      </c>
      <c r="E495">
        <v>336.1</v>
      </c>
      <c r="F495" s="4">
        <f t="shared" ref="F495:G497" si="61">+B495+D495</f>
        <v>68.7</v>
      </c>
      <c r="G495" s="2">
        <f t="shared" si="61"/>
        <v>336.1</v>
      </c>
      <c r="H495" s="12">
        <f t="shared" si="60"/>
        <v>-79.559654864623624</v>
      </c>
    </row>
    <row r="496" spans="1:8" x14ac:dyDescent="0.25">
      <c r="A496" s="10">
        <f t="shared" si="53"/>
        <v>42299</v>
      </c>
      <c r="B496">
        <v>0</v>
      </c>
      <c r="C496">
        <v>50</v>
      </c>
      <c r="D496">
        <v>68.7</v>
      </c>
      <c r="E496">
        <v>336.1</v>
      </c>
      <c r="F496" s="4">
        <f t="shared" si="61"/>
        <v>68.7</v>
      </c>
      <c r="G496" s="2">
        <f t="shared" si="61"/>
        <v>386.1</v>
      </c>
      <c r="H496" s="12">
        <f t="shared" si="60"/>
        <v>-82.206682206682217</v>
      </c>
    </row>
    <row r="497" spans="1:9" x14ac:dyDescent="0.25">
      <c r="A497" s="10">
        <f t="shared" si="53"/>
        <v>42306</v>
      </c>
      <c r="B497">
        <v>0</v>
      </c>
      <c r="C497">
        <v>0</v>
      </c>
      <c r="D497">
        <v>68.7</v>
      </c>
      <c r="E497">
        <v>390.5</v>
      </c>
      <c r="F497" s="4">
        <f t="shared" si="61"/>
        <v>68.7</v>
      </c>
      <c r="G497" s="2">
        <f t="shared" si="61"/>
        <v>390.5</v>
      </c>
      <c r="H497" s="12">
        <f t="shared" si="60"/>
        <v>-82.407170294494236</v>
      </c>
    </row>
    <row r="498" spans="1:9" x14ac:dyDescent="0.25">
      <c r="A498" s="10">
        <f t="shared" si="53"/>
        <v>42313</v>
      </c>
      <c r="B498">
        <v>0</v>
      </c>
      <c r="C498">
        <v>0</v>
      </c>
      <c r="D498">
        <v>68.7</v>
      </c>
      <c r="E498">
        <v>390.5</v>
      </c>
      <c r="F498" s="4">
        <f t="shared" ref="F498:G500" si="62">+B498+D498</f>
        <v>68.7</v>
      </c>
      <c r="G498" s="2">
        <f t="shared" si="62"/>
        <v>390.5</v>
      </c>
      <c r="H498" s="12">
        <f t="shared" ref="H498:H506" si="63">+(F498/G498-1)*100</f>
        <v>-82.407170294494236</v>
      </c>
    </row>
    <row r="499" spans="1:9" x14ac:dyDescent="0.25">
      <c r="A499" s="10">
        <f t="shared" si="53"/>
        <v>42320</v>
      </c>
      <c r="B499">
        <v>0</v>
      </c>
      <c r="C499">
        <v>0</v>
      </c>
      <c r="D499">
        <v>68.7</v>
      </c>
      <c r="E499">
        <v>390.5</v>
      </c>
      <c r="F499" s="4">
        <f t="shared" si="62"/>
        <v>68.7</v>
      </c>
      <c r="G499" s="2">
        <f t="shared" si="62"/>
        <v>390.5</v>
      </c>
      <c r="H499" s="12">
        <f t="shared" si="63"/>
        <v>-82.407170294494236</v>
      </c>
    </row>
    <row r="500" spans="1:9" x14ac:dyDescent="0.25">
      <c r="A500" s="10">
        <f t="shared" si="53"/>
        <v>42327</v>
      </c>
      <c r="B500">
        <v>0</v>
      </c>
      <c r="C500">
        <v>0</v>
      </c>
      <c r="D500">
        <v>68.7</v>
      </c>
      <c r="E500">
        <v>521.6</v>
      </c>
      <c r="F500" s="4">
        <f t="shared" si="62"/>
        <v>68.7</v>
      </c>
      <c r="G500" s="2">
        <f t="shared" si="62"/>
        <v>521.6</v>
      </c>
      <c r="H500" s="12">
        <f t="shared" si="63"/>
        <v>-86.828987730061343</v>
      </c>
    </row>
    <row r="501" spans="1:9" x14ac:dyDescent="0.25">
      <c r="A501" s="10">
        <f t="shared" si="53"/>
        <v>42334</v>
      </c>
      <c r="B501">
        <v>0</v>
      </c>
      <c r="C501">
        <v>0</v>
      </c>
      <c r="D501">
        <v>68.7</v>
      </c>
      <c r="E501">
        <v>587.5</v>
      </c>
      <c r="F501" s="4">
        <f t="shared" ref="F501:G506" si="64">+B501+D501</f>
        <v>68.7</v>
      </c>
      <c r="G501" s="2">
        <f t="shared" si="64"/>
        <v>587.5</v>
      </c>
      <c r="H501" s="12">
        <f t="shared" si="63"/>
        <v>-88.306382978723406</v>
      </c>
    </row>
    <row r="502" spans="1:9" x14ac:dyDescent="0.25">
      <c r="A502" s="10">
        <f t="shared" si="53"/>
        <v>42341</v>
      </c>
      <c r="B502">
        <v>0</v>
      </c>
      <c r="C502">
        <v>0</v>
      </c>
      <c r="D502">
        <v>68.7</v>
      </c>
      <c r="E502">
        <v>587.5</v>
      </c>
      <c r="F502" s="4">
        <f t="shared" si="64"/>
        <v>68.7</v>
      </c>
      <c r="G502" s="2">
        <f t="shared" si="64"/>
        <v>587.5</v>
      </c>
      <c r="H502" s="12">
        <f t="shared" si="63"/>
        <v>-88.306382978723406</v>
      </c>
    </row>
    <row r="503" spans="1:9" x14ac:dyDescent="0.25">
      <c r="A503" s="10">
        <f t="shared" si="53"/>
        <v>42348</v>
      </c>
      <c r="B503">
        <v>0</v>
      </c>
      <c r="C503">
        <v>0</v>
      </c>
      <c r="D503">
        <v>68.7</v>
      </c>
      <c r="E503">
        <v>587.5</v>
      </c>
      <c r="F503" s="4">
        <f t="shared" si="64"/>
        <v>68.7</v>
      </c>
      <c r="G503" s="2">
        <f t="shared" si="64"/>
        <v>587.5</v>
      </c>
      <c r="H503" s="12">
        <f t="shared" si="63"/>
        <v>-88.306382978723406</v>
      </c>
      <c r="I503">
        <v>0</v>
      </c>
    </row>
    <row r="504" spans="1:9" x14ac:dyDescent="0.25">
      <c r="A504" s="10">
        <f t="shared" si="53"/>
        <v>42355</v>
      </c>
      <c r="B504">
        <v>0</v>
      </c>
      <c r="C504">
        <v>68</v>
      </c>
      <c r="D504">
        <v>68.7</v>
      </c>
      <c r="E504">
        <v>587.5</v>
      </c>
      <c r="F504" s="4">
        <f t="shared" si="64"/>
        <v>68.7</v>
      </c>
      <c r="G504" s="2">
        <f t="shared" si="64"/>
        <v>655.5</v>
      </c>
      <c r="H504" s="12">
        <f t="shared" si="63"/>
        <v>-89.519450800915337</v>
      </c>
      <c r="I504">
        <v>0</v>
      </c>
    </row>
    <row r="505" spans="1:9" x14ac:dyDescent="0.25">
      <c r="A505" s="10">
        <f t="shared" si="53"/>
        <v>42362</v>
      </c>
      <c r="B505">
        <v>0</v>
      </c>
      <c r="C505">
        <v>68</v>
      </c>
      <c r="D505">
        <v>68.7</v>
      </c>
      <c r="E505">
        <v>587.5</v>
      </c>
      <c r="F505" s="4">
        <f t="shared" si="64"/>
        <v>68.7</v>
      </c>
      <c r="G505" s="2">
        <f t="shared" si="64"/>
        <v>655.5</v>
      </c>
      <c r="H505" s="12">
        <f t="shared" si="63"/>
        <v>-89.519450800915337</v>
      </c>
      <c r="I505">
        <v>0</v>
      </c>
    </row>
    <row r="506" spans="1:9" x14ac:dyDescent="0.25">
      <c r="A506" s="10">
        <f t="shared" si="53"/>
        <v>42369</v>
      </c>
      <c r="B506">
        <v>0</v>
      </c>
      <c r="C506">
        <v>68</v>
      </c>
      <c r="D506">
        <v>68.7</v>
      </c>
      <c r="E506">
        <v>587.5</v>
      </c>
      <c r="F506" s="4">
        <f t="shared" si="64"/>
        <v>68.7</v>
      </c>
      <c r="G506" s="2">
        <f t="shared" si="64"/>
        <v>655.5</v>
      </c>
      <c r="H506" s="12">
        <f t="shared" si="63"/>
        <v>-89.519450800915337</v>
      </c>
      <c r="I506">
        <v>0</v>
      </c>
    </row>
    <row r="507" spans="1:9" x14ac:dyDescent="0.25">
      <c r="A507" s="10">
        <f t="shared" si="53"/>
        <v>42376</v>
      </c>
      <c r="B507">
        <v>0</v>
      </c>
      <c r="C507">
        <v>68</v>
      </c>
      <c r="D507">
        <v>68.7</v>
      </c>
      <c r="E507">
        <v>587.5</v>
      </c>
      <c r="F507" s="4">
        <f t="shared" ref="F507:G510" si="65">+B507+D507</f>
        <v>68.7</v>
      </c>
      <c r="G507" s="2">
        <f t="shared" si="65"/>
        <v>655.5</v>
      </c>
      <c r="H507" s="12">
        <f t="shared" ref="H507:H512" si="66">+(F507/G507-1)*100</f>
        <v>-89.519450800915337</v>
      </c>
    </row>
    <row r="508" spans="1:9" x14ac:dyDescent="0.25">
      <c r="A508" s="10">
        <f t="shared" si="53"/>
        <v>42383</v>
      </c>
      <c r="B508">
        <v>0</v>
      </c>
      <c r="C508">
        <v>128</v>
      </c>
      <c r="D508">
        <v>68.7</v>
      </c>
      <c r="E508">
        <v>587.5</v>
      </c>
      <c r="F508" s="4">
        <f t="shared" si="65"/>
        <v>68.7</v>
      </c>
      <c r="G508" s="2">
        <f t="shared" si="65"/>
        <v>715.5</v>
      </c>
      <c r="H508" s="12">
        <f t="shared" si="66"/>
        <v>-90.39832285115304</v>
      </c>
    </row>
    <row r="509" spans="1:9" x14ac:dyDescent="0.25">
      <c r="A509" s="10">
        <f t="shared" si="53"/>
        <v>42390</v>
      </c>
      <c r="B509">
        <v>0</v>
      </c>
      <c r="C509">
        <v>188</v>
      </c>
      <c r="D509">
        <v>68.7</v>
      </c>
      <c r="E509">
        <v>587.5</v>
      </c>
      <c r="F509" s="4">
        <f t="shared" si="65"/>
        <v>68.7</v>
      </c>
      <c r="G509" s="2">
        <f t="shared" si="65"/>
        <v>775.5</v>
      </c>
      <c r="H509" s="12">
        <f t="shared" si="66"/>
        <v>-91.141199226305616</v>
      </c>
    </row>
    <row r="510" spans="1:9" x14ac:dyDescent="0.25">
      <c r="A510" s="10">
        <f t="shared" ref="A510:A573" si="67">+A509+7</f>
        <v>42397</v>
      </c>
      <c r="B510">
        <v>0</v>
      </c>
      <c r="C510">
        <v>254</v>
      </c>
      <c r="D510">
        <v>133.4</v>
      </c>
      <c r="E510">
        <v>587.5</v>
      </c>
      <c r="F510" s="4">
        <f t="shared" si="65"/>
        <v>133.4</v>
      </c>
      <c r="G510" s="2">
        <f t="shared" si="65"/>
        <v>841.5</v>
      </c>
      <c r="H510" s="12">
        <f t="shared" si="66"/>
        <v>-84.147355912061798</v>
      </c>
    </row>
    <row r="511" spans="1:9" x14ac:dyDescent="0.25">
      <c r="A511" s="10">
        <f t="shared" si="67"/>
        <v>42404</v>
      </c>
      <c r="B511">
        <v>0</v>
      </c>
      <c r="C511">
        <v>284</v>
      </c>
      <c r="D511">
        <v>133.4</v>
      </c>
      <c r="E511">
        <v>587.5</v>
      </c>
      <c r="F511" s="4">
        <f t="shared" ref="F511:G513" si="68">+B511+D511</f>
        <v>133.4</v>
      </c>
      <c r="G511" s="2">
        <f t="shared" si="68"/>
        <v>871.5</v>
      </c>
      <c r="H511" s="12">
        <f t="shared" si="66"/>
        <v>-84.693057946069999</v>
      </c>
    </row>
    <row r="512" spans="1:9" x14ac:dyDescent="0.25">
      <c r="A512" s="10">
        <f t="shared" si="67"/>
        <v>42411</v>
      </c>
      <c r="B512">
        <v>0</v>
      </c>
      <c r="C512">
        <v>284</v>
      </c>
      <c r="D512">
        <v>133.4</v>
      </c>
      <c r="E512">
        <v>587.5</v>
      </c>
      <c r="F512" s="4">
        <f t="shared" si="68"/>
        <v>133.4</v>
      </c>
      <c r="G512" s="2">
        <f t="shared" si="68"/>
        <v>871.5</v>
      </c>
      <c r="H512" s="12">
        <f t="shared" si="66"/>
        <v>-84.693057946069999</v>
      </c>
    </row>
    <row r="513" spans="1:8" x14ac:dyDescent="0.25">
      <c r="A513" s="10">
        <f t="shared" si="67"/>
        <v>42418</v>
      </c>
      <c r="B513">
        <v>0</v>
      </c>
      <c r="C513">
        <v>216</v>
      </c>
      <c r="D513">
        <v>133.4</v>
      </c>
      <c r="E513">
        <v>652.20000000000005</v>
      </c>
      <c r="F513" s="4">
        <f t="shared" si="68"/>
        <v>133.4</v>
      </c>
      <c r="G513" s="2">
        <f t="shared" si="68"/>
        <v>868.2</v>
      </c>
      <c r="H513" s="12">
        <f t="shared" ref="H513:H518" si="69">+(F513/G513-1)*100</f>
        <v>-84.634876756507708</v>
      </c>
    </row>
    <row r="514" spans="1:8" x14ac:dyDescent="0.25">
      <c r="A514" s="10">
        <f t="shared" si="67"/>
        <v>42425</v>
      </c>
      <c r="B514">
        <v>0</v>
      </c>
      <c r="C514">
        <v>90</v>
      </c>
      <c r="D514">
        <v>133.4</v>
      </c>
      <c r="E514">
        <v>783.2</v>
      </c>
      <c r="F514" s="4">
        <f t="shared" ref="F514:G516" si="70">+B514+D514</f>
        <v>133.4</v>
      </c>
      <c r="G514" s="2">
        <f t="shared" si="70"/>
        <v>873.2</v>
      </c>
      <c r="H514" s="12">
        <f t="shared" si="69"/>
        <v>-84.72285845167201</v>
      </c>
    </row>
    <row r="515" spans="1:8" x14ac:dyDescent="0.25">
      <c r="A515" s="10">
        <f t="shared" si="67"/>
        <v>42432</v>
      </c>
      <c r="B515">
        <v>55</v>
      </c>
      <c r="C515">
        <v>90</v>
      </c>
      <c r="D515">
        <v>188.4</v>
      </c>
      <c r="E515">
        <v>783.2</v>
      </c>
      <c r="F515" s="4">
        <f t="shared" si="70"/>
        <v>243.4</v>
      </c>
      <c r="G515" s="2">
        <f t="shared" si="70"/>
        <v>873.2</v>
      </c>
      <c r="H515" s="12">
        <f t="shared" si="69"/>
        <v>-72.125515345854325</v>
      </c>
    </row>
    <row r="516" spans="1:8" x14ac:dyDescent="0.25">
      <c r="A516" s="10">
        <f t="shared" si="67"/>
        <v>42439</v>
      </c>
      <c r="B516">
        <v>55</v>
      </c>
      <c r="C516">
        <v>30</v>
      </c>
      <c r="D516">
        <v>188.4</v>
      </c>
      <c r="E516">
        <v>838.4</v>
      </c>
      <c r="F516" s="4">
        <f t="shared" si="70"/>
        <v>243.4</v>
      </c>
      <c r="G516" s="2">
        <f t="shared" si="70"/>
        <v>868.4</v>
      </c>
      <c r="H516" s="12">
        <f t="shared" si="69"/>
        <v>-71.971441731920777</v>
      </c>
    </row>
    <row r="517" spans="1:8" x14ac:dyDescent="0.25">
      <c r="A517" s="10">
        <f t="shared" si="67"/>
        <v>42446</v>
      </c>
      <c r="B517">
        <v>55</v>
      </c>
      <c r="C517">
        <v>30</v>
      </c>
      <c r="D517">
        <v>188.4</v>
      </c>
      <c r="E517">
        <v>838.4</v>
      </c>
      <c r="F517" s="4">
        <f t="shared" ref="F517:G519" si="71">+B517+D517</f>
        <v>243.4</v>
      </c>
      <c r="G517" s="2">
        <f t="shared" si="71"/>
        <v>868.4</v>
      </c>
      <c r="H517" s="12">
        <f t="shared" si="69"/>
        <v>-71.971441731920777</v>
      </c>
    </row>
    <row r="518" spans="1:8" x14ac:dyDescent="0.25">
      <c r="A518" s="10">
        <f t="shared" si="67"/>
        <v>42453</v>
      </c>
      <c r="B518">
        <v>55</v>
      </c>
      <c r="C518">
        <v>30</v>
      </c>
      <c r="D518">
        <v>188.4</v>
      </c>
      <c r="E518">
        <v>838.4</v>
      </c>
      <c r="F518" s="4">
        <f t="shared" si="71"/>
        <v>243.4</v>
      </c>
      <c r="G518" s="2">
        <f t="shared" si="71"/>
        <v>868.4</v>
      </c>
      <c r="H518" s="12">
        <f t="shared" si="69"/>
        <v>-71.971441731920777</v>
      </c>
    </row>
    <row r="519" spans="1:8" x14ac:dyDescent="0.25">
      <c r="A519" s="10">
        <f t="shared" si="67"/>
        <v>42460</v>
      </c>
      <c r="B519">
        <v>0</v>
      </c>
      <c r="C519">
        <v>30</v>
      </c>
      <c r="D519">
        <v>245.9</v>
      </c>
      <c r="E519">
        <v>838.4</v>
      </c>
      <c r="F519" s="4">
        <f t="shared" si="71"/>
        <v>245.9</v>
      </c>
      <c r="G519" s="2">
        <f t="shared" si="71"/>
        <v>868.4</v>
      </c>
      <c r="H519" s="12">
        <f t="shared" ref="H519:H524" si="72">+(F519/G519-1)*100</f>
        <v>-71.68355596499309</v>
      </c>
    </row>
    <row r="520" spans="1:8" x14ac:dyDescent="0.25">
      <c r="A520" s="10">
        <f t="shared" si="67"/>
        <v>42467</v>
      </c>
      <c r="B520">
        <v>0</v>
      </c>
      <c r="C520">
        <v>30</v>
      </c>
      <c r="D520">
        <v>245.9</v>
      </c>
      <c r="E520">
        <v>838.4</v>
      </c>
      <c r="F520" s="4">
        <f t="shared" ref="F520:G522" si="73">+B520+D520</f>
        <v>245.9</v>
      </c>
      <c r="G520" s="2">
        <f t="shared" si="73"/>
        <v>868.4</v>
      </c>
      <c r="H520" s="12">
        <f t="shared" si="72"/>
        <v>-71.68355596499309</v>
      </c>
    </row>
    <row r="521" spans="1:8" x14ac:dyDescent="0.25">
      <c r="A521" s="10">
        <f t="shared" si="67"/>
        <v>42474</v>
      </c>
      <c r="B521">
        <v>76</v>
      </c>
      <c r="C521">
        <v>245.9</v>
      </c>
      <c r="D521">
        <v>838.4</v>
      </c>
      <c r="E521">
        <v>839.4</v>
      </c>
      <c r="F521" s="4">
        <f t="shared" si="73"/>
        <v>914.4</v>
      </c>
      <c r="G521" s="2">
        <f t="shared" si="73"/>
        <v>1085.3</v>
      </c>
      <c r="H521" s="12">
        <f t="shared" si="72"/>
        <v>-15.746798120335392</v>
      </c>
    </row>
    <row r="522" spans="1:8" x14ac:dyDescent="0.25">
      <c r="A522" s="10">
        <f t="shared" si="67"/>
        <v>42481</v>
      </c>
      <c r="B522">
        <v>0</v>
      </c>
      <c r="C522">
        <v>76</v>
      </c>
      <c r="D522">
        <v>245.9</v>
      </c>
      <c r="E522">
        <v>838.4</v>
      </c>
      <c r="F522" s="4">
        <f t="shared" si="73"/>
        <v>245.9</v>
      </c>
      <c r="G522" s="2">
        <f t="shared" si="73"/>
        <v>914.4</v>
      </c>
      <c r="H522" s="12">
        <f t="shared" si="72"/>
        <v>-73.108048993875769</v>
      </c>
    </row>
    <row r="523" spans="1:8" x14ac:dyDescent="0.25">
      <c r="A523" s="10">
        <f t="shared" si="67"/>
        <v>42488</v>
      </c>
      <c r="B523">
        <v>0</v>
      </c>
      <c r="C523">
        <v>46</v>
      </c>
      <c r="D523">
        <v>277.39999999999998</v>
      </c>
      <c r="E523">
        <v>875.3</v>
      </c>
      <c r="F523" s="4">
        <f t="shared" ref="F523:G525" si="74">+B523+D523</f>
        <v>277.39999999999998</v>
      </c>
      <c r="G523" s="2">
        <f t="shared" si="74"/>
        <v>921.3</v>
      </c>
      <c r="H523" s="12">
        <f t="shared" si="72"/>
        <v>-69.890372300010853</v>
      </c>
    </row>
    <row r="524" spans="1:8" x14ac:dyDescent="0.25">
      <c r="A524" s="10">
        <f t="shared" si="67"/>
        <v>42495</v>
      </c>
      <c r="B524">
        <v>53</v>
      </c>
      <c r="C524">
        <v>46</v>
      </c>
      <c r="D524">
        <v>277.39999999999998</v>
      </c>
      <c r="E524">
        <v>875.3</v>
      </c>
      <c r="F524" s="4">
        <f t="shared" si="74"/>
        <v>330.4</v>
      </c>
      <c r="G524" s="2">
        <f t="shared" si="74"/>
        <v>921.3</v>
      </c>
      <c r="H524" s="12">
        <f t="shared" si="72"/>
        <v>-64.137631607511125</v>
      </c>
    </row>
    <row r="525" spans="1:8" x14ac:dyDescent="0.25">
      <c r="A525" s="10">
        <f t="shared" si="67"/>
        <v>42502</v>
      </c>
      <c r="B525">
        <v>53</v>
      </c>
      <c r="C525">
        <v>46</v>
      </c>
      <c r="D525">
        <v>277.39999999999998</v>
      </c>
      <c r="E525">
        <v>875.3</v>
      </c>
      <c r="F525" s="4">
        <f t="shared" si="74"/>
        <v>330.4</v>
      </c>
      <c r="G525" s="2">
        <f t="shared" si="74"/>
        <v>921.3</v>
      </c>
      <c r="H525" s="12">
        <f t="shared" ref="H525:H530" si="75">+(F525/G525-1)*100</f>
        <v>-64.137631607511125</v>
      </c>
    </row>
    <row r="526" spans="1:8" x14ac:dyDescent="0.25">
      <c r="A526" s="10">
        <f t="shared" si="67"/>
        <v>42509</v>
      </c>
      <c r="B526">
        <v>163</v>
      </c>
      <c r="C526">
        <v>91</v>
      </c>
      <c r="D526">
        <v>302.7</v>
      </c>
      <c r="E526">
        <v>875.3</v>
      </c>
      <c r="F526" s="4">
        <f t="shared" ref="F526:G528" si="76">+B526+D526</f>
        <v>465.7</v>
      </c>
      <c r="G526" s="2">
        <f t="shared" si="76"/>
        <v>966.3</v>
      </c>
      <c r="H526" s="12">
        <f t="shared" si="75"/>
        <v>-51.805857394183995</v>
      </c>
    </row>
    <row r="527" spans="1:8" x14ac:dyDescent="0.25">
      <c r="A527" s="10">
        <f t="shared" si="67"/>
        <v>42516</v>
      </c>
      <c r="B527">
        <v>163</v>
      </c>
      <c r="C527">
        <v>146</v>
      </c>
      <c r="D527">
        <v>302.7</v>
      </c>
      <c r="E527">
        <v>875.3</v>
      </c>
      <c r="F527" s="4">
        <f t="shared" si="76"/>
        <v>465.7</v>
      </c>
      <c r="G527" s="2">
        <f t="shared" si="76"/>
        <v>1021.3</v>
      </c>
      <c r="H527" s="12">
        <f t="shared" si="75"/>
        <v>-54.401253304611764</v>
      </c>
    </row>
    <row r="528" spans="1:8" x14ac:dyDescent="0.25">
      <c r="A528" s="10">
        <f t="shared" si="67"/>
        <v>42523</v>
      </c>
      <c r="B528">
        <v>218</v>
      </c>
      <c r="C528">
        <v>146</v>
      </c>
      <c r="D528">
        <v>302.7</v>
      </c>
      <c r="E528">
        <v>897.3</v>
      </c>
      <c r="F528" s="4">
        <f t="shared" si="76"/>
        <v>520.70000000000005</v>
      </c>
      <c r="G528" s="2">
        <f t="shared" si="76"/>
        <v>1043.3</v>
      </c>
      <c r="H528" s="12">
        <f t="shared" si="75"/>
        <v>-50.091057222275467</v>
      </c>
    </row>
    <row r="529" spans="1:8" x14ac:dyDescent="0.25">
      <c r="A529" s="10">
        <f t="shared" si="67"/>
        <v>42530</v>
      </c>
      <c r="B529">
        <v>110</v>
      </c>
      <c r="C529">
        <v>169</v>
      </c>
      <c r="D529">
        <v>463.2</v>
      </c>
      <c r="E529" s="67">
        <v>927</v>
      </c>
      <c r="F529" s="4">
        <f t="shared" ref="F529:G531" si="77">+B529+D529</f>
        <v>573.20000000000005</v>
      </c>
      <c r="G529" s="2">
        <f t="shared" si="77"/>
        <v>1096</v>
      </c>
      <c r="H529" s="12">
        <f t="shared" si="75"/>
        <v>-47.700729927007288</v>
      </c>
    </row>
    <row r="530" spans="1:8" x14ac:dyDescent="0.25">
      <c r="A530" s="10">
        <f t="shared" si="67"/>
        <v>42537</v>
      </c>
      <c r="B530">
        <v>110</v>
      </c>
      <c r="C530">
        <v>119</v>
      </c>
      <c r="D530">
        <v>463.2</v>
      </c>
      <c r="E530">
        <v>979</v>
      </c>
      <c r="F530" s="4">
        <f t="shared" si="77"/>
        <v>573.20000000000005</v>
      </c>
      <c r="G530" s="2">
        <f t="shared" si="77"/>
        <v>1098</v>
      </c>
      <c r="H530" s="12">
        <f t="shared" si="75"/>
        <v>-47.795992714025495</v>
      </c>
    </row>
    <row r="531" spans="1:8" x14ac:dyDescent="0.25">
      <c r="A531" s="10">
        <f t="shared" si="67"/>
        <v>42544</v>
      </c>
      <c r="B531">
        <v>110</v>
      </c>
      <c r="C531">
        <v>108</v>
      </c>
      <c r="D531">
        <v>522</v>
      </c>
      <c r="E531">
        <v>1099</v>
      </c>
      <c r="F531" s="4">
        <f t="shared" si="77"/>
        <v>632</v>
      </c>
      <c r="G531" s="2">
        <f t="shared" si="77"/>
        <v>1207</v>
      </c>
      <c r="H531" s="12">
        <f t="shared" ref="H531:H536" si="78">+(F531/G531-1)*100</f>
        <v>-47.638773819386913</v>
      </c>
    </row>
    <row r="532" spans="1:8" x14ac:dyDescent="0.25">
      <c r="A532" s="10">
        <f t="shared" si="67"/>
        <v>42551</v>
      </c>
      <c r="B532">
        <v>110</v>
      </c>
      <c r="C532">
        <v>89</v>
      </c>
      <c r="D532">
        <v>522</v>
      </c>
      <c r="E532">
        <v>1170.4000000000001</v>
      </c>
      <c r="F532" s="4">
        <f t="shared" ref="F532:G534" si="79">+B532+D532</f>
        <v>632</v>
      </c>
      <c r="G532" s="2">
        <f t="shared" si="79"/>
        <v>1259.4000000000001</v>
      </c>
      <c r="H532" s="12">
        <f t="shared" si="78"/>
        <v>-49.817373352390028</v>
      </c>
    </row>
    <row r="533" spans="1:8" x14ac:dyDescent="0.25">
      <c r="A533" s="10">
        <f t="shared" si="67"/>
        <v>42558</v>
      </c>
      <c r="B533">
        <v>110</v>
      </c>
      <c r="C533">
        <v>89</v>
      </c>
      <c r="D533">
        <v>581.4</v>
      </c>
      <c r="E533">
        <v>1191.3</v>
      </c>
      <c r="F533" s="4">
        <f t="shared" si="79"/>
        <v>691.4</v>
      </c>
      <c r="G533" s="2">
        <f t="shared" si="79"/>
        <v>1280.3</v>
      </c>
      <c r="H533" s="12">
        <f t="shared" si="78"/>
        <v>-45.997031945637744</v>
      </c>
    </row>
    <row r="534" spans="1:8" x14ac:dyDescent="0.25">
      <c r="A534" s="10">
        <f t="shared" si="67"/>
        <v>42565</v>
      </c>
      <c r="B534">
        <v>110</v>
      </c>
      <c r="C534">
        <v>89</v>
      </c>
      <c r="D534">
        <v>581.4</v>
      </c>
      <c r="E534">
        <v>1256.2</v>
      </c>
      <c r="F534" s="4">
        <f t="shared" si="79"/>
        <v>691.4</v>
      </c>
      <c r="G534" s="2">
        <f t="shared" si="79"/>
        <v>1345.2</v>
      </c>
      <c r="H534" s="12">
        <f t="shared" si="78"/>
        <v>-48.602438299137674</v>
      </c>
    </row>
    <row r="535" spans="1:8" x14ac:dyDescent="0.25">
      <c r="A535" s="10">
        <f t="shared" si="67"/>
        <v>42572</v>
      </c>
      <c r="B535">
        <v>105</v>
      </c>
      <c r="C535">
        <v>89</v>
      </c>
      <c r="D535">
        <v>634.70000000000005</v>
      </c>
      <c r="E535">
        <v>1279.0999999999999</v>
      </c>
      <c r="F535" s="4">
        <f t="shared" ref="F535:G537" si="80">+B535+D535</f>
        <v>739.7</v>
      </c>
      <c r="G535" s="2">
        <f t="shared" si="80"/>
        <v>1368.1</v>
      </c>
      <c r="H535" s="12">
        <f t="shared" si="78"/>
        <v>-45.932314889262472</v>
      </c>
    </row>
    <row r="536" spans="1:8" x14ac:dyDescent="0.25">
      <c r="A536" s="10">
        <f t="shared" si="67"/>
        <v>42579</v>
      </c>
      <c r="B536">
        <v>160</v>
      </c>
      <c r="C536">
        <v>89</v>
      </c>
      <c r="D536">
        <v>702.3</v>
      </c>
      <c r="E536">
        <v>1279.0999999999999</v>
      </c>
      <c r="F536" s="4">
        <f t="shared" si="80"/>
        <v>862.3</v>
      </c>
      <c r="G536" s="2">
        <f t="shared" si="80"/>
        <v>1368.1</v>
      </c>
      <c r="H536" s="12">
        <f t="shared" si="78"/>
        <v>-36.970981653387916</v>
      </c>
    </row>
    <row r="537" spans="1:8" x14ac:dyDescent="0.25">
      <c r="A537" s="10">
        <f t="shared" si="67"/>
        <v>42586</v>
      </c>
      <c r="B537">
        <v>165</v>
      </c>
      <c r="C537">
        <v>45</v>
      </c>
      <c r="D537">
        <v>824.4</v>
      </c>
      <c r="E537">
        <v>1390.3</v>
      </c>
      <c r="F537" s="4">
        <f t="shared" si="80"/>
        <v>989.4</v>
      </c>
      <c r="G537" s="2">
        <f t="shared" si="80"/>
        <v>1435.3</v>
      </c>
      <c r="H537" s="12">
        <f t="shared" ref="H537:H542" si="81">+(F537/G537-1)*100</f>
        <v>-31.06667595624608</v>
      </c>
    </row>
    <row r="538" spans="1:8" x14ac:dyDescent="0.25">
      <c r="A538" s="10">
        <f t="shared" si="67"/>
        <v>42593</v>
      </c>
      <c r="B538">
        <v>165</v>
      </c>
      <c r="C538">
        <v>0</v>
      </c>
      <c r="D538">
        <v>824.4</v>
      </c>
      <c r="E538">
        <v>1432</v>
      </c>
      <c r="F538" s="4">
        <f t="shared" ref="F538:G540" si="82">+B538+D538</f>
        <v>989.4</v>
      </c>
      <c r="G538" s="2">
        <f t="shared" si="82"/>
        <v>1432</v>
      </c>
      <c r="H538" s="12">
        <f t="shared" si="81"/>
        <v>-30.907821229050281</v>
      </c>
    </row>
    <row r="539" spans="1:8" x14ac:dyDescent="0.25">
      <c r="A539" s="10">
        <f t="shared" si="67"/>
        <v>42600</v>
      </c>
      <c r="B539">
        <v>115</v>
      </c>
      <c r="C539">
        <v>0</v>
      </c>
      <c r="D539">
        <v>877.6</v>
      </c>
      <c r="E539">
        <v>1432</v>
      </c>
      <c r="F539" s="4">
        <f t="shared" si="82"/>
        <v>992.6</v>
      </c>
      <c r="G539" s="2">
        <f t="shared" si="82"/>
        <v>1432</v>
      </c>
      <c r="H539" s="12">
        <f t="shared" si="81"/>
        <v>-30.684357541899445</v>
      </c>
    </row>
    <row r="540" spans="1:8" x14ac:dyDescent="0.25">
      <c r="A540" s="10">
        <f t="shared" si="67"/>
        <v>42607</v>
      </c>
      <c r="B540">
        <v>115</v>
      </c>
      <c r="C540">
        <v>0</v>
      </c>
      <c r="D540">
        <v>877.6</v>
      </c>
      <c r="E540">
        <v>1432</v>
      </c>
      <c r="F540" s="4">
        <f t="shared" si="82"/>
        <v>992.6</v>
      </c>
      <c r="G540" s="2">
        <f t="shared" si="82"/>
        <v>1432</v>
      </c>
      <c r="H540" s="12">
        <f t="shared" si="81"/>
        <v>-30.684357541899445</v>
      </c>
    </row>
    <row r="541" spans="1:8" x14ac:dyDescent="0.25">
      <c r="A541" s="10">
        <f t="shared" si="67"/>
        <v>42614</v>
      </c>
      <c r="B541">
        <v>0</v>
      </c>
      <c r="C541">
        <v>64.7</v>
      </c>
      <c r="D541">
        <v>0</v>
      </c>
      <c r="E541">
        <v>1433</v>
      </c>
      <c r="F541" s="4">
        <f t="shared" ref="F541:G543" si="83">+B541+D541</f>
        <v>0</v>
      </c>
      <c r="G541" s="2">
        <f t="shared" si="83"/>
        <v>1497.7</v>
      </c>
      <c r="H541" s="12">
        <f t="shared" si="81"/>
        <v>-100</v>
      </c>
    </row>
    <row r="542" spans="1:8" x14ac:dyDescent="0.25">
      <c r="A542" s="10">
        <f t="shared" si="67"/>
        <v>42621</v>
      </c>
      <c r="B542">
        <v>0</v>
      </c>
      <c r="C542">
        <v>0</v>
      </c>
      <c r="D542">
        <v>64.7</v>
      </c>
      <c r="E542">
        <v>0</v>
      </c>
      <c r="F542" s="4">
        <f t="shared" si="83"/>
        <v>64.7</v>
      </c>
      <c r="G542" s="2">
        <f t="shared" si="83"/>
        <v>0</v>
      </c>
      <c r="H542" s="12" t="e">
        <f t="shared" si="81"/>
        <v>#DIV/0!</v>
      </c>
    </row>
    <row r="543" spans="1:8" x14ac:dyDescent="0.25">
      <c r="A543" s="10">
        <f t="shared" si="67"/>
        <v>42628</v>
      </c>
      <c r="B543">
        <v>0</v>
      </c>
      <c r="C543">
        <v>0</v>
      </c>
      <c r="D543">
        <v>64.7</v>
      </c>
      <c r="E543">
        <v>0</v>
      </c>
      <c r="F543" s="4">
        <f t="shared" si="83"/>
        <v>64.7</v>
      </c>
      <c r="G543" s="2">
        <f t="shared" si="83"/>
        <v>0</v>
      </c>
      <c r="H543" s="12" t="e">
        <f t="shared" ref="H543:H548" si="84">+(F543/G543-1)*100</f>
        <v>#DIV/0!</v>
      </c>
    </row>
    <row r="544" spans="1:8" x14ac:dyDescent="0.25">
      <c r="A544" s="10">
        <f t="shared" si="67"/>
        <v>42635</v>
      </c>
      <c r="B544">
        <v>0</v>
      </c>
      <c r="C544">
        <v>0</v>
      </c>
      <c r="D544">
        <v>64.7</v>
      </c>
      <c r="E544">
        <v>68.7</v>
      </c>
      <c r="F544" s="4">
        <f t="shared" ref="F544:G546" si="85">+B544+D544</f>
        <v>64.7</v>
      </c>
      <c r="G544" s="2">
        <f t="shared" si="85"/>
        <v>68.7</v>
      </c>
      <c r="H544" s="12">
        <f t="shared" si="84"/>
        <v>-5.8224163027656424</v>
      </c>
    </row>
    <row r="545" spans="1:8" x14ac:dyDescent="0.25">
      <c r="A545" s="10">
        <f t="shared" si="67"/>
        <v>42642</v>
      </c>
      <c r="B545">
        <v>60</v>
      </c>
      <c r="C545">
        <v>0</v>
      </c>
      <c r="D545">
        <v>64.7</v>
      </c>
      <c r="E545">
        <v>68.7</v>
      </c>
      <c r="F545" s="4">
        <f t="shared" si="85"/>
        <v>124.7</v>
      </c>
      <c r="G545" s="2">
        <f t="shared" si="85"/>
        <v>68.7</v>
      </c>
      <c r="H545" s="12">
        <f t="shared" si="84"/>
        <v>81.513828238719071</v>
      </c>
    </row>
    <row r="546" spans="1:8" x14ac:dyDescent="0.25">
      <c r="A546" s="10">
        <f t="shared" si="67"/>
        <v>42649</v>
      </c>
      <c r="B546">
        <v>60</v>
      </c>
      <c r="C546">
        <v>0</v>
      </c>
      <c r="D546">
        <v>64.7</v>
      </c>
      <c r="E546">
        <v>69</v>
      </c>
      <c r="F546" s="4">
        <f t="shared" si="85"/>
        <v>124.7</v>
      </c>
      <c r="G546" s="2">
        <f t="shared" si="85"/>
        <v>69</v>
      </c>
      <c r="H546" s="12">
        <f t="shared" si="84"/>
        <v>80.724637681159422</v>
      </c>
    </row>
    <row r="547" spans="1:8" x14ac:dyDescent="0.25">
      <c r="A547" s="10">
        <f t="shared" si="67"/>
        <v>42656</v>
      </c>
      <c r="B547">
        <v>60</v>
      </c>
      <c r="C547">
        <v>0</v>
      </c>
      <c r="D547">
        <v>64.7</v>
      </c>
      <c r="E547">
        <v>68.7</v>
      </c>
      <c r="F547" s="4">
        <f t="shared" ref="F547:G549" si="86">+B547+D547</f>
        <v>124.7</v>
      </c>
      <c r="G547" s="2">
        <f t="shared" si="86"/>
        <v>68.7</v>
      </c>
      <c r="H547" s="12">
        <f t="shared" si="84"/>
        <v>81.513828238719071</v>
      </c>
    </row>
    <row r="548" spans="1:8" x14ac:dyDescent="0.25">
      <c r="A548" s="10">
        <f t="shared" si="67"/>
        <v>42663</v>
      </c>
      <c r="B548">
        <v>60</v>
      </c>
      <c r="C548">
        <v>0</v>
      </c>
      <c r="D548">
        <v>64.7</v>
      </c>
      <c r="E548">
        <v>68.7</v>
      </c>
      <c r="F548" s="4">
        <f t="shared" si="86"/>
        <v>124.7</v>
      </c>
      <c r="G548" s="2">
        <f t="shared" si="86"/>
        <v>68.7</v>
      </c>
      <c r="H548" s="12">
        <f t="shared" si="84"/>
        <v>81.513828238719071</v>
      </c>
    </row>
    <row r="549" spans="1:8" x14ac:dyDescent="0.25">
      <c r="A549" s="10">
        <f t="shared" si="67"/>
        <v>42670</v>
      </c>
      <c r="B549">
        <v>60</v>
      </c>
      <c r="C549">
        <v>0</v>
      </c>
      <c r="D549">
        <v>121.4</v>
      </c>
      <c r="E549">
        <v>68.7</v>
      </c>
      <c r="F549" s="4">
        <f t="shared" si="86"/>
        <v>181.4</v>
      </c>
      <c r="G549" s="2">
        <f t="shared" si="86"/>
        <v>68.7</v>
      </c>
      <c r="H549" s="12">
        <f t="shared" ref="H549:H554" si="87">+(F549/G549-1)*100</f>
        <v>164.04657933042213</v>
      </c>
    </row>
    <row r="550" spans="1:8" x14ac:dyDescent="0.25">
      <c r="A550" s="10">
        <f t="shared" si="67"/>
        <v>42677</v>
      </c>
      <c r="B550">
        <v>60</v>
      </c>
      <c r="C550">
        <v>0</v>
      </c>
      <c r="D550">
        <v>121.4</v>
      </c>
      <c r="E550">
        <v>68.7</v>
      </c>
      <c r="F550" s="4">
        <f t="shared" ref="F550:G552" si="88">+B550+D550</f>
        <v>181.4</v>
      </c>
      <c r="G550" s="2">
        <f t="shared" si="88"/>
        <v>68.7</v>
      </c>
      <c r="H550" s="12">
        <f t="shared" si="87"/>
        <v>164.04657933042213</v>
      </c>
    </row>
    <row r="551" spans="1:8" x14ac:dyDescent="0.25">
      <c r="A551" s="10">
        <f t="shared" si="67"/>
        <v>42684</v>
      </c>
      <c r="B551">
        <v>60</v>
      </c>
      <c r="C551">
        <v>0</v>
      </c>
      <c r="D551">
        <v>121.4</v>
      </c>
      <c r="E551">
        <v>68.7</v>
      </c>
      <c r="F551" s="4">
        <f t="shared" si="88"/>
        <v>181.4</v>
      </c>
      <c r="G551" s="2">
        <f t="shared" si="88"/>
        <v>68.7</v>
      </c>
      <c r="H551" s="12">
        <f t="shared" si="87"/>
        <v>164.04657933042213</v>
      </c>
    </row>
    <row r="552" spans="1:8" x14ac:dyDescent="0.25">
      <c r="A552" s="10">
        <f t="shared" si="67"/>
        <v>42691</v>
      </c>
      <c r="B552">
        <v>60</v>
      </c>
      <c r="C552">
        <v>0</v>
      </c>
      <c r="D552">
        <v>121.4</v>
      </c>
      <c r="E552">
        <v>68.7</v>
      </c>
      <c r="F552" s="4">
        <f t="shared" si="88"/>
        <v>181.4</v>
      </c>
      <c r="G552" s="2">
        <f t="shared" si="88"/>
        <v>68.7</v>
      </c>
      <c r="H552" s="12">
        <f t="shared" si="87"/>
        <v>164.04657933042213</v>
      </c>
    </row>
    <row r="553" spans="1:8" x14ac:dyDescent="0.25">
      <c r="A553" s="10">
        <f t="shared" si="67"/>
        <v>42698</v>
      </c>
      <c r="B553">
        <v>120</v>
      </c>
      <c r="C553">
        <v>0</v>
      </c>
      <c r="D553">
        <v>121.4</v>
      </c>
      <c r="E553">
        <v>68.7</v>
      </c>
      <c r="F553" s="4">
        <f t="shared" ref="F553:G555" si="89">+B553+D553</f>
        <v>241.4</v>
      </c>
      <c r="G553" s="2">
        <f t="shared" si="89"/>
        <v>68.7</v>
      </c>
      <c r="H553" s="12">
        <f t="shared" si="87"/>
        <v>251.38282387190682</v>
      </c>
    </row>
    <row r="554" spans="1:8" x14ac:dyDescent="0.25">
      <c r="A554" s="10">
        <f t="shared" si="67"/>
        <v>42705</v>
      </c>
      <c r="B554">
        <v>120</v>
      </c>
      <c r="C554">
        <v>0</v>
      </c>
      <c r="D554">
        <v>121.4</v>
      </c>
      <c r="E554">
        <v>68.7</v>
      </c>
      <c r="F554" s="4">
        <f t="shared" si="89"/>
        <v>241.4</v>
      </c>
      <c r="G554" s="2">
        <f t="shared" si="89"/>
        <v>68.7</v>
      </c>
      <c r="H554" s="12">
        <f t="shared" si="87"/>
        <v>251.38282387190682</v>
      </c>
    </row>
    <row r="555" spans="1:8" x14ac:dyDescent="0.25">
      <c r="A555" s="10">
        <f t="shared" si="67"/>
        <v>42712</v>
      </c>
      <c r="B555">
        <v>120</v>
      </c>
      <c r="C555">
        <v>0</v>
      </c>
      <c r="D555">
        <v>121.4</v>
      </c>
      <c r="E555">
        <v>68.7</v>
      </c>
      <c r="F555" s="4">
        <f t="shared" si="89"/>
        <v>241.4</v>
      </c>
      <c r="G555" s="2">
        <f t="shared" si="89"/>
        <v>68.7</v>
      </c>
      <c r="H555" s="12">
        <f t="shared" ref="H555:H560" si="90">+(F555/G555-1)*100</f>
        <v>251.38282387190682</v>
      </c>
    </row>
    <row r="556" spans="1:8" x14ac:dyDescent="0.25">
      <c r="A556" s="10">
        <f t="shared" si="67"/>
        <v>42719</v>
      </c>
      <c r="B556">
        <v>28</v>
      </c>
      <c r="C556">
        <v>0</v>
      </c>
      <c r="D556">
        <v>180.3</v>
      </c>
      <c r="E556">
        <v>68.7</v>
      </c>
      <c r="F556" s="4">
        <f t="shared" ref="F556:G558" si="91">+B556+D556</f>
        <v>208.3</v>
      </c>
      <c r="G556" s="2">
        <f t="shared" si="91"/>
        <v>68.7</v>
      </c>
      <c r="H556" s="12">
        <f t="shared" si="90"/>
        <v>203.20232896652109</v>
      </c>
    </row>
    <row r="557" spans="1:8" x14ac:dyDescent="0.25">
      <c r="A557" s="10">
        <f t="shared" si="67"/>
        <v>42726</v>
      </c>
      <c r="B557">
        <v>28</v>
      </c>
      <c r="C557">
        <v>0</v>
      </c>
      <c r="D557">
        <v>180.3</v>
      </c>
      <c r="E557">
        <v>68.7</v>
      </c>
      <c r="F557" s="4">
        <f t="shared" si="91"/>
        <v>208.3</v>
      </c>
      <c r="G557" s="2">
        <f t="shared" si="91"/>
        <v>68.7</v>
      </c>
      <c r="H557" s="12">
        <f t="shared" si="90"/>
        <v>203.20232896652109</v>
      </c>
    </row>
    <row r="558" spans="1:8" x14ac:dyDescent="0.25">
      <c r="A558" s="10">
        <f t="shared" si="67"/>
        <v>42733</v>
      </c>
      <c r="B558">
        <v>28</v>
      </c>
      <c r="C558">
        <v>0</v>
      </c>
      <c r="D558">
        <v>180.3</v>
      </c>
      <c r="E558">
        <v>68.7</v>
      </c>
      <c r="F558" s="4">
        <f t="shared" si="91"/>
        <v>208.3</v>
      </c>
      <c r="G558" s="2">
        <f t="shared" si="91"/>
        <v>68.7</v>
      </c>
      <c r="H558" s="12">
        <f t="shared" si="90"/>
        <v>203.20232896652109</v>
      </c>
    </row>
    <row r="559" spans="1:8" x14ac:dyDescent="0.25">
      <c r="A559" s="10">
        <f t="shared" si="67"/>
        <v>42740</v>
      </c>
      <c r="B559">
        <v>28</v>
      </c>
      <c r="C559">
        <v>0</v>
      </c>
      <c r="D559">
        <v>180.3</v>
      </c>
      <c r="E559">
        <v>68.7</v>
      </c>
      <c r="F559" s="4">
        <f t="shared" ref="F559:G561" si="92">+B559+D559</f>
        <v>208.3</v>
      </c>
      <c r="G559" s="2">
        <f t="shared" si="92"/>
        <v>68.7</v>
      </c>
      <c r="H559" s="12">
        <f t="shared" si="90"/>
        <v>203.20232896652109</v>
      </c>
    </row>
    <row r="560" spans="1:8" x14ac:dyDescent="0.25">
      <c r="A560" s="10">
        <f t="shared" si="67"/>
        <v>42747</v>
      </c>
      <c r="B560">
        <v>28</v>
      </c>
      <c r="C560">
        <v>0</v>
      </c>
      <c r="D560">
        <v>180.3</v>
      </c>
      <c r="E560">
        <v>68.7</v>
      </c>
      <c r="F560" s="4">
        <f t="shared" si="92"/>
        <v>208.3</v>
      </c>
      <c r="G560" s="2">
        <f t="shared" si="92"/>
        <v>68.7</v>
      </c>
      <c r="H560" s="12">
        <f t="shared" si="90"/>
        <v>203.20232896652109</v>
      </c>
    </row>
    <row r="561" spans="1:9" x14ac:dyDescent="0.25">
      <c r="A561" s="10">
        <f t="shared" si="67"/>
        <v>42754</v>
      </c>
      <c r="B561">
        <v>0</v>
      </c>
      <c r="C561">
        <v>0</v>
      </c>
      <c r="D561">
        <v>211.1</v>
      </c>
      <c r="E561">
        <v>68.7</v>
      </c>
      <c r="F561" s="4">
        <f t="shared" si="92"/>
        <v>211.1</v>
      </c>
      <c r="G561" s="2">
        <f t="shared" si="92"/>
        <v>68.7</v>
      </c>
      <c r="H561" s="12">
        <f>+(F561/G561-1)*100</f>
        <v>207.27802037845703</v>
      </c>
    </row>
    <row r="562" spans="1:9" x14ac:dyDescent="0.25">
      <c r="A562" s="10">
        <f t="shared" si="67"/>
        <v>42761</v>
      </c>
      <c r="B562">
        <v>0</v>
      </c>
      <c r="C562">
        <v>0</v>
      </c>
      <c r="D562">
        <v>211.1</v>
      </c>
      <c r="E562">
        <v>133.4</v>
      </c>
      <c r="F562" s="4">
        <f>+B562+D562</f>
        <v>211.1</v>
      </c>
      <c r="G562" s="2">
        <f>+C562+E562</f>
        <v>133.4</v>
      </c>
      <c r="H562" s="12">
        <f>+(F562/G562-1)*100</f>
        <v>58.245877061469265</v>
      </c>
    </row>
    <row r="563" spans="1:9" x14ac:dyDescent="0.25">
      <c r="A563" s="10">
        <f t="shared" si="67"/>
        <v>42768</v>
      </c>
      <c r="B563">
        <v>0</v>
      </c>
      <c r="C563">
        <v>0</v>
      </c>
      <c r="D563">
        <v>211.1</v>
      </c>
      <c r="E563">
        <v>133.4</v>
      </c>
      <c r="F563" s="4">
        <f>+B563+D563</f>
        <v>211.1</v>
      </c>
      <c r="G563" s="2">
        <f>+C563+E563</f>
        <v>133.4</v>
      </c>
      <c r="H563" s="12">
        <f>+(F563/G563-1)*100</f>
        <v>58.245877061469265</v>
      </c>
    </row>
    <row r="564" spans="1:9" x14ac:dyDescent="0.25">
      <c r="A564" s="10">
        <f t="shared" si="67"/>
        <v>42775</v>
      </c>
      <c r="B564">
        <v>0</v>
      </c>
      <c r="C564">
        <v>0</v>
      </c>
      <c r="D564">
        <v>211.1</v>
      </c>
      <c r="E564">
        <v>133.4</v>
      </c>
      <c r="F564" s="4">
        <f t="shared" ref="F564:F613" si="93">+B564+D564</f>
        <v>211.1</v>
      </c>
      <c r="G564" s="2">
        <f t="shared" ref="G564:G613" si="94">+C564+E564</f>
        <v>133.4</v>
      </c>
      <c r="H564" s="12">
        <f t="shared" ref="H564:H613" si="95">+(F564/G564-1)*100</f>
        <v>58.245877061469265</v>
      </c>
    </row>
    <row r="565" spans="1:9" x14ac:dyDescent="0.25">
      <c r="A565" s="10">
        <f t="shared" si="67"/>
        <v>42782</v>
      </c>
      <c r="B565">
        <v>0</v>
      </c>
      <c r="C565">
        <v>0</v>
      </c>
      <c r="D565">
        <v>211.1</v>
      </c>
      <c r="E565">
        <v>133.4</v>
      </c>
      <c r="F565" s="4">
        <f t="shared" si="93"/>
        <v>211.1</v>
      </c>
      <c r="G565" s="2">
        <f t="shared" si="94"/>
        <v>133.4</v>
      </c>
      <c r="H565" s="12">
        <f t="shared" si="95"/>
        <v>58.245877061469265</v>
      </c>
    </row>
    <row r="566" spans="1:9" x14ac:dyDescent="0.25">
      <c r="A566" s="10">
        <f t="shared" si="67"/>
        <v>42789</v>
      </c>
      <c r="B566">
        <v>0</v>
      </c>
      <c r="C566">
        <v>0</v>
      </c>
      <c r="D566">
        <v>211.1</v>
      </c>
      <c r="E566">
        <v>133.4</v>
      </c>
      <c r="F566" s="4">
        <f t="shared" si="93"/>
        <v>211.1</v>
      </c>
      <c r="G566" s="2">
        <f t="shared" si="94"/>
        <v>133.4</v>
      </c>
      <c r="H566" s="12">
        <f t="shared" si="95"/>
        <v>58.245877061469265</v>
      </c>
    </row>
    <row r="567" spans="1:9" x14ac:dyDescent="0.25">
      <c r="A567" s="10">
        <f t="shared" si="67"/>
        <v>42796</v>
      </c>
      <c r="B567">
        <v>0</v>
      </c>
      <c r="C567">
        <v>55</v>
      </c>
      <c r="D567">
        <v>211.1</v>
      </c>
      <c r="E567">
        <v>188.4</v>
      </c>
      <c r="F567" s="4">
        <f t="shared" si="93"/>
        <v>211.1</v>
      </c>
      <c r="G567" s="2">
        <f t="shared" si="94"/>
        <v>243.4</v>
      </c>
      <c r="H567" s="12">
        <f t="shared" si="95"/>
        <v>-13.270336894001645</v>
      </c>
    </row>
    <row r="568" spans="1:9" x14ac:dyDescent="0.25">
      <c r="A568" s="10">
        <f t="shared" si="67"/>
        <v>42803</v>
      </c>
      <c r="B568">
        <v>0</v>
      </c>
      <c r="C568">
        <v>55</v>
      </c>
      <c r="D568">
        <v>211.1</v>
      </c>
      <c r="E568">
        <v>188.4</v>
      </c>
      <c r="F568" s="4">
        <f t="shared" si="93"/>
        <v>211.1</v>
      </c>
      <c r="G568" s="2">
        <f t="shared" si="94"/>
        <v>243.4</v>
      </c>
      <c r="H568" s="12">
        <f t="shared" si="95"/>
        <v>-13.270336894001645</v>
      </c>
    </row>
    <row r="569" spans="1:9" x14ac:dyDescent="0.25">
      <c r="A569" s="10">
        <f t="shared" si="67"/>
        <v>42810</v>
      </c>
      <c r="B569">
        <v>0</v>
      </c>
      <c r="C569">
        <v>55</v>
      </c>
      <c r="D569">
        <v>211.1</v>
      </c>
      <c r="E569">
        <v>188.4</v>
      </c>
      <c r="F569" s="4">
        <f t="shared" si="93"/>
        <v>211.1</v>
      </c>
      <c r="G569" s="2">
        <f t="shared" si="94"/>
        <v>243.4</v>
      </c>
      <c r="H569" s="12">
        <f t="shared" si="95"/>
        <v>-13.270336894001645</v>
      </c>
    </row>
    <row r="570" spans="1:9" x14ac:dyDescent="0.25">
      <c r="A570" s="10">
        <f t="shared" si="67"/>
        <v>42817</v>
      </c>
      <c r="B570">
        <v>0</v>
      </c>
      <c r="C570">
        <v>55</v>
      </c>
      <c r="D570">
        <v>211.1</v>
      </c>
      <c r="E570">
        <v>188.4</v>
      </c>
      <c r="F570" s="4">
        <f t="shared" si="93"/>
        <v>211.1</v>
      </c>
      <c r="G570" s="2">
        <f t="shared" si="94"/>
        <v>243.4</v>
      </c>
      <c r="H570" s="12">
        <f t="shared" si="95"/>
        <v>-13.270336894001645</v>
      </c>
    </row>
    <row r="571" spans="1:9" x14ac:dyDescent="0.25">
      <c r="A571" s="10">
        <f t="shared" si="67"/>
        <v>42824</v>
      </c>
      <c r="B571">
        <v>60</v>
      </c>
      <c r="C571">
        <v>0</v>
      </c>
      <c r="D571">
        <v>211.1</v>
      </c>
      <c r="E571">
        <v>245.9</v>
      </c>
      <c r="F571" s="4">
        <f t="shared" si="93"/>
        <v>271.10000000000002</v>
      </c>
      <c r="G571" s="2">
        <f t="shared" si="94"/>
        <v>245.9</v>
      </c>
      <c r="H571" s="12">
        <f t="shared" si="95"/>
        <v>10.248068320455484</v>
      </c>
    </row>
    <row r="572" spans="1:9" x14ac:dyDescent="0.25">
      <c r="A572" s="10">
        <f t="shared" si="67"/>
        <v>42831</v>
      </c>
      <c r="B572">
        <v>60</v>
      </c>
      <c r="C572">
        <v>0</v>
      </c>
      <c r="D572">
        <v>211.1</v>
      </c>
      <c r="E572">
        <v>245.9</v>
      </c>
      <c r="F572" s="4">
        <f t="shared" si="93"/>
        <v>271.10000000000002</v>
      </c>
      <c r="G572" s="2">
        <f t="shared" si="94"/>
        <v>245.9</v>
      </c>
      <c r="H572" s="12">
        <f t="shared" si="95"/>
        <v>10.248068320455484</v>
      </c>
    </row>
    <row r="573" spans="1:9" x14ac:dyDescent="0.25">
      <c r="A573" s="10">
        <f t="shared" si="67"/>
        <v>42838</v>
      </c>
      <c r="B573">
        <v>60</v>
      </c>
      <c r="C573">
        <v>0</v>
      </c>
      <c r="D573">
        <v>211.1</v>
      </c>
      <c r="E573">
        <v>245.9</v>
      </c>
      <c r="F573" s="4">
        <f t="shared" si="93"/>
        <v>271.10000000000002</v>
      </c>
      <c r="G573" s="2">
        <f t="shared" si="94"/>
        <v>245.9</v>
      </c>
      <c r="H573" s="12">
        <f t="shared" si="95"/>
        <v>10.248068320455484</v>
      </c>
    </row>
    <row r="574" spans="1:9" x14ac:dyDescent="0.25">
      <c r="A574" s="10">
        <f t="shared" ref="A574:A637" si="96">+A573+7</f>
        <v>42845</v>
      </c>
      <c r="B574">
        <v>60</v>
      </c>
      <c r="C574">
        <v>0</v>
      </c>
      <c r="D574">
        <v>277.10000000000002</v>
      </c>
      <c r="E574">
        <v>245.9</v>
      </c>
      <c r="F574" s="4">
        <f t="shared" si="93"/>
        <v>337.1</v>
      </c>
      <c r="G574" s="2">
        <f t="shared" si="94"/>
        <v>245.9</v>
      </c>
      <c r="H574" s="12">
        <f t="shared" si="95"/>
        <v>37.088247254981695</v>
      </c>
    </row>
    <row r="575" spans="1:9" x14ac:dyDescent="0.25">
      <c r="A575" s="10">
        <f t="shared" si="96"/>
        <v>42852</v>
      </c>
      <c r="B575">
        <v>60</v>
      </c>
      <c r="C575">
        <v>0</v>
      </c>
      <c r="D575">
        <v>277.10000000000002</v>
      </c>
      <c r="E575">
        <v>277.39999999999998</v>
      </c>
      <c r="F575" s="4">
        <f t="shared" si="93"/>
        <v>337.1</v>
      </c>
      <c r="G575" s="2">
        <f t="shared" si="94"/>
        <v>277.39999999999998</v>
      </c>
      <c r="H575" s="12">
        <f t="shared" si="95"/>
        <v>21.521268925739022</v>
      </c>
      <c r="I575">
        <v>0</v>
      </c>
    </row>
    <row r="576" spans="1:9" x14ac:dyDescent="0.25">
      <c r="A576" s="10">
        <f t="shared" si="96"/>
        <v>42859</v>
      </c>
      <c r="B576">
        <v>60</v>
      </c>
      <c r="C576">
        <v>53</v>
      </c>
      <c r="D576">
        <v>277.10000000000002</v>
      </c>
      <c r="E576">
        <v>277.39999999999998</v>
      </c>
      <c r="F576" s="4">
        <f t="shared" si="93"/>
        <v>337.1</v>
      </c>
      <c r="G576" s="2">
        <f t="shared" si="94"/>
        <v>330.4</v>
      </c>
      <c r="H576" s="12">
        <f t="shared" si="95"/>
        <v>2.027845036319631</v>
      </c>
      <c r="I576">
        <v>0</v>
      </c>
    </row>
    <row r="577" spans="1:9" x14ac:dyDescent="0.25">
      <c r="A577" s="10">
        <f t="shared" si="96"/>
        <v>42866</v>
      </c>
      <c r="B577">
        <v>60</v>
      </c>
      <c r="C577">
        <v>53</v>
      </c>
      <c r="D577">
        <v>277.10000000000002</v>
      </c>
      <c r="E577">
        <v>277.39999999999998</v>
      </c>
      <c r="F577" s="4">
        <f t="shared" si="93"/>
        <v>337.1</v>
      </c>
      <c r="G577" s="2">
        <f t="shared" si="94"/>
        <v>330.4</v>
      </c>
      <c r="H577" s="12">
        <f t="shared" si="95"/>
        <v>2.027845036319631</v>
      </c>
      <c r="I577">
        <v>0</v>
      </c>
    </row>
    <row r="578" spans="1:9" x14ac:dyDescent="0.25">
      <c r="A578" s="10">
        <f t="shared" si="96"/>
        <v>42873</v>
      </c>
      <c r="B578">
        <v>60</v>
      </c>
      <c r="C578">
        <v>163</v>
      </c>
      <c r="D578">
        <v>277.10000000000002</v>
      </c>
      <c r="E578">
        <v>302.7</v>
      </c>
      <c r="F578" s="4">
        <f t="shared" si="93"/>
        <v>337.1</v>
      </c>
      <c r="G578" s="2">
        <f t="shared" si="94"/>
        <v>465.7</v>
      </c>
      <c r="H578" s="12">
        <f t="shared" si="95"/>
        <v>-27.614343998282152</v>
      </c>
      <c r="I578">
        <v>0</v>
      </c>
    </row>
    <row r="579" spans="1:9" x14ac:dyDescent="0.25">
      <c r="A579" s="10">
        <f t="shared" si="96"/>
        <v>42880</v>
      </c>
      <c r="B579">
        <v>60</v>
      </c>
      <c r="C579">
        <v>218</v>
      </c>
      <c r="D579">
        <v>277.10000000000002</v>
      </c>
      <c r="E579">
        <v>302.7</v>
      </c>
      <c r="F579" s="4">
        <f t="shared" si="93"/>
        <v>337.1</v>
      </c>
      <c r="G579" s="2">
        <f t="shared" si="94"/>
        <v>520.70000000000005</v>
      </c>
      <c r="H579" s="12">
        <f t="shared" si="95"/>
        <v>-35.260226618014215</v>
      </c>
      <c r="I579">
        <v>0</v>
      </c>
    </row>
    <row r="580" spans="1:9" x14ac:dyDescent="0.25">
      <c r="A580" s="10">
        <f t="shared" si="96"/>
        <v>42887</v>
      </c>
      <c r="B580">
        <v>60</v>
      </c>
      <c r="C580">
        <v>110</v>
      </c>
      <c r="D580">
        <v>277.10000000000002</v>
      </c>
      <c r="E580">
        <v>463.2</v>
      </c>
      <c r="F580" s="4">
        <f t="shared" si="93"/>
        <v>337.1</v>
      </c>
      <c r="G580" s="2">
        <f t="shared" si="94"/>
        <v>573.20000000000005</v>
      </c>
      <c r="H580" s="12">
        <f t="shared" si="95"/>
        <v>-41.18981158408932</v>
      </c>
      <c r="I580">
        <v>0</v>
      </c>
    </row>
    <row r="581" spans="1:9" x14ac:dyDescent="0.25">
      <c r="A581" s="10">
        <f t="shared" si="96"/>
        <v>42894</v>
      </c>
      <c r="B581">
        <v>60</v>
      </c>
      <c r="C581">
        <v>110</v>
      </c>
      <c r="D581">
        <v>277.10000000000002</v>
      </c>
      <c r="E581">
        <v>463.2</v>
      </c>
      <c r="F581" s="4">
        <f t="shared" si="93"/>
        <v>337.1</v>
      </c>
      <c r="G581" s="2">
        <f t="shared" si="94"/>
        <v>573.20000000000005</v>
      </c>
      <c r="H581" s="12">
        <f t="shared" si="95"/>
        <v>-41.18981158408932</v>
      </c>
      <c r="I581">
        <v>0</v>
      </c>
    </row>
    <row r="582" spans="1:9" x14ac:dyDescent="0.25">
      <c r="A582" s="10">
        <f t="shared" si="96"/>
        <v>42901</v>
      </c>
      <c r="B582">
        <v>60</v>
      </c>
      <c r="C582">
        <v>110</v>
      </c>
      <c r="D582">
        <v>277.10000000000002</v>
      </c>
      <c r="E582">
        <v>522</v>
      </c>
      <c r="F582" s="4">
        <f t="shared" si="93"/>
        <v>337.1</v>
      </c>
      <c r="G582" s="2">
        <f t="shared" si="94"/>
        <v>632</v>
      </c>
      <c r="H582" s="12">
        <f t="shared" si="95"/>
        <v>-46.661392405063282</v>
      </c>
    </row>
    <row r="583" spans="1:9" x14ac:dyDescent="0.25">
      <c r="A583" s="10">
        <f t="shared" si="96"/>
        <v>42908</v>
      </c>
      <c r="B583">
        <v>60</v>
      </c>
      <c r="C583">
        <v>110</v>
      </c>
      <c r="D583">
        <v>277.10000000000002</v>
      </c>
      <c r="E583">
        <v>522</v>
      </c>
      <c r="F583" s="4">
        <f t="shared" si="93"/>
        <v>337.1</v>
      </c>
      <c r="G583" s="2">
        <f t="shared" si="94"/>
        <v>632</v>
      </c>
      <c r="H583" s="12">
        <f t="shared" si="95"/>
        <v>-46.661392405063282</v>
      </c>
    </row>
    <row r="584" spans="1:9" x14ac:dyDescent="0.25">
      <c r="A584" s="10">
        <f t="shared" si="96"/>
        <v>42915</v>
      </c>
      <c r="B584">
        <v>60</v>
      </c>
      <c r="C584">
        <v>110</v>
      </c>
      <c r="D584">
        <v>277.10000000000002</v>
      </c>
      <c r="E584">
        <v>581.4</v>
      </c>
      <c r="F584" s="4">
        <f t="shared" si="93"/>
        <v>337.1</v>
      </c>
      <c r="G584" s="2">
        <f t="shared" si="94"/>
        <v>691.4</v>
      </c>
      <c r="H584" s="12">
        <f t="shared" si="95"/>
        <v>-51.243853051778984</v>
      </c>
    </row>
    <row r="585" spans="1:9" x14ac:dyDescent="0.25">
      <c r="A585" s="10">
        <f t="shared" si="96"/>
        <v>42922</v>
      </c>
      <c r="B585">
        <v>60</v>
      </c>
      <c r="C585">
        <v>110</v>
      </c>
      <c r="D585">
        <v>277.10000000000002</v>
      </c>
      <c r="E585">
        <v>581.4</v>
      </c>
      <c r="F585" s="4">
        <f t="shared" si="93"/>
        <v>337.1</v>
      </c>
      <c r="G585" s="2">
        <f t="shared" si="94"/>
        <v>691.4</v>
      </c>
      <c r="H585" s="12">
        <f t="shared" si="95"/>
        <v>-51.243853051778984</v>
      </c>
    </row>
    <row r="586" spans="1:9" x14ac:dyDescent="0.25">
      <c r="A586" s="10">
        <f t="shared" si="96"/>
        <v>42929</v>
      </c>
      <c r="B586">
        <v>0</v>
      </c>
      <c r="C586">
        <v>110</v>
      </c>
      <c r="D586">
        <v>322.5</v>
      </c>
      <c r="E586">
        <v>581.4</v>
      </c>
      <c r="F586" s="4">
        <f t="shared" si="93"/>
        <v>322.5</v>
      </c>
      <c r="G586" s="2">
        <f t="shared" si="94"/>
        <v>691.4</v>
      </c>
      <c r="H586" s="12">
        <f t="shared" si="95"/>
        <v>-53.355510558287534</v>
      </c>
    </row>
    <row r="587" spans="1:9" x14ac:dyDescent="0.25">
      <c r="A587" s="10">
        <f t="shared" si="96"/>
        <v>42936</v>
      </c>
      <c r="B587">
        <v>0</v>
      </c>
      <c r="C587">
        <v>105</v>
      </c>
      <c r="D587">
        <v>322.5</v>
      </c>
      <c r="E587">
        <v>634.70000000000005</v>
      </c>
      <c r="F587" s="4">
        <f t="shared" si="93"/>
        <v>322.5</v>
      </c>
      <c r="G587" s="2">
        <f t="shared" si="94"/>
        <v>739.7</v>
      </c>
      <c r="H587" s="12">
        <f t="shared" si="95"/>
        <v>-56.401243747465188</v>
      </c>
    </row>
    <row r="588" spans="1:9" x14ac:dyDescent="0.25">
      <c r="A588" s="10">
        <f t="shared" si="96"/>
        <v>42943</v>
      </c>
      <c r="B588">
        <v>0</v>
      </c>
      <c r="C588">
        <v>160</v>
      </c>
      <c r="D588">
        <v>322.5</v>
      </c>
      <c r="E588">
        <v>702.3</v>
      </c>
      <c r="F588" s="4">
        <f t="shared" si="93"/>
        <v>322.5</v>
      </c>
      <c r="G588" s="2">
        <f t="shared" si="94"/>
        <v>862.3</v>
      </c>
      <c r="H588" s="12">
        <f t="shared" si="95"/>
        <v>-62.600023193784061</v>
      </c>
    </row>
    <row r="589" spans="1:9" x14ac:dyDescent="0.25">
      <c r="A589" s="10">
        <f t="shared" si="96"/>
        <v>42950</v>
      </c>
      <c r="B589">
        <v>0</v>
      </c>
      <c r="C589">
        <v>165</v>
      </c>
      <c r="D589">
        <v>322.5</v>
      </c>
      <c r="E589">
        <v>824.4</v>
      </c>
      <c r="F589" s="4">
        <f t="shared" si="93"/>
        <v>322.5</v>
      </c>
      <c r="G589" s="2">
        <f t="shared" si="94"/>
        <v>989.4</v>
      </c>
      <c r="H589" s="12">
        <f t="shared" si="95"/>
        <v>-67.404487568223175</v>
      </c>
    </row>
    <row r="590" spans="1:9" x14ac:dyDescent="0.25">
      <c r="A590" s="10">
        <f t="shared" si="96"/>
        <v>42957</v>
      </c>
      <c r="B590">
        <v>0</v>
      </c>
      <c r="C590">
        <v>165</v>
      </c>
      <c r="D590">
        <v>322.5</v>
      </c>
      <c r="E590">
        <v>824.4</v>
      </c>
      <c r="F590" s="4">
        <f t="shared" si="93"/>
        <v>322.5</v>
      </c>
      <c r="G590" s="2">
        <f t="shared" si="94"/>
        <v>989.4</v>
      </c>
      <c r="H590" s="12">
        <f t="shared" si="95"/>
        <v>-67.404487568223175</v>
      </c>
    </row>
    <row r="591" spans="1:9" x14ac:dyDescent="0.25">
      <c r="A591" s="10">
        <f t="shared" si="96"/>
        <v>42964</v>
      </c>
      <c r="B591">
        <v>0</v>
      </c>
      <c r="C591">
        <v>115</v>
      </c>
      <c r="D591">
        <v>322.5</v>
      </c>
      <c r="E591">
        <v>877.6</v>
      </c>
      <c r="F591" s="4">
        <f t="shared" si="93"/>
        <v>322.5</v>
      </c>
      <c r="G591" s="2">
        <f t="shared" si="94"/>
        <v>992.6</v>
      </c>
      <c r="H591" s="12">
        <f t="shared" si="95"/>
        <v>-67.509570824098333</v>
      </c>
    </row>
    <row r="592" spans="1:9" x14ac:dyDescent="0.25">
      <c r="A592" s="10">
        <f t="shared" si="96"/>
        <v>42971</v>
      </c>
      <c r="B592">
        <v>0</v>
      </c>
      <c r="C592">
        <v>115</v>
      </c>
      <c r="D592">
        <v>322.5</v>
      </c>
      <c r="E592">
        <v>877.6</v>
      </c>
      <c r="F592" s="4">
        <f t="shared" si="93"/>
        <v>322.5</v>
      </c>
      <c r="G592" s="2">
        <f t="shared" si="94"/>
        <v>992.6</v>
      </c>
      <c r="H592" s="12">
        <f t="shared" si="95"/>
        <v>-67.509570824098333</v>
      </c>
    </row>
    <row r="593" spans="1:8" x14ac:dyDescent="0.25">
      <c r="A593" s="10">
        <f t="shared" si="96"/>
        <v>42978</v>
      </c>
      <c r="B593">
        <v>0</v>
      </c>
      <c r="C593">
        <v>60</v>
      </c>
      <c r="D593">
        <v>322.5</v>
      </c>
      <c r="E593">
        <v>969.2</v>
      </c>
      <c r="F593" s="4">
        <f t="shared" si="93"/>
        <v>322.5</v>
      </c>
      <c r="G593" s="2">
        <f t="shared" si="94"/>
        <v>1029.2</v>
      </c>
      <c r="H593" s="12">
        <f t="shared" si="95"/>
        <v>-68.664982510687906</v>
      </c>
    </row>
    <row r="594" spans="1:8" x14ac:dyDescent="0.25">
      <c r="A594" s="10">
        <f t="shared" si="96"/>
        <v>42985</v>
      </c>
      <c r="B594">
        <v>0</v>
      </c>
      <c r="C594">
        <v>0</v>
      </c>
      <c r="D594">
        <v>0</v>
      </c>
      <c r="E594">
        <v>64.7</v>
      </c>
      <c r="F594" s="4">
        <f t="shared" si="93"/>
        <v>0</v>
      </c>
      <c r="G594" s="2">
        <f t="shared" si="94"/>
        <v>64.7</v>
      </c>
      <c r="H594" s="12">
        <f t="shared" si="95"/>
        <v>-100</v>
      </c>
    </row>
    <row r="595" spans="1:8" x14ac:dyDescent="0.25">
      <c r="A595" s="10">
        <f t="shared" si="96"/>
        <v>42992</v>
      </c>
      <c r="B595">
        <v>0</v>
      </c>
      <c r="C595">
        <v>0</v>
      </c>
      <c r="D595">
        <v>0</v>
      </c>
      <c r="E595">
        <v>64.7</v>
      </c>
      <c r="F595" s="4">
        <f t="shared" si="93"/>
        <v>0</v>
      </c>
      <c r="G595" s="2">
        <f t="shared" si="94"/>
        <v>64.7</v>
      </c>
      <c r="H595" s="12">
        <f t="shared" si="95"/>
        <v>-100</v>
      </c>
    </row>
    <row r="596" spans="1:8" x14ac:dyDescent="0.25">
      <c r="A596" s="10">
        <f t="shared" si="96"/>
        <v>42999</v>
      </c>
      <c r="B596">
        <v>0</v>
      </c>
      <c r="C596">
        <v>0</v>
      </c>
      <c r="D596">
        <v>0</v>
      </c>
      <c r="E596">
        <v>64.7</v>
      </c>
      <c r="F596" s="4">
        <f t="shared" si="93"/>
        <v>0</v>
      </c>
      <c r="G596" s="2">
        <f t="shared" si="94"/>
        <v>64.7</v>
      </c>
      <c r="H596" s="12">
        <f t="shared" si="95"/>
        <v>-100</v>
      </c>
    </row>
    <row r="597" spans="1:8" x14ac:dyDescent="0.25">
      <c r="A597" s="10">
        <f t="shared" si="96"/>
        <v>43006</v>
      </c>
      <c r="B597">
        <v>0</v>
      </c>
      <c r="C597">
        <v>60</v>
      </c>
      <c r="D597">
        <v>0</v>
      </c>
      <c r="E597">
        <v>64.7</v>
      </c>
      <c r="F597" s="4">
        <f t="shared" si="93"/>
        <v>0</v>
      </c>
      <c r="G597" s="2">
        <f t="shared" si="94"/>
        <v>124.7</v>
      </c>
      <c r="H597" s="12">
        <f t="shared" si="95"/>
        <v>-100</v>
      </c>
    </row>
    <row r="598" spans="1:8" x14ac:dyDescent="0.25">
      <c r="A598" s="10">
        <f t="shared" si="96"/>
        <v>43013</v>
      </c>
      <c r="B598">
        <v>0</v>
      </c>
      <c r="C598">
        <v>60</v>
      </c>
      <c r="D598">
        <v>0</v>
      </c>
      <c r="E598">
        <v>64.7</v>
      </c>
      <c r="F598" s="4">
        <f t="shared" si="93"/>
        <v>0</v>
      </c>
      <c r="G598" s="2">
        <f t="shared" si="94"/>
        <v>124.7</v>
      </c>
      <c r="H598" s="12">
        <f t="shared" si="95"/>
        <v>-100</v>
      </c>
    </row>
    <row r="599" spans="1:8" x14ac:dyDescent="0.25">
      <c r="A599" s="10">
        <f t="shared" si="96"/>
        <v>43020</v>
      </c>
      <c r="B599">
        <v>0</v>
      </c>
      <c r="C599">
        <v>60</v>
      </c>
      <c r="D599">
        <v>0</v>
      </c>
      <c r="E599">
        <v>64.7</v>
      </c>
      <c r="F599" s="4">
        <f t="shared" si="93"/>
        <v>0</v>
      </c>
      <c r="G599" s="2">
        <f t="shared" si="94"/>
        <v>124.7</v>
      </c>
      <c r="H599" s="12">
        <f t="shared" si="95"/>
        <v>-100</v>
      </c>
    </row>
    <row r="600" spans="1:8" x14ac:dyDescent="0.25">
      <c r="A600" s="10">
        <f t="shared" si="96"/>
        <v>43027</v>
      </c>
      <c r="B600">
        <v>0</v>
      </c>
      <c r="C600">
        <v>60</v>
      </c>
      <c r="D600">
        <v>0</v>
      </c>
      <c r="E600">
        <v>64.7</v>
      </c>
      <c r="F600" s="4">
        <f t="shared" si="93"/>
        <v>0</v>
      </c>
      <c r="G600" s="2">
        <f t="shared" si="94"/>
        <v>124.7</v>
      </c>
      <c r="H600" s="12">
        <f t="shared" si="95"/>
        <v>-100</v>
      </c>
    </row>
    <row r="601" spans="1:8" x14ac:dyDescent="0.25">
      <c r="A601" s="10">
        <f t="shared" si="96"/>
        <v>43034</v>
      </c>
      <c r="B601">
        <v>0</v>
      </c>
      <c r="C601">
        <v>60</v>
      </c>
      <c r="D601">
        <v>0</v>
      </c>
      <c r="E601">
        <v>121.4</v>
      </c>
      <c r="F601" s="4">
        <f t="shared" si="93"/>
        <v>0</v>
      </c>
      <c r="G601" s="2">
        <f t="shared" si="94"/>
        <v>181.4</v>
      </c>
      <c r="H601" s="12">
        <f t="shared" si="95"/>
        <v>-100</v>
      </c>
    </row>
    <row r="602" spans="1:8" x14ac:dyDescent="0.25">
      <c r="A602" s="10">
        <f t="shared" si="96"/>
        <v>43041</v>
      </c>
      <c r="B602">
        <v>0</v>
      </c>
      <c r="C602">
        <v>60</v>
      </c>
      <c r="D602">
        <v>0</v>
      </c>
      <c r="E602">
        <v>121.4</v>
      </c>
      <c r="F602" s="4">
        <f t="shared" si="93"/>
        <v>0</v>
      </c>
      <c r="G602" s="2">
        <f t="shared" si="94"/>
        <v>181.4</v>
      </c>
      <c r="H602" s="12">
        <f t="shared" si="95"/>
        <v>-100</v>
      </c>
    </row>
    <row r="603" spans="1:8" x14ac:dyDescent="0.25">
      <c r="A603" s="10">
        <f t="shared" si="96"/>
        <v>43048</v>
      </c>
      <c r="B603">
        <v>0</v>
      </c>
      <c r="C603">
        <v>60</v>
      </c>
      <c r="D603">
        <v>0</v>
      </c>
      <c r="E603">
        <v>121.4</v>
      </c>
      <c r="F603" s="4">
        <f t="shared" si="93"/>
        <v>0</v>
      </c>
      <c r="G603" s="2">
        <f t="shared" si="94"/>
        <v>181.4</v>
      </c>
      <c r="H603" s="12">
        <f t="shared" si="95"/>
        <v>-100</v>
      </c>
    </row>
    <row r="604" spans="1:8" x14ac:dyDescent="0.25">
      <c r="A604" s="10">
        <f t="shared" si="96"/>
        <v>43055</v>
      </c>
      <c r="B604">
        <v>0</v>
      </c>
      <c r="C604">
        <v>60</v>
      </c>
      <c r="D604">
        <v>0</v>
      </c>
      <c r="E604">
        <v>121.4</v>
      </c>
      <c r="F604" s="4">
        <f t="shared" si="93"/>
        <v>0</v>
      </c>
      <c r="G604" s="2">
        <f t="shared" si="94"/>
        <v>181.4</v>
      </c>
      <c r="H604" s="12">
        <f t="shared" si="95"/>
        <v>-100</v>
      </c>
    </row>
    <row r="605" spans="1:8" x14ac:dyDescent="0.25">
      <c r="A605" s="10">
        <f t="shared" si="96"/>
        <v>43062</v>
      </c>
      <c r="B605">
        <v>0</v>
      </c>
      <c r="C605">
        <v>120</v>
      </c>
      <c r="D605">
        <v>0</v>
      </c>
      <c r="E605">
        <v>121.4</v>
      </c>
      <c r="F605" s="4">
        <f t="shared" si="93"/>
        <v>0</v>
      </c>
      <c r="G605" s="2">
        <f t="shared" si="94"/>
        <v>241.4</v>
      </c>
      <c r="H605" s="12">
        <f t="shared" si="95"/>
        <v>-100</v>
      </c>
    </row>
    <row r="606" spans="1:8" x14ac:dyDescent="0.25">
      <c r="A606" s="10">
        <f t="shared" si="96"/>
        <v>43069</v>
      </c>
      <c r="B606">
        <v>0</v>
      </c>
      <c r="C606">
        <v>120</v>
      </c>
      <c r="D606">
        <v>0</v>
      </c>
      <c r="E606">
        <v>121.4</v>
      </c>
      <c r="F606" s="4">
        <f t="shared" si="93"/>
        <v>0</v>
      </c>
      <c r="G606" s="2">
        <f t="shared" si="94"/>
        <v>241.4</v>
      </c>
      <c r="H606" s="12">
        <f t="shared" si="95"/>
        <v>-100</v>
      </c>
    </row>
    <row r="607" spans="1:8" x14ac:dyDescent="0.25">
      <c r="A607" s="10">
        <f t="shared" si="96"/>
        <v>43076</v>
      </c>
      <c r="B607">
        <v>0</v>
      </c>
      <c r="C607">
        <v>120</v>
      </c>
      <c r="D607">
        <v>0</v>
      </c>
      <c r="E607">
        <v>121.4</v>
      </c>
      <c r="F607" s="4">
        <f t="shared" si="93"/>
        <v>0</v>
      </c>
      <c r="G607" s="2">
        <f t="shared" si="94"/>
        <v>241.4</v>
      </c>
      <c r="H607" s="12">
        <f t="shared" si="95"/>
        <v>-100</v>
      </c>
    </row>
    <row r="608" spans="1:8" x14ac:dyDescent="0.25">
      <c r="A608" s="10">
        <f t="shared" si="96"/>
        <v>43083</v>
      </c>
      <c r="B608">
        <v>0</v>
      </c>
      <c r="C608">
        <v>28</v>
      </c>
      <c r="D608">
        <v>0</v>
      </c>
      <c r="E608">
        <v>180.3</v>
      </c>
      <c r="F608" s="4">
        <f t="shared" si="93"/>
        <v>0</v>
      </c>
      <c r="G608" s="2">
        <f t="shared" si="94"/>
        <v>208.3</v>
      </c>
      <c r="H608" s="12">
        <f t="shared" si="95"/>
        <v>-100</v>
      </c>
    </row>
    <row r="609" spans="1:8" x14ac:dyDescent="0.25">
      <c r="A609" s="10">
        <f t="shared" si="96"/>
        <v>43090</v>
      </c>
      <c r="B609">
        <v>0</v>
      </c>
      <c r="C609">
        <v>28</v>
      </c>
      <c r="D609">
        <v>0</v>
      </c>
      <c r="E609">
        <v>180.3</v>
      </c>
      <c r="F609" s="4">
        <f t="shared" si="93"/>
        <v>0</v>
      </c>
      <c r="G609" s="2">
        <f t="shared" si="94"/>
        <v>208.3</v>
      </c>
      <c r="H609" s="12">
        <f t="shared" si="95"/>
        <v>-100</v>
      </c>
    </row>
    <row r="610" spans="1:8" x14ac:dyDescent="0.25">
      <c r="A610" s="10">
        <f t="shared" si="96"/>
        <v>43097</v>
      </c>
      <c r="B610">
        <v>0</v>
      </c>
      <c r="C610">
        <v>28</v>
      </c>
      <c r="D610">
        <v>0</v>
      </c>
      <c r="E610">
        <v>180.3</v>
      </c>
      <c r="F610" s="4">
        <f t="shared" si="93"/>
        <v>0</v>
      </c>
      <c r="G610" s="2">
        <f t="shared" si="94"/>
        <v>208.3</v>
      </c>
      <c r="H610" s="12">
        <f t="shared" si="95"/>
        <v>-100</v>
      </c>
    </row>
    <row r="611" spans="1:8" x14ac:dyDescent="0.25">
      <c r="A611" s="10">
        <f t="shared" si="96"/>
        <v>43104</v>
      </c>
      <c r="B611">
        <v>0</v>
      </c>
      <c r="C611">
        <v>28</v>
      </c>
      <c r="D611">
        <v>0</v>
      </c>
      <c r="E611">
        <v>180.3</v>
      </c>
      <c r="F611" s="4">
        <f t="shared" si="93"/>
        <v>0</v>
      </c>
      <c r="G611" s="2">
        <f t="shared" si="94"/>
        <v>208.3</v>
      </c>
      <c r="H611" s="12">
        <f t="shared" si="95"/>
        <v>-100</v>
      </c>
    </row>
    <row r="612" spans="1:8" x14ac:dyDescent="0.25">
      <c r="A612" s="10">
        <f t="shared" si="96"/>
        <v>43111</v>
      </c>
      <c r="B612">
        <v>0</v>
      </c>
      <c r="C612">
        <v>28</v>
      </c>
      <c r="D612">
        <v>0</v>
      </c>
      <c r="E612">
        <v>180.3</v>
      </c>
      <c r="F612" s="4">
        <f t="shared" si="93"/>
        <v>0</v>
      </c>
      <c r="G612" s="2">
        <f t="shared" si="94"/>
        <v>208.3</v>
      </c>
      <c r="H612" s="12">
        <f t="shared" si="95"/>
        <v>-100</v>
      </c>
    </row>
    <row r="613" spans="1:8" x14ac:dyDescent="0.25">
      <c r="A613" s="10">
        <f t="shared" si="96"/>
        <v>43118</v>
      </c>
      <c r="B613">
        <v>0</v>
      </c>
      <c r="C613">
        <v>0</v>
      </c>
      <c r="D613">
        <v>0</v>
      </c>
      <c r="E613">
        <v>211.1</v>
      </c>
      <c r="F613" s="4">
        <f t="shared" si="93"/>
        <v>0</v>
      </c>
      <c r="G613" s="2">
        <f t="shared" si="94"/>
        <v>211.1</v>
      </c>
      <c r="H613" s="12">
        <f t="shared" si="95"/>
        <v>-100</v>
      </c>
    </row>
    <row r="614" spans="1:8" x14ac:dyDescent="0.25">
      <c r="A614" s="10">
        <f t="shared" si="96"/>
        <v>43125</v>
      </c>
      <c r="B614" s="67">
        <v>115</v>
      </c>
      <c r="C614" s="67">
        <v>0</v>
      </c>
      <c r="D614" s="67">
        <v>0</v>
      </c>
      <c r="E614">
        <v>211.1</v>
      </c>
      <c r="F614" s="4">
        <f>+B614+D614</f>
        <v>115</v>
      </c>
      <c r="G614" s="2">
        <f>+C614+E614</f>
        <v>211.1</v>
      </c>
      <c r="H614" s="12">
        <f>+(F614/G614-1)*100</f>
        <v>-45.523448602558027</v>
      </c>
    </row>
    <row r="615" spans="1:8" x14ac:dyDescent="0.25">
      <c r="A615" s="10">
        <f t="shared" si="96"/>
        <v>43132</v>
      </c>
      <c r="B615" s="67">
        <v>340</v>
      </c>
      <c r="C615" s="67">
        <v>0</v>
      </c>
      <c r="D615" s="67">
        <v>0</v>
      </c>
      <c r="E615">
        <v>211.1</v>
      </c>
      <c r="F615" s="4">
        <f>+B615+D615</f>
        <v>340</v>
      </c>
      <c r="G615" s="2">
        <f>+C615+E615</f>
        <v>211.1</v>
      </c>
      <c r="H615" s="12">
        <f>+(F615/G615-1)*100</f>
        <v>61.061108479393653</v>
      </c>
    </row>
    <row r="616" spans="1:8" x14ac:dyDescent="0.25">
      <c r="A616" s="10">
        <f t="shared" si="96"/>
        <v>43139</v>
      </c>
      <c r="B616" s="67">
        <v>383</v>
      </c>
      <c r="C616" s="67">
        <v>0</v>
      </c>
      <c r="D616" s="67">
        <v>0</v>
      </c>
      <c r="E616">
        <v>211.1</v>
      </c>
      <c r="F616" s="4">
        <f t="shared" ref="F616:F626" si="97">+B616+D616</f>
        <v>383</v>
      </c>
      <c r="G616" s="2">
        <f t="shared" ref="G616:G626" si="98">+C616+E616</f>
        <v>211.1</v>
      </c>
      <c r="H616" s="12">
        <f t="shared" ref="H616:H626" si="99">+(F616/G616-1)*100</f>
        <v>81.430601610611092</v>
      </c>
    </row>
    <row r="617" spans="1:8" x14ac:dyDescent="0.25">
      <c r="A617" s="10">
        <f t="shared" si="96"/>
        <v>43146</v>
      </c>
      <c r="B617" s="67">
        <v>491</v>
      </c>
      <c r="C617" s="67">
        <v>0</v>
      </c>
      <c r="D617" s="67">
        <v>0</v>
      </c>
      <c r="E617">
        <v>211.1</v>
      </c>
      <c r="F617" s="4">
        <f t="shared" si="97"/>
        <v>491</v>
      </c>
      <c r="G617" s="2">
        <f t="shared" si="98"/>
        <v>211.1</v>
      </c>
      <c r="H617" s="12">
        <f t="shared" si="99"/>
        <v>132.5911890099479</v>
      </c>
    </row>
    <row r="618" spans="1:8" x14ac:dyDescent="0.25">
      <c r="A618" s="10">
        <f t="shared" si="96"/>
        <v>43153</v>
      </c>
      <c r="B618" s="67">
        <v>661</v>
      </c>
      <c r="C618" s="67">
        <v>0</v>
      </c>
      <c r="D618" s="67">
        <v>0</v>
      </c>
      <c r="E618">
        <v>211.1</v>
      </c>
      <c r="F618" s="4">
        <f t="shared" si="97"/>
        <v>661</v>
      </c>
      <c r="G618" s="2">
        <f t="shared" si="98"/>
        <v>211.1</v>
      </c>
      <c r="H618" s="12">
        <f t="shared" si="99"/>
        <v>213.12174324964474</v>
      </c>
    </row>
    <row r="619" spans="1:8" x14ac:dyDescent="0.25">
      <c r="A619" s="10">
        <f t="shared" si="96"/>
        <v>43160</v>
      </c>
      <c r="B619" s="67">
        <v>661</v>
      </c>
      <c r="C619" s="67">
        <v>0</v>
      </c>
      <c r="D619" s="67">
        <v>0</v>
      </c>
      <c r="E619">
        <v>211.1</v>
      </c>
      <c r="F619" s="4">
        <f t="shared" si="97"/>
        <v>661</v>
      </c>
      <c r="G619" s="2">
        <f t="shared" si="98"/>
        <v>211.1</v>
      </c>
      <c r="H619" s="12">
        <f t="shared" si="99"/>
        <v>213.12174324964474</v>
      </c>
    </row>
    <row r="620" spans="1:8" x14ac:dyDescent="0.25">
      <c r="A620" s="10">
        <f t="shared" si="96"/>
        <v>43167</v>
      </c>
      <c r="B620" s="67">
        <v>620</v>
      </c>
      <c r="C620" s="67">
        <v>0</v>
      </c>
      <c r="D620" s="67">
        <v>45.7</v>
      </c>
      <c r="E620">
        <v>211.1</v>
      </c>
      <c r="F620" s="4">
        <f t="shared" si="97"/>
        <v>665.7</v>
      </c>
      <c r="G620" s="2">
        <f t="shared" si="98"/>
        <v>211.1</v>
      </c>
      <c r="H620" s="12">
        <f t="shared" si="99"/>
        <v>215.34817621980108</v>
      </c>
    </row>
    <row r="621" spans="1:8" x14ac:dyDescent="0.25">
      <c r="A621" s="10">
        <f t="shared" si="96"/>
        <v>43174</v>
      </c>
      <c r="B621" s="67">
        <v>565</v>
      </c>
      <c r="C621" s="67">
        <v>0</v>
      </c>
      <c r="D621" s="67">
        <v>104.3</v>
      </c>
      <c r="E621">
        <v>211.1</v>
      </c>
      <c r="F621" s="4">
        <f t="shared" si="97"/>
        <v>669.3</v>
      </c>
      <c r="G621" s="2">
        <f t="shared" si="98"/>
        <v>211.1</v>
      </c>
      <c r="H621" s="12">
        <f t="shared" si="99"/>
        <v>217.05352913311225</v>
      </c>
    </row>
    <row r="622" spans="1:8" x14ac:dyDescent="0.25">
      <c r="A622" s="10">
        <f t="shared" si="96"/>
        <v>43181</v>
      </c>
      <c r="B622" s="67">
        <v>620</v>
      </c>
      <c r="C622" s="67">
        <v>0</v>
      </c>
      <c r="D622" s="67">
        <v>104.3</v>
      </c>
      <c r="E622">
        <v>211.1</v>
      </c>
      <c r="F622" s="4">
        <f t="shared" si="97"/>
        <v>724.3</v>
      </c>
      <c r="G622" s="2">
        <f t="shared" si="98"/>
        <v>211.1</v>
      </c>
      <c r="H622" s="12">
        <f t="shared" si="99"/>
        <v>243.1075319753671</v>
      </c>
    </row>
    <row r="623" spans="1:8" x14ac:dyDescent="0.25">
      <c r="A623" s="10">
        <f t="shared" si="96"/>
        <v>43188</v>
      </c>
      <c r="B623" s="67">
        <v>620</v>
      </c>
      <c r="C623" s="67">
        <v>60</v>
      </c>
      <c r="D623" s="67">
        <v>104.3</v>
      </c>
      <c r="E623">
        <v>211.1</v>
      </c>
      <c r="F623" s="4">
        <f t="shared" si="97"/>
        <v>724.3</v>
      </c>
      <c r="G623" s="2">
        <f t="shared" si="98"/>
        <v>271.10000000000002</v>
      </c>
      <c r="H623" s="12">
        <f t="shared" si="99"/>
        <v>167.17078568793801</v>
      </c>
    </row>
    <row r="624" spans="1:8" x14ac:dyDescent="0.25">
      <c r="A624" s="10">
        <f t="shared" si="96"/>
        <v>43195</v>
      </c>
      <c r="B624" s="67">
        <v>720</v>
      </c>
      <c r="C624" s="67">
        <v>60</v>
      </c>
      <c r="D624" s="67">
        <v>148.30000000000001</v>
      </c>
      <c r="E624">
        <v>211.1</v>
      </c>
      <c r="F624" s="4">
        <f t="shared" si="97"/>
        <v>868.3</v>
      </c>
      <c r="G624" s="2">
        <f t="shared" si="98"/>
        <v>271.10000000000002</v>
      </c>
      <c r="H624" s="12">
        <f t="shared" si="99"/>
        <v>220.28771670970119</v>
      </c>
    </row>
    <row r="625" spans="1:9" x14ac:dyDescent="0.25">
      <c r="A625" s="10">
        <f t="shared" si="96"/>
        <v>43202</v>
      </c>
      <c r="B625" s="67">
        <v>605</v>
      </c>
      <c r="C625" s="67">
        <v>60</v>
      </c>
      <c r="D625" s="67">
        <v>257.3</v>
      </c>
      <c r="E625">
        <v>211.1</v>
      </c>
      <c r="F625" s="4">
        <f t="shared" si="97"/>
        <v>862.3</v>
      </c>
      <c r="G625" s="2">
        <f t="shared" si="98"/>
        <v>271.10000000000002</v>
      </c>
      <c r="H625" s="12">
        <f t="shared" si="99"/>
        <v>218.07451125046106</v>
      </c>
    </row>
    <row r="626" spans="1:9" x14ac:dyDescent="0.25">
      <c r="A626" s="10">
        <f t="shared" si="96"/>
        <v>43209</v>
      </c>
      <c r="B626" s="67">
        <v>555</v>
      </c>
      <c r="C626" s="67">
        <v>60</v>
      </c>
      <c r="D626" s="67">
        <v>257.3</v>
      </c>
      <c r="E626">
        <v>277.10000000000002</v>
      </c>
      <c r="F626" s="4">
        <f t="shared" si="97"/>
        <v>812.3</v>
      </c>
      <c r="G626" s="2">
        <f t="shared" si="98"/>
        <v>337.1</v>
      </c>
      <c r="H626" s="12">
        <f t="shared" si="99"/>
        <v>140.96707208543458</v>
      </c>
    </row>
    <row r="627" spans="1:9" x14ac:dyDescent="0.25">
      <c r="A627" s="10">
        <f t="shared" si="96"/>
        <v>43216</v>
      </c>
      <c r="B627" s="67">
        <v>615</v>
      </c>
      <c r="C627" s="67">
        <v>60</v>
      </c>
      <c r="D627" s="67">
        <v>314</v>
      </c>
      <c r="E627">
        <v>277.10000000000002</v>
      </c>
      <c r="F627" s="4">
        <f t="shared" ref="F627:F634" si="100">+B627+D627</f>
        <v>929</v>
      </c>
      <c r="G627" s="2">
        <f t="shared" ref="G627:G634" si="101">+C627+E627</f>
        <v>337.1</v>
      </c>
      <c r="H627" s="12">
        <f t="shared" ref="H627:H634" si="102">+(F627/G627-1)*100</f>
        <v>175.5858795609611</v>
      </c>
    </row>
    <row r="628" spans="1:9" x14ac:dyDescent="0.25">
      <c r="A628" s="10">
        <f t="shared" si="96"/>
        <v>43223</v>
      </c>
      <c r="B628" s="67">
        <v>655</v>
      </c>
      <c r="C628" s="67">
        <v>60</v>
      </c>
      <c r="D628" s="67">
        <v>314</v>
      </c>
      <c r="E628">
        <v>277.10000000000002</v>
      </c>
      <c r="F628" s="4">
        <f t="shared" si="100"/>
        <v>969</v>
      </c>
      <c r="G628" s="2">
        <f t="shared" si="101"/>
        <v>337.1</v>
      </c>
      <c r="H628" s="12">
        <f t="shared" si="102"/>
        <v>187.45179471966776</v>
      </c>
    </row>
    <row r="629" spans="1:9" x14ac:dyDescent="0.25">
      <c r="A629" s="10">
        <f t="shared" si="96"/>
        <v>43230</v>
      </c>
      <c r="B629" s="67">
        <v>600</v>
      </c>
      <c r="C629" s="67">
        <v>60</v>
      </c>
      <c r="D629" s="67">
        <v>363.8</v>
      </c>
      <c r="E629">
        <v>277.10000000000002</v>
      </c>
      <c r="F629" s="4">
        <f t="shared" si="100"/>
        <v>963.8</v>
      </c>
      <c r="G629" s="2">
        <f t="shared" si="101"/>
        <v>337.1</v>
      </c>
      <c r="H629" s="12">
        <f t="shared" si="102"/>
        <v>185.90922574903587</v>
      </c>
    </row>
    <row r="630" spans="1:9" x14ac:dyDescent="0.25">
      <c r="A630" s="10">
        <f t="shared" si="96"/>
        <v>43237</v>
      </c>
      <c r="B630" s="67">
        <v>486.8</v>
      </c>
      <c r="C630" s="67">
        <v>60</v>
      </c>
      <c r="D630" s="67">
        <v>480.4</v>
      </c>
      <c r="E630">
        <v>277.10000000000002</v>
      </c>
      <c r="F630" s="4">
        <f t="shared" si="100"/>
        <v>967.2</v>
      </c>
      <c r="G630" s="2">
        <f t="shared" si="101"/>
        <v>337.1</v>
      </c>
      <c r="H630" s="12">
        <f t="shared" si="102"/>
        <v>186.91782853752596</v>
      </c>
    </row>
    <row r="631" spans="1:9" x14ac:dyDescent="0.25">
      <c r="A631" s="10">
        <f t="shared" si="96"/>
        <v>43244</v>
      </c>
      <c r="B631" s="67">
        <v>375</v>
      </c>
      <c r="C631" s="67">
        <v>60</v>
      </c>
      <c r="D631" s="67">
        <v>574.70000000000005</v>
      </c>
      <c r="E631">
        <v>277.10000000000002</v>
      </c>
      <c r="F631" s="4">
        <f t="shared" si="100"/>
        <v>949.7</v>
      </c>
      <c r="G631" s="2">
        <f t="shared" si="101"/>
        <v>337.1</v>
      </c>
      <c r="H631" s="12">
        <f t="shared" si="102"/>
        <v>181.72649065559182</v>
      </c>
    </row>
    <row r="632" spans="1:9" x14ac:dyDescent="0.25">
      <c r="A632" s="10">
        <f t="shared" si="96"/>
        <v>43251</v>
      </c>
      <c r="B632" s="67">
        <v>315</v>
      </c>
      <c r="C632" s="67">
        <v>60</v>
      </c>
      <c r="D632">
        <v>640.70000000000005</v>
      </c>
      <c r="E632">
        <v>277.10000000000002</v>
      </c>
      <c r="F632" s="4">
        <f t="shared" si="100"/>
        <v>955.7</v>
      </c>
      <c r="G632" s="2">
        <f t="shared" si="101"/>
        <v>337.1</v>
      </c>
      <c r="H632" s="12">
        <f t="shared" si="102"/>
        <v>183.50637792939781</v>
      </c>
    </row>
    <row r="633" spans="1:9" x14ac:dyDescent="0.25">
      <c r="A633" s="10">
        <f t="shared" si="96"/>
        <v>43258</v>
      </c>
      <c r="B633" s="67">
        <v>315</v>
      </c>
      <c r="C633" s="67">
        <v>60</v>
      </c>
      <c r="D633">
        <v>640.70000000000005</v>
      </c>
      <c r="E633">
        <v>277.10000000000002</v>
      </c>
      <c r="F633" s="4">
        <f t="shared" si="100"/>
        <v>955.7</v>
      </c>
      <c r="G633" s="2">
        <f t="shared" si="101"/>
        <v>337.1</v>
      </c>
      <c r="H633" s="12">
        <f t="shared" si="102"/>
        <v>183.50637792939781</v>
      </c>
    </row>
    <row r="634" spans="1:9" x14ac:dyDescent="0.25">
      <c r="A634" s="10">
        <f t="shared" si="96"/>
        <v>43265</v>
      </c>
      <c r="B634" s="67">
        <v>240</v>
      </c>
      <c r="C634" s="67">
        <v>60</v>
      </c>
      <c r="D634">
        <v>720.5</v>
      </c>
      <c r="E634">
        <v>277.10000000000002</v>
      </c>
      <c r="F634" s="4">
        <f t="shared" si="100"/>
        <v>960.5</v>
      </c>
      <c r="G634" s="2">
        <f t="shared" si="101"/>
        <v>337.1</v>
      </c>
      <c r="H634" s="12">
        <f t="shared" si="102"/>
        <v>184.93028774844257</v>
      </c>
    </row>
    <row r="635" spans="1:9" x14ac:dyDescent="0.25">
      <c r="A635" s="10">
        <f t="shared" si="96"/>
        <v>43272</v>
      </c>
      <c r="B635" s="159">
        <v>185</v>
      </c>
      <c r="C635" s="159">
        <v>60</v>
      </c>
      <c r="D635">
        <v>779.5</v>
      </c>
      <c r="E635">
        <v>277.10000000000002</v>
      </c>
      <c r="F635" s="4">
        <f>+B635+D635</f>
        <v>964.5</v>
      </c>
      <c r="G635" s="2">
        <f>+C635+E635</f>
        <v>337.1</v>
      </c>
      <c r="H635" s="12">
        <f>+(F635/G635-1)*100</f>
        <v>186.11687926431327</v>
      </c>
    </row>
    <row r="636" spans="1:9" x14ac:dyDescent="0.25">
      <c r="A636" s="10">
        <f t="shared" si="96"/>
        <v>43279</v>
      </c>
      <c r="B636" s="159">
        <v>167</v>
      </c>
      <c r="C636" s="159">
        <v>60</v>
      </c>
      <c r="D636">
        <v>906.8</v>
      </c>
      <c r="E636">
        <v>277.10000000000002</v>
      </c>
      <c r="F636" s="4">
        <f>+B636+D636</f>
        <v>1073.8</v>
      </c>
      <c r="G636" s="2">
        <f>+C636+E636</f>
        <v>337.1</v>
      </c>
      <c r="H636" s="12">
        <f>+(F636/G636-1)*100</f>
        <v>218.54049243547905</v>
      </c>
    </row>
    <row r="637" spans="1:9" x14ac:dyDescent="0.25">
      <c r="A637" s="10">
        <f t="shared" si="96"/>
        <v>43286</v>
      </c>
      <c r="B637" s="159">
        <v>92</v>
      </c>
      <c r="C637" s="159">
        <v>60</v>
      </c>
      <c r="D637">
        <v>985.3</v>
      </c>
      <c r="E637">
        <v>277.10000000000002</v>
      </c>
      <c r="F637" s="4">
        <f t="shared" ref="F637:F642" si="103">+B637+D637</f>
        <v>1077.3</v>
      </c>
      <c r="G637" s="2">
        <f t="shared" ref="G637:G642" si="104">+C637+E637</f>
        <v>337.1</v>
      </c>
      <c r="H637" s="12">
        <f t="shared" ref="H637:H642" si="105">+(F637/G637-1)*100</f>
        <v>219.57876001186588</v>
      </c>
    </row>
    <row r="638" spans="1:9" x14ac:dyDescent="0.25">
      <c r="A638" s="10">
        <f t="shared" ref="A638:A701" si="106">+A637+7</f>
        <v>43293</v>
      </c>
      <c r="B638">
        <v>100</v>
      </c>
      <c r="C638">
        <v>0</v>
      </c>
      <c r="D638">
        <v>1053.0999999999999</v>
      </c>
      <c r="E638">
        <v>322.5</v>
      </c>
      <c r="F638" s="4">
        <f t="shared" si="103"/>
        <v>1153.0999999999999</v>
      </c>
      <c r="G638" s="2">
        <f t="shared" si="104"/>
        <v>322.5</v>
      </c>
      <c r="H638" s="12">
        <f t="shared" si="105"/>
        <v>257.55038759689921</v>
      </c>
      <c r="I638">
        <v>53</v>
      </c>
    </row>
    <row r="639" spans="1:9" x14ac:dyDescent="0.25">
      <c r="A639" s="10">
        <f t="shared" si="106"/>
        <v>43300</v>
      </c>
      <c r="B639">
        <v>100</v>
      </c>
      <c r="C639">
        <v>0</v>
      </c>
      <c r="D639">
        <v>1094.5</v>
      </c>
      <c r="E639">
        <v>322.5</v>
      </c>
      <c r="F639" s="4">
        <f t="shared" si="103"/>
        <v>1194.5</v>
      </c>
      <c r="G639" s="2">
        <f t="shared" si="104"/>
        <v>322.5</v>
      </c>
      <c r="H639" s="12">
        <f t="shared" si="105"/>
        <v>270.38759689922483</v>
      </c>
      <c r="I639">
        <v>106</v>
      </c>
    </row>
    <row r="640" spans="1:9" x14ac:dyDescent="0.25">
      <c r="A640" s="10">
        <f t="shared" si="106"/>
        <v>43307</v>
      </c>
      <c r="B640">
        <v>100</v>
      </c>
      <c r="C640">
        <v>0</v>
      </c>
      <c r="D640">
        <v>1094.5</v>
      </c>
      <c r="E640">
        <v>322.5</v>
      </c>
      <c r="F640" s="4">
        <f t="shared" si="103"/>
        <v>1194.5</v>
      </c>
      <c r="G640" s="2">
        <f t="shared" si="104"/>
        <v>322.5</v>
      </c>
      <c r="H640" s="12">
        <f t="shared" si="105"/>
        <v>270.38759689922483</v>
      </c>
      <c r="I640">
        <v>106</v>
      </c>
    </row>
    <row r="641" spans="1:9" x14ac:dyDescent="0.25">
      <c r="A641" s="10">
        <f t="shared" si="106"/>
        <v>43314</v>
      </c>
      <c r="B641">
        <v>100</v>
      </c>
      <c r="C641">
        <v>0</v>
      </c>
      <c r="D641">
        <v>1094.5</v>
      </c>
      <c r="E641">
        <v>322.5</v>
      </c>
      <c r="F641" s="4">
        <f t="shared" si="103"/>
        <v>1194.5</v>
      </c>
      <c r="G641" s="2">
        <f t="shared" si="104"/>
        <v>322.5</v>
      </c>
      <c r="H641" s="12">
        <f t="shared" si="105"/>
        <v>270.38759689922483</v>
      </c>
      <c r="I641">
        <v>159</v>
      </c>
    </row>
    <row r="642" spans="1:9" x14ac:dyDescent="0.25">
      <c r="A642" s="10">
        <f t="shared" si="106"/>
        <v>43321</v>
      </c>
      <c r="B642">
        <v>60</v>
      </c>
      <c r="C642">
        <v>0</v>
      </c>
      <c r="D642">
        <v>1138.5</v>
      </c>
      <c r="E642">
        <v>322.5</v>
      </c>
      <c r="F642" s="4">
        <f t="shared" si="103"/>
        <v>1198.5</v>
      </c>
      <c r="G642" s="2">
        <f t="shared" si="104"/>
        <v>322.5</v>
      </c>
      <c r="H642" s="12">
        <f t="shared" si="105"/>
        <v>271.62790697674416</v>
      </c>
      <c r="I642">
        <v>214</v>
      </c>
    </row>
    <row r="643" spans="1:9" x14ac:dyDescent="0.25">
      <c r="A643" s="10">
        <f t="shared" si="106"/>
        <v>43328</v>
      </c>
      <c r="B643">
        <v>0</v>
      </c>
      <c r="C643">
        <v>0</v>
      </c>
      <c r="D643">
        <v>1197.3</v>
      </c>
      <c r="E643">
        <v>322.5</v>
      </c>
      <c r="F643" s="4">
        <f t="shared" ref="F643:F661" si="107">+B643+D643</f>
        <v>1197.3</v>
      </c>
      <c r="G643" s="2">
        <f t="shared" ref="G643:G661" si="108">+C643+E643</f>
        <v>322.5</v>
      </c>
      <c r="H643" s="12">
        <f t="shared" ref="H643:H706" si="109">+(F643/G643-1)*100</f>
        <v>271.25581395348837</v>
      </c>
      <c r="I643">
        <v>324</v>
      </c>
    </row>
    <row r="644" spans="1:9" x14ac:dyDescent="0.25">
      <c r="A644" s="10">
        <f t="shared" si="106"/>
        <v>43335</v>
      </c>
      <c r="B644">
        <v>50</v>
      </c>
      <c r="C644">
        <v>0</v>
      </c>
      <c r="D644">
        <v>1223</v>
      </c>
      <c r="E644">
        <v>322.5</v>
      </c>
      <c r="F644" s="4">
        <f t="shared" si="107"/>
        <v>1273</v>
      </c>
      <c r="G644" s="2">
        <f t="shared" si="108"/>
        <v>322.5</v>
      </c>
      <c r="H644" s="12">
        <f t="shared" si="109"/>
        <v>294.72868217054264</v>
      </c>
      <c r="I644">
        <v>324</v>
      </c>
    </row>
    <row r="645" spans="1:9" x14ac:dyDescent="0.25">
      <c r="A645" s="10">
        <f t="shared" si="106"/>
        <v>43342</v>
      </c>
      <c r="B645">
        <v>0</v>
      </c>
      <c r="C645">
        <v>0</v>
      </c>
      <c r="D645">
        <v>1282.2</v>
      </c>
      <c r="E645">
        <v>322.5</v>
      </c>
      <c r="F645" s="4">
        <f t="shared" si="107"/>
        <v>1282.2</v>
      </c>
      <c r="G645" s="2">
        <f t="shared" si="108"/>
        <v>322.5</v>
      </c>
      <c r="H645" s="12">
        <f t="shared" si="109"/>
        <v>297.58139534883725</v>
      </c>
      <c r="I645">
        <v>324</v>
      </c>
    </row>
    <row r="646" spans="1:9" x14ac:dyDescent="0.25">
      <c r="A646" s="10">
        <f t="shared" si="106"/>
        <v>43349</v>
      </c>
      <c r="B646">
        <v>324</v>
      </c>
      <c r="C646">
        <v>0</v>
      </c>
      <c r="D646">
        <v>0</v>
      </c>
      <c r="E646">
        <v>0</v>
      </c>
      <c r="F646" s="4">
        <f t="shared" si="107"/>
        <v>324</v>
      </c>
      <c r="G646" s="2">
        <f t="shared" si="108"/>
        <v>0</v>
      </c>
      <c r="H646" s="12" t="e">
        <f t="shared" si="109"/>
        <v>#DIV/0!</v>
      </c>
    </row>
    <row r="647" spans="1:9" x14ac:dyDescent="0.25">
      <c r="A647" s="10">
        <f t="shared" si="106"/>
        <v>43356</v>
      </c>
      <c r="B647">
        <v>271</v>
      </c>
      <c r="C647">
        <v>0</v>
      </c>
      <c r="D647">
        <v>54</v>
      </c>
      <c r="E647">
        <v>0</v>
      </c>
      <c r="F647" s="4">
        <f t="shared" si="107"/>
        <v>325</v>
      </c>
      <c r="G647" s="2">
        <f t="shared" si="108"/>
        <v>0</v>
      </c>
      <c r="H647" s="12" t="e">
        <f t="shared" si="109"/>
        <v>#DIV/0!</v>
      </c>
    </row>
    <row r="648" spans="1:9" x14ac:dyDescent="0.25">
      <c r="A648" s="10">
        <f t="shared" si="106"/>
        <v>43363</v>
      </c>
      <c r="B648">
        <v>218</v>
      </c>
      <c r="C648">
        <v>0</v>
      </c>
      <c r="D648">
        <v>217.5</v>
      </c>
      <c r="E648">
        <v>0</v>
      </c>
      <c r="F648" s="4">
        <f t="shared" si="107"/>
        <v>435.5</v>
      </c>
      <c r="G648" s="2">
        <f t="shared" si="108"/>
        <v>0</v>
      </c>
      <c r="H648" s="12" t="e">
        <f t="shared" si="109"/>
        <v>#DIV/0!</v>
      </c>
    </row>
    <row r="649" spans="1:9" x14ac:dyDescent="0.25">
      <c r="A649" s="10">
        <f t="shared" si="106"/>
        <v>43370</v>
      </c>
      <c r="B649">
        <v>218</v>
      </c>
      <c r="C649">
        <v>0</v>
      </c>
      <c r="D649">
        <v>217.5</v>
      </c>
      <c r="E649">
        <v>0</v>
      </c>
      <c r="F649" s="4">
        <f t="shared" si="107"/>
        <v>435.5</v>
      </c>
      <c r="G649" s="2">
        <f t="shared" si="108"/>
        <v>0</v>
      </c>
      <c r="H649" s="12" t="e">
        <f t="shared" si="109"/>
        <v>#DIV/0!</v>
      </c>
    </row>
    <row r="650" spans="1:9" x14ac:dyDescent="0.25">
      <c r="A650" s="10">
        <f t="shared" si="106"/>
        <v>43377</v>
      </c>
      <c r="B650">
        <v>108</v>
      </c>
      <c r="C650">
        <v>0</v>
      </c>
      <c r="D650">
        <v>364.4</v>
      </c>
      <c r="E650">
        <v>0</v>
      </c>
      <c r="F650" s="4">
        <f t="shared" si="107"/>
        <v>472.4</v>
      </c>
      <c r="G650" s="2">
        <f t="shared" si="108"/>
        <v>0</v>
      </c>
      <c r="H650" s="12" t="e">
        <f t="shared" si="109"/>
        <v>#DIV/0!</v>
      </c>
    </row>
    <row r="651" spans="1:9" x14ac:dyDescent="0.25">
      <c r="A651" s="10">
        <f t="shared" si="106"/>
        <v>43384</v>
      </c>
      <c r="B651">
        <v>0</v>
      </c>
      <c r="C651">
        <v>0</v>
      </c>
      <c r="D651">
        <v>475.6</v>
      </c>
      <c r="E651">
        <v>0</v>
      </c>
      <c r="F651" s="4">
        <f t="shared" si="107"/>
        <v>475.6</v>
      </c>
      <c r="G651" s="2">
        <f t="shared" si="108"/>
        <v>0</v>
      </c>
      <c r="H651" s="12" t="e">
        <f t="shared" si="109"/>
        <v>#DIV/0!</v>
      </c>
    </row>
    <row r="652" spans="1:9" x14ac:dyDescent="0.25">
      <c r="A652" s="10">
        <f t="shared" si="106"/>
        <v>43391</v>
      </c>
      <c r="B652">
        <v>0</v>
      </c>
      <c r="C652">
        <v>0</v>
      </c>
      <c r="D652">
        <v>475.7</v>
      </c>
      <c r="E652">
        <v>0</v>
      </c>
      <c r="F652" s="4">
        <f t="shared" si="107"/>
        <v>475.7</v>
      </c>
      <c r="G652" s="2">
        <f t="shared" si="108"/>
        <v>0</v>
      </c>
      <c r="H652" s="12" t="e">
        <f t="shared" si="109"/>
        <v>#DIV/0!</v>
      </c>
    </row>
    <row r="653" spans="1:9" x14ac:dyDescent="0.25">
      <c r="A653" s="10">
        <f t="shared" si="106"/>
        <v>43398</v>
      </c>
      <c r="B653">
        <v>0</v>
      </c>
      <c r="C653">
        <v>0</v>
      </c>
      <c r="D653">
        <v>475.7</v>
      </c>
      <c r="E653">
        <v>0</v>
      </c>
      <c r="F653" s="4">
        <f t="shared" si="107"/>
        <v>475.7</v>
      </c>
      <c r="G653" s="2">
        <f t="shared" si="108"/>
        <v>0</v>
      </c>
      <c r="H653" s="12" t="e">
        <f t="shared" si="109"/>
        <v>#DIV/0!</v>
      </c>
    </row>
    <row r="654" spans="1:9" x14ac:dyDescent="0.25">
      <c r="A654" s="10">
        <f t="shared" si="106"/>
        <v>43405</v>
      </c>
      <c r="B654">
        <v>0</v>
      </c>
      <c r="C654">
        <v>0</v>
      </c>
      <c r="D654">
        <v>530.70000000000005</v>
      </c>
      <c r="E654">
        <v>0</v>
      </c>
      <c r="F654" s="4">
        <f t="shared" si="107"/>
        <v>530.70000000000005</v>
      </c>
      <c r="G654" s="2">
        <f t="shared" si="108"/>
        <v>0</v>
      </c>
      <c r="H654" s="12" t="e">
        <f t="shared" si="109"/>
        <v>#DIV/0!</v>
      </c>
    </row>
    <row r="655" spans="1:9" x14ac:dyDescent="0.25">
      <c r="A655" s="10">
        <f t="shared" si="106"/>
        <v>43412</v>
      </c>
      <c r="B655">
        <v>0</v>
      </c>
      <c r="C655">
        <v>0</v>
      </c>
      <c r="D655">
        <v>530.70000000000005</v>
      </c>
      <c r="E655">
        <v>0</v>
      </c>
      <c r="F655" s="4">
        <f t="shared" si="107"/>
        <v>530.70000000000005</v>
      </c>
      <c r="G655" s="2">
        <f t="shared" si="108"/>
        <v>0</v>
      </c>
      <c r="H655" s="12" t="e">
        <f t="shared" si="109"/>
        <v>#DIV/0!</v>
      </c>
    </row>
    <row r="656" spans="1:9" x14ac:dyDescent="0.25">
      <c r="A656" s="10">
        <f t="shared" si="106"/>
        <v>43419</v>
      </c>
      <c r="B656">
        <v>0</v>
      </c>
      <c r="C656">
        <v>0</v>
      </c>
      <c r="D656">
        <v>530.70000000000005</v>
      </c>
      <c r="E656">
        <v>0</v>
      </c>
      <c r="F656" s="4">
        <f t="shared" si="107"/>
        <v>530.70000000000005</v>
      </c>
      <c r="G656" s="2">
        <f t="shared" si="108"/>
        <v>0</v>
      </c>
      <c r="H656" s="12" t="e">
        <f t="shared" si="109"/>
        <v>#DIV/0!</v>
      </c>
    </row>
    <row r="657" spans="1:8" x14ac:dyDescent="0.25">
      <c r="A657" s="10">
        <f t="shared" si="106"/>
        <v>43426</v>
      </c>
      <c r="B657">
        <v>0</v>
      </c>
      <c r="C657">
        <v>0</v>
      </c>
      <c r="D657">
        <v>530.70000000000005</v>
      </c>
      <c r="E657">
        <v>0</v>
      </c>
      <c r="F657" s="4">
        <f t="shared" si="107"/>
        <v>530.70000000000005</v>
      </c>
      <c r="G657" s="2">
        <f t="shared" si="108"/>
        <v>0</v>
      </c>
      <c r="H657" s="12" t="e">
        <f t="shared" si="109"/>
        <v>#DIV/0!</v>
      </c>
    </row>
    <row r="658" spans="1:8" x14ac:dyDescent="0.25">
      <c r="A658" s="10">
        <f t="shared" si="106"/>
        <v>43433</v>
      </c>
      <c r="B658">
        <v>0</v>
      </c>
      <c r="C658">
        <v>0</v>
      </c>
      <c r="D658">
        <v>530.70000000000005</v>
      </c>
      <c r="E658">
        <v>0</v>
      </c>
      <c r="F658" s="4">
        <f t="shared" si="107"/>
        <v>530.70000000000005</v>
      </c>
      <c r="G658" s="2">
        <f t="shared" si="108"/>
        <v>0</v>
      </c>
      <c r="H658" s="12" t="e">
        <f t="shared" si="109"/>
        <v>#DIV/0!</v>
      </c>
    </row>
    <row r="659" spans="1:8" x14ac:dyDescent="0.25">
      <c r="A659" s="10">
        <f t="shared" si="106"/>
        <v>43440</v>
      </c>
      <c r="B659">
        <v>0</v>
      </c>
      <c r="C659">
        <v>0</v>
      </c>
      <c r="D659">
        <v>530.70000000000005</v>
      </c>
      <c r="E659">
        <v>0</v>
      </c>
      <c r="F659" s="4">
        <f t="shared" si="107"/>
        <v>530.70000000000005</v>
      </c>
      <c r="G659" s="2">
        <f t="shared" si="108"/>
        <v>0</v>
      </c>
      <c r="H659" s="12" t="e">
        <f t="shared" si="109"/>
        <v>#DIV/0!</v>
      </c>
    </row>
    <row r="660" spans="1:8" x14ac:dyDescent="0.25">
      <c r="A660" s="10">
        <f t="shared" si="106"/>
        <v>43447</v>
      </c>
      <c r="B660">
        <v>0</v>
      </c>
      <c r="C660">
        <v>0</v>
      </c>
      <c r="D660">
        <v>530.70000000000005</v>
      </c>
      <c r="E660">
        <v>0</v>
      </c>
      <c r="F660" s="4">
        <f t="shared" si="107"/>
        <v>530.70000000000005</v>
      </c>
      <c r="G660" s="2">
        <f t="shared" si="108"/>
        <v>0</v>
      </c>
      <c r="H660" s="12" t="e">
        <f t="shared" si="109"/>
        <v>#DIV/0!</v>
      </c>
    </row>
    <row r="661" spans="1:8" x14ac:dyDescent="0.25">
      <c r="A661" s="10">
        <f t="shared" si="106"/>
        <v>43454</v>
      </c>
      <c r="B661">
        <v>0</v>
      </c>
      <c r="C661">
        <v>0</v>
      </c>
      <c r="D661">
        <v>530.70000000000005</v>
      </c>
      <c r="E661">
        <v>0</v>
      </c>
      <c r="F661" s="4">
        <f t="shared" si="107"/>
        <v>530.70000000000005</v>
      </c>
      <c r="G661" s="2">
        <f t="shared" si="108"/>
        <v>0</v>
      </c>
      <c r="H661" s="12" t="e">
        <f t="shared" si="109"/>
        <v>#DIV/0!</v>
      </c>
    </row>
    <row r="662" spans="1:8" x14ac:dyDescent="0.25">
      <c r="A662" s="10">
        <f t="shared" si="106"/>
        <v>43461</v>
      </c>
      <c r="B662">
        <v>0</v>
      </c>
      <c r="C662">
        <v>0</v>
      </c>
      <c r="D662">
        <v>530.70000000000005</v>
      </c>
      <c r="E662">
        <v>0</v>
      </c>
      <c r="F662" s="4">
        <f t="shared" ref="F662:G668" si="110">+B662+D662</f>
        <v>530.70000000000005</v>
      </c>
      <c r="G662" s="2">
        <f t="shared" si="110"/>
        <v>0</v>
      </c>
      <c r="H662" s="12" t="e">
        <f t="shared" si="109"/>
        <v>#DIV/0!</v>
      </c>
    </row>
    <row r="663" spans="1:8" x14ac:dyDescent="0.25">
      <c r="A663" s="10">
        <f t="shared" si="106"/>
        <v>43468</v>
      </c>
      <c r="B663">
        <v>0</v>
      </c>
      <c r="C663">
        <v>0</v>
      </c>
      <c r="D663">
        <v>530.70000000000005</v>
      </c>
      <c r="E663">
        <v>0</v>
      </c>
      <c r="F663" s="4">
        <f t="shared" si="110"/>
        <v>530.70000000000005</v>
      </c>
      <c r="G663" s="2">
        <f t="shared" si="110"/>
        <v>0</v>
      </c>
      <c r="H663" s="12" t="e">
        <f t="shared" si="109"/>
        <v>#DIV/0!</v>
      </c>
    </row>
    <row r="664" spans="1:8" x14ac:dyDescent="0.25">
      <c r="A664" s="10">
        <f t="shared" si="106"/>
        <v>43475</v>
      </c>
      <c r="B664">
        <v>0</v>
      </c>
      <c r="C664">
        <v>0</v>
      </c>
      <c r="D664">
        <v>0</v>
      </c>
      <c r="E664">
        <v>0</v>
      </c>
      <c r="F664" s="4">
        <f t="shared" si="110"/>
        <v>0</v>
      </c>
      <c r="G664" s="243">
        <f t="shared" si="110"/>
        <v>0</v>
      </c>
      <c r="H664" s="12" t="e">
        <f t="shared" si="109"/>
        <v>#DIV/0!</v>
      </c>
    </row>
    <row r="665" spans="1:8" x14ac:dyDescent="0.25">
      <c r="A665" s="10">
        <f t="shared" si="106"/>
        <v>43482</v>
      </c>
      <c r="B665">
        <v>0</v>
      </c>
      <c r="C665">
        <v>0</v>
      </c>
      <c r="D665">
        <v>0</v>
      </c>
      <c r="E665">
        <v>0</v>
      </c>
      <c r="F665" s="4">
        <f t="shared" si="110"/>
        <v>0</v>
      </c>
      <c r="G665" s="243">
        <f t="shared" si="110"/>
        <v>0</v>
      </c>
      <c r="H665" s="12" t="e">
        <f t="shared" si="109"/>
        <v>#DIV/0!</v>
      </c>
    </row>
    <row r="666" spans="1:8" x14ac:dyDescent="0.25">
      <c r="A666" s="10">
        <f t="shared" si="106"/>
        <v>43489</v>
      </c>
      <c r="B666">
        <v>0</v>
      </c>
      <c r="C666">
        <v>0</v>
      </c>
      <c r="D666">
        <v>0</v>
      </c>
      <c r="E666">
        <v>0</v>
      </c>
      <c r="F666" s="4">
        <f t="shared" si="110"/>
        <v>0</v>
      </c>
      <c r="G666" s="243">
        <f t="shared" si="110"/>
        <v>0</v>
      </c>
      <c r="H666" s="12" t="e">
        <f t="shared" si="109"/>
        <v>#DIV/0!</v>
      </c>
    </row>
    <row r="667" spans="1:8" x14ac:dyDescent="0.25">
      <c r="A667" s="10">
        <f t="shared" si="106"/>
        <v>43496</v>
      </c>
      <c r="B667">
        <v>0</v>
      </c>
      <c r="C667">
        <v>0</v>
      </c>
      <c r="D667">
        <v>0</v>
      </c>
      <c r="E667">
        <v>0</v>
      </c>
      <c r="F667" s="4">
        <f t="shared" si="110"/>
        <v>0</v>
      </c>
      <c r="G667" s="243">
        <f t="shared" si="110"/>
        <v>0</v>
      </c>
      <c r="H667" s="12" t="e">
        <f t="shared" si="109"/>
        <v>#DIV/0!</v>
      </c>
    </row>
    <row r="668" spans="1:8" x14ac:dyDescent="0.25">
      <c r="A668" s="10">
        <f t="shared" si="106"/>
        <v>43503</v>
      </c>
      <c r="B668">
        <v>0</v>
      </c>
      <c r="C668">
        <v>0</v>
      </c>
      <c r="D668">
        <v>0</v>
      </c>
      <c r="E668">
        <v>0</v>
      </c>
      <c r="F668" s="4">
        <f t="shared" si="110"/>
        <v>0</v>
      </c>
      <c r="G668" s="243">
        <f t="shared" si="110"/>
        <v>0</v>
      </c>
      <c r="H668" s="12" t="e">
        <f t="shared" si="109"/>
        <v>#DIV/0!</v>
      </c>
    </row>
    <row r="669" spans="1:8" x14ac:dyDescent="0.25">
      <c r="A669" s="10">
        <f t="shared" si="106"/>
        <v>43510</v>
      </c>
      <c r="B669">
        <v>0</v>
      </c>
      <c r="C669">
        <v>491</v>
      </c>
      <c r="D669">
        <v>530.70000000000005</v>
      </c>
      <c r="E669">
        <v>0</v>
      </c>
      <c r="F669">
        <f>B669+D669</f>
        <v>530.70000000000005</v>
      </c>
      <c r="G669" s="4">
        <f>+C669+E669</f>
        <v>491</v>
      </c>
      <c r="H669" s="12">
        <f t="shared" si="109"/>
        <v>8.0855397148676289</v>
      </c>
    </row>
    <row r="670" spans="1:8" x14ac:dyDescent="0.25">
      <c r="A670" s="10">
        <f t="shared" si="106"/>
        <v>43517</v>
      </c>
      <c r="B670">
        <v>0</v>
      </c>
      <c r="C670">
        <v>661</v>
      </c>
      <c r="D670">
        <v>530.70000000000005</v>
      </c>
      <c r="E670">
        <v>0</v>
      </c>
      <c r="F670">
        <f t="shared" ref="F670:F708" si="111">B670+D670</f>
        <v>530.70000000000005</v>
      </c>
      <c r="G670" s="4">
        <f>+C670+E670</f>
        <v>661</v>
      </c>
      <c r="H670" s="12">
        <f t="shared" si="109"/>
        <v>-19.712556732223895</v>
      </c>
    </row>
    <row r="671" spans="1:8" x14ac:dyDescent="0.25">
      <c r="A671" s="10">
        <f t="shared" si="106"/>
        <v>43524</v>
      </c>
      <c r="B671">
        <v>0</v>
      </c>
      <c r="C671">
        <v>661</v>
      </c>
      <c r="D671">
        <v>530.70000000000005</v>
      </c>
      <c r="E671">
        <v>0</v>
      </c>
      <c r="F671">
        <f t="shared" si="111"/>
        <v>530.70000000000005</v>
      </c>
      <c r="G671" s="4">
        <f>+C671+E671</f>
        <v>661</v>
      </c>
      <c r="H671" s="12">
        <f t="shared" si="109"/>
        <v>-19.712556732223895</v>
      </c>
    </row>
    <row r="672" spans="1:8" x14ac:dyDescent="0.25">
      <c r="A672" s="10">
        <f t="shared" si="106"/>
        <v>43531</v>
      </c>
      <c r="B672">
        <v>0</v>
      </c>
      <c r="C672">
        <v>620</v>
      </c>
      <c r="D672">
        <v>530.70000000000005</v>
      </c>
      <c r="E672">
        <v>45.7</v>
      </c>
      <c r="F672">
        <f t="shared" si="111"/>
        <v>530.70000000000005</v>
      </c>
      <c r="G672" s="4">
        <f>+C672+E672</f>
        <v>665.7</v>
      </c>
      <c r="H672" s="12">
        <f t="shared" si="109"/>
        <v>-20.279405137449302</v>
      </c>
    </row>
    <row r="673" spans="1:8" x14ac:dyDescent="0.25">
      <c r="A673" s="10">
        <f t="shared" si="106"/>
        <v>43538</v>
      </c>
      <c r="B673">
        <v>0</v>
      </c>
      <c r="C673">
        <v>565</v>
      </c>
      <c r="D673">
        <v>530.70000000000005</v>
      </c>
      <c r="E673">
        <v>104.3</v>
      </c>
      <c r="F673">
        <f t="shared" si="111"/>
        <v>530.70000000000005</v>
      </c>
      <c r="G673" s="4">
        <f t="shared" ref="G673:G716" si="112">+C673+E673</f>
        <v>669.3</v>
      </c>
      <c r="H673" s="12">
        <f t="shared" si="109"/>
        <v>-20.708202599731052</v>
      </c>
    </row>
    <row r="674" spans="1:8" x14ac:dyDescent="0.25">
      <c r="A674" s="10">
        <f t="shared" si="106"/>
        <v>43545</v>
      </c>
      <c r="B674">
        <v>0</v>
      </c>
      <c r="C674">
        <v>45</v>
      </c>
      <c r="D674">
        <v>0</v>
      </c>
      <c r="E674">
        <v>47.6</v>
      </c>
      <c r="F674">
        <f t="shared" si="111"/>
        <v>0</v>
      </c>
      <c r="G674" s="4">
        <f t="shared" si="112"/>
        <v>92.6</v>
      </c>
      <c r="H674" s="12">
        <f t="shared" si="109"/>
        <v>-100</v>
      </c>
    </row>
    <row r="675" spans="1:8" x14ac:dyDescent="0.25">
      <c r="A675" s="10">
        <f t="shared" si="106"/>
        <v>43552</v>
      </c>
      <c r="B675">
        <v>0</v>
      </c>
      <c r="C675">
        <v>620</v>
      </c>
      <c r="D675">
        <v>530.70000000000005</v>
      </c>
      <c r="E675">
        <v>104.3</v>
      </c>
      <c r="F675">
        <f t="shared" si="111"/>
        <v>530.70000000000005</v>
      </c>
      <c r="G675" s="4">
        <f t="shared" si="112"/>
        <v>724.3</v>
      </c>
      <c r="H675" s="12">
        <f t="shared" si="109"/>
        <v>-26.729255833218268</v>
      </c>
    </row>
    <row r="676" spans="1:8" x14ac:dyDescent="0.25">
      <c r="A676" s="10">
        <f t="shared" si="106"/>
        <v>43559</v>
      </c>
      <c r="B676">
        <v>0</v>
      </c>
      <c r="C676">
        <v>720</v>
      </c>
      <c r="D676">
        <v>530.70000000000005</v>
      </c>
      <c r="E676">
        <v>148.30000000000001</v>
      </c>
      <c r="F676">
        <f t="shared" si="111"/>
        <v>530.70000000000005</v>
      </c>
      <c r="G676" s="4">
        <f t="shared" si="112"/>
        <v>868.3</v>
      </c>
      <c r="H676" s="12">
        <f t="shared" si="109"/>
        <v>-38.880571231141303</v>
      </c>
    </row>
    <row r="677" spans="1:8" x14ac:dyDescent="0.25">
      <c r="A677" s="10">
        <f t="shared" si="106"/>
        <v>43566</v>
      </c>
      <c r="B677">
        <v>0</v>
      </c>
      <c r="C677">
        <v>605</v>
      </c>
      <c r="D677">
        <v>530.70000000000005</v>
      </c>
      <c r="E677">
        <v>257.3</v>
      </c>
      <c r="F677">
        <f t="shared" si="111"/>
        <v>530.70000000000005</v>
      </c>
      <c r="G677" s="4">
        <f t="shared" si="112"/>
        <v>862.3</v>
      </c>
      <c r="H677" s="12">
        <f t="shared" si="109"/>
        <v>-38.455293981213025</v>
      </c>
    </row>
    <row r="678" spans="1:8" x14ac:dyDescent="0.25">
      <c r="A678" s="10">
        <f t="shared" si="106"/>
        <v>43573</v>
      </c>
      <c r="B678">
        <v>0</v>
      </c>
      <c r="C678">
        <v>555</v>
      </c>
      <c r="D678">
        <v>530.70000000000005</v>
      </c>
      <c r="E678">
        <v>257.3</v>
      </c>
      <c r="F678">
        <f t="shared" si="111"/>
        <v>530.70000000000005</v>
      </c>
      <c r="G678" s="4">
        <f t="shared" si="112"/>
        <v>812.3</v>
      </c>
      <c r="H678" s="12">
        <f t="shared" si="109"/>
        <v>-34.666994952603716</v>
      </c>
    </row>
    <row r="679" spans="1:8" x14ac:dyDescent="0.25">
      <c r="A679" s="10">
        <f t="shared" si="106"/>
        <v>43580</v>
      </c>
      <c r="B679">
        <v>0</v>
      </c>
      <c r="C679">
        <v>615</v>
      </c>
      <c r="D679">
        <v>530.70000000000005</v>
      </c>
      <c r="E679">
        <v>314</v>
      </c>
      <c r="F679">
        <f t="shared" si="111"/>
        <v>530.70000000000005</v>
      </c>
      <c r="G679" s="4">
        <f t="shared" si="112"/>
        <v>929</v>
      </c>
      <c r="H679" s="12">
        <f t="shared" si="109"/>
        <v>-42.874058127018301</v>
      </c>
    </row>
    <row r="680" spans="1:8" x14ac:dyDescent="0.25">
      <c r="A680" s="10">
        <f t="shared" si="106"/>
        <v>43587</v>
      </c>
      <c r="B680">
        <v>0</v>
      </c>
      <c r="C680">
        <v>655</v>
      </c>
      <c r="D680">
        <v>530.70000000000005</v>
      </c>
      <c r="E680">
        <v>314</v>
      </c>
      <c r="F680">
        <f t="shared" si="111"/>
        <v>530.70000000000005</v>
      </c>
      <c r="G680" s="4">
        <f t="shared" si="112"/>
        <v>969</v>
      </c>
      <c r="H680" s="12">
        <f t="shared" si="109"/>
        <v>-45.232198142414859</v>
      </c>
    </row>
    <row r="681" spans="1:8" x14ac:dyDescent="0.25">
      <c r="A681" s="10">
        <f t="shared" si="106"/>
        <v>43594</v>
      </c>
      <c r="B681">
        <v>0</v>
      </c>
      <c r="C681">
        <v>600</v>
      </c>
      <c r="D681">
        <v>530.70000000000005</v>
      </c>
      <c r="E681">
        <v>363.8</v>
      </c>
      <c r="F681">
        <f t="shared" si="111"/>
        <v>530.70000000000005</v>
      </c>
      <c r="G681" s="4">
        <f t="shared" si="112"/>
        <v>963.8</v>
      </c>
      <c r="H681" s="12">
        <f t="shared" si="109"/>
        <v>-44.936708860759488</v>
      </c>
    </row>
    <row r="682" spans="1:8" x14ac:dyDescent="0.25">
      <c r="A682" s="10">
        <f t="shared" si="106"/>
        <v>43601</v>
      </c>
      <c r="B682">
        <v>0</v>
      </c>
      <c r="C682">
        <v>486.8</v>
      </c>
      <c r="D682">
        <v>530.70000000000005</v>
      </c>
      <c r="E682">
        <v>480.4</v>
      </c>
      <c r="F682">
        <f t="shared" si="111"/>
        <v>530.70000000000005</v>
      </c>
      <c r="G682" s="4">
        <f t="shared" si="112"/>
        <v>967.2</v>
      </c>
      <c r="H682" s="12">
        <f t="shared" si="109"/>
        <v>-45.130272952853602</v>
      </c>
    </row>
    <row r="683" spans="1:8" x14ac:dyDescent="0.25">
      <c r="A683" s="10">
        <f t="shared" si="106"/>
        <v>43608</v>
      </c>
      <c r="B683">
        <v>0</v>
      </c>
      <c r="C683">
        <v>375</v>
      </c>
      <c r="D683">
        <v>530.70000000000005</v>
      </c>
      <c r="E683">
        <v>574.70000000000005</v>
      </c>
      <c r="F683">
        <f t="shared" si="111"/>
        <v>530.70000000000005</v>
      </c>
      <c r="G683" s="4">
        <f t="shared" si="112"/>
        <v>949.7</v>
      </c>
      <c r="H683" s="12">
        <f t="shared" si="109"/>
        <v>-44.11919553543224</v>
      </c>
    </row>
    <row r="684" spans="1:8" x14ac:dyDescent="0.25">
      <c r="A684" s="10">
        <f t="shared" si="106"/>
        <v>43615</v>
      </c>
      <c r="B684">
        <v>0</v>
      </c>
      <c r="C684">
        <v>315</v>
      </c>
      <c r="D684">
        <v>530.70000000000005</v>
      </c>
      <c r="E684">
        <v>640.70000000000005</v>
      </c>
      <c r="F684">
        <f t="shared" si="111"/>
        <v>530.70000000000005</v>
      </c>
      <c r="G684" s="4">
        <f t="shared" si="112"/>
        <v>955.7</v>
      </c>
      <c r="H684" s="12">
        <f t="shared" si="109"/>
        <v>-44.470021973422625</v>
      </c>
    </row>
    <row r="685" spans="1:8" x14ac:dyDescent="0.25">
      <c r="A685" s="10">
        <f t="shared" si="106"/>
        <v>43622</v>
      </c>
      <c r="B685">
        <v>0</v>
      </c>
      <c r="C685">
        <v>315</v>
      </c>
      <c r="D685">
        <v>530.70000000000005</v>
      </c>
      <c r="E685">
        <v>640.70000000000005</v>
      </c>
      <c r="F685">
        <f t="shared" si="111"/>
        <v>530.70000000000005</v>
      </c>
      <c r="G685" s="4">
        <f t="shared" si="112"/>
        <v>955.7</v>
      </c>
      <c r="H685" s="12">
        <f t="shared" si="109"/>
        <v>-44.470021973422625</v>
      </c>
    </row>
    <row r="686" spans="1:8" x14ac:dyDescent="0.25">
      <c r="A686" s="10">
        <f t="shared" si="106"/>
        <v>43629</v>
      </c>
      <c r="B686">
        <v>0</v>
      </c>
      <c r="C686">
        <v>240</v>
      </c>
      <c r="D686">
        <v>530.70000000000005</v>
      </c>
      <c r="E686">
        <v>720.5</v>
      </c>
      <c r="F686">
        <f t="shared" si="111"/>
        <v>530.70000000000005</v>
      </c>
      <c r="G686" s="4">
        <f t="shared" si="112"/>
        <v>960.5</v>
      </c>
      <c r="H686" s="12">
        <f t="shared" si="109"/>
        <v>-44.747527329515869</v>
      </c>
    </row>
    <row r="687" spans="1:8" x14ac:dyDescent="0.25">
      <c r="A687" s="10">
        <f t="shared" si="106"/>
        <v>43636</v>
      </c>
      <c r="B687">
        <v>0</v>
      </c>
      <c r="C687">
        <v>185</v>
      </c>
      <c r="D687">
        <v>530.70000000000005</v>
      </c>
      <c r="E687">
        <v>779.5</v>
      </c>
      <c r="F687">
        <f t="shared" si="111"/>
        <v>530.70000000000005</v>
      </c>
      <c r="G687" s="4">
        <f t="shared" si="112"/>
        <v>964.5</v>
      </c>
      <c r="H687" s="12">
        <f t="shared" si="109"/>
        <v>-44.976671850699844</v>
      </c>
    </row>
    <row r="688" spans="1:8" x14ac:dyDescent="0.25">
      <c r="A688" s="10">
        <f t="shared" si="106"/>
        <v>43643</v>
      </c>
      <c r="B688">
        <v>0</v>
      </c>
      <c r="C688">
        <v>167</v>
      </c>
      <c r="D688">
        <v>530.70000000000005</v>
      </c>
      <c r="E688">
        <v>906.8</v>
      </c>
      <c r="F688">
        <f t="shared" si="111"/>
        <v>530.70000000000005</v>
      </c>
      <c r="G688" s="4">
        <f t="shared" si="112"/>
        <v>1073.8</v>
      </c>
      <c r="H688" s="12">
        <f t="shared" si="109"/>
        <v>-50.577388712981922</v>
      </c>
    </row>
    <row r="689" spans="1:8" x14ac:dyDescent="0.25">
      <c r="A689" s="10">
        <f t="shared" si="106"/>
        <v>43650</v>
      </c>
      <c r="B689">
        <v>0</v>
      </c>
      <c r="C689">
        <v>92</v>
      </c>
      <c r="D689">
        <v>530.70000000000005</v>
      </c>
      <c r="E689">
        <v>985.3</v>
      </c>
      <c r="F689">
        <f t="shared" si="111"/>
        <v>530.70000000000005</v>
      </c>
      <c r="G689" s="4">
        <f t="shared" si="112"/>
        <v>1077.3</v>
      </c>
      <c r="H689" s="12">
        <f t="shared" si="109"/>
        <v>-50.737956001113879</v>
      </c>
    </row>
    <row r="690" spans="1:8" x14ac:dyDescent="0.25">
      <c r="A690" s="10">
        <f t="shared" si="106"/>
        <v>43657</v>
      </c>
      <c r="B690">
        <v>0</v>
      </c>
      <c r="C690">
        <v>100</v>
      </c>
      <c r="D690">
        <v>530.70000000000005</v>
      </c>
      <c r="E690">
        <v>1053.0999999999999</v>
      </c>
      <c r="F690">
        <f t="shared" si="111"/>
        <v>530.70000000000005</v>
      </c>
      <c r="G690" s="4">
        <f t="shared" si="112"/>
        <v>1153.0999999999999</v>
      </c>
      <c r="H690" s="12">
        <f t="shared" si="109"/>
        <v>-53.9762379672188</v>
      </c>
    </row>
    <row r="691" spans="1:8" x14ac:dyDescent="0.25">
      <c r="A691" s="10">
        <f t="shared" si="106"/>
        <v>43664</v>
      </c>
      <c r="B691">
        <v>0</v>
      </c>
      <c r="C691">
        <v>100</v>
      </c>
      <c r="D691">
        <v>530.70000000000005</v>
      </c>
      <c r="E691">
        <v>1094.5</v>
      </c>
      <c r="F691">
        <f t="shared" si="111"/>
        <v>530.70000000000005</v>
      </c>
      <c r="G691" s="4">
        <f t="shared" si="112"/>
        <v>1194.5</v>
      </c>
      <c r="H691" s="12">
        <f t="shared" si="109"/>
        <v>-55.571368773545416</v>
      </c>
    </row>
    <row r="692" spans="1:8" x14ac:dyDescent="0.25">
      <c r="A692" s="10">
        <f t="shared" si="106"/>
        <v>43671</v>
      </c>
      <c r="B692">
        <v>0</v>
      </c>
      <c r="C692">
        <v>100</v>
      </c>
      <c r="D692">
        <v>530.70000000000005</v>
      </c>
      <c r="E692">
        <v>1094.5</v>
      </c>
      <c r="F692">
        <f t="shared" si="111"/>
        <v>530.70000000000005</v>
      </c>
      <c r="G692" s="4">
        <f t="shared" si="112"/>
        <v>1194.5</v>
      </c>
      <c r="H692" s="12">
        <f t="shared" si="109"/>
        <v>-55.571368773545416</v>
      </c>
    </row>
    <row r="693" spans="1:8" x14ac:dyDescent="0.25">
      <c r="A693" s="10">
        <f t="shared" si="106"/>
        <v>43678</v>
      </c>
      <c r="B693">
        <v>0</v>
      </c>
      <c r="C693">
        <v>100</v>
      </c>
      <c r="D693">
        <v>530.70000000000005</v>
      </c>
      <c r="E693">
        <v>1094.5</v>
      </c>
      <c r="F693">
        <f t="shared" si="111"/>
        <v>530.70000000000005</v>
      </c>
      <c r="G693" s="4">
        <f t="shared" si="112"/>
        <v>1194.5</v>
      </c>
      <c r="H693" s="12">
        <f t="shared" si="109"/>
        <v>-55.571368773545416</v>
      </c>
    </row>
    <row r="694" spans="1:8" x14ac:dyDescent="0.25">
      <c r="A694" s="10">
        <f t="shared" si="106"/>
        <v>43685</v>
      </c>
      <c r="B694">
        <v>0</v>
      </c>
      <c r="C694">
        <v>60</v>
      </c>
      <c r="D694">
        <v>530.70000000000005</v>
      </c>
      <c r="E694">
        <v>1138.5</v>
      </c>
      <c r="F694">
        <f t="shared" si="111"/>
        <v>530.70000000000005</v>
      </c>
      <c r="G694" s="4">
        <f t="shared" si="112"/>
        <v>1198.5</v>
      </c>
      <c r="H694" s="12">
        <f t="shared" si="109"/>
        <v>-55.719649561952437</v>
      </c>
    </row>
    <row r="695" spans="1:8" x14ac:dyDescent="0.25">
      <c r="A695" s="10">
        <f t="shared" si="106"/>
        <v>43692</v>
      </c>
      <c r="B695">
        <v>0</v>
      </c>
      <c r="C695">
        <v>0</v>
      </c>
      <c r="D695">
        <v>530.70000000000005</v>
      </c>
      <c r="E695">
        <v>1197.3</v>
      </c>
      <c r="F695">
        <f t="shared" si="111"/>
        <v>530.70000000000005</v>
      </c>
      <c r="G695" s="4">
        <f t="shared" si="112"/>
        <v>1197.3</v>
      </c>
      <c r="H695" s="12">
        <f t="shared" si="109"/>
        <v>-55.675269356051118</v>
      </c>
    </row>
    <row r="696" spans="1:8" x14ac:dyDescent="0.25">
      <c r="A696" s="10">
        <f t="shared" si="106"/>
        <v>43699</v>
      </c>
      <c r="B696">
        <v>0</v>
      </c>
      <c r="C696">
        <v>50</v>
      </c>
      <c r="D696">
        <v>530.70000000000005</v>
      </c>
      <c r="E696">
        <v>1223</v>
      </c>
      <c r="F696">
        <f t="shared" si="111"/>
        <v>530.70000000000005</v>
      </c>
      <c r="G696" s="4">
        <f t="shared" si="112"/>
        <v>1273</v>
      </c>
      <c r="H696" s="12">
        <f t="shared" si="109"/>
        <v>-58.311076197957576</v>
      </c>
    </row>
    <row r="697" spans="1:8" x14ac:dyDescent="0.25">
      <c r="A697" s="10">
        <f t="shared" si="106"/>
        <v>43706</v>
      </c>
      <c r="B697">
        <v>0</v>
      </c>
      <c r="C697">
        <v>0</v>
      </c>
      <c r="D697">
        <v>530.70000000000005</v>
      </c>
      <c r="E697">
        <v>1282.2</v>
      </c>
      <c r="F697">
        <f t="shared" si="111"/>
        <v>530.70000000000005</v>
      </c>
      <c r="G697" s="4">
        <f t="shared" si="112"/>
        <v>1282.2</v>
      </c>
      <c r="H697" s="12">
        <f t="shared" si="109"/>
        <v>-58.610201216658865</v>
      </c>
    </row>
    <row r="698" spans="1:8" x14ac:dyDescent="0.25">
      <c r="A698" s="10">
        <f t="shared" si="106"/>
        <v>43713</v>
      </c>
      <c r="B698">
        <v>0</v>
      </c>
      <c r="C698">
        <v>324</v>
      </c>
      <c r="D698">
        <v>0</v>
      </c>
      <c r="E698">
        <v>0</v>
      </c>
      <c r="F698">
        <f t="shared" si="111"/>
        <v>0</v>
      </c>
      <c r="G698" s="4">
        <f t="shared" si="112"/>
        <v>324</v>
      </c>
      <c r="H698" s="12">
        <f t="shared" si="109"/>
        <v>-100</v>
      </c>
    </row>
    <row r="699" spans="1:8" x14ac:dyDescent="0.25">
      <c r="A699" s="10">
        <f t="shared" si="106"/>
        <v>43720</v>
      </c>
      <c r="B699">
        <v>0</v>
      </c>
      <c r="C699">
        <v>271</v>
      </c>
      <c r="D699">
        <v>0</v>
      </c>
      <c r="E699">
        <v>54</v>
      </c>
      <c r="F699">
        <f t="shared" si="111"/>
        <v>0</v>
      </c>
      <c r="G699" s="4">
        <f t="shared" si="112"/>
        <v>325</v>
      </c>
      <c r="H699" s="12">
        <f t="shared" si="109"/>
        <v>-100</v>
      </c>
    </row>
    <row r="700" spans="1:8" x14ac:dyDescent="0.25">
      <c r="A700" s="10">
        <f t="shared" si="106"/>
        <v>43727</v>
      </c>
      <c r="B700">
        <v>0</v>
      </c>
      <c r="C700">
        <v>218</v>
      </c>
      <c r="D700">
        <v>0</v>
      </c>
      <c r="E700">
        <v>217.5</v>
      </c>
      <c r="F700">
        <f t="shared" si="111"/>
        <v>0</v>
      </c>
      <c r="G700" s="4">
        <f t="shared" si="112"/>
        <v>435.5</v>
      </c>
      <c r="H700" s="12">
        <f t="shared" si="109"/>
        <v>-100</v>
      </c>
    </row>
    <row r="701" spans="1:8" x14ac:dyDescent="0.25">
      <c r="A701" s="10">
        <f t="shared" si="106"/>
        <v>43734</v>
      </c>
      <c r="B701">
        <v>0</v>
      </c>
      <c r="C701">
        <v>218</v>
      </c>
      <c r="D701">
        <v>0</v>
      </c>
      <c r="E701">
        <v>217.5</v>
      </c>
      <c r="F701">
        <f t="shared" si="111"/>
        <v>0</v>
      </c>
      <c r="G701" s="4">
        <f t="shared" si="112"/>
        <v>435.5</v>
      </c>
      <c r="H701" s="12">
        <f t="shared" si="109"/>
        <v>-100</v>
      </c>
    </row>
    <row r="702" spans="1:8" x14ac:dyDescent="0.25">
      <c r="A702" s="10">
        <f t="shared" ref="A702:A765" si="113">+A701+7</f>
        <v>43741</v>
      </c>
      <c r="B702">
        <v>0</v>
      </c>
      <c r="C702">
        <v>108</v>
      </c>
      <c r="D702">
        <v>0</v>
      </c>
      <c r="E702">
        <v>364.4</v>
      </c>
      <c r="F702">
        <f t="shared" si="111"/>
        <v>0</v>
      </c>
      <c r="G702" s="4">
        <f t="shared" si="112"/>
        <v>472.4</v>
      </c>
      <c r="H702" s="12">
        <f t="shared" si="109"/>
        <v>-100</v>
      </c>
    </row>
    <row r="703" spans="1:8" x14ac:dyDescent="0.25">
      <c r="A703" s="10">
        <f t="shared" si="113"/>
        <v>43748</v>
      </c>
      <c r="B703">
        <v>0</v>
      </c>
      <c r="C703">
        <v>0</v>
      </c>
      <c r="D703">
        <v>0</v>
      </c>
      <c r="E703">
        <v>475.6</v>
      </c>
      <c r="F703">
        <f t="shared" si="111"/>
        <v>0</v>
      </c>
      <c r="G703" s="4">
        <f t="shared" si="112"/>
        <v>475.6</v>
      </c>
      <c r="H703" s="12">
        <f t="shared" si="109"/>
        <v>-100</v>
      </c>
    </row>
    <row r="704" spans="1:8" x14ac:dyDescent="0.25">
      <c r="A704" s="10">
        <f t="shared" si="113"/>
        <v>43755</v>
      </c>
      <c r="B704">
        <v>0</v>
      </c>
      <c r="C704">
        <v>0</v>
      </c>
      <c r="D704">
        <v>0</v>
      </c>
      <c r="E704">
        <v>475.7</v>
      </c>
      <c r="F704">
        <f t="shared" si="111"/>
        <v>0</v>
      </c>
      <c r="G704" s="4">
        <f t="shared" si="112"/>
        <v>475.7</v>
      </c>
      <c r="H704" s="12">
        <f t="shared" si="109"/>
        <v>-100</v>
      </c>
    </row>
    <row r="705" spans="1:10" x14ac:dyDescent="0.25">
      <c r="A705" s="10">
        <f t="shared" si="113"/>
        <v>43762</v>
      </c>
      <c r="B705">
        <v>0</v>
      </c>
      <c r="C705">
        <v>0</v>
      </c>
      <c r="D705">
        <v>0</v>
      </c>
      <c r="E705">
        <v>475.7</v>
      </c>
      <c r="F705">
        <f t="shared" si="111"/>
        <v>0</v>
      </c>
      <c r="G705" s="4">
        <f t="shared" si="112"/>
        <v>475.7</v>
      </c>
      <c r="H705" s="12">
        <f t="shared" si="109"/>
        <v>-100</v>
      </c>
    </row>
    <row r="706" spans="1:10" x14ac:dyDescent="0.25">
      <c r="A706" s="10">
        <f t="shared" si="113"/>
        <v>43769</v>
      </c>
      <c r="B706">
        <v>0</v>
      </c>
      <c r="C706">
        <v>0</v>
      </c>
      <c r="D706">
        <v>0</v>
      </c>
      <c r="E706">
        <v>530.70000000000005</v>
      </c>
      <c r="F706">
        <f t="shared" si="111"/>
        <v>0</v>
      </c>
      <c r="G706" s="4">
        <f t="shared" si="112"/>
        <v>530.70000000000005</v>
      </c>
      <c r="H706" s="12">
        <f t="shared" si="109"/>
        <v>-100</v>
      </c>
    </row>
    <row r="707" spans="1:10" x14ac:dyDescent="0.25">
      <c r="A707" s="10">
        <f t="shared" si="113"/>
        <v>43776</v>
      </c>
      <c r="B707">
        <v>0</v>
      </c>
      <c r="C707">
        <v>0</v>
      </c>
      <c r="D707">
        <v>0</v>
      </c>
      <c r="E707">
        <v>530.70000000000005</v>
      </c>
      <c r="F707">
        <f t="shared" si="111"/>
        <v>0</v>
      </c>
      <c r="G707" s="4">
        <f t="shared" si="112"/>
        <v>530.70000000000005</v>
      </c>
      <c r="H707" s="12">
        <f t="shared" ref="H707:H716" si="114">+(F707/G707-1)*100</f>
        <v>-100</v>
      </c>
    </row>
    <row r="708" spans="1:10" x14ac:dyDescent="0.25">
      <c r="A708" s="10">
        <f t="shared" si="113"/>
        <v>43783</v>
      </c>
      <c r="B708">
        <v>0</v>
      </c>
      <c r="C708">
        <v>0</v>
      </c>
      <c r="D708">
        <v>0</v>
      </c>
      <c r="E708">
        <v>530.70000000000005</v>
      </c>
      <c r="F708">
        <f t="shared" si="111"/>
        <v>0</v>
      </c>
      <c r="G708" s="4">
        <f t="shared" si="112"/>
        <v>530.70000000000005</v>
      </c>
      <c r="H708" s="12">
        <f t="shared" si="114"/>
        <v>-100</v>
      </c>
    </row>
    <row r="709" spans="1:10" x14ac:dyDescent="0.25">
      <c r="A709" s="10">
        <f t="shared" si="113"/>
        <v>43790</v>
      </c>
      <c r="B709" s="56">
        <f>'1121'!B37</f>
        <v>0</v>
      </c>
      <c r="C709" s="56">
        <f>'1121'!C37</f>
        <v>0</v>
      </c>
      <c r="D709" s="56">
        <f>'1121'!D37</f>
        <v>0</v>
      </c>
      <c r="E709" s="56">
        <f>'1121'!E37</f>
        <v>530.70000000000005</v>
      </c>
      <c r="F709" s="56">
        <f>B709+D709</f>
        <v>0</v>
      </c>
      <c r="G709" s="267">
        <f t="shared" si="112"/>
        <v>530.70000000000005</v>
      </c>
      <c r="H709" s="268">
        <f t="shared" si="114"/>
        <v>-100</v>
      </c>
    </row>
    <row r="710" spans="1:10" x14ac:dyDescent="0.25">
      <c r="A710" s="10">
        <f t="shared" si="113"/>
        <v>43797</v>
      </c>
      <c r="B710">
        <f>'1128'!B37</f>
        <v>0</v>
      </c>
      <c r="C710">
        <f>'1128'!C37</f>
        <v>0</v>
      </c>
      <c r="D710">
        <f>'1128'!D37</f>
        <v>0</v>
      </c>
      <c r="E710">
        <f>'1128'!E37</f>
        <v>530.70000000000005</v>
      </c>
      <c r="F710" s="56">
        <f t="shared" ref="F710:F761" si="115">B710+D710</f>
        <v>0</v>
      </c>
      <c r="G710" s="4">
        <f t="shared" si="112"/>
        <v>530.70000000000005</v>
      </c>
      <c r="H710" s="12">
        <f t="shared" si="114"/>
        <v>-100</v>
      </c>
    </row>
    <row r="711" spans="1:10" x14ac:dyDescent="0.25">
      <c r="A711" s="10">
        <f t="shared" si="113"/>
        <v>43804</v>
      </c>
      <c r="B711">
        <f>'1205'!B37</f>
        <v>0</v>
      </c>
      <c r="C711">
        <f>'1205'!C37</f>
        <v>0</v>
      </c>
      <c r="D711">
        <f>'1205'!D37</f>
        <v>0</v>
      </c>
      <c r="E711">
        <f>'1205'!E37</f>
        <v>530.70000000000005</v>
      </c>
      <c r="F711" s="56">
        <f t="shared" si="115"/>
        <v>0</v>
      </c>
      <c r="G711" s="4">
        <f t="shared" si="112"/>
        <v>530.70000000000005</v>
      </c>
      <c r="H711" s="12">
        <f t="shared" si="114"/>
        <v>-100</v>
      </c>
    </row>
    <row r="712" spans="1:10" x14ac:dyDescent="0.25">
      <c r="A712" s="10">
        <f t="shared" si="113"/>
        <v>43811</v>
      </c>
      <c r="B712">
        <f>'1212'!B38</f>
        <v>0</v>
      </c>
      <c r="C712">
        <f>'1212'!C38</f>
        <v>0</v>
      </c>
      <c r="D712">
        <f>'1212'!D38</f>
        <v>0</v>
      </c>
      <c r="E712">
        <f>'1212'!E38</f>
        <v>530.70000000000005</v>
      </c>
      <c r="F712" s="56">
        <f t="shared" si="115"/>
        <v>0</v>
      </c>
      <c r="G712" s="4">
        <f t="shared" si="112"/>
        <v>530.70000000000005</v>
      </c>
      <c r="H712" s="12">
        <f t="shared" si="114"/>
        <v>-100</v>
      </c>
    </row>
    <row r="713" spans="1:10" x14ac:dyDescent="0.25">
      <c r="A713" s="10">
        <f t="shared" si="113"/>
        <v>43818</v>
      </c>
      <c r="B713">
        <f>'1219'!B39</f>
        <v>0</v>
      </c>
      <c r="C713">
        <f>'1219'!C39</f>
        <v>0</v>
      </c>
      <c r="D713">
        <f>'1219'!D39</f>
        <v>0</v>
      </c>
      <c r="E713">
        <f>'1219'!E39</f>
        <v>530.70000000000005</v>
      </c>
      <c r="F713" s="56">
        <f t="shared" si="115"/>
        <v>0</v>
      </c>
      <c r="G713" s="4">
        <f t="shared" si="112"/>
        <v>530.70000000000005</v>
      </c>
      <c r="H713" s="12">
        <f t="shared" si="114"/>
        <v>-100</v>
      </c>
    </row>
    <row r="714" spans="1:10" x14ac:dyDescent="0.25">
      <c r="A714" s="10">
        <f t="shared" si="113"/>
        <v>43825</v>
      </c>
      <c r="B714">
        <f>'1226'!B39</f>
        <v>0</v>
      </c>
      <c r="C714">
        <f>'1226'!C39</f>
        <v>0</v>
      </c>
      <c r="D714">
        <f>'1226'!D39</f>
        <v>0</v>
      </c>
      <c r="E714">
        <f>'1226'!E39</f>
        <v>530.70000000000005</v>
      </c>
      <c r="F714" s="56">
        <f t="shared" si="115"/>
        <v>0</v>
      </c>
      <c r="G714" s="4">
        <f t="shared" si="112"/>
        <v>530.70000000000005</v>
      </c>
      <c r="H714" s="12">
        <f t="shared" si="114"/>
        <v>-100</v>
      </c>
    </row>
    <row r="715" spans="1:10" x14ac:dyDescent="0.25">
      <c r="A715" s="10">
        <f t="shared" si="113"/>
        <v>43832</v>
      </c>
      <c r="B715">
        <f>'0102'!B39</f>
        <v>0</v>
      </c>
      <c r="C715">
        <f>'0102'!C39</f>
        <v>0</v>
      </c>
      <c r="D715">
        <f>'0102'!D39</f>
        <v>0</v>
      </c>
      <c r="E715">
        <f>'0102'!E39</f>
        <v>530.70000000000005</v>
      </c>
      <c r="F715" s="56">
        <f t="shared" si="115"/>
        <v>0</v>
      </c>
      <c r="G715" s="4">
        <f t="shared" si="112"/>
        <v>530.70000000000005</v>
      </c>
      <c r="H715" s="12">
        <f t="shared" si="114"/>
        <v>-100</v>
      </c>
    </row>
    <row r="716" spans="1:10" x14ac:dyDescent="0.25">
      <c r="A716" s="10">
        <f t="shared" si="113"/>
        <v>43839</v>
      </c>
      <c r="B716">
        <f>'0109'!B39</f>
        <v>0</v>
      </c>
      <c r="C716">
        <f>'0109'!C39</f>
        <v>0</v>
      </c>
      <c r="D716">
        <f>'0109'!D39</f>
        <v>0</v>
      </c>
      <c r="E716">
        <f>'0109'!E39</f>
        <v>530.70000000000005</v>
      </c>
      <c r="F716" s="56">
        <f t="shared" si="115"/>
        <v>0</v>
      </c>
      <c r="G716" s="4">
        <f t="shared" si="112"/>
        <v>530.70000000000005</v>
      </c>
      <c r="H716" s="12">
        <f t="shared" si="114"/>
        <v>-100</v>
      </c>
    </row>
    <row r="717" spans="1:10" x14ac:dyDescent="0.25">
      <c r="A717" s="10">
        <f t="shared" si="113"/>
        <v>43846</v>
      </c>
      <c r="B717">
        <f>'0116'!B39</f>
        <v>0</v>
      </c>
      <c r="C717">
        <f>'0116'!C39</f>
        <v>0</v>
      </c>
      <c r="D717">
        <f>'0116'!D39</f>
        <v>0</v>
      </c>
      <c r="E717">
        <f>'0116'!E39</f>
        <v>530.70000000000005</v>
      </c>
      <c r="F717" s="56">
        <f t="shared" si="115"/>
        <v>0</v>
      </c>
      <c r="G717" s="4">
        <f t="shared" ref="G717:G722" si="116">+C717+E717</f>
        <v>530.70000000000005</v>
      </c>
      <c r="H717" s="12">
        <f t="shared" ref="H717:H722" si="117">+(F717/G717-1)*100</f>
        <v>-100</v>
      </c>
    </row>
    <row r="718" spans="1:10" ht="15" x14ac:dyDescent="0.35">
      <c r="A718" s="10">
        <f t="shared" si="113"/>
        <v>43853</v>
      </c>
      <c r="B718">
        <f>'0123'!B40</f>
        <v>0</v>
      </c>
      <c r="C718">
        <f>'0123'!C40</f>
        <v>0</v>
      </c>
      <c r="D718">
        <f>'0123'!D40</f>
        <v>0</v>
      </c>
      <c r="E718">
        <f>'0123'!E40</f>
        <v>530.70000000000005</v>
      </c>
      <c r="F718" s="56">
        <f t="shared" si="115"/>
        <v>0</v>
      </c>
      <c r="G718" s="4">
        <f t="shared" si="116"/>
        <v>530.70000000000005</v>
      </c>
      <c r="H718" s="12">
        <f t="shared" si="117"/>
        <v>-100</v>
      </c>
      <c r="J718" s="264"/>
    </row>
    <row r="719" spans="1:10" x14ac:dyDescent="0.25">
      <c r="A719" s="10">
        <f t="shared" si="113"/>
        <v>43860</v>
      </c>
      <c r="B719">
        <f>'0130'!B40</f>
        <v>0</v>
      </c>
      <c r="C719">
        <f>'0130'!C40</f>
        <v>0</v>
      </c>
      <c r="D719">
        <f>'0130'!D40</f>
        <v>0</v>
      </c>
      <c r="E719">
        <f>'0130'!E40</f>
        <v>530.70000000000005</v>
      </c>
      <c r="F719" s="56">
        <f t="shared" si="115"/>
        <v>0</v>
      </c>
      <c r="G719" s="4">
        <f t="shared" si="116"/>
        <v>530.70000000000005</v>
      </c>
      <c r="H719" s="12">
        <f t="shared" si="117"/>
        <v>-100</v>
      </c>
    </row>
    <row r="720" spans="1:10" x14ac:dyDescent="0.25">
      <c r="A720" s="10">
        <f t="shared" si="113"/>
        <v>43867</v>
      </c>
      <c r="B720">
        <f>'0206'!B41</f>
        <v>0</v>
      </c>
      <c r="C720">
        <f>'0206'!C41</f>
        <v>0</v>
      </c>
      <c r="D720">
        <f>'0206'!D41</f>
        <v>0</v>
      </c>
      <c r="E720">
        <f>'0206'!E41</f>
        <v>530.70000000000005</v>
      </c>
      <c r="F720" s="56">
        <f t="shared" si="115"/>
        <v>0</v>
      </c>
      <c r="G720" s="4">
        <f t="shared" si="116"/>
        <v>530.70000000000005</v>
      </c>
      <c r="H720" s="12">
        <f t="shared" si="117"/>
        <v>-100</v>
      </c>
    </row>
    <row r="721" spans="1:9" x14ac:dyDescent="0.25">
      <c r="A721" s="10">
        <f t="shared" si="113"/>
        <v>43874</v>
      </c>
      <c r="B721">
        <f>'0213'!B41</f>
        <v>0</v>
      </c>
      <c r="C721">
        <f>'0213'!C41</f>
        <v>0</v>
      </c>
      <c r="D721">
        <f>'0213'!D41</f>
        <v>0</v>
      </c>
      <c r="E721">
        <f>'0213'!E41</f>
        <v>530.70000000000005</v>
      </c>
      <c r="F721" s="56">
        <f t="shared" si="115"/>
        <v>0</v>
      </c>
      <c r="G721" s="4">
        <f t="shared" si="116"/>
        <v>530.70000000000005</v>
      </c>
      <c r="H721" s="12">
        <f t="shared" si="117"/>
        <v>-100</v>
      </c>
    </row>
    <row r="722" spans="1:9" x14ac:dyDescent="0.25">
      <c r="A722" s="10">
        <f t="shared" si="113"/>
        <v>43881</v>
      </c>
      <c r="B722">
        <f>'0220'!B41</f>
        <v>0</v>
      </c>
      <c r="C722">
        <f>'0220'!C41</f>
        <v>0</v>
      </c>
      <c r="D722">
        <f>'0220'!D41</f>
        <v>0</v>
      </c>
      <c r="E722">
        <f>'0220'!E41</f>
        <v>530.70000000000005</v>
      </c>
      <c r="F722" s="56">
        <f t="shared" si="115"/>
        <v>0</v>
      </c>
      <c r="G722" s="4">
        <f t="shared" si="116"/>
        <v>530.70000000000005</v>
      </c>
      <c r="H722" s="12">
        <f t="shared" si="117"/>
        <v>-100</v>
      </c>
    </row>
    <row r="723" spans="1:9" x14ac:dyDescent="0.25">
      <c r="A723" s="10">
        <f t="shared" si="113"/>
        <v>43888</v>
      </c>
      <c r="B723">
        <f>'0227'!B41</f>
        <v>0</v>
      </c>
      <c r="C723">
        <f>'0227'!C41</f>
        <v>0</v>
      </c>
      <c r="D723">
        <f>'0227'!D41</f>
        <v>0</v>
      </c>
      <c r="E723">
        <f>'0227'!E41</f>
        <v>530.70000000000005</v>
      </c>
      <c r="F723" s="56">
        <f t="shared" si="115"/>
        <v>0</v>
      </c>
      <c r="G723" s="4">
        <f t="shared" ref="G723:G761" si="118">+C723+E723</f>
        <v>530.70000000000005</v>
      </c>
      <c r="H723" s="12">
        <f t="shared" ref="H723:H761" si="119">+(F723/G723-1)*100</f>
        <v>-100</v>
      </c>
    </row>
    <row r="724" spans="1:9" x14ac:dyDescent="0.25">
      <c r="A724" s="10">
        <f t="shared" si="113"/>
        <v>43895</v>
      </c>
      <c r="B724">
        <f>'0305'!B41</f>
        <v>0</v>
      </c>
      <c r="C724">
        <f>'0305'!C41</f>
        <v>0</v>
      </c>
      <c r="D724">
        <f>'0305'!D41</f>
        <v>0</v>
      </c>
      <c r="E724">
        <f>'0305'!E41</f>
        <v>530.70000000000005</v>
      </c>
      <c r="F724" s="56">
        <f t="shared" si="115"/>
        <v>0</v>
      </c>
      <c r="G724" s="4">
        <f t="shared" si="118"/>
        <v>530.70000000000005</v>
      </c>
      <c r="H724" s="12">
        <f t="shared" si="119"/>
        <v>-100</v>
      </c>
    </row>
    <row r="725" spans="1:9" x14ac:dyDescent="0.25">
      <c r="A725" s="10">
        <f t="shared" si="113"/>
        <v>43902</v>
      </c>
      <c r="B725">
        <f>'0312'!B41</f>
        <v>0</v>
      </c>
      <c r="C725">
        <f>'0312'!C41</f>
        <v>0</v>
      </c>
      <c r="D725">
        <f>'0312'!D41</f>
        <v>0</v>
      </c>
      <c r="E725">
        <f>'0312'!E41</f>
        <v>530.70000000000005</v>
      </c>
      <c r="F725" s="56">
        <f t="shared" si="115"/>
        <v>0</v>
      </c>
      <c r="G725" s="4">
        <f t="shared" si="118"/>
        <v>530.70000000000005</v>
      </c>
      <c r="H725" s="12">
        <f t="shared" si="119"/>
        <v>-100</v>
      </c>
    </row>
    <row r="726" spans="1:9" x14ac:dyDescent="0.25">
      <c r="A726" s="10">
        <f t="shared" si="113"/>
        <v>43909</v>
      </c>
      <c r="B726">
        <f>'0319'!B41</f>
        <v>0</v>
      </c>
      <c r="C726">
        <f>'0319'!C41</f>
        <v>0</v>
      </c>
      <c r="D726">
        <f>'0319'!D41</f>
        <v>0</v>
      </c>
      <c r="E726">
        <f>'0319'!E41</f>
        <v>530.70000000000005</v>
      </c>
      <c r="F726" s="56">
        <f t="shared" si="115"/>
        <v>0</v>
      </c>
      <c r="G726" s="4">
        <f t="shared" si="118"/>
        <v>530.70000000000005</v>
      </c>
      <c r="H726" s="12">
        <f t="shared" si="119"/>
        <v>-100</v>
      </c>
    </row>
    <row r="727" spans="1:9" x14ac:dyDescent="0.25">
      <c r="A727" s="10">
        <f t="shared" si="113"/>
        <v>43916</v>
      </c>
      <c r="B727">
        <f>'0326'!B41</f>
        <v>0</v>
      </c>
      <c r="C727">
        <f>'0326'!C41</f>
        <v>0</v>
      </c>
      <c r="D727">
        <f>'0326'!D41</f>
        <v>0</v>
      </c>
      <c r="E727">
        <f>'0326'!E41</f>
        <v>530.70000000000005</v>
      </c>
      <c r="F727" s="56">
        <f t="shared" si="115"/>
        <v>0</v>
      </c>
      <c r="G727" s="4">
        <f t="shared" si="118"/>
        <v>530.70000000000005</v>
      </c>
      <c r="H727" s="12">
        <f t="shared" si="119"/>
        <v>-100</v>
      </c>
    </row>
    <row r="728" spans="1:9" x14ac:dyDescent="0.25">
      <c r="A728" s="10">
        <f t="shared" si="113"/>
        <v>43923</v>
      </c>
      <c r="B728">
        <f>'0402'!B42</f>
        <v>65</v>
      </c>
      <c r="C728">
        <f>'0402'!C42</f>
        <v>0</v>
      </c>
      <c r="D728">
        <f>'0402'!D42</f>
        <v>0</v>
      </c>
      <c r="E728">
        <f>'0402'!E42</f>
        <v>530.70000000000005</v>
      </c>
      <c r="F728" s="56">
        <f t="shared" si="115"/>
        <v>65</v>
      </c>
      <c r="G728" s="4">
        <f t="shared" si="118"/>
        <v>530.70000000000005</v>
      </c>
      <c r="H728" s="12">
        <f t="shared" si="119"/>
        <v>-87.752025626530994</v>
      </c>
    </row>
    <row r="729" spans="1:9" x14ac:dyDescent="0.25">
      <c r="A729" s="10">
        <f t="shared" si="113"/>
        <v>43930</v>
      </c>
      <c r="B729">
        <f>'0409'!B42</f>
        <v>65</v>
      </c>
      <c r="C729">
        <f>'0409'!C42</f>
        <v>0</v>
      </c>
      <c r="D729">
        <f>'0409'!D42</f>
        <v>0</v>
      </c>
      <c r="E729">
        <f>'0409'!E42</f>
        <v>530.70000000000005</v>
      </c>
      <c r="F729" s="56">
        <f t="shared" si="115"/>
        <v>65</v>
      </c>
      <c r="G729" s="4">
        <f t="shared" si="118"/>
        <v>530.70000000000005</v>
      </c>
      <c r="H729" s="12">
        <f t="shared" si="119"/>
        <v>-87.752025626530994</v>
      </c>
    </row>
    <row r="730" spans="1:9" x14ac:dyDescent="0.25">
      <c r="A730" s="10">
        <f t="shared" si="113"/>
        <v>43937</v>
      </c>
      <c r="B730">
        <f>'0416'!B42</f>
        <v>65</v>
      </c>
      <c r="C730">
        <f>'0416'!C42</f>
        <v>0</v>
      </c>
      <c r="D730">
        <f>'0416'!D42</f>
        <v>0</v>
      </c>
      <c r="E730">
        <f>'0416'!E42</f>
        <v>530.70000000000005</v>
      </c>
      <c r="F730" s="56">
        <f t="shared" si="115"/>
        <v>65</v>
      </c>
      <c r="G730" s="4">
        <f t="shared" si="118"/>
        <v>530.70000000000005</v>
      </c>
      <c r="H730" s="12">
        <f t="shared" si="119"/>
        <v>-87.752025626530994</v>
      </c>
    </row>
    <row r="731" spans="1:9" x14ac:dyDescent="0.25">
      <c r="A731" s="10">
        <f t="shared" si="113"/>
        <v>43944</v>
      </c>
      <c r="B731">
        <f>'0423'!B45</f>
        <v>65</v>
      </c>
      <c r="C731">
        <f>'0423'!C45</f>
        <v>0</v>
      </c>
      <c r="D731">
        <f>'0423'!D45</f>
        <v>0</v>
      </c>
      <c r="E731">
        <f>'0423'!E45</f>
        <v>530.70000000000005</v>
      </c>
      <c r="F731" s="56">
        <f t="shared" si="115"/>
        <v>65</v>
      </c>
      <c r="G731" s="4">
        <f t="shared" si="118"/>
        <v>530.70000000000005</v>
      </c>
      <c r="H731" s="12">
        <f t="shared" si="119"/>
        <v>-87.752025626530994</v>
      </c>
    </row>
    <row r="732" spans="1:9" x14ac:dyDescent="0.25">
      <c r="A732" s="10">
        <f t="shared" si="113"/>
        <v>43951</v>
      </c>
      <c r="B732">
        <f>'0430'!B45</f>
        <v>56</v>
      </c>
      <c r="C732">
        <f>'0430'!C45</f>
        <v>0</v>
      </c>
      <c r="D732">
        <f>'0430'!D45</f>
        <v>0</v>
      </c>
      <c r="E732">
        <f>'0430'!E45</f>
        <v>530.70000000000005</v>
      </c>
      <c r="F732" s="56">
        <f t="shared" si="115"/>
        <v>56</v>
      </c>
      <c r="G732" s="4">
        <f t="shared" si="118"/>
        <v>530.70000000000005</v>
      </c>
      <c r="H732" s="12">
        <f t="shared" si="119"/>
        <v>-89.447899001319016</v>
      </c>
      <c r="I732">
        <f>'0430'!F45</f>
        <v>0</v>
      </c>
    </row>
    <row r="733" spans="1:9" x14ac:dyDescent="0.25">
      <c r="A733" s="10">
        <f t="shared" si="113"/>
        <v>43958</v>
      </c>
      <c r="B733">
        <f>'0507'!B45</f>
        <v>56</v>
      </c>
      <c r="C733">
        <f>'0507'!C45</f>
        <v>0</v>
      </c>
      <c r="D733">
        <f>'0507'!D45</f>
        <v>0</v>
      </c>
      <c r="E733">
        <f>'0507'!E45</f>
        <v>530.70000000000005</v>
      </c>
      <c r="F733" s="56">
        <f t="shared" si="115"/>
        <v>56</v>
      </c>
      <c r="G733" s="4">
        <f t="shared" si="118"/>
        <v>530.70000000000005</v>
      </c>
      <c r="H733" s="12">
        <f t="shared" si="119"/>
        <v>-89.447899001319016</v>
      </c>
      <c r="I733">
        <f>'0507'!F45</f>
        <v>0</v>
      </c>
    </row>
    <row r="734" spans="1:9" x14ac:dyDescent="0.25">
      <c r="A734" s="10">
        <f t="shared" si="113"/>
        <v>43965</v>
      </c>
      <c r="B734">
        <f>'0514'!B45</f>
        <v>5</v>
      </c>
      <c r="C734">
        <f>'0514'!C45</f>
        <v>0</v>
      </c>
      <c r="D734">
        <f>'0514'!D45</f>
        <v>48.6</v>
      </c>
      <c r="E734">
        <f>'0514'!E45</f>
        <v>530.70000000000005</v>
      </c>
      <c r="F734" s="56">
        <f t="shared" si="115"/>
        <v>53.6</v>
      </c>
      <c r="G734" s="4">
        <f t="shared" si="118"/>
        <v>530.70000000000005</v>
      </c>
      <c r="H734" s="12">
        <f t="shared" si="119"/>
        <v>-89.900131901262483</v>
      </c>
      <c r="I734">
        <f>'0514'!F45</f>
        <v>0</v>
      </c>
    </row>
    <row r="735" spans="1:9" x14ac:dyDescent="0.25">
      <c r="A735" s="10">
        <f t="shared" si="113"/>
        <v>43972</v>
      </c>
      <c r="B735">
        <f>'0521'!B46</f>
        <v>5</v>
      </c>
      <c r="C735">
        <f>'0521'!C46</f>
        <v>0</v>
      </c>
      <c r="D735">
        <f>'0521'!D46</f>
        <v>48.6</v>
      </c>
      <c r="E735">
        <f>'0521'!E46</f>
        <v>530.70000000000005</v>
      </c>
      <c r="F735" s="56">
        <f t="shared" si="115"/>
        <v>53.6</v>
      </c>
      <c r="G735" s="4">
        <f t="shared" si="118"/>
        <v>530.70000000000005</v>
      </c>
      <c r="H735" s="12">
        <f t="shared" si="119"/>
        <v>-89.900131901262483</v>
      </c>
      <c r="I735">
        <f>'0521'!F46</f>
        <v>0</v>
      </c>
    </row>
    <row r="736" spans="1:9" x14ac:dyDescent="0.25">
      <c r="A736" s="10">
        <f t="shared" si="113"/>
        <v>43979</v>
      </c>
      <c r="B736">
        <f>'0528'!B46</f>
        <v>5</v>
      </c>
      <c r="C736">
        <f>'0528'!C46</f>
        <v>0</v>
      </c>
      <c r="D736">
        <f>'0528'!D46</f>
        <v>48.6</v>
      </c>
      <c r="E736">
        <f>'0528'!E46</f>
        <v>530.70000000000005</v>
      </c>
      <c r="F736" s="56">
        <f t="shared" si="115"/>
        <v>53.6</v>
      </c>
      <c r="G736" s="4">
        <f t="shared" si="118"/>
        <v>530.70000000000005</v>
      </c>
      <c r="H736" s="12">
        <f t="shared" si="119"/>
        <v>-89.900131901262483</v>
      </c>
      <c r="I736">
        <f>'0528'!F46</f>
        <v>0</v>
      </c>
    </row>
    <row r="737" spans="1:9" x14ac:dyDescent="0.25">
      <c r="A737" s="10">
        <f t="shared" si="113"/>
        <v>43986</v>
      </c>
      <c r="B737">
        <f>'0604'!B46</f>
        <v>5</v>
      </c>
      <c r="C737">
        <f>'0604'!C46</f>
        <v>0</v>
      </c>
      <c r="D737">
        <f>'0604'!D46</f>
        <v>48.6</v>
      </c>
      <c r="E737">
        <f>'0604'!E46</f>
        <v>530.70000000000005</v>
      </c>
      <c r="F737" s="56">
        <f t="shared" si="115"/>
        <v>53.6</v>
      </c>
      <c r="G737" s="4">
        <f t="shared" si="118"/>
        <v>530.70000000000005</v>
      </c>
      <c r="H737" s="12">
        <f t="shared" si="119"/>
        <v>-89.900131901262483</v>
      </c>
      <c r="I737">
        <f>'0604'!F46</f>
        <v>0</v>
      </c>
    </row>
    <row r="738" spans="1:9" x14ac:dyDescent="0.25">
      <c r="A738" s="10">
        <f t="shared" si="113"/>
        <v>43993</v>
      </c>
      <c r="B738">
        <f>'0611'!B45</f>
        <v>5</v>
      </c>
      <c r="C738">
        <f>'0611'!C45</f>
        <v>0</v>
      </c>
      <c r="D738">
        <f>'0611'!D45</f>
        <v>48.6</v>
      </c>
      <c r="E738">
        <f>'0611'!E45</f>
        <v>530.70000000000005</v>
      </c>
      <c r="F738" s="56">
        <f t="shared" si="115"/>
        <v>53.6</v>
      </c>
      <c r="G738" s="4">
        <f t="shared" si="118"/>
        <v>530.70000000000005</v>
      </c>
      <c r="H738" s="12">
        <f t="shared" si="119"/>
        <v>-89.900131901262483</v>
      </c>
      <c r="I738">
        <f>'0611'!F45</f>
        <v>0</v>
      </c>
    </row>
    <row r="739" spans="1:9" x14ac:dyDescent="0.25">
      <c r="A739" s="10">
        <f t="shared" si="113"/>
        <v>44000</v>
      </c>
      <c r="B739">
        <f>'0618'!B45</f>
        <v>0</v>
      </c>
      <c r="C739">
        <f>'0618'!C45</f>
        <v>0</v>
      </c>
      <c r="D739">
        <f>'0618'!D45</f>
        <v>48.6</v>
      </c>
      <c r="E739">
        <f>'0618'!E45</f>
        <v>530.70000000000005</v>
      </c>
      <c r="F739" s="56">
        <f t="shared" si="115"/>
        <v>48.6</v>
      </c>
      <c r="G739" s="4">
        <f t="shared" si="118"/>
        <v>530.70000000000005</v>
      </c>
      <c r="H739" s="12">
        <f t="shared" si="119"/>
        <v>-90.842283776144711</v>
      </c>
      <c r="I739">
        <f>'0618'!F45</f>
        <v>0</v>
      </c>
    </row>
    <row r="740" spans="1:9" x14ac:dyDescent="0.25">
      <c r="A740" s="10">
        <f t="shared" si="113"/>
        <v>44007</v>
      </c>
      <c r="B740">
        <f>'0625'!B45</f>
        <v>0</v>
      </c>
      <c r="C740">
        <f>'0625'!C45</f>
        <v>0</v>
      </c>
      <c r="D740">
        <f>'0625'!D45</f>
        <v>48.6</v>
      </c>
      <c r="E740">
        <f>'0625'!E45</f>
        <v>530.70000000000005</v>
      </c>
      <c r="F740" s="56">
        <f t="shared" si="115"/>
        <v>48.6</v>
      </c>
      <c r="G740" s="4">
        <f t="shared" si="118"/>
        <v>530.70000000000005</v>
      </c>
      <c r="H740" s="12">
        <f t="shared" si="119"/>
        <v>-90.842283776144711</v>
      </c>
      <c r="I740">
        <f>'0625'!F45</f>
        <v>0</v>
      </c>
    </row>
    <row r="741" spans="1:9" x14ac:dyDescent="0.25">
      <c r="A741" s="10">
        <f t="shared" si="113"/>
        <v>44014</v>
      </c>
      <c r="B741">
        <f>'0702'!B45</f>
        <v>0</v>
      </c>
      <c r="C741">
        <f>'0702'!C45</f>
        <v>0</v>
      </c>
      <c r="D741">
        <f>'0702'!D45</f>
        <v>48.6</v>
      </c>
      <c r="E741">
        <f>'0702'!E45</f>
        <v>530.70000000000005</v>
      </c>
      <c r="F741" s="56">
        <f t="shared" si="115"/>
        <v>48.6</v>
      </c>
      <c r="G741" s="4">
        <f t="shared" si="118"/>
        <v>530.70000000000005</v>
      </c>
      <c r="H741" s="12">
        <f t="shared" si="119"/>
        <v>-90.842283776144711</v>
      </c>
      <c r="I741">
        <f>'0702'!F45</f>
        <v>0</v>
      </c>
    </row>
    <row r="742" spans="1:9" x14ac:dyDescent="0.25">
      <c r="A742" s="10">
        <f t="shared" si="113"/>
        <v>44021</v>
      </c>
      <c r="B742">
        <f>'0709'!B45</f>
        <v>0</v>
      </c>
      <c r="C742">
        <f>'0709'!C45</f>
        <v>0</v>
      </c>
      <c r="D742">
        <f>'0709'!D45</f>
        <v>48.6</v>
      </c>
      <c r="E742">
        <f>'0709'!E45</f>
        <v>530.70000000000005</v>
      </c>
      <c r="F742" s="56">
        <f t="shared" si="115"/>
        <v>48.6</v>
      </c>
      <c r="G742" s="4">
        <f t="shared" si="118"/>
        <v>530.70000000000005</v>
      </c>
      <c r="H742" s="12">
        <f t="shared" si="119"/>
        <v>-90.842283776144711</v>
      </c>
      <c r="I742">
        <f>'0709'!F45</f>
        <v>0</v>
      </c>
    </row>
    <row r="743" spans="1:9" x14ac:dyDescent="0.25">
      <c r="A743" s="10">
        <f t="shared" si="113"/>
        <v>44028</v>
      </c>
      <c r="B743">
        <f>'0716'!B45</f>
        <v>0</v>
      </c>
      <c r="C743">
        <f>'0716'!C45</f>
        <v>0</v>
      </c>
      <c r="D743">
        <f>'0716'!D45</f>
        <v>48.6</v>
      </c>
      <c r="E743">
        <f>'0716'!E45</f>
        <v>530.70000000000005</v>
      </c>
      <c r="F743" s="56">
        <f t="shared" si="115"/>
        <v>48.6</v>
      </c>
      <c r="G743" s="4">
        <f t="shared" si="118"/>
        <v>530.70000000000005</v>
      </c>
      <c r="H743" s="12">
        <f t="shared" si="119"/>
        <v>-90.842283776144711</v>
      </c>
      <c r="I743">
        <f>'0716'!F45</f>
        <v>0</v>
      </c>
    </row>
    <row r="744" spans="1:9" x14ac:dyDescent="0.25">
      <c r="A744" s="10">
        <f t="shared" si="113"/>
        <v>44035</v>
      </c>
      <c r="B744">
        <f>'0723'!B45</f>
        <v>0</v>
      </c>
      <c r="C744">
        <f>'0723'!C45</f>
        <v>0</v>
      </c>
      <c r="D744">
        <f>'0723'!D45</f>
        <v>48.6</v>
      </c>
      <c r="E744">
        <f>'0723'!E45</f>
        <v>530.70000000000005</v>
      </c>
      <c r="F744" s="56">
        <f t="shared" si="115"/>
        <v>48.6</v>
      </c>
      <c r="G744" s="4">
        <f t="shared" si="118"/>
        <v>530.70000000000005</v>
      </c>
      <c r="H744" s="12">
        <f t="shared" si="119"/>
        <v>-90.842283776144711</v>
      </c>
      <c r="I744">
        <f>'0723'!F45</f>
        <v>0</v>
      </c>
    </row>
    <row r="745" spans="1:9" x14ac:dyDescent="0.25">
      <c r="A745" s="10">
        <f t="shared" si="113"/>
        <v>44042</v>
      </c>
      <c r="B745">
        <f>'0730'!B45</f>
        <v>0</v>
      </c>
      <c r="C745">
        <f>'0730'!C45</f>
        <v>0</v>
      </c>
      <c r="D745">
        <f>'0730'!D45</f>
        <v>48.6</v>
      </c>
      <c r="E745">
        <f>'0730'!E45</f>
        <v>530.70000000000005</v>
      </c>
      <c r="F745" s="56">
        <f t="shared" si="115"/>
        <v>48.6</v>
      </c>
      <c r="G745" s="4">
        <f t="shared" si="118"/>
        <v>530.70000000000005</v>
      </c>
      <c r="H745" s="12">
        <f t="shared" si="119"/>
        <v>-90.842283776144711</v>
      </c>
      <c r="I745">
        <f>'0730'!F45</f>
        <v>0</v>
      </c>
    </row>
    <row r="746" spans="1:9" x14ac:dyDescent="0.25">
      <c r="A746" s="10">
        <f t="shared" si="113"/>
        <v>44049</v>
      </c>
      <c r="B746">
        <f>'0806'!B45</f>
        <v>0</v>
      </c>
      <c r="C746">
        <f>'0806'!C45</f>
        <v>0</v>
      </c>
      <c r="D746">
        <f>'0806'!D45</f>
        <v>48.6</v>
      </c>
      <c r="E746">
        <f>'0806'!E45</f>
        <v>530.70000000000005</v>
      </c>
      <c r="F746" s="56">
        <f t="shared" si="115"/>
        <v>48.6</v>
      </c>
      <c r="G746" s="4">
        <f t="shared" si="118"/>
        <v>530.70000000000005</v>
      </c>
      <c r="H746" s="12">
        <f t="shared" si="119"/>
        <v>-90.842283776144711</v>
      </c>
      <c r="I746">
        <f>'0806'!F45</f>
        <v>0</v>
      </c>
    </row>
    <row r="747" spans="1:9" x14ac:dyDescent="0.25">
      <c r="A747" s="10">
        <f t="shared" si="113"/>
        <v>44056</v>
      </c>
      <c r="B747">
        <f>'0813'!B45</f>
        <v>0</v>
      </c>
      <c r="C747">
        <f>'0813'!C45</f>
        <v>0</v>
      </c>
      <c r="D747">
        <f>'0813'!D45</f>
        <v>48.6</v>
      </c>
      <c r="E747">
        <f>'0813'!E45</f>
        <v>530.70000000000005</v>
      </c>
      <c r="F747" s="56">
        <f t="shared" si="115"/>
        <v>48.6</v>
      </c>
      <c r="G747" s="4">
        <f t="shared" si="118"/>
        <v>530.70000000000005</v>
      </c>
      <c r="H747" s="12">
        <f t="shared" si="119"/>
        <v>-90.842283776144711</v>
      </c>
      <c r="I747">
        <f>'0813'!F45</f>
        <v>0</v>
      </c>
    </row>
    <row r="748" spans="1:9" x14ac:dyDescent="0.25">
      <c r="A748" s="10">
        <f t="shared" si="113"/>
        <v>44063</v>
      </c>
      <c r="B748">
        <f>'0820'!B45</f>
        <v>0</v>
      </c>
      <c r="C748">
        <f>'0820'!C45</f>
        <v>0</v>
      </c>
      <c r="D748">
        <f>'0820'!D45</f>
        <v>48.6</v>
      </c>
      <c r="E748">
        <f>'0820'!E45</f>
        <v>530.70000000000005</v>
      </c>
      <c r="F748" s="56">
        <f t="shared" si="115"/>
        <v>48.6</v>
      </c>
      <c r="G748" s="4">
        <f t="shared" si="118"/>
        <v>530.70000000000005</v>
      </c>
      <c r="H748" s="12">
        <f t="shared" si="119"/>
        <v>-90.842283776144711</v>
      </c>
      <c r="I748">
        <f>'0820'!F45</f>
        <v>0</v>
      </c>
    </row>
    <row r="749" spans="1:9" x14ac:dyDescent="0.25">
      <c r="A749" s="10">
        <f t="shared" si="113"/>
        <v>44070</v>
      </c>
      <c r="B749">
        <f>'0827'!B45</f>
        <v>0</v>
      </c>
      <c r="C749">
        <f>'0827'!C45</f>
        <v>0</v>
      </c>
      <c r="D749">
        <f>'0827'!D45</f>
        <v>48.6</v>
      </c>
      <c r="E749">
        <f>'0827'!E45</f>
        <v>530.70000000000005</v>
      </c>
      <c r="F749" s="56">
        <f t="shared" si="115"/>
        <v>48.6</v>
      </c>
      <c r="G749" s="4">
        <f t="shared" si="118"/>
        <v>530.70000000000005</v>
      </c>
      <c r="H749" s="12">
        <f t="shared" si="119"/>
        <v>-90.842283776144711</v>
      </c>
      <c r="I749">
        <f>'0827'!F45</f>
        <v>0</v>
      </c>
    </row>
    <row r="750" spans="1:9" x14ac:dyDescent="0.25">
      <c r="A750" s="10">
        <f t="shared" si="113"/>
        <v>44077</v>
      </c>
      <c r="B750" s="48" t="s">
        <v>643</v>
      </c>
      <c r="C750" s="48" t="s">
        <v>643</v>
      </c>
      <c r="D750" s="48" t="s">
        <v>643</v>
      </c>
      <c r="E750" s="48" t="s">
        <v>643</v>
      </c>
      <c r="F750" s="56" t="e">
        <f t="shared" si="115"/>
        <v>#VALUE!</v>
      </c>
      <c r="G750" s="4" t="e">
        <f t="shared" si="118"/>
        <v>#VALUE!</v>
      </c>
      <c r="H750" s="12" t="e">
        <f t="shared" si="119"/>
        <v>#VALUE!</v>
      </c>
    </row>
    <row r="751" spans="1:9" x14ac:dyDescent="0.25">
      <c r="A751" s="10">
        <f t="shared" si="113"/>
        <v>44084</v>
      </c>
      <c r="B751" s="48" t="s">
        <v>643</v>
      </c>
      <c r="C751" s="48" t="s">
        <v>643</v>
      </c>
      <c r="D751" s="48" t="s">
        <v>643</v>
      </c>
      <c r="E751" s="48" t="s">
        <v>643</v>
      </c>
      <c r="F751" s="56" t="e">
        <f t="shared" si="115"/>
        <v>#VALUE!</v>
      </c>
      <c r="G751" s="4" t="e">
        <f t="shared" si="118"/>
        <v>#VALUE!</v>
      </c>
      <c r="H751" s="12" t="e">
        <f t="shared" si="119"/>
        <v>#VALUE!</v>
      </c>
    </row>
    <row r="752" spans="1:9" x14ac:dyDescent="0.25">
      <c r="A752" s="10">
        <f t="shared" si="113"/>
        <v>44091</v>
      </c>
      <c r="B752" s="48" t="s">
        <v>643</v>
      </c>
      <c r="C752" s="48" t="s">
        <v>643</v>
      </c>
      <c r="D752" s="48" t="s">
        <v>643</v>
      </c>
      <c r="E752" s="48" t="s">
        <v>643</v>
      </c>
      <c r="F752" s="56" t="e">
        <f t="shared" si="115"/>
        <v>#VALUE!</v>
      </c>
      <c r="G752" s="4" t="e">
        <f t="shared" si="118"/>
        <v>#VALUE!</v>
      </c>
      <c r="H752" s="12" t="e">
        <f t="shared" si="119"/>
        <v>#VALUE!</v>
      </c>
    </row>
    <row r="753" spans="1:8" x14ac:dyDescent="0.25">
      <c r="A753" s="10">
        <f t="shared" si="113"/>
        <v>44098</v>
      </c>
      <c r="B753" s="48" t="s">
        <v>643</v>
      </c>
      <c r="C753" s="48" t="s">
        <v>643</v>
      </c>
      <c r="D753" s="48" t="s">
        <v>643</v>
      </c>
      <c r="E753" s="48" t="s">
        <v>643</v>
      </c>
      <c r="F753" s="56" t="e">
        <f t="shared" si="115"/>
        <v>#VALUE!</v>
      </c>
      <c r="G753" s="4" t="e">
        <f t="shared" si="118"/>
        <v>#VALUE!</v>
      </c>
      <c r="H753" s="12" t="e">
        <f t="shared" si="119"/>
        <v>#VALUE!</v>
      </c>
    </row>
    <row r="754" spans="1:8" x14ac:dyDescent="0.25">
      <c r="A754" s="10">
        <f t="shared" si="113"/>
        <v>44105</v>
      </c>
      <c r="B754" s="48" t="s">
        <v>643</v>
      </c>
      <c r="C754" s="48" t="s">
        <v>643</v>
      </c>
      <c r="D754" s="48" t="s">
        <v>643</v>
      </c>
      <c r="E754" s="48" t="s">
        <v>643</v>
      </c>
      <c r="F754" s="56" t="e">
        <f t="shared" si="115"/>
        <v>#VALUE!</v>
      </c>
      <c r="G754" s="4" t="e">
        <f t="shared" si="118"/>
        <v>#VALUE!</v>
      </c>
      <c r="H754" s="12" t="e">
        <f t="shared" si="119"/>
        <v>#VALUE!</v>
      </c>
    </row>
    <row r="755" spans="1:8" x14ac:dyDescent="0.25">
      <c r="A755" s="10">
        <f t="shared" si="113"/>
        <v>44112</v>
      </c>
      <c r="B755" s="48" t="s">
        <v>643</v>
      </c>
      <c r="C755" s="48" t="s">
        <v>643</v>
      </c>
      <c r="D755" s="48" t="s">
        <v>643</v>
      </c>
      <c r="E755" s="48" t="s">
        <v>643</v>
      </c>
      <c r="F755" s="56" t="e">
        <f t="shared" si="115"/>
        <v>#VALUE!</v>
      </c>
      <c r="G755" s="4" t="e">
        <f t="shared" si="118"/>
        <v>#VALUE!</v>
      </c>
      <c r="H755" s="12" t="e">
        <f t="shared" si="119"/>
        <v>#VALUE!</v>
      </c>
    </row>
    <row r="756" spans="1:8" x14ac:dyDescent="0.25">
      <c r="A756" s="10">
        <f t="shared" si="113"/>
        <v>44119</v>
      </c>
      <c r="B756" s="48" t="s">
        <v>643</v>
      </c>
      <c r="C756" s="48" t="s">
        <v>643</v>
      </c>
      <c r="D756" s="48" t="s">
        <v>643</v>
      </c>
      <c r="E756" s="48" t="s">
        <v>643</v>
      </c>
      <c r="F756" s="56" t="e">
        <f t="shared" si="115"/>
        <v>#VALUE!</v>
      </c>
      <c r="G756" s="4" t="e">
        <f t="shared" si="118"/>
        <v>#VALUE!</v>
      </c>
      <c r="H756" s="12" t="e">
        <f t="shared" si="119"/>
        <v>#VALUE!</v>
      </c>
    </row>
    <row r="757" spans="1:8" x14ac:dyDescent="0.25">
      <c r="A757" s="10">
        <f t="shared" si="113"/>
        <v>44126</v>
      </c>
      <c r="B757">
        <f>'1022'!B36</f>
        <v>60</v>
      </c>
      <c r="C757">
        <f>'1022'!C36</f>
        <v>0</v>
      </c>
      <c r="D757">
        <f>'1022'!D36</f>
        <v>0</v>
      </c>
      <c r="E757">
        <f>'1022'!E36</f>
        <v>0</v>
      </c>
      <c r="F757" s="56">
        <f t="shared" si="115"/>
        <v>60</v>
      </c>
      <c r="G757" s="4">
        <f t="shared" si="118"/>
        <v>0</v>
      </c>
      <c r="H757" s="12" t="e">
        <f>+(F757/G757-1)*100</f>
        <v>#DIV/0!</v>
      </c>
    </row>
    <row r="758" spans="1:8" x14ac:dyDescent="0.25">
      <c r="A758" s="10">
        <f t="shared" si="113"/>
        <v>44133</v>
      </c>
      <c r="B758">
        <f>'1029'!B36</f>
        <v>60</v>
      </c>
      <c r="C758">
        <f>'1029'!C36</f>
        <v>0</v>
      </c>
      <c r="D758">
        <f>'1029'!D36</f>
        <v>0</v>
      </c>
      <c r="E758">
        <f>'1029'!E36</f>
        <v>0</v>
      </c>
      <c r="F758" s="56">
        <f t="shared" si="115"/>
        <v>60</v>
      </c>
      <c r="G758" s="4">
        <f t="shared" si="118"/>
        <v>0</v>
      </c>
      <c r="H758" s="12" t="e">
        <f t="shared" si="119"/>
        <v>#DIV/0!</v>
      </c>
    </row>
    <row r="759" spans="1:8" x14ac:dyDescent="0.25">
      <c r="A759" s="10">
        <f t="shared" si="113"/>
        <v>44140</v>
      </c>
      <c r="B759">
        <f>'1105'!B37</f>
        <v>60</v>
      </c>
      <c r="C759">
        <f>'1105'!C37</f>
        <v>0</v>
      </c>
      <c r="D759">
        <f>'1105'!D37</f>
        <v>0</v>
      </c>
      <c r="E759">
        <f>'1105'!E37</f>
        <v>0</v>
      </c>
      <c r="F759" s="56">
        <f t="shared" si="115"/>
        <v>60</v>
      </c>
      <c r="G759" s="4">
        <f t="shared" si="118"/>
        <v>0</v>
      </c>
      <c r="H759" s="12" t="e">
        <f t="shared" si="119"/>
        <v>#DIV/0!</v>
      </c>
    </row>
    <row r="760" spans="1:8" x14ac:dyDescent="0.25">
      <c r="A760" s="10">
        <f t="shared" si="113"/>
        <v>44147</v>
      </c>
      <c r="B760">
        <f>'1112'!B36</f>
        <v>60</v>
      </c>
      <c r="C760">
        <f>'1112'!C36</f>
        <v>0</v>
      </c>
      <c r="D760">
        <f>'1112'!D36</f>
        <v>0</v>
      </c>
      <c r="E760">
        <f>'1112'!E36</f>
        <v>0</v>
      </c>
      <c r="F760" s="56">
        <f t="shared" si="115"/>
        <v>60</v>
      </c>
      <c r="G760" s="4">
        <f t="shared" si="118"/>
        <v>0</v>
      </c>
      <c r="H760" s="12" t="e">
        <f t="shared" si="119"/>
        <v>#DIV/0!</v>
      </c>
    </row>
    <row r="761" spans="1:8" x14ac:dyDescent="0.25">
      <c r="A761" s="10">
        <f t="shared" si="113"/>
        <v>44154</v>
      </c>
      <c r="B761">
        <f>'1119'!B36</f>
        <v>60</v>
      </c>
      <c r="C761">
        <f>'1119'!C36</f>
        <v>0</v>
      </c>
      <c r="D761">
        <f>'1119'!D36</f>
        <v>0</v>
      </c>
      <c r="E761">
        <f>'1119'!E36</f>
        <v>0</v>
      </c>
      <c r="F761" s="56">
        <f t="shared" si="115"/>
        <v>60</v>
      </c>
      <c r="G761" s="4">
        <f t="shared" si="118"/>
        <v>0</v>
      </c>
      <c r="H761" s="12" t="e">
        <f t="shared" si="119"/>
        <v>#DIV/0!</v>
      </c>
    </row>
    <row r="762" spans="1:8" x14ac:dyDescent="0.25">
      <c r="A762" s="10">
        <f t="shared" si="113"/>
        <v>44161</v>
      </c>
      <c r="B762">
        <f>'1126'!B36</f>
        <v>60</v>
      </c>
      <c r="C762">
        <f>'1126'!C36</f>
        <v>0</v>
      </c>
      <c r="D762">
        <f>'1126'!D36</f>
        <v>0</v>
      </c>
      <c r="E762">
        <f>'1126'!E36</f>
        <v>0</v>
      </c>
      <c r="F762" s="56">
        <f t="shared" ref="F762:F767" si="120">B762+D762</f>
        <v>60</v>
      </c>
      <c r="G762" s="4">
        <f t="shared" ref="G762:G767" si="121">+C762+E762</f>
        <v>0</v>
      </c>
      <c r="H762" s="12" t="e">
        <f t="shared" ref="H762:H767" si="122">+(F762/G762-1)*100</f>
        <v>#DIV/0!</v>
      </c>
    </row>
    <row r="763" spans="1:8" x14ac:dyDescent="0.25">
      <c r="A763" s="10">
        <f t="shared" si="113"/>
        <v>44168</v>
      </c>
      <c r="B763">
        <f>'1203'!B36</f>
        <v>60</v>
      </c>
      <c r="C763">
        <f>'1203'!C36</f>
        <v>0</v>
      </c>
      <c r="D763">
        <f>'1203'!D36</f>
        <v>0</v>
      </c>
      <c r="E763">
        <f>'1203'!E36</f>
        <v>0</v>
      </c>
      <c r="F763" s="56">
        <f t="shared" si="120"/>
        <v>60</v>
      </c>
      <c r="G763" s="4">
        <f t="shared" si="121"/>
        <v>0</v>
      </c>
      <c r="H763" s="12" t="e">
        <f t="shared" si="122"/>
        <v>#DIV/0!</v>
      </c>
    </row>
    <row r="764" spans="1:8" x14ac:dyDescent="0.25">
      <c r="A764" s="10">
        <f t="shared" si="113"/>
        <v>44175</v>
      </c>
      <c r="B764">
        <f>'1210'!B37</f>
        <v>60</v>
      </c>
      <c r="C764">
        <f>'1210'!C37</f>
        <v>0</v>
      </c>
      <c r="D764">
        <f>'1210'!D37</f>
        <v>0</v>
      </c>
      <c r="E764">
        <f>'1210'!E37</f>
        <v>0</v>
      </c>
      <c r="F764" s="56">
        <f t="shared" si="120"/>
        <v>60</v>
      </c>
      <c r="G764" s="4">
        <f t="shared" si="121"/>
        <v>0</v>
      </c>
      <c r="H764" s="12" t="e">
        <f t="shared" si="122"/>
        <v>#DIV/0!</v>
      </c>
    </row>
    <row r="765" spans="1:8" x14ac:dyDescent="0.25">
      <c r="A765" s="10">
        <f t="shared" si="113"/>
        <v>44182</v>
      </c>
      <c r="B765">
        <f>'1217'!B38</f>
        <v>120</v>
      </c>
      <c r="C765">
        <f>'1217'!C38</f>
        <v>0</v>
      </c>
      <c r="D765">
        <f>'1217'!D38</f>
        <v>0</v>
      </c>
      <c r="E765">
        <f>'1217'!E38</f>
        <v>0</v>
      </c>
      <c r="F765" s="56">
        <f t="shared" si="120"/>
        <v>120</v>
      </c>
      <c r="G765" s="4">
        <f t="shared" si="121"/>
        <v>0</v>
      </c>
      <c r="H765" s="12" t="e">
        <f t="shared" si="122"/>
        <v>#DIV/0!</v>
      </c>
    </row>
    <row r="766" spans="1:8" x14ac:dyDescent="0.25">
      <c r="A766" s="10">
        <f t="shared" ref="A766:A831" si="123">+A765+7</f>
        <v>44189</v>
      </c>
      <c r="B766">
        <f>'1224'!B39</f>
        <v>165</v>
      </c>
      <c r="C766">
        <f>'1224'!C39</f>
        <v>0</v>
      </c>
      <c r="D766">
        <f>'1224'!D39</f>
        <v>0</v>
      </c>
      <c r="E766">
        <f>'1224'!E39</f>
        <v>0</v>
      </c>
      <c r="F766" s="56">
        <f t="shared" si="120"/>
        <v>165</v>
      </c>
      <c r="G766" s="4">
        <f t="shared" si="121"/>
        <v>0</v>
      </c>
      <c r="H766" s="12" t="e">
        <f t="shared" si="122"/>
        <v>#DIV/0!</v>
      </c>
    </row>
    <row r="767" spans="1:8" x14ac:dyDescent="0.25">
      <c r="A767" s="10">
        <f t="shared" si="123"/>
        <v>44196</v>
      </c>
      <c r="B767">
        <f>'1231'!B39</f>
        <v>165.3</v>
      </c>
      <c r="C767">
        <f>'1231'!C39</f>
        <v>0</v>
      </c>
      <c r="D767">
        <f>'1231'!D39</f>
        <v>0</v>
      </c>
      <c r="E767">
        <f>'1231'!E39</f>
        <v>0</v>
      </c>
      <c r="F767" s="56">
        <f t="shared" si="120"/>
        <v>165.3</v>
      </c>
      <c r="G767" s="4">
        <f t="shared" si="121"/>
        <v>0</v>
      </c>
      <c r="H767" s="12" t="e">
        <f t="shared" si="122"/>
        <v>#DIV/0!</v>
      </c>
    </row>
    <row r="768" spans="1:8" x14ac:dyDescent="0.25">
      <c r="A768" s="10">
        <f t="shared" si="123"/>
        <v>44203</v>
      </c>
      <c r="B768">
        <f>'0107'!B39</f>
        <v>165.3</v>
      </c>
      <c r="C768">
        <f>'0107'!C39</f>
        <v>0</v>
      </c>
      <c r="D768">
        <f>'0107'!D39</f>
        <v>58.5</v>
      </c>
      <c r="E768">
        <f>'0107'!E39</f>
        <v>0</v>
      </c>
      <c r="F768" s="56">
        <f t="shared" ref="F768:F774" si="124">B768+D768</f>
        <v>223.8</v>
      </c>
      <c r="G768" s="4">
        <f t="shared" ref="G768:G774" si="125">+C768+E768</f>
        <v>0</v>
      </c>
      <c r="H768" s="12" t="e">
        <f t="shared" ref="H768:H774" si="126">+(F768/G768-1)*100</f>
        <v>#DIV/0!</v>
      </c>
    </row>
    <row r="769" spans="1:9" x14ac:dyDescent="0.25">
      <c r="A769" s="10">
        <f t="shared" si="123"/>
        <v>44210</v>
      </c>
      <c r="B769">
        <f>'0114'!B39</f>
        <v>165</v>
      </c>
      <c r="C769">
        <f>'0114'!C39</f>
        <v>0</v>
      </c>
      <c r="D769">
        <f>'0114'!D39</f>
        <v>69.599999999999994</v>
      </c>
      <c r="E769">
        <f>'0114'!E39</f>
        <v>0</v>
      </c>
      <c r="F769" s="56">
        <f t="shared" si="124"/>
        <v>234.6</v>
      </c>
      <c r="G769" s="4">
        <f t="shared" si="125"/>
        <v>0</v>
      </c>
      <c r="H769" s="12" t="e">
        <f t="shared" si="126"/>
        <v>#DIV/0!</v>
      </c>
    </row>
    <row r="770" spans="1:9" x14ac:dyDescent="0.25">
      <c r="A770" s="10">
        <f t="shared" si="123"/>
        <v>44217</v>
      </c>
      <c r="B770">
        <f>'0121'!B41</f>
        <v>165</v>
      </c>
      <c r="C770">
        <f>'0121'!C41</f>
        <v>0</v>
      </c>
      <c r="D770">
        <f>'0121'!D41</f>
        <v>69.599999999999994</v>
      </c>
      <c r="E770">
        <f>'0121'!E41</f>
        <v>0</v>
      </c>
      <c r="F770" s="56">
        <f t="shared" si="124"/>
        <v>234.6</v>
      </c>
      <c r="G770" s="4">
        <f t="shared" si="125"/>
        <v>0</v>
      </c>
      <c r="H770" s="12" t="e">
        <f t="shared" si="126"/>
        <v>#DIV/0!</v>
      </c>
    </row>
    <row r="771" spans="1:9" x14ac:dyDescent="0.25">
      <c r="A771" s="10">
        <f t="shared" si="123"/>
        <v>44224</v>
      </c>
      <c r="B771">
        <f>'0128'!B41</f>
        <v>165</v>
      </c>
      <c r="C771">
        <f>'0128'!C41</f>
        <v>0</v>
      </c>
      <c r="D771">
        <f>'0128'!D41</f>
        <v>69.599999999999994</v>
      </c>
      <c r="E771">
        <f>'0128'!E41</f>
        <v>0</v>
      </c>
      <c r="F771" s="56">
        <f t="shared" si="124"/>
        <v>234.6</v>
      </c>
      <c r="G771" s="4">
        <f t="shared" si="125"/>
        <v>0</v>
      </c>
      <c r="H771" s="12" t="e">
        <f t="shared" si="126"/>
        <v>#DIV/0!</v>
      </c>
    </row>
    <row r="772" spans="1:9" x14ac:dyDescent="0.25">
      <c r="A772" s="10">
        <f t="shared" si="123"/>
        <v>44231</v>
      </c>
      <c r="B772">
        <f>'0204'!B42</f>
        <v>225</v>
      </c>
      <c r="C772">
        <f>'0204'!C42</f>
        <v>0</v>
      </c>
      <c r="D772">
        <f>'0204'!D42</f>
        <v>129.1</v>
      </c>
      <c r="E772">
        <f>'0204'!E42</f>
        <v>0</v>
      </c>
      <c r="F772" s="56">
        <f t="shared" si="124"/>
        <v>354.1</v>
      </c>
      <c r="G772" s="4">
        <f t="shared" si="125"/>
        <v>0</v>
      </c>
      <c r="H772" s="12" t="e">
        <f t="shared" si="126"/>
        <v>#DIV/0!</v>
      </c>
    </row>
    <row r="773" spans="1:9" x14ac:dyDescent="0.25">
      <c r="A773" s="10">
        <f t="shared" si="123"/>
        <v>44238</v>
      </c>
      <c r="B773">
        <f>'0211'!B41</f>
        <v>188</v>
      </c>
      <c r="C773">
        <f>'0211'!C41</f>
        <v>0</v>
      </c>
      <c r="D773">
        <f>'0211'!D41</f>
        <v>188.2</v>
      </c>
      <c r="E773">
        <f>'0211'!E41</f>
        <v>0</v>
      </c>
      <c r="F773" s="56">
        <f t="shared" si="124"/>
        <v>376.2</v>
      </c>
      <c r="G773" s="4">
        <f t="shared" si="125"/>
        <v>0</v>
      </c>
      <c r="H773" s="12" t="e">
        <f t="shared" si="126"/>
        <v>#DIV/0!</v>
      </c>
    </row>
    <row r="774" spans="1:9" x14ac:dyDescent="0.25">
      <c r="A774" s="10">
        <f t="shared" si="123"/>
        <v>44245</v>
      </c>
      <c r="B774">
        <f>'0218'!B41</f>
        <v>188</v>
      </c>
      <c r="C774">
        <f>'0218'!C41</f>
        <v>0</v>
      </c>
      <c r="D774">
        <f>'0218'!D41</f>
        <v>188.2</v>
      </c>
      <c r="E774">
        <f>'0218'!E41</f>
        <v>0</v>
      </c>
      <c r="F774" s="56">
        <f t="shared" si="124"/>
        <v>376.2</v>
      </c>
      <c r="G774" s="4">
        <f t="shared" si="125"/>
        <v>0</v>
      </c>
      <c r="H774" s="12" t="e">
        <f t="shared" si="126"/>
        <v>#DIV/0!</v>
      </c>
    </row>
    <row r="775" spans="1:9" x14ac:dyDescent="0.25">
      <c r="A775" s="10">
        <f t="shared" si="123"/>
        <v>44252</v>
      </c>
      <c r="B775">
        <f>'0225'!B42</f>
        <v>188</v>
      </c>
      <c r="C775">
        <f>'0225'!C42</f>
        <v>0</v>
      </c>
      <c r="D775">
        <f>'0225'!D42</f>
        <v>221.2</v>
      </c>
      <c r="E775">
        <f>'0225'!E42</f>
        <v>0</v>
      </c>
      <c r="F775" s="56">
        <f t="shared" ref="F775:F806" si="127">B775+D775</f>
        <v>409.2</v>
      </c>
      <c r="G775" s="4">
        <f t="shared" ref="G775:G806" si="128">+C775+E775</f>
        <v>0</v>
      </c>
      <c r="H775" s="12" t="e">
        <f t="shared" ref="H775:H806" si="129">+(F775/G775-1)*100</f>
        <v>#DIV/0!</v>
      </c>
    </row>
    <row r="776" spans="1:9" x14ac:dyDescent="0.25">
      <c r="A776" s="10">
        <f t="shared" si="123"/>
        <v>44259</v>
      </c>
      <c r="B776">
        <f>'0304'!B43</f>
        <v>22.5</v>
      </c>
      <c r="C776">
        <f>'0304'!C43</f>
        <v>0</v>
      </c>
      <c r="D776">
        <f>'0304'!D43</f>
        <v>362</v>
      </c>
      <c r="E776">
        <f>'0304'!E43</f>
        <v>0</v>
      </c>
      <c r="F776" s="56">
        <f t="shared" si="127"/>
        <v>384.5</v>
      </c>
      <c r="G776" s="4">
        <f t="shared" si="128"/>
        <v>0</v>
      </c>
      <c r="H776" s="12" t="e">
        <f t="shared" si="129"/>
        <v>#DIV/0!</v>
      </c>
    </row>
    <row r="777" spans="1:9" x14ac:dyDescent="0.25">
      <c r="A777" s="10">
        <f t="shared" si="123"/>
        <v>44266</v>
      </c>
      <c r="B777">
        <f>'0311'!B43</f>
        <v>124</v>
      </c>
      <c r="C777">
        <f>'0311'!C43</f>
        <v>0</v>
      </c>
      <c r="D777">
        <f>'0311'!D43</f>
        <v>388.2</v>
      </c>
      <c r="E777">
        <f>'0311'!E43</f>
        <v>0</v>
      </c>
      <c r="F777" s="56">
        <f t="shared" si="127"/>
        <v>512.20000000000005</v>
      </c>
      <c r="G777" s="4">
        <f t="shared" si="128"/>
        <v>0</v>
      </c>
      <c r="H777" s="12" t="e">
        <f t="shared" si="129"/>
        <v>#DIV/0!</v>
      </c>
    </row>
    <row r="778" spans="1:9" x14ac:dyDescent="0.25">
      <c r="A778" s="10">
        <f t="shared" si="123"/>
        <v>44273</v>
      </c>
      <c r="B778">
        <f>'0318'!B43</f>
        <v>64</v>
      </c>
      <c r="C778">
        <f>'0318'!C43</f>
        <v>0</v>
      </c>
      <c r="D778">
        <f>'0318'!D43</f>
        <v>446.2</v>
      </c>
      <c r="E778">
        <f>'0318'!E43</f>
        <v>0</v>
      </c>
      <c r="F778" s="56">
        <f t="shared" si="127"/>
        <v>510.2</v>
      </c>
      <c r="G778" s="4">
        <f t="shared" si="128"/>
        <v>0</v>
      </c>
      <c r="H778" s="12" t="e">
        <f t="shared" si="129"/>
        <v>#DIV/0!</v>
      </c>
    </row>
    <row r="779" spans="1:9" x14ac:dyDescent="0.25">
      <c r="A779" s="10">
        <f t="shared" si="123"/>
        <v>44280</v>
      </c>
      <c r="B779">
        <f>'0325'!B43</f>
        <v>64</v>
      </c>
      <c r="C779">
        <f>'0325'!C43</f>
        <v>0</v>
      </c>
      <c r="D779">
        <f>'0325'!D43</f>
        <v>388.2</v>
      </c>
      <c r="E779">
        <f>'0325'!E43</f>
        <v>0</v>
      </c>
      <c r="F779" s="56">
        <f t="shared" si="127"/>
        <v>452.2</v>
      </c>
      <c r="G779" s="4">
        <f t="shared" si="128"/>
        <v>0</v>
      </c>
      <c r="H779" s="12" t="e">
        <f t="shared" si="129"/>
        <v>#DIV/0!</v>
      </c>
    </row>
    <row r="780" spans="1:9" x14ac:dyDescent="0.25">
      <c r="A780" s="10">
        <f t="shared" si="123"/>
        <v>44287</v>
      </c>
      <c r="B780">
        <f>'0401'!B43</f>
        <v>64</v>
      </c>
      <c r="C780">
        <f>'0401'!C43</f>
        <v>65</v>
      </c>
      <c r="D780">
        <f>'0401'!D43</f>
        <v>388.2</v>
      </c>
      <c r="E780">
        <f>'0401'!E43</f>
        <v>0</v>
      </c>
      <c r="F780" s="56">
        <f t="shared" si="127"/>
        <v>452.2</v>
      </c>
      <c r="G780" s="4">
        <f t="shared" si="128"/>
        <v>65</v>
      </c>
      <c r="H780" s="12">
        <f t="shared" si="129"/>
        <v>595.69230769230762</v>
      </c>
    </row>
    <row r="781" spans="1:9" x14ac:dyDescent="0.25">
      <c r="A781" s="10">
        <f t="shared" si="123"/>
        <v>44294</v>
      </c>
      <c r="B781">
        <f>'0408'!B43</f>
        <v>64</v>
      </c>
      <c r="C781">
        <f>'0408'!C43</f>
        <v>65</v>
      </c>
      <c r="D781">
        <f>'0408'!D43</f>
        <v>388.2</v>
      </c>
      <c r="E781">
        <f>'0408'!E43</f>
        <v>0</v>
      </c>
      <c r="F781" s="56">
        <f t="shared" si="127"/>
        <v>452.2</v>
      </c>
      <c r="G781" s="4">
        <f t="shared" si="128"/>
        <v>65</v>
      </c>
      <c r="H781" s="12">
        <f t="shared" si="129"/>
        <v>595.69230769230762</v>
      </c>
    </row>
    <row r="782" spans="1:9" x14ac:dyDescent="0.25">
      <c r="A782" s="10">
        <f t="shared" si="123"/>
        <v>44301</v>
      </c>
      <c r="B782">
        <f>'0415'!B43</f>
        <v>64</v>
      </c>
      <c r="C782">
        <f>'0415'!C43</f>
        <v>65</v>
      </c>
      <c r="D782">
        <f>'0415'!D43</f>
        <v>388.2</v>
      </c>
      <c r="E782">
        <f>'0415'!E43</f>
        <v>0</v>
      </c>
      <c r="F782" s="56">
        <f t="shared" si="127"/>
        <v>452.2</v>
      </c>
      <c r="G782" s="4">
        <f t="shared" si="128"/>
        <v>65</v>
      </c>
      <c r="H782" s="12">
        <f t="shared" si="129"/>
        <v>595.69230769230762</v>
      </c>
      <c r="I782">
        <f>'0415'!F43</f>
        <v>0</v>
      </c>
    </row>
    <row r="783" spans="1:9" x14ac:dyDescent="0.25">
      <c r="A783" s="10">
        <f t="shared" si="123"/>
        <v>44308</v>
      </c>
      <c r="B783">
        <f>'0422'!B43</f>
        <v>64</v>
      </c>
      <c r="C783">
        <f>'0422'!C43</f>
        <v>65</v>
      </c>
      <c r="D783">
        <f>'0422'!D43</f>
        <v>446.4</v>
      </c>
      <c r="E783">
        <f>'0422'!E43</f>
        <v>0</v>
      </c>
      <c r="F783" s="56">
        <f t="shared" si="127"/>
        <v>510.4</v>
      </c>
      <c r="G783" s="4">
        <f t="shared" si="128"/>
        <v>65</v>
      </c>
      <c r="H783" s="12">
        <f t="shared" si="129"/>
        <v>685.23076923076917</v>
      </c>
      <c r="I783">
        <f>'0422'!F43</f>
        <v>0</v>
      </c>
    </row>
    <row r="784" spans="1:9" x14ac:dyDescent="0.25">
      <c r="A784" s="10">
        <f t="shared" si="123"/>
        <v>44315</v>
      </c>
      <c r="B784">
        <f>'0429'!B43</f>
        <v>64</v>
      </c>
      <c r="C784">
        <f>'0429'!C43</f>
        <v>56</v>
      </c>
      <c r="D784">
        <f>'0429'!D43</f>
        <v>446.4</v>
      </c>
      <c r="E784">
        <f>'0429'!E43</f>
        <v>0</v>
      </c>
      <c r="F784" s="56">
        <f t="shared" si="127"/>
        <v>510.4</v>
      </c>
      <c r="G784" s="4">
        <f t="shared" si="128"/>
        <v>56</v>
      </c>
      <c r="H784" s="12">
        <f t="shared" si="129"/>
        <v>811.42857142857133</v>
      </c>
      <c r="I784">
        <f>'0429'!F43</f>
        <v>0</v>
      </c>
    </row>
    <row r="785" spans="1:9" x14ac:dyDescent="0.25">
      <c r="A785" s="10">
        <f t="shared" si="123"/>
        <v>44322</v>
      </c>
      <c r="B785">
        <f>'0506'!B43</f>
        <v>0</v>
      </c>
      <c r="C785">
        <f>'0506'!C43</f>
        <v>56</v>
      </c>
      <c r="D785">
        <f>'0506'!D43</f>
        <v>505.5</v>
      </c>
      <c r="E785">
        <f>'0506'!E43</f>
        <v>0</v>
      </c>
      <c r="F785" s="56">
        <f t="shared" si="127"/>
        <v>505.5</v>
      </c>
      <c r="G785" s="4">
        <f t="shared" si="128"/>
        <v>56</v>
      </c>
      <c r="H785" s="12">
        <f t="shared" si="129"/>
        <v>802.67857142857133</v>
      </c>
      <c r="I785">
        <f>'0506'!F43</f>
        <v>0</v>
      </c>
    </row>
    <row r="786" spans="1:9" x14ac:dyDescent="0.25">
      <c r="A786" s="10">
        <f t="shared" si="123"/>
        <v>44329</v>
      </c>
      <c r="B786">
        <f>'0513'!B43</f>
        <v>0</v>
      </c>
      <c r="C786">
        <f>'0513'!C43</f>
        <v>5</v>
      </c>
      <c r="D786">
        <f>'0513'!D43</f>
        <v>505.5</v>
      </c>
      <c r="E786">
        <f>'0513'!E43</f>
        <v>48.6</v>
      </c>
      <c r="F786" s="56">
        <f t="shared" si="127"/>
        <v>505.5</v>
      </c>
      <c r="G786" s="4">
        <f t="shared" si="128"/>
        <v>53.6</v>
      </c>
      <c r="H786" s="12">
        <f t="shared" si="129"/>
        <v>843.09701492537317</v>
      </c>
      <c r="I786">
        <f>'0513'!F43</f>
        <v>0</v>
      </c>
    </row>
    <row r="787" spans="1:9" x14ac:dyDescent="0.25">
      <c r="A787" s="10">
        <f t="shared" si="123"/>
        <v>44336</v>
      </c>
      <c r="B787">
        <f>'0520'!B43</f>
        <v>0</v>
      </c>
      <c r="C787">
        <f>'0520'!C43</f>
        <v>5</v>
      </c>
      <c r="D787">
        <f>'0520'!D43</f>
        <v>505.5</v>
      </c>
      <c r="E787">
        <f>'0520'!E43</f>
        <v>48.6</v>
      </c>
      <c r="F787" s="56">
        <f t="shared" si="127"/>
        <v>505.5</v>
      </c>
      <c r="G787" s="4">
        <f t="shared" si="128"/>
        <v>53.6</v>
      </c>
      <c r="H787" s="12">
        <f t="shared" si="129"/>
        <v>843.09701492537317</v>
      </c>
      <c r="I787">
        <f>'0520'!F43</f>
        <v>0</v>
      </c>
    </row>
    <row r="788" spans="1:9" x14ac:dyDescent="0.25">
      <c r="A788" s="10">
        <f t="shared" si="123"/>
        <v>44343</v>
      </c>
      <c r="B788">
        <f>'0527'!B43</f>
        <v>0</v>
      </c>
      <c r="C788">
        <f>'0527'!C43</f>
        <v>5</v>
      </c>
      <c r="D788">
        <f>'0527'!D43</f>
        <v>505.5</v>
      </c>
      <c r="E788">
        <f>'0527'!E43</f>
        <v>48.6</v>
      </c>
      <c r="F788" s="56">
        <f t="shared" si="127"/>
        <v>505.5</v>
      </c>
      <c r="G788" s="4">
        <f t="shared" si="128"/>
        <v>53.6</v>
      </c>
      <c r="H788" s="12">
        <f t="shared" si="129"/>
        <v>843.09701492537317</v>
      </c>
      <c r="I788">
        <f>'0527'!F43</f>
        <v>0</v>
      </c>
    </row>
    <row r="789" spans="1:9" x14ac:dyDescent="0.25">
      <c r="A789" s="10">
        <f t="shared" si="123"/>
        <v>44350</v>
      </c>
      <c r="B789">
        <f>'0603'!B43</f>
        <v>0</v>
      </c>
      <c r="C789">
        <f>'0603'!C43</f>
        <v>5</v>
      </c>
      <c r="D789">
        <f>'0603'!D43</f>
        <v>505.5</v>
      </c>
      <c r="E789">
        <f>'0603'!E43</f>
        <v>48.6</v>
      </c>
      <c r="F789" s="56">
        <f t="shared" si="127"/>
        <v>505.5</v>
      </c>
      <c r="G789" s="4">
        <f t="shared" si="128"/>
        <v>53.6</v>
      </c>
      <c r="H789" s="12">
        <f t="shared" si="129"/>
        <v>843.09701492537317</v>
      </c>
      <c r="I789">
        <f>'0603'!F43</f>
        <v>0</v>
      </c>
    </row>
    <row r="790" spans="1:9" x14ac:dyDescent="0.25">
      <c r="A790" s="10">
        <f t="shared" si="123"/>
        <v>44357</v>
      </c>
      <c r="B790">
        <f>'0610'!B43</f>
        <v>0</v>
      </c>
      <c r="C790">
        <f>'0610'!C43</f>
        <v>5</v>
      </c>
      <c r="D790">
        <f>'0610'!D43</f>
        <v>505.5</v>
      </c>
      <c r="E790">
        <f>'0610'!E43</f>
        <v>48.6</v>
      </c>
      <c r="F790" s="56">
        <f t="shared" si="127"/>
        <v>505.5</v>
      </c>
      <c r="G790" s="4">
        <f t="shared" si="128"/>
        <v>53.6</v>
      </c>
      <c r="H790" s="12">
        <f t="shared" si="129"/>
        <v>843.09701492537317</v>
      </c>
      <c r="I790">
        <f>'0610'!F43</f>
        <v>0</v>
      </c>
    </row>
    <row r="791" spans="1:9" x14ac:dyDescent="0.25">
      <c r="A791" s="10">
        <f t="shared" si="123"/>
        <v>44364</v>
      </c>
      <c r="B791">
        <f>'0617'!B43</f>
        <v>0</v>
      </c>
      <c r="C791">
        <f>'0617'!C43</f>
        <v>0</v>
      </c>
      <c r="D791">
        <f>'0617'!D43</f>
        <v>505.5</v>
      </c>
      <c r="E791">
        <f>'0617'!E43</f>
        <v>48.6</v>
      </c>
      <c r="F791" s="56">
        <f t="shared" si="127"/>
        <v>505.5</v>
      </c>
      <c r="G791" s="4">
        <f t="shared" si="128"/>
        <v>48.6</v>
      </c>
      <c r="H791" s="12">
        <f t="shared" si="129"/>
        <v>940.12345679012344</v>
      </c>
      <c r="I791">
        <f>'0617'!F43</f>
        <v>0</v>
      </c>
    </row>
    <row r="792" spans="1:9" x14ac:dyDescent="0.25">
      <c r="A792" s="10">
        <f t="shared" si="123"/>
        <v>44371</v>
      </c>
      <c r="B792">
        <f>'0624'!B43</f>
        <v>0</v>
      </c>
      <c r="C792">
        <f>'0624'!C43</f>
        <v>0</v>
      </c>
      <c r="D792">
        <f>'0624'!D43</f>
        <v>505.5</v>
      </c>
      <c r="E792">
        <f>'0624'!E43</f>
        <v>48.6</v>
      </c>
      <c r="F792" s="56">
        <f t="shared" si="127"/>
        <v>505.5</v>
      </c>
      <c r="G792" s="4">
        <f t="shared" si="128"/>
        <v>48.6</v>
      </c>
      <c r="H792" s="12">
        <f t="shared" si="129"/>
        <v>940.12345679012344</v>
      </c>
      <c r="I792">
        <f>'0624'!F43</f>
        <v>0</v>
      </c>
    </row>
    <row r="793" spans="1:9" x14ac:dyDescent="0.25">
      <c r="A793" s="10">
        <f t="shared" si="123"/>
        <v>44378</v>
      </c>
      <c r="B793">
        <f>'0701'!B43</f>
        <v>0</v>
      </c>
      <c r="C793">
        <f>'0701'!C43</f>
        <v>0</v>
      </c>
      <c r="D793">
        <f>'0701'!D43</f>
        <v>505.5</v>
      </c>
      <c r="E793">
        <f>'0701'!E43</f>
        <v>48.6</v>
      </c>
      <c r="F793" s="56">
        <f t="shared" si="127"/>
        <v>505.5</v>
      </c>
      <c r="G793" s="4">
        <f t="shared" si="128"/>
        <v>48.6</v>
      </c>
      <c r="H793" s="12">
        <f t="shared" si="129"/>
        <v>940.12345679012344</v>
      </c>
      <c r="I793">
        <f>'0701'!F43</f>
        <v>0</v>
      </c>
    </row>
    <row r="794" spans="1:9" x14ac:dyDescent="0.25">
      <c r="A794" s="10">
        <f t="shared" si="123"/>
        <v>44385</v>
      </c>
      <c r="B794">
        <f>'0708'!B43</f>
        <v>0</v>
      </c>
      <c r="C794">
        <f>'0708'!C43</f>
        <v>0</v>
      </c>
      <c r="D794">
        <f>'0708'!D43</f>
        <v>505.5</v>
      </c>
      <c r="E794">
        <f>'0708'!E43</f>
        <v>48.6</v>
      </c>
      <c r="F794" s="56">
        <f t="shared" si="127"/>
        <v>505.5</v>
      </c>
      <c r="G794" s="4">
        <f t="shared" si="128"/>
        <v>48.6</v>
      </c>
      <c r="H794" s="12">
        <f t="shared" si="129"/>
        <v>940.12345679012344</v>
      </c>
      <c r="I794">
        <f>'0708'!F43</f>
        <v>0</v>
      </c>
    </row>
    <row r="795" spans="1:9" x14ac:dyDescent="0.25">
      <c r="A795" s="10">
        <f t="shared" si="123"/>
        <v>44392</v>
      </c>
      <c r="B795">
        <f>'0715'!B43</f>
        <v>0</v>
      </c>
      <c r="C795">
        <f>'0715'!C43</f>
        <v>0</v>
      </c>
      <c r="D795">
        <f>'0715'!D43</f>
        <v>505.5</v>
      </c>
      <c r="E795">
        <f>'0715'!E43</f>
        <v>48.6</v>
      </c>
      <c r="F795" s="56">
        <f t="shared" si="127"/>
        <v>505.5</v>
      </c>
      <c r="G795" s="4">
        <f t="shared" si="128"/>
        <v>48.6</v>
      </c>
      <c r="H795" s="12">
        <f t="shared" si="129"/>
        <v>940.12345679012344</v>
      </c>
      <c r="I795">
        <f>'0715'!F43</f>
        <v>0</v>
      </c>
    </row>
    <row r="796" spans="1:9" x14ac:dyDescent="0.25">
      <c r="A796" s="10">
        <f t="shared" si="123"/>
        <v>44399</v>
      </c>
      <c r="B796">
        <f>'0722'!B43</f>
        <v>0</v>
      </c>
      <c r="C796">
        <f>'0722'!C43</f>
        <v>0</v>
      </c>
      <c r="D796">
        <f>'0722'!D43</f>
        <v>505.5</v>
      </c>
      <c r="E796">
        <f>'0722'!E43</f>
        <v>48.6</v>
      </c>
      <c r="F796" s="56">
        <f t="shared" si="127"/>
        <v>505.5</v>
      </c>
      <c r="G796" s="4">
        <f t="shared" si="128"/>
        <v>48.6</v>
      </c>
      <c r="H796" s="12">
        <f t="shared" si="129"/>
        <v>940.12345679012344</v>
      </c>
      <c r="I796">
        <f>'0722'!F43</f>
        <v>0</v>
      </c>
    </row>
    <row r="797" spans="1:9" x14ac:dyDescent="0.25">
      <c r="A797" s="10">
        <f t="shared" si="123"/>
        <v>44406</v>
      </c>
      <c r="B797">
        <f>'0729'!B43</f>
        <v>0</v>
      </c>
      <c r="C797">
        <f>'0729'!C43</f>
        <v>0</v>
      </c>
      <c r="D797">
        <f>'0729'!D43</f>
        <v>505.5</v>
      </c>
      <c r="E797">
        <f>'0729'!E43</f>
        <v>48.6</v>
      </c>
      <c r="F797" s="56">
        <f t="shared" si="127"/>
        <v>505.5</v>
      </c>
      <c r="G797" s="4">
        <f t="shared" si="128"/>
        <v>48.6</v>
      </c>
      <c r="H797" s="12">
        <f t="shared" si="129"/>
        <v>940.12345679012344</v>
      </c>
      <c r="I797">
        <f>'0729'!F43</f>
        <v>0</v>
      </c>
    </row>
    <row r="798" spans="1:9" x14ac:dyDescent="0.25">
      <c r="A798" s="10">
        <f t="shared" si="123"/>
        <v>44413</v>
      </c>
      <c r="B798">
        <f>'0805'!B43</f>
        <v>0</v>
      </c>
      <c r="C798">
        <f>'0805'!C43</f>
        <v>0</v>
      </c>
      <c r="D798">
        <f>'0805'!D43</f>
        <v>505.5</v>
      </c>
      <c r="E798">
        <f>'0805'!E43</f>
        <v>48.6</v>
      </c>
      <c r="F798" s="56">
        <f t="shared" si="127"/>
        <v>505.5</v>
      </c>
      <c r="G798" s="4">
        <f t="shared" si="128"/>
        <v>48.6</v>
      </c>
      <c r="H798" s="12">
        <f t="shared" si="129"/>
        <v>940.12345679012344</v>
      </c>
      <c r="I798">
        <f>'0805'!F43</f>
        <v>0</v>
      </c>
    </row>
    <row r="799" spans="1:9" x14ac:dyDescent="0.25">
      <c r="A799" s="10">
        <f t="shared" si="123"/>
        <v>44420</v>
      </c>
      <c r="B799">
        <f>'0812'!B43</f>
        <v>0</v>
      </c>
      <c r="C799">
        <f>'0812'!C43</f>
        <v>0</v>
      </c>
      <c r="D799">
        <f>'0812'!D43</f>
        <v>505.5</v>
      </c>
      <c r="E799">
        <f>'0812'!E43</f>
        <v>48.6</v>
      </c>
      <c r="F799" s="56">
        <f t="shared" si="127"/>
        <v>505.5</v>
      </c>
      <c r="G799" s="4">
        <f t="shared" si="128"/>
        <v>48.6</v>
      </c>
      <c r="H799" s="12">
        <f t="shared" si="129"/>
        <v>940.12345679012344</v>
      </c>
      <c r="I799">
        <f>'0812'!F43</f>
        <v>0</v>
      </c>
    </row>
    <row r="800" spans="1:9" x14ac:dyDescent="0.25">
      <c r="A800" s="10">
        <f t="shared" si="123"/>
        <v>44427</v>
      </c>
      <c r="B800">
        <f>'0819'!B43</f>
        <v>0</v>
      </c>
      <c r="C800">
        <f>'0819'!C43</f>
        <v>0</v>
      </c>
      <c r="D800">
        <f>'0819'!D43</f>
        <v>505.5</v>
      </c>
      <c r="E800">
        <f>'0819'!E43</f>
        <v>48.6</v>
      </c>
      <c r="F800" s="56">
        <f t="shared" si="127"/>
        <v>505.5</v>
      </c>
      <c r="G800" s="4">
        <f t="shared" si="128"/>
        <v>48.6</v>
      </c>
      <c r="H800" s="12">
        <f t="shared" si="129"/>
        <v>940.12345679012344</v>
      </c>
      <c r="I800">
        <f>'0819'!F43</f>
        <v>0</v>
      </c>
    </row>
    <row r="801" spans="1:9" x14ac:dyDescent="0.25">
      <c r="A801" s="10">
        <f t="shared" si="123"/>
        <v>44434</v>
      </c>
      <c r="B801">
        <f>'0826'!B43</f>
        <v>0</v>
      </c>
      <c r="C801">
        <f>'0826'!C43</f>
        <v>0</v>
      </c>
      <c r="D801">
        <f>'0826'!D43</f>
        <v>505.5</v>
      </c>
      <c r="E801">
        <f>'0826'!E43</f>
        <v>48.6</v>
      </c>
      <c r="F801" s="56">
        <f t="shared" si="127"/>
        <v>505.5</v>
      </c>
      <c r="G801" s="4">
        <f t="shared" si="128"/>
        <v>48.6</v>
      </c>
      <c r="H801" s="12">
        <f t="shared" si="129"/>
        <v>940.12345679012344</v>
      </c>
      <c r="I801">
        <f>'0826'!F43</f>
        <v>0</v>
      </c>
    </row>
    <row r="802" spans="1:9" x14ac:dyDescent="0.25">
      <c r="A802" s="10">
        <f t="shared" si="123"/>
        <v>44441</v>
      </c>
      <c r="B802" s="48" t="s">
        <v>721</v>
      </c>
      <c r="C802" s="48" t="s">
        <v>721</v>
      </c>
      <c r="D802" s="48" t="s">
        <v>721</v>
      </c>
      <c r="E802" s="48" t="s">
        <v>721</v>
      </c>
      <c r="F802" s="56" t="e">
        <f t="shared" si="127"/>
        <v>#VALUE!</v>
      </c>
      <c r="G802" s="4" t="e">
        <f t="shared" si="128"/>
        <v>#VALUE!</v>
      </c>
      <c r="H802" s="12" t="e">
        <f t="shared" si="129"/>
        <v>#VALUE!</v>
      </c>
    </row>
    <row r="803" spans="1:9" x14ac:dyDescent="0.25">
      <c r="A803" s="10">
        <f t="shared" si="123"/>
        <v>44448</v>
      </c>
      <c r="B803" s="48" t="s">
        <v>721</v>
      </c>
      <c r="C803" s="48" t="s">
        <v>721</v>
      </c>
      <c r="D803" s="48" t="s">
        <v>721</v>
      </c>
      <c r="E803" s="48" t="s">
        <v>721</v>
      </c>
      <c r="F803" s="56" t="e">
        <f t="shared" si="127"/>
        <v>#VALUE!</v>
      </c>
      <c r="G803" s="4" t="e">
        <f t="shared" si="128"/>
        <v>#VALUE!</v>
      </c>
      <c r="H803" s="12" t="e">
        <f t="shared" si="129"/>
        <v>#VALUE!</v>
      </c>
    </row>
    <row r="804" spans="1:9" x14ac:dyDescent="0.25">
      <c r="A804" s="10">
        <f t="shared" si="123"/>
        <v>44455</v>
      </c>
      <c r="B804" s="48" t="s">
        <v>721</v>
      </c>
      <c r="C804" s="48" t="s">
        <v>721</v>
      </c>
      <c r="D804" s="48" t="s">
        <v>721</v>
      </c>
      <c r="E804" s="48" t="s">
        <v>721</v>
      </c>
      <c r="F804" s="56" t="e">
        <f t="shared" si="127"/>
        <v>#VALUE!</v>
      </c>
      <c r="G804" s="4" t="e">
        <f t="shared" si="128"/>
        <v>#VALUE!</v>
      </c>
      <c r="H804" s="12" t="e">
        <f t="shared" si="129"/>
        <v>#VALUE!</v>
      </c>
    </row>
    <row r="805" spans="1:9" x14ac:dyDescent="0.25">
      <c r="A805" s="10">
        <f t="shared" si="123"/>
        <v>44462</v>
      </c>
      <c r="B805" s="48" t="s">
        <v>721</v>
      </c>
      <c r="C805" s="48" t="s">
        <v>721</v>
      </c>
      <c r="D805" s="48" t="s">
        <v>721</v>
      </c>
      <c r="E805" s="48" t="s">
        <v>721</v>
      </c>
      <c r="F805" s="56" t="e">
        <f t="shared" si="127"/>
        <v>#VALUE!</v>
      </c>
      <c r="G805" s="4" t="e">
        <f t="shared" si="128"/>
        <v>#VALUE!</v>
      </c>
      <c r="H805" s="12" t="e">
        <f t="shared" si="129"/>
        <v>#VALUE!</v>
      </c>
    </row>
    <row r="806" spans="1:9" x14ac:dyDescent="0.25">
      <c r="A806" s="10">
        <f t="shared" si="123"/>
        <v>44469</v>
      </c>
      <c r="B806" s="48" t="s">
        <v>721</v>
      </c>
      <c r="C806" s="48" t="s">
        <v>721</v>
      </c>
      <c r="D806" s="48" t="s">
        <v>721</v>
      </c>
      <c r="E806" s="48" t="s">
        <v>721</v>
      </c>
      <c r="F806" s="56" t="e">
        <f t="shared" si="127"/>
        <v>#VALUE!</v>
      </c>
      <c r="G806" s="4" t="e">
        <f t="shared" si="128"/>
        <v>#VALUE!</v>
      </c>
      <c r="H806" s="12" t="e">
        <f t="shared" si="129"/>
        <v>#VALUE!</v>
      </c>
    </row>
    <row r="807" spans="1:9" x14ac:dyDescent="0.25">
      <c r="A807" s="10">
        <f t="shared" si="123"/>
        <v>44476</v>
      </c>
      <c r="B807" s="48" t="s">
        <v>721</v>
      </c>
      <c r="C807" s="48" t="s">
        <v>721</v>
      </c>
      <c r="D807" s="48" t="s">
        <v>721</v>
      </c>
      <c r="E807" s="48" t="s">
        <v>721</v>
      </c>
      <c r="F807" s="56" t="e">
        <f t="shared" ref="F807:F809" si="130">B807+D807</f>
        <v>#VALUE!</v>
      </c>
      <c r="G807" s="4" t="e">
        <f t="shared" ref="G807:G809" si="131">+C807+E807</f>
        <v>#VALUE!</v>
      </c>
      <c r="H807" s="12" t="e">
        <f t="shared" ref="H807:H809" si="132">+(F807/G807-1)*100</f>
        <v>#VALUE!</v>
      </c>
    </row>
    <row r="808" spans="1:9" x14ac:dyDescent="0.25">
      <c r="A808" s="10">
        <f t="shared" si="123"/>
        <v>44483</v>
      </c>
      <c r="B808" s="48" t="s">
        <v>721</v>
      </c>
      <c r="C808" s="48" t="s">
        <v>721</v>
      </c>
      <c r="D808" s="48" t="s">
        <v>721</v>
      </c>
      <c r="E808" s="48" t="s">
        <v>721</v>
      </c>
      <c r="F808" s="56" t="e">
        <f t="shared" si="130"/>
        <v>#VALUE!</v>
      </c>
      <c r="G808" s="4" t="e">
        <f t="shared" si="131"/>
        <v>#VALUE!</v>
      </c>
      <c r="H808" s="12" t="e">
        <f t="shared" si="132"/>
        <v>#VALUE!</v>
      </c>
    </row>
    <row r="809" spans="1:9" x14ac:dyDescent="0.25">
      <c r="A809" s="10">
        <f t="shared" si="123"/>
        <v>44490</v>
      </c>
      <c r="B809" s="48">
        <f>'1028'!B32</f>
        <v>0</v>
      </c>
      <c r="C809" s="48">
        <f>'1028'!C32</f>
        <v>60</v>
      </c>
      <c r="D809" s="48">
        <f>'1028'!D32</f>
        <v>0</v>
      </c>
      <c r="E809" s="48">
        <f>'1028'!E32</f>
        <v>0</v>
      </c>
      <c r="F809" s="56">
        <f t="shared" si="130"/>
        <v>0</v>
      </c>
      <c r="G809" s="4">
        <f t="shared" si="131"/>
        <v>60</v>
      </c>
      <c r="H809" s="12">
        <f t="shared" si="132"/>
        <v>-100</v>
      </c>
    </row>
    <row r="810" spans="1:9" x14ac:dyDescent="0.25">
      <c r="A810" s="10">
        <f t="shared" si="123"/>
        <v>44497</v>
      </c>
      <c r="B810" s="48">
        <f>'1028'!B32</f>
        <v>0</v>
      </c>
      <c r="C810" s="48">
        <f>'1028'!C32</f>
        <v>60</v>
      </c>
      <c r="D810" s="48">
        <f>'1028'!D32</f>
        <v>0</v>
      </c>
      <c r="E810" s="48">
        <f>'1028'!E32</f>
        <v>0</v>
      </c>
      <c r="F810" s="56">
        <f t="shared" ref="F810" si="133">B810+D810</f>
        <v>0</v>
      </c>
      <c r="G810" s="4">
        <f t="shared" ref="G810" si="134">+C810+E810</f>
        <v>60</v>
      </c>
      <c r="H810" s="12">
        <f t="shared" ref="H810" si="135">+(F810/G810-1)*100</f>
        <v>-100</v>
      </c>
    </row>
    <row r="811" spans="1:9" x14ac:dyDescent="0.25">
      <c r="A811" s="10">
        <f t="shared" si="123"/>
        <v>44504</v>
      </c>
      <c r="B811" s="48">
        <v>0</v>
      </c>
      <c r="C811" s="48">
        <v>60</v>
      </c>
      <c r="D811" s="48">
        <v>0</v>
      </c>
      <c r="E811" s="48">
        <v>0</v>
      </c>
      <c r="F811" s="56">
        <f t="shared" ref="F811:F815" si="136">B811+D811</f>
        <v>0</v>
      </c>
      <c r="G811" s="4">
        <f t="shared" ref="G811:G815" si="137">+C811+E811</f>
        <v>60</v>
      </c>
      <c r="H811" s="12">
        <f t="shared" ref="H811:H815" si="138">+(F811/G811-1)*100</f>
        <v>-100</v>
      </c>
    </row>
    <row r="812" spans="1:9" x14ac:dyDescent="0.25">
      <c r="A812" s="10">
        <f t="shared" si="123"/>
        <v>44511</v>
      </c>
      <c r="B812">
        <f>'1111'!B32</f>
        <v>0</v>
      </c>
      <c r="C812">
        <f>'1111'!C32</f>
        <v>60</v>
      </c>
      <c r="D812">
        <f>'1111'!D32</f>
        <v>20.8</v>
      </c>
      <c r="E812">
        <f>'1111'!E32</f>
        <v>0</v>
      </c>
      <c r="F812" s="56">
        <f t="shared" si="136"/>
        <v>20.8</v>
      </c>
      <c r="G812" s="4">
        <f t="shared" si="137"/>
        <v>60</v>
      </c>
      <c r="H812" s="12">
        <f t="shared" si="138"/>
        <v>-65.333333333333329</v>
      </c>
    </row>
    <row r="813" spans="1:9" x14ac:dyDescent="0.25">
      <c r="A813" s="10">
        <f t="shared" si="123"/>
        <v>44518</v>
      </c>
      <c r="B813">
        <f>'1118'!B33</f>
        <v>0</v>
      </c>
      <c r="C813">
        <f>'1118'!C33</f>
        <v>60</v>
      </c>
      <c r="D813">
        <f>'1118'!D33</f>
        <v>20.8</v>
      </c>
      <c r="E813">
        <f>'1118'!E33</f>
        <v>0</v>
      </c>
      <c r="F813" s="56">
        <f t="shared" si="136"/>
        <v>20.8</v>
      </c>
      <c r="G813" s="4">
        <f t="shared" si="137"/>
        <v>60</v>
      </c>
      <c r="H813" s="12">
        <f t="shared" si="138"/>
        <v>-65.333333333333329</v>
      </c>
    </row>
    <row r="814" spans="1:9" x14ac:dyDescent="0.25">
      <c r="A814" s="10">
        <f t="shared" si="123"/>
        <v>44525</v>
      </c>
      <c r="B814">
        <f>'1125'!B33</f>
        <v>0</v>
      </c>
      <c r="C814">
        <f>'1125'!C33</f>
        <v>60</v>
      </c>
      <c r="D814">
        <f>'1125'!D33</f>
        <v>20.8</v>
      </c>
      <c r="E814">
        <f>'1125'!E33</f>
        <v>0</v>
      </c>
      <c r="F814" s="56">
        <f t="shared" si="136"/>
        <v>20.8</v>
      </c>
      <c r="G814" s="4">
        <f t="shared" si="137"/>
        <v>60</v>
      </c>
      <c r="H814" s="12">
        <f t="shared" si="138"/>
        <v>-65.333333333333329</v>
      </c>
    </row>
    <row r="815" spans="1:9" x14ac:dyDescent="0.25">
      <c r="A815" s="10">
        <f t="shared" si="123"/>
        <v>44532</v>
      </c>
      <c r="B815">
        <f>'1202'!B34</f>
        <v>0</v>
      </c>
      <c r="C815">
        <f>'1202'!C34</f>
        <v>60</v>
      </c>
      <c r="D815">
        <f>'1202'!D34</f>
        <v>20.8</v>
      </c>
      <c r="E815">
        <f>'1202'!E34</f>
        <v>0</v>
      </c>
      <c r="F815" s="56">
        <f t="shared" si="136"/>
        <v>20.8</v>
      </c>
      <c r="G815" s="4">
        <f t="shared" si="137"/>
        <v>60</v>
      </c>
      <c r="H815" s="12">
        <f t="shared" si="138"/>
        <v>-65.333333333333329</v>
      </c>
    </row>
    <row r="816" spans="1:9" x14ac:dyDescent="0.25">
      <c r="A816" s="10">
        <f t="shared" si="123"/>
        <v>44539</v>
      </c>
      <c r="B816">
        <f>'1209'!B35</f>
        <v>0</v>
      </c>
      <c r="C816">
        <f>'1209'!C35</f>
        <v>60</v>
      </c>
      <c r="D816">
        <f>'1209'!D35</f>
        <v>20.8</v>
      </c>
      <c r="E816">
        <f>'1209'!E35</f>
        <v>0</v>
      </c>
      <c r="F816" s="56">
        <f t="shared" ref="F816:F831" si="139">B816+D816</f>
        <v>20.8</v>
      </c>
      <c r="G816" s="4">
        <f t="shared" ref="G816:G822" si="140">+C816+E816</f>
        <v>60</v>
      </c>
      <c r="H816" s="12">
        <f t="shared" ref="H816:H822" si="141">+(F816/G816-1)*100</f>
        <v>-65.333333333333329</v>
      </c>
    </row>
    <row r="817" spans="1:8" x14ac:dyDescent="0.25">
      <c r="A817" s="10">
        <f t="shared" si="123"/>
        <v>44546</v>
      </c>
      <c r="B817">
        <f>'1216'!B35</f>
        <v>0</v>
      </c>
      <c r="C817">
        <f>'1216'!C35</f>
        <v>120</v>
      </c>
      <c r="D817">
        <f>'1216'!D35</f>
        <v>20.8</v>
      </c>
      <c r="E817">
        <f>'1216'!E35</f>
        <v>0</v>
      </c>
      <c r="F817" s="56">
        <f t="shared" si="139"/>
        <v>20.8</v>
      </c>
      <c r="G817" s="4">
        <f t="shared" si="140"/>
        <v>120</v>
      </c>
      <c r="H817" s="12">
        <f t="shared" si="141"/>
        <v>-82.666666666666671</v>
      </c>
    </row>
    <row r="818" spans="1:8" x14ac:dyDescent="0.25">
      <c r="A818" s="10">
        <f t="shared" si="123"/>
        <v>44553</v>
      </c>
      <c r="B818">
        <f>'1223'!B37</f>
        <v>0</v>
      </c>
      <c r="C818">
        <f>'1223'!C37</f>
        <v>165</v>
      </c>
      <c r="D818">
        <f>'1223'!D37</f>
        <v>20.8</v>
      </c>
      <c r="E818">
        <f>'1223'!E37</f>
        <v>0</v>
      </c>
      <c r="F818" s="56">
        <f t="shared" si="139"/>
        <v>20.8</v>
      </c>
      <c r="G818" s="4">
        <f t="shared" si="140"/>
        <v>165</v>
      </c>
      <c r="H818" s="12">
        <f t="shared" si="141"/>
        <v>-87.393939393939391</v>
      </c>
    </row>
    <row r="819" spans="1:8" x14ac:dyDescent="0.25">
      <c r="A819" s="10">
        <f t="shared" si="123"/>
        <v>44560</v>
      </c>
      <c r="B819">
        <f>'1230'!B37</f>
        <v>0</v>
      </c>
      <c r="C819">
        <f>'1230'!C37</f>
        <v>165.3</v>
      </c>
      <c r="D819">
        <f>'1230'!D37</f>
        <v>20.8</v>
      </c>
      <c r="E819">
        <f>'1230'!E37</f>
        <v>0</v>
      </c>
      <c r="F819" s="56">
        <f t="shared" si="139"/>
        <v>20.8</v>
      </c>
      <c r="G819" s="4">
        <f t="shared" si="140"/>
        <v>165.3</v>
      </c>
      <c r="H819" s="12">
        <f t="shared" si="141"/>
        <v>-87.416817906836059</v>
      </c>
    </row>
    <row r="820" spans="1:8" x14ac:dyDescent="0.25">
      <c r="A820" s="10">
        <f t="shared" si="123"/>
        <v>44567</v>
      </c>
      <c r="B820">
        <f>'0106'!B38</f>
        <v>0</v>
      </c>
      <c r="C820">
        <f>'0106'!C38</f>
        <v>165.3</v>
      </c>
      <c r="D820">
        <f>'0106'!D38</f>
        <v>20.8</v>
      </c>
      <c r="E820">
        <f>'0106'!E38</f>
        <v>58.5</v>
      </c>
      <c r="F820" s="56">
        <f t="shared" si="139"/>
        <v>20.8</v>
      </c>
      <c r="G820" s="4">
        <f t="shared" si="140"/>
        <v>223.8</v>
      </c>
      <c r="H820" s="12">
        <f t="shared" si="141"/>
        <v>-90.705987488829308</v>
      </c>
    </row>
    <row r="821" spans="1:8" x14ac:dyDescent="0.25">
      <c r="A821" s="10">
        <f t="shared" si="123"/>
        <v>44574</v>
      </c>
      <c r="B821">
        <f>'0113'!B38</f>
        <v>0</v>
      </c>
      <c r="C821">
        <f>'0113'!C38</f>
        <v>165</v>
      </c>
      <c r="D821">
        <f>'0113'!D38</f>
        <v>20.8</v>
      </c>
      <c r="E821">
        <f>'0113'!E38</f>
        <v>69.599999999999994</v>
      </c>
      <c r="F821" s="56">
        <f t="shared" si="139"/>
        <v>20.8</v>
      </c>
      <c r="G821" s="4">
        <f t="shared" si="140"/>
        <v>234.6</v>
      </c>
      <c r="H821" s="12">
        <f t="shared" si="141"/>
        <v>-91.133844842284745</v>
      </c>
    </row>
    <row r="822" spans="1:8" x14ac:dyDescent="0.25">
      <c r="A822" s="10">
        <f t="shared" si="123"/>
        <v>44581</v>
      </c>
      <c r="B822">
        <f>'0120'!B40</f>
        <v>0</v>
      </c>
      <c r="C822">
        <f>'0120'!C40</f>
        <v>165</v>
      </c>
      <c r="D822">
        <f>'0120'!D40</f>
        <v>20.8</v>
      </c>
      <c r="E822">
        <f>'0120'!E40</f>
        <v>69.599999999999994</v>
      </c>
      <c r="F822" s="56">
        <f t="shared" si="139"/>
        <v>20.8</v>
      </c>
      <c r="G822" s="4">
        <f t="shared" si="140"/>
        <v>234.6</v>
      </c>
      <c r="H822" s="12">
        <f t="shared" si="141"/>
        <v>-91.133844842284745</v>
      </c>
    </row>
    <row r="823" spans="1:8" x14ac:dyDescent="0.25">
      <c r="A823" s="10">
        <f t="shared" si="123"/>
        <v>44588</v>
      </c>
      <c r="B823">
        <f>'0127'!B40</f>
        <v>0</v>
      </c>
      <c r="C823">
        <f>'0127'!C40</f>
        <v>165</v>
      </c>
      <c r="D823">
        <f>'0127'!D40</f>
        <v>20.8</v>
      </c>
      <c r="E823">
        <f>'0127'!E40</f>
        <v>69.599999999999994</v>
      </c>
      <c r="F823" s="56">
        <f t="shared" si="139"/>
        <v>20.8</v>
      </c>
      <c r="G823" s="4">
        <f t="shared" ref="G823:G831" si="142">+C823+E823</f>
        <v>234.6</v>
      </c>
      <c r="H823" s="12">
        <f t="shared" ref="H823:H831" si="143">+(F823/G823-1)*100</f>
        <v>-91.133844842284745</v>
      </c>
    </row>
    <row r="824" spans="1:8" x14ac:dyDescent="0.25">
      <c r="A824" s="10">
        <f t="shared" si="123"/>
        <v>44595</v>
      </c>
      <c r="B824">
        <f>'0203'!B40</f>
        <v>0</v>
      </c>
      <c r="C824">
        <f>'0203'!C40</f>
        <v>225</v>
      </c>
      <c r="D824">
        <f>'0203'!D40</f>
        <v>20.8</v>
      </c>
      <c r="E824">
        <f>'0203'!E40</f>
        <v>129.1</v>
      </c>
      <c r="F824" s="56">
        <f t="shared" si="139"/>
        <v>20.8</v>
      </c>
      <c r="G824" s="4">
        <f t="shared" si="142"/>
        <v>354.1</v>
      </c>
      <c r="H824" s="12">
        <f t="shared" si="143"/>
        <v>-94.125953120587397</v>
      </c>
    </row>
    <row r="825" spans="1:8" x14ac:dyDescent="0.25">
      <c r="A825" s="10">
        <f t="shared" si="123"/>
        <v>44602</v>
      </c>
      <c r="B825">
        <f>'0210'!B41</f>
        <v>0</v>
      </c>
      <c r="C825">
        <f>'0210'!C41</f>
        <v>188</v>
      </c>
      <c r="D825">
        <f>'0210'!D41</f>
        <v>20.8</v>
      </c>
      <c r="E825">
        <f>'0210'!E41</f>
        <v>188.2</v>
      </c>
      <c r="F825" s="56">
        <f t="shared" si="139"/>
        <v>20.8</v>
      </c>
      <c r="G825" s="4">
        <f t="shared" si="142"/>
        <v>376.2</v>
      </c>
      <c r="H825" s="12">
        <f t="shared" si="143"/>
        <v>-94.471026049973418</v>
      </c>
    </row>
    <row r="826" spans="1:8" x14ac:dyDescent="0.25">
      <c r="A826" s="10">
        <f t="shared" si="123"/>
        <v>44609</v>
      </c>
      <c r="B826">
        <f>'0217'!B41</f>
        <v>0</v>
      </c>
      <c r="C826">
        <f>'0217'!C41</f>
        <v>188</v>
      </c>
      <c r="D826">
        <f>'0217'!D41</f>
        <v>20.8</v>
      </c>
      <c r="E826">
        <f>'0217'!E41</f>
        <v>188.2</v>
      </c>
      <c r="F826" s="56">
        <f t="shared" si="139"/>
        <v>20.8</v>
      </c>
      <c r="G826" s="4">
        <f t="shared" si="142"/>
        <v>376.2</v>
      </c>
      <c r="H826" s="12">
        <f t="shared" si="143"/>
        <v>-94.471026049973418</v>
      </c>
    </row>
    <row r="827" spans="1:8" x14ac:dyDescent="0.25">
      <c r="A827" s="10">
        <f t="shared" si="123"/>
        <v>44616</v>
      </c>
      <c r="B827">
        <f>'0224'!B42</f>
        <v>0</v>
      </c>
      <c r="C827">
        <f>'0224'!C42</f>
        <v>188</v>
      </c>
      <c r="D827">
        <f>'0224'!D42</f>
        <v>20.8</v>
      </c>
      <c r="E827">
        <f>'0224'!E42</f>
        <v>221.2</v>
      </c>
      <c r="F827" s="56">
        <f t="shared" si="139"/>
        <v>20.8</v>
      </c>
      <c r="G827" s="4">
        <f t="shared" si="142"/>
        <v>409.2</v>
      </c>
      <c r="H827" s="12">
        <f t="shared" si="143"/>
        <v>-94.916911045943309</v>
      </c>
    </row>
    <row r="828" spans="1:8" x14ac:dyDescent="0.25">
      <c r="A828" s="10">
        <f t="shared" si="123"/>
        <v>44623</v>
      </c>
      <c r="B828">
        <f>'0303'!B44</f>
        <v>0</v>
      </c>
      <c r="C828">
        <f>'0303'!C44</f>
        <v>22.5</v>
      </c>
      <c r="D828">
        <f>'0303'!D44</f>
        <v>20.8</v>
      </c>
      <c r="E828">
        <f>'0303'!E44</f>
        <v>362</v>
      </c>
      <c r="F828" s="56">
        <f t="shared" si="139"/>
        <v>20.8</v>
      </c>
      <c r="G828" s="4">
        <f t="shared" si="142"/>
        <v>384.5</v>
      </c>
      <c r="H828" s="12">
        <f t="shared" si="143"/>
        <v>-94.59037711313394</v>
      </c>
    </row>
    <row r="829" spans="1:8" x14ac:dyDescent="0.25">
      <c r="A829" s="10">
        <f t="shared" si="123"/>
        <v>44630</v>
      </c>
      <c r="B829">
        <f>'0310'!B46</f>
        <v>20</v>
      </c>
      <c r="C829">
        <f>'0310'!C46</f>
        <v>124</v>
      </c>
      <c r="D829">
        <f>'0310'!D46</f>
        <v>20.8</v>
      </c>
      <c r="E829">
        <f>'0310'!E46</f>
        <v>388.2</v>
      </c>
      <c r="F829" s="56">
        <f t="shared" si="139"/>
        <v>40.799999999999997</v>
      </c>
      <c r="G829" s="4">
        <f t="shared" si="142"/>
        <v>512.20000000000005</v>
      </c>
      <c r="H829" s="12">
        <f t="shared" si="143"/>
        <v>-92.03436157750879</v>
      </c>
    </row>
    <row r="830" spans="1:8" x14ac:dyDescent="0.25">
      <c r="A830" s="10">
        <f t="shared" ref="A830" si="144">+A829+7</f>
        <v>44637</v>
      </c>
      <c r="B830">
        <f>'0317'!B46</f>
        <v>20</v>
      </c>
      <c r="C830">
        <f>'0317'!C46</f>
        <v>64</v>
      </c>
      <c r="D830">
        <f>'0317'!D46</f>
        <v>20.8</v>
      </c>
      <c r="E830">
        <f>'0317'!E46</f>
        <v>388.2</v>
      </c>
      <c r="F830" s="56">
        <f t="shared" si="139"/>
        <v>40.799999999999997</v>
      </c>
      <c r="G830" s="4">
        <f t="shared" si="142"/>
        <v>452.2</v>
      </c>
      <c r="H830" s="12">
        <f t="shared" si="143"/>
        <v>-90.977443609022558</v>
      </c>
    </row>
    <row r="831" spans="1:8" x14ac:dyDescent="0.25">
      <c r="A831" s="10">
        <f t="shared" si="123"/>
        <v>44644</v>
      </c>
      <c r="B831">
        <f>'0324'!B45</f>
        <v>20</v>
      </c>
      <c r="C831">
        <f>'0324'!C45</f>
        <v>64</v>
      </c>
      <c r="D831">
        <f>'0324'!D45</f>
        <v>20.8</v>
      </c>
      <c r="E831">
        <f>'0324'!E45</f>
        <v>388.2</v>
      </c>
      <c r="F831" s="56">
        <f t="shared" si="139"/>
        <v>40.799999999999997</v>
      </c>
      <c r="G831" s="4">
        <f t="shared" si="142"/>
        <v>452.2</v>
      </c>
      <c r="H831" s="12">
        <f t="shared" si="143"/>
        <v>-90.977443609022558</v>
      </c>
    </row>
    <row r="832" spans="1:8" x14ac:dyDescent="0.25">
      <c r="A832" s="10">
        <f t="shared" ref="A832:A864" si="145">+A831+7</f>
        <v>44651</v>
      </c>
      <c r="B832">
        <f>'0331'!B45</f>
        <v>20</v>
      </c>
      <c r="C832">
        <f>'0331'!C45</f>
        <v>64</v>
      </c>
      <c r="D832">
        <f>'0331'!D45</f>
        <v>20.8</v>
      </c>
      <c r="E832">
        <f>'0331'!E45</f>
        <v>388.2</v>
      </c>
      <c r="F832" s="56">
        <f t="shared" ref="F832:F837" si="146">B832+D832</f>
        <v>40.799999999999997</v>
      </c>
      <c r="G832" s="4">
        <f t="shared" ref="G832:G837" si="147">+C832+E832</f>
        <v>452.2</v>
      </c>
      <c r="H832" s="12">
        <f t="shared" ref="H832:H837" si="148">+(F832/G832-1)*100</f>
        <v>-90.977443609022558</v>
      </c>
    </row>
    <row r="833" spans="1:9" x14ac:dyDescent="0.25">
      <c r="A833" s="10">
        <f t="shared" si="145"/>
        <v>44658</v>
      </c>
      <c r="B833">
        <f>'0407'!B46</f>
        <v>20</v>
      </c>
      <c r="C833">
        <f>'0407'!C46</f>
        <v>64</v>
      </c>
      <c r="D833">
        <f>'0407'!D46</f>
        <v>20.8</v>
      </c>
      <c r="E833">
        <f>'0407'!E46</f>
        <v>388.2</v>
      </c>
      <c r="F833" s="56">
        <f t="shared" si="146"/>
        <v>40.799999999999997</v>
      </c>
      <c r="G833" s="4">
        <f t="shared" si="147"/>
        <v>452.2</v>
      </c>
      <c r="H833" s="12">
        <f t="shared" si="148"/>
        <v>-90.977443609022558</v>
      </c>
      <c r="I833">
        <f>'0407'!F46</f>
        <v>0</v>
      </c>
    </row>
    <row r="834" spans="1:9" x14ac:dyDescent="0.25">
      <c r="A834" s="10">
        <f t="shared" si="145"/>
        <v>44665</v>
      </c>
      <c r="B834">
        <f>'0414'!B46</f>
        <v>20</v>
      </c>
      <c r="C834">
        <f>'0414'!C46</f>
        <v>64</v>
      </c>
      <c r="D834">
        <f>'0414'!D46</f>
        <v>20.8</v>
      </c>
      <c r="E834">
        <f>'0414'!E46</f>
        <v>388.2</v>
      </c>
      <c r="F834" s="56">
        <f t="shared" si="146"/>
        <v>40.799999999999997</v>
      </c>
      <c r="G834" s="4">
        <f t="shared" si="147"/>
        <v>452.2</v>
      </c>
      <c r="H834" s="12">
        <f t="shared" si="148"/>
        <v>-90.977443609022558</v>
      </c>
      <c r="I834">
        <f>'0414'!F46</f>
        <v>0</v>
      </c>
    </row>
    <row r="835" spans="1:9" x14ac:dyDescent="0.25">
      <c r="A835" s="10">
        <f t="shared" si="145"/>
        <v>44672</v>
      </c>
      <c r="B835">
        <f>'0421'!B46</f>
        <v>20</v>
      </c>
      <c r="C835">
        <f>'0421'!C46</f>
        <v>64</v>
      </c>
      <c r="D835">
        <f>'0421'!D46</f>
        <v>20.8</v>
      </c>
      <c r="E835">
        <f>'0421'!E46</f>
        <v>446.4</v>
      </c>
      <c r="F835" s="56">
        <f t="shared" si="146"/>
        <v>40.799999999999997</v>
      </c>
      <c r="G835" s="4">
        <f t="shared" si="147"/>
        <v>510.4</v>
      </c>
      <c r="H835" s="12">
        <f t="shared" si="148"/>
        <v>-92.006269592476485</v>
      </c>
      <c r="I835">
        <f>'0421'!F46</f>
        <v>0</v>
      </c>
    </row>
    <row r="836" spans="1:9" x14ac:dyDescent="0.25">
      <c r="A836" s="10">
        <f t="shared" si="145"/>
        <v>44679</v>
      </c>
      <c r="B836">
        <f>'0428'!B46</f>
        <v>20</v>
      </c>
      <c r="C836">
        <f>'0428'!C46</f>
        <v>64</v>
      </c>
      <c r="D836">
        <f>'0428'!D46</f>
        <v>20.8</v>
      </c>
      <c r="E836">
        <f>'0428'!E46</f>
        <v>446.4</v>
      </c>
      <c r="F836" s="56">
        <f t="shared" si="146"/>
        <v>40.799999999999997</v>
      </c>
      <c r="G836" s="4">
        <f t="shared" si="147"/>
        <v>510.4</v>
      </c>
      <c r="H836" s="12">
        <f t="shared" si="148"/>
        <v>-92.006269592476485</v>
      </c>
      <c r="I836">
        <f>'0428'!F46</f>
        <v>0</v>
      </c>
    </row>
    <row r="837" spans="1:9" x14ac:dyDescent="0.25">
      <c r="A837" s="10">
        <f t="shared" si="145"/>
        <v>44686</v>
      </c>
      <c r="B837">
        <f>'0505'!B46</f>
        <v>20</v>
      </c>
      <c r="C837">
        <f>'0505'!C46</f>
        <v>0</v>
      </c>
      <c r="D837">
        <f>'0505'!D46</f>
        <v>20.8</v>
      </c>
      <c r="E837">
        <f>'0505'!E46</f>
        <v>505.5</v>
      </c>
      <c r="F837" s="56">
        <f t="shared" si="146"/>
        <v>40.799999999999997</v>
      </c>
      <c r="G837" s="4">
        <f t="shared" si="147"/>
        <v>505.5</v>
      </c>
      <c r="H837" s="12">
        <f t="shared" si="148"/>
        <v>-91.928783382789319</v>
      </c>
      <c r="I837">
        <f>'0505'!F46</f>
        <v>0</v>
      </c>
    </row>
    <row r="838" spans="1:9" x14ac:dyDescent="0.25">
      <c r="A838" s="10">
        <f t="shared" si="145"/>
        <v>44693</v>
      </c>
      <c r="B838">
        <f>'0512'!B46</f>
        <v>20</v>
      </c>
      <c r="C838">
        <f>'0512'!C46</f>
        <v>0</v>
      </c>
      <c r="D838">
        <f>'0512'!D46</f>
        <v>20.8</v>
      </c>
      <c r="E838">
        <f>'0512'!E46</f>
        <v>505.5</v>
      </c>
      <c r="F838" s="56">
        <f t="shared" ref="F838:F841" si="149">B838+D838</f>
        <v>40.799999999999997</v>
      </c>
      <c r="G838" s="4">
        <f t="shared" ref="G838:G841" si="150">+C838+E838</f>
        <v>505.5</v>
      </c>
      <c r="H838" s="12">
        <f t="shared" ref="H838:H841" si="151">+(F838/G838-1)*100</f>
        <v>-91.928783382789319</v>
      </c>
      <c r="I838">
        <f>'0512'!F46</f>
        <v>0</v>
      </c>
    </row>
    <row r="839" spans="1:9" x14ac:dyDescent="0.25">
      <c r="A839" s="10">
        <f t="shared" si="145"/>
        <v>44700</v>
      </c>
      <c r="B839">
        <f>'0519'!B46</f>
        <v>20</v>
      </c>
      <c r="C839">
        <f>'0519'!C46</f>
        <v>0</v>
      </c>
      <c r="D839">
        <f>'0519'!D46</f>
        <v>20.8</v>
      </c>
      <c r="E839">
        <f>'0519'!E46</f>
        <v>505.5</v>
      </c>
      <c r="F839" s="56">
        <f t="shared" si="149"/>
        <v>40.799999999999997</v>
      </c>
      <c r="G839" s="4">
        <f t="shared" si="150"/>
        <v>505.5</v>
      </c>
      <c r="H839" s="12">
        <f t="shared" si="151"/>
        <v>-91.928783382789319</v>
      </c>
      <c r="I839">
        <f>'0519'!F46</f>
        <v>0</v>
      </c>
    </row>
    <row r="840" spans="1:9" x14ac:dyDescent="0.25">
      <c r="A840" s="10">
        <f t="shared" si="145"/>
        <v>44707</v>
      </c>
      <c r="B840">
        <f>'0526'!B46</f>
        <v>0</v>
      </c>
      <c r="C840">
        <f>'0526'!C46</f>
        <v>0</v>
      </c>
      <c r="D840">
        <f>'0526'!D46</f>
        <v>41.3</v>
      </c>
      <c r="E840">
        <f>'0526'!E46</f>
        <v>505.5</v>
      </c>
      <c r="F840" s="56">
        <f t="shared" si="149"/>
        <v>41.3</v>
      </c>
      <c r="G840" s="4">
        <f t="shared" si="150"/>
        <v>505.5</v>
      </c>
      <c r="H840" s="12">
        <f t="shared" si="151"/>
        <v>-91.829871414441143</v>
      </c>
      <c r="I840">
        <f>'0526'!F46</f>
        <v>0</v>
      </c>
    </row>
    <row r="841" spans="1:9" x14ac:dyDescent="0.25">
      <c r="A841" s="10">
        <f t="shared" si="145"/>
        <v>44714</v>
      </c>
      <c r="B841">
        <f>'0602'!B46</f>
        <v>0</v>
      </c>
      <c r="C841">
        <f>'0602'!C46</f>
        <v>0</v>
      </c>
      <c r="D841">
        <f>'0602'!D46</f>
        <v>41.3</v>
      </c>
      <c r="E841">
        <f>'0602'!E46</f>
        <v>505.5</v>
      </c>
      <c r="F841" s="56">
        <f t="shared" si="149"/>
        <v>41.3</v>
      </c>
      <c r="G841" s="4">
        <f t="shared" si="150"/>
        <v>505.5</v>
      </c>
      <c r="H841" s="12">
        <f t="shared" si="151"/>
        <v>-91.829871414441143</v>
      </c>
      <c r="I841">
        <f>'0602'!F46</f>
        <v>0</v>
      </c>
    </row>
    <row r="842" spans="1:9" x14ac:dyDescent="0.25">
      <c r="A842" s="10">
        <f t="shared" si="145"/>
        <v>44721</v>
      </c>
      <c r="B842">
        <f>'0609'!B46</f>
        <v>0</v>
      </c>
      <c r="C842">
        <f>'0609'!C46</f>
        <v>0</v>
      </c>
      <c r="D842">
        <f>'0609'!D46</f>
        <v>41.3</v>
      </c>
      <c r="E842">
        <f>'0609'!E46</f>
        <v>505.5</v>
      </c>
      <c r="F842" s="56">
        <f t="shared" ref="F842:F848" si="152">B842+D842</f>
        <v>41.3</v>
      </c>
      <c r="G842" s="4">
        <f t="shared" ref="G842:G848" si="153">+C842+E842</f>
        <v>505.5</v>
      </c>
      <c r="H842" s="12">
        <f t="shared" ref="H842:H848" si="154">+(F842/G842-1)*100</f>
        <v>-91.829871414441143</v>
      </c>
      <c r="I842">
        <f>'0609'!F46</f>
        <v>0</v>
      </c>
    </row>
    <row r="843" spans="1:9" x14ac:dyDescent="0.25">
      <c r="A843" s="10">
        <f t="shared" si="145"/>
        <v>44728</v>
      </c>
      <c r="B843">
        <f>'0616'!B46</f>
        <v>0</v>
      </c>
      <c r="C843">
        <f>'0616'!C46</f>
        <v>0</v>
      </c>
      <c r="D843">
        <f>'0616'!D46</f>
        <v>41.3</v>
      </c>
      <c r="E843">
        <f>'0616'!E46</f>
        <v>505.5</v>
      </c>
      <c r="F843" s="56">
        <f t="shared" si="152"/>
        <v>41.3</v>
      </c>
      <c r="G843" s="4">
        <f t="shared" si="153"/>
        <v>505.5</v>
      </c>
      <c r="H843" s="12">
        <f t="shared" si="154"/>
        <v>-91.829871414441143</v>
      </c>
      <c r="I843">
        <f>'0616'!F46</f>
        <v>0</v>
      </c>
    </row>
    <row r="844" spans="1:9" x14ac:dyDescent="0.25">
      <c r="A844" s="10">
        <f t="shared" si="145"/>
        <v>44735</v>
      </c>
      <c r="B844">
        <f>'0623'!B47</f>
        <v>0</v>
      </c>
      <c r="C844">
        <f>'0623'!C47</f>
        <v>0</v>
      </c>
      <c r="D844">
        <f>'0623'!D47</f>
        <v>41.3</v>
      </c>
      <c r="E844">
        <f>'0623'!E47</f>
        <v>505.5</v>
      </c>
      <c r="F844" s="56">
        <f t="shared" si="152"/>
        <v>41.3</v>
      </c>
      <c r="G844" s="4">
        <f t="shared" si="153"/>
        <v>505.5</v>
      </c>
      <c r="H844" s="12">
        <f t="shared" si="154"/>
        <v>-91.829871414441143</v>
      </c>
      <c r="I844">
        <f>'0623'!F47</f>
        <v>0</v>
      </c>
    </row>
    <row r="845" spans="1:9" x14ac:dyDescent="0.25">
      <c r="A845" s="10">
        <f t="shared" si="145"/>
        <v>44742</v>
      </c>
      <c r="B845">
        <f>'0630'!B46</f>
        <v>0</v>
      </c>
      <c r="C845">
        <f>'0630'!C46</f>
        <v>0</v>
      </c>
      <c r="D845">
        <f>'0630'!D46</f>
        <v>41.3</v>
      </c>
      <c r="E845">
        <f>'0630'!E46</f>
        <v>505.5</v>
      </c>
      <c r="F845" s="56">
        <f t="shared" si="152"/>
        <v>41.3</v>
      </c>
      <c r="G845" s="4">
        <f t="shared" si="153"/>
        <v>505.5</v>
      </c>
      <c r="H845" s="12">
        <f t="shared" si="154"/>
        <v>-91.829871414441143</v>
      </c>
      <c r="I845">
        <f>'0630'!F46</f>
        <v>0</v>
      </c>
    </row>
    <row r="846" spans="1:9" x14ac:dyDescent="0.25">
      <c r="A846" s="10">
        <f t="shared" si="145"/>
        <v>44749</v>
      </c>
      <c r="B846">
        <f>'0707'!B46</f>
        <v>0</v>
      </c>
      <c r="C846">
        <f>'0707'!C46</f>
        <v>0</v>
      </c>
      <c r="D846">
        <f>'0707'!D46</f>
        <v>41.3</v>
      </c>
      <c r="E846">
        <f>'0707'!E46</f>
        <v>505.5</v>
      </c>
      <c r="F846" s="56">
        <f t="shared" si="152"/>
        <v>41.3</v>
      </c>
      <c r="G846" s="4">
        <f t="shared" si="153"/>
        <v>505.5</v>
      </c>
      <c r="H846" s="12">
        <f t="shared" si="154"/>
        <v>-91.829871414441143</v>
      </c>
      <c r="I846">
        <f>'0707'!F46</f>
        <v>0</v>
      </c>
    </row>
    <row r="847" spans="1:9" x14ac:dyDescent="0.25">
      <c r="A847" s="10">
        <f t="shared" si="145"/>
        <v>44756</v>
      </c>
      <c r="B847">
        <f>'0714'!B46</f>
        <v>0</v>
      </c>
      <c r="C847">
        <f>'0714'!C46</f>
        <v>0</v>
      </c>
      <c r="D847">
        <f>'0714'!D46</f>
        <v>41.3</v>
      </c>
      <c r="E847">
        <f>'0714'!E46</f>
        <v>505.5</v>
      </c>
      <c r="F847" s="56">
        <f t="shared" si="152"/>
        <v>41.3</v>
      </c>
      <c r="G847" s="4">
        <f t="shared" si="153"/>
        <v>505.5</v>
      </c>
      <c r="H847" s="12">
        <f t="shared" si="154"/>
        <v>-91.829871414441143</v>
      </c>
      <c r="I847">
        <f>'0714'!F46</f>
        <v>0</v>
      </c>
    </row>
    <row r="848" spans="1:9" x14ac:dyDescent="0.25">
      <c r="A848" s="10">
        <f t="shared" si="145"/>
        <v>44763</v>
      </c>
      <c r="B848">
        <f>'0721'!B46</f>
        <v>0</v>
      </c>
      <c r="C848">
        <f>'0721'!C46</f>
        <v>0</v>
      </c>
      <c r="D848">
        <f>'0721'!D46</f>
        <v>41.3</v>
      </c>
      <c r="E848">
        <f>'0721'!E46</f>
        <v>505.5</v>
      </c>
      <c r="F848" s="56">
        <f t="shared" si="152"/>
        <v>41.3</v>
      </c>
      <c r="G848" s="4">
        <f t="shared" si="153"/>
        <v>505.5</v>
      </c>
      <c r="H848" s="12">
        <f t="shared" si="154"/>
        <v>-91.829871414441143</v>
      </c>
      <c r="I848">
        <f>'0721'!F46</f>
        <v>0</v>
      </c>
    </row>
    <row r="849" spans="1:9" x14ac:dyDescent="0.25">
      <c r="A849" s="10">
        <f t="shared" si="145"/>
        <v>44770</v>
      </c>
      <c r="B849">
        <f>'0728'!B47</f>
        <v>0</v>
      </c>
      <c r="C849">
        <f>'0728'!C47</f>
        <v>0</v>
      </c>
      <c r="D849">
        <f>'0728'!D47</f>
        <v>41.3</v>
      </c>
      <c r="E849">
        <f>'0728'!E47</f>
        <v>505.5</v>
      </c>
      <c r="F849" s="56">
        <f t="shared" ref="F849:F854" si="155">B849+D849</f>
        <v>41.3</v>
      </c>
      <c r="G849" s="4">
        <f t="shared" ref="G849:G854" si="156">+C849+E849</f>
        <v>505.5</v>
      </c>
      <c r="H849" s="12">
        <f t="shared" ref="H849:H854" si="157">+(F849/G849-1)*100</f>
        <v>-91.829871414441143</v>
      </c>
      <c r="I849">
        <f>'0728'!F47</f>
        <v>0</v>
      </c>
    </row>
    <row r="850" spans="1:9" x14ac:dyDescent="0.25">
      <c r="A850" s="10">
        <f t="shared" si="145"/>
        <v>44777</v>
      </c>
      <c r="B850">
        <f>'0804'!B47</f>
        <v>0</v>
      </c>
      <c r="C850">
        <f>'0804'!C47</f>
        <v>0</v>
      </c>
      <c r="D850">
        <f>'0804'!D47</f>
        <v>41.3</v>
      </c>
      <c r="E850">
        <f>'0804'!E47</f>
        <v>505.5</v>
      </c>
      <c r="F850" s="56">
        <f t="shared" si="155"/>
        <v>41.3</v>
      </c>
      <c r="G850" s="4">
        <f t="shared" si="156"/>
        <v>505.5</v>
      </c>
      <c r="H850" s="12">
        <f t="shared" si="157"/>
        <v>-91.829871414441143</v>
      </c>
      <c r="I850">
        <f>'0804'!F47</f>
        <v>0</v>
      </c>
    </row>
    <row r="851" spans="1:9" x14ac:dyDescent="0.25">
      <c r="A851" s="10">
        <f t="shared" si="145"/>
        <v>44784</v>
      </c>
      <c r="B851">
        <f>'0811'!B47</f>
        <v>0</v>
      </c>
      <c r="C851">
        <f>'0811'!C47</f>
        <v>0</v>
      </c>
      <c r="D851">
        <f>'0811'!D47</f>
        <v>41.3</v>
      </c>
      <c r="E851">
        <f>'0811'!E47</f>
        <v>505.5</v>
      </c>
      <c r="F851" s="56">
        <f t="shared" si="155"/>
        <v>41.3</v>
      </c>
      <c r="G851" s="4">
        <f t="shared" si="156"/>
        <v>505.5</v>
      </c>
      <c r="H851" s="12">
        <f t="shared" si="157"/>
        <v>-91.829871414441143</v>
      </c>
      <c r="I851">
        <f>'0811'!F47</f>
        <v>0</v>
      </c>
    </row>
    <row r="852" spans="1:9" x14ac:dyDescent="0.25">
      <c r="A852" s="10">
        <f t="shared" si="145"/>
        <v>44791</v>
      </c>
      <c r="B852">
        <v>0</v>
      </c>
      <c r="C852">
        <v>0</v>
      </c>
      <c r="D852">
        <v>0</v>
      </c>
      <c r="E852">
        <v>505.5</v>
      </c>
      <c r="F852" s="56">
        <f t="shared" si="155"/>
        <v>0</v>
      </c>
      <c r="G852" s="4">
        <f t="shared" si="156"/>
        <v>505.5</v>
      </c>
      <c r="H852" s="12">
        <f t="shared" si="157"/>
        <v>-100</v>
      </c>
    </row>
    <row r="853" spans="1:9" x14ac:dyDescent="0.25">
      <c r="A853" s="10">
        <f t="shared" si="145"/>
        <v>44798</v>
      </c>
      <c r="B853">
        <f>'0825'!B47</f>
        <v>0</v>
      </c>
      <c r="C853">
        <f>'0825'!C47</f>
        <v>0</v>
      </c>
      <c r="D853">
        <f>'0825'!D47</f>
        <v>41.5</v>
      </c>
      <c r="E853">
        <f>'0825'!E47</f>
        <v>505.5</v>
      </c>
      <c r="F853" s="56">
        <f t="shared" si="155"/>
        <v>41.5</v>
      </c>
      <c r="G853" s="4">
        <f t="shared" si="156"/>
        <v>505.5</v>
      </c>
      <c r="H853" s="12">
        <f t="shared" si="157"/>
        <v>-91.790306627101884</v>
      </c>
      <c r="I853">
        <f>'0825'!F47</f>
        <v>0</v>
      </c>
    </row>
    <row r="854" spans="1:9" x14ac:dyDescent="0.25">
      <c r="A854" s="10">
        <f t="shared" si="145"/>
        <v>44805</v>
      </c>
      <c r="B854" t="s">
        <v>790</v>
      </c>
      <c r="C854" t="s">
        <v>790</v>
      </c>
      <c r="D854" t="s">
        <v>790</v>
      </c>
      <c r="E854" t="s">
        <v>790</v>
      </c>
      <c r="F854" s="56" t="e">
        <f t="shared" si="155"/>
        <v>#VALUE!</v>
      </c>
      <c r="G854" s="4" t="e">
        <f t="shared" si="156"/>
        <v>#VALUE!</v>
      </c>
      <c r="H854" s="12" t="e">
        <f t="shared" si="157"/>
        <v>#VALUE!</v>
      </c>
    </row>
    <row r="855" spans="1:9" x14ac:dyDescent="0.25">
      <c r="A855" s="10">
        <f t="shared" si="145"/>
        <v>44812</v>
      </c>
      <c r="B855" t="s">
        <v>790</v>
      </c>
      <c r="C855" t="s">
        <v>790</v>
      </c>
      <c r="D855" t="s">
        <v>790</v>
      </c>
      <c r="E855" t="s">
        <v>790</v>
      </c>
      <c r="F855" s="56" t="e">
        <f t="shared" ref="F855" si="158">B855+D855</f>
        <v>#VALUE!</v>
      </c>
      <c r="G855" s="4" t="e">
        <f t="shared" ref="G855" si="159">+C855+E855</f>
        <v>#VALUE!</v>
      </c>
      <c r="H855" s="12" t="e">
        <f t="shared" ref="H855" si="160">+(F855/G855-1)*100</f>
        <v>#VALUE!</v>
      </c>
    </row>
    <row r="856" spans="1:9" x14ac:dyDescent="0.25">
      <c r="A856" s="10">
        <f t="shared" si="145"/>
        <v>44819</v>
      </c>
      <c r="B856">
        <f>'0915'!B32</f>
        <v>65</v>
      </c>
      <c r="C856">
        <f>'0915'!C32</f>
        <v>0</v>
      </c>
      <c r="D856">
        <f>'0915'!D32</f>
        <v>0</v>
      </c>
      <c r="E856">
        <f>'0915'!E32</f>
        <v>0</v>
      </c>
      <c r="F856" s="56">
        <f t="shared" ref="F856:F859" si="161">B856+D856</f>
        <v>65</v>
      </c>
      <c r="G856" s="4">
        <f t="shared" ref="G856:G859" si="162">+C856+E856</f>
        <v>0</v>
      </c>
      <c r="H856" s="12" t="e">
        <f t="shared" ref="H856:H859" si="163">+(F856/G856-1)*100</f>
        <v>#DIV/0!</v>
      </c>
    </row>
    <row r="857" spans="1:9" x14ac:dyDescent="0.25">
      <c r="A857" s="10">
        <f t="shared" si="145"/>
        <v>44826</v>
      </c>
      <c r="B857" t="s">
        <v>790</v>
      </c>
      <c r="C857" t="s">
        <v>790</v>
      </c>
      <c r="D857" t="s">
        <v>790</v>
      </c>
      <c r="E857" t="s">
        <v>790</v>
      </c>
      <c r="F857" s="56" t="e">
        <f t="shared" si="161"/>
        <v>#VALUE!</v>
      </c>
      <c r="G857" s="4" t="e">
        <f t="shared" si="162"/>
        <v>#VALUE!</v>
      </c>
      <c r="H857" s="12" t="e">
        <f t="shared" si="163"/>
        <v>#VALUE!</v>
      </c>
    </row>
    <row r="858" spans="1:9" x14ac:dyDescent="0.25">
      <c r="A858" s="10">
        <f t="shared" si="145"/>
        <v>44833</v>
      </c>
      <c r="B858" t="s">
        <v>790</v>
      </c>
      <c r="C858" t="s">
        <v>790</v>
      </c>
      <c r="D858" t="s">
        <v>790</v>
      </c>
      <c r="E858" t="s">
        <v>790</v>
      </c>
      <c r="F858" s="56" t="e">
        <f t="shared" si="161"/>
        <v>#VALUE!</v>
      </c>
      <c r="G858" s="4" t="e">
        <f t="shared" si="162"/>
        <v>#VALUE!</v>
      </c>
      <c r="H858" s="12" t="e">
        <f t="shared" si="163"/>
        <v>#VALUE!</v>
      </c>
    </row>
    <row r="859" spans="1:9" x14ac:dyDescent="0.25">
      <c r="A859" s="10">
        <f t="shared" si="145"/>
        <v>44840</v>
      </c>
      <c r="B859" t="s">
        <v>790</v>
      </c>
      <c r="C859" t="s">
        <v>790</v>
      </c>
      <c r="D859" t="s">
        <v>790</v>
      </c>
      <c r="E859" t="s">
        <v>790</v>
      </c>
      <c r="F859" s="56" t="e">
        <f t="shared" si="161"/>
        <v>#VALUE!</v>
      </c>
      <c r="G859" s="4" t="e">
        <f t="shared" si="162"/>
        <v>#VALUE!</v>
      </c>
      <c r="H859" s="12" t="e">
        <f t="shared" si="163"/>
        <v>#VALUE!</v>
      </c>
    </row>
    <row r="860" spans="1:9" x14ac:dyDescent="0.25">
      <c r="A860" s="10">
        <f t="shared" si="145"/>
        <v>44847</v>
      </c>
      <c r="B860" t="s">
        <v>790</v>
      </c>
      <c r="C860" t="s">
        <v>790</v>
      </c>
      <c r="D860" t="s">
        <v>790</v>
      </c>
      <c r="E860" t="s">
        <v>790</v>
      </c>
      <c r="F860" s="56" t="e">
        <f t="shared" ref="F860:F864" si="164">B860+D860</f>
        <v>#VALUE!</v>
      </c>
      <c r="G860" s="4" t="e">
        <f t="shared" ref="G860:G864" si="165">+C860+E860</f>
        <v>#VALUE!</v>
      </c>
      <c r="H860" s="12" t="e">
        <f t="shared" ref="H860:H864" si="166">+(F860/G860-1)*100</f>
        <v>#VALUE!</v>
      </c>
    </row>
    <row r="861" spans="1:9" x14ac:dyDescent="0.25">
      <c r="A861" s="10">
        <f t="shared" si="145"/>
        <v>44854</v>
      </c>
      <c r="B861" t="s">
        <v>790</v>
      </c>
      <c r="C861" t="s">
        <v>790</v>
      </c>
      <c r="D861" t="s">
        <v>790</v>
      </c>
      <c r="E861" t="s">
        <v>790</v>
      </c>
      <c r="F861" s="56" t="e">
        <f t="shared" si="164"/>
        <v>#VALUE!</v>
      </c>
      <c r="G861" s="4" t="e">
        <f t="shared" si="165"/>
        <v>#VALUE!</v>
      </c>
      <c r="H861" s="12" t="e">
        <f t="shared" si="166"/>
        <v>#VALUE!</v>
      </c>
    </row>
    <row r="862" spans="1:9" x14ac:dyDescent="0.25">
      <c r="A862" s="10">
        <f t="shared" si="145"/>
        <v>44861</v>
      </c>
      <c r="B862" t="s">
        <v>790</v>
      </c>
      <c r="C862" t="s">
        <v>790</v>
      </c>
      <c r="D862" t="s">
        <v>790</v>
      </c>
      <c r="E862" t="s">
        <v>790</v>
      </c>
      <c r="F862" s="56" t="e">
        <f t="shared" si="164"/>
        <v>#VALUE!</v>
      </c>
      <c r="G862" s="4" t="e">
        <f t="shared" si="165"/>
        <v>#VALUE!</v>
      </c>
      <c r="H862" s="12" t="e">
        <f t="shared" si="166"/>
        <v>#VALUE!</v>
      </c>
    </row>
    <row r="863" spans="1:9" x14ac:dyDescent="0.25">
      <c r="A863" s="10">
        <f t="shared" si="145"/>
        <v>44868</v>
      </c>
      <c r="B863" t="s">
        <v>790</v>
      </c>
      <c r="C863" t="s">
        <v>790</v>
      </c>
      <c r="D863" t="s">
        <v>790</v>
      </c>
      <c r="E863" t="s">
        <v>790</v>
      </c>
      <c r="F863" s="56" t="e">
        <f t="shared" si="164"/>
        <v>#VALUE!</v>
      </c>
      <c r="G863" s="4" t="e">
        <f t="shared" si="165"/>
        <v>#VALUE!</v>
      </c>
      <c r="H863" s="12" t="e">
        <f t="shared" si="166"/>
        <v>#VALUE!</v>
      </c>
    </row>
    <row r="864" spans="1:9" x14ac:dyDescent="0.25">
      <c r="A864" s="10">
        <f t="shared" si="145"/>
        <v>44875</v>
      </c>
      <c r="F864" s="56">
        <f t="shared" si="164"/>
        <v>0</v>
      </c>
      <c r="G864" s="4">
        <f t="shared" si="165"/>
        <v>0</v>
      </c>
      <c r="H864" s="12" t="e">
        <f t="shared" si="166"/>
        <v>#DIV/0!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542:H544 H595:H613 H646:H658 H659:H687 H688:H715 H716:H722 H723:I731 H750:I756 H733 H732 H734 H735 H736 H737 H738 H739 H740 H741 H742 H743 H744 H745 H746 H747 H748 H749 H758:I758 I757" evalError="1"/>
  </ignoredError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dimension ref="A1:K653"/>
  <sheetViews>
    <sheetView zoomScale="130" zoomScaleNormal="130" workbookViewId="0">
      <pane xSplit="1" ySplit="3" topLeftCell="B517" activePane="bottomRight" state="frozen"/>
      <selection pane="topRight" activeCell="B1" sqref="B1"/>
      <selection pane="bottomLeft" activeCell="A4" sqref="A4"/>
      <selection pane="bottomRight" activeCell="B534" sqref="B534:E534"/>
    </sheetView>
  </sheetViews>
  <sheetFormatPr defaultRowHeight="13.2" x14ac:dyDescent="0.25"/>
  <cols>
    <col min="1" max="1" width="23.6640625" customWidth="1"/>
    <col min="2" max="2" width="15.6640625" customWidth="1"/>
    <col min="3" max="3" width="11.6640625" customWidth="1"/>
    <col min="4" max="4" width="12.33203125" customWidth="1"/>
    <col min="5" max="5" width="12" customWidth="1"/>
    <col min="6" max="6" width="13" customWidth="1"/>
    <col min="7" max="7" width="12" customWidth="1"/>
    <col min="8" max="8" width="14.88671875" customWidth="1"/>
    <col min="9" max="9" width="13" customWidth="1"/>
    <col min="10" max="10" width="12.109375" customWidth="1"/>
    <col min="11" max="11" width="10.88671875" customWidth="1"/>
  </cols>
  <sheetData>
    <row r="1" spans="1:10" ht="13.8" thickBot="1" x14ac:dyDescent="0.3">
      <c r="B1" s="6"/>
      <c r="C1" s="6"/>
      <c r="E1" s="9"/>
      <c r="F1" s="6"/>
      <c r="G1" s="6"/>
      <c r="H1" s="6"/>
      <c r="I1" s="6"/>
    </row>
    <row r="2" spans="1:10" ht="13.8" x14ac:dyDescent="0.25">
      <c r="A2" s="188" t="s">
        <v>383</v>
      </c>
      <c r="B2" s="189" t="s">
        <v>5</v>
      </c>
      <c r="C2" s="189"/>
      <c r="D2" s="394" t="s">
        <v>1</v>
      </c>
      <c r="E2" s="394"/>
      <c r="F2" s="394" t="s">
        <v>2</v>
      </c>
      <c r="G2" s="394"/>
      <c r="H2" s="189" t="s">
        <v>9</v>
      </c>
      <c r="I2" s="188" t="s">
        <v>7</v>
      </c>
      <c r="J2" s="3" t="s">
        <v>12</v>
      </c>
    </row>
    <row r="3" spans="1:10" ht="13.8" x14ac:dyDescent="0.25">
      <c r="A3" s="188" t="s">
        <v>378</v>
      </c>
      <c r="B3" s="191" t="s">
        <v>397</v>
      </c>
      <c r="C3" s="191" t="s">
        <v>19</v>
      </c>
      <c r="D3" s="191" t="s">
        <v>397</v>
      </c>
      <c r="E3" s="191" t="s">
        <v>19</v>
      </c>
      <c r="F3" s="191" t="s">
        <v>397</v>
      </c>
      <c r="G3" s="191" t="s">
        <v>19</v>
      </c>
      <c r="H3" s="191" t="s">
        <v>4</v>
      </c>
      <c r="I3" s="192" t="s">
        <v>8</v>
      </c>
      <c r="J3" s="163" t="s">
        <v>13</v>
      </c>
    </row>
    <row r="4" spans="1:10" x14ac:dyDescent="0.25">
      <c r="A4" s="10">
        <v>41158</v>
      </c>
      <c r="B4">
        <v>104.1</v>
      </c>
      <c r="C4">
        <v>42.5</v>
      </c>
      <c r="D4">
        <v>0</v>
      </c>
      <c r="E4">
        <v>0</v>
      </c>
      <c r="F4" s="2">
        <f t="shared" ref="F4:F37" si="0">+B4+D4</f>
        <v>104.1</v>
      </c>
      <c r="G4" s="2">
        <f t="shared" ref="G4:G37" si="1">+C4+E4</f>
        <v>42.5</v>
      </c>
      <c r="H4" s="12">
        <f t="shared" ref="H4:H37" si="2">+(F4/G4-1)*100</f>
        <v>144.94117647058823</v>
      </c>
    </row>
    <row r="5" spans="1:10" x14ac:dyDescent="0.25">
      <c r="A5" s="10">
        <f>+A4+7</f>
        <v>41165</v>
      </c>
      <c r="B5">
        <v>59.6</v>
      </c>
      <c r="C5">
        <v>23.5</v>
      </c>
      <c r="D5">
        <v>57.5</v>
      </c>
      <c r="E5">
        <v>48</v>
      </c>
      <c r="F5" s="2">
        <f t="shared" si="0"/>
        <v>117.1</v>
      </c>
      <c r="G5" s="2">
        <f t="shared" si="1"/>
        <v>71.5</v>
      </c>
      <c r="H5" s="12">
        <f t="shared" si="2"/>
        <v>63.776223776223759</v>
      </c>
    </row>
    <row r="6" spans="1:10" x14ac:dyDescent="0.25">
      <c r="A6" s="10">
        <f>+A5+7</f>
        <v>41172</v>
      </c>
      <c r="B6">
        <v>47.6</v>
      </c>
      <c r="C6">
        <v>6</v>
      </c>
      <c r="D6">
        <v>69.5</v>
      </c>
      <c r="E6">
        <v>65.5</v>
      </c>
      <c r="F6" s="2">
        <f t="shared" si="0"/>
        <v>117.1</v>
      </c>
      <c r="G6" s="2">
        <f t="shared" si="1"/>
        <v>71.5</v>
      </c>
      <c r="H6" s="12">
        <f t="shared" si="2"/>
        <v>63.776223776223759</v>
      </c>
    </row>
    <row r="7" spans="1:10" x14ac:dyDescent="0.25">
      <c r="A7" s="10">
        <f t="shared" ref="A7:A70" si="3">+A6+7</f>
        <v>41179</v>
      </c>
      <c r="B7">
        <v>34.6</v>
      </c>
      <c r="C7">
        <v>6</v>
      </c>
      <c r="D7">
        <v>127.5</v>
      </c>
      <c r="E7">
        <v>65.5</v>
      </c>
      <c r="F7" s="2">
        <f t="shared" si="0"/>
        <v>162.1</v>
      </c>
      <c r="G7" s="2">
        <f t="shared" si="1"/>
        <v>71.5</v>
      </c>
      <c r="H7" s="12">
        <f t="shared" si="2"/>
        <v>126.71328671328669</v>
      </c>
    </row>
    <row r="8" spans="1:10" x14ac:dyDescent="0.25">
      <c r="A8" s="10">
        <f t="shared" si="3"/>
        <v>41186</v>
      </c>
      <c r="B8">
        <v>34.6</v>
      </c>
      <c r="C8">
        <v>44</v>
      </c>
      <c r="D8">
        <v>137.5</v>
      </c>
      <c r="E8">
        <v>71.5</v>
      </c>
      <c r="F8" s="2">
        <f t="shared" si="0"/>
        <v>172.1</v>
      </c>
      <c r="G8" s="2">
        <f t="shared" si="1"/>
        <v>115.5</v>
      </c>
      <c r="H8" s="12">
        <f t="shared" si="2"/>
        <v>49.004329004329009</v>
      </c>
    </row>
    <row r="9" spans="1:10" x14ac:dyDescent="0.25">
      <c r="A9" s="10">
        <f t="shared" si="3"/>
        <v>41193</v>
      </c>
      <c r="B9">
        <v>25</v>
      </c>
      <c r="C9">
        <v>24.5</v>
      </c>
      <c r="D9">
        <v>146.69999999999999</v>
      </c>
      <c r="E9">
        <v>96.5</v>
      </c>
      <c r="F9" s="2">
        <f t="shared" si="0"/>
        <v>171.7</v>
      </c>
      <c r="G9" s="2">
        <f t="shared" si="1"/>
        <v>121</v>
      </c>
      <c r="H9" s="12">
        <f t="shared" si="2"/>
        <v>41.900826446280995</v>
      </c>
    </row>
    <row r="10" spans="1:10" x14ac:dyDescent="0.25">
      <c r="A10" s="10">
        <f t="shared" si="3"/>
        <v>41200</v>
      </c>
      <c r="B10">
        <v>0</v>
      </c>
      <c r="C10">
        <v>19.5</v>
      </c>
      <c r="D10">
        <v>171.7</v>
      </c>
      <c r="E10">
        <v>135.5</v>
      </c>
      <c r="F10" s="2">
        <f t="shared" si="0"/>
        <v>171.7</v>
      </c>
      <c r="G10" s="2">
        <f t="shared" si="1"/>
        <v>155</v>
      </c>
      <c r="H10" s="12">
        <f t="shared" si="2"/>
        <v>10.774193548387089</v>
      </c>
    </row>
    <row r="11" spans="1:10" x14ac:dyDescent="0.25">
      <c r="A11" s="10">
        <f t="shared" si="3"/>
        <v>41207</v>
      </c>
      <c r="B11">
        <v>22.5</v>
      </c>
      <c r="C11">
        <v>14</v>
      </c>
      <c r="D11">
        <v>171.7</v>
      </c>
      <c r="E11">
        <v>141</v>
      </c>
      <c r="F11" s="2">
        <f t="shared" si="0"/>
        <v>194.2</v>
      </c>
      <c r="G11" s="2">
        <f t="shared" si="1"/>
        <v>155</v>
      </c>
      <c r="H11" s="12">
        <f t="shared" si="2"/>
        <v>25.290322580645164</v>
      </c>
    </row>
    <row r="12" spans="1:10" x14ac:dyDescent="0.25">
      <c r="A12" s="10">
        <f t="shared" si="3"/>
        <v>41214</v>
      </c>
      <c r="B12">
        <v>22.5</v>
      </c>
      <c r="C12">
        <v>0</v>
      </c>
      <c r="D12">
        <v>171.7</v>
      </c>
      <c r="E12">
        <v>155</v>
      </c>
      <c r="F12" s="2">
        <f t="shared" si="0"/>
        <v>194.2</v>
      </c>
      <c r="G12" s="2">
        <f t="shared" si="1"/>
        <v>155</v>
      </c>
      <c r="H12" s="12">
        <f t="shared" si="2"/>
        <v>25.290322580645164</v>
      </c>
    </row>
    <row r="13" spans="1:10" x14ac:dyDescent="0.25">
      <c r="A13" s="10">
        <f t="shared" si="3"/>
        <v>41221</v>
      </c>
      <c r="B13">
        <v>22.5</v>
      </c>
      <c r="C13">
        <v>0</v>
      </c>
      <c r="D13">
        <v>171.7</v>
      </c>
      <c r="E13">
        <v>181</v>
      </c>
      <c r="F13" s="2">
        <f t="shared" si="0"/>
        <v>194.2</v>
      </c>
      <c r="G13" s="2">
        <f t="shared" si="1"/>
        <v>181</v>
      </c>
      <c r="H13" s="12">
        <f t="shared" si="2"/>
        <v>7.2928176795580058</v>
      </c>
    </row>
    <row r="14" spans="1:10" x14ac:dyDescent="0.25">
      <c r="A14" s="10">
        <f t="shared" si="3"/>
        <v>41228</v>
      </c>
      <c r="B14">
        <v>43</v>
      </c>
      <c r="C14">
        <v>0</v>
      </c>
      <c r="D14">
        <v>184.2</v>
      </c>
      <c r="E14">
        <v>186</v>
      </c>
      <c r="F14" s="2">
        <f t="shared" si="0"/>
        <v>227.2</v>
      </c>
      <c r="G14" s="2">
        <f t="shared" si="1"/>
        <v>186</v>
      </c>
      <c r="H14" s="12">
        <f t="shared" si="2"/>
        <v>22.150537634408597</v>
      </c>
    </row>
    <row r="15" spans="1:10" x14ac:dyDescent="0.25">
      <c r="A15" s="10">
        <f t="shared" si="3"/>
        <v>41235</v>
      </c>
      <c r="B15">
        <v>33</v>
      </c>
      <c r="C15">
        <v>48.5</v>
      </c>
      <c r="D15">
        <v>194.2</v>
      </c>
      <c r="E15">
        <v>186</v>
      </c>
      <c r="F15" s="2">
        <f t="shared" si="0"/>
        <v>227.2</v>
      </c>
      <c r="G15" s="2">
        <f t="shared" si="1"/>
        <v>234.5</v>
      </c>
      <c r="H15" s="12">
        <f t="shared" si="2"/>
        <v>-3.1130063965884913</v>
      </c>
    </row>
    <row r="16" spans="1:10" x14ac:dyDescent="0.25">
      <c r="A16" s="10">
        <f t="shared" si="3"/>
        <v>41242</v>
      </c>
      <c r="B16">
        <v>10</v>
      </c>
      <c r="C16">
        <v>30</v>
      </c>
      <c r="D16">
        <v>227.2</v>
      </c>
      <c r="E16">
        <v>204.5</v>
      </c>
      <c r="F16" s="2">
        <f t="shared" si="0"/>
        <v>237.2</v>
      </c>
      <c r="G16" s="2">
        <f t="shared" si="1"/>
        <v>234.5</v>
      </c>
      <c r="H16" s="12">
        <f t="shared" si="2"/>
        <v>1.1513859275053218</v>
      </c>
    </row>
    <row r="17" spans="1:8" x14ac:dyDescent="0.25">
      <c r="A17" s="10">
        <f t="shared" si="3"/>
        <v>41249</v>
      </c>
      <c r="B17">
        <v>10</v>
      </c>
      <c r="C17">
        <v>42</v>
      </c>
      <c r="D17">
        <v>237.2</v>
      </c>
      <c r="E17">
        <v>204.5</v>
      </c>
      <c r="F17" s="2">
        <f t="shared" si="0"/>
        <v>247.2</v>
      </c>
      <c r="G17" s="2">
        <f t="shared" si="1"/>
        <v>246.5</v>
      </c>
      <c r="H17" s="12">
        <f t="shared" si="2"/>
        <v>0.28397565922919643</v>
      </c>
    </row>
    <row r="18" spans="1:8" x14ac:dyDescent="0.25">
      <c r="A18" s="10">
        <f t="shared" si="3"/>
        <v>41256</v>
      </c>
      <c r="B18">
        <v>40</v>
      </c>
      <c r="C18">
        <v>56</v>
      </c>
      <c r="D18">
        <v>237.2</v>
      </c>
      <c r="E18">
        <v>204.5</v>
      </c>
      <c r="F18" s="2">
        <f t="shared" si="0"/>
        <v>277.2</v>
      </c>
      <c r="G18" s="2">
        <f t="shared" si="1"/>
        <v>260.5</v>
      </c>
      <c r="H18" s="12">
        <f t="shared" si="2"/>
        <v>6.410748560460644</v>
      </c>
    </row>
    <row r="19" spans="1:8" x14ac:dyDescent="0.25">
      <c r="A19" s="10">
        <f t="shared" si="3"/>
        <v>41263</v>
      </c>
      <c r="B19">
        <v>30</v>
      </c>
      <c r="C19">
        <v>56</v>
      </c>
      <c r="D19">
        <v>247.2</v>
      </c>
      <c r="E19">
        <v>204.5</v>
      </c>
      <c r="F19" s="2">
        <f t="shared" si="0"/>
        <v>277.2</v>
      </c>
      <c r="G19" s="2">
        <f t="shared" si="1"/>
        <v>260.5</v>
      </c>
      <c r="H19" s="12">
        <f t="shared" si="2"/>
        <v>6.410748560460644</v>
      </c>
    </row>
    <row r="20" spans="1:8" x14ac:dyDescent="0.25">
      <c r="A20" s="10">
        <f t="shared" si="3"/>
        <v>41270</v>
      </c>
      <c r="B20">
        <v>30</v>
      </c>
      <c r="C20">
        <v>56</v>
      </c>
      <c r="D20">
        <v>253.2</v>
      </c>
      <c r="E20">
        <v>204.5</v>
      </c>
      <c r="F20" s="2">
        <f t="shared" si="0"/>
        <v>283.2</v>
      </c>
      <c r="G20" s="2">
        <f t="shared" si="1"/>
        <v>260.5</v>
      </c>
      <c r="H20" s="12">
        <f t="shared" si="2"/>
        <v>8.714011516314768</v>
      </c>
    </row>
    <row r="21" spans="1:8" x14ac:dyDescent="0.25">
      <c r="A21" s="10">
        <f t="shared" si="3"/>
        <v>41277</v>
      </c>
      <c r="B21">
        <v>30</v>
      </c>
      <c r="C21">
        <v>59.5</v>
      </c>
      <c r="D21">
        <v>253.2</v>
      </c>
      <c r="E21">
        <v>204.5</v>
      </c>
      <c r="F21" s="2">
        <f t="shared" si="0"/>
        <v>283.2</v>
      </c>
      <c r="G21" s="2">
        <f t="shared" si="1"/>
        <v>264</v>
      </c>
      <c r="H21" s="12">
        <f t="shared" si="2"/>
        <v>7.2727272727272751</v>
      </c>
    </row>
    <row r="22" spans="1:8" x14ac:dyDescent="0.25">
      <c r="A22" s="10">
        <f t="shared" si="3"/>
        <v>41284</v>
      </c>
      <c r="B22">
        <v>30</v>
      </c>
      <c r="C22">
        <v>138.4</v>
      </c>
      <c r="D22">
        <v>253.2</v>
      </c>
      <c r="E22">
        <v>204.5</v>
      </c>
      <c r="F22" s="2">
        <f t="shared" si="0"/>
        <v>283.2</v>
      </c>
      <c r="G22" s="2">
        <f t="shared" si="1"/>
        <v>342.9</v>
      </c>
      <c r="H22" s="12">
        <f t="shared" si="2"/>
        <v>-17.4103237095363</v>
      </c>
    </row>
    <row r="23" spans="1:8" x14ac:dyDescent="0.25">
      <c r="A23" s="10">
        <f t="shared" si="3"/>
        <v>41291</v>
      </c>
      <c r="B23">
        <v>30</v>
      </c>
      <c r="C23">
        <v>108.5</v>
      </c>
      <c r="D23">
        <v>253.2</v>
      </c>
      <c r="E23">
        <v>234.4</v>
      </c>
      <c r="F23" s="2">
        <f t="shared" si="0"/>
        <v>283.2</v>
      </c>
      <c r="G23" s="2">
        <f t="shared" si="1"/>
        <v>342.9</v>
      </c>
      <c r="H23" s="12">
        <f t="shared" si="2"/>
        <v>-17.4103237095363</v>
      </c>
    </row>
    <row r="24" spans="1:8" x14ac:dyDescent="0.25">
      <c r="A24" s="10">
        <f t="shared" si="3"/>
        <v>41298</v>
      </c>
      <c r="B24">
        <v>0</v>
      </c>
      <c r="C24">
        <v>136</v>
      </c>
      <c r="D24">
        <v>283.2</v>
      </c>
      <c r="E24">
        <v>290.89999999999998</v>
      </c>
      <c r="F24" s="2">
        <f t="shared" si="0"/>
        <v>283.2</v>
      </c>
      <c r="G24" s="2">
        <f t="shared" si="1"/>
        <v>426.9</v>
      </c>
      <c r="H24" s="12">
        <f t="shared" si="2"/>
        <v>-33.661278988053411</v>
      </c>
    </row>
    <row r="25" spans="1:8" x14ac:dyDescent="0.25">
      <c r="A25" s="10">
        <f t="shared" si="3"/>
        <v>41305</v>
      </c>
      <c r="B25">
        <v>77</v>
      </c>
      <c r="C25">
        <v>162.1</v>
      </c>
      <c r="D25">
        <v>298.2</v>
      </c>
      <c r="E25">
        <v>354.1</v>
      </c>
      <c r="F25" s="2">
        <f t="shared" si="0"/>
        <v>375.2</v>
      </c>
      <c r="G25" s="2">
        <f t="shared" si="1"/>
        <v>516.20000000000005</v>
      </c>
      <c r="H25" s="12">
        <f t="shared" si="2"/>
        <v>-27.314994188299114</v>
      </c>
    </row>
    <row r="26" spans="1:8" x14ac:dyDescent="0.25">
      <c r="A26" s="10">
        <f t="shared" si="3"/>
        <v>41312</v>
      </c>
      <c r="B26">
        <v>77</v>
      </c>
      <c r="C26">
        <v>93.1</v>
      </c>
      <c r="D26">
        <v>298.2</v>
      </c>
      <c r="E26">
        <v>433.1</v>
      </c>
      <c r="F26" s="2">
        <f t="shared" si="0"/>
        <v>375.2</v>
      </c>
      <c r="G26" s="2">
        <f t="shared" si="1"/>
        <v>526.20000000000005</v>
      </c>
      <c r="H26" s="12">
        <f t="shared" si="2"/>
        <v>-28.696313188901566</v>
      </c>
    </row>
    <row r="27" spans="1:8" x14ac:dyDescent="0.25">
      <c r="A27" s="10">
        <f t="shared" si="3"/>
        <v>41319</v>
      </c>
      <c r="B27">
        <v>77</v>
      </c>
      <c r="C27">
        <v>77</v>
      </c>
      <c r="D27">
        <v>298.2</v>
      </c>
      <c r="E27">
        <v>489.2</v>
      </c>
      <c r="F27" s="2">
        <f t="shared" si="0"/>
        <v>375.2</v>
      </c>
      <c r="G27" s="2">
        <f t="shared" si="1"/>
        <v>566.20000000000005</v>
      </c>
      <c r="H27" s="12">
        <f t="shared" si="2"/>
        <v>-33.733663016601909</v>
      </c>
    </row>
    <row r="28" spans="1:8" x14ac:dyDescent="0.25">
      <c r="A28" s="10">
        <f t="shared" si="3"/>
        <v>41326</v>
      </c>
      <c r="B28">
        <v>30.5</v>
      </c>
      <c r="C28">
        <v>55</v>
      </c>
      <c r="D28">
        <v>365.2</v>
      </c>
      <c r="E28">
        <v>511.2</v>
      </c>
      <c r="F28" s="2">
        <f t="shared" si="0"/>
        <v>395.7</v>
      </c>
      <c r="G28" s="2">
        <f t="shared" si="1"/>
        <v>566.20000000000005</v>
      </c>
      <c r="H28" s="12">
        <f t="shared" si="2"/>
        <v>-30.113034263511128</v>
      </c>
    </row>
    <row r="29" spans="1:8" x14ac:dyDescent="0.25">
      <c r="A29" s="10">
        <f t="shared" si="3"/>
        <v>41333</v>
      </c>
      <c r="B29">
        <v>10</v>
      </c>
      <c r="C29">
        <v>80</v>
      </c>
      <c r="D29">
        <v>385.7</v>
      </c>
      <c r="E29">
        <v>528.20000000000005</v>
      </c>
      <c r="F29" s="2">
        <f t="shared" si="0"/>
        <v>395.7</v>
      </c>
      <c r="G29" s="2">
        <f t="shared" si="1"/>
        <v>608.20000000000005</v>
      </c>
      <c r="H29" s="12">
        <f t="shared" si="2"/>
        <v>-34.939164748438024</v>
      </c>
    </row>
    <row r="30" spans="1:8" x14ac:dyDescent="0.25">
      <c r="A30" s="10">
        <f t="shared" si="3"/>
        <v>41340</v>
      </c>
      <c r="B30">
        <v>10</v>
      </c>
      <c r="C30">
        <v>102</v>
      </c>
      <c r="D30">
        <v>385.7</v>
      </c>
      <c r="E30">
        <v>563.20000000000005</v>
      </c>
      <c r="F30" s="2">
        <f t="shared" si="0"/>
        <v>395.7</v>
      </c>
      <c r="G30" s="2">
        <f t="shared" si="1"/>
        <v>665.2</v>
      </c>
      <c r="H30" s="12">
        <f t="shared" si="2"/>
        <v>-40.514131088394478</v>
      </c>
    </row>
    <row r="31" spans="1:8" x14ac:dyDescent="0.25">
      <c r="A31" s="10">
        <f t="shared" si="3"/>
        <v>41347</v>
      </c>
      <c r="B31">
        <v>10</v>
      </c>
      <c r="C31">
        <v>109.5</v>
      </c>
      <c r="D31">
        <v>385.7</v>
      </c>
      <c r="E31">
        <v>578.20000000000005</v>
      </c>
      <c r="F31" s="2">
        <f t="shared" si="0"/>
        <v>395.7</v>
      </c>
      <c r="G31" s="2">
        <f t="shared" si="1"/>
        <v>687.7</v>
      </c>
      <c r="H31" s="12">
        <f t="shared" si="2"/>
        <v>-42.460375163588779</v>
      </c>
    </row>
    <row r="32" spans="1:8" x14ac:dyDescent="0.25">
      <c r="A32" s="10">
        <f t="shared" si="3"/>
        <v>41354</v>
      </c>
      <c r="B32">
        <v>90</v>
      </c>
      <c r="C32">
        <v>72</v>
      </c>
      <c r="D32">
        <v>395.7</v>
      </c>
      <c r="E32">
        <v>635.70000000000005</v>
      </c>
      <c r="F32" s="2">
        <f t="shared" si="0"/>
        <v>485.7</v>
      </c>
      <c r="G32" s="2">
        <f t="shared" si="1"/>
        <v>707.7</v>
      </c>
      <c r="H32" s="12">
        <f t="shared" si="2"/>
        <v>-31.369224247562531</v>
      </c>
    </row>
    <row r="33" spans="1:8" x14ac:dyDescent="0.25">
      <c r="A33" s="10">
        <f t="shared" si="3"/>
        <v>41361</v>
      </c>
      <c r="B33">
        <v>87</v>
      </c>
      <c r="C33">
        <v>49</v>
      </c>
      <c r="D33">
        <v>450.7</v>
      </c>
      <c r="E33">
        <v>688.2</v>
      </c>
      <c r="F33" s="2">
        <f t="shared" si="0"/>
        <v>537.70000000000005</v>
      </c>
      <c r="G33" s="2">
        <f t="shared" si="1"/>
        <v>737.2</v>
      </c>
      <c r="H33" s="12">
        <f t="shared" si="2"/>
        <v>-27.061855670103096</v>
      </c>
    </row>
    <row r="34" spans="1:8" x14ac:dyDescent="0.25">
      <c r="A34" s="10">
        <f t="shared" si="3"/>
        <v>41368</v>
      </c>
      <c r="B34">
        <v>87</v>
      </c>
      <c r="C34">
        <v>119.5</v>
      </c>
      <c r="D34">
        <v>450.7</v>
      </c>
      <c r="E34">
        <v>688.2</v>
      </c>
      <c r="F34" s="2">
        <f t="shared" si="0"/>
        <v>537.70000000000005</v>
      </c>
      <c r="G34" s="2">
        <f t="shared" si="1"/>
        <v>807.7</v>
      </c>
      <c r="H34" s="12">
        <f t="shared" si="2"/>
        <v>-33.428253064256531</v>
      </c>
    </row>
    <row r="35" spans="1:8" x14ac:dyDescent="0.25">
      <c r="A35" s="10">
        <f t="shared" si="3"/>
        <v>41375</v>
      </c>
      <c r="B35">
        <v>39.5</v>
      </c>
      <c r="C35">
        <v>78</v>
      </c>
      <c r="D35">
        <v>543.29999999999995</v>
      </c>
      <c r="E35">
        <v>754.7</v>
      </c>
      <c r="F35" s="2">
        <f t="shared" si="0"/>
        <v>582.79999999999995</v>
      </c>
      <c r="G35" s="2">
        <f t="shared" si="1"/>
        <v>832.7</v>
      </c>
      <c r="H35" s="12">
        <f t="shared" si="2"/>
        <v>-30.010808214242836</v>
      </c>
    </row>
    <row r="36" spans="1:8" x14ac:dyDescent="0.25">
      <c r="A36" s="10">
        <f t="shared" si="3"/>
        <v>41382</v>
      </c>
      <c r="B36">
        <v>50</v>
      </c>
      <c r="C36">
        <v>44</v>
      </c>
      <c r="D36">
        <v>555.29999999999995</v>
      </c>
      <c r="E36">
        <v>788.7</v>
      </c>
      <c r="F36" s="2">
        <f t="shared" si="0"/>
        <v>605.29999999999995</v>
      </c>
      <c r="G36" s="2">
        <f t="shared" si="1"/>
        <v>832.7</v>
      </c>
      <c r="H36" s="12">
        <f t="shared" si="2"/>
        <v>-27.308754653536692</v>
      </c>
    </row>
    <row r="37" spans="1:8" x14ac:dyDescent="0.25">
      <c r="A37" s="10">
        <f t="shared" si="3"/>
        <v>41389</v>
      </c>
      <c r="B37">
        <v>70</v>
      </c>
      <c r="C37">
        <v>101</v>
      </c>
      <c r="D37">
        <v>555.29999999999995</v>
      </c>
      <c r="E37">
        <v>793.7</v>
      </c>
      <c r="F37" s="2">
        <f t="shared" si="0"/>
        <v>625.29999999999995</v>
      </c>
      <c r="G37" s="2">
        <f t="shared" si="1"/>
        <v>894.7</v>
      </c>
      <c r="H37" s="12">
        <f t="shared" si="2"/>
        <v>-30.110651615066509</v>
      </c>
    </row>
    <row r="38" spans="1:8" x14ac:dyDescent="0.25">
      <c r="A38" s="10">
        <f t="shared" si="3"/>
        <v>41396</v>
      </c>
      <c r="B38">
        <v>113</v>
      </c>
      <c r="C38">
        <v>44</v>
      </c>
      <c r="D38">
        <v>585.29999999999995</v>
      </c>
      <c r="E38">
        <v>869.7</v>
      </c>
      <c r="F38" s="2">
        <f t="shared" ref="F38:F60" si="4">+B38+D38</f>
        <v>698.3</v>
      </c>
      <c r="G38" s="2">
        <f t="shared" ref="G38:G60" si="5">+C38+E38</f>
        <v>913.7</v>
      </c>
      <c r="H38" s="12">
        <f t="shared" ref="H38:H60" si="6">+(F38/G38-1)*100</f>
        <v>-23.574477399584115</v>
      </c>
    </row>
    <row r="39" spans="1:8" x14ac:dyDescent="0.25">
      <c r="A39" s="10">
        <f t="shared" si="3"/>
        <v>41403</v>
      </c>
      <c r="B39">
        <v>110.3</v>
      </c>
      <c r="C39">
        <v>72</v>
      </c>
      <c r="D39">
        <v>607.79999999999995</v>
      </c>
      <c r="E39">
        <v>878.7</v>
      </c>
      <c r="F39" s="2">
        <f t="shared" si="4"/>
        <v>718.09999999999991</v>
      </c>
      <c r="G39" s="2">
        <f t="shared" si="5"/>
        <v>950.7</v>
      </c>
      <c r="H39" s="12">
        <f t="shared" si="6"/>
        <v>-24.466182812664361</v>
      </c>
    </row>
    <row r="40" spans="1:8" x14ac:dyDescent="0.25">
      <c r="A40" s="10">
        <f t="shared" si="3"/>
        <v>41410</v>
      </c>
      <c r="B40">
        <v>119</v>
      </c>
      <c r="C40">
        <v>82</v>
      </c>
      <c r="D40">
        <v>607.79999999999995</v>
      </c>
      <c r="E40">
        <v>898.7</v>
      </c>
      <c r="F40" s="2">
        <f t="shared" si="4"/>
        <v>726.8</v>
      </c>
      <c r="G40" s="2">
        <f t="shared" si="5"/>
        <v>980.7</v>
      </c>
      <c r="H40" s="12">
        <f t="shared" si="6"/>
        <v>-25.889670643417972</v>
      </c>
    </row>
    <row r="41" spans="1:8" x14ac:dyDescent="0.25">
      <c r="A41" s="10">
        <f t="shared" si="3"/>
        <v>41417</v>
      </c>
      <c r="B41">
        <v>134</v>
      </c>
      <c r="C41">
        <v>75.5</v>
      </c>
      <c r="D41">
        <v>622.79999999999995</v>
      </c>
      <c r="E41">
        <v>948.7</v>
      </c>
      <c r="F41" s="2">
        <f t="shared" si="4"/>
        <v>756.8</v>
      </c>
      <c r="G41" s="2">
        <f t="shared" si="5"/>
        <v>1024.2</v>
      </c>
      <c r="H41" s="12">
        <f t="shared" si="6"/>
        <v>-26.108181995703973</v>
      </c>
    </row>
    <row r="42" spans="1:8" x14ac:dyDescent="0.25">
      <c r="A42" s="10">
        <f t="shared" si="3"/>
        <v>41424</v>
      </c>
      <c r="B42">
        <v>119</v>
      </c>
      <c r="C42">
        <v>115.5</v>
      </c>
      <c r="D42">
        <v>642.79999999999995</v>
      </c>
      <c r="E42">
        <v>963.1</v>
      </c>
      <c r="F42" s="2">
        <f t="shared" si="4"/>
        <v>761.8</v>
      </c>
      <c r="G42" s="2">
        <f t="shared" si="5"/>
        <v>1078.5999999999999</v>
      </c>
      <c r="H42" s="12">
        <f t="shared" si="6"/>
        <v>-29.371407379936954</v>
      </c>
    </row>
    <row r="43" spans="1:8" x14ac:dyDescent="0.25">
      <c r="A43" s="10">
        <f t="shared" si="3"/>
        <v>41431</v>
      </c>
      <c r="B43">
        <v>85</v>
      </c>
      <c r="C43">
        <v>118.5</v>
      </c>
      <c r="D43">
        <v>694.3</v>
      </c>
      <c r="E43">
        <v>963.1</v>
      </c>
      <c r="F43" s="2">
        <f t="shared" si="4"/>
        <v>779.3</v>
      </c>
      <c r="G43" s="2">
        <f t="shared" si="5"/>
        <v>1081.5999999999999</v>
      </c>
      <c r="H43" s="12">
        <f t="shared" si="6"/>
        <v>-27.949334319526631</v>
      </c>
    </row>
    <row r="44" spans="1:8" x14ac:dyDescent="0.25">
      <c r="A44" s="10">
        <f t="shared" si="3"/>
        <v>41438</v>
      </c>
      <c r="B44">
        <v>67</v>
      </c>
      <c r="C44">
        <v>83</v>
      </c>
      <c r="D44">
        <v>742.3</v>
      </c>
      <c r="E44">
        <v>1006.6</v>
      </c>
      <c r="F44" s="2">
        <f t="shared" si="4"/>
        <v>809.3</v>
      </c>
      <c r="G44" s="2">
        <f t="shared" si="5"/>
        <v>1089.5999999999999</v>
      </c>
      <c r="H44" s="12">
        <f t="shared" si="6"/>
        <v>-25.725036710719529</v>
      </c>
    </row>
    <row r="45" spans="1:8" x14ac:dyDescent="0.25">
      <c r="A45" s="10">
        <f t="shared" si="3"/>
        <v>41445</v>
      </c>
      <c r="B45">
        <v>67</v>
      </c>
      <c r="C45">
        <v>48</v>
      </c>
      <c r="D45">
        <v>800.3</v>
      </c>
      <c r="E45">
        <v>1041.5999999999999</v>
      </c>
      <c r="F45" s="2">
        <f t="shared" si="4"/>
        <v>867.3</v>
      </c>
      <c r="G45" s="2">
        <f t="shared" si="5"/>
        <v>1089.5999999999999</v>
      </c>
      <c r="H45" s="12">
        <f t="shared" si="6"/>
        <v>-20.401982378854623</v>
      </c>
    </row>
    <row r="46" spans="1:8" x14ac:dyDescent="0.25">
      <c r="A46" s="10">
        <f t="shared" si="3"/>
        <v>41452</v>
      </c>
      <c r="B46">
        <v>106</v>
      </c>
      <c r="C46">
        <v>30.5</v>
      </c>
      <c r="D46">
        <v>832.2</v>
      </c>
      <c r="E46">
        <v>1081.5999999999999</v>
      </c>
      <c r="F46" s="2">
        <f t="shared" si="4"/>
        <v>938.2</v>
      </c>
      <c r="G46" s="2">
        <f t="shared" si="5"/>
        <v>1112.0999999999999</v>
      </c>
      <c r="H46" s="12">
        <f t="shared" si="6"/>
        <v>-15.637082996133433</v>
      </c>
    </row>
    <row r="47" spans="1:8" x14ac:dyDescent="0.25">
      <c r="A47" s="10">
        <f t="shared" si="3"/>
        <v>41459</v>
      </c>
      <c r="B47">
        <v>138</v>
      </c>
      <c r="C47">
        <v>67.5</v>
      </c>
      <c r="D47">
        <v>858.2</v>
      </c>
      <c r="E47">
        <v>1081.5999999999999</v>
      </c>
      <c r="F47" s="2">
        <f t="shared" si="4"/>
        <v>996.2</v>
      </c>
      <c r="G47" s="2">
        <f t="shared" si="5"/>
        <v>1149.0999999999999</v>
      </c>
      <c r="H47" s="12">
        <f t="shared" si="6"/>
        <v>-13.306065616569473</v>
      </c>
    </row>
    <row r="48" spans="1:8" x14ac:dyDescent="0.25">
      <c r="A48" s="10">
        <f t="shared" si="3"/>
        <v>41466</v>
      </c>
      <c r="B48">
        <v>106</v>
      </c>
      <c r="C48">
        <v>104.1</v>
      </c>
      <c r="D48">
        <v>960.8</v>
      </c>
      <c r="E48">
        <v>1081.5999999999999</v>
      </c>
      <c r="F48" s="2">
        <f t="shared" si="4"/>
        <v>1066.8</v>
      </c>
      <c r="G48" s="2">
        <f t="shared" si="5"/>
        <v>1185.6999999999998</v>
      </c>
      <c r="H48" s="12">
        <f t="shared" si="6"/>
        <v>-10.027831660622411</v>
      </c>
    </row>
    <row r="49" spans="1:11" x14ac:dyDescent="0.25">
      <c r="A49" s="10">
        <f t="shared" si="3"/>
        <v>41473</v>
      </c>
      <c r="B49">
        <v>71</v>
      </c>
      <c r="C49">
        <v>87.1</v>
      </c>
      <c r="D49">
        <v>1008.8</v>
      </c>
      <c r="E49">
        <v>1099.0999999999999</v>
      </c>
      <c r="F49" s="2">
        <f t="shared" si="4"/>
        <v>1079.8</v>
      </c>
      <c r="G49" s="2">
        <f t="shared" si="5"/>
        <v>1186.1999999999998</v>
      </c>
      <c r="H49" s="12">
        <f t="shared" si="6"/>
        <v>-8.9698195919743604</v>
      </c>
    </row>
    <row r="50" spans="1:11" x14ac:dyDescent="0.25">
      <c r="A50" s="10">
        <f t="shared" si="3"/>
        <v>41480</v>
      </c>
      <c r="B50">
        <v>26</v>
      </c>
      <c r="C50">
        <v>89.6</v>
      </c>
      <c r="D50">
        <v>1071.5999999999999</v>
      </c>
      <c r="E50">
        <v>1126.5999999999999</v>
      </c>
      <c r="F50" s="2">
        <f t="shared" si="4"/>
        <v>1097.5999999999999</v>
      </c>
      <c r="G50" s="2">
        <f t="shared" si="5"/>
        <v>1216.1999999999998</v>
      </c>
      <c r="H50" s="12">
        <f t="shared" si="6"/>
        <v>-9.7516855780299228</v>
      </c>
      <c r="I50">
        <v>16</v>
      </c>
    </row>
    <row r="51" spans="1:11" x14ac:dyDescent="0.25">
      <c r="A51" s="10">
        <f t="shared" si="3"/>
        <v>41487</v>
      </c>
      <c r="B51">
        <v>46</v>
      </c>
      <c r="C51">
        <v>95.1</v>
      </c>
      <c r="D51">
        <v>1118.0999999999999</v>
      </c>
      <c r="E51">
        <v>1146.5999999999999</v>
      </c>
      <c r="F51" s="2">
        <f t="shared" si="4"/>
        <v>1164.0999999999999</v>
      </c>
      <c r="G51" s="2">
        <f t="shared" si="5"/>
        <v>1241.6999999999998</v>
      </c>
      <c r="H51" s="12">
        <f t="shared" si="6"/>
        <v>-6.2494966578078408</v>
      </c>
      <c r="I51">
        <v>16</v>
      </c>
    </row>
    <row r="52" spans="1:11" x14ac:dyDescent="0.25">
      <c r="A52" s="10">
        <f t="shared" si="3"/>
        <v>41494</v>
      </c>
      <c r="B52">
        <v>26</v>
      </c>
      <c r="C52">
        <v>86.6</v>
      </c>
      <c r="D52">
        <v>1138.0999999999999</v>
      </c>
      <c r="E52">
        <v>1209.5999999999999</v>
      </c>
      <c r="F52" s="2">
        <f t="shared" si="4"/>
        <v>1164.0999999999999</v>
      </c>
      <c r="G52" s="2">
        <f t="shared" si="5"/>
        <v>1296.1999999999998</v>
      </c>
      <c r="H52" s="12">
        <f t="shared" si="6"/>
        <v>-10.191328498688467</v>
      </c>
      <c r="I52">
        <v>16</v>
      </c>
    </row>
    <row r="53" spans="1:11" x14ac:dyDescent="0.25">
      <c r="A53" s="10">
        <f t="shared" si="3"/>
        <v>41501</v>
      </c>
      <c r="B53">
        <v>36</v>
      </c>
      <c r="C53">
        <v>96.6</v>
      </c>
      <c r="D53">
        <v>1138.0999999999999</v>
      </c>
      <c r="E53">
        <v>1235.0999999999999</v>
      </c>
      <c r="F53" s="2">
        <f t="shared" si="4"/>
        <v>1174.0999999999999</v>
      </c>
      <c r="G53" s="2">
        <f t="shared" si="5"/>
        <v>1331.6999999999998</v>
      </c>
      <c r="H53" s="12">
        <f t="shared" si="6"/>
        <v>-11.83449725914244</v>
      </c>
      <c r="I53">
        <v>16</v>
      </c>
    </row>
    <row r="54" spans="1:11" x14ac:dyDescent="0.25">
      <c r="A54" s="10">
        <f t="shared" si="3"/>
        <v>41508</v>
      </c>
      <c r="B54">
        <v>16</v>
      </c>
      <c r="C54">
        <v>51.6</v>
      </c>
      <c r="D54">
        <v>1158.0999999999999</v>
      </c>
      <c r="E54">
        <v>1280.0999999999999</v>
      </c>
      <c r="F54" s="2">
        <f t="shared" si="4"/>
        <v>1174.0999999999999</v>
      </c>
      <c r="G54" s="2">
        <f t="shared" si="5"/>
        <v>1331.6999999999998</v>
      </c>
      <c r="H54" s="12">
        <f t="shared" si="6"/>
        <v>-11.83449725914244</v>
      </c>
      <c r="I54">
        <v>31</v>
      </c>
    </row>
    <row r="55" spans="1:11" x14ac:dyDescent="0.25">
      <c r="A55" s="10">
        <f t="shared" si="3"/>
        <v>41515</v>
      </c>
      <c r="B55">
        <v>16</v>
      </c>
      <c r="C55">
        <v>51.6</v>
      </c>
      <c r="D55">
        <v>1158.0999999999999</v>
      </c>
      <c r="E55">
        <v>1280.0999999999999</v>
      </c>
      <c r="F55" s="2">
        <f t="shared" si="4"/>
        <v>1174.0999999999999</v>
      </c>
      <c r="G55" s="2">
        <f t="shared" si="5"/>
        <v>1331.6999999999998</v>
      </c>
      <c r="H55" s="12">
        <f t="shared" si="6"/>
        <v>-11.83449725914244</v>
      </c>
      <c r="I55">
        <v>58</v>
      </c>
    </row>
    <row r="56" spans="1:11" x14ac:dyDescent="0.25">
      <c r="A56" s="10">
        <f t="shared" si="3"/>
        <v>41522</v>
      </c>
      <c r="B56">
        <v>84</v>
      </c>
      <c r="C56">
        <v>104.1</v>
      </c>
      <c r="D56">
        <v>10</v>
      </c>
      <c r="E56">
        <v>0</v>
      </c>
      <c r="F56" s="2">
        <f t="shared" si="4"/>
        <v>94</v>
      </c>
      <c r="G56" s="2">
        <f t="shared" si="5"/>
        <v>104.1</v>
      </c>
      <c r="H56" s="12">
        <f t="shared" si="6"/>
        <v>-9.7022094140249759</v>
      </c>
    </row>
    <row r="57" spans="1:11" x14ac:dyDescent="0.25">
      <c r="A57" s="10">
        <f t="shared" si="3"/>
        <v>41529</v>
      </c>
      <c r="B57">
        <v>32</v>
      </c>
      <c r="C57">
        <v>59.6</v>
      </c>
      <c r="D57">
        <v>77</v>
      </c>
      <c r="E57">
        <v>57.5</v>
      </c>
      <c r="F57" s="2">
        <f t="shared" si="4"/>
        <v>109</v>
      </c>
      <c r="G57" s="2">
        <f t="shared" si="5"/>
        <v>117.1</v>
      </c>
      <c r="H57" s="12">
        <f t="shared" si="6"/>
        <v>-6.9171648163962374</v>
      </c>
    </row>
    <row r="58" spans="1:11" x14ac:dyDescent="0.25">
      <c r="A58" s="10">
        <f t="shared" si="3"/>
        <v>41536</v>
      </c>
      <c r="B58">
        <v>8</v>
      </c>
      <c r="C58">
        <v>47.6</v>
      </c>
      <c r="D58">
        <v>113.5</v>
      </c>
      <c r="E58">
        <v>69.5</v>
      </c>
      <c r="F58" s="2">
        <f t="shared" si="4"/>
        <v>121.5</v>
      </c>
      <c r="G58" s="2">
        <f t="shared" si="5"/>
        <v>117.1</v>
      </c>
      <c r="H58" s="12">
        <f t="shared" si="6"/>
        <v>3.7574722459436494</v>
      </c>
    </row>
    <row r="59" spans="1:11" x14ac:dyDescent="0.25">
      <c r="A59" s="10">
        <f t="shared" si="3"/>
        <v>41543</v>
      </c>
      <c r="B59">
        <v>34.6</v>
      </c>
      <c r="C59">
        <v>34.6</v>
      </c>
      <c r="D59">
        <v>113.5</v>
      </c>
      <c r="E59">
        <v>127.5</v>
      </c>
      <c r="F59" s="2">
        <f t="shared" si="4"/>
        <v>148.1</v>
      </c>
      <c r="G59" s="2">
        <f t="shared" si="5"/>
        <v>162.1</v>
      </c>
      <c r="H59" s="12">
        <f t="shared" si="6"/>
        <v>-8.6366440468846335</v>
      </c>
    </row>
    <row r="60" spans="1:11" x14ac:dyDescent="0.25">
      <c r="A60" s="10">
        <f t="shared" si="3"/>
        <v>41550</v>
      </c>
      <c r="B60">
        <v>34.6</v>
      </c>
      <c r="C60">
        <v>34.6</v>
      </c>
      <c r="D60">
        <v>142</v>
      </c>
      <c r="E60">
        <v>137.5</v>
      </c>
      <c r="F60" s="2">
        <f t="shared" si="4"/>
        <v>176.6</v>
      </c>
      <c r="G60" s="2">
        <f t="shared" si="5"/>
        <v>172.1</v>
      </c>
      <c r="H60" s="12">
        <f t="shared" si="6"/>
        <v>2.6147588611272532</v>
      </c>
    </row>
    <row r="61" spans="1:11" x14ac:dyDescent="0.25">
      <c r="A61" s="10">
        <f t="shared" si="3"/>
        <v>41557</v>
      </c>
    </row>
    <row r="62" spans="1:11" x14ac:dyDescent="0.25">
      <c r="A62" s="10">
        <f t="shared" si="3"/>
        <v>41564</v>
      </c>
    </row>
    <row r="63" spans="1:11" ht="15" x14ac:dyDescent="0.25">
      <c r="A63" s="10">
        <f t="shared" si="3"/>
        <v>41571</v>
      </c>
      <c r="B63">
        <v>71</v>
      </c>
      <c r="C63">
        <v>22.5</v>
      </c>
      <c r="D63">
        <v>160.6</v>
      </c>
      <c r="E63">
        <v>171.7</v>
      </c>
      <c r="F63" s="2">
        <f t="shared" ref="F63:G65" si="7">+B63+D63</f>
        <v>231.6</v>
      </c>
      <c r="G63" s="2">
        <f t="shared" si="7"/>
        <v>194.2</v>
      </c>
      <c r="H63" s="12">
        <f t="shared" ref="H63:H71" si="8">+(F63/G63-1)*100</f>
        <v>19.258496395468594</v>
      </c>
      <c r="J63" s="53"/>
    </row>
    <row r="64" spans="1:11" ht="15" x14ac:dyDescent="0.25">
      <c r="A64" s="10">
        <f t="shared" si="3"/>
        <v>41578</v>
      </c>
      <c r="B64">
        <v>71</v>
      </c>
      <c r="C64">
        <v>22.5</v>
      </c>
      <c r="D64">
        <v>160.6</v>
      </c>
      <c r="E64">
        <v>171.7</v>
      </c>
      <c r="F64" s="2">
        <f t="shared" si="7"/>
        <v>231.6</v>
      </c>
      <c r="G64" s="2">
        <f t="shared" si="7"/>
        <v>194.2</v>
      </c>
      <c r="H64" s="12">
        <f t="shared" si="8"/>
        <v>19.258496395468594</v>
      </c>
      <c r="K64" s="53"/>
    </row>
    <row r="65" spans="1:11" ht="15" x14ac:dyDescent="0.25">
      <c r="A65" s="10">
        <f t="shared" si="3"/>
        <v>41585</v>
      </c>
      <c r="B65">
        <v>61</v>
      </c>
      <c r="C65">
        <v>22.5</v>
      </c>
      <c r="D65">
        <v>165.6</v>
      </c>
      <c r="E65">
        <v>171.7</v>
      </c>
      <c r="F65" s="2">
        <f t="shared" si="7"/>
        <v>226.6</v>
      </c>
      <c r="G65" s="2">
        <f t="shared" si="7"/>
        <v>194.2</v>
      </c>
      <c r="H65" s="12">
        <f t="shared" si="8"/>
        <v>16.683831101956748</v>
      </c>
      <c r="K65" s="53"/>
    </row>
    <row r="66" spans="1:11" x14ac:dyDescent="0.25">
      <c r="A66" s="10">
        <f t="shared" si="3"/>
        <v>41592</v>
      </c>
      <c r="B66">
        <v>61</v>
      </c>
      <c r="C66">
        <v>43</v>
      </c>
      <c r="D66">
        <v>165.6</v>
      </c>
      <c r="E66">
        <v>184.2</v>
      </c>
      <c r="F66" s="2">
        <f t="shared" ref="F66:G71" si="9">+B66+D66</f>
        <v>226.6</v>
      </c>
      <c r="G66" s="2">
        <f t="shared" si="9"/>
        <v>227.2</v>
      </c>
      <c r="H66" s="12">
        <f t="shared" si="8"/>
        <v>-0.26408450704225039</v>
      </c>
    </row>
    <row r="67" spans="1:11" x14ac:dyDescent="0.25">
      <c r="A67" s="10">
        <f t="shared" si="3"/>
        <v>41599</v>
      </c>
      <c r="B67">
        <v>61</v>
      </c>
      <c r="C67">
        <v>33</v>
      </c>
      <c r="D67">
        <v>165.6</v>
      </c>
      <c r="E67">
        <v>194.2</v>
      </c>
      <c r="F67" s="2">
        <f t="shared" si="9"/>
        <v>226.6</v>
      </c>
      <c r="G67" s="2">
        <f t="shared" si="9"/>
        <v>227.2</v>
      </c>
      <c r="H67" s="12">
        <f t="shared" si="8"/>
        <v>-0.26408450704225039</v>
      </c>
    </row>
    <row r="68" spans="1:11" x14ac:dyDescent="0.25">
      <c r="A68" s="10">
        <f t="shared" si="3"/>
        <v>41606</v>
      </c>
      <c r="B68">
        <v>73</v>
      </c>
      <c r="C68">
        <v>10</v>
      </c>
      <c r="D68">
        <v>181.6</v>
      </c>
      <c r="E68">
        <v>227.2</v>
      </c>
      <c r="F68" s="2">
        <f t="shared" si="9"/>
        <v>254.6</v>
      </c>
      <c r="G68" s="2">
        <f t="shared" si="9"/>
        <v>237.2</v>
      </c>
      <c r="H68" s="12">
        <f t="shared" si="8"/>
        <v>7.3355817875210727</v>
      </c>
    </row>
    <row r="69" spans="1:11" x14ac:dyDescent="0.25">
      <c r="A69" s="10">
        <f t="shared" si="3"/>
        <v>41613</v>
      </c>
      <c r="B69">
        <v>74</v>
      </c>
      <c r="C69">
        <v>10</v>
      </c>
      <c r="D69">
        <v>230.7</v>
      </c>
      <c r="E69">
        <v>237.2</v>
      </c>
      <c r="F69" s="2">
        <f t="shared" si="9"/>
        <v>304.7</v>
      </c>
      <c r="G69" s="2">
        <f t="shared" si="9"/>
        <v>247.2</v>
      </c>
      <c r="H69" s="12">
        <f t="shared" si="8"/>
        <v>23.260517799352741</v>
      </c>
    </row>
    <row r="70" spans="1:11" x14ac:dyDescent="0.25">
      <c r="A70" s="10">
        <f t="shared" si="3"/>
        <v>41620</v>
      </c>
      <c r="B70">
        <v>64</v>
      </c>
      <c r="C70">
        <v>40</v>
      </c>
      <c r="D70">
        <v>240.7</v>
      </c>
      <c r="E70">
        <v>237.2</v>
      </c>
      <c r="F70" s="2">
        <f t="shared" si="9"/>
        <v>304.7</v>
      </c>
      <c r="G70" s="2">
        <f t="shared" si="9"/>
        <v>277.2</v>
      </c>
      <c r="H70" s="12">
        <f t="shared" si="8"/>
        <v>9.9206349206349298</v>
      </c>
    </row>
    <row r="71" spans="1:11" x14ac:dyDescent="0.25">
      <c r="A71" s="10">
        <f t="shared" ref="A71:A134" si="10">+A70+7</f>
        <v>41627</v>
      </c>
      <c r="B71">
        <v>151</v>
      </c>
      <c r="C71">
        <v>30</v>
      </c>
      <c r="D71">
        <v>240.7</v>
      </c>
      <c r="E71">
        <v>247.2</v>
      </c>
      <c r="F71" s="2">
        <f t="shared" si="9"/>
        <v>391.7</v>
      </c>
      <c r="G71" s="2">
        <f t="shared" si="9"/>
        <v>277.2</v>
      </c>
      <c r="H71" s="12">
        <f t="shared" si="8"/>
        <v>41.305916305916313</v>
      </c>
    </row>
    <row r="72" spans="1:11" x14ac:dyDescent="0.25">
      <c r="A72" s="10">
        <f t="shared" si="10"/>
        <v>41634</v>
      </c>
      <c r="B72">
        <v>151</v>
      </c>
      <c r="C72">
        <v>30</v>
      </c>
      <c r="D72">
        <v>257.7</v>
      </c>
      <c r="E72">
        <v>247.2</v>
      </c>
      <c r="F72" s="2">
        <f t="shared" ref="F72:G74" si="11">+B72+D72</f>
        <v>408.7</v>
      </c>
      <c r="G72" s="2">
        <f t="shared" si="11"/>
        <v>277.2</v>
      </c>
      <c r="H72" s="12">
        <f t="shared" ref="H72:H77" si="12">+(F72/G72-1)*100</f>
        <v>47.438672438672434</v>
      </c>
    </row>
    <row r="73" spans="1:11" x14ac:dyDescent="0.25">
      <c r="A73" s="10">
        <f t="shared" si="10"/>
        <v>41641</v>
      </c>
      <c r="B73">
        <v>151</v>
      </c>
      <c r="C73">
        <v>30</v>
      </c>
      <c r="D73">
        <v>257.7</v>
      </c>
      <c r="E73">
        <v>253.2</v>
      </c>
      <c r="F73" s="2">
        <f t="shared" si="11"/>
        <v>408.7</v>
      </c>
      <c r="G73" s="2">
        <f t="shared" si="11"/>
        <v>283.2</v>
      </c>
      <c r="H73" s="12">
        <f t="shared" si="12"/>
        <v>44.314971751412436</v>
      </c>
    </row>
    <row r="74" spans="1:11" x14ac:dyDescent="0.25">
      <c r="A74" s="10">
        <f t="shared" si="10"/>
        <v>41648</v>
      </c>
      <c r="B74">
        <v>160</v>
      </c>
      <c r="C74">
        <v>30</v>
      </c>
      <c r="D74">
        <v>273.10000000000002</v>
      </c>
      <c r="E74">
        <v>253.2</v>
      </c>
      <c r="F74" s="2">
        <f t="shared" si="11"/>
        <v>433.1</v>
      </c>
      <c r="G74" s="2">
        <f t="shared" si="11"/>
        <v>283.2</v>
      </c>
      <c r="H74" s="12">
        <f t="shared" si="12"/>
        <v>52.930790960451986</v>
      </c>
    </row>
    <row r="75" spans="1:11" ht="15" x14ac:dyDescent="0.25">
      <c r="A75" s="10">
        <f t="shared" si="10"/>
        <v>41655</v>
      </c>
      <c r="B75">
        <v>160</v>
      </c>
      <c r="C75">
        <v>30</v>
      </c>
      <c r="D75">
        <v>273.10000000000002</v>
      </c>
      <c r="E75">
        <v>253.2</v>
      </c>
      <c r="F75" s="2">
        <f t="shared" ref="F75:G89" si="13">+B75+D75</f>
        <v>433.1</v>
      </c>
      <c r="G75" s="2">
        <f t="shared" si="13"/>
        <v>283.2</v>
      </c>
      <c r="H75" s="12">
        <f t="shared" si="12"/>
        <v>52.930790960451986</v>
      </c>
      <c r="K75" s="53"/>
    </row>
    <row r="76" spans="1:11" x14ac:dyDescent="0.25">
      <c r="A76" s="10">
        <f t="shared" si="10"/>
        <v>41662</v>
      </c>
      <c r="B76">
        <v>185</v>
      </c>
      <c r="C76">
        <v>0</v>
      </c>
      <c r="D76">
        <v>273.10000000000002</v>
      </c>
      <c r="E76">
        <v>283.2</v>
      </c>
      <c r="F76" s="2">
        <f t="shared" si="13"/>
        <v>458.1</v>
      </c>
      <c r="G76" s="2">
        <f t="shared" si="13"/>
        <v>283.2</v>
      </c>
      <c r="H76" s="12">
        <f t="shared" si="12"/>
        <v>61.758474576271198</v>
      </c>
    </row>
    <row r="77" spans="1:11" ht="15" x14ac:dyDescent="0.25">
      <c r="A77" s="10">
        <f t="shared" si="10"/>
        <v>41669</v>
      </c>
      <c r="B77">
        <v>160</v>
      </c>
      <c r="C77">
        <v>77</v>
      </c>
      <c r="D77">
        <v>305.10000000000002</v>
      </c>
      <c r="E77">
        <v>298.2</v>
      </c>
      <c r="F77" s="2">
        <f t="shared" si="13"/>
        <v>465.1</v>
      </c>
      <c r="G77" s="2">
        <f t="shared" si="13"/>
        <v>375.2</v>
      </c>
      <c r="H77" s="12">
        <f t="shared" si="12"/>
        <v>23.960554371002154</v>
      </c>
      <c r="K77" s="53"/>
    </row>
    <row r="78" spans="1:11" ht="15" x14ac:dyDescent="0.25">
      <c r="A78" s="10">
        <f t="shared" si="10"/>
        <v>41676</v>
      </c>
      <c r="B78">
        <v>197</v>
      </c>
      <c r="C78">
        <v>77</v>
      </c>
      <c r="D78">
        <v>322.10000000000002</v>
      </c>
      <c r="E78">
        <v>298.2</v>
      </c>
      <c r="F78" s="2">
        <f t="shared" si="13"/>
        <v>519.1</v>
      </c>
      <c r="G78" s="2">
        <f t="shared" ref="G78:G83" si="14">+C78+E78</f>
        <v>375.2</v>
      </c>
      <c r="H78" s="12">
        <f t="shared" ref="H78:H83" si="15">+(F78/G78-1)*100</f>
        <v>38.352878464818765</v>
      </c>
      <c r="J78" s="53"/>
    </row>
    <row r="79" spans="1:11" x14ac:dyDescent="0.25">
      <c r="A79" s="10">
        <f t="shared" si="10"/>
        <v>41683</v>
      </c>
      <c r="B79">
        <v>218</v>
      </c>
      <c r="C79">
        <v>77</v>
      </c>
      <c r="D79">
        <v>347.1</v>
      </c>
      <c r="E79">
        <v>298.2</v>
      </c>
      <c r="F79" s="2">
        <f t="shared" si="13"/>
        <v>565.1</v>
      </c>
      <c r="G79" s="2">
        <f t="shared" si="14"/>
        <v>375.2</v>
      </c>
      <c r="H79" s="12">
        <f t="shared" si="15"/>
        <v>50.613006396588503</v>
      </c>
    </row>
    <row r="80" spans="1:11" x14ac:dyDescent="0.25">
      <c r="A80" s="10">
        <f t="shared" si="10"/>
        <v>41690</v>
      </c>
      <c r="B80">
        <v>218</v>
      </c>
      <c r="C80">
        <v>30.5</v>
      </c>
      <c r="D80">
        <v>347.1</v>
      </c>
      <c r="E80">
        <v>365.2</v>
      </c>
      <c r="F80" s="2">
        <f t="shared" si="13"/>
        <v>565.1</v>
      </c>
      <c r="G80" s="2">
        <f t="shared" si="14"/>
        <v>395.7</v>
      </c>
      <c r="H80" s="12">
        <f t="shared" si="15"/>
        <v>42.8102097548648</v>
      </c>
    </row>
    <row r="81" spans="1:11" x14ac:dyDescent="0.25">
      <c r="A81" s="10">
        <f t="shared" si="10"/>
        <v>41697</v>
      </c>
      <c r="B81">
        <v>236</v>
      </c>
      <c r="C81">
        <v>10</v>
      </c>
      <c r="D81">
        <v>403.1</v>
      </c>
      <c r="E81">
        <v>385.7</v>
      </c>
      <c r="F81" s="2">
        <f t="shared" si="13"/>
        <v>639.1</v>
      </c>
      <c r="G81" s="2">
        <f t="shared" si="14"/>
        <v>395.7</v>
      </c>
      <c r="H81" s="12">
        <f t="shared" si="15"/>
        <v>61.511245893353546</v>
      </c>
    </row>
    <row r="82" spans="1:11" ht="15" x14ac:dyDescent="0.25">
      <c r="A82" s="10">
        <f t="shared" si="10"/>
        <v>41704</v>
      </c>
      <c r="B82">
        <v>272.10000000000002</v>
      </c>
      <c r="C82">
        <v>10</v>
      </c>
      <c r="D82">
        <v>403.1</v>
      </c>
      <c r="E82">
        <v>385.7</v>
      </c>
      <c r="F82" s="2">
        <f t="shared" si="13"/>
        <v>675.2</v>
      </c>
      <c r="G82" s="2">
        <f t="shared" si="14"/>
        <v>395.7</v>
      </c>
      <c r="H82" s="12">
        <f t="shared" si="15"/>
        <v>70.634318928481193</v>
      </c>
      <c r="J82" s="53"/>
      <c r="K82" s="53"/>
    </row>
    <row r="83" spans="1:11" x14ac:dyDescent="0.25">
      <c r="A83" s="10">
        <f t="shared" si="10"/>
        <v>41711</v>
      </c>
      <c r="B83">
        <v>272.10000000000002</v>
      </c>
      <c r="C83">
        <v>10</v>
      </c>
      <c r="D83">
        <v>408.1</v>
      </c>
      <c r="E83">
        <v>385.7</v>
      </c>
      <c r="F83" s="2">
        <f t="shared" si="13"/>
        <v>680.2</v>
      </c>
      <c r="G83" s="2">
        <f t="shared" si="14"/>
        <v>395.7</v>
      </c>
      <c r="H83" s="12">
        <f t="shared" si="15"/>
        <v>71.897902451352053</v>
      </c>
    </row>
    <row r="84" spans="1:11" x14ac:dyDescent="0.25">
      <c r="A84" s="10">
        <f t="shared" si="10"/>
        <v>41718</v>
      </c>
      <c r="B84">
        <v>228.1</v>
      </c>
      <c r="C84">
        <v>90</v>
      </c>
      <c r="D84">
        <v>479.1</v>
      </c>
      <c r="E84">
        <v>395.7</v>
      </c>
      <c r="F84" s="2">
        <f t="shared" si="13"/>
        <v>707.2</v>
      </c>
      <c r="G84" s="2">
        <f t="shared" ref="G84:G89" si="16">+C84+E84</f>
        <v>485.7</v>
      </c>
      <c r="H84" s="12">
        <f t="shared" ref="H84:H89" si="17">+(F84/G84-1)*100</f>
        <v>45.604282478896451</v>
      </c>
    </row>
    <row r="85" spans="1:11" x14ac:dyDescent="0.25">
      <c r="A85" s="10">
        <f t="shared" si="10"/>
        <v>41725</v>
      </c>
      <c r="B85" s="67">
        <v>183</v>
      </c>
      <c r="C85">
        <v>87</v>
      </c>
      <c r="D85">
        <v>537.20000000000005</v>
      </c>
      <c r="E85">
        <v>450.7</v>
      </c>
      <c r="F85" s="2">
        <f t="shared" si="13"/>
        <v>720.2</v>
      </c>
      <c r="G85" s="2">
        <f t="shared" si="16"/>
        <v>537.70000000000005</v>
      </c>
      <c r="H85" s="12">
        <f t="shared" si="17"/>
        <v>33.940859215175756</v>
      </c>
    </row>
    <row r="86" spans="1:11" x14ac:dyDescent="0.25">
      <c r="A86" s="10">
        <f t="shared" si="10"/>
        <v>41732</v>
      </c>
      <c r="B86" s="67">
        <v>153</v>
      </c>
      <c r="C86">
        <v>87</v>
      </c>
      <c r="D86">
        <v>575.20000000000005</v>
      </c>
      <c r="E86">
        <v>450.7</v>
      </c>
      <c r="F86" s="2">
        <f t="shared" si="13"/>
        <v>728.2</v>
      </c>
      <c r="G86" s="2">
        <f t="shared" si="16"/>
        <v>537.70000000000005</v>
      </c>
      <c r="H86" s="12">
        <f t="shared" si="17"/>
        <v>35.428677701320431</v>
      </c>
    </row>
    <row r="87" spans="1:11" x14ac:dyDescent="0.25">
      <c r="A87" s="10">
        <f t="shared" si="10"/>
        <v>41739</v>
      </c>
      <c r="B87">
        <v>148</v>
      </c>
      <c r="C87">
        <v>39.5</v>
      </c>
      <c r="D87">
        <v>630.20000000000005</v>
      </c>
      <c r="E87">
        <v>543.29999999999995</v>
      </c>
      <c r="F87" s="2">
        <f t="shared" si="13"/>
        <v>778.2</v>
      </c>
      <c r="G87" s="2">
        <f t="shared" si="16"/>
        <v>582.79999999999995</v>
      </c>
      <c r="H87" s="12">
        <f t="shared" si="17"/>
        <v>33.52779684282774</v>
      </c>
    </row>
    <row r="88" spans="1:11" x14ac:dyDescent="0.25">
      <c r="A88" s="10">
        <f t="shared" si="10"/>
        <v>41746</v>
      </c>
      <c r="B88">
        <v>118</v>
      </c>
      <c r="C88">
        <v>50</v>
      </c>
      <c r="D88">
        <v>690.2</v>
      </c>
      <c r="E88">
        <v>555.29999999999995</v>
      </c>
      <c r="F88" s="2">
        <f t="shared" si="13"/>
        <v>808.2</v>
      </c>
      <c r="G88" s="2">
        <f t="shared" si="16"/>
        <v>605.29999999999995</v>
      </c>
      <c r="H88" s="12">
        <f t="shared" si="17"/>
        <v>33.520568313233134</v>
      </c>
    </row>
    <row r="89" spans="1:11" x14ac:dyDescent="0.25">
      <c r="A89" s="10">
        <f t="shared" si="10"/>
        <v>41753</v>
      </c>
      <c r="B89">
        <v>95</v>
      </c>
      <c r="C89">
        <v>70</v>
      </c>
      <c r="D89">
        <v>743.2</v>
      </c>
      <c r="E89">
        <v>555.29999999999995</v>
      </c>
      <c r="F89" s="2">
        <f t="shared" si="13"/>
        <v>838.2</v>
      </c>
      <c r="G89" s="2">
        <f t="shared" si="16"/>
        <v>625.29999999999995</v>
      </c>
      <c r="H89" s="12">
        <f t="shared" si="17"/>
        <v>34.047657124580219</v>
      </c>
    </row>
    <row r="90" spans="1:11" x14ac:dyDescent="0.25">
      <c r="A90" s="10">
        <f t="shared" si="10"/>
        <v>41760</v>
      </c>
      <c r="B90">
        <v>50</v>
      </c>
      <c r="C90">
        <v>113</v>
      </c>
      <c r="D90">
        <v>794.2</v>
      </c>
      <c r="E90">
        <v>585.29999999999995</v>
      </c>
      <c r="F90" s="2">
        <f t="shared" ref="F90:F121" si="18">+B90+D90</f>
        <v>844.2</v>
      </c>
      <c r="G90" s="2">
        <f t="shared" ref="G90:G121" si="19">+C90+E90</f>
        <v>698.3</v>
      </c>
      <c r="H90" s="12">
        <f t="shared" ref="H90:H121" si="20">+(F90/G90-1)*100</f>
        <v>20.893598739796658</v>
      </c>
      <c r="I90">
        <v>0</v>
      </c>
    </row>
    <row r="91" spans="1:11" x14ac:dyDescent="0.25">
      <c r="A91" s="10">
        <f t="shared" si="10"/>
        <v>41767</v>
      </c>
      <c r="B91">
        <v>42</v>
      </c>
      <c r="C91">
        <v>110.3</v>
      </c>
      <c r="D91">
        <v>802.2</v>
      </c>
      <c r="E91">
        <v>607.79999999999995</v>
      </c>
      <c r="F91" s="2">
        <f t="shared" si="18"/>
        <v>844.2</v>
      </c>
      <c r="G91" s="2">
        <f t="shared" si="19"/>
        <v>718.09999999999991</v>
      </c>
      <c r="H91" s="12">
        <f t="shared" si="20"/>
        <v>17.560228380448418</v>
      </c>
      <c r="I91">
        <v>0</v>
      </c>
    </row>
    <row r="92" spans="1:11" x14ac:dyDescent="0.25">
      <c r="A92" s="10">
        <f t="shared" si="10"/>
        <v>41774</v>
      </c>
      <c r="B92">
        <v>34</v>
      </c>
      <c r="C92">
        <v>119</v>
      </c>
      <c r="D92">
        <v>810.2</v>
      </c>
      <c r="E92">
        <v>607.79999999999995</v>
      </c>
      <c r="F92" s="2">
        <f t="shared" si="18"/>
        <v>844.2</v>
      </c>
      <c r="G92" s="2">
        <f t="shared" si="19"/>
        <v>726.8</v>
      </c>
      <c r="H92" s="12">
        <f t="shared" si="20"/>
        <v>16.15299944964228</v>
      </c>
      <c r="I92">
        <v>0</v>
      </c>
    </row>
    <row r="93" spans="1:11" x14ac:dyDescent="0.25">
      <c r="A93" s="10">
        <f t="shared" si="10"/>
        <v>41781</v>
      </c>
      <c r="B93">
        <v>59</v>
      </c>
      <c r="C93">
        <v>134</v>
      </c>
      <c r="D93">
        <v>812.2</v>
      </c>
      <c r="E93">
        <v>622.79999999999995</v>
      </c>
      <c r="F93" s="2">
        <f t="shared" si="18"/>
        <v>871.2</v>
      </c>
      <c r="G93" s="2">
        <f t="shared" si="19"/>
        <v>756.8</v>
      </c>
      <c r="H93" s="12">
        <f t="shared" si="20"/>
        <v>15.116279069767447</v>
      </c>
      <c r="I93">
        <v>0</v>
      </c>
    </row>
    <row r="94" spans="1:11" x14ac:dyDescent="0.25">
      <c r="A94" s="10">
        <f t="shared" si="10"/>
        <v>41788</v>
      </c>
      <c r="B94">
        <v>80</v>
      </c>
      <c r="C94">
        <v>119</v>
      </c>
      <c r="D94">
        <v>812.2</v>
      </c>
      <c r="E94">
        <v>642.79999999999995</v>
      </c>
      <c r="F94" s="2">
        <f t="shared" si="18"/>
        <v>892.2</v>
      </c>
      <c r="G94" s="2">
        <f t="shared" si="19"/>
        <v>761.8</v>
      </c>
      <c r="H94" s="12">
        <f t="shared" si="20"/>
        <v>17.117353636124989</v>
      </c>
      <c r="I94">
        <v>0</v>
      </c>
    </row>
    <row r="95" spans="1:11" x14ac:dyDescent="0.25">
      <c r="A95" s="10">
        <f t="shared" si="10"/>
        <v>41795</v>
      </c>
      <c r="B95">
        <v>80</v>
      </c>
      <c r="C95">
        <v>85</v>
      </c>
      <c r="D95">
        <v>812.2</v>
      </c>
      <c r="E95">
        <v>694.3</v>
      </c>
      <c r="F95" s="2">
        <f t="shared" si="18"/>
        <v>892.2</v>
      </c>
      <c r="G95" s="2">
        <f t="shared" si="19"/>
        <v>779.3</v>
      </c>
      <c r="H95" s="12">
        <f t="shared" si="20"/>
        <v>14.487360451687415</v>
      </c>
      <c r="I95">
        <v>0</v>
      </c>
    </row>
    <row r="96" spans="1:11" x14ac:dyDescent="0.25">
      <c r="A96" s="10">
        <f t="shared" si="10"/>
        <v>41802</v>
      </c>
      <c r="B96">
        <v>66</v>
      </c>
      <c r="C96">
        <v>67</v>
      </c>
      <c r="D96">
        <v>846.2</v>
      </c>
      <c r="E96">
        <v>742.3</v>
      </c>
      <c r="F96" s="2">
        <f t="shared" si="18"/>
        <v>912.2</v>
      </c>
      <c r="G96" s="2">
        <f t="shared" si="19"/>
        <v>809.3</v>
      </c>
      <c r="H96" s="12">
        <f t="shared" si="20"/>
        <v>12.71469170888424</v>
      </c>
      <c r="I96">
        <v>0</v>
      </c>
    </row>
    <row r="97" spans="1:9" x14ac:dyDescent="0.25">
      <c r="A97" s="10">
        <f t="shared" si="10"/>
        <v>41809</v>
      </c>
      <c r="B97">
        <v>66</v>
      </c>
      <c r="C97">
        <v>67</v>
      </c>
      <c r="D97">
        <v>846.2</v>
      </c>
      <c r="E97">
        <v>800.3</v>
      </c>
      <c r="F97" s="2">
        <f t="shared" si="18"/>
        <v>912.2</v>
      </c>
      <c r="G97" s="2">
        <f t="shared" si="19"/>
        <v>867.3</v>
      </c>
      <c r="H97" s="12">
        <f t="shared" si="20"/>
        <v>5.1769860486567509</v>
      </c>
      <c r="I97">
        <v>0</v>
      </c>
    </row>
    <row r="98" spans="1:9" x14ac:dyDescent="0.25">
      <c r="A98" s="10">
        <f t="shared" si="10"/>
        <v>41816</v>
      </c>
      <c r="B98">
        <v>20</v>
      </c>
      <c r="C98">
        <v>106</v>
      </c>
      <c r="D98">
        <v>867.2</v>
      </c>
      <c r="E98">
        <v>832.2</v>
      </c>
      <c r="F98" s="2">
        <f t="shared" si="18"/>
        <v>887.2</v>
      </c>
      <c r="G98" s="2">
        <f t="shared" si="19"/>
        <v>938.2</v>
      </c>
      <c r="H98" s="12">
        <f t="shared" si="20"/>
        <v>-5.4359411639309352</v>
      </c>
    </row>
    <row r="99" spans="1:9" x14ac:dyDescent="0.25">
      <c r="A99" s="10">
        <f t="shared" si="10"/>
        <v>41823</v>
      </c>
      <c r="B99">
        <v>0</v>
      </c>
      <c r="C99">
        <v>138</v>
      </c>
      <c r="D99">
        <v>947.2</v>
      </c>
      <c r="E99">
        <v>858.2</v>
      </c>
      <c r="F99" s="2">
        <f t="shared" si="18"/>
        <v>947.2</v>
      </c>
      <c r="G99" s="2">
        <f t="shared" si="19"/>
        <v>996.2</v>
      </c>
      <c r="H99" s="12">
        <f t="shared" si="20"/>
        <v>-4.918691025898414</v>
      </c>
    </row>
    <row r="100" spans="1:9" x14ac:dyDescent="0.25">
      <c r="A100" s="10">
        <f t="shared" si="10"/>
        <v>41830</v>
      </c>
      <c r="B100">
        <v>0</v>
      </c>
      <c r="C100">
        <v>106</v>
      </c>
      <c r="D100">
        <v>947.2</v>
      </c>
      <c r="E100">
        <v>960.8</v>
      </c>
      <c r="F100" s="2">
        <f t="shared" si="18"/>
        <v>947.2</v>
      </c>
      <c r="G100" s="2">
        <f t="shared" si="19"/>
        <v>1066.8</v>
      </c>
      <c r="H100" s="12">
        <f t="shared" si="20"/>
        <v>-11.211098612673409</v>
      </c>
    </row>
    <row r="101" spans="1:9" x14ac:dyDescent="0.25">
      <c r="A101" s="10">
        <f t="shared" si="10"/>
        <v>41837</v>
      </c>
      <c r="B101">
        <v>0</v>
      </c>
      <c r="C101">
        <v>71</v>
      </c>
      <c r="D101">
        <v>947.2</v>
      </c>
      <c r="E101">
        <v>1008.8</v>
      </c>
      <c r="F101" s="2">
        <f t="shared" si="18"/>
        <v>947.2</v>
      </c>
      <c r="G101" s="2">
        <f t="shared" si="19"/>
        <v>1079.8</v>
      </c>
      <c r="H101" s="12">
        <f t="shared" si="20"/>
        <v>-12.280051861455821</v>
      </c>
    </row>
    <row r="102" spans="1:9" x14ac:dyDescent="0.25">
      <c r="A102" s="10">
        <f t="shared" si="10"/>
        <v>41844</v>
      </c>
      <c r="B102">
        <v>0</v>
      </c>
      <c r="C102">
        <v>26</v>
      </c>
      <c r="D102">
        <v>947.2</v>
      </c>
      <c r="E102">
        <v>1071.5999999999999</v>
      </c>
      <c r="F102" s="2">
        <f t="shared" si="18"/>
        <v>947.2</v>
      </c>
      <c r="G102" s="2">
        <f t="shared" si="19"/>
        <v>1097.5999999999999</v>
      </c>
      <c r="H102" s="12">
        <f t="shared" si="20"/>
        <v>-13.702623906705524</v>
      </c>
    </row>
    <row r="103" spans="1:9" x14ac:dyDescent="0.25">
      <c r="A103" s="10">
        <f t="shared" si="10"/>
        <v>41851</v>
      </c>
      <c r="B103">
        <v>4</v>
      </c>
      <c r="C103">
        <v>46</v>
      </c>
      <c r="D103">
        <v>947.2</v>
      </c>
      <c r="E103">
        <v>1118.0999999999999</v>
      </c>
      <c r="F103" s="2">
        <f t="shared" si="18"/>
        <v>951.2</v>
      </c>
      <c r="G103" s="2">
        <f t="shared" si="19"/>
        <v>1164.0999999999999</v>
      </c>
      <c r="H103" s="12">
        <f t="shared" si="20"/>
        <v>-18.288806803539202</v>
      </c>
    </row>
    <row r="104" spans="1:9" x14ac:dyDescent="0.25">
      <c r="A104" s="10">
        <f t="shared" si="10"/>
        <v>41858</v>
      </c>
      <c r="B104">
        <v>7.5</v>
      </c>
      <c r="C104">
        <v>26</v>
      </c>
      <c r="D104">
        <v>1017.2</v>
      </c>
      <c r="E104">
        <v>1138.0999999999999</v>
      </c>
      <c r="F104" s="2">
        <f t="shared" si="18"/>
        <v>1024.7</v>
      </c>
      <c r="G104" s="2">
        <f t="shared" si="19"/>
        <v>1164.0999999999999</v>
      </c>
      <c r="H104" s="12">
        <f t="shared" si="20"/>
        <v>-11.974916244308897</v>
      </c>
    </row>
    <row r="105" spans="1:9" x14ac:dyDescent="0.25">
      <c r="A105" s="10">
        <f t="shared" si="10"/>
        <v>41865</v>
      </c>
      <c r="B105">
        <v>7.5</v>
      </c>
      <c r="C105">
        <v>36</v>
      </c>
      <c r="D105">
        <v>1017.2</v>
      </c>
      <c r="E105">
        <v>1138.0999999999999</v>
      </c>
      <c r="F105" s="2">
        <f t="shared" si="18"/>
        <v>1024.7</v>
      </c>
      <c r="G105" s="2">
        <f t="shared" si="19"/>
        <v>1174.0999999999999</v>
      </c>
      <c r="H105" s="12">
        <f t="shared" si="20"/>
        <v>-12.724640149902044</v>
      </c>
    </row>
    <row r="106" spans="1:9" x14ac:dyDescent="0.25">
      <c r="A106" s="10">
        <f t="shared" si="10"/>
        <v>41872</v>
      </c>
      <c r="B106">
        <v>10.5</v>
      </c>
      <c r="C106">
        <v>16</v>
      </c>
      <c r="D106">
        <v>1017.2</v>
      </c>
      <c r="E106">
        <v>1158.0999999999999</v>
      </c>
      <c r="F106" s="2">
        <f t="shared" si="18"/>
        <v>1027.7</v>
      </c>
      <c r="G106" s="2">
        <f t="shared" si="19"/>
        <v>1174.0999999999999</v>
      </c>
      <c r="H106" s="12">
        <f t="shared" si="20"/>
        <v>-12.469125287454208</v>
      </c>
      <c r="I106">
        <v>3</v>
      </c>
    </row>
    <row r="107" spans="1:9" x14ac:dyDescent="0.25">
      <c r="A107" s="10">
        <f t="shared" si="10"/>
        <v>41879</v>
      </c>
      <c r="B107">
        <v>10.5</v>
      </c>
      <c r="C107">
        <v>16</v>
      </c>
      <c r="D107">
        <v>1017.2</v>
      </c>
      <c r="E107">
        <v>1158.0999999999999</v>
      </c>
      <c r="F107" s="2">
        <f t="shared" si="18"/>
        <v>1027.7</v>
      </c>
      <c r="G107" s="2">
        <f t="shared" si="19"/>
        <v>1174.0999999999999</v>
      </c>
      <c r="H107" s="12">
        <f t="shared" si="20"/>
        <v>-12.469125287454208</v>
      </c>
      <c r="I107">
        <v>3</v>
      </c>
    </row>
    <row r="108" spans="1:9" x14ac:dyDescent="0.25">
      <c r="A108" s="10">
        <f t="shared" si="10"/>
        <v>41886</v>
      </c>
      <c r="B108">
        <v>40.5</v>
      </c>
      <c r="C108">
        <v>84</v>
      </c>
      <c r="D108">
        <v>3</v>
      </c>
      <c r="E108">
        <v>10</v>
      </c>
      <c r="F108" s="2">
        <f t="shared" si="18"/>
        <v>43.5</v>
      </c>
      <c r="G108" s="2">
        <f t="shared" si="19"/>
        <v>94</v>
      </c>
      <c r="H108" s="12">
        <f t="shared" si="20"/>
        <v>-53.723404255319153</v>
      </c>
    </row>
    <row r="109" spans="1:9" x14ac:dyDescent="0.25">
      <c r="A109" s="10">
        <f t="shared" si="10"/>
        <v>41893</v>
      </c>
      <c r="B109">
        <v>30</v>
      </c>
      <c r="C109">
        <v>32</v>
      </c>
      <c r="D109">
        <v>40</v>
      </c>
      <c r="E109">
        <v>77</v>
      </c>
      <c r="F109" s="2">
        <f t="shared" si="18"/>
        <v>70</v>
      </c>
      <c r="G109" s="2">
        <f t="shared" si="19"/>
        <v>109</v>
      </c>
      <c r="H109" s="12">
        <f t="shared" si="20"/>
        <v>-35.779816513761467</v>
      </c>
    </row>
    <row r="110" spans="1:9" x14ac:dyDescent="0.25">
      <c r="A110" s="10">
        <f t="shared" si="10"/>
        <v>41900</v>
      </c>
      <c r="B110">
        <v>30</v>
      </c>
      <c r="C110">
        <v>8</v>
      </c>
      <c r="D110">
        <v>80</v>
      </c>
      <c r="E110">
        <v>113.5</v>
      </c>
      <c r="F110" s="2">
        <f t="shared" si="18"/>
        <v>110</v>
      </c>
      <c r="G110" s="2">
        <f t="shared" si="19"/>
        <v>121.5</v>
      </c>
      <c r="H110" s="12">
        <f t="shared" si="20"/>
        <v>-9.465020576131689</v>
      </c>
    </row>
    <row r="111" spans="1:9" x14ac:dyDescent="0.25">
      <c r="A111" s="10">
        <f t="shared" si="10"/>
        <v>41907</v>
      </c>
      <c r="B111">
        <v>66</v>
      </c>
      <c r="C111">
        <v>34.6</v>
      </c>
      <c r="D111">
        <v>80</v>
      </c>
      <c r="E111">
        <v>113.5</v>
      </c>
      <c r="F111" s="2">
        <f t="shared" si="18"/>
        <v>146</v>
      </c>
      <c r="G111" s="2">
        <f t="shared" si="19"/>
        <v>148.1</v>
      </c>
      <c r="H111" s="12">
        <f t="shared" si="20"/>
        <v>-1.4179608372721142</v>
      </c>
    </row>
    <row r="112" spans="1:9" x14ac:dyDescent="0.25">
      <c r="A112" s="10">
        <f t="shared" si="10"/>
        <v>41914</v>
      </c>
      <c r="B112">
        <v>56</v>
      </c>
      <c r="C112">
        <v>34.6</v>
      </c>
      <c r="D112">
        <v>90</v>
      </c>
      <c r="E112">
        <v>142</v>
      </c>
      <c r="F112" s="2">
        <f t="shared" si="18"/>
        <v>146</v>
      </c>
      <c r="G112" s="2">
        <f t="shared" si="19"/>
        <v>176.6</v>
      </c>
      <c r="H112" s="12">
        <f t="shared" si="20"/>
        <v>-17.327293318233295</v>
      </c>
    </row>
    <row r="113" spans="1:8" x14ac:dyDescent="0.25">
      <c r="A113" s="10">
        <f t="shared" si="10"/>
        <v>41921</v>
      </c>
      <c r="B113">
        <v>124</v>
      </c>
      <c r="C113">
        <v>34.6</v>
      </c>
      <c r="D113">
        <v>146</v>
      </c>
      <c r="E113">
        <v>142</v>
      </c>
      <c r="F113" s="2">
        <f t="shared" si="18"/>
        <v>270</v>
      </c>
      <c r="G113" s="2">
        <f t="shared" si="19"/>
        <v>176.6</v>
      </c>
      <c r="H113" s="12">
        <f t="shared" si="20"/>
        <v>52.887882219705553</v>
      </c>
    </row>
    <row r="114" spans="1:8" x14ac:dyDescent="0.25">
      <c r="A114" s="10">
        <f t="shared" si="10"/>
        <v>41928</v>
      </c>
      <c r="B114">
        <v>60</v>
      </c>
      <c r="C114">
        <v>34.6</v>
      </c>
      <c r="D114">
        <v>210</v>
      </c>
      <c r="E114">
        <v>142</v>
      </c>
      <c r="F114" s="2">
        <f t="shared" si="18"/>
        <v>270</v>
      </c>
      <c r="G114" s="2">
        <f t="shared" si="19"/>
        <v>176.6</v>
      </c>
      <c r="H114" s="12">
        <f t="shared" si="20"/>
        <v>52.887882219705553</v>
      </c>
    </row>
    <row r="115" spans="1:8" x14ac:dyDescent="0.25">
      <c r="A115" s="10">
        <f t="shared" si="10"/>
        <v>41935</v>
      </c>
      <c r="B115">
        <v>60</v>
      </c>
      <c r="C115">
        <v>71</v>
      </c>
      <c r="D115">
        <v>210</v>
      </c>
      <c r="E115">
        <v>160.6</v>
      </c>
      <c r="F115" s="2">
        <f t="shared" si="18"/>
        <v>270</v>
      </c>
      <c r="G115" s="2">
        <f t="shared" si="19"/>
        <v>231.6</v>
      </c>
      <c r="H115" s="12">
        <f t="shared" si="20"/>
        <v>16.580310880829007</v>
      </c>
    </row>
    <row r="116" spans="1:8" x14ac:dyDescent="0.25">
      <c r="A116" s="10">
        <f t="shared" si="10"/>
        <v>41942</v>
      </c>
      <c r="B116">
        <v>60</v>
      </c>
      <c r="C116">
        <v>71</v>
      </c>
      <c r="D116">
        <v>210</v>
      </c>
      <c r="E116">
        <v>160.6</v>
      </c>
      <c r="F116" s="2">
        <f t="shared" si="18"/>
        <v>270</v>
      </c>
      <c r="G116" s="2">
        <f t="shared" si="19"/>
        <v>231.6</v>
      </c>
      <c r="H116" s="12">
        <f t="shared" si="20"/>
        <v>16.580310880829007</v>
      </c>
    </row>
    <row r="117" spans="1:8" x14ac:dyDescent="0.25">
      <c r="A117" s="10">
        <f t="shared" si="10"/>
        <v>41949</v>
      </c>
      <c r="B117">
        <v>40</v>
      </c>
      <c r="C117">
        <v>61</v>
      </c>
      <c r="D117">
        <v>270</v>
      </c>
      <c r="E117">
        <v>165.6</v>
      </c>
      <c r="F117" s="2">
        <f t="shared" si="18"/>
        <v>310</v>
      </c>
      <c r="G117" s="2">
        <f t="shared" si="19"/>
        <v>226.6</v>
      </c>
      <c r="H117" s="12">
        <f t="shared" si="20"/>
        <v>36.804942630185344</v>
      </c>
    </row>
    <row r="118" spans="1:8" x14ac:dyDescent="0.25">
      <c r="A118" s="10">
        <f t="shared" si="10"/>
        <v>41956</v>
      </c>
      <c r="B118">
        <v>40</v>
      </c>
      <c r="C118">
        <v>61</v>
      </c>
      <c r="D118">
        <v>270</v>
      </c>
      <c r="E118">
        <v>165.6</v>
      </c>
      <c r="F118" s="2">
        <f t="shared" si="18"/>
        <v>310</v>
      </c>
      <c r="G118" s="2">
        <f t="shared" si="19"/>
        <v>226.6</v>
      </c>
      <c r="H118" s="12">
        <f t="shared" si="20"/>
        <v>36.804942630185344</v>
      </c>
    </row>
    <row r="119" spans="1:8" x14ac:dyDescent="0.25">
      <c r="A119" s="10">
        <f t="shared" si="10"/>
        <v>41963</v>
      </c>
      <c r="B119">
        <v>30</v>
      </c>
      <c r="C119">
        <v>61</v>
      </c>
      <c r="D119">
        <v>310</v>
      </c>
      <c r="E119">
        <v>165.6</v>
      </c>
      <c r="F119" s="2">
        <f t="shared" si="18"/>
        <v>340</v>
      </c>
      <c r="G119" s="2">
        <f t="shared" si="19"/>
        <v>226.6</v>
      </c>
      <c r="H119" s="12">
        <f t="shared" si="20"/>
        <v>50.044130626654891</v>
      </c>
    </row>
    <row r="120" spans="1:8" x14ac:dyDescent="0.25">
      <c r="A120" s="10">
        <f t="shared" si="10"/>
        <v>41970</v>
      </c>
      <c r="B120">
        <v>30</v>
      </c>
      <c r="C120">
        <v>73</v>
      </c>
      <c r="D120">
        <v>310</v>
      </c>
      <c r="E120">
        <v>181.6</v>
      </c>
      <c r="F120" s="2">
        <f t="shared" si="18"/>
        <v>340</v>
      </c>
      <c r="G120" s="2">
        <f t="shared" si="19"/>
        <v>254.6</v>
      </c>
      <c r="H120" s="12">
        <f t="shared" si="20"/>
        <v>33.542812254516896</v>
      </c>
    </row>
    <row r="121" spans="1:8" x14ac:dyDescent="0.25">
      <c r="A121" s="10">
        <f t="shared" si="10"/>
        <v>41977</v>
      </c>
      <c r="B121">
        <v>30</v>
      </c>
      <c r="C121">
        <v>74</v>
      </c>
      <c r="D121">
        <v>310</v>
      </c>
      <c r="E121">
        <v>230.7</v>
      </c>
      <c r="F121" s="2">
        <f t="shared" si="18"/>
        <v>340</v>
      </c>
      <c r="G121" s="2">
        <f t="shared" si="19"/>
        <v>304.7</v>
      </c>
      <c r="H121" s="12">
        <f t="shared" si="20"/>
        <v>11.585165736790293</v>
      </c>
    </row>
    <row r="122" spans="1:8" x14ac:dyDescent="0.25">
      <c r="A122" s="10">
        <f t="shared" si="10"/>
        <v>41984</v>
      </c>
      <c r="B122">
        <v>0</v>
      </c>
      <c r="C122">
        <v>64</v>
      </c>
      <c r="D122">
        <v>340</v>
      </c>
      <c r="E122">
        <v>240.7</v>
      </c>
      <c r="F122" s="2">
        <f t="shared" ref="F122:F150" si="21">+B122+D122</f>
        <v>340</v>
      </c>
      <c r="G122" s="2">
        <f t="shared" ref="G122:G150" si="22">+C122+E122</f>
        <v>304.7</v>
      </c>
      <c r="H122" s="12">
        <f t="shared" ref="H122:H150" si="23">+(F122/G122-1)*100</f>
        <v>11.585165736790293</v>
      </c>
    </row>
    <row r="123" spans="1:8" x14ac:dyDescent="0.25">
      <c r="A123" s="10">
        <f t="shared" si="10"/>
        <v>41991</v>
      </c>
      <c r="B123">
        <v>0</v>
      </c>
      <c r="C123">
        <v>151</v>
      </c>
      <c r="D123">
        <v>349</v>
      </c>
      <c r="E123">
        <v>240.7</v>
      </c>
      <c r="F123" s="2">
        <f t="shared" si="21"/>
        <v>349</v>
      </c>
      <c r="G123" s="2">
        <f t="shared" si="22"/>
        <v>391.7</v>
      </c>
      <c r="H123" s="12">
        <f t="shared" si="23"/>
        <v>-10.901199897881032</v>
      </c>
    </row>
    <row r="124" spans="1:8" x14ac:dyDescent="0.25">
      <c r="A124" s="10">
        <f t="shared" si="10"/>
        <v>41998</v>
      </c>
      <c r="B124">
        <v>20</v>
      </c>
      <c r="C124">
        <v>151</v>
      </c>
      <c r="D124">
        <v>354</v>
      </c>
      <c r="E124">
        <v>257.7</v>
      </c>
      <c r="F124" s="2">
        <f t="shared" si="21"/>
        <v>374</v>
      </c>
      <c r="G124" s="2">
        <f t="shared" si="22"/>
        <v>408.7</v>
      </c>
      <c r="H124" s="12">
        <f t="shared" si="23"/>
        <v>-8.4903352091998947</v>
      </c>
    </row>
    <row r="125" spans="1:8" x14ac:dyDescent="0.25">
      <c r="A125" s="10">
        <f t="shared" si="10"/>
        <v>42005</v>
      </c>
      <c r="B125">
        <v>20</v>
      </c>
      <c r="C125">
        <v>151</v>
      </c>
      <c r="D125">
        <v>354</v>
      </c>
      <c r="E125">
        <v>257.7</v>
      </c>
      <c r="F125" s="2">
        <f t="shared" si="21"/>
        <v>374</v>
      </c>
      <c r="G125" s="2">
        <f t="shared" si="22"/>
        <v>408.7</v>
      </c>
      <c r="H125" s="12">
        <f t="shared" si="23"/>
        <v>-8.4903352091998947</v>
      </c>
    </row>
    <row r="126" spans="1:8" x14ac:dyDescent="0.25">
      <c r="A126" s="10">
        <f t="shared" si="10"/>
        <v>42012</v>
      </c>
      <c r="B126">
        <v>20</v>
      </c>
      <c r="C126">
        <v>160</v>
      </c>
      <c r="D126">
        <v>354</v>
      </c>
      <c r="E126">
        <v>273.10000000000002</v>
      </c>
      <c r="F126" s="2">
        <f t="shared" si="21"/>
        <v>374</v>
      </c>
      <c r="G126" s="2">
        <f t="shared" si="22"/>
        <v>433.1</v>
      </c>
      <c r="H126" s="12">
        <f t="shared" si="23"/>
        <v>-13.645809281921039</v>
      </c>
    </row>
    <row r="127" spans="1:8" x14ac:dyDescent="0.25">
      <c r="A127" s="10">
        <f t="shared" si="10"/>
        <v>42019</v>
      </c>
      <c r="B127">
        <v>20</v>
      </c>
      <c r="C127">
        <v>160</v>
      </c>
      <c r="D127">
        <v>354</v>
      </c>
      <c r="E127">
        <v>273.10000000000002</v>
      </c>
      <c r="F127" s="2">
        <f t="shared" si="21"/>
        <v>374</v>
      </c>
      <c r="G127" s="2">
        <f t="shared" si="22"/>
        <v>433.1</v>
      </c>
      <c r="H127" s="12">
        <f t="shared" si="23"/>
        <v>-13.645809281921039</v>
      </c>
    </row>
    <row r="128" spans="1:8" x14ac:dyDescent="0.25">
      <c r="A128" s="10">
        <f t="shared" si="10"/>
        <v>42026</v>
      </c>
      <c r="B128">
        <v>0</v>
      </c>
      <c r="C128">
        <v>185</v>
      </c>
      <c r="D128">
        <v>412</v>
      </c>
      <c r="E128">
        <v>273.10000000000002</v>
      </c>
      <c r="F128" s="2">
        <f t="shared" si="21"/>
        <v>412</v>
      </c>
      <c r="G128" s="2">
        <f t="shared" si="22"/>
        <v>458.1</v>
      </c>
      <c r="H128" s="12">
        <f t="shared" si="23"/>
        <v>-10.063304955249952</v>
      </c>
    </row>
    <row r="129" spans="1:8" x14ac:dyDescent="0.25">
      <c r="A129" s="10">
        <f t="shared" si="10"/>
        <v>42033</v>
      </c>
      <c r="B129">
        <v>0</v>
      </c>
      <c r="C129">
        <v>160</v>
      </c>
      <c r="D129">
        <v>437</v>
      </c>
      <c r="E129">
        <v>305.10000000000002</v>
      </c>
      <c r="F129" s="2">
        <f t="shared" si="21"/>
        <v>437</v>
      </c>
      <c r="G129" s="2">
        <f t="shared" si="22"/>
        <v>465.1</v>
      </c>
      <c r="H129" s="12">
        <f t="shared" si="23"/>
        <v>-6.0417114599010997</v>
      </c>
    </row>
    <row r="130" spans="1:8" x14ac:dyDescent="0.25">
      <c r="A130" s="10">
        <f t="shared" si="10"/>
        <v>42040</v>
      </c>
      <c r="B130">
        <v>0</v>
      </c>
      <c r="C130">
        <v>197</v>
      </c>
      <c r="D130">
        <v>437</v>
      </c>
      <c r="E130">
        <v>322.10000000000002</v>
      </c>
      <c r="F130" s="2">
        <f t="shared" si="21"/>
        <v>437</v>
      </c>
      <c r="G130" s="2">
        <f t="shared" si="22"/>
        <v>519.1</v>
      </c>
      <c r="H130" s="12">
        <f t="shared" si="23"/>
        <v>-15.815835099210174</v>
      </c>
    </row>
    <row r="131" spans="1:8" x14ac:dyDescent="0.25">
      <c r="A131" s="10">
        <f t="shared" si="10"/>
        <v>42047</v>
      </c>
      <c r="B131">
        <v>0</v>
      </c>
      <c r="C131">
        <v>218</v>
      </c>
      <c r="D131">
        <v>445</v>
      </c>
      <c r="E131">
        <v>347.1</v>
      </c>
      <c r="F131" s="2">
        <f t="shared" si="21"/>
        <v>445</v>
      </c>
      <c r="G131" s="2">
        <f t="shared" si="22"/>
        <v>565.1</v>
      </c>
      <c r="H131" s="12">
        <f t="shared" si="23"/>
        <v>-21.252875597239431</v>
      </c>
    </row>
    <row r="132" spans="1:8" x14ac:dyDescent="0.25">
      <c r="A132" s="10">
        <f t="shared" si="10"/>
        <v>42054</v>
      </c>
      <c r="B132">
        <v>0</v>
      </c>
      <c r="C132">
        <v>218</v>
      </c>
      <c r="D132">
        <v>445</v>
      </c>
      <c r="E132">
        <v>347.1</v>
      </c>
      <c r="F132" s="2">
        <f t="shared" si="21"/>
        <v>445</v>
      </c>
      <c r="G132" s="2">
        <f t="shared" si="22"/>
        <v>565.1</v>
      </c>
      <c r="H132" s="12">
        <f t="shared" si="23"/>
        <v>-21.252875597239431</v>
      </c>
    </row>
    <row r="133" spans="1:8" x14ac:dyDescent="0.25">
      <c r="A133" s="10">
        <f t="shared" si="10"/>
        <v>42061</v>
      </c>
      <c r="B133">
        <v>0</v>
      </c>
      <c r="C133">
        <v>236</v>
      </c>
      <c r="D133">
        <v>445</v>
      </c>
      <c r="E133">
        <v>403.1</v>
      </c>
      <c r="F133" s="2">
        <f t="shared" si="21"/>
        <v>445</v>
      </c>
      <c r="G133" s="2">
        <f t="shared" si="22"/>
        <v>639.1</v>
      </c>
      <c r="H133" s="12">
        <f t="shared" si="23"/>
        <v>-30.370833985291824</v>
      </c>
    </row>
    <row r="134" spans="1:8" x14ac:dyDescent="0.25">
      <c r="A134" s="10">
        <f t="shared" si="10"/>
        <v>42068</v>
      </c>
      <c r="B134">
        <v>0</v>
      </c>
      <c r="C134">
        <v>272.10000000000002</v>
      </c>
      <c r="D134">
        <v>445</v>
      </c>
      <c r="E134">
        <v>403.1</v>
      </c>
      <c r="F134" s="2">
        <f t="shared" si="21"/>
        <v>445</v>
      </c>
      <c r="G134" s="2">
        <f t="shared" si="22"/>
        <v>675.2</v>
      </c>
      <c r="H134" s="12">
        <f t="shared" si="23"/>
        <v>-34.093601895734608</v>
      </c>
    </row>
    <row r="135" spans="1:8" x14ac:dyDescent="0.25">
      <c r="A135" s="10">
        <f t="shared" ref="A135:A198" si="24">+A134+7</f>
        <v>42075</v>
      </c>
      <c r="B135">
        <v>0</v>
      </c>
      <c r="C135">
        <v>272.10000000000002</v>
      </c>
      <c r="D135">
        <v>445</v>
      </c>
      <c r="E135">
        <v>408.1</v>
      </c>
      <c r="F135" s="2">
        <f t="shared" si="21"/>
        <v>445</v>
      </c>
      <c r="G135" s="2">
        <f t="shared" si="22"/>
        <v>680.2</v>
      </c>
      <c r="H135" s="12">
        <f t="shared" si="23"/>
        <v>-34.578065274919147</v>
      </c>
    </row>
    <row r="136" spans="1:8" x14ac:dyDescent="0.25">
      <c r="A136" s="10">
        <f t="shared" si="24"/>
        <v>42082</v>
      </c>
      <c r="B136">
        <v>0</v>
      </c>
      <c r="C136">
        <v>228.1</v>
      </c>
      <c r="D136">
        <v>445</v>
      </c>
      <c r="E136">
        <v>453.1</v>
      </c>
      <c r="F136" s="2">
        <f t="shared" si="21"/>
        <v>445</v>
      </c>
      <c r="G136" s="2">
        <f t="shared" si="22"/>
        <v>681.2</v>
      </c>
      <c r="H136" s="12">
        <f t="shared" si="23"/>
        <v>-34.674104521432767</v>
      </c>
    </row>
    <row r="137" spans="1:8" x14ac:dyDescent="0.25">
      <c r="A137" s="10">
        <f t="shared" si="24"/>
        <v>42089</v>
      </c>
      <c r="B137">
        <v>0</v>
      </c>
      <c r="C137">
        <v>182</v>
      </c>
      <c r="D137">
        <v>445</v>
      </c>
      <c r="E137">
        <v>511.2</v>
      </c>
      <c r="F137" s="2">
        <f t="shared" si="21"/>
        <v>445</v>
      </c>
      <c r="G137" s="2">
        <f t="shared" si="22"/>
        <v>693.2</v>
      </c>
      <c r="H137" s="12">
        <f t="shared" si="23"/>
        <v>-35.804962492787077</v>
      </c>
    </row>
    <row r="138" spans="1:8" x14ac:dyDescent="0.25">
      <c r="A138" s="10">
        <f t="shared" si="24"/>
        <v>42096</v>
      </c>
      <c r="B138">
        <v>0</v>
      </c>
      <c r="C138">
        <v>153</v>
      </c>
      <c r="D138">
        <v>445</v>
      </c>
      <c r="E138">
        <v>575.20000000000005</v>
      </c>
      <c r="F138" s="2">
        <f t="shared" si="21"/>
        <v>445</v>
      </c>
      <c r="G138" s="2">
        <f t="shared" si="22"/>
        <v>728.2</v>
      </c>
      <c r="H138" s="12">
        <f t="shared" si="23"/>
        <v>-38.890414721230435</v>
      </c>
    </row>
    <row r="139" spans="1:8" x14ac:dyDescent="0.25">
      <c r="A139" s="10">
        <f t="shared" si="24"/>
        <v>42103</v>
      </c>
      <c r="B139">
        <v>0</v>
      </c>
      <c r="C139">
        <v>148</v>
      </c>
      <c r="D139">
        <v>445</v>
      </c>
      <c r="E139">
        <v>630.20000000000005</v>
      </c>
      <c r="F139" s="2">
        <f t="shared" si="21"/>
        <v>445</v>
      </c>
      <c r="G139" s="2">
        <f t="shared" si="22"/>
        <v>778.2</v>
      </c>
      <c r="H139" s="12">
        <f t="shared" si="23"/>
        <v>-42.816756617836035</v>
      </c>
    </row>
    <row r="140" spans="1:8" x14ac:dyDescent="0.25">
      <c r="A140" s="10">
        <f t="shared" si="24"/>
        <v>42110</v>
      </c>
      <c r="B140">
        <v>0</v>
      </c>
      <c r="C140">
        <v>118</v>
      </c>
      <c r="D140">
        <v>445</v>
      </c>
      <c r="E140">
        <v>690.2</v>
      </c>
      <c r="F140" s="2">
        <f t="shared" si="21"/>
        <v>445</v>
      </c>
      <c r="G140" s="2">
        <f t="shared" si="22"/>
        <v>808.2</v>
      </c>
      <c r="H140" s="12">
        <f t="shared" si="23"/>
        <v>-44.939371442712208</v>
      </c>
    </row>
    <row r="141" spans="1:8" x14ac:dyDescent="0.25">
      <c r="A141" s="10">
        <f t="shared" si="24"/>
        <v>42117</v>
      </c>
      <c r="B141">
        <v>0</v>
      </c>
      <c r="C141">
        <v>95</v>
      </c>
      <c r="D141">
        <v>445</v>
      </c>
      <c r="E141">
        <v>743.2</v>
      </c>
      <c r="F141" s="2">
        <f t="shared" si="21"/>
        <v>445</v>
      </c>
      <c r="G141" s="2">
        <f t="shared" si="22"/>
        <v>838.2</v>
      </c>
      <c r="H141" s="12">
        <f t="shared" si="23"/>
        <v>-46.910045335242188</v>
      </c>
    </row>
    <row r="142" spans="1:8" x14ac:dyDescent="0.25">
      <c r="A142" s="10">
        <f t="shared" si="24"/>
        <v>42124</v>
      </c>
      <c r="B142">
        <v>0</v>
      </c>
      <c r="C142">
        <v>50</v>
      </c>
      <c r="D142">
        <v>445</v>
      </c>
      <c r="E142">
        <v>794.2</v>
      </c>
      <c r="F142" s="2">
        <f t="shared" si="21"/>
        <v>445</v>
      </c>
      <c r="G142" s="2">
        <f t="shared" si="22"/>
        <v>844.2</v>
      </c>
      <c r="H142" s="12">
        <f t="shared" si="23"/>
        <v>-47.287372660506989</v>
      </c>
    </row>
    <row r="143" spans="1:8" x14ac:dyDescent="0.25">
      <c r="A143" s="10">
        <f t="shared" si="24"/>
        <v>42131</v>
      </c>
      <c r="B143">
        <v>0</v>
      </c>
      <c r="C143">
        <v>42</v>
      </c>
      <c r="D143">
        <v>445</v>
      </c>
      <c r="E143">
        <v>802.2</v>
      </c>
      <c r="F143" s="2">
        <f t="shared" si="21"/>
        <v>445</v>
      </c>
      <c r="G143" s="2">
        <f t="shared" si="22"/>
        <v>844.2</v>
      </c>
      <c r="H143" s="12">
        <f t="shared" si="23"/>
        <v>-47.287372660506989</v>
      </c>
    </row>
    <row r="144" spans="1:8" x14ac:dyDescent="0.25">
      <c r="A144" s="10">
        <f t="shared" si="24"/>
        <v>42138</v>
      </c>
      <c r="B144">
        <v>0</v>
      </c>
      <c r="C144">
        <v>34</v>
      </c>
      <c r="D144">
        <v>445</v>
      </c>
      <c r="E144">
        <v>810.2</v>
      </c>
      <c r="F144" s="2">
        <f t="shared" si="21"/>
        <v>445</v>
      </c>
      <c r="G144" s="2">
        <f t="shared" si="22"/>
        <v>844.2</v>
      </c>
      <c r="H144" s="12">
        <f t="shared" si="23"/>
        <v>-47.287372660506989</v>
      </c>
    </row>
    <row r="145" spans="1:8" x14ac:dyDescent="0.25">
      <c r="A145" s="10">
        <f t="shared" si="24"/>
        <v>42145</v>
      </c>
      <c r="B145">
        <v>0</v>
      </c>
      <c r="C145">
        <v>59</v>
      </c>
      <c r="D145">
        <v>445</v>
      </c>
      <c r="E145">
        <v>812.2</v>
      </c>
      <c r="F145" s="2">
        <f t="shared" si="21"/>
        <v>445</v>
      </c>
      <c r="G145" s="2">
        <f t="shared" si="22"/>
        <v>871.2</v>
      </c>
      <c r="H145" s="12">
        <f t="shared" si="23"/>
        <v>-48.921028466483016</v>
      </c>
    </row>
    <row r="146" spans="1:8" x14ac:dyDescent="0.25">
      <c r="A146" s="10">
        <f t="shared" si="24"/>
        <v>42152</v>
      </c>
      <c r="B146">
        <v>0</v>
      </c>
      <c r="C146">
        <v>80</v>
      </c>
      <c r="D146">
        <v>445</v>
      </c>
      <c r="E146">
        <v>812.2</v>
      </c>
      <c r="F146" s="2">
        <f t="shared" si="21"/>
        <v>445</v>
      </c>
      <c r="G146" s="2">
        <f t="shared" si="22"/>
        <v>892.2</v>
      </c>
      <c r="H146" s="12">
        <f t="shared" si="23"/>
        <v>-50.123290741986104</v>
      </c>
    </row>
    <row r="147" spans="1:8" x14ac:dyDescent="0.25">
      <c r="A147" s="10">
        <f t="shared" si="24"/>
        <v>42159</v>
      </c>
      <c r="B147">
        <v>0</v>
      </c>
      <c r="C147">
        <v>80</v>
      </c>
      <c r="D147">
        <v>445</v>
      </c>
      <c r="E147">
        <v>812.2</v>
      </c>
      <c r="F147" s="2">
        <f t="shared" si="21"/>
        <v>445</v>
      </c>
      <c r="G147" s="2">
        <f t="shared" si="22"/>
        <v>892.2</v>
      </c>
      <c r="H147" s="12">
        <f t="shared" si="23"/>
        <v>-50.123290741986104</v>
      </c>
    </row>
    <row r="148" spans="1:8" x14ac:dyDescent="0.25">
      <c r="A148" s="10">
        <f t="shared" si="24"/>
        <v>42166</v>
      </c>
      <c r="B148">
        <v>0</v>
      </c>
      <c r="C148">
        <v>66</v>
      </c>
      <c r="D148">
        <v>445</v>
      </c>
      <c r="E148">
        <v>846.2</v>
      </c>
      <c r="F148" s="2">
        <f t="shared" si="21"/>
        <v>445</v>
      </c>
      <c r="G148" s="2">
        <f t="shared" si="22"/>
        <v>912.2</v>
      </c>
      <c r="H148" s="12">
        <f t="shared" si="23"/>
        <v>-51.216838412628803</v>
      </c>
    </row>
    <row r="149" spans="1:8" x14ac:dyDescent="0.25">
      <c r="A149" s="10">
        <f t="shared" si="24"/>
        <v>42173</v>
      </c>
      <c r="B149">
        <v>25</v>
      </c>
      <c r="C149">
        <v>66</v>
      </c>
      <c r="D149">
        <v>445</v>
      </c>
      <c r="E149">
        <v>846.2</v>
      </c>
      <c r="F149" s="2">
        <f t="shared" si="21"/>
        <v>470</v>
      </c>
      <c r="G149" s="2">
        <f t="shared" si="22"/>
        <v>912.2</v>
      </c>
      <c r="H149" s="12">
        <f t="shared" si="23"/>
        <v>-48.476211357158519</v>
      </c>
    </row>
    <row r="150" spans="1:8" x14ac:dyDescent="0.25">
      <c r="A150" s="10">
        <f t="shared" si="24"/>
        <v>42180</v>
      </c>
      <c r="B150">
        <v>25</v>
      </c>
      <c r="C150">
        <v>20</v>
      </c>
      <c r="D150">
        <v>445</v>
      </c>
      <c r="E150">
        <v>867.2</v>
      </c>
      <c r="F150" s="2">
        <f t="shared" si="21"/>
        <v>470</v>
      </c>
      <c r="G150" s="2">
        <f t="shared" si="22"/>
        <v>887.2</v>
      </c>
      <c r="H150" s="12">
        <f t="shared" si="23"/>
        <v>-47.024346257889995</v>
      </c>
    </row>
    <row r="151" spans="1:8" x14ac:dyDescent="0.25">
      <c r="A151" s="10">
        <f t="shared" si="24"/>
        <v>42187</v>
      </c>
      <c r="B151">
        <v>25</v>
      </c>
      <c r="C151">
        <v>0</v>
      </c>
      <c r="D151">
        <v>445</v>
      </c>
      <c r="E151">
        <v>947.2</v>
      </c>
      <c r="F151" s="2">
        <f t="shared" ref="F151:G153" si="25">+B151+D151</f>
        <v>470</v>
      </c>
      <c r="G151" s="2">
        <f t="shared" si="25"/>
        <v>947.2</v>
      </c>
      <c r="H151" s="12">
        <f t="shared" ref="H151:H158" si="26">+(F151/G151-1)*100</f>
        <v>-50.380067567567565</v>
      </c>
    </row>
    <row r="152" spans="1:8" x14ac:dyDescent="0.25">
      <c r="A152" s="10">
        <f t="shared" si="24"/>
        <v>42194</v>
      </c>
      <c r="B152">
        <v>0</v>
      </c>
      <c r="C152">
        <v>0</v>
      </c>
      <c r="D152">
        <v>470</v>
      </c>
      <c r="E152">
        <v>947.2</v>
      </c>
      <c r="F152" s="2">
        <f t="shared" si="25"/>
        <v>470</v>
      </c>
      <c r="G152" s="2">
        <f t="shared" si="25"/>
        <v>947.2</v>
      </c>
      <c r="H152" s="12">
        <f t="shared" si="26"/>
        <v>-50.380067567567565</v>
      </c>
    </row>
    <row r="153" spans="1:8" x14ac:dyDescent="0.25">
      <c r="A153" s="10">
        <f t="shared" si="24"/>
        <v>42201</v>
      </c>
      <c r="B153">
        <v>0</v>
      </c>
      <c r="C153">
        <v>0</v>
      </c>
      <c r="D153">
        <v>570</v>
      </c>
      <c r="E153">
        <v>947.2</v>
      </c>
      <c r="F153" s="2">
        <f t="shared" si="25"/>
        <v>570</v>
      </c>
      <c r="G153" s="2">
        <f t="shared" si="25"/>
        <v>947.2</v>
      </c>
      <c r="H153" s="12">
        <f t="shared" si="26"/>
        <v>-39.822635135135144</v>
      </c>
    </row>
    <row r="154" spans="1:8" x14ac:dyDescent="0.25">
      <c r="A154" s="10">
        <f t="shared" si="24"/>
        <v>42208</v>
      </c>
      <c r="B154">
        <v>0</v>
      </c>
      <c r="C154">
        <v>0</v>
      </c>
      <c r="D154">
        <v>500</v>
      </c>
      <c r="E154">
        <v>947.2</v>
      </c>
      <c r="F154" s="2">
        <f t="shared" ref="F154:G158" si="27">+B154+D154</f>
        <v>500</v>
      </c>
      <c r="G154" s="2">
        <f t="shared" si="27"/>
        <v>947.2</v>
      </c>
      <c r="H154" s="12">
        <f t="shared" si="26"/>
        <v>-47.212837837837839</v>
      </c>
    </row>
    <row r="155" spans="1:8" x14ac:dyDescent="0.25">
      <c r="A155" s="10">
        <f t="shared" si="24"/>
        <v>42215</v>
      </c>
      <c r="B155">
        <v>58</v>
      </c>
      <c r="C155">
        <v>4</v>
      </c>
      <c r="D155">
        <v>500</v>
      </c>
      <c r="E155">
        <v>947.2</v>
      </c>
      <c r="F155" s="2">
        <f t="shared" si="27"/>
        <v>558</v>
      </c>
      <c r="G155" s="2">
        <f t="shared" si="27"/>
        <v>951.2</v>
      </c>
      <c r="H155" s="12">
        <f t="shared" si="26"/>
        <v>-41.337258200168215</v>
      </c>
    </row>
    <row r="156" spans="1:8" x14ac:dyDescent="0.25">
      <c r="A156" s="10">
        <f t="shared" si="24"/>
        <v>42222</v>
      </c>
      <c r="B156">
        <v>111</v>
      </c>
      <c r="C156">
        <v>7.5</v>
      </c>
      <c r="D156">
        <v>500</v>
      </c>
      <c r="E156">
        <v>1017.2</v>
      </c>
      <c r="F156" s="2">
        <f t="shared" si="27"/>
        <v>611</v>
      </c>
      <c r="G156" s="2">
        <f t="shared" si="27"/>
        <v>1024.7</v>
      </c>
      <c r="H156" s="12">
        <f t="shared" si="26"/>
        <v>-40.372792036693674</v>
      </c>
    </row>
    <row r="157" spans="1:8" x14ac:dyDescent="0.25">
      <c r="A157" s="10">
        <f t="shared" si="24"/>
        <v>42229</v>
      </c>
      <c r="B157">
        <v>81</v>
      </c>
      <c r="C157">
        <v>7.5</v>
      </c>
      <c r="D157">
        <v>590</v>
      </c>
      <c r="E157">
        <v>1017.2</v>
      </c>
      <c r="F157" s="2">
        <f t="shared" si="27"/>
        <v>671</v>
      </c>
      <c r="G157" s="2">
        <f t="shared" si="27"/>
        <v>1024.7</v>
      </c>
      <c r="H157" s="12">
        <f t="shared" si="26"/>
        <v>-34.517419732604672</v>
      </c>
    </row>
    <row r="158" spans="1:8" x14ac:dyDescent="0.25">
      <c r="A158" s="10">
        <f t="shared" si="24"/>
        <v>42236</v>
      </c>
      <c r="B158">
        <v>0</v>
      </c>
      <c r="C158">
        <v>10.5</v>
      </c>
      <c r="D158">
        <v>669.8</v>
      </c>
      <c r="E158">
        <v>1017.2</v>
      </c>
      <c r="F158" s="2">
        <f t="shared" si="27"/>
        <v>669.8</v>
      </c>
      <c r="G158" s="2">
        <f t="shared" si="27"/>
        <v>1027.7</v>
      </c>
      <c r="H158" s="12">
        <f t="shared" si="26"/>
        <v>-34.825338133696619</v>
      </c>
    </row>
    <row r="159" spans="1:8" x14ac:dyDescent="0.25">
      <c r="A159" s="10">
        <f t="shared" si="24"/>
        <v>42243</v>
      </c>
      <c r="B159">
        <v>0</v>
      </c>
      <c r="C159">
        <v>10.5</v>
      </c>
      <c r="D159">
        <v>669.8</v>
      </c>
      <c r="E159">
        <v>1017.2</v>
      </c>
      <c r="F159" s="2">
        <f t="shared" ref="F159:G161" si="28">+B159+D159</f>
        <v>669.8</v>
      </c>
      <c r="G159" s="2">
        <f t="shared" si="28"/>
        <v>1027.7</v>
      </c>
      <c r="H159" s="12">
        <f t="shared" ref="H159:H166" si="29">+(F159/G159-1)*100</f>
        <v>-34.825338133696619</v>
      </c>
    </row>
    <row r="160" spans="1:8" x14ac:dyDescent="0.25">
      <c r="A160" s="10">
        <f t="shared" si="24"/>
        <v>42250</v>
      </c>
      <c r="B160">
        <v>30</v>
      </c>
      <c r="C160">
        <v>40.5</v>
      </c>
      <c r="D160" s="67">
        <v>30</v>
      </c>
      <c r="E160" s="67">
        <v>3</v>
      </c>
      <c r="F160" s="2">
        <f t="shared" si="28"/>
        <v>60</v>
      </c>
      <c r="G160" s="2">
        <f t="shared" si="28"/>
        <v>43.5</v>
      </c>
      <c r="H160" s="12">
        <f t="shared" si="29"/>
        <v>37.931034482758633</v>
      </c>
    </row>
    <row r="161" spans="1:10" x14ac:dyDescent="0.25">
      <c r="A161" s="10">
        <f t="shared" si="24"/>
        <v>42257</v>
      </c>
      <c r="B161">
        <v>30</v>
      </c>
      <c r="C161">
        <v>30</v>
      </c>
      <c r="D161">
        <v>44</v>
      </c>
      <c r="E161">
        <v>40</v>
      </c>
      <c r="F161" s="2">
        <f t="shared" si="28"/>
        <v>74</v>
      </c>
      <c r="G161" s="2">
        <f t="shared" si="28"/>
        <v>70</v>
      </c>
      <c r="H161" s="12">
        <f t="shared" si="29"/>
        <v>5.7142857142857162</v>
      </c>
    </row>
    <row r="162" spans="1:10" x14ac:dyDescent="0.25">
      <c r="A162" s="10">
        <f t="shared" si="24"/>
        <v>42264</v>
      </c>
      <c r="B162">
        <v>30</v>
      </c>
      <c r="C162">
        <v>30</v>
      </c>
      <c r="D162">
        <v>44</v>
      </c>
      <c r="E162">
        <v>80</v>
      </c>
      <c r="F162" s="2">
        <f t="shared" ref="F162:G169" si="30">+B162+D162</f>
        <v>74</v>
      </c>
      <c r="G162" s="2">
        <f t="shared" si="30"/>
        <v>110</v>
      </c>
      <c r="H162" s="12">
        <f t="shared" si="29"/>
        <v>-32.727272727272727</v>
      </c>
    </row>
    <row r="163" spans="1:10" x14ac:dyDescent="0.25">
      <c r="A163" s="10">
        <f t="shared" si="24"/>
        <v>42271</v>
      </c>
      <c r="B163">
        <v>0</v>
      </c>
      <c r="C163">
        <v>66</v>
      </c>
      <c r="D163">
        <v>103.9</v>
      </c>
      <c r="E163">
        <v>80</v>
      </c>
      <c r="F163" s="2">
        <f t="shared" si="30"/>
        <v>103.9</v>
      </c>
      <c r="G163" s="2">
        <f t="shared" si="30"/>
        <v>146</v>
      </c>
      <c r="H163" s="12">
        <f t="shared" si="29"/>
        <v>-28.835616438356158</v>
      </c>
    </row>
    <row r="164" spans="1:10" x14ac:dyDescent="0.25">
      <c r="A164" s="10">
        <f t="shared" si="24"/>
        <v>42278</v>
      </c>
      <c r="B164">
        <v>0</v>
      </c>
      <c r="C164">
        <v>124</v>
      </c>
      <c r="D164">
        <v>133.9</v>
      </c>
      <c r="E164">
        <v>146</v>
      </c>
      <c r="F164" s="2">
        <f t="shared" si="30"/>
        <v>133.9</v>
      </c>
      <c r="G164" s="2">
        <f t="shared" si="30"/>
        <v>270</v>
      </c>
      <c r="H164" s="12">
        <f t="shared" si="29"/>
        <v>-50.407407407407412</v>
      </c>
    </row>
    <row r="165" spans="1:10" x14ac:dyDescent="0.25">
      <c r="A165" s="10">
        <f t="shared" si="24"/>
        <v>42285</v>
      </c>
      <c r="B165">
        <v>0</v>
      </c>
      <c r="C165">
        <v>60</v>
      </c>
      <c r="D165">
        <v>133.9</v>
      </c>
      <c r="E165">
        <v>210</v>
      </c>
      <c r="F165" s="2">
        <f t="shared" si="30"/>
        <v>133.9</v>
      </c>
      <c r="G165" s="2">
        <f t="shared" si="30"/>
        <v>270</v>
      </c>
      <c r="H165" s="12">
        <f t="shared" si="29"/>
        <v>-50.407407407407412</v>
      </c>
    </row>
    <row r="166" spans="1:10" x14ac:dyDescent="0.25">
      <c r="A166" s="10">
        <f t="shared" si="24"/>
        <v>42292</v>
      </c>
      <c r="B166">
        <v>0</v>
      </c>
      <c r="C166">
        <v>60</v>
      </c>
      <c r="D166">
        <v>133.9</v>
      </c>
      <c r="E166">
        <v>210</v>
      </c>
      <c r="F166" s="2">
        <f t="shared" si="30"/>
        <v>133.9</v>
      </c>
      <c r="G166" s="2">
        <f t="shared" si="30"/>
        <v>270</v>
      </c>
      <c r="H166" s="12">
        <f t="shared" si="29"/>
        <v>-50.407407407407412</v>
      </c>
    </row>
    <row r="167" spans="1:10" x14ac:dyDescent="0.25">
      <c r="A167" s="10">
        <f t="shared" si="24"/>
        <v>42299</v>
      </c>
      <c r="B167">
        <v>20</v>
      </c>
      <c r="C167">
        <v>107</v>
      </c>
      <c r="D167">
        <v>84</v>
      </c>
      <c r="E167">
        <v>270.5</v>
      </c>
      <c r="F167" s="2">
        <f t="shared" si="30"/>
        <v>104</v>
      </c>
      <c r="G167" s="2">
        <f t="shared" ref="G167:G177" si="31">+C167+E167</f>
        <v>377.5</v>
      </c>
      <c r="H167" s="12">
        <f t="shared" ref="H167:H177" si="32">+(F167/G167-1)*100</f>
        <v>-72.450331125827816</v>
      </c>
    </row>
    <row r="168" spans="1:10" ht="15" x14ac:dyDescent="0.35">
      <c r="A168" s="10">
        <f t="shared" si="24"/>
        <v>42306</v>
      </c>
      <c r="B168">
        <v>0</v>
      </c>
      <c r="C168">
        <v>60</v>
      </c>
      <c r="D168">
        <v>133.9</v>
      </c>
      <c r="E168">
        <v>210</v>
      </c>
      <c r="F168" s="2">
        <f t="shared" si="30"/>
        <v>133.9</v>
      </c>
      <c r="G168" s="2">
        <f t="shared" si="31"/>
        <v>270</v>
      </c>
      <c r="H168" s="12">
        <f t="shared" si="32"/>
        <v>-50.407407407407412</v>
      </c>
      <c r="J168" s="30"/>
    </row>
    <row r="169" spans="1:10" x14ac:dyDescent="0.25">
      <c r="A169" s="10">
        <f t="shared" si="24"/>
        <v>42313</v>
      </c>
      <c r="B169">
        <v>0</v>
      </c>
      <c r="C169">
        <v>40</v>
      </c>
      <c r="D169">
        <v>133.9</v>
      </c>
      <c r="E169">
        <v>270</v>
      </c>
      <c r="F169" s="2">
        <f t="shared" si="30"/>
        <v>133.9</v>
      </c>
      <c r="G169" s="2">
        <f t="shared" si="31"/>
        <v>310</v>
      </c>
      <c r="H169" s="12">
        <f t="shared" si="32"/>
        <v>-56.806451612903231</v>
      </c>
    </row>
    <row r="170" spans="1:10" x14ac:dyDescent="0.25">
      <c r="A170" s="10">
        <f t="shared" si="24"/>
        <v>42320</v>
      </c>
      <c r="B170">
        <v>0</v>
      </c>
      <c r="C170">
        <v>40</v>
      </c>
      <c r="D170">
        <v>133.9</v>
      </c>
      <c r="E170">
        <v>270</v>
      </c>
      <c r="F170" s="2">
        <f t="shared" ref="F170:F177" si="33">+B170+D170</f>
        <v>133.9</v>
      </c>
      <c r="G170" s="2">
        <f t="shared" si="31"/>
        <v>310</v>
      </c>
      <c r="H170" s="12">
        <f t="shared" si="32"/>
        <v>-56.806451612903231</v>
      </c>
    </row>
    <row r="171" spans="1:10" x14ac:dyDescent="0.25">
      <c r="A171" s="10">
        <f t="shared" si="24"/>
        <v>42327</v>
      </c>
      <c r="B171">
        <v>0</v>
      </c>
      <c r="C171">
        <v>30</v>
      </c>
      <c r="D171">
        <v>133.9</v>
      </c>
      <c r="E171">
        <v>310</v>
      </c>
      <c r="F171" s="2">
        <f t="shared" si="33"/>
        <v>133.9</v>
      </c>
      <c r="G171" s="2">
        <f t="shared" si="31"/>
        <v>340</v>
      </c>
      <c r="H171" s="12">
        <f t="shared" si="32"/>
        <v>-60.617647058823529</v>
      </c>
    </row>
    <row r="172" spans="1:10" x14ac:dyDescent="0.25">
      <c r="A172" s="10">
        <f t="shared" si="24"/>
        <v>42334</v>
      </c>
      <c r="B172">
        <v>0</v>
      </c>
      <c r="C172">
        <v>30</v>
      </c>
      <c r="D172">
        <v>133.9</v>
      </c>
      <c r="E172">
        <v>310</v>
      </c>
      <c r="F172" s="2">
        <f t="shared" si="33"/>
        <v>133.9</v>
      </c>
      <c r="G172" s="2">
        <f t="shared" si="31"/>
        <v>340</v>
      </c>
      <c r="H172" s="12">
        <f t="shared" si="32"/>
        <v>-60.617647058823529</v>
      </c>
    </row>
    <row r="173" spans="1:10" x14ac:dyDescent="0.25">
      <c r="A173" s="10">
        <f t="shared" si="24"/>
        <v>42341</v>
      </c>
      <c r="B173">
        <v>0</v>
      </c>
      <c r="C173">
        <v>30</v>
      </c>
      <c r="D173">
        <v>133.9</v>
      </c>
      <c r="E173">
        <v>310</v>
      </c>
      <c r="F173" s="2">
        <f t="shared" si="33"/>
        <v>133.9</v>
      </c>
      <c r="G173" s="2">
        <f t="shared" si="31"/>
        <v>340</v>
      </c>
      <c r="H173" s="12">
        <f t="shared" si="32"/>
        <v>-60.617647058823529</v>
      </c>
    </row>
    <row r="174" spans="1:10" x14ac:dyDescent="0.25">
      <c r="A174" s="10">
        <f t="shared" si="24"/>
        <v>42348</v>
      </c>
      <c r="B174">
        <v>0</v>
      </c>
      <c r="C174">
        <v>0</v>
      </c>
      <c r="D174">
        <v>133.9</v>
      </c>
      <c r="E174">
        <v>340</v>
      </c>
      <c r="F174" s="2">
        <f t="shared" si="33"/>
        <v>133.9</v>
      </c>
      <c r="G174" s="2">
        <f t="shared" si="31"/>
        <v>340</v>
      </c>
      <c r="H174" s="12">
        <f t="shared" si="32"/>
        <v>-60.617647058823529</v>
      </c>
      <c r="I174">
        <v>0</v>
      </c>
    </row>
    <row r="175" spans="1:10" x14ac:dyDescent="0.25">
      <c r="A175" s="10">
        <f t="shared" si="24"/>
        <v>42355</v>
      </c>
      <c r="B175">
        <v>0</v>
      </c>
      <c r="C175">
        <v>0</v>
      </c>
      <c r="D175">
        <v>133.9</v>
      </c>
      <c r="E175">
        <v>349</v>
      </c>
      <c r="F175" s="2">
        <f t="shared" si="33"/>
        <v>133.9</v>
      </c>
      <c r="G175" s="2">
        <f t="shared" si="31"/>
        <v>349</v>
      </c>
      <c r="H175" s="12">
        <f t="shared" si="32"/>
        <v>-61.633237822349571</v>
      </c>
      <c r="I175">
        <v>0</v>
      </c>
    </row>
    <row r="176" spans="1:10" x14ac:dyDescent="0.25">
      <c r="A176" s="10">
        <f t="shared" si="24"/>
        <v>42362</v>
      </c>
      <c r="B176">
        <v>0</v>
      </c>
      <c r="C176">
        <v>20</v>
      </c>
      <c r="D176">
        <v>133.9</v>
      </c>
      <c r="E176">
        <v>354</v>
      </c>
      <c r="F176" s="2">
        <f t="shared" si="33"/>
        <v>133.9</v>
      </c>
      <c r="G176" s="2">
        <f t="shared" si="31"/>
        <v>374</v>
      </c>
      <c r="H176" s="12">
        <f t="shared" si="32"/>
        <v>-64.19786096256685</v>
      </c>
      <c r="I176">
        <v>0</v>
      </c>
    </row>
    <row r="177" spans="1:9" x14ac:dyDescent="0.25">
      <c r="A177" s="10">
        <f t="shared" si="24"/>
        <v>42369</v>
      </c>
      <c r="B177">
        <v>0</v>
      </c>
      <c r="C177">
        <v>20</v>
      </c>
      <c r="D177">
        <v>133.9</v>
      </c>
      <c r="E177">
        <v>354</v>
      </c>
      <c r="F177" s="2">
        <f t="shared" si="33"/>
        <v>133.9</v>
      </c>
      <c r="G177" s="2">
        <f t="shared" si="31"/>
        <v>374</v>
      </c>
      <c r="H177" s="12">
        <f t="shared" si="32"/>
        <v>-64.19786096256685</v>
      </c>
      <c r="I177">
        <v>0</v>
      </c>
    </row>
    <row r="178" spans="1:9" x14ac:dyDescent="0.25">
      <c r="A178" s="10">
        <f t="shared" si="24"/>
        <v>42376</v>
      </c>
      <c r="B178">
        <v>0</v>
      </c>
      <c r="C178">
        <v>20</v>
      </c>
      <c r="D178">
        <v>133.9</v>
      </c>
      <c r="E178">
        <v>354</v>
      </c>
      <c r="F178" s="2">
        <f t="shared" ref="F178:G181" si="34">+B178+D178</f>
        <v>133.9</v>
      </c>
      <c r="G178" s="2">
        <f t="shared" si="34"/>
        <v>374</v>
      </c>
      <c r="H178" s="12">
        <f t="shared" ref="H178:H183" si="35">+(F178/G178-1)*100</f>
        <v>-64.19786096256685</v>
      </c>
    </row>
    <row r="179" spans="1:9" x14ac:dyDescent="0.25">
      <c r="A179" s="10">
        <f t="shared" si="24"/>
        <v>42383</v>
      </c>
      <c r="B179">
        <v>0</v>
      </c>
      <c r="C179">
        <v>20</v>
      </c>
      <c r="D179">
        <v>133.9</v>
      </c>
      <c r="E179">
        <v>354</v>
      </c>
      <c r="F179" s="2">
        <f t="shared" si="34"/>
        <v>133.9</v>
      </c>
      <c r="G179" s="2">
        <f t="shared" si="34"/>
        <v>374</v>
      </c>
      <c r="H179" s="12">
        <f t="shared" si="35"/>
        <v>-64.19786096256685</v>
      </c>
    </row>
    <row r="180" spans="1:9" x14ac:dyDescent="0.25">
      <c r="A180" s="10">
        <f t="shared" si="24"/>
        <v>42390</v>
      </c>
      <c r="B180">
        <v>0</v>
      </c>
      <c r="C180">
        <v>0</v>
      </c>
      <c r="D180">
        <v>133.9</v>
      </c>
      <c r="E180">
        <v>412</v>
      </c>
      <c r="F180" s="2">
        <f t="shared" si="34"/>
        <v>133.9</v>
      </c>
      <c r="G180" s="2">
        <f t="shared" si="34"/>
        <v>412</v>
      </c>
      <c r="H180" s="12">
        <f t="shared" si="35"/>
        <v>-67.5</v>
      </c>
    </row>
    <row r="181" spans="1:9" x14ac:dyDescent="0.25">
      <c r="A181" s="10">
        <f t="shared" si="24"/>
        <v>42397</v>
      </c>
      <c r="B181">
        <v>0</v>
      </c>
      <c r="C181">
        <v>0</v>
      </c>
      <c r="D181">
        <v>133.9</v>
      </c>
      <c r="E181">
        <v>437</v>
      </c>
      <c r="F181" s="2">
        <f t="shared" si="34"/>
        <v>133.9</v>
      </c>
      <c r="G181" s="2">
        <f t="shared" si="34"/>
        <v>437</v>
      </c>
      <c r="H181" s="12">
        <f t="shared" si="35"/>
        <v>-69.359267734553782</v>
      </c>
    </row>
    <row r="182" spans="1:9" x14ac:dyDescent="0.25">
      <c r="A182" s="10">
        <f t="shared" si="24"/>
        <v>42404</v>
      </c>
      <c r="B182">
        <v>0</v>
      </c>
      <c r="C182">
        <v>0</v>
      </c>
      <c r="D182">
        <v>133.9</v>
      </c>
      <c r="E182">
        <v>437</v>
      </c>
      <c r="F182" s="2">
        <f t="shared" ref="F182:G184" si="36">+B182+D182</f>
        <v>133.9</v>
      </c>
      <c r="G182" s="2">
        <f t="shared" si="36"/>
        <v>437</v>
      </c>
      <c r="H182" s="12">
        <f t="shared" si="35"/>
        <v>-69.359267734553782</v>
      </c>
    </row>
    <row r="183" spans="1:9" x14ac:dyDescent="0.25">
      <c r="A183" s="10">
        <f t="shared" si="24"/>
        <v>42411</v>
      </c>
      <c r="B183">
        <v>30</v>
      </c>
      <c r="C183">
        <v>0</v>
      </c>
      <c r="D183">
        <v>133.9</v>
      </c>
      <c r="E183">
        <v>445</v>
      </c>
      <c r="F183" s="2">
        <f t="shared" si="36"/>
        <v>163.9</v>
      </c>
      <c r="G183" s="2">
        <f t="shared" si="36"/>
        <v>445</v>
      </c>
      <c r="H183" s="12">
        <f t="shared" si="35"/>
        <v>-63.168539325842701</v>
      </c>
    </row>
    <row r="184" spans="1:9" x14ac:dyDescent="0.25">
      <c r="A184" s="10">
        <f t="shared" si="24"/>
        <v>42418</v>
      </c>
      <c r="B184">
        <v>30</v>
      </c>
      <c r="C184">
        <v>0</v>
      </c>
      <c r="D184">
        <v>133.9</v>
      </c>
      <c r="E184">
        <v>445</v>
      </c>
      <c r="F184" s="2">
        <f t="shared" si="36"/>
        <v>163.9</v>
      </c>
      <c r="G184" s="2">
        <f t="shared" si="36"/>
        <v>445</v>
      </c>
      <c r="H184" s="12">
        <f t="shared" ref="H184:H189" si="37">+(F184/G184-1)*100</f>
        <v>-63.168539325842701</v>
      </c>
    </row>
    <row r="185" spans="1:9" x14ac:dyDescent="0.25">
      <c r="A185" s="10">
        <f t="shared" si="24"/>
        <v>42425</v>
      </c>
      <c r="B185">
        <v>90</v>
      </c>
      <c r="C185">
        <v>0</v>
      </c>
      <c r="D185">
        <v>133.9</v>
      </c>
      <c r="E185">
        <v>445</v>
      </c>
      <c r="F185" s="2">
        <f t="shared" ref="F185:G187" si="38">+B185+D185</f>
        <v>223.9</v>
      </c>
      <c r="G185" s="2">
        <f t="shared" si="38"/>
        <v>445</v>
      </c>
      <c r="H185" s="12">
        <f t="shared" si="37"/>
        <v>-49.68539325842697</v>
      </c>
    </row>
    <row r="186" spans="1:9" x14ac:dyDescent="0.25">
      <c r="A186" s="10">
        <f t="shared" si="24"/>
        <v>42432</v>
      </c>
      <c r="B186">
        <v>30</v>
      </c>
      <c r="C186">
        <v>0</v>
      </c>
      <c r="D186">
        <v>193.9</v>
      </c>
      <c r="E186">
        <v>445</v>
      </c>
      <c r="F186" s="2">
        <f t="shared" si="38"/>
        <v>223.9</v>
      </c>
      <c r="G186" s="2">
        <f t="shared" si="38"/>
        <v>445</v>
      </c>
      <c r="H186" s="12">
        <f t="shared" si="37"/>
        <v>-49.68539325842697</v>
      </c>
    </row>
    <row r="187" spans="1:9" x14ac:dyDescent="0.25">
      <c r="A187" s="10">
        <f t="shared" si="24"/>
        <v>42439</v>
      </c>
      <c r="B187">
        <v>30</v>
      </c>
      <c r="C187">
        <v>0</v>
      </c>
      <c r="D187">
        <v>223.9</v>
      </c>
      <c r="E187">
        <v>445</v>
      </c>
      <c r="F187" s="2">
        <f t="shared" si="38"/>
        <v>253.9</v>
      </c>
      <c r="G187" s="2">
        <f t="shared" si="38"/>
        <v>445</v>
      </c>
      <c r="H187" s="12">
        <f t="shared" si="37"/>
        <v>-42.943820224719097</v>
      </c>
    </row>
    <row r="188" spans="1:9" x14ac:dyDescent="0.25">
      <c r="A188" s="10">
        <f t="shared" si="24"/>
        <v>42446</v>
      </c>
      <c r="B188">
        <v>30</v>
      </c>
      <c r="C188">
        <v>0</v>
      </c>
      <c r="D188">
        <v>239.4</v>
      </c>
      <c r="E188">
        <v>445</v>
      </c>
      <c r="F188" s="2">
        <f t="shared" ref="F188:G190" si="39">+B188+D188</f>
        <v>269.39999999999998</v>
      </c>
      <c r="G188" s="2">
        <f t="shared" si="39"/>
        <v>445</v>
      </c>
      <c r="H188" s="12">
        <f t="shared" si="37"/>
        <v>-39.46067415730338</v>
      </c>
    </row>
    <row r="189" spans="1:9" x14ac:dyDescent="0.25">
      <c r="A189" s="10">
        <f t="shared" si="24"/>
        <v>42453</v>
      </c>
      <c r="B189">
        <v>30</v>
      </c>
      <c r="C189">
        <v>0</v>
      </c>
      <c r="D189">
        <v>239.4</v>
      </c>
      <c r="E189">
        <v>445</v>
      </c>
      <c r="F189" s="2">
        <f t="shared" si="39"/>
        <v>269.39999999999998</v>
      </c>
      <c r="G189" s="2">
        <f t="shared" si="39"/>
        <v>445</v>
      </c>
      <c r="H189" s="12">
        <f t="shared" si="37"/>
        <v>-39.46067415730338</v>
      </c>
    </row>
    <row r="190" spans="1:9" x14ac:dyDescent="0.25">
      <c r="A190" s="10">
        <f t="shared" si="24"/>
        <v>42460</v>
      </c>
      <c r="B190">
        <v>0</v>
      </c>
      <c r="C190">
        <v>0</v>
      </c>
      <c r="D190">
        <v>269.39999999999998</v>
      </c>
      <c r="E190">
        <v>445</v>
      </c>
      <c r="F190" s="2">
        <f t="shared" si="39"/>
        <v>269.39999999999998</v>
      </c>
      <c r="G190" s="2">
        <f t="shared" si="39"/>
        <v>445</v>
      </c>
      <c r="H190" s="12">
        <f t="shared" ref="H190:H195" si="40">+(F190/G190-1)*100</f>
        <v>-39.46067415730338</v>
      </c>
    </row>
    <row r="191" spans="1:9" x14ac:dyDescent="0.25">
      <c r="A191" s="10">
        <f t="shared" si="24"/>
        <v>42467</v>
      </c>
      <c r="B191">
        <v>30</v>
      </c>
      <c r="C191">
        <v>0</v>
      </c>
      <c r="D191">
        <v>269.39999999999998</v>
      </c>
      <c r="E191">
        <v>445</v>
      </c>
      <c r="F191" s="2">
        <f t="shared" ref="F191:G193" si="41">+B191+D191</f>
        <v>299.39999999999998</v>
      </c>
      <c r="G191" s="2">
        <f t="shared" si="41"/>
        <v>445</v>
      </c>
      <c r="H191" s="12">
        <f t="shared" si="40"/>
        <v>-32.719101123595507</v>
      </c>
    </row>
    <row r="192" spans="1:9" x14ac:dyDescent="0.25">
      <c r="A192" s="10">
        <f t="shared" si="24"/>
        <v>42474</v>
      </c>
      <c r="B192">
        <v>60</v>
      </c>
      <c r="C192">
        <v>0</v>
      </c>
      <c r="D192">
        <v>269.39999999999998</v>
      </c>
      <c r="E192">
        <v>445</v>
      </c>
      <c r="F192" s="2">
        <f t="shared" si="41"/>
        <v>329.4</v>
      </c>
      <c r="G192" s="2">
        <f t="shared" si="41"/>
        <v>445</v>
      </c>
      <c r="H192" s="12">
        <f t="shared" si="40"/>
        <v>-25.977528089887649</v>
      </c>
    </row>
    <row r="193" spans="1:8" x14ac:dyDescent="0.25">
      <c r="A193" s="10">
        <f t="shared" si="24"/>
        <v>42481</v>
      </c>
      <c r="B193">
        <v>75</v>
      </c>
      <c r="C193">
        <v>0</v>
      </c>
      <c r="D193">
        <v>269.39999999999998</v>
      </c>
      <c r="E193">
        <v>445</v>
      </c>
      <c r="F193" s="2">
        <f t="shared" si="41"/>
        <v>344.4</v>
      </c>
      <c r="G193" s="2">
        <f t="shared" si="41"/>
        <v>445</v>
      </c>
      <c r="H193" s="12">
        <f t="shared" si="40"/>
        <v>-22.606741573033716</v>
      </c>
    </row>
    <row r="194" spans="1:8" x14ac:dyDescent="0.25">
      <c r="A194" s="10">
        <f t="shared" si="24"/>
        <v>42488</v>
      </c>
      <c r="B194">
        <v>75</v>
      </c>
      <c r="C194">
        <v>0</v>
      </c>
      <c r="D194">
        <v>329.4</v>
      </c>
      <c r="E194">
        <v>445</v>
      </c>
      <c r="F194" s="2">
        <f t="shared" ref="F194:G196" si="42">+B194+D194</f>
        <v>404.4</v>
      </c>
      <c r="G194" s="2">
        <f t="shared" si="42"/>
        <v>445</v>
      </c>
      <c r="H194" s="12">
        <f t="shared" si="40"/>
        <v>-9.1235955056179883</v>
      </c>
    </row>
    <row r="195" spans="1:8" x14ac:dyDescent="0.25">
      <c r="A195" s="10">
        <f t="shared" si="24"/>
        <v>42495</v>
      </c>
      <c r="B195">
        <v>75</v>
      </c>
      <c r="C195">
        <v>0</v>
      </c>
      <c r="D195">
        <v>329.4</v>
      </c>
      <c r="E195">
        <v>445</v>
      </c>
      <c r="F195" s="2">
        <f t="shared" si="42"/>
        <v>404.4</v>
      </c>
      <c r="G195" s="2">
        <f t="shared" si="42"/>
        <v>445</v>
      </c>
      <c r="H195" s="12">
        <f t="shared" si="40"/>
        <v>-9.1235955056179883</v>
      </c>
    </row>
    <row r="196" spans="1:8" x14ac:dyDescent="0.25">
      <c r="A196" s="10">
        <f t="shared" si="24"/>
        <v>42502</v>
      </c>
      <c r="B196">
        <v>90</v>
      </c>
      <c r="C196">
        <v>0</v>
      </c>
      <c r="D196">
        <v>359.4</v>
      </c>
      <c r="E196">
        <v>445</v>
      </c>
      <c r="F196" s="2">
        <f t="shared" si="42"/>
        <v>449.4</v>
      </c>
      <c r="G196" s="2">
        <f t="shared" si="42"/>
        <v>445</v>
      </c>
      <c r="H196" s="12">
        <f t="shared" ref="H196:H201" si="43">+(F196/G196-1)*100</f>
        <v>0.98876404494381287</v>
      </c>
    </row>
    <row r="197" spans="1:8" x14ac:dyDescent="0.25">
      <c r="A197" s="10">
        <f t="shared" si="24"/>
        <v>42509</v>
      </c>
      <c r="B197">
        <v>90</v>
      </c>
      <c r="C197">
        <v>0</v>
      </c>
      <c r="D197">
        <v>399.4</v>
      </c>
      <c r="E197">
        <v>445</v>
      </c>
      <c r="F197" s="2">
        <f t="shared" ref="F197:G199" si="44">+B197+D197</f>
        <v>489.4</v>
      </c>
      <c r="G197" s="2">
        <f t="shared" si="44"/>
        <v>445</v>
      </c>
      <c r="H197" s="12">
        <f t="shared" si="43"/>
        <v>9.9775280898876328</v>
      </c>
    </row>
    <row r="198" spans="1:8" x14ac:dyDescent="0.25">
      <c r="A198" s="10">
        <f t="shared" si="24"/>
        <v>42516</v>
      </c>
      <c r="B198">
        <v>90</v>
      </c>
      <c r="C198">
        <v>0</v>
      </c>
      <c r="D198">
        <v>429.4</v>
      </c>
      <c r="E198">
        <v>445</v>
      </c>
      <c r="F198" s="2">
        <f t="shared" si="44"/>
        <v>519.4</v>
      </c>
      <c r="G198" s="2">
        <f t="shared" si="44"/>
        <v>445</v>
      </c>
      <c r="H198" s="12">
        <f t="shared" si="43"/>
        <v>16.719101123595493</v>
      </c>
    </row>
    <row r="199" spans="1:8" x14ac:dyDescent="0.25">
      <c r="A199" s="10">
        <f t="shared" ref="A199:A262" si="45">+A198+7</f>
        <v>42523</v>
      </c>
      <c r="B199">
        <v>240</v>
      </c>
      <c r="C199">
        <v>0</v>
      </c>
      <c r="D199">
        <v>429.4</v>
      </c>
      <c r="E199">
        <v>445</v>
      </c>
      <c r="F199" s="2">
        <f t="shared" si="44"/>
        <v>669.4</v>
      </c>
      <c r="G199" s="2">
        <f t="shared" si="44"/>
        <v>445</v>
      </c>
      <c r="H199" s="12">
        <f t="shared" si="43"/>
        <v>50.426966292134836</v>
      </c>
    </row>
    <row r="200" spans="1:8" x14ac:dyDescent="0.25">
      <c r="A200" s="10">
        <f t="shared" si="45"/>
        <v>42530</v>
      </c>
      <c r="B200">
        <v>180</v>
      </c>
      <c r="C200">
        <v>0</v>
      </c>
      <c r="D200">
        <v>489.4</v>
      </c>
      <c r="E200">
        <v>445</v>
      </c>
      <c r="F200" s="2">
        <f t="shared" ref="F200:G202" si="46">+B200+D200</f>
        <v>669.4</v>
      </c>
      <c r="G200" s="2">
        <f t="shared" si="46"/>
        <v>445</v>
      </c>
      <c r="H200" s="12">
        <f t="shared" si="43"/>
        <v>50.426966292134836</v>
      </c>
    </row>
    <row r="201" spans="1:8" x14ac:dyDescent="0.25">
      <c r="A201" s="10">
        <f t="shared" si="45"/>
        <v>42537</v>
      </c>
      <c r="B201">
        <v>207</v>
      </c>
      <c r="C201">
        <v>25</v>
      </c>
      <c r="D201">
        <v>548.79999999999995</v>
      </c>
      <c r="E201">
        <v>445</v>
      </c>
      <c r="F201" s="2">
        <f t="shared" si="46"/>
        <v>755.8</v>
      </c>
      <c r="G201" s="2">
        <f t="shared" si="46"/>
        <v>470</v>
      </c>
      <c r="H201" s="12">
        <f t="shared" si="43"/>
        <v>60.808510638297861</v>
      </c>
    </row>
    <row r="202" spans="1:8" x14ac:dyDescent="0.25">
      <c r="A202" s="10">
        <f t="shared" si="45"/>
        <v>42544</v>
      </c>
      <c r="B202">
        <v>193</v>
      </c>
      <c r="C202">
        <v>25</v>
      </c>
      <c r="D202">
        <v>611.79999999999995</v>
      </c>
      <c r="E202">
        <v>445</v>
      </c>
      <c r="F202" s="2">
        <f t="shared" si="46"/>
        <v>804.8</v>
      </c>
      <c r="G202" s="2">
        <f t="shared" si="46"/>
        <v>470</v>
      </c>
      <c r="H202" s="12">
        <f t="shared" ref="H202:H207" si="47">+(F202/G202-1)*100</f>
        <v>71.234042553191472</v>
      </c>
    </row>
    <row r="203" spans="1:8" x14ac:dyDescent="0.25">
      <c r="A203" s="10">
        <f t="shared" si="45"/>
        <v>42551</v>
      </c>
      <c r="B203">
        <v>117</v>
      </c>
      <c r="C203">
        <v>25</v>
      </c>
      <c r="D203">
        <v>689.2</v>
      </c>
      <c r="E203">
        <v>445</v>
      </c>
      <c r="F203" s="2">
        <f t="shared" ref="F203:G205" si="48">+B203+D203</f>
        <v>806.2</v>
      </c>
      <c r="G203" s="2">
        <f t="shared" si="48"/>
        <v>470</v>
      </c>
      <c r="H203" s="12">
        <f t="shared" si="47"/>
        <v>71.531914893617028</v>
      </c>
    </row>
    <row r="204" spans="1:8" x14ac:dyDescent="0.25">
      <c r="A204" s="10">
        <f t="shared" si="45"/>
        <v>42558</v>
      </c>
      <c r="B204">
        <v>149.5</v>
      </c>
      <c r="C204">
        <v>0</v>
      </c>
      <c r="D204">
        <v>720.4</v>
      </c>
      <c r="E204">
        <v>470</v>
      </c>
      <c r="F204" s="2">
        <f t="shared" si="48"/>
        <v>869.9</v>
      </c>
      <c r="G204" s="2">
        <f t="shared" si="48"/>
        <v>470</v>
      </c>
      <c r="H204" s="12">
        <f t="shared" si="47"/>
        <v>85.085106382978722</v>
      </c>
    </row>
    <row r="205" spans="1:8" x14ac:dyDescent="0.25">
      <c r="A205" s="10">
        <f t="shared" si="45"/>
        <v>42565</v>
      </c>
      <c r="B205" s="67">
        <v>142</v>
      </c>
      <c r="C205">
        <v>0</v>
      </c>
      <c r="D205">
        <v>750.4</v>
      </c>
      <c r="E205">
        <v>500</v>
      </c>
      <c r="F205" s="2">
        <f t="shared" si="48"/>
        <v>892.4</v>
      </c>
      <c r="G205" s="2">
        <f t="shared" si="48"/>
        <v>500</v>
      </c>
      <c r="H205" s="12">
        <f t="shared" si="47"/>
        <v>78.47999999999999</v>
      </c>
    </row>
    <row r="206" spans="1:8" x14ac:dyDescent="0.25">
      <c r="A206" s="10">
        <f t="shared" si="45"/>
        <v>42572</v>
      </c>
      <c r="B206" s="67">
        <v>142</v>
      </c>
      <c r="C206">
        <v>0</v>
      </c>
      <c r="D206">
        <v>750.4</v>
      </c>
      <c r="E206">
        <v>500</v>
      </c>
      <c r="F206" s="2">
        <f t="shared" ref="F206:G208" si="49">+B206+D206</f>
        <v>892.4</v>
      </c>
      <c r="G206" s="2">
        <f t="shared" si="49"/>
        <v>500</v>
      </c>
      <c r="H206" s="12">
        <f t="shared" si="47"/>
        <v>78.47999999999999</v>
      </c>
    </row>
    <row r="207" spans="1:8" x14ac:dyDescent="0.25">
      <c r="A207" s="10">
        <f t="shared" si="45"/>
        <v>42579</v>
      </c>
      <c r="B207" s="67">
        <v>142</v>
      </c>
      <c r="C207">
        <v>58</v>
      </c>
      <c r="D207">
        <v>765.8</v>
      </c>
      <c r="E207">
        <v>500</v>
      </c>
      <c r="F207" s="2">
        <f t="shared" si="49"/>
        <v>907.8</v>
      </c>
      <c r="G207" s="2">
        <f t="shared" si="49"/>
        <v>558</v>
      </c>
      <c r="H207" s="12">
        <f t="shared" si="47"/>
        <v>62.688172043010738</v>
      </c>
    </row>
    <row r="208" spans="1:8" x14ac:dyDescent="0.25">
      <c r="A208" s="10">
        <f t="shared" si="45"/>
        <v>42586</v>
      </c>
      <c r="B208" s="67">
        <v>110</v>
      </c>
      <c r="C208" s="67">
        <v>111</v>
      </c>
      <c r="D208">
        <v>827.8</v>
      </c>
      <c r="E208">
        <v>500</v>
      </c>
      <c r="F208" s="2">
        <f t="shared" si="49"/>
        <v>937.8</v>
      </c>
      <c r="G208" s="2">
        <f t="shared" si="49"/>
        <v>611</v>
      </c>
      <c r="H208" s="12">
        <f t="shared" ref="H208:H213" si="50">+(F208/G208-1)*100</f>
        <v>53.486088379705386</v>
      </c>
    </row>
    <row r="209" spans="1:8" x14ac:dyDescent="0.25">
      <c r="A209" s="10">
        <f t="shared" si="45"/>
        <v>42593</v>
      </c>
      <c r="B209" s="67">
        <v>110</v>
      </c>
      <c r="C209" s="67">
        <v>81</v>
      </c>
      <c r="D209">
        <v>827.8</v>
      </c>
      <c r="E209">
        <v>590</v>
      </c>
      <c r="F209" s="2">
        <f t="shared" ref="F209:G211" si="51">+B209+D209</f>
        <v>937.8</v>
      </c>
      <c r="G209" s="2">
        <f t="shared" si="51"/>
        <v>671</v>
      </c>
      <c r="H209" s="12">
        <f t="shared" si="50"/>
        <v>39.761549925484353</v>
      </c>
    </row>
    <row r="210" spans="1:8" x14ac:dyDescent="0.25">
      <c r="A210" s="10">
        <f t="shared" si="45"/>
        <v>42600</v>
      </c>
      <c r="B210">
        <v>97.5</v>
      </c>
      <c r="C210">
        <v>0</v>
      </c>
      <c r="D210">
        <v>850.3</v>
      </c>
      <c r="E210">
        <v>669.8</v>
      </c>
      <c r="F210" s="2">
        <f t="shared" si="51"/>
        <v>947.8</v>
      </c>
      <c r="G210" s="2">
        <f t="shared" si="51"/>
        <v>669.8</v>
      </c>
      <c r="H210" s="12">
        <f t="shared" si="50"/>
        <v>41.504926843833978</v>
      </c>
    </row>
    <row r="211" spans="1:8" x14ac:dyDescent="0.25">
      <c r="A211" s="10">
        <f t="shared" si="45"/>
        <v>42607</v>
      </c>
      <c r="B211">
        <v>97.5</v>
      </c>
      <c r="C211">
        <v>0</v>
      </c>
      <c r="D211">
        <v>850.3</v>
      </c>
      <c r="E211">
        <v>669.8</v>
      </c>
      <c r="F211" s="2">
        <f t="shared" si="51"/>
        <v>947.8</v>
      </c>
      <c r="G211" s="2">
        <f t="shared" si="51"/>
        <v>669.8</v>
      </c>
      <c r="H211" s="12">
        <f t="shared" si="50"/>
        <v>41.504926843833978</v>
      </c>
    </row>
    <row r="212" spans="1:8" x14ac:dyDescent="0.25">
      <c r="A212" s="10">
        <f t="shared" si="45"/>
        <v>42614</v>
      </c>
      <c r="B212">
        <v>74.599999999999994</v>
      </c>
      <c r="C212">
        <v>30</v>
      </c>
      <c r="D212" s="67">
        <v>0</v>
      </c>
      <c r="E212" s="67">
        <v>30</v>
      </c>
      <c r="F212" s="2">
        <f t="shared" ref="F212:G214" si="52">+B212+D212</f>
        <v>74.599999999999994</v>
      </c>
      <c r="G212" s="2">
        <f t="shared" si="52"/>
        <v>60</v>
      </c>
      <c r="H212" s="12">
        <f t="shared" si="50"/>
        <v>24.333333333333318</v>
      </c>
    </row>
    <row r="213" spans="1:8" x14ac:dyDescent="0.25">
      <c r="A213" s="10">
        <f t="shared" si="45"/>
        <v>42621</v>
      </c>
      <c r="B213">
        <v>67.5</v>
      </c>
      <c r="C213">
        <v>30</v>
      </c>
      <c r="D213" s="67">
        <v>0</v>
      </c>
      <c r="E213" s="67">
        <v>44</v>
      </c>
      <c r="F213" s="2">
        <f t="shared" si="52"/>
        <v>67.5</v>
      </c>
      <c r="G213" s="2">
        <f t="shared" si="52"/>
        <v>74</v>
      </c>
      <c r="H213" s="12">
        <f t="shared" si="50"/>
        <v>-8.7837837837837824</v>
      </c>
    </row>
    <row r="214" spans="1:8" x14ac:dyDescent="0.25">
      <c r="A214" s="10">
        <f t="shared" si="45"/>
        <v>42628</v>
      </c>
      <c r="B214">
        <v>94.5</v>
      </c>
      <c r="C214">
        <v>30</v>
      </c>
      <c r="D214" s="67">
        <v>30</v>
      </c>
      <c r="E214" s="67">
        <v>44</v>
      </c>
      <c r="F214" s="2">
        <f t="shared" si="52"/>
        <v>124.5</v>
      </c>
      <c r="G214" s="2">
        <f t="shared" si="52"/>
        <v>74</v>
      </c>
      <c r="H214" s="12">
        <f t="shared" ref="H214:H219" si="53">+(F214/G214-1)*100</f>
        <v>68.243243243243242</v>
      </c>
    </row>
    <row r="215" spans="1:8" x14ac:dyDescent="0.25">
      <c r="A215" s="10">
        <f t="shared" si="45"/>
        <v>42635</v>
      </c>
      <c r="B215">
        <v>117.5</v>
      </c>
      <c r="C215">
        <v>0</v>
      </c>
      <c r="D215" s="67">
        <v>30</v>
      </c>
      <c r="E215" s="67">
        <v>103.9</v>
      </c>
      <c r="F215" s="2">
        <f t="shared" ref="F215:G217" si="54">+B215+D215</f>
        <v>147.5</v>
      </c>
      <c r="G215" s="2">
        <f t="shared" si="54"/>
        <v>103.9</v>
      </c>
      <c r="H215" s="12">
        <f t="shared" si="53"/>
        <v>41.963426371511069</v>
      </c>
    </row>
    <row r="216" spans="1:8" x14ac:dyDescent="0.25">
      <c r="A216" s="10">
        <f t="shared" si="45"/>
        <v>42642</v>
      </c>
      <c r="B216">
        <v>87.5</v>
      </c>
      <c r="C216">
        <v>0</v>
      </c>
      <c r="D216">
        <v>90</v>
      </c>
      <c r="E216">
        <v>103.9</v>
      </c>
      <c r="F216" s="2">
        <f t="shared" si="54"/>
        <v>177.5</v>
      </c>
      <c r="G216" s="2">
        <f t="shared" si="54"/>
        <v>103.9</v>
      </c>
      <c r="H216" s="12">
        <f t="shared" si="53"/>
        <v>70.837343599614996</v>
      </c>
    </row>
    <row r="217" spans="1:8" x14ac:dyDescent="0.25">
      <c r="A217" s="10">
        <f t="shared" si="45"/>
        <v>42649</v>
      </c>
      <c r="B217">
        <v>87.5</v>
      </c>
      <c r="C217">
        <v>0</v>
      </c>
      <c r="D217">
        <v>90</v>
      </c>
      <c r="E217">
        <v>134</v>
      </c>
      <c r="F217" s="2">
        <f t="shared" si="54"/>
        <v>177.5</v>
      </c>
      <c r="G217" s="2">
        <f t="shared" si="54"/>
        <v>134</v>
      </c>
      <c r="H217" s="12">
        <f t="shared" si="53"/>
        <v>32.462686567164177</v>
      </c>
    </row>
    <row r="218" spans="1:8" x14ac:dyDescent="0.25">
      <c r="A218" s="10">
        <f t="shared" si="45"/>
        <v>42656</v>
      </c>
      <c r="B218">
        <v>65.8</v>
      </c>
      <c r="C218">
        <v>0</v>
      </c>
      <c r="D218">
        <v>113</v>
      </c>
      <c r="E218">
        <v>133.9</v>
      </c>
      <c r="F218" s="2">
        <f t="shared" ref="F218:G220" si="55">+B218+D218</f>
        <v>178.8</v>
      </c>
      <c r="G218" s="2">
        <f t="shared" si="55"/>
        <v>133.9</v>
      </c>
      <c r="H218" s="12">
        <f t="shared" si="53"/>
        <v>33.532486930545183</v>
      </c>
    </row>
    <row r="219" spans="1:8" x14ac:dyDescent="0.25">
      <c r="A219" s="10">
        <f t="shared" si="45"/>
        <v>42663</v>
      </c>
      <c r="B219">
        <v>65.8</v>
      </c>
      <c r="C219">
        <v>0</v>
      </c>
      <c r="D219">
        <v>113</v>
      </c>
      <c r="E219">
        <v>133.9</v>
      </c>
      <c r="F219" s="2">
        <f t="shared" si="55"/>
        <v>178.8</v>
      </c>
      <c r="G219" s="2">
        <f t="shared" si="55"/>
        <v>133.9</v>
      </c>
      <c r="H219" s="12">
        <f t="shared" si="53"/>
        <v>33.532486930545183</v>
      </c>
    </row>
    <row r="220" spans="1:8" x14ac:dyDescent="0.25">
      <c r="A220" s="10">
        <f t="shared" si="45"/>
        <v>42670</v>
      </c>
      <c r="B220">
        <v>65.8</v>
      </c>
      <c r="C220">
        <v>0</v>
      </c>
      <c r="D220">
        <v>123</v>
      </c>
      <c r="E220">
        <v>133.9</v>
      </c>
      <c r="F220" s="2">
        <f t="shared" si="55"/>
        <v>188.8</v>
      </c>
      <c r="G220" s="2">
        <f t="shared" si="55"/>
        <v>133.9</v>
      </c>
      <c r="H220" s="12">
        <f t="shared" ref="H220:H225" si="56">+(F220/G220-1)*100</f>
        <v>41.000746825989552</v>
      </c>
    </row>
    <row r="221" spans="1:8" x14ac:dyDescent="0.25">
      <c r="A221" s="10">
        <f t="shared" si="45"/>
        <v>42677</v>
      </c>
      <c r="B221">
        <v>65.8</v>
      </c>
      <c r="C221">
        <v>0</v>
      </c>
      <c r="D221">
        <v>123</v>
      </c>
      <c r="E221">
        <v>133.9</v>
      </c>
      <c r="F221" s="2">
        <f t="shared" ref="F221:G223" si="57">+B221+D221</f>
        <v>188.8</v>
      </c>
      <c r="G221" s="2">
        <f t="shared" si="57"/>
        <v>133.9</v>
      </c>
      <c r="H221" s="12">
        <f t="shared" si="56"/>
        <v>41.000746825989552</v>
      </c>
    </row>
    <row r="222" spans="1:8" x14ac:dyDescent="0.25">
      <c r="A222" s="10">
        <f t="shared" si="45"/>
        <v>42684</v>
      </c>
      <c r="B222">
        <v>65.8</v>
      </c>
      <c r="C222">
        <v>0</v>
      </c>
      <c r="D222">
        <v>123</v>
      </c>
      <c r="E222">
        <v>133.9</v>
      </c>
      <c r="F222" s="2">
        <f t="shared" si="57"/>
        <v>188.8</v>
      </c>
      <c r="G222" s="2">
        <f t="shared" si="57"/>
        <v>133.9</v>
      </c>
      <c r="H222" s="12">
        <f t="shared" si="56"/>
        <v>41.000746825989552</v>
      </c>
    </row>
    <row r="223" spans="1:8" x14ac:dyDescent="0.25">
      <c r="A223" s="10">
        <f t="shared" si="45"/>
        <v>42691</v>
      </c>
      <c r="B223">
        <v>65.8</v>
      </c>
      <c r="C223">
        <v>0</v>
      </c>
      <c r="D223">
        <v>123</v>
      </c>
      <c r="E223">
        <v>133.9</v>
      </c>
      <c r="F223" s="2">
        <f t="shared" si="57"/>
        <v>188.8</v>
      </c>
      <c r="G223" s="2">
        <f t="shared" si="57"/>
        <v>133.9</v>
      </c>
      <c r="H223" s="12">
        <f t="shared" si="56"/>
        <v>41.000746825989552</v>
      </c>
    </row>
    <row r="224" spans="1:8" x14ac:dyDescent="0.25">
      <c r="A224" s="10">
        <f t="shared" si="45"/>
        <v>42698</v>
      </c>
      <c r="B224">
        <v>65.8</v>
      </c>
      <c r="C224">
        <v>0</v>
      </c>
      <c r="D224">
        <v>123</v>
      </c>
      <c r="E224">
        <v>133.9</v>
      </c>
      <c r="F224" s="2">
        <f t="shared" ref="F224:G226" si="58">+B224+D224</f>
        <v>188.8</v>
      </c>
      <c r="G224" s="2">
        <f t="shared" si="58"/>
        <v>133.9</v>
      </c>
      <c r="H224" s="12">
        <f t="shared" si="56"/>
        <v>41.000746825989552</v>
      </c>
    </row>
    <row r="225" spans="1:8" x14ac:dyDescent="0.25">
      <c r="A225" s="10">
        <f t="shared" si="45"/>
        <v>42705</v>
      </c>
      <c r="B225">
        <v>65.8</v>
      </c>
      <c r="C225">
        <v>0</v>
      </c>
      <c r="D225">
        <v>123</v>
      </c>
      <c r="E225">
        <v>133.9</v>
      </c>
      <c r="F225" s="2">
        <f t="shared" si="58"/>
        <v>188.8</v>
      </c>
      <c r="G225" s="2">
        <f t="shared" si="58"/>
        <v>133.9</v>
      </c>
      <c r="H225" s="12">
        <f t="shared" si="56"/>
        <v>41.000746825989552</v>
      </c>
    </row>
    <row r="226" spans="1:8" x14ac:dyDescent="0.25">
      <c r="A226" s="10">
        <f t="shared" si="45"/>
        <v>42712</v>
      </c>
      <c r="B226">
        <v>65.8</v>
      </c>
      <c r="C226">
        <v>0</v>
      </c>
      <c r="D226">
        <v>123</v>
      </c>
      <c r="E226">
        <v>133.9</v>
      </c>
      <c r="F226" s="2">
        <f t="shared" si="58"/>
        <v>188.8</v>
      </c>
      <c r="G226" s="2">
        <f t="shared" si="58"/>
        <v>133.9</v>
      </c>
      <c r="H226" s="12">
        <f t="shared" ref="H226:H231" si="59">+(F226/G226-1)*100</f>
        <v>41.000746825989552</v>
      </c>
    </row>
    <row r="227" spans="1:8" x14ac:dyDescent="0.25">
      <c r="A227" s="10">
        <f t="shared" si="45"/>
        <v>42719</v>
      </c>
      <c r="B227">
        <v>65.8</v>
      </c>
      <c r="C227">
        <v>0</v>
      </c>
      <c r="D227">
        <v>123</v>
      </c>
      <c r="E227">
        <v>133.9</v>
      </c>
      <c r="F227" s="2">
        <f t="shared" ref="F227:G229" si="60">+B227+D227</f>
        <v>188.8</v>
      </c>
      <c r="G227" s="2">
        <f t="shared" si="60"/>
        <v>133.9</v>
      </c>
      <c r="H227" s="12">
        <f t="shared" si="59"/>
        <v>41.000746825989552</v>
      </c>
    </row>
    <row r="228" spans="1:8" x14ac:dyDescent="0.25">
      <c r="A228" s="10">
        <f t="shared" si="45"/>
        <v>42726</v>
      </c>
      <c r="B228">
        <v>65.8</v>
      </c>
      <c r="C228">
        <v>0</v>
      </c>
      <c r="D228">
        <v>123</v>
      </c>
      <c r="E228">
        <v>133.9</v>
      </c>
      <c r="F228" s="2">
        <f t="shared" si="60"/>
        <v>188.8</v>
      </c>
      <c r="G228" s="2">
        <f t="shared" si="60"/>
        <v>133.9</v>
      </c>
      <c r="H228" s="12">
        <f t="shared" si="59"/>
        <v>41.000746825989552</v>
      </c>
    </row>
    <row r="229" spans="1:8" x14ac:dyDescent="0.25">
      <c r="A229" s="10">
        <f t="shared" si="45"/>
        <v>42733</v>
      </c>
      <c r="B229">
        <v>65.8</v>
      </c>
      <c r="C229">
        <v>0</v>
      </c>
      <c r="D229">
        <v>123</v>
      </c>
      <c r="E229">
        <v>133.9</v>
      </c>
      <c r="F229" s="2">
        <f t="shared" si="60"/>
        <v>188.8</v>
      </c>
      <c r="G229" s="2">
        <f t="shared" si="60"/>
        <v>133.9</v>
      </c>
      <c r="H229" s="12">
        <f t="shared" si="59"/>
        <v>41.000746825989552</v>
      </c>
    </row>
    <row r="230" spans="1:8" x14ac:dyDescent="0.25">
      <c r="A230" s="10">
        <f t="shared" si="45"/>
        <v>42740</v>
      </c>
      <c r="B230">
        <v>65.8</v>
      </c>
      <c r="C230">
        <v>0</v>
      </c>
      <c r="D230">
        <v>123</v>
      </c>
      <c r="E230">
        <v>133.9</v>
      </c>
      <c r="F230" s="2">
        <f t="shared" ref="F230:G232" si="61">+B230+D230</f>
        <v>188.8</v>
      </c>
      <c r="G230" s="2">
        <f t="shared" si="61"/>
        <v>133.9</v>
      </c>
      <c r="H230" s="12">
        <f t="shared" si="59"/>
        <v>41.000746825989552</v>
      </c>
    </row>
    <row r="231" spans="1:8" x14ac:dyDescent="0.25">
      <c r="A231" s="10">
        <f t="shared" si="45"/>
        <v>42747</v>
      </c>
      <c r="B231">
        <v>65.8</v>
      </c>
      <c r="C231">
        <v>0</v>
      </c>
      <c r="D231">
        <v>123</v>
      </c>
      <c r="E231">
        <v>133.9</v>
      </c>
      <c r="F231" s="2">
        <f t="shared" si="61"/>
        <v>188.8</v>
      </c>
      <c r="G231" s="2">
        <f t="shared" si="61"/>
        <v>133.9</v>
      </c>
      <c r="H231" s="12">
        <f t="shared" si="59"/>
        <v>41.000746825989552</v>
      </c>
    </row>
    <row r="232" spans="1:8" x14ac:dyDescent="0.25">
      <c r="A232" s="10">
        <f t="shared" si="45"/>
        <v>42754</v>
      </c>
      <c r="B232">
        <v>65.8</v>
      </c>
      <c r="C232">
        <v>0</v>
      </c>
      <c r="D232">
        <v>123</v>
      </c>
      <c r="E232">
        <v>133.9</v>
      </c>
      <c r="F232" s="2">
        <f t="shared" si="61"/>
        <v>188.8</v>
      </c>
      <c r="G232" s="2">
        <f t="shared" si="61"/>
        <v>133.9</v>
      </c>
      <c r="H232" s="12">
        <f>+(F232/G232-1)*100</f>
        <v>41.000746825989552</v>
      </c>
    </row>
    <row r="233" spans="1:8" x14ac:dyDescent="0.25">
      <c r="A233" s="10">
        <f t="shared" si="45"/>
        <v>42761</v>
      </c>
      <c r="B233">
        <v>65.8</v>
      </c>
      <c r="C233">
        <v>0</v>
      </c>
      <c r="D233">
        <v>123</v>
      </c>
      <c r="E233">
        <v>133.9</v>
      </c>
      <c r="F233" s="2">
        <f>+B233+D233</f>
        <v>188.8</v>
      </c>
      <c r="G233" s="2">
        <f>+C233+E233</f>
        <v>133.9</v>
      </c>
      <c r="H233" s="12">
        <f>+(F233/G233-1)*100</f>
        <v>41.000746825989552</v>
      </c>
    </row>
    <row r="234" spans="1:8" x14ac:dyDescent="0.25">
      <c r="A234" s="10">
        <f t="shared" si="45"/>
        <v>42768</v>
      </c>
      <c r="B234">
        <v>65.8</v>
      </c>
      <c r="C234">
        <v>0</v>
      </c>
      <c r="D234">
        <v>123</v>
      </c>
      <c r="E234">
        <v>133.9</v>
      </c>
      <c r="F234" s="2">
        <f>+B234+D234</f>
        <v>188.8</v>
      </c>
      <c r="G234" s="2">
        <f>+C234+E234</f>
        <v>133.9</v>
      </c>
      <c r="H234" s="12">
        <f>+(F234/G234-1)*100</f>
        <v>41.000746825989552</v>
      </c>
    </row>
    <row r="235" spans="1:8" x14ac:dyDescent="0.25">
      <c r="A235" s="10">
        <f t="shared" si="45"/>
        <v>42775</v>
      </c>
      <c r="B235">
        <v>47.8</v>
      </c>
      <c r="C235">
        <v>30</v>
      </c>
      <c r="D235">
        <v>123</v>
      </c>
      <c r="E235">
        <v>133.9</v>
      </c>
      <c r="F235" s="2">
        <f t="shared" ref="F235:F298" si="62">+B235+D235</f>
        <v>170.8</v>
      </c>
      <c r="G235" s="2">
        <f t="shared" ref="G235:G283" si="63">+C235+E235</f>
        <v>163.9</v>
      </c>
      <c r="H235" s="12">
        <f t="shared" ref="H235:H283" si="64">+(F235/G235-1)*100</f>
        <v>4.2098840756559008</v>
      </c>
    </row>
    <row r="236" spans="1:8" x14ac:dyDescent="0.25">
      <c r="A236" s="10">
        <f t="shared" si="45"/>
        <v>42782</v>
      </c>
      <c r="B236">
        <v>47.8</v>
      </c>
      <c r="C236">
        <v>30</v>
      </c>
      <c r="D236">
        <v>123</v>
      </c>
      <c r="E236">
        <v>133.9</v>
      </c>
      <c r="F236" s="2">
        <f t="shared" si="62"/>
        <v>170.8</v>
      </c>
      <c r="G236" s="2">
        <f t="shared" si="63"/>
        <v>163.9</v>
      </c>
      <c r="H236" s="12">
        <f t="shared" si="64"/>
        <v>4.2098840756559008</v>
      </c>
    </row>
    <row r="237" spans="1:8" x14ac:dyDescent="0.25">
      <c r="A237" s="10">
        <f t="shared" si="45"/>
        <v>42789</v>
      </c>
      <c r="B237">
        <v>47.8</v>
      </c>
      <c r="C237">
        <v>90</v>
      </c>
      <c r="D237">
        <v>123</v>
      </c>
      <c r="E237">
        <v>133.9</v>
      </c>
      <c r="F237" s="2">
        <f t="shared" si="62"/>
        <v>170.8</v>
      </c>
      <c r="G237" s="2">
        <f t="shared" si="63"/>
        <v>223.9</v>
      </c>
      <c r="H237" s="12">
        <f t="shared" si="64"/>
        <v>-23.71594461813309</v>
      </c>
    </row>
    <row r="238" spans="1:8" x14ac:dyDescent="0.25">
      <c r="A238" s="10">
        <f t="shared" si="45"/>
        <v>42796</v>
      </c>
      <c r="B238">
        <v>47.8</v>
      </c>
      <c r="C238">
        <v>30</v>
      </c>
      <c r="D238">
        <v>123</v>
      </c>
      <c r="E238">
        <v>193.9</v>
      </c>
      <c r="F238" s="2">
        <f t="shared" si="62"/>
        <v>170.8</v>
      </c>
      <c r="G238" s="2">
        <f t="shared" si="63"/>
        <v>223.9</v>
      </c>
      <c r="H238" s="12">
        <f t="shared" si="64"/>
        <v>-23.71594461813309</v>
      </c>
    </row>
    <row r="239" spans="1:8" x14ac:dyDescent="0.25">
      <c r="A239" s="10">
        <f t="shared" si="45"/>
        <v>42803</v>
      </c>
      <c r="B239">
        <v>47.8</v>
      </c>
      <c r="C239">
        <v>30</v>
      </c>
      <c r="D239">
        <v>123</v>
      </c>
      <c r="E239">
        <v>223.9</v>
      </c>
      <c r="F239" s="2">
        <f t="shared" si="62"/>
        <v>170.8</v>
      </c>
      <c r="G239" s="2">
        <f t="shared" si="63"/>
        <v>253.9</v>
      </c>
      <c r="H239" s="12">
        <f t="shared" si="64"/>
        <v>-32.729421031902319</v>
      </c>
    </row>
    <row r="240" spans="1:8" x14ac:dyDescent="0.25">
      <c r="A240" s="10">
        <f t="shared" si="45"/>
        <v>42810</v>
      </c>
      <c r="B240">
        <v>47.8</v>
      </c>
      <c r="C240">
        <v>30</v>
      </c>
      <c r="D240">
        <v>123</v>
      </c>
      <c r="E240">
        <v>239.4</v>
      </c>
      <c r="F240" s="2">
        <f t="shared" si="62"/>
        <v>170.8</v>
      </c>
      <c r="G240" s="2">
        <f t="shared" si="63"/>
        <v>269.39999999999998</v>
      </c>
      <c r="H240" s="12">
        <f t="shared" si="64"/>
        <v>-36.599851521900504</v>
      </c>
    </row>
    <row r="241" spans="1:9" x14ac:dyDescent="0.25">
      <c r="A241" s="10">
        <f t="shared" si="45"/>
        <v>42817</v>
      </c>
      <c r="B241">
        <v>58.8</v>
      </c>
      <c r="C241">
        <v>30</v>
      </c>
      <c r="D241">
        <v>123</v>
      </c>
      <c r="E241">
        <v>239.4</v>
      </c>
      <c r="F241" s="2">
        <f t="shared" si="62"/>
        <v>181.8</v>
      </c>
      <c r="G241" s="2">
        <f t="shared" si="63"/>
        <v>269.39999999999998</v>
      </c>
      <c r="H241" s="12">
        <f t="shared" si="64"/>
        <v>-32.516703786191528</v>
      </c>
    </row>
    <row r="242" spans="1:9" x14ac:dyDescent="0.25">
      <c r="A242" s="10">
        <f t="shared" si="45"/>
        <v>42824</v>
      </c>
      <c r="B242">
        <v>49.8</v>
      </c>
      <c r="C242">
        <v>0</v>
      </c>
      <c r="D242">
        <v>153</v>
      </c>
      <c r="E242">
        <v>269.39999999999998</v>
      </c>
      <c r="F242" s="2">
        <f t="shared" si="62"/>
        <v>202.8</v>
      </c>
      <c r="G242" s="2">
        <f t="shared" si="63"/>
        <v>269.39999999999998</v>
      </c>
      <c r="H242" s="12">
        <f t="shared" si="64"/>
        <v>-24.721603563474382</v>
      </c>
    </row>
    <row r="243" spans="1:9" x14ac:dyDescent="0.25">
      <c r="A243" s="10">
        <f t="shared" si="45"/>
        <v>42831</v>
      </c>
      <c r="B243">
        <v>49.8</v>
      </c>
      <c r="C243">
        <v>30</v>
      </c>
      <c r="D243">
        <v>153</v>
      </c>
      <c r="E243">
        <v>269.39999999999998</v>
      </c>
      <c r="F243" s="2">
        <f t="shared" si="62"/>
        <v>202.8</v>
      </c>
      <c r="G243" s="2">
        <f t="shared" si="63"/>
        <v>299.39999999999998</v>
      </c>
      <c r="H243" s="12">
        <f t="shared" si="64"/>
        <v>-32.264529058116217</v>
      </c>
    </row>
    <row r="244" spans="1:9" x14ac:dyDescent="0.25">
      <c r="A244" s="10">
        <f t="shared" si="45"/>
        <v>42838</v>
      </c>
      <c r="B244">
        <v>69.8</v>
      </c>
      <c r="C244">
        <v>60</v>
      </c>
      <c r="D244">
        <v>153</v>
      </c>
      <c r="E244">
        <v>269.39999999999998</v>
      </c>
      <c r="F244" s="2">
        <f t="shared" si="62"/>
        <v>222.8</v>
      </c>
      <c r="G244" s="2">
        <f t="shared" si="63"/>
        <v>329.4</v>
      </c>
      <c r="H244" s="12">
        <f t="shared" si="64"/>
        <v>-32.361870066788093</v>
      </c>
    </row>
    <row r="245" spans="1:9" x14ac:dyDescent="0.25">
      <c r="A245" s="10">
        <f t="shared" si="45"/>
        <v>42845</v>
      </c>
      <c r="B245">
        <v>58.8</v>
      </c>
      <c r="C245">
        <v>75</v>
      </c>
      <c r="D245">
        <v>164.5</v>
      </c>
      <c r="E245">
        <v>269.39999999999998</v>
      </c>
      <c r="F245" s="2">
        <f t="shared" si="62"/>
        <v>223.3</v>
      </c>
      <c r="G245" s="2">
        <f t="shared" si="63"/>
        <v>344.4</v>
      </c>
      <c r="H245" s="12">
        <f t="shared" si="64"/>
        <v>-35.162601626016254</v>
      </c>
    </row>
    <row r="246" spans="1:9" x14ac:dyDescent="0.25">
      <c r="A246" s="10">
        <f t="shared" si="45"/>
        <v>42852</v>
      </c>
      <c r="B246">
        <v>64.8</v>
      </c>
      <c r="C246">
        <v>75</v>
      </c>
      <c r="D246">
        <v>164.5</v>
      </c>
      <c r="E246">
        <v>329.4</v>
      </c>
      <c r="F246" s="2">
        <f t="shared" si="62"/>
        <v>229.3</v>
      </c>
      <c r="G246" s="2">
        <f t="shared" si="63"/>
        <v>404.4</v>
      </c>
      <c r="H246" s="12">
        <f t="shared" si="64"/>
        <v>-43.298714144411463</v>
      </c>
      <c r="I246">
        <v>0</v>
      </c>
    </row>
    <row r="247" spans="1:9" x14ac:dyDescent="0.25">
      <c r="A247" s="10">
        <f t="shared" si="45"/>
        <v>42859</v>
      </c>
      <c r="B247">
        <v>94.8</v>
      </c>
      <c r="C247">
        <v>75</v>
      </c>
      <c r="D247">
        <v>164.5</v>
      </c>
      <c r="E247">
        <v>329.4</v>
      </c>
      <c r="F247" s="2">
        <f t="shared" si="62"/>
        <v>259.3</v>
      </c>
      <c r="G247" s="2">
        <f t="shared" si="63"/>
        <v>404.4</v>
      </c>
      <c r="H247" s="12">
        <f t="shared" si="64"/>
        <v>-35.880316518298706</v>
      </c>
      <c r="I247">
        <v>0</v>
      </c>
    </row>
    <row r="248" spans="1:9" x14ac:dyDescent="0.25">
      <c r="A248" s="10">
        <f t="shared" si="45"/>
        <v>42866</v>
      </c>
      <c r="B248">
        <v>94.8</v>
      </c>
      <c r="C248">
        <v>90</v>
      </c>
      <c r="D248">
        <v>164.5</v>
      </c>
      <c r="E248">
        <v>359.4</v>
      </c>
      <c r="F248" s="2">
        <f t="shared" si="62"/>
        <v>259.3</v>
      </c>
      <c r="G248" s="2">
        <f t="shared" si="63"/>
        <v>449.4</v>
      </c>
      <c r="H248" s="12">
        <f t="shared" si="64"/>
        <v>-42.300845571873602</v>
      </c>
      <c r="I248">
        <v>0</v>
      </c>
    </row>
    <row r="249" spans="1:9" x14ac:dyDescent="0.25">
      <c r="A249" s="10">
        <f t="shared" si="45"/>
        <v>42873</v>
      </c>
      <c r="B249">
        <v>68.8</v>
      </c>
      <c r="C249">
        <v>90</v>
      </c>
      <c r="D249">
        <v>190.5</v>
      </c>
      <c r="E249">
        <v>399.4</v>
      </c>
      <c r="F249" s="2">
        <f t="shared" si="62"/>
        <v>259.3</v>
      </c>
      <c r="G249" s="2">
        <f t="shared" si="63"/>
        <v>489.4</v>
      </c>
      <c r="H249" s="12">
        <f t="shared" si="64"/>
        <v>-47.016755210461781</v>
      </c>
      <c r="I249">
        <v>0</v>
      </c>
    </row>
    <row r="250" spans="1:9" x14ac:dyDescent="0.25">
      <c r="A250" s="10">
        <f t="shared" si="45"/>
        <v>42880</v>
      </c>
      <c r="B250">
        <v>68.8</v>
      </c>
      <c r="C250">
        <v>90</v>
      </c>
      <c r="D250">
        <v>190.5</v>
      </c>
      <c r="E250">
        <v>429.4</v>
      </c>
      <c r="F250" s="2">
        <f t="shared" si="62"/>
        <v>259.3</v>
      </c>
      <c r="G250" s="2">
        <f t="shared" si="63"/>
        <v>519.4</v>
      </c>
      <c r="H250" s="12">
        <f t="shared" si="64"/>
        <v>-50.077011936850212</v>
      </c>
      <c r="I250">
        <v>0</v>
      </c>
    </row>
    <row r="251" spans="1:9" x14ac:dyDescent="0.25">
      <c r="A251" s="10">
        <f t="shared" si="45"/>
        <v>42887</v>
      </c>
      <c r="B251">
        <v>93.8</v>
      </c>
      <c r="C251">
        <v>240</v>
      </c>
      <c r="D251">
        <v>190.5</v>
      </c>
      <c r="E251">
        <v>429.4</v>
      </c>
      <c r="F251" s="2">
        <f t="shared" si="62"/>
        <v>284.3</v>
      </c>
      <c r="G251" s="2">
        <f t="shared" si="63"/>
        <v>669.4</v>
      </c>
      <c r="H251" s="12">
        <f t="shared" si="64"/>
        <v>-57.529130564684785</v>
      </c>
      <c r="I251">
        <v>0</v>
      </c>
    </row>
    <row r="252" spans="1:9" x14ac:dyDescent="0.25">
      <c r="A252" s="10">
        <f t="shared" si="45"/>
        <v>42894</v>
      </c>
      <c r="B252">
        <v>93.8</v>
      </c>
      <c r="C252">
        <v>180</v>
      </c>
      <c r="D252">
        <v>226.7</v>
      </c>
      <c r="E252">
        <v>489.4</v>
      </c>
      <c r="F252" s="2">
        <f t="shared" si="62"/>
        <v>320.5</v>
      </c>
      <c r="G252" s="2">
        <f t="shared" si="63"/>
        <v>669.4</v>
      </c>
      <c r="H252" s="12">
        <f t="shared" si="64"/>
        <v>-52.121302659097694</v>
      </c>
      <c r="I252">
        <v>0</v>
      </c>
    </row>
    <row r="253" spans="1:9" x14ac:dyDescent="0.25">
      <c r="A253" s="10">
        <f t="shared" si="45"/>
        <v>42901</v>
      </c>
      <c r="B253">
        <v>123.8</v>
      </c>
      <c r="C253">
        <v>207</v>
      </c>
      <c r="D253">
        <v>226.7</v>
      </c>
      <c r="E253">
        <v>548.79999999999995</v>
      </c>
      <c r="F253" s="2">
        <f t="shared" si="62"/>
        <v>350.5</v>
      </c>
      <c r="G253" s="2">
        <f t="shared" si="63"/>
        <v>755.8</v>
      </c>
      <c r="H253" s="12">
        <f t="shared" si="64"/>
        <v>-53.625297697803646</v>
      </c>
      <c r="I253">
        <v>0</v>
      </c>
    </row>
    <row r="254" spans="1:9" x14ac:dyDescent="0.25">
      <c r="A254" s="10">
        <f t="shared" si="45"/>
        <v>42908</v>
      </c>
      <c r="B254" s="67">
        <v>100.8</v>
      </c>
      <c r="C254">
        <v>117</v>
      </c>
      <c r="D254">
        <v>259.7</v>
      </c>
      <c r="E254">
        <v>689.2</v>
      </c>
      <c r="F254" s="2">
        <f t="shared" si="62"/>
        <v>360.5</v>
      </c>
      <c r="G254" s="2">
        <f t="shared" si="63"/>
        <v>806.2</v>
      </c>
      <c r="H254" s="12">
        <f t="shared" si="64"/>
        <v>-55.284048623170435</v>
      </c>
      <c r="I254">
        <v>0</v>
      </c>
    </row>
    <row r="255" spans="1:9" x14ac:dyDescent="0.25">
      <c r="A255" s="10">
        <f t="shared" si="45"/>
        <v>42915</v>
      </c>
      <c r="B255" s="67">
        <v>35</v>
      </c>
      <c r="C255">
        <v>117</v>
      </c>
      <c r="D255">
        <v>289.7</v>
      </c>
      <c r="E255">
        <v>689.2</v>
      </c>
      <c r="F255" s="2">
        <f t="shared" si="62"/>
        <v>324.7</v>
      </c>
      <c r="G255" s="2">
        <f t="shared" si="63"/>
        <v>806.2</v>
      </c>
      <c r="H255" s="12">
        <f t="shared" si="64"/>
        <v>-59.724634085834779</v>
      </c>
      <c r="I255">
        <v>0</v>
      </c>
    </row>
    <row r="256" spans="1:9" x14ac:dyDescent="0.25">
      <c r="A256" s="10">
        <f t="shared" si="45"/>
        <v>42922</v>
      </c>
      <c r="B256" s="67">
        <v>35</v>
      </c>
      <c r="C256">
        <v>149.5</v>
      </c>
      <c r="D256">
        <v>289.7</v>
      </c>
      <c r="E256">
        <v>720.4</v>
      </c>
      <c r="F256" s="2">
        <f t="shared" si="62"/>
        <v>324.7</v>
      </c>
      <c r="G256" s="2">
        <f t="shared" si="63"/>
        <v>869.9</v>
      </c>
      <c r="H256" s="12">
        <f t="shared" si="64"/>
        <v>-62.673870559834469</v>
      </c>
      <c r="I256">
        <v>0</v>
      </c>
    </row>
    <row r="257" spans="1:9" x14ac:dyDescent="0.25">
      <c r="A257" s="10">
        <f t="shared" si="45"/>
        <v>42929</v>
      </c>
      <c r="B257">
        <v>58.5</v>
      </c>
      <c r="C257">
        <v>142</v>
      </c>
      <c r="D257">
        <v>289.7</v>
      </c>
      <c r="E257">
        <v>750.4</v>
      </c>
      <c r="F257" s="2">
        <f t="shared" si="62"/>
        <v>348.2</v>
      </c>
      <c r="G257" s="2">
        <f t="shared" si="63"/>
        <v>892.4</v>
      </c>
      <c r="H257" s="12">
        <f t="shared" si="64"/>
        <v>-60.98162259076647</v>
      </c>
      <c r="I257">
        <v>0</v>
      </c>
    </row>
    <row r="258" spans="1:9" x14ac:dyDescent="0.25">
      <c r="A258" s="10">
        <f t="shared" si="45"/>
        <v>42936</v>
      </c>
      <c r="B258">
        <v>30.5</v>
      </c>
      <c r="C258">
        <v>142</v>
      </c>
      <c r="D258">
        <v>317.7</v>
      </c>
      <c r="E258">
        <v>750.4</v>
      </c>
      <c r="F258" s="2">
        <f t="shared" si="62"/>
        <v>348.2</v>
      </c>
      <c r="G258" s="2">
        <f t="shared" si="63"/>
        <v>892.4</v>
      </c>
      <c r="H258" s="12">
        <f t="shared" si="64"/>
        <v>-60.98162259076647</v>
      </c>
      <c r="I258">
        <v>0</v>
      </c>
    </row>
    <row r="259" spans="1:9" x14ac:dyDescent="0.25">
      <c r="A259" s="10">
        <f t="shared" si="45"/>
        <v>42943</v>
      </c>
      <c r="B259">
        <v>23.5</v>
      </c>
      <c r="C259">
        <v>142</v>
      </c>
      <c r="D259">
        <v>324.39999999999998</v>
      </c>
      <c r="E259">
        <v>765.8</v>
      </c>
      <c r="F259" s="2">
        <f t="shared" si="62"/>
        <v>347.9</v>
      </c>
      <c r="G259" s="2">
        <f t="shared" si="63"/>
        <v>907.8</v>
      </c>
      <c r="H259" s="12">
        <f t="shared" si="64"/>
        <v>-61.676580744657414</v>
      </c>
      <c r="I259">
        <v>0</v>
      </c>
    </row>
    <row r="260" spans="1:9" x14ac:dyDescent="0.25">
      <c r="A260" s="10">
        <f t="shared" si="45"/>
        <v>42950</v>
      </c>
      <c r="B260">
        <v>23.5</v>
      </c>
      <c r="C260">
        <v>110</v>
      </c>
      <c r="D260">
        <v>324.39999999999998</v>
      </c>
      <c r="E260">
        <v>827.8</v>
      </c>
      <c r="F260" s="2">
        <f t="shared" si="62"/>
        <v>347.9</v>
      </c>
      <c r="G260" s="2">
        <f t="shared" si="63"/>
        <v>937.8</v>
      </c>
      <c r="H260" s="12">
        <f t="shared" si="64"/>
        <v>-62.902537854553209</v>
      </c>
      <c r="I260">
        <v>0</v>
      </c>
    </row>
    <row r="261" spans="1:9" x14ac:dyDescent="0.25">
      <c r="A261" s="10">
        <f t="shared" si="45"/>
        <v>42957</v>
      </c>
      <c r="B261">
        <v>23.5</v>
      </c>
      <c r="C261">
        <v>110</v>
      </c>
      <c r="D261">
        <v>358.3</v>
      </c>
      <c r="E261">
        <v>827.8</v>
      </c>
      <c r="F261" s="2">
        <f t="shared" si="62"/>
        <v>381.8</v>
      </c>
      <c r="G261" s="2">
        <f t="shared" si="63"/>
        <v>937.8</v>
      </c>
      <c r="H261" s="12">
        <f t="shared" si="64"/>
        <v>-59.287694604393259</v>
      </c>
      <c r="I261">
        <v>0</v>
      </c>
    </row>
    <row r="262" spans="1:9" x14ac:dyDescent="0.25">
      <c r="A262" s="10">
        <f t="shared" si="45"/>
        <v>42964</v>
      </c>
      <c r="B262">
        <v>43.5</v>
      </c>
      <c r="C262">
        <v>97.5</v>
      </c>
      <c r="D262">
        <v>358.3</v>
      </c>
      <c r="E262">
        <v>850.3</v>
      </c>
      <c r="F262" s="2">
        <f t="shared" si="62"/>
        <v>401.8</v>
      </c>
      <c r="G262" s="2">
        <f t="shared" si="63"/>
        <v>947.8</v>
      </c>
      <c r="H262" s="12">
        <f t="shared" si="64"/>
        <v>-57.60709010339734</v>
      </c>
      <c r="I262">
        <v>0</v>
      </c>
    </row>
    <row r="263" spans="1:9" x14ac:dyDescent="0.25">
      <c r="A263" s="10">
        <f t="shared" ref="A263:A326" si="65">+A262+7</f>
        <v>42971</v>
      </c>
      <c r="B263">
        <v>23.5</v>
      </c>
      <c r="C263">
        <v>44.6</v>
      </c>
      <c r="D263">
        <v>376.3</v>
      </c>
      <c r="E263">
        <v>949.4</v>
      </c>
      <c r="F263" s="2">
        <f t="shared" si="62"/>
        <v>399.8</v>
      </c>
      <c r="G263" s="2">
        <f t="shared" si="63"/>
        <v>994</v>
      </c>
      <c r="H263" s="12">
        <f t="shared" si="64"/>
        <v>-59.778672032193157</v>
      </c>
      <c r="I263">
        <v>0</v>
      </c>
    </row>
    <row r="264" spans="1:9" x14ac:dyDescent="0.25">
      <c r="A264" s="10">
        <f t="shared" si="65"/>
        <v>42978</v>
      </c>
      <c r="B264">
        <v>3.5</v>
      </c>
      <c r="C264">
        <v>44.6</v>
      </c>
      <c r="D264">
        <v>396.3</v>
      </c>
      <c r="E264">
        <v>949.4</v>
      </c>
      <c r="F264" s="2">
        <f t="shared" si="62"/>
        <v>399.8</v>
      </c>
      <c r="G264" s="2">
        <f t="shared" si="63"/>
        <v>994</v>
      </c>
      <c r="H264" s="12">
        <f t="shared" si="64"/>
        <v>-59.778672032193157</v>
      </c>
      <c r="I264">
        <v>3.5</v>
      </c>
    </row>
    <row r="265" spans="1:9" x14ac:dyDescent="0.25">
      <c r="A265" s="10">
        <f t="shared" si="65"/>
        <v>42985</v>
      </c>
      <c r="B265">
        <v>3.5</v>
      </c>
      <c r="C265">
        <v>67.5</v>
      </c>
      <c r="D265">
        <v>30</v>
      </c>
      <c r="E265" s="67">
        <v>0</v>
      </c>
      <c r="F265" s="2">
        <f t="shared" si="62"/>
        <v>33.5</v>
      </c>
      <c r="G265" s="2">
        <f t="shared" si="63"/>
        <v>67.5</v>
      </c>
      <c r="H265" s="12">
        <f t="shared" si="64"/>
        <v>-50.370370370370374</v>
      </c>
    </row>
    <row r="266" spans="1:9" x14ac:dyDescent="0.25">
      <c r="A266" s="10">
        <f t="shared" si="65"/>
        <v>42992</v>
      </c>
      <c r="B266">
        <v>14.5</v>
      </c>
      <c r="C266">
        <v>94.5</v>
      </c>
      <c r="D266">
        <v>30</v>
      </c>
      <c r="E266" s="67">
        <v>30</v>
      </c>
      <c r="F266" s="2">
        <f t="shared" si="62"/>
        <v>44.5</v>
      </c>
      <c r="G266" s="2">
        <f t="shared" si="63"/>
        <v>124.5</v>
      </c>
      <c r="H266" s="12">
        <f t="shared" si="64"/>
        <v>-64.257028112449802</v>
      </c>
    </row>
    <row r="267" spans="1:9" x14ac:dyDescent="0.25">
      <c r="A267" s="10">
        <f t="shared" si="65"/>
        <v>42999</v>
      </c>
      <c r="B267">
        <v>14.5</v>
      </c>
      <c r="C267">
        <v>117.5</v>
      </c>
      <c r="D267">
        <v>35</v>
      </c>
      <c r="E267" s="67">
        <v>30</v>
      </c>
      <c r="F267" s="2">
        <f t="shared" si="62"/>
        <v>49.5</v>
      </c>
      <c r="G267" s="2">
        <f t="shared" si="63"/>
        <v>147.5</v>
      </c>
      <c r="H267" s="12">
        <f t="shared" si="64"/>
        <v>-66.440677966101688</v>
      </c>
    </row>
    <row r="268" spans="1:9" x14ac:dyDescent="0.25">
      <c r="A268" s="10">
        <f t="shared" si="65"/>
        <v>43006</v>
      </c>
      <c r="B268">
        <v>14.5</v>
      </c>
      <c r="C268">
        <v>87.5</v>
      </c>
      <c r="D268">
        <v>35</v>
      </c>
      <c r="E268" s="67">
        <v>90</v>
      </c>
      <c r="F268" s="2">
        <f t="shared" si="62"/>
        <v>49.5</v>
      </c>
      <c r="G268" s="2">
        <f t="shared" si="63"/>
        <v>177.5</v>
      </c>
      <c r="H268" s="12">
        <f t="shared" si="64"/>
        <v>-72.112676056338017</v>
      </c>
    </row>
    <row r="269" spans="1:9" x14ac:dyDescent="0.25">
      <c r="A269" s="10">
        <f t="shared" si="65"/>
        <v>43013</v>
      </c>
      <c r="B269">
        <v>14.5</v>
      </c>
      <c r="C269">
        <v>87.5</v>
      </c>
      <c r="D269">
        <v>35</v>
      </c>
      <c r="E269" s="67">
        <v>90</v>
      </c>
      <c r="F269" s="2">
        <f t="shared" si="62"/>
        <v>49.5</v>
      </c>
      <c r="G269" s="2">
        <f t="shared" si="63"/>
        <v>177.5</v>
      </c>
      <c r="H269" s="12">
        <f t="shared" si="64"/>
        <v>-72.112676056338017</v>
      </c>
    </row>
    <row r="270" spans="1:9" x14ac:dyDescent="0.25">
      <c r="A270" s="10">
        <f t="shared" si="65"/>
        <v>43020</v>
      </c>
      <c r="B270">
        <v>14.5</v>
      </c>
      <c r="C270">
        <v>65.8</v>
      </c>
      <c r="D270">
        <v>35</v>
      </c>
      <c r="E270" s="67">
        <v>113</v>
      </c>
      <c r="F270" s="2">
        <f t="shared" si="62"/>
        <v>49.5</v>
      </c>
      <c r="G270" s="2">
        <f t="shared" si="63"/>
        <v>178.8</v>
      </c>
      <c r="H270" s="12">
        <f t="shared" si="64"/>
        <v>-72.31543624161074</v>
      </c>
    </row>
    <row r="271" spans="1:9" x14ac:dyDescent="0.25">
      <c r="A271" s="10">
        <f t="shared" si="65"/>
        <v>43027</v>
      </c>
      <c r="B271">
        <v>3.5</v>
      </c>
      <c r="C271">
        <v>65.8</v>
      </c>
      <c r="D271">
        <v>35</v>
      </c>
      <c r="E271" s="67">
        <v>113</v>
      </c>
      <c r="F271" s="2">
        <f t="shared" si="62"/>
        <v>38.5</v>
      </c>
      <c r="G271" s="2">
        <f t="shared" si="63"/>
        <v>178.8</v>
      </c>
      <c r="H271" s="12">
        <f t="shared" si="64"/>
        <v>-78.467561521252804</v>
      </c>
    </row>
    <row r="272" spans="1:9" x14ac:dyDescent="0.25">
      <c r="A272" s="10">
        <f t="shared" si="65"/>
        <v>43034</v>
      </c>
      <c r="B272">
        <v>3.5</v>
      </c>
      <c r="C272">
        <v>65.8</v>
      </c>
      <c r="D272">
        <v>35</v>
      </c>
      <c r="E272" s="67">
        <v>123</v>
      </c>
      <c r="F272" s="2">
        <f t="shared" si="62"/>
        <v>38.5</v>
      </c>
      <c r="G272" s="2">
        <f t="shared" si="63"/>
        <v>188.8</v>
      </c>
      <c r="H272" s="12">
        <f t="shared" si="64"/>
        <v>-79.608050847457633</v>
      </c>
    </row>
    <row r="273" spans="1:8" x14ac:dyDescent="0.25">
      <c r="A273" s="10">
        <f t="shared" si="65"/>
        <v>43041</v>
      </c>
      <c r="B273">
        <v>0</v>
      </c>
      <c r="C273">
        <v>65.8</v>
      </c>
      <c r="D273">
        <v>38.4</v>
      </c>
      <c r="E273" s="67">
        <v>123</v>
      </c>
      <c r="F273" s="2">
        <f t="shared" si="62"/>
        <v>38.4</v>
      </c>
      <c r="G273" s="2">
        <f t="shared" si="63"/>
        <v>188.8</v>
      </c>
      <c r="H273" s="12">
        <f t="shared" si="64"/>
        <v>-79.66101694915254</v>
      </c>
    </row>
    <row r="274" spans="1:8" x14ac:dyDescent="0.25">
      <c r="A274" s="10">
        <f t="shared" si="65"/>
        <v>43048</v>
      </c>
      <c r="B274">
        <v>0</v>
      </c>
      <c r="C274">
        <v>65.8</v>
      </c>
      <c r="D274">
        <v>38.4</v>
      </c>
      <c r="E274" s="67">
        <v>123</v>
      </c>
      <c r="F274" s="2">
        <f t="shared" si="62"/>
        <v>38.4</v>
      </c>
      <c r="G274" s="2">
        <f t="shared" si="63"/>
        <v>188.8</v>
      </c>
      <c r="H274" s="12">
        <f t="shared" si="64"/>
        <v>-79.66101694915254</v>
      </c>
    </row>
    <row r="275" spans="1:8" x14ac:dyDescent="0.25">
      <c r="A275" s="10">
        <f t="shared" si="65"/>
        <v>43055</v>
      </c>
      <c r="B275">
        <v>0</v>
      </c>
      <c r="C275">
        <v>65.8</v>
      </c>
      <c r="D275">
        <v>38.4</v>
      </c>
      <c r="E275" s="67">
        <v>123</v>
      </c>
      <c r="F275" s="2">
        <f t="shared" si="62"/>
        <v>38.4</v>
      </c>
      <c r="G275" s="2">
        <f t="shared" si="63"/>
        <v>188.8</v>
      </c>
      <c r="H275" s="12">
        <f t="shared" si="64"/>
        <v>-79.66101694915254</v>
      </c>
    </row>
    <row r="276" spans="1:8" x14ac:dyDescent="0.25">
      <c r="A276" s="10">
        <f t="shared" si="65"/>
        <v>43062</v>
      </c>
      <c r="B276">
        <v>0</v>
      </c>
      <c r="C276">
        <v>65.8</v>
      </c>
      <c r="D276">
        <v>38.4</v>
      </c>
      <c r="E276" s="67">
        <v>123</v>
      </c>
      <c r="F276" s="2">
        <f t="shared" si="62"/>
        <v>38.4</v>
      </c>
      <c r="G276" s="2">
        <f t="shared" si="63"/>
        <v>188.8</v>
      </c>
      <c r="H276" s="12">
        <f t="shared" si="64"/>
        <v>-79.66101694915254</v>
      </c>
    </row>
    <row r="277" spans="1:8" x14ac:dyDescent="0.25">
      <c r="A277" s="10">
        <f t="shared" si="65"/>
        <v>43069</v>
      </c>
      <c r="B277">
        <v>0</v>
      </c>
      <c r="C277">
        <v>65.8</v>
      </c>
      <c r="D277">
        <v>38.4</v>
      </c>
      <c r="E277" s="67">
        <v>123</v>
      </c>
      <c r="F277" s="2">
        <f t="shared" si="62"/>
        <v>38.4</v>
      </c>
      <c r="G277" s="2">
        <f t="shared" si="63"/>
        <v>188.8</v>
      </c>
      <c r="H277" s="12">
        <f t="shared" si="64"/>
        <v>-79.66101694915254</v>
      </c>
    </row>
    <row r="278" spans="1:8" x14ac:dyDescent="0.25">
      <c r="A278" s="10">
        <f t="shared" si="65"/>
        <v>43076</v>
      </c>
      <c r="B278">
        <v>30</v>
      </c>
      <c r="C278">
        <v>65.8</v>
      </c>
      <c r="D278">
        <v>38.4</v>
      </c>
      <c r="E278" s="67">
        <v>123</v>
      </c>
      <c r="F278" s="2">
        <f t="shared" si="62"/>
        <v>68.400000000000006</v>
      </c>
      <c r="G278" s="2">
        <f t="shared" si="63"/>
        <v>188.8</v>
      </c>
      <c r="H278" s="12">
        <f t="shared" si="64"/>
        <v>-63.771186440677965</v>
      </c>
    </row>
    <row r="279" spans="1:8" x14ac:dyDescent="0.25">
      <c r="A279" s="10">
        <f t="shared" si="65"/>
        <v>43083</v>
      </c>
      <c r="B279">
        <v>30</v>
      </c>
      <c r="C279">
        <v>65.8</v>
      </c>
      <c r="D279">
        <v>38.4</v>
      </c>
      <c r="E279" s="67">
        <v>123</v>
      </c>
      <c r="F279" s="2">
        <f t="shared" si="62"/>
        <v>68.400000000000006</v>
      </c>
      <c r="G279" s="2">
        <f t="shared" si="63"/>
        <v>188.8</v>
      </c>
      <c r="H279" s="12">
        <f t="shared" si="64"/>
        <v>-63.771186440677965</v>
      </c>
    </row>
    <row r="280" spans="1:8" x14ac:dyDescent="0.25">
      <c r="A280" s="10">
        <f t="shared" si="65"/>
        <v>43090</v>
      </c>
      <c r="B280">
        <v>60</v>
      </c>
      <c r="C280">
        <v>65.8</v>
      </c>
      <c r="D280">
        <v>38.4</v>
      </c>
      <c r="E280" s="67">
        <v>123</v>
      </c>
      <c r="F280" s="2">
        <f t="shared" si="62"/>
        <v>98.4</v>
      </c>
      <c r="G280" s="2">
        <f t="shared" si="63"/>
        <v>188.8</v>
      </c>
      <c r="H280" s="12">
        <f t="shared" si="64"/>
        <v>-47.881355932203398</v>
      </c>
    </row>
    <row r="281" spans="1:8" x14ac:dyDescent="0.25">
      <c r="A281" s="10">
        <f t="shared" si="65"/>
        <v>43097</v>
      </c>
      <c r="B281">
        <v>60</v>
      </c>
      <c r="C281">
        <v>65.8</v>
      </c>
      <c r="D281">
        <v>38.4</v>
      </c>
      <c r="E281" s="67">
        <v>123</v>
      </c>
      <c r="F281" s="2">
        <f t="shared" si="62"/>
        <v>98.4</v>
      </c>
      <c r="G281" s="2">
        <f t="shared" si="63"/>
        <v>188.8</v>
      </c>
      <c r="H281" s="12">
        <f t="shared" si="64"/>
        <v>-47.881355932203398</v>
      </c>
    </row>
    <row r="282" spans="1:8" x14ac:dyDescent="0.25">
      <c r="A282" s="10">
        <f t="shared" si="65"/>
        <v>43104</v>
      </c>
      <c r="B282">
        <v>60</v>
      </c>
      <c r="C282">
        <v>65.8</v>
      </c>
      <c r="D282">
        <v>38.4</v>
      </c>
      <c r="E282" s="67">
        <v>123</v>
      </c>
      <c r="F282" s="2">
        <f t="shared" si="62"/>
        <v>98.4</v>
      </c>
      <c r="G282" s="2">
        <f t="shared" si="63"/>
        <v>188.8</v>
      </c>
      <c r="H282" s="12">
        <f t="shared" si="64"/>
        <v>-47.881355932203398</v>
      </c>
    </row>
    <row r="283" spans="1:8" x14ac:dyDescent="0.25">
      <c r="A283" s="10">
        <f t="shared" si="65"/>
        <v>43111</v>
      </c>
      <c r="B283">
        <v>30</v>
      </c>
      <c r="C283">
        <v>65.8</v>
      </c>
      <c r="D283">
        <v>68.400000000000006</v>
      </c>
      <c r="E283" s="67">
        <v>123</v>
      </c>
      <c r="F283" s="2">
        <f t="shared" si="62"/>
        <v>98.4</v>
      </c>
      <c r="G283" s="2">
        <f t="shared" si="63"/>
        <v>188.8</v>
      </c>
      <c r="H283" s="12">
        <f t="shared" si="64"/>
        <v>-47.881355932203398</v>
      </c>
    </row>
    <row r="284" spans="1:8" x14ac:dyDescent="0.25">
      <c r="A284" s="10">
        <f t="shared" si="65"/>
        <v>43118</v>
      </c>
      <c r="B284">
        <v>120</v>
      </c>
      <c r="C284">
        <v>65.8</v>
      </c>
      <c r="D284">
        <v>68.400000000000006</v>
      </c>
      <c r="E284" s="67">
        <v>123</v>
      </c>
      <c r="F284" s="2">
        <f t="shared" si="62"/>
        <v>188.4</v>
      </c>
      <c r="G284" s="2">
        <f>+C284+E284</f>
        <v>188.8</v>
      </c>
      <c r="H284" s="12">
        <f>+(F284/G284-1)*100</f>
        <v>-0.21186440677966045</v>
      </c>
    </row>
    <row r="285" spans="1:8" x14ac:dyDescent="0.25">
      <c r="A285" s="10">
        <f t="shared" si="65"/>
        <v>43125</v>
      </c>
      <c r="B285">
        <v>90</v>
      </c>
      <c r="C285">
        <v>65.8</v>
      </c>
      <c r="D285">
        <v>98.4</v>
      </c>
      <c r="E285" s="67">
        <v>123</v>
      </c>
      <c r="F285" s="2">
        <f t="shared" si="62"/>
        <v>188.4</v>
      </c>
      <c r="G285" s="2">
        <f>+C285+E285</f>
        <v>188.8</v>
      </c>
      <c r="H285" s="12">
        <f>+(F285/G285-1)*100</f>
        <v>-0.21186440677966045</v>
      </c>
    </row>
    <row r="286" spans="1:8" x14ac:dyDescent="0.25">
      <c r="A286" s="10">
        <f t="shared" si="65"/>
        <v>43132</v>
      </c>
      <c r="B286">
        <v>60</v>
      </c>
      <c r="C286">
        <v>65.8</v>
      </c>
      <c r="D286">
        <v>128.4</v>
      </c>
      <c r="E286" s="67">
        <v>123</v>
      </c>
      <c r="F286" s="2">
        <f t="shared" si="62"/>
        <v>188.4</v>
      </c>
      <c r="G286" s="2">
        <f>+C286+E286</f>
        <v>188.8</v>
      </c>
      <c r="H286" s="12">
        <f>+(F286/G286-1)*100</f>
        <v>-0.21186440677966045</v>
      </c>
    </row>
    <row r="287" spans="1:8" x14ac:dyDescent="0.25">
      <c r="A287" s="10">
        <f t="shared" si="65"/>
        <v>43139</v>
      </c>
      <c r="B287">
        <v>60</v>
      </c>
      <c r="C287">
        <v>47.8</v>
      </c>
      <c r="D287">
        <v>128.4</v>
      </c>
      <c r="E287" s="67">
        <v>123</v>
      </c>
      <c r="F287" s="2">
        <f t="shared" si="62"/>
        <v>188.4</v>
      </c>
      <c r="G287" s="2">
        <f t="shared" ref="G287:G304" si="66">+C287+E287</f>
        <v>170.8</v>
      </c>
      <c r="H287" s="12">
        <f t="shared" ref="H287:H304" si="67">+(F287/G287-1)*100</f>
        <v>10.304449648711934</v>
      </c>
    </row>
    <row r="288" spans="1:8" x14ac:dyDescent="0.25">
      <c r="A288" s="10">
        <f t="shared" si="65"/>
        <v>43146</v>
      </c>
      <c r="B288">
        <v>90</v>
      </c>
      <c r="C288">
        <v>47.8</v>
      </c>
      <c r="D288">
        <v>158.4</v>
      </c>
      <c r="E288" s="67">
        <v>123</v>
      </c>
      <c r="F288" s="2">
        <f t="shared" si="62"/>
        <v>248.4</v>
      </c>
      <c r="G288" s="2">
        <f t="shared" si="66"/>
        <v>170.8</v>
      </c>
      <c r="H288" s="12">
        <f t="shared" si="67"/>
        <v>45.433255269320824</v>
      </c>
    </row>
    <row r="289" spans="1:8" x14ac:dyDescent="0.25">
      <c r="A289" s="10">
        <f t="shared" si="65"/>
        <v>43153</v>
      </c>
      <c r="B289">
        <v>60</v>
      </c>
      <c r="C289">
        <v>47.8</v>
      </c>
      <c r="D289">
        <v>188.4</v>
      </c>
      <c r="E289" s="67">
        <v>123</v>
      </c>
      <c r="F289" s="2">
        <f t="shared" si="62"/>
        <v>248.4</v>
      </c>
      <c r="G289" s="2">
        <f t="shared" si="66"/>
        <v>170.8</v>
      </c>
      <c r="H289" s="12">
        <f t="shared" si="67"/>
        <v>45.433255269320824</v>
      </c>
    </row>
    <row r="290" spans="1:8" x14ac:dyDescent="0.25">
      <c r="A290" s="10">
        <f t="shared" si="65"/>
        <v>43160</v>
      </c>
      <c r="B290">
        <v>60</v>
      </c>
      <c r="C290">
        <v>47.8</v>
      </c>
      <c r="D290">
        <v>188.4</v>
      </c>
      <c r="E290" s="67">
        <v>123</v>
      </c>
      <c r="F290" s="2">
        <f t="shared" si="62"/>
        <v>248.4</v>
      </c>
      <c r="G290" s="2">
        <f t="shared" si="66"/>
        <v>170.8</v>
      </c>
      <c r="H290" s="12">
        <f t="shared" si="67"/>
        <v>45.433255269320824</v>
      </c>
    </row>
    <row r="291" spans="1:8" x14ac:dyDescent="0.25">
      <c r="A291" s="10">
        <f t="shared" si="65"/>
        <v>43167</v>
      </c>
      <c r="B291">
        <v>60</v>
      </c>
      <c r="C291">
        <v>47.8</v>
      </c>
      <c r="D291">
        <v>188.4</v>
      </c>
      <c r="E291" s="67">
        <v>123</v>
      </c>
      <c r="F291" s="2">
        <f t="shared" si="62"/>
        <v>248.4</v>
      </c>
      <c r="G291" s="2">
        <f t="shared" si="66"/>
        <v>170.8</v>
      </c>
      <c r="H291" s="12">
        <f t="shared" si="67"/>
        <v>45.433255269320824</v>
      </c>
    </row>
    <row r="292" spans="1:8" x14ac:dyDescent="0.25">
      <c r="A292" s="10">
        <f t="shared" si="65"/>
        <v>43174</v>
      </c>
      <c r="B292">
        <v>90</v>
      </c>
      <c r="C292">
        <v>47.8</v>
      </c>
      <c r="D292">
        <v>188.4</v>
      </c>
      <c r="E292" s="67">
        <v>123</v>
      </c>
      <c r="F292" s="2">
        <f t="shared" si="62"/>
        <v>278.39999999999998</v>
      </c>
      <c r="G292" s="2">
        <f t="shared" si="66"/>
        <v>170.8</v>
      </c>
      <c r="H292" s="12">
        <f t="shared" si="67"/>
        <v>62.997658079625275</v>
      </c>
    </row>
    <row r="293" spans="1:8" x14ac:dyDescent="0.25">
      <c r="A293" s="10">
        <f t="shared" si="65"/>
        <v>43181</v>
      </c>
      <c r="B293">
        <v>60</v>
      </c>
      <c r="C293">
        <v>58.8</v>
      </c>
      <c r="D293">
        <v>248.3</v>
      </c>
      <c r="E293" s="67">
        <v>123</v>
      </c>
      <c r="F293" s="2">
        <f t="shared" si="62"/>
        <v>308.3</v>
      </c>
      <c r="G293" s="2">
        <f t="shared" si="66"/>
        <v>181.8</v>
      </c>
      <c r="H293" s="12">
        <f t="shared" si="67"/>
        <v>69.581958195819581</v>
      </c>
    </row>
    <row r="294" spans="1:8" x14ac:dyDescent="0.25">
      <c r="A294" s="10">
        <f t="shared" si="65"/>
        <v>43188</v>
      </c>
      <c r="B294">
        <v>60</v>
      </c>
      <c r="C294">
        <v>49.8</v>
      </c>
      <c r="D294">
        <v>248.3</v>
      </c>
      <c r="E294" s="67">
        <v>153</v>
      </c>
      <c r="F294" s="2">
        <f t="shared" si="62"/>
        <v>308.3</v>
      </c>
      <c r="G294" s="2">
        <f t="shared" si="66"/>
        <v>202.8</v>
      </c>
      <c r="H294" s="12">
        <f t="shared" si="67"/>
        <v>52.021696252465489</v>
      </c>
    </row>
    <row r="295" spans="1:8" x14ac:dyDescent="0.25">
      <c r="A295" s="10">
        <f t="shared" si="65"/>
        <v>43195</v>
      </c>
      <c r="B295">
        <v>30</v>
      </c>
      <c r="C295">
        <v>49.8</v>
      </c>
      <c r="D295">
        <v>278.3</v>
      </c>
      <c r="E295" s="67">
        <v>153</v>
      </c>
      <c r="F295" s="2">
        <f t="shared" si="62"/>
        <v>308.3</v>
      </c>
      <c r="G295" s="2">
        <f t="shared" si="66"/>
        <v>202.8</v>
      </c>
      <c r="H295" s="12">
        <f t="shared" si="67"/>
        <v>52.021696252465489</v>
      </c>
    </row>
    <row r="296" spans="1:8" x14ac:dyDescent="0.25">
      <c r="A296" s="10">
        <f t="shared" si="65"/>
        <v>43202</v>
      </c>
      <c r="B296">
        <v>30</v>
      </c>
      <c r="C296">
        <v>69.8</v>
      </c>
      <c r="D296">
        <v>278.3</v>
      </c>
      <c r="E296" s="67">
        <v>153</v>
      </c>
      <c r="F296" s="2">
        <f t="shared" si="62"/>
        <v>308.3</v>
      </c>
      <c r="G296" s="2">
        <f t="shared" si="66"/>
        <v>222.8</v>
      </c>
      <c r="H296" s="12">
        <f t="shared" si="67"/>
        <v>38.375224416517064</v>
      </c>
    </row>
    <row r="297" spans="1:8" x14ac:dyDescent="0.25">
      <c r="A297" s="10">
        <f t="shared" si="65"/>
        <v>43209</v>
      </c>
      <c r="B297">
        <v>30</v>
      </c>
      <c r="C297">
        <v>58.8</v>
      </c>
      <c r="D297">
        <v>278.3</v>
      </c>
      <c r="E297" s="67">
        <v>164.5</v>
      </c>
      <c r="F297" s="2">
        <f t="shared" si="62"/>
        <v>308.3</v>
      </c>
      <c r="G297" s="2">
        <f t="shared" si="66"/>
        <v>223.3</v>
      </c>
      <c r="H297" s="12">
        <f t="shared" si="67"/>
        <v>38.065382892969104</v>
      </c>
    </row>
    <row r="298" spans="1:8" x14ac:dyDescent="0.25">
      <c r="A298" s="10">
        <f t="shared" si="65"/>
        <v>43216</v>
      </c>
      <c r="B298">
        <v>0</v>
      </c>
      <c r="C298">
        <v>64.8</v>
      </c>
      <c r="D298">
        <v>308.3</v>
      </c>
      <c r="E298">
        <v>164.5</v>
      </c>
      <c r="F298" s="2">
        <f t="shared" si="62"/>
        <v>308.3</v>
      </c>
      <c r="G298" s="2">
        <f t="shared" si="66"/>
        <v>229.3</v>
      </c>
      <c r="H298" s="12">
        <f t="shared" si="67"/>
        <v>34.452682075883125</v>
      </c>
    </row>
    <row r="299" spans="1:8" x14ac:dyDescent="0.25">
      <c r="A299" s="10">
        <f t="shared" si="65"/>
        <v>43223</v>
      </c>
      <c r="B299">
        <v>0</v>
      </c>
      <c r="C299">
        <v>94.8</v>
      </c>
      <c r="D299">
        <v>308.3</v>
      </c>
      <c r="E299">
        <v>164.5</v>
      </c>
      <c r="F299" s="2">
        <f t="shared" ref="F299:F304" si="68">+B299+D299</f>
        <v>308.3</v>
      </c>
      <c r="G299" s="2">
        <f t="shared" si="66"/>
        <v>259.3</v>
      </c>
      <c r="H299" s="12">
        <f t="shared" si="67"/>
        <v>18.897030466640953</v>
      </c>
    </row>
    <row r="300" spans="1:8" x14ac:dyDescent="0.25">
      <c r="A300" s="10">
        <f t="shared" si="65"/>
        <v>43230</v>
      </c>
      <c r="B300">
        <v>0</v>
      </c>
      <c r="C300">
        <v>94.8</v>
      </c>
      <c r="D300">
        <v>308.3</v>
      </c>
      <c r="E300">
        <v>164.5</v>
      </c>
      <c r="F300" s="2">
        <f t="shared" si="68"/>
        <v>308.3</v>
      </c>
      <c r="G300" s="2">
        <f t="shared" si="66"/>
        <v>259.3</v>
      </c>
      <c r="H300" s="12">
        <f t="shared" si="67"/>
        <v>18.897030466640953</v>
      </c>
    </row>
    <row r="301" spans="1:8" x14ac:dyDescent="0.25">
      <c r="A301" s="10">
        <f t="shared" si="65"/>
        <v>43237</v>
      </c>
      <c r="B301">
        <v>0</v>
      </c>
      <c r="C301">
        <v>68.8</v>
      </c>
      <c r="D301">
        <v>308.3</v>
      </c>
      <c r="E301">
        <v>190.5</v>
      </c>
      <c r="F301" s="2">
        <f t="shared" si="68"/>
        <v>308.3</v>
      </c>
      <c r="G301" s="2">
        <f t="shared" si="66"/>
        <v>259.3</v>
      </c>
      <c r="H301" s="12">
        <f t="shared" si="67"/>
        <v>18.897030466640953</v>
      </c>
    </row>
    <row r="302" spans="1:8" x14ac:dyDescent="0.25">
      <c r="A302" s="10">
        <f t="shared" si="65"/>
        <v>43244</v>
      </c>
      <c r="B302">
        <v>0</v>
      </c>
      <c r="C302">
        <v>68.8</v>
      </c>
      <c r="D302">
        <v>308.3</v>
      </c>
      <c r="E302">
        <v>190.5</v>
      </c>
      <c r="F302" s="2">
        <f t="shared" si="68"/>
        <v>308.3</v>
      </c>
      <c r="G302" s="2">
        <f t="shared" si="66"/>
        <v>259.3</v>
      </c>
      <c r="H302" s="12">
        <f t="shared" si="67"/>
        <v>18.897030466640953</v>
      </c>
    </row>
    <row r="303" spans="1:8" x14ac:dyDescent="0.25">
      <c r="A303" s="10">
        <f t="shared" si="65"/>
        <v>43251</v>
      </c>
      <c r="B303">
        <v>30</v>
      </c>
      <c r="C303">
        <v>93.8</v>
      </c>
      <c r="D303">
        <v>308.3</v>
      </c>
      <c r="E303">
        <v>190.5</v>
      </c>
      <c r="F303" s="2">
        <f t="shared" si="68"/>
        <v>338.3</v>
      </c>
      <c r="G303" s="2">
        <f t="shared" si="66"/>
        <v>284.3</v>
      </c>
      <c r="H303" s="12">
        <f t="shared" si="67"/>
        <v>18.99402040098488</v>
      </c>
    </row>
    <row r="304" spans="1:8" x14ac:dyDescent="0.25">
      <c r="A304" s="10">
        <f t="shared" si="65"/>
        <v>43258</v>
      </c>
      <c r="B304">
        <v>30</v>
      </c>
      <c r="C304">
        <v>93.8</v>
      </c>
      <c r="D304">
        <v>308.3</v>
      </c>
      <c r="E304">
        <v>226.7</v>
      </c>
      <c r="F304" s="2">
        <f t="shared" si="68"/>
        <v>338.3</v>
      </c>
      <c r="G304" s="2">
        <f t="shared" si="66"/>
        <v>320.5</v>
      </c>
      <c r="H304" s="12">
        <f t="shared" si="67"/>
        <v>5.553822152886112</v>
      </c>
    </row>
    <row r="305" spans="1:10" x14ac:dyDescent="0.25">
      <c r="A305" s="10">
        <f t="shared" si="65"/>
        <v>43265</v>
      </c>
      <c r="B305">
        <v>0</v>
      </c>
      <c r="C305">
        <v>123.8</v>
      </c>
      <c r="D305">
        <v>338.3</v>
      </c>
      <c r="E305">
        <v>226.7</v>
      </c>
      <c r="F305" s="2">
        <f t="shared" ref="F305:G309" si="69">+B305+D305</f>
        <v>338.3</v>
      </c>
      <c r="G305" s="2">
        <f t="shared" si="69"/>
        <v>350.5</v>
      </c>
      <c r="H305" s="12">
        <f>+(F305/G305-1)*100</f>
        <v>-3.4807417974322408</v>
      </c>
    </row>
    <row r="306" spans="1:10" x14ac:dyDescent="0.25">
      <c r="A306" s="10">
        <f t="shared" si="65"/>
        <v>43272</v>
      </c>
      <c r="B306">
        <v>0</v>
      </c>
      <c r="C306">
        <v>100.8</v>
      </c>
      <c r="D306">
        <v>338.3</v>
      </c>
      <c r="E306">
        <v>259.7</v>
      </c>
      <c r="F306" s="2">
        <f t="shared" si="69"/>
        <v>338.3</v>
      </c>
      <c r="G306" s="2">
        <f t="shared" si="69"/>
        <v>360.5</v>
      </c>
      <c r="H306" s="12">
        <f>+(F306/G306-1)*100</f>
        <v>-6.1581137309292604</v>
      </c>
    </row>
    <row r="307" spans="1:10" x14ac:dyDescent="0.25">
      <c r="A307" s="10">
        <f t="shared" si="65"/>
        <v>43279</v>
      </c>
      <c r="B307">
        <v>0</v>
      </c>
      <c r="C307">
        <v>35</v>
      </c>
      <c r="D307">
        <v>338.3</v>
      </c>
      <c r="E307">
        <v>289.7</v>
      </c>
      <c r="F307" s="2">
        <f t="shared" si="69"/>
        <v>338.3</v>
      </c>
      <c r="G307" s="2">
        <f t="shared" si="69"/>
        <v>324.7</v>
      </c>
      <c r="H307" s="12">
        <f>+(F307/G307-1)*100</f>
        <v>4.1884816753926746</v>
      </c>
    </row>
    <row r="308" spans="1:10" x14ac:dyDescent="0.25">
      <c r="A308" s="10">
        <f t="shared" si="65"/>
        <v>43286</v>
      </c>
      <c r="B308">
        <v>30</v>
      </c>
      <c r="C308">
        <v>35</v>
      </c>
      <c r="D308">
        <v>338.3</v>
      </c>
      <c r="E308">
        <v>289.7</v>
      </c>
      <c r="F308" s="2">
        <f t="shared" si="69"/>
        <v>368.3</v>
      </c>
      <c r="G308" s="2">
        <f t="shared" si="69"/>
        <v>324.7</v>
      </c>
      <c r="H308" s="12">
        <f>+(F308/G308-1)*100</f>
        <v>13.427779488758862</v>
      </c>
    </row>
    <row r="309" spans="1:10" x14ac:dyDescent="0.25">
      <c r="A309" s="10">
        <f t="shared" si="65"/>
        <v>43293</v>
      </c>
      <c r="B309">
        <v>30</v>
      </c>
      <c r="C309">
        <v>58.5</v>
      </c>
      <c r="D309">
        <v>338.3</v>
      </c>
      <c r="E309">
        <v>289.7</v>
      </c>
      <c r="F309" s="2">
        <f t="shared" si="69"/>
        <v>368.3</v>
      </c>
      <c r="G309" s="2">
        <f t="shared" si="69"/>
        <v>348.2</v>
      </c>
      <c r="H309" s="12">
        <f>+(F309/G309-1)*100</f>
        <v>5.7725445146467713</v>
      </c>
    </row>
    <row r="310" spans="1:10" x14ac:dyDescent="0.25">
      <c r="A310" s="10">
        <f t="shared" si="65"/>
        <v>43300</v>
      </c>
      <c r="B310">
        <v>30</v>
      </c>
      <c r="C310">
        <v>30.5</v>
      </c>
      <c r="D310">
        <v>338.3</v>
      </c>
      <c r="E310">
        <v>317.7</v>
      </c>
      <c r="F310" s="2">
        <f t="shared" ref="F310:F321" si="70">+B310+D310</f>
        <v>368.3</v>
      </c>
      <c r="G310" s="2">
        <f t="shared" ref="G310:G321" si="71">+C310+E310</f>
        <v>348.2</v>
      </c>
      <c r="H310" s="12">
        <f t="shared" ref="H310:H373" si="72">+(F310/G310-1)*100</f>
        <v>5.7725445146467713</v>
      </c>
    </row>
    <row r="311" spans="1:10" x14ac:dyDescent="0.25">
      <c r="A311" s="10">
        <f t="shared" si="65"/>
        <v>43307</v>
      </c>
      <c r="B311">
        <v>30</v>
      </c>
      <c r="C311">
        <v>23.5</v>
      </c>
      <c r="D311">
        <v>338.3</v>
      </c>
      <c r="E311">
        <v>324.39999999999998</v>
      </c>
      <c r="F311" s="2">
        <f t="shared" si="70"/>
        <v>368.3</v>
      </c>
      <c r="G311" s="2">
        <f t="shared" si="71"/>
        <v>347.9</v>
      </c>
      <c r="H311" s="12">
        <f t="shared" si="72"/>
        <v>5.8637539522851556</v>
      </c>
    </row>
    <row r="312" spans="1:10" x14ac:dyDescent="0.25">
      <c r="A312" s="10">
        <f t="shared" si="65"/>
        <v>43314</v>
      </c>
      <c r="B312">
        <v>30</v>
      </c>
      <c r="C312">
        <v>23.5</v>
      </c>
      <c r="D312">
        <v>338.3</v>
      </c>
      <c r="E312">
        <v>324.39999999999998</v>
      </c>
      <c r="F312" s="2">
        <f t="shared" si="70"/>
        <v>368.3</v>
      </c>
      <c r="G312" s="2">
        <f t="shared" si="71"/>
        <v>347.9</v>
      </c>
      <c r="H312" s="12">
        <f t="shared" si="72"/>
        <v>5.8637539522851556</v>
      </c>
    </row>
    <row r="313" spans="1:10" x14ac:dyDescent="0.25">
      <c r="A313" s="10">
        <f t="shared" si="65"/>
        <v>43321</v>
      </c>
      <c r="B313">
        <v>0</v>
      </c>
      <c r="C313">
        <v>23.5</v>
      </c>
      <c r="D313">
        <v>368.3</v>
      </c>
      <c r="E313">
        <v>358.3</v>
      </c>
      <c r="F313" s="2">
        <f t="shared" si="70"/>
        <v>368.3</v>
      </c>
      <c r="G313" s="2">
        <f t="shared" si="71"/>
        <v>381.8</v>
      </c>
      <c r="H313" s="12">
        <f t="shared" si="72"/>
        <v>-3.5358826610791039</v>
      </c>
    </row>
    <row r="314" spans="1:10" x14ac:dyDescent="0.25">
      <c r="A314" s="10">
        <f t="shared" si="65"/>
        <v>43328</v>
      </c>
      <c r="B314">
        <v>0</v>
      </c>
      <c r="C314">
        <v>43.5</v>
      </c>
      <c r="D314">
        <v>368.3</v>
      </c>
      <c r="E314">
        <v>358.3</v>
      </c>
      <c r="F314" s="2">
        <f t="shared" si="70"/>
        <v>368.3</v>
      </c>
      <c r="G314" s="2">
        <f t="shared" si="71"/>
        <v>401.8</v>
      </c>
      <c r="H314" s="12">
        <f t="shared" si="72"/>
        <v>-8.33748133399701</v>
      </c>
    </row>
    <row r="315" spans="1:10" x14ac:dyDescent="0.25">
      <c r="A315" s="10">
        <f t="shared" si="65"/>
        <v>43335</v>
      </c>
      <c r="B315">
        <v>0</v>
      </c>
      <c r="C315">
        <v>43.5</v>
      </c>
      <c r="D315">
        <v>368.3</v>
      </c>
      <c r="E315">
        <v>358.3</v>
      </c>
      <c r="F315" s="2">
        <f t="shared" si="70"/>
        <v>368.3</v>
      </c>
      <c r="G315" s="2">
        <f t="shared" si="71"/>
        <v>401.8</v>
      </c>
      <c r="H315" s="12">
        <f t="shared" si="72"/>
        <v>-8.33748133399701</v>
      </c>
    </row>
    <row r="316" spans="1:10" x14ac:dyDescent="0.25">
      <c r="A316" s="10">
        <f t="shared" si="65"/>
        <v>43342</v>
      </c>
      <c r="B316">
        <v>30</v>
      </c>
      <c r="C316">
        <v>3.5</v>
      </c>
      <c r="D316">
        <v>368.3</v>
      </c>
      <c r="E316">
        <v>396.3</v>
      </c>
      <c r="F316" s="2">
        <f t="shared" si="70"/>
        <v>398.3</v>
      </c>
      <c r="G316" s="2">
        <f t="shared" si="71"/>
        <v>399.8</v>
      </c>
      <c r="H316" s="12">
        <f t="shared" si="72"/>
        <v>-0.37518759379689959</v>
      </c>
      <c r="J316">
        <v>30</v>
      </c>
    </row>
    <row r="317" spans="1:10" x14ac:dyDescent="0.25">
      <c r="A317" s="10">
        <f t="shared" si="65"/>
        <v>43349</v>
      </c>
      <c r="B317">
        <v>60</v>
      </c>
      <c r="C317">
        <v>3.5</v>
      </c>
      <c r="D317">
        <v>0</v>
      </c>
      <c r="E317">
        <v>30</v>
      </c>
      <c r="F317" s="2">
        <f t="shared" si="70"/>
        <v>60</v>
      </c>
      <c r="G317" s="2">
        <f t="shared" si="71"/>
        <v>33.5</v>
      </c>
      <c r="H317" s="12">
        <f t="shared" si="72"/>
        <v>79.104477611940311</v>
      </c>
    </row>
    <row r="318" spans="1:10" x14ac:dyDescent="0.25">
      <c r="A318" s="10">
        <f t="shared" si="65"/>
        <v>43356</v>
      </c>
      <c r="B318">
        <v>30</v>
      </c>
      <c r="C318">
        <v>14.5</v>
      </c>
      <c r="D318">
        <v>30</v>
      </c>
      <c r="E318">
        <v>30</v>
      </c>
      <c r="F318" s="2">
        <f t="shared" si="70"/>
        <v>60</v>
      </c>
      <c r="G318" s="2">
        <f t="shared" si="71"/>
        <v>44.5</v>
      </c>
      <c r="H318" s="12">
        <f t="shared" si="72"/>
        <v>34.831460674157299</v>
      </c>
    </row>
    <row r="319" spans="1:10" x14ac:dyDescent="0.25">
      <c r="A319" s="10">
        <f t="shared" si="65"/>
        <v>43363</v>
      </c>
      <c r="B319">
        <v>60</v>
      </c>
      <c r="C319">
        <v>14.5</v>
      </c>
      <c r="D319">
        <v>60</v>
      </c>
      <c r="E319">
        <v>35</v>
      </c>
      <c r="F319" s="2">
        <f t="shared" si="70"/>
        <v>120</v>
      </c>
      <c r="G319" s="2">
        <f t="shared" si="71"/>
        <v>49.5</v>
      </c>
      <c r="H319" s="12">
        <f t="shared" si="72"/>
        <v>142.42424242424244</v>
      </c>
    </row>
    <row r="320" spans="1:10" x14ac:dyDescent="0.25">
      <c r="A320" s="10">
        <f t="shared" si="65"/>
        <v>43370</v>
      </c>
      <c r="B320">
        <v>60</v>
      </c>
      <c r="C320">
        <v>14.5</v>
      </c>
      <c r="D320">
        <v>60</v>
      </c>
      <c r="E320">
        <v>35</v>
      </c>
      <c r="F320" s="2">
        <f t="shared" si="70"/>
        <v>120</v>
      </c>
      <c r="G320" s="2">
        <f t="shared" si="71"/>
        <v>49.5</v>
      </c>
      <c r="H320" s="12">
        <f t="shared" si="72"/>
        <v>142.42424242424244</v>
      </c>
    </row>
    <row r="321" spans="1:8" x14ac:dyDescent="0.25">
      <c r="A321" s="10">
        <f t="shared" si="65"/>
        <v>43377</v>
      </c>
      <c r="B321">
        <v>60</v>
      </c>
      <c r="C321">
        <v>14.5</v>
      </c>
      <c r="D321">
        <v>60</v>
      </c>
      <c r="E321">
        <v>35</v>
      </c>
      <c r="F321" s="2">
        <f t="shared" si="70"/>
        <v>120</v>
      </c>
      <c r="G321" s="2">
        <f t="shared" si="71"/>
        <v>49.5</v>
      </c>
      <c r="H321" s="12">
        <f t="shared" si="72"/>
        <v>142.42424242424244</v>
      </c>
    </row>
    <row r="322" spans="1:8" x14ac:dyDescent="0.25">
      <c r="A322" s="10">
        <f t="shared" si="65"/>
        <v>43384</v>
      </c>
      <c r="B322">
        <v>60</v>
      </c>
      <c r="C322">
        <v>14.5</v>
      </c>
      <c r="D322">
        <v>60</v>
      </c>
      <c r="E322">
        <v>35</v>
      </c>
      <c r="F322" s="2">
        <f t="shared" ref="F322:G324" si="73">+B322+D322</f>
        <v>120</v>
      </c>
      <c r="G322" s="2">
        <f t="shared" si="73"/>
        <v>49.5</v>
      </c>
      <c r="H322" s="12">
        <f t="shared" si="72"/>
        <v>142.42424242424244</v>
      </c>
    </row>
    <row r="323" spans="1:8" x14ac:dyDescent="0.25">
      <c r="A323" s="10">
        <f t="shared" si="65"/>
        <v>43391</v>
      </c>
      <c r="B323">
        <v>30</v>
      </c>
      <c r="C323">
        <v>3.5</v>
      </c>
      <c r="D323">
        <v>90</v>
      </c>
      <c r="E323">
        <v>35</v>
      </c>
      <c r="F323" s="2">
        <f t="shared" si="73"/>
        <v>120</v>
      </c>
      <c r="G323" s="2">
        <f t="shared" si="73"/>
        <v>38.5</v>
      </c>
      <c r="H323" s="12">
        <f t="shared" si="72"/>
        <v>211.6883116883117</v>
      </c>
    </row>
    <row r="324" spans="1:8" x14ac:dyDescent="0.25">
      <c r="A324" s="10">
        <f t="shared" si="65"/>
        <v>43398</v>
      </c>
      <c r="B324">
        <v>30</v>
      </c>
      <c r="C324">
        <v>3.5</v>
      </c>
      <c r="D324">
        <v>90</v>
      </c>
      <c r="E324">
        <v>35</v>
      </c>
      <c r="F324" s="2">
        <f t="shared" si="73"/>
        <v>120</v>
      </c>
      <c r="G324" s="2">
        <f t="shared" si="73"/>
        <v>38.5</v>
      </c>
      <c r="H324" s="12">
        <f t="shared" si="72"/>
        <v>211.6883116883117</v>
      </c>
    </row>
    <row r="325" spans="1:8" x14ac:dyDescent="0.25">
      <c r="A325" s="10">
        <f t="shared" si="65"/>
        <v>43405</v>
      </c>
      <c r="B325">
        <v>0</v>
      </c>
      <c r="C325">
        <v>0</v>
      </c>
      <c r="D325">
        <v>150</v>
      </c>
      <c r="E325">
        <v>38.4</v>
      </c>
      <c r="F325" s="2">
        <f t="shared" ref="F325:G327" si="74">+B325+D325</f>
        <v>150</v>
      </c>
      <c r="G325" s="2">
        <f t="shared" si="74"/>
        <v>38.4</v>
      </c>
      <c r="H325" s="12">
        <f t="shared" si="72"/>
        <v>290.625</v>
      </c>
    </row>
    <row r="326" spans="1:8" x14ac:dyDescent="0.25">
      <c r="A326" s="10">
        <f t="shared" si="65"/>
        <v>43412</v>
      </c>
      <c r="B326">
        <v>0</v>
      </c>
      <c r="C326">
        <v>0</v>
      </c>
      <c r="D326">
        <v>150</v>
      </c>
      <c r="E326">
        <v>38.4</v>
      </c>
      <c r="F326" s="2">
        <f t="shared" si="74"/>
        <v>150</v>
      </c>
      <c r="G326" s="2">
        <f t="shared" si="74"/>
        <v>38.4</v>
      </c>
      <c r="H326" s="12">
        <f t="shared" si="72"/>
        <v>290.625</v>
      </c>
    </row>
    <row r="327" spans="1:8" x14ac:dyDescent="0.25">
      <c r="A327" s="10">
        <f t="shared" ref="A327:A390" si="75">+A326+7</f>
        <v>43419</v>
      </c>
      <c r="B327">
        <v>0</v>
      </c>
      <c r="C327">
        <v>0</v>
      </c>
      <c r="D327">
        <v>150</v>
      </c>
      <c r="E327">
        <v>38.4</v>
      </c>
      <c r="F327" s="2">
        <f t="shared" si="74"/>
        <v>150</v>
      </c>
      <c r="G327" s="2">
        <f t="shared" si="74"/>
        <v>38.4</v>
      </c>
      <c r="H327" s="12">
        <f t="shared" si="72"/>
        <v>290.625</v>
      </c>
    </row>
    <row r="328" spans="1:8" x14ac:dyDescent="0.25">
      <c r="A328" s="10">
        <f t="shared" si="75"/>
        <v>43426</v>
      </c>
      <c r="B328">
        <v>0</v>
      </c>
      <c r="C328">
        <v>0</v>
      </c>
      <c r="D328">
        <v>150</v>
      </c>
      <c r="E328">
        <v>38.4</v>
      </c>
      <c r="F328" s="2">
        <f t="shared" ref="F328:G330" si="76">+B328+D328</f>
        <v>150</v>
      </c>
      <c r="G328" s="2">
        <f t="shared" si="76"/>
        <v>38.4</v>
      </c>
      <c r="H328" s="12">
        <f t="shared" si="72"/>
        <v>290.625</v>
      </c>
    </row>
    <row r="329" spans="1:8" x14ac:dyDescent="0.25">
      <c r="A329" s="10">
        <f t="shared" si="75"/>
        <v>43433</v>
      </c>
      <c r="B329">
        <v>0</v>
      </c>
      <c r="C329">
        <v>0</v>
      </c>
      <c r="D329">
        <v>150</v>
      </c>
      <c r="E329">
        <v>38.4</v>
      </c>
      <c r="F329" s="2">
        <f t="shared" si="76"/>
        <v>150</v>
      </c>
      <c r="G329" s="2">
        <f t="shared" si="76"/>
        <v>38.4</v>
      </c>
      <c r="H329" s="12">
        <f t="shared" si="72"/>
        <v>290.625</v>
      </c>
    </row>
    <row r="330" spans="1:8" x14ac:dyDescent="0.25">
      <c r="A330" s="10">
        <f t="shared" si="75"/>
        <v>43440</v>
      </c>
      <c r="B330">
        <v>0</v>
      </c>
      <c r="C330">
        <v>30</v>
      </c>
      <c r="D330">
        <v>150</v>
      </c>
      <c r="E330">
        <v>38.4</v>
      </c>
      <c r="F330" s="2">
        <f t="shared" si="76"/>
        <v>150</v>
      </c>
      <c r="G330" s="2">
        <f t="shared" si="76"/>
        <v>68.400000000000006</v>
      </c>
      <c r="H330" s="12">
        <f t="shared" si="72"/>
        <v>119.29824561403505</v>
      </c>
    </row>
    <row r="331" spans="1:8" x14ac:dyDescent="0.25">
      <c r="A331" s="10">
        <f t="shared" si="75"/>
        <v>43447</v>
      </c>
      <c r="B331">
        <v>0</v>
      </c>
      <c r="C331">
        <v>30</v>
      </c>
      <c r="D331">
        <v>150</v>
      </c>
      <c r="E331">
        <v>38.4</v>
      </c>
      <c r="F331" s="2">
        <f>+B331+D331</f>
        <v>150</v>
      </c>
      <c r="G331" s="2">
        <f>+C331+E331</f>
        <v>68.400000000000006</v>
      </c>
      <c r="H331" s="12">
        <f t="shared" si="72"/>
        <v>119.29824561403505</v>
      </c>
    </row>
    <row r="332" spans="1:8" x14ac:dyDescent="0.25">
      <c r="A332" s="10">
        <f t="shared" si="75"/>
        <v>43454</v>
      </c>
      <c r="B332">
        <v>0</v>
      </c>
      <c r="C332">
        <v>60</v>
      </c>
      <c r="D332">
        <v>150</v>
      </c>
      <c r="E332">
        <v>38.4</v>
      </c>
      <c r="F332" s="2">
        <f>+B332+D332</f>
        <v>150</v>
      </c>
      <c r="G332" s="2">
        <f>+C332+E332</f>
        <v>98.4</v>
      </c>
      <c r="H332" s="12">
        <f t="shared" si="72"/>
        <v>52.439024390243901</v>
      </c>
    </row>
    <row r="333" spans="1:8" x14ac:dyDescent="0.25">
      <c r="A333" s="10">
        <f t="shared" si="75"/>
        <v>43461</v>
      </c>
      <c r="B333">
        <v>0</v>
      </c>
      <c r="C333">
        <v>60</v>
      </c>
      <c r="D333">
        <v>150</v>
      </c>
      <c r="E333">
        <v>38.4</v>
      </c>
      <c r="F333" s="2">
        <f t="shared" ref="F333:F341" si="77">+B333+D333</f>
        <v>150</v>
      </c>
      <c r="G333" s="2">
        <f t="shared" ref="G333:G341" si="78">+C333+E333</f>
        <v>98.4</v>
      </c>
      <c r="H333" s="12">
        <f t="shared" si="72"/>
        <v>52.439024390243901</v>
      </c>
    </row>
    <row r="334" spans="1:8" x14ac:dyDescent="0.25">
      <c r="A334" s="10">
        <f t="shared" si="75"/>
        <v>43468</v>
      </c>
      <c r="B334">
        <v>0</v>
      </c>
      <c r="C334">
        <v>60</v>
      </c>
      <c r="D334">
        <v>150</v>
      </c>
      <c r="E334">
        <v>38.4</v>
      </c>
      <c r="F334" s="2">
        <f t="shared" si="77"/>
        <v>150</v>
      </c>
      <c r="G334" s="2">
        <f t="shared" si="78"/>
        <v>98.4</v>
      </c>
      <c r="H334" s="12">
        <f t="shared" si="72"/>
        <v>52.439024390243901</v>
      </c>
    </row>
    <row r="335" spans="1:8" x14ac:dyDescent="0.25">
      <c r="A335" s="10">
        <f t="shared" si="75"/>
        <v>43475</v>
      </c>
      <c r="B335">
        <v>0</v>
      </c>
      <c r="C335">
        <v>0</v>
      </c>
      <c r="D335">
        <v>0</v>
      </c>
      <c r="E335">
        <v>0</v>
      </c>
      <c r="F335" s="243">
        <f t="shared" si="77"/>
        <v>0</v>
      </c>
      <c r="G335" s="243">
        <f t="shared" si="78"/>
        <v>0</v>
      </c>
      <c r="H335" s="12" t="e">
        <f t="shared" si="72"/>
        <v>#DIV/0!</v>
      </c>
    </row>
    <row r="336" spans="1:8" x14ac:dyDescent="0.25">
      <c r="A336" s="10">
        <f t="shared" si="75"/>
        <v>43482</v>
      </c>
      <c r="B336">
        <v>0</v>
      </c>
      <c r="C336">
        <v>0</v>
      </c>
      <c r="D336">
        <v>0</v>
      </c>
      <c r="E336">
        <v>0</v>
      </c>
      <c r="F336" s="243">
        <f t="shared" si="77"/>
        <v>0</v>
      </c>
      <c r="G336" s="243">
        <f t="shared" si="78"/>
        <v>0</v>
      </c>
      <c r="H336" s="12" t="e">
        <f t="shared" si="72"/>
        <v>#DIV/0!</v>
      </c>
    </row>
    <row r="337" spans="1:10" x14ac:dyDescent="0.25">
      <c r="A337" s="10">
        <f t="shared" si="75"/>
        <v>43489</v>
      </c>
      <c r="B337">
        <v>0</v>
      </c>
      <c r="C337">
        <v>0</v>
      </c>
      <c r="D337">
        <v>0</v>
      </c>
      <c r="E337">
        <v>0</v>
      </c>
      <c r="F337" s="243">
        <f t="shared" si="77"/>
        <v>0</v>
      </c>
      <c r="G337" s="243">
        <f t="shared" si="78"/>
        <v>0</v>
      </c>
      <c r="H337" s="12" t="e">
        <f t="shared" si="72"/>
        <v>#DIV/0!</v>
      </c>
    </row>
    <row r="338" spans="1:10" x14ac:dyDescent="0.25">
      <c r="A338" s="10">
        <f t="shared" si="75"/>
        <v>43496</v>
      </c>
      <c r="B338">
        <v>0</v>
      </c>
      <c r="C338">
        <v>0</v>
      </c>
      <c r="D338">
        <v>0</v>
      </c>
      <c r="E338">
        <v>0</v>
      </c>
      <c r="F338" s="243">
        <f t="shared" si="77"/>
        <v>0</v>
      </c>
      <c r="G338" s="243">
        <f t="shared" si="78"/>
        <v>0</v>
      </c>
      <c r="H338" s="12" t="e">
        <f t="shared" si="72"/>
        <v>#DIV/0!</v>
      </c>
    </row>
    <row r="339" spans="1:10" x14ac:dyDescent="0.25">
      <c r="A339" s="10">
        <f t="shared" si="75"/>
        <v>43503</v>
      </c>
      <c r="B339">
        <v>0</v>
      </c>
      <c r="C339">
        <v>0</v>
      </c>
      <c r="D339">
        <v>0</v>
      </c>
      <c r="E339">
        <v>0</v>
      </c>
      <c r="F339" s="243">
        <f t="shared" si="77"/>
        <v>0</v>
      </c>
      <c r="G339" s="243">
        <f t="shared" si="78"/>
        <v>0</v>
      </c>
      <c r="H339" s="12" t="e">
        <f t="shared" si="72"/>
        <v>#DIV/0!</v>
      </c>
    </row>
    <row r="340" spans="1:10" x14ac:dyDescent="0.25">
      <c r="A340" s="10">
        <f t="shared" si="75"/>
        <v>43510</v>
      </c>
      <c r="B340">
        <v>0</v>
      </c>
      <c r="C340">
        <v>90</v>
      </c>
      <c r="D340">
        <v>150</v>
      </c>
      <c r="E340">
        <v>158.4</v>
      </c>
      <c r="F340" s="2">
        <f t="shared" si="77"/>
        <v>150</v>
      </c>
      <c r="G340" s="2">
        <f t="shared" si="78"/>
        <v>248.4</v>
      </c>
      <c r="H340" s="12">
        <f t="shared" si="72"/>
        <v>-39.613526570048307</v>
      </c>
    </row>
    <row r="341" spans="1:10" x14ac:dyDescent="0.25">
      <c r="A341" s="10">
        <f t="shared" si="75"/>
        <v>43517</v>
      </c>
      <c r="B341">
        <v>0</v>
      </c>
      <c r="C341">
        <v>60</v>
      </c>
      <c r="D341">
        <v>150</v>
      </c>
      <c r="E341">
        <v>188.4</v>
      </c>
      <c r="F341" s="2">
        <f t="shared" si="77"/>
        <v>150</v>
      </c>
      <c r="G341" s="2">
        <f t="shared" si="78"/>
        <v>248.4</v>
      </c>
      <c r="H341" s="12">
        <f t="shared" si="72"/>
        <v>-39.613526570048307</v>
      </c>
    </row>
    <row r="342" spans="1:10" x14ac:dyDescent="0.25">
      <c r="A342" s="10">
        <f t="shared" si="75"/>
        <v>43524</v>
      </c>
      <c r="B342">
        <v>0</v>
      </c>
      <c r="C342">
        <v>60</v>
      </c>
      <c r="D342">
        <v>150</v>
      </c>
      <c r="E342">
        <v>188.4</v>
      </c>
      <c r="F342" s="2">
        <f t="shared" ref="F342:G344" si="79">+B342+D342</f>
        <v>150</v>
      </c>
      <c r="G342" s="2">
        <f t="shared" si="79"/>
        <v>248.4</v>
      </c>
      <c r="H342" s="12">
        <f t="shared" si="72"/>
        <v>-39.613526570048307</v>
      </c>
    </row>
    <row r="343" spans="1:10" x14ac:dyDescent="0.25">
      <c r="A343" s="10">
        <f t="shared" si="75"/>
        <v>43531</v>
      </c>
      <c r="B343">
        <v>0</v>
      </c>
      <c r="C343">
        <v>60</v>
      </c>
      <c r="D343">
        <v>150</v>
      </c>
      <c r="E343">
        <v>188.4</v>
      </c>
      <c r="F343" s="2">
        <f t="shared" si="79"/>
        <v>150</v>
      </c>
      <c r="G343" s="2">
        <f t="shared" si="79"/>
        <v>248.4</v>
      </c>
      <c r="H343" s="12">
        <f t="shared" si="72"/>
        <v>-39.613526570048307</v>
      </c>
    </row>
    <row r="344" spans="1:10" x14ac:dyDescent="0.25">
      <c r="A344" s="10">
        <f t="shared" si="75"/>
        <v>43538</v>
      </c>
      <c r="B344">
        <v>0</v>
      </c>
      <c r="C344">
        <v>90</v>
      </c>
      <c r="D344">
        <v>150</v>
      </c>
      <c r="E344">
        <v>188.4</v>
      </c>
      <c r="F344" s="2">
        <f t="shared" si="79"/>
        <v>150</v>
      </c>
      <c r="G344" s="2">
        <f t="shared" si="79"/>
        <v>278.39999999999998</v>
      </c>
      <c r="H344" s="12">
        <f t="shared" si="72"/>
        <v>-46.120689655172406</v>
      </c>
    </row>
    <row r="345" spans="1:10" x14ac:dyDescent="0.25">
      <c r="A345" s="10">
        <f t="shared" si="75"/>
        <v>43545</v>
      </c>
      <c r="B345">
        <v>0</v>
      </c>
      <c r="C345">
        <v>60</v>
      </c>
      <c r="D345">
        <v>150</v>
      </c>
      <c r="E345">
        <v>248.3</v>
      </c>
      <c r="F345" s="2">
        <f t="shared" ref="F345:F395" si="80">+B345+D345</f>
        <v>150</v>
      </c>
      <c r="G345" s="2">
        <f t="shared" ref="G345:G395" si="81">+C345+E345</f>
        <v>308.3</v>
      </c>
      <c r="H345" s="12">
        <f t="shared" si="72"/>
        <v>-51.346091469348032</v>
      </c>
    </row>
    <row r="346" spans="1:10" x14ac:dyDescent="0.25">
      <c r="A346" s="10">
        <f t="shared" si="75"/>
        <v>43552</v>
      </c>
      <c r="B346">
        <v>0</v>
      </c>
      <c r="C346">
        <v>60</v>
      </c>
      <c r="D346">
        <v>150</v>
      </c>
      <c r="E346">
        <v>248.3</v>
      </c>
      <c r="F346" s="2">
        <f t="shared" si="80"/>
        <v>150</v>
      </c>
      <c r="G346" s="2">
        <f t="shared" si="81"/>
        <v>308.3</v>
      </c>
      <c r="H346" s="12">
        <f t="shared" si="72"/>
        <v>-51.346091469348032</v>
      </c>
    </row>
    <row r="347" spans="1:10" x14ac:dyDescent="0.25">
      <c r="A347" s="10">
        <f t="shared" si="75"/>
        <v>43559</v>
      </c>
      <c r="B347">
        <v>0</v>
      </c>
      <c r="C347">
        <v>30</v>
      </c>
      <c r="D347">
        <v>150</v>
      </c>
      <c r="E347">
        <v>278.3</v>
      </c>
      <c r="F347" s="2">
        <f t="shared" si="80"/>
        <v>150</v>
      </c>
      <c r="G347" s="2">
        <f t="shared" si="81"/>
        <v>308.3</v>
      </c>
      <c r="H347" s="12">
        <f t="shared" si="72"/>
        <v>-51.346091469348032</v>
      </c>
    </row>
    <row r="348" spans="1:10" x14ac:dyDescent="0.25">
      <c r="A348" s="10">
        <f t="shared" si="75"/>
        <v>43566</v>
      </c>
      <c r="B348">
        <v>0</v>
      </c>
      <c r="C348">
        <v>30</v>
      </c>
      <c r="D348">
        <v>150</v>
      </c>
      <c r="E348">
        <v>278.3</v>
      </c>
      <c r="F348" s="2">
        <f t="shared" si="80"/>
        <v>150</v>
      </c>
      <c r="G348" s="2">
        <f t="shared" si="81"/>
        <v>308.3</v>
      </c>
      <c r="H348" s="12">
        <f t="shared" si="72"/>
        <v>-51.346091469348032</v>
      </c>
    </row>
    <row r="349" spans="1:10" x14ac:dyDescent="0.25">
      <c r="A349" s="10">
        <f t="shared" si="75"/>
        <v>43573</v>
      </c>
      <c r="B349">
        <v>0</v>
      </c>
      <c r="C349">
        <v>30</v>
      </c>
      <c r="D349">
        <v>150</v>
      </c>
      <c r="E349">
        <v>278.3</v>
      </c>
      <c r="F349" s="2">
        <f t="shared" si="80"/>
        <v>150</v>
      </c>
      <c r="G349" s="2">
        <f t="shared" si="81"/>
        <v>308.3</v>
      </c>
      <c r="H349" s="12">
        <f t="shared" si="72"/>
        <v>-51.346091469348032</v>
      </c>
    </row>
    <row r="350" spans="1:10" x14ac:dyDescent="0.25">
      <c r="A350" s="10">
        <f t="shared" si="75"/>
        <v>43580</v>
      </c>
      <c r="B350">
        <v>0</v>
      </c>
      <c r="C350">
        <v>0</v>
      </c>
      <c r="D350">
        <v>150</v>
      </c>
      <c r="E350">
        <v>308.3</v>
      </c>
      <c r="F350" s="2">
        <f t="shared" si="80"/>
        <v>150</v>
      </c>
      <c r="G350" s="2">
        <f t="shared" si="81"/>
        <v>308.3</v>
      </c>
      <c r="H350" s="12">
        <f t="shared" si="72"/>
        <v>-51.346091469348032</v>
      </c>
      <c r="J350">
        <v>0</v>
      </c>
    </row>
    <row r="351" spans="1:10" x14ac:dyDescent="0.25">
      <c r="A351" s="10">
        <f t="shared" si="75"/>
        <v>43587</v>
      </c>
      <c r="B351">
        <v>0</v>
      </c>
      <c r="C351">
        <v>0</v>
      </c>
      <c r="D351">
        <v>150</v>
      </c>
      <c r="E351">
        <v>308.3</v>
      </c>
      <c r="F351" s="2">
        <f t="shared" si="80"/>
        <v>150</v>
      </c>
      <c r="G351" s="2">
        <f t="shared" si="81"/>
        <v>308.3</v>
      </c>
      <c r="H351" s="12">
        <f t="shared" si="72"/>
        <v>-51.346091469348032</v>
      </c>
      <c r="J351">
        <v>0</v>
      </c>
    </row>
    <row r="352" spans="1:10" x14ac:dyDescent="0.25">
      <c r="A352" s="10">
        <f t="shared" si="75"/>
        <v>43594</v>
      </c>
      <c r="B352">
        <v>0</v>
      </c>
      <c r="C352">
        <v>0</v>
      </c>
      <c r="D352">
        <v>150</v>
      </c>
      <c r="E352">
        <v>308.3</v>
      </c>
      <c r="F352" s="2">
        <f t="shared" si="80"/>
        <v>150</v>
      </c>
      <c r="G352" s="2">
        <f t="shared" si="81"/>
        <v>308.3</v>
      </c>
      <c r="H352" s="12">
        <f t="shared" si="72"/>
        <v>-51.346091469348032</v>
      </c>
      <c r="J352">
        <v>0</v>
      </c>
    </row>
    <row r="353" spans="1:10" x14ac:dyDescent="0.25">
      <c r="A353" s="10">
        <f t="shared" si="75"/>
        <v>43601</v>
      </c>
      <c r="B353">
        <v>0</v>
      </c>
      <c r="C353">
        <v>486.8</v>
      </c>
      <c r="D353">
        <v>530.70000000000005</v>
      </c>
      <c r="E353">
        <v>480.4</v>
      </c>
      <c r="F353" s="2">
        <f t="shared" si="80"/>
        <v>530.70000000000005</v>
      </c>
      <c r="G353" s="2">
        <f t="shared" si="81"/>
        <v>967.2</v>
      </c>
      <c r="H353" s="12">
        <f t="shared" si="72"/>
        <v>-45.130272952853602</v>
      </c>
      <c r="J353">
        <v>0</v>
      </c>
    </row>
    <row r="354" spans="1:10" x14ac:dyDescent="0.25">
      <c r="A354" s="10">
        <f t="shared" si="75"/>
        <v>43608</v>
      </c>
      <c r="B354">
        <v>0</v>
      </c>
      <c r="C354">
        <v>0</v>
      </c>
      <c r="D354">
        <v>150</v>
      </c>
      <c r="E354">
        <v>308.3</v>
      </c>
      <c r="F354" s="2">
        <f t="shared" si="80"/>
        <v>150</v>
      </c>
      <c r="G354" s="2">
        <f t="shared" si="81"/>
        <v>308.3</v>
      </c>
      <c r="H354" s="12">
        <f t="shared" si="72"/>
        <v>-51.346091469348032</v>
      </c>
      <c r="J354">
        <v>0</v>
      </c>
    </row>
    <row r="355" spans="1:10" x14ac:dyDescent="0.25">
      <c r="A355" s="10">
        <f t="shared" si="75"/>
        <v>43615</v>
      </c>
      <c r="B355">
        <v>0</v>
      </c>
      <c r="C355">
        <v>30</v>
      </c>
      <c r="D355">
        <v>150</v>
      </c>
      <c r="E355">
        <v>308.3</v>
      </c>
      <c r="F355" s="2">
        <f t="shared" si="80"/>
        <v>150</v>
      </c>
      <c r="G355" s="2">
        <f t="shared" si="81"/>
        <v>338.3</v>
      </c>
      <c r="H355" s="12">
        <f t="shared" si="72"/>
        <v>-55.660656222287905</v>
      </c>
      <c r="J355">
        <v>0</v>
      </c>
    </row>
    <row r="356" spans="1:10" x14ac:dyDescent="0.25">
      <c r="A356" s="10">
        <f t="shared" si="75"/>
        <v>43622</v>
      </c>
      <c r="B356">
        <v>0</v>
      </c>
      <c r="C356">
        <v>30</v>
      </c>
      <c r="D356">
        <v>150</v>
      </c>
      <c r="E356">
        <v>308.3</v>
      </c>
      <c r="F356" s="2">
        <f t="shared" si="80"/>
        <v>150</v>
      </c>
      <c r="G356" s="2">
        <f t="shared" si="81"/>
        <v>338.3</v>
      </c>
      <c r="H356" s="12">
        <f t="shared" si="72"/>
        <v>-55.660656222287905</v>
      </c>
      <c r="J356">
        <v>0</v>
      </c>
    </row>
    <row r="357" spans="1:10" x14ac:dyDescent="0.25">
      <c r="A357" s="10">
        <f t="shared" si="75"/>
        <v>43629</v>
      </c>
      <c r="B357">
        <v>0</v>
      </c>
      <c r="C357">
        <v>0</v>
      </c>
      <c r="D357">
        <v>150</v>
      </c>
      <c r="E357">
        <v>338.3</v>
      </c>
      <c r="F357" s="2">
        <f t="shared" si="80"/>
        <v>150</v>
      </c>
      <c r="G357" s="2">
        <f t="shared" si="81"/>
        <v>338.3</v>
      </c>
      <c r="H357" s="12">
        <f t="shared" si="72"/>
        <v>-55.660656222287905</v>
      </c>
      <c r="J357">
        <v>0</v>
      </c>
    </row>
    <row r="358" spans="1:10" x14ac:dyDescent="0.25">
      <c r="A358" s="10">
        <f t="shared" si="75"/>
        <v>43636</v>
      </c>
      <c r="B358">
        <v>0</v>
      </c>
      <c r="C358">
        <v>0</v>
      </c>
      <c r="D358">
        <v>150</v>
      </c>
      <c r="E358">
        <v>338.3</v>
      </c>
      <c r="F358" s="2">
        <f t="shared" si="80"/>
        <v>150</v>
      </c>
      <c r="G358" s="2">
        <f t="shared" si="81"/>
        <v>338.3</v>
      </c>
      <c r="H358" s="12">
        <f t="shared" si="72"/>
        <v>-55.660656222287905</v>
      </c>
    </row>
    <row r="359" spans="1:10" x14ac:dyDescent="0.25">
      <c r="A359" s="10">
        <f t="shared" si="75"/>
        <v>43643</v>
      </c>
      <c r="B359">
        <v>0</v>
      </c>
      <c r="C359">
        <v>0</v>
      </c>
      <c r="D359">
        <v>150</v>
      </c>
      <c r="E359">
        <v>338.3</v>
      </c>
      <c r="F359" s="2">
        <f t="shared" si="80"/>
        <v>150</v>
      </c>
      <c r="G359" s="2">
        <f t="shared" si="81"/>
        <v>338.3</v>
      </c>
      <c r="H359" s="12">
        <f t="shared" si="72"/>
        <v>-55.660656222287905</v>
      </c>
    </row>
    <row r="360" spans="1:10" x14ac:dyDescent="0.25">
      <c r="A360" s="10">
        <f t="shared" si="75"/>
        <v>43650</v>
      </c>
      <c r="B360">
        <v>0</v>
      </c>
      <c r="C360">
        <v>30</v>
      </c>
      <c r="D360">
        <v>150</v>
      </c>
      <c r="E360">
        <v>338.3</v>
      </c>
      <c r="F360" s="2">
        <f t="shared" si="80"/>
        <v>150</v>
      </c>
      <c r="G360" s="2">
        <f t="shared" si="81"/>
        <v>368.3</v>
      </c>
      <c r="H360" s="12">
        <f t="shared" si="72"/>
        <v>-59.27233233776812</v>
      </c>
    </row>
    <row r="361" spans="1:10" x14ac:dyDescent="0.25">
      <c r="A361" s="10">
        <f t="shared" si="75"/>
        <v>43657</v>
      </c>
      <c r="B361">
        <v>0</v>
      </c>
      <c r="C361">
        <v>30</v>
      </c>
      <c r="D361">
        <v>150</v>
      </c>
      <c r="E361">
        <v>338.3</v>
      </c>
      <c r="F361" s="2">
        <f t="shared" si="80"/>
        <v>150</v>
      </c>
      <c r="G361" s="2">
        <f t="shared" si="81"/>
        <v>368.3</v>
      </c>
      <c r="H361" s="12">
        <f t="shared" si="72"/>
        <v>-59.27233233776812</v>
      </c>
    </row>
    <row r="362" spans="1:10" x14ac:dyDescent="0.25">
      <c r="A362" s="10">
        <f t="shared" si="75"/>
        <v>43664</v>
      </c>
      <c r="B362">
        <v>0</v>
      </c>
      <c r="C362">
        <v>30</v>
      </c>
      <c r="D362">
        <v>150</v>
      </c>
      <c r="E362">
        <v>338.3</v>
      </c>
      <c r="F362" s="2">
        <f t="shared" si="80"/>
        <v>150</v>
      </c>
      <c r="G362" s="2">
        <f t="shared" si="81"/>
        <v>368.3</v>
      </c>
      <c r="H362" s="12">
        <f t="shared" si="72"/>
        <v>-59.27233233776812</v>
      </c>
    </row>
    <row r="363" spans="1:10" x14ac:dyDescent="0.25">
      <c r="A363" s="10">
        <f t="shared" si="75"/>
        <v>43671</v>
      </c>
      <c r="B363">
        <v>0</v>
      </c>
      <c r="C363">
        <v>30</v>
      </c>
      <c r="D363">
        <v>150</v>
      </c>
      <c r="E363">
        <v>338.3</v>
      </c>
      <c r="F363" s="2">
        <f t="shared" si="80"/>
        <v>150</v>
      </c>
      <c r="G363" s="2">
        <f t="shared" si="81"/>
        <v>368.3</v>
      </c>
      <c r="H363" s="12">
        <f t="shared" si="72"/>
        <v>-59.27233233776812</v>
      </c>
    </row>
    <row r="364" spans="1:10" x14ac:dyDescent="0.25">
      <c r="A364" s="10">
        <f t="shared" si="75"/>
        <v>43678</v>
      </c>
      <c r="B364">
        <v>0</v>
      </c>
      <c r="C364">
        <v>30</v>
      </c>
      <c r="D364">
        <v>150</v>
      </c>
      <c r="E364">
        <v>338.3</v>
      </c>
      <c r="F364" s="2">
        <f t="shared" si="80"/>
        <v>150</v>
      </c>
      <c r="G364" s="2">
        <f t="shared" si="81"/>
        <v>368.3</v>
      </c>
      <c r="H364" s="12">
        <f t="shared" si="72"/>
        <v>-59.27233233776812</v>
      </c>
    </row>
    <row r="365" spans="1:10" x14ac:dyDescent="0.25">
      <c r="A365" s="10">
        <f t="shared" si="75"/>
        <v>43685</v>
      </c>
      <c r="B365">
        <v>0</v>
      </c>
      <c r="C365">
        <v>0</v>
      </c>
      <c r="D365">
        <v>150</v>
      </c>
      <c r="E365">
        <v>368.3</v>
      </c>
      <c r="F365" s="2">
        <f t="shared" si="80"/>
        <v>150</v>
      </c>
      <c r="G365" s="2">
        <f t="shared" si="81"/>
        <v>368.3</v>
      </c>
      <c r="H365" s="12">
        <f t="shared" si="72"/>
        <v>-59.27233233776812</v>
      </c>
    </row>
    <row r="366" spans="1:10" x14ac:dyDescent="0.25">
      <c r="A366" s="10">
        <f t="shared" si="75"/>
        <v>43692</v>
      </c>
      <c r="B366">
        <v>0</v>
      </c>
      <c r="C366">
        <v>0</v>
      </c>
      <c r="D366">
        <v>150</v>
      </c>
      <c r="E366">
        <v>368.3</v>
      </c>
      <c r="F366" s="2">
        <f t="shared" si="80"/>
        <v>150</v>
      </c>
      <c r="G366" s="2">
        <f t="shared" si="81"/>
        <v>368.3</v>
      </c>
      <c r="H366" s="12">
        <f t="shared" si="72"/>
        <v>-59.27233233776812</v>
      </c>
    </row>
    <row r="367" spans="1:10" x14ac:dyDescent="0.25">
      <c r="A367" s="10">
        <f t="shared" si="75"/>
        <v>43699</v>
      </c>
      <c r="B367">
        <v>0</v>
      </c>
      <c r="C367">
        <v>30</v>
      </c>
      <c r="D367">
        <v>150</v>
      </c>
      <c r="E367">
        <v>368.3</v>
      </c>
      <c r="F367" s="2">
        <f t="shared" si="80"/>
        <v>150</v>
      </c>
      <c r="G367" s="2">
        <f t="shared" si="81"/>
        <v>398.3</v>
      </c>
      <c r="H367" s="12">
        <f t="shared" si="72"/>
        <v>-62.339944765252334</v>
      </c>
    </row>
    <row r="368" spans="1:10" x14ac:dyDescent="0.25">
      <c r="A368" s="10">
        <f t="shared" si="75"/>
        <v>43706</v>
      </c>
      <c r="B368">
        <v>0</v>
      </c>
      <c r="C368">
        <v>30</v>
      </c>
      <c r="D368">
        <v>150</v>
      </c>
      <c r="E368">
        <v>368.3</v>
      </c>
      <c r="F368" s="2">
        <f t="shared" si="80"/>
        <v>150</v>
      </c>
      <c r="G368" s="2">
        <f t="shared" si="81"/>
        <v>398.3</v>
      </c>
      <c r="H368" s="12">
        <f t="shared" si="72"/>
        <v>-62.339944765252334</v>
      </c>
    </row>
    <row r="369" spans="1:8" x14ac:dyDescent="0.25">
      <c r="A369" s="10">
        <f t="shared" si="75"/>
        <v>43713</v>
      </c>
      <c r="B369">
        <v>0</v>
      </c>
      <c r="C369">
        <v>60</v>
      </c>
      <c r="D369">
        <v>0</v>
      </c>
      <c r="E369">
        <v>0</v>
      </c>
      <c r="F369" s="2">
        <f t="shared" si="80"/>
        <v>0</v>
      </c>
      <c r="G369" s="2">
        <f t="shared" si="81"/>
        <v>60</v>
      </c>
      <c r="H369" s="12">
        <f t="shared" si="72"/>
        <v>-100</v>
      </c>
    </row>
    <row r="370" spans="1:8" x14ac:dyDescent="0.25">
      <c r="A370" s="10">
        <f t="shared" si="75"/>
        <v>43720</v>
      </c>
      <c r="B370">
        <v>0</v>
      </c>
      <c r="C370">
        <v>30</v>
      </c>
      <c r="D370">
        <v>0</v>
      </c>
      <c r="E370">
        <v>30</v>
      </c>
      <c r="F370" s="2">
        <f t="shared" si="80"/>
        <v>0</v>
      </c>
      <c r="G370" s="2">
        <f t="shared" si="81"/>
        <v>60</v>
      </c>
      <c r="H370" s="12">
        <f t="shared" si="72"/>
        <v>-100</v>
      </c>
    </row>
    <row r="371" spans="1:8" x14ac:dyDescent="0.25">
      <c r="A371" s="10">
        <f t="shared" si="75"/>
        <v>43727</v>
      </c>
      <c r="B371">
        <v>0</v>
      </c>
      <c r="C371">
        <v>60</v>
      </c>
      <c r="D371">
        <v>0</v>
      </c>
      <c r="E371">
        <v>60</v>
      </c>
      <c r="F371" s="2">
        <f t="shared" si="80"/>
        <v>0</v>
      </c>
      <c r="G371" s="2">
        <f t="shared" si="81"/>
        <v>120</v>
      </c>
      <c r="H371" s="12">
        <f t="shared" si="72"/>
        <v>-100</v>
      </c>
    </row>
    <row r="372" spans="1:8" x14ac:dyDescent="0.25">
      <c r="A372" s="10">
        <f t="shared" si="75"/>
        <v>43734</v>
      </c>
      <c r="B372">
        <v>0</v>
      </c>
      <c r="C372">
        <v>60</v>
      </c>
      <c r="D372">
        <v>0</v>
      </c>
      <c r="E372">
        <v>60</v>
      </c>
      <c r="F372" s="2">
        <f t="shared" si="80"/>
        <v>0</v>
      </c>
      <c r="G372" s="2">
        <f t="shared" si="81"/>
        <v>120</v>
      </c>
      <c r="H372" s="12">
        <f t="shared" si="72"/>
        <v>-100</v>
      </c>
    </row>
    <row r="373" spans="1:8" x14ac:dyDescent="0.25">
      <c r="A373" s="10">
        <f t="shared" si="75"/>
        <v>43741</v>
      </c>
      <c r="B373">
        <v>0</v>
      </c>
      <c r="C373">
        <v>60</v>
      </c>
      <c r="D373">
        <v>0</v>
      </c>
      <c r="E373">
        <v>60</v>
      </c>
      <c r="F373" s="2">
        <f t="shared" si="80"/>
        <v>0</v>
      </c>
      <c r="G373" s="2">
        <f t="shared" si="81"/>
        <v>120</v>
      </c>
      <c r="H373" s="12">
        <f t="shared" si="72"/>
        <v>-100</v>
      </c>
    </row>
    <row r="374" spans="1:8" x14ac:dyDescent="0.25">
      <c r="A374" s="10">
        <f t="shared" si="75"/>
        <v>43748</v>
      </c>
      <c r="B374">
        <v>0</v>
      </c>
      <c r="C374">
        <v>60</v>
      </c>
      <c r="D374">
        <v>0</v>
      </c>
      <c r="E374">
        <v>60</v>
      </c>
      <c r="F374" s="2">
        <f t="shared" si="80"/>
        <v>0</v>
      </c>
      <c r="G374" s="2">
        <f t="shared" si="81"/>
        <v>120</v>
      </c>
      <c r="H374" s="12">
        <f t="shared" ref="H374:H425" si="82">+(F374/G374-1)*100</f>
        <v>-100</v>
      </c>
    </row>
    <row r="375" spans="1:8" x14ac:dyDescent="0.25">
      <c r="A375" s="10">
        <f t="shared" si="75"/>
        <v>43755</v>
      </c>
      <c r="B375">
        <v>0</v>
      </c>
      <c r="C375">
        <v>30</v>
      </c>
      <c r="D375">
        <v>0</v>
      </c>
      <c r="E375">
        <v>90</v>
      </c>
      <c r="F375" s="2">
        <f t="shared" si="80"/>
        <v>0</v>
      </c>
      <c r="G375" s="2">
        <f t="shared" si="81"/>
        <v>120</v>
      </c>
      <c r="H375" s="12">
        <f t="shared" si="82"/>
        <v>-100</v>
      </c>
    </row>
    <row r="376" spans="1:8" x14ac:dyDescent="0.25">
      <c r="A376" s="10">
        <f t="shared" si="75"/>
        <v>43762</v>
      </c>
      <c r="B376">
        <v>22.5</v>
      </c>
      <c r="C376">
        <v>30</v>
      </c>
      <c r="D376">
        <v>0</v>
      </c>
      <c r="E376">
        <v>90</v>
      </c>
      <c r="F376" s="2">
        <f t="shared" si="80"/>
        <v>22.5</v>
      </c>
      <c r="G376" s="2">
        <f t="shared" si="81"/>
        <v>120</v>
      </c>
      <c r="H376" s="12">
        <f t="shared" si="82"/>
        <v>-81.25</v>
      </c>
    </row>
    <row r="377" spans="1:8" x14ac:dyDescent="0.25">
      <c r="A377" s="10">
        <f t="shared" si="75"/>
        <v>43769</v>
      </c>
      <c r="B377">
        <v>22.5</v>
      </c>
      <c r="C377">
        <v>0</v>
      </c>
      <c r="D377">
        <v>0</v>
      </c>
      <c r="E377">
        <v>150</v>
      </c>
      <c r="F377" s="2">
        <f t="shared" si="80"/>
        <v>22.5</v>
      </c>
      <c r="G377" s="2">
        <f t="shared" si="81"/>
        <v>150</v>
      </c>
      <c r="H377" s="12">
        <f t="shared" si="82"/>
        <v>-85</v>
      </c>
    </row>
    <row r="378" spans="1:8" x14ac:dyDescent="0.25">
      <c r="A378" s="10">
        <f t="shared" si="75"/>
        <v>43776</v>
      </c>
      <c r="B378">
        <v>22.5</v>
      </c>
      <c r="C378">
        <v>0</v>
      </c>
      <c r="D378">
        <v>0</v>
      </c>
      <c r="E378">
        <v>150</v>
      </c>
      <c r="F378" s="2">
        <f t="shared" si="80"/>
        <v>22.5</v>
      </c>
      <c r="G378" s="2">
        <f t="shared" si="81"/>
        <v>150</v>
      </c>
      <c r="H378" s="12">
        <f t="shared" si="82"/>
        <v>-85</v>
      </c>
    </row>
    <row r="379" spans="1:8" x14ac:dyDescent="0.25">
      <c r="A379" s="10">
        <f t="shared" si="75"/>
        <v>43783</v>
      </c>
      <c r="B379">
        <v>18.2</v>
      </c>
      <c r="C379">
        <v>0</v>
      </c>
      <c r="D379">
        <v>0</v>
      </c>
      <c r="E379">
        <v>150</v>
      </c>
      <c r="F379" s="2">
        <f t="shared" si="80"/>
        <v>18.2</v>
      </c>
      <c r="G379" s="2">
        <f t="shared" si="81"/>
        <v>150</v>
      </c>
      <c r="H379" s="12">
        <f t="shared" si="82"/>
        <v>-87.866666666666674</v>
      </c>
    </row>
    <row r="380" spans="1:8" x14ac:dyDescent="0.25">
      <c r="A380" s="10">
        <f t="shared" si="75"/>
        <v>43790</v>
      </c>
      <c r="B380">
        <f>'1121'!B65</f>
        <v>18.2</v>
      </c>
      <c r="C380">
        <f>'1121'!C65</f>
        <v>0</v>
      </c>
      <c r="D380">
        <f>'1121'!D65</f>
        <v>0</v>
      </c>
      <c r="E380">
        <f>'1121'!E65</f>
        <v>150</v>
      </c>
      <c r="F380" s="2">
        <f t="shared" si="80"/>
        <v>18.2</v>
      </c>
      <c r="G380" s="2">
        <f t="shared" si="81"/>
        <v>150</v>
      </c>
      <c r="H380" s="12">
        <f t="shared" si="82"/>
        <v>-87.866666666666674</v>
      </c>
    </row>
    <row r="381" spans="1:8" x14ac:dyDescent="0.25">
      <c r="A381" s="10">
        <f t="shared" si="75"/>
        <v>43797</v>
      </c>
      <c r="B381">
        <f>'1128'!B65</f>
        <v>18.2</v>
      </c>
      <c r="C381">
        <f>'1128'!C65</f>
        <v>0</v>
      </c>
      <c r="D381">
        <f>'1128'!D65</f>
        <v>0</v>
      </c>
      <c r="E381">
        <f>'1128'!E65</f>
        <v>150</v>
      </c>
      <c r="F381" s="2">
        <f t="shared" si="80"/>
        <v>18.2</v>
      </c>
      <c r="G381" s="2">
        <f t="shared" si="81"/>
        <v>150</v>
      </c>
      <c r="H381" s="12">
        <f t="shared" si="82"/>
        <v>-87.866666666666674</v>
      </c>
    </row>
    <row r="382" spans="1:8" x14ac:dyDescent="0.25">
      <c r="A382" s="10">
        <f t="shared" si="75"/>
        <v>43804</v>
      </c>
      <c r="B382">
        <f>'1205'!B65</f>
        <v>18.2</v>
      </c>
      <c r="C382">
        <f>'1205'!C65</f>
        <v>0</v>
      </c>
      <c r="D382">
        <f>'1205'!D65</f>
        <v>0</v>
      </c>
      <c r="E382">
        <f>'1205'!E65</f>
        <v>150</v>
      </c>
      <c r="F382" s="2">
        <f>+B382+D382</f>
        <v>18.2</v>
      </c>
      <c r="G382" s="2">
        <f t="shared" si="81"/>
        <v>150</v>
      </c>
      <c r="H382" s="12">
        <f t="shared" si="82"/>
        <v>-87.866666666666674</v>
      </c>
    </row>
    <row r="383" spans="1:8" x14ac:dyDescent="0.25">
      <c r="A383" s="10">
        <f t="shared" si="75"/>
        <v>43811</v>
      </c>
      <c r="B383">
        <f>'1212'!B66</f>
        <v>0</v>
      </c>
      <c r="C383">
        <f>'1212'!C66</f>
        <v>0</v>
      </c>
      <c r="D383">
        <f>'1212'!D66</f>
        <v>18.899999999999999</v>
      </c>
      <c r="E383">
        <f>'1212'!E66</f>
        <v>150</v>
      </c>
      <c r="F383" s="2">
        <f t="shared" si="80"/>
        <v>18.899999999999999</v>
      </c>
      <c r="G383" s="2">
        <f t="shared" si="81"/>
        <v>150</v>
      </c>
      <c r="H383" s="12">
        <f>+(F383/G383-1)*100</f>
        <v>-87.4</v>
      </c>
    </row>
    <row r="384" spans="1:8" x14ac:dyDescent="0.25">
      <c r="A384" s="10">
        <f t="shared" si="75"/>
        <v>43818</v>
      </c>
      <c r="B384">
        <f>'1219'!B67</f>
        <v>0</v>
      </c>
      <c r="C384">
        <f>'1219'!C67</f>
        <v>0</v>
      </c>
      <c r="D384">
        <f>'1219'!D67</f>
        <v>22.9</v>
      </c>
      <c r="E384">
        <f>'1219'!E67</f>
        <v>150</v>
      </c>
      <c r="F384" s="2">
        <f t="shared" si="80"/>
        <v>22.9</v>
      </c>
      <c r="G384" s="2">
        <f t="shared" si="81"/>
        <v>150</v>
      </c>
      <c r="H384" s="12">
        <f t="shared" si="82"/>
        <v>-84.733333333333334</v>
      </c>
    </row>
    <row r="385" spans="1:10" x14ac:dyDescent="0.25">
      <c r="A385" s="10">
        <f t="shared" si="75"/>
        <v>43825</v>
      </c>
      <c r="B385">
        <f>'1226'!B67</f>
        <v>10</v>
      </c>
      <c r="C385">
        <f>'1226'!C67</f>
        <v>0</v>
      </c>
      <c r="D385">
        <f>'1226'!D67</f>
        <v>22.9</v>
      </c>
      <c r="E385">
        <f>'1226'!E67</f>
        <v>150</v>
      </c>
      <c r="F385" s="2">
        <f t="shared" si="80"/>
        <v>32.9</v>
      </c>
      <c r="G385" s="2">
        <f t="shared" si="81"/>
        <v>150</v>
      </c>
      <c r="H385" s="12">
        <f t="shared" si="82"/>
        <v>-78.066666666666663</v>
      </c>
    </row>
    <row r="386" spans="1:10" x14ac:dyDescent="0.25">
      <c r="A386" s="10">
        <f t="shared" si="75"/>
        <v>43832</v>
      </c>
      <c r="B386">
        <f>'0102'!B67</f>
        <v>10</v>
      </c>
      <c r="C386">
        <f>'0102'!C67</f>
        <v>0</v>
      </c>
      <c r="D386">
        <f>'0102'!D67</f>
        <v>22.9</v>
      </c>
      <c r="E386">
        <f>'0102'!E67</f>
        <v>150</v>
      </c>
      <c r="F386" s="2">
        <f t="shared" si="80"/>
        <v>32.9</v>
      </c>
      <c r="G386" s="2">
        <f t="shared" si="81"/>
        <v>150</v>
      </c>
      <c r="H386" s="12">
        <f t="shared" si="82"/>
        <v>-78.066666666666663</v>
      </c>
    </row>
    <row r="387" spans="1:10" x14ac:dyDescent="0.25">
      <c r="A387" s="10">
        <f t="shared" si="75"/>
        <v>43839</v>
      </c>
      <c r="B387">
        <f>'0109'!B68</f>
        <v>20</v>
      </c>
      <c r="C387">
        <f>'0109'!C68</f>
        <v>0</v>
      </c>
      <c r="D387">
        <f>'0109'!D68</f>
        <v>22.9</v>
      </c>
      <c r="E387">
        <f>'0109'!E68</f>
        <v>150</v>
      </c>
      <c r="F387" s="2">
        <f t="shared" si="80"/>
        <v>42.9</v>
      </c>
      <c r="G387" s="2">
        <f t="shared" si="81"/>
        <v>150</v>
      </c>
      <c r="H387" s="12">
        <f t="shared" si="82"/>
        <v>-71.399999999999991</v>
      </c>
    </row>
    <row r="388" spans="1:10" x14ac:dyDescent="0.25">
      <c r="A388" s="10">
        <f t="shared" si="75"/>
        <v>43846</v>
      </c>
      <c r="B388">
        <f>'0116'!B68</f>
        <v>20</v>
      </c>
      <c r="C388">
        <f>'0116'!C68</f>
        <v>0</v>
      </c>
      <c r="D388">
        <f>'0116'!D68</f>
        <v>22.9</v>
      </c>
      <c r="E388">
        <f>'0116'!E68</f>
        <v>150</v>
      </c>
      <c r="F388" s="2">
        <f t="shared" si="80"/>
        <v>42.9</v>
      </c>
      <c r="G388" s="2">
        <f t="shared" si="81"/>
        <v>150</v>
      </c>
      <c r="H388" s="12">
        <f t="shared" si="82"/>
        <v>-71.399999999999991</v>
      </c>
    </row>
    <row r="389" spans="1:10" x14ac:dyDescent="0.25">
      <c r="A389" s="10">
        <f t="shared" si="75"/>
        <v>43853</v>
      </c>
      <c r="B389">
        <f>'0123'!B69</f>
        <v>25</v>
      </c>
      <c r="C389">
        <f>'0123'!C69</f>
        <v>0</v>
      </c>
      <c r="D389">
        <f>'0123'!D69</f>
        <v>33.9</v>
      </c>
      <c r="E389">
        <f>'0123'!E69</f>
        <v>150</v>
      </c>
      <c r="F389" s="2">
        <f t="shared" si="80"/>
        <v>58.9</v>
      </c>
      <c r="G389" s="2">
        <f t="shared" si="81"/>
        <v>150</v>
      </c>
      <c r="H389" s="12">
        <f t="shared" si="82"/>
        <v>-60.733333333333327</v>
      </c>
    </row>
    <row r="390" spans="1:10" x14ac:dyDescent="0.25">
      <c r="A390" s="10">
        <f t="shared" si="75"/>
        <v>43860</v>
      </c>
      <c r="B390">
        <f>'0130'!B69</f>
        <v>25</v>
      </c>
      <c r="C390">
        <f>'0130'!C69</f>
        <v>0</v>
      </c>
      <c r="D390">
        <f>'0130'!D69</f>
        <v>44.4</v>
      </c>
      <c r="E390">
        <f>'0130'!E69</f>
        <v>150</v>
      </c>
      <c r="F390" s="2">
        <f t="shared" si="80"/>
        <v>69.400000000000006</v>
      </c>
      <c r="G390" s="2">
        <f t="shared" si="81"/>
        <v>150</v>
      </c>
      <c r="H390" s="12">
        <f t="shared" si="82"/>
        <v>-53.73333333333332</v>
      </c>
    </row>
    <row r="391" spans="1:10" x14ac:dyDescent="0.25">
      <c r="A391" s="10">
        <f t="shared" ref="A391:A454" si="83">+A390+7</f>
        <v>43867</v>
      </c>
      <c r="B391">
        <f>'0206'!B70</f>
        <v>25</v>
      </c>
      <c r="C391">
        <f>'0206'!C70</f>
        <v>0</v>
      </c>
      <c r="D391">
        <f>'0206'!D70</f>
        <v>44.4</v>
      </c>
      <c r="E391">
        <f>'0206'!E70</f>
        <v>150</v>
      </c>
      <c r="F391" s="2">
        <f t="shared" si="80"/>
        <v>69.400000000000006</v>
      </c>
      <c r="G391" s="2">
        <f t="shared" si="81"/>
        <v>150</v>
      </c>
      <c r="H391" s="12">
        <f t="shared" si="82"/>
        <v>-53.73333333333332</v>
      </c>
    </row>
    <row r="392" spans="1:10" x14ac:dyDescent="0.25">
      <c r="A392" s="10">
        <f t="shared" si="83"/>
        <v>43874</v>
      </c>
      <c r="B392">
        <f>'0213'!B70</f>
        <v>25</v>
      </c>
      <c r="C392">
        <f>'0213'!C70</f>
        <v>0</v>
      </c>
      <c r="D392">
        <f>'0213'!D70</f>
        <v>44.4</v>
      </c>
      <c r="E392">
        <f>'0213'!E70</f>
        <v>150</v>
      </c>
      <c r="F392" s="2">
        <f>+B392+D392</f>
        <v>69.400000000000006</v>
      </c>
      <c r="G392" s="2">
        <f t="shared" si="81"/>
        <v>150</v>
      </c>
      <c r="H392" s="12">
        <f t="shared" si="82"/>
        <v>-53.73333333333332</v>
      </c>
    </row>
    <row r="393" spans="1:10" x14ac:dyDescent="0.25">
      <c r="A393" s="10">
        <f t="shared" si="83"/>
        <v>43881</v>
      </c>
      <c r="B393">
        <f>'0220'!B70</f>
        <v>25</v>
      </c>
      <c r="C393">
        <f>'0220'!C70</f>
        <v>0</v>
      </c>
      <c r="D393">
        <f>'0220'!D70</f>
        <v>68.599999999999994</v>
      </c>
      <c r="E393">
        <f>'0220'!E70</f>
        <v>150</v>
      </c>
      <c r="F393" s="2">
        <f t="shared" si="80"/>
        <v>93.6</v>
      </c>
      <c r="G393" s="2">
        <f>+C393+E393</f>
        <v>150</v>
      </c>
      <c r="H393" s="12">
        <f t="shared" si="82"/>
        <v>-37.6</v>
      </c>
    </row>
    <row r="394" spans="1:10" x14ac:dyDescent="0.25">
      <c r="A394" s="10">
        <f t="shared" si="83"/>
        <v>43888</v>
      </c>
      <c r="B394">
        <f>'0227'!B70</f>
        <v>25</v>
      </c>
      <c r="C394">
        <f>'0227'!C70</f>
        <v>0</v>
      </c>
      <c r="D394">
        <f>'0227'!D70</f>
        <v>68.599999999999994</v>
      </c>
      <c r="E394">
        <f>'0227'!E70</f>
        <v>150</v>
      </c>
      <c r="F394" s="2">
        <f t="shared" si="80"/>
        <v>93.6</v>
      </c>
      <c r="G394" s="2">
        <f t="shared" si="81"/>
        <v>150</v>
      </c>
      <c r="H394" s="12">
        <f t="shared" si="82"/>
        <v>-37.6</v>
      </c>
    </row>
    <row r="395" spans="1:10" x14ac:dyDescent="0.25">
      <c r="A395" s="10">
        <f t="shared" si="83"/>
        <v>43895</v>
      </c>
      <c r="B395">
        <f>'0305'!B70</f>
        <v>15</v>
      </c>
      <c r="C395">
        <f>'0305'!C70</f>
        <v>0</v>
      </c>
      <c r="D395">
        <f>'0305'!D70</f>
        <v>78.599999999999994</v>
      </c>
      <c r="E395">
        <f>'0305'!E70</f>
        <v>150</v>
      </c>
      <c r="F395" s="2">
        <f t="shared" si="80"/>
        <v>93.6</v>
      </c>
      <c r="G395" s="2">
        <f t="shared" si="81"/>
        <v>150</v>
      </c>
      <c r="H395" s="12">
        <f t="shared" si="82"/>
        <v>-37.6</v>
      </c>
    </row>
    <row r="396" spans="1:10" x14ac:dyDescent="0.25">
      <c r="A396" s="10">
        <f t="shared" si="83"/>
        <v>43902</v>
      </c>
      <c r="B396">
        <f>'0312'!B70</f>
        <v>0</v>
      </c>
      <c r="C396">
        <f>'0312'!C70</f>
        <v>0</v>
      </c>
      <c r="D396">
        <f>'0312'!D70</f>
        <v>101.6</v>
      </c>
      <c r="E396">
        <f>'0312'!E70</f>
        <v>150</v>
      </c>
      <c r="F396" s="2">
        <f t="shared" ref="F396:F413" si="84">+B396+D396</f>
        <v>101.6</v>
      </c>
      <c r="G396" s="2">
        <f t="shared" ref="G396:G413" si="85">+C396+E396</f>
        <v>150</v>
      </c>
      <c r="H396" s="12">
        <f t="shared" si="82"/>
        <v>-32.266666666666666</v>
      </c>
    </row>
    <row r="397" spans="1:10" ht="15" x14ac:dyDescent="0.35">
      <c r="A397" s="10">
        <f t="shared" si="83"/>
        <v>43909</v>
      </c>
      <c r="B397">
        <f>'0319'!B70</f>
        <v>0</v>
      </c>
      <c r="C397">
        <f>'0319'!C70</f>
        <v>0</v>
      </c>
      <c r="D397">
        <f>'0319'!D70</f>
        <v>144.30000000000001</v>
      </c>
      <c r="E397">
        <f>'0319'!E70</f>
        <v>150</v>
      </c>
      <c r="F397" s="2">
        <f t="shared" si="84"/>
        <v>144.30000000000001</v>
      </c>
      <c r="G397" s="2">
        <f t="shared" si="85"/>
        <v>150</v>
      </c>
      <c r="H397" s="12">
        <f t="shared" si="82"/>
        <v>-3.7999999999999923</v>
      </c>
      <c r="J397" s="264"/>
    </row>
    <row r="398" spans="1:10" x14ac:dyDescent="0.25">
      <c r="A398" s="10">
        <f t="shared" si="83"/>
        <v>43916</v>
      </c>
      <c r="B398">
        <f>'0326'!B70</f>
        <v>25</v>
      </c>
      <c r="C398">
        <f>'0326'!C70</f>
        <v>0</v>
      </c>
      <c r="D398">
        <f>'0326'!D70</f>
        <v>144.30000000000001</v>
      </c>
      <c r="E398">
        <f>'0326'!E70</f>
        <v>150</v>
      </c>
      <c r="F398" s="2">
        <f t="shared" si="84"/>
        <v>169.3</v>
      </c>
      <c r="G398" s="2">
        <f t="shared" si="85"/>
        <v>150</v>
      </c>
      <c r="H398" s="12">
        <f t="shared" si="82"/>
        <v>12.866666666666671</v>
      </c>
    </row>
    <row r="399" spans="1:10" x14ac:dyDescent="0.25">
      <c r="A399" s="10">
        <f t="shared" si="83"/>
        <v>43923</v>
      </c>
      <c r="B399">
        <f>'0402'!B71</f>
        <v>25</v>
      </c>
      <c r="C399">
        <f>'0402'!C71</f>
        <v>0</v>
      </c>
      <c r="D399">
        <f>'0402'!D71</f>
        <v>144.30000000000001</v>
      </c>
      <c r="E399">
        <f>'0402'!E71</f>
        <v>150</v>
      </c>
      <c r="F399" s="2">
        <f t="shared" si="84"/>
        <v>169.3</v>
      </c>
      <c r="G399" s="2">
        <f t="shared" si="85"/>
        <v>150</v>
      </c>
      <c r="H399" s="12">
        <f t="shared" si="82"/>
        <v>12.866666666666671</v>
      </c>
    </row>
    <row r="400" spans="1:10" x14ac:dyDescent="0.25">
      <c r="A400" s="10">
        <f t="shared" si="83"/>
        <v>43930</v>
      </c>
      <c r="B400">
        <f>'0409'!B71</f>
        <v>41</v>
      </c>
      <c r="C400">
        <f>'0409'!C71</f>
        <v>0</v>
      </c>
      <c r="D400">
        <f>'0409'!D71</f>
        <v>144.30000000000001</v>
      </c>
      <c r="E400">
        <f>'0409'!E71</f>
        <v>150</v>
      </c>
      <c r="F400" s="2">
        <f t="shared" si="84"/>
        <v>185.3</v>
      </c>
      <c r="G400" s="2">
        <f t="shared" si="85"/>
        <v>150</v>
      </c>
      <c r="H400" s="12">
        <f t="shared" si="82"/>
        <v>23.533333333333339</v>
      </c>
    </row>
    <row r="401" spans="1:10" x14ac:dyDescent="0.25">
      <c r="A401" s="10">
        <f t="shared" si="83"/>
        <v>43937</v>
      </c>
      <c r="B401">
        <f>'0416'!B72</f>
        <v>61</v>
      </c>
      <c r="C401">
        <f>'0416'!C72</f>
        <v>0</v>
      </c>
      <c r="D401">
        <f>'0416'!D72</f>
        <v>144.30000000000001</v>
      </c>
      <c r="E401">
        <f>'0416'!E72</f>
        <v>150</v>
      </c>
      <c r="F401" s="2">
        <f t="shared" si="84"/>
        <v>205.3</v>
      </c>
      <c r="G401" s="2">
        <f t="shared" si="85"/>
        <v>150</v>
      </c>
      <c r="H401" s="12">
        <f t="shared" si="82"/>
        <v>36.866666666666667</v>
      </c>
    </row>
    <row r="402" spans="1:10" x14ac:dyDescent="0.25">
      <c r="A402" s="10">
        <f t="shared" si="83"/>
        <v>43944</v>
      </c>
      <c r="B402">
        <f>'0423'!B75</f>
        <v>61</v>
      </c>
      <c r="C402">
        <f>'0423'!C75</f>
        <v>0</v>
      </c>
      <c r="D402">
        <f>'0423'!D75</f>
        <v>144.30000000000001</v>
      </c>
      <c r="E402">
        <f>'0423'!E75</f>
        <v>150</v>
      </c>
      <c r="F402" s="2">
        <f t="shared" si="84"/>
        <v>205.3</v>
      </c>
      <c r="G402" s="2">
        <f t="shared" si="85"/>
        <v>150</v>
      </c>
      <c r="H402" s="12">
        <f t="shared" si="82"/>
        <v>36.866666666666667</v>
      </c>
    </row>
    <row r="403" spans="1:10" x14ac:dyDescent="0.25">
      <c r="A403" s="10">
        <f t="shared" si="83"/>
        <v>43951</v>
      </c>
      <c r="B403">
        <f>'0430'!B75</f>
        <v>41</v>
      </c>
      <c r="C403">
        <f>'0430'!C75</f>
        <v>0</v>
      </c>
      <c r="D403">
        <f>'0430'!D75</f>
        <v>177.2</v>
      </c>
      <c r="E403">
        <f>'0430'!E75</f>
        <v>150</v>
      </c>
      <c r="F403" s="2">
        <f t="shared" si="84"/>
        <v>218.2</v>
      </c>
      <c r="G403" s="2">
        <f t="shared" si="85"/>
        <v>150</v>
      </c>
      <c r="H403" s="12">
        <f t="shared" si="82"/>
        <v>45.466666666666654</v>
      </c>
      <c r="J403">
        <f>'0430'!F75</f>
        <v>0</v>
      </c>
    </row>
    <row r="404" spans="1:10" x14ac:dyDescent="0.25">
      <c r="A404" s="10">
        <f t="shared" si="83"/>
        <v>43958</v>
      </c>
      <c r="B404">
        <f>'0507'!B75</f>
        <v>41</v>
      </c>
      <c r="C404">
        <f>'0507'!C75</f>
        <v>0</v>
      </c>
      <c r="D404">
        <f>'0507'!D75</f>
        <v>177.2</v>
      </c>
      <c r="E404">
        <f>'0507'!E75</f>
        <v>150</v>
      </c>
      <c r="F404" s="2">
        <f t="shared" si="84"/>
        <v>218.2</v>
      </c>
      <c r="G404" s="2">
        <f t="shared" si="85"/>
        <v>150</v>
      </c>
      <c r="H404" s="12">
        <f t="shared" si="82"/>
        <v>45.466666666666654</v>
      </c>
      <c r="J404">
        <f>'0507'!F75</f>
        <v>0</v>
      </c>
    </row>
    <row r="405" spans="1:10" x14ac:dyDescent="0.25">
      <c r="A405" s="10">
        <f t="shared" si="83"/>
        <v>43965</v>
      </c>
      <c r="B405">
        <f>'0514'!B75</f>
        <v>25</v>
      </c>
      <c r="C405">
        <f>'0514'!C75</f>
        <v>0</v>
      </c>
      <c r="D405">
        <f>'0514'!D75</f>
        <v>193.2</v>
      </c>
      <c r="E405">
        <f>'0514'!E75</f>
        <v>150</v>
      </c>
      <c r="F405" s="2">
        <f t="shared" si="84"/>
        <v>218.2</v>
      </c>
      <c r="G405" s="2">
        <f t="shared" si="85"/>
        <v>150</v>
      </c>
      <c r="H405" s="12">
        <f t="shared" si="82"/>
        <v>45.466666666666654</v>
      </c>
      <c r="J405">
        <f>'0514'!F75</f>
        <v>0</v>
      </c>
    </row>
    <row r="406" spans="1:10" x14ac:dyDescent="0.25">
      <c r="A406" s="10">
        <f t="shared" si="83"/>
        <v>43972</v>
      </c>
      <c r="B406">
        <f>'0521'!B76</f>
        <v>25</v>
      </c>
      <c r="C406">
        <f>'0521'!C76</f>
        <v>0</v>
      </c>
      <c r="D406">
        <f>'0521'!D76</f>
        <v>193.2</v>
      </c>
      <c r="E406">
        <f>'0521'!E76</f>
        <v>150</v>
      </c>
      <c r="F406" s="2">
        <f t="shared" si="84"/>
        <v>218.2</v>
      </c>
      <c r="G406" s="2">
        <f t="shared" si="85"/>
        <v>150</v>
      </c>
      <c r="H406" s="12">
        <f t="shared" si="82"/>
        <v>45.466666666666654</v>
      </c>
      <c r="J406">
        <f>'0521'!F76</f>
        <v>0</v>
      </c>
    </row>
    <row r="407" spans="1:10" x14ac:dyDescent="0.25">
      <c r="A407" s="10">
        <f t="shared" si="83"/>
        <v>43979</v>
      </c>
      <c r="B407">
        <f>'0528'!B76</f>
        <v>25</v>
      </c>
      <c r="C407">
        <f>'0528'!C76</f>
        <v>0</v>
      </c>
      <c r="D407">
        <f>'0528'!D76</f>
        <v>200.7</v>
      </c>
      <c r="E407">
        <f>'0528'!E76</f>
        <v>150</v>
      </c>
      <c r="F407" s="2">
        <f t="shared" si="84"/>
        <v>225.7</v>
      </c>
      <c r="G407" s="2">
        <f t="shared" si="85"/>
        <v>150</v>
      </c>
      <c r="H407" s="12">
        <f t="shared" si="82"/>
        <v>50.466666666666661</v>
      </c>
      <c r="J407">
        <f>'0528'!F76</f>
        <v>0</v>
      </c>
    </row>
    <row r="408" spans="1:10" x14ac:dyDescent="0.25">
      <c r="A408" s="10">
        <f t="shared" si="83"/>
        <v>43986</v>
      </c>
      <c r="B408">
        <f>'0604'!B76</f>
        <v>23.7</v>
      </c>
      <c r="C408">
        <f>'0604'!C76</f>
        <v>0</v>
      </c>
      <c r="D408">
        <f>'0604'!D76</f>
        <v>232</v>
      </c>
      <c r="E408">
        <f>'0604'!E76</f>
        <v>150</v>
      </c>
      <c r="F408" s="2">
        <f t="shared" si="84"/>
        <v>255.7</v>
      </c>
      <c r="G408" s="2">
        <f t="shared" si="85"/>
        <v>150</v>
      </c>
      <c r="H408" s="12">
        <f t="shared" si="82"/>
        <v>70.466666666666654</v>
      </c>
      <c r="J408">
        <f>'0604'!F76</f>
        <v>0</v>
      </c>
    </row>
    <row r="409" spans="1:10" x14ac:dyDescent="0.25">
      <c r="A409" s="10">
        <f t="shared" si="83"/>
        <v>43993</v>
      </c>
      <c r="B409">
        <f>'0611'!B75</f>
        <v>25.2</v>
      </c>
      <c r="C409">
        <f>'0611'!C75</f>
        <v>0</v>
      </c>
      <c r="D409">
        <f>'0611'!D75</f>
        <v>273.39999999999998</v>
      </c>
      <c r="E409">
        <f>'0611'!E75</f>
        <v>150</v>
      </c>
      <c r="F409" s="2">
        <f t="shared" si="84"/>
        <v>298.59999999999997</v>
      </c>
      <c r="G409" s="2">
        <f t="shared" si="85"/>
        <v>150</v>
      </c>
      <c r="H409" s="12">
        <f t="shared" si="82"/>
        <v>99.066666666666634</v>
      </c>
      <c r="J409">
        <f>'0611'!F75</f>
        <v>0</v>
      </c>
    </row>
    <row r="410" spans="1:10" x14ac:dyDescent="0.25">
      <c r="A410" s="10">
        <f t="shared" si="83"/>
        <v>44000</v>
      </c>
      <c r="B410">
        <f>'0618'!B75</f>
        <v>25.2</v>
      </c>
      <c r="C410">
        <f>'0618'!C75</f>
        <v>0</v>
      </c>
      <c r="D410">
        <f>'0618'!D75</f>
        <v>273.39999999999998</v>
      </c>
      <c r="E410">
        <f>'0618'!E75</f>
        <v>150</v>
      </c>
      <c r="F410" s="2">
        <f t="shared" si="84"/>
        <v>298.59999999999997</v>
      </c>
      <c r="G410" s="2">
        <f t="shared" si="85"/>
        <v>150</v>
      </c>
      <c r="H410" s="12">
        <f t="shared" si="82"/>
        <v>99.066666666666634</v>
      </c>
      <c r="J410">
        <f>'0618'!F75</f>
        <v>0</v>
      </c>
    </row>
    <row r="411" spans="1:10" x14ac:dyDescent="0.25">
      <c r="A411" s="10">
        <f t="shared" si="83"/>
        <v>44007</v>
      </c>
      <c r="B411">
        <f>'0625'!B75</f>
        <v>55.2</v>
      </c>
      <c r="C411">
        <f>'0625'!C75</f>
        <v>0</v>
      </c>
      <c r="D411">
        <f>'0625'!D75</f>
        <v>273.39999999999998</v>
      </c>
      <c r="E411">
        <f>'0625'!E75</f>
        <v>150</v>
      </c>
      <c r="F411" s="2">
        <f t="shared" si="84"/>
        <v>328.59999999999997</v>
      </c>
      <c r="G411" s="2">
        <f t="shared" si="85"/>
        <v>150</v>
      </c>
      <c r="H411" s="12">
        <f t="shared" si="82"/>
        <v>119.06666666666665</v>
      </c>
      <c r="J411">
        <f>'0625'!F75</f>
        <v>0</v>
      </c>
    </row>
    <row r="412" spans="1:10" x14ac:dyDescent="0.25">
      <c r="A412" s="10">
        <f t="shared" si="83"/>
        <v>44014</v>
      </c>
      <c r="B412">
        <f>'0702'!B75</f>
        <v>55.2</v>
      </c>
      <c r="C412">
        <f>'0702'!C75</f>
        <v>0</v>
      </c>
      <c r="D412">
        <f>'0702'!D75</f>
        <v>273.39999999999998</v>
      </c>
      <c r="E412">
        <f>'0702'!E75</f>
        <v>150</v>
      </c>
      <c r="F412" s="2">
        <f t="shared" si="84"/>
        <v>328.59999999999997</v>
      </c>
      <c r="G412" s="2">
        <f t="shared" si="85"/>
        <v>150</v>
      </c>
      <c r="H412" s="12">
        <f t="shared" si="82"/>
        <v>119.06666666666665</v>
      </c>
      <c r="J412">
        <f>'0702'!F75</f>
        <v>0</v>
      </c>
    </row>
    <row r="413" spans="1:10" x14ac:dyDescent="0.25">
      <c r="A413" s="10">
        <f t="shared" si="83"/>
        <v>44021</v>
      </c>
      <c r="B413">
        <f>'0709'!B75</f>
        <v>55.2</v>
      </c>
      <c r="C413">
        <f>'0709'!C75</f>
        <v>0</v>
      </c>
      <c r="D413">
        <f>'0709'!D75</f>
        <v>273.39999999999998</v>
      </c>
      <c r="E413">
        <f>'0709'!E75</f>
        <v>150</v>
      </c>
      <c r="F413" s="2">
        <f t="shared" si="84"/>
        <v>328.59999999999997</v>
      </c>
      <c r="G413" s="2">
        <f t="shared" si="85"/>
        <v>150</v>
      </c>
      <c r="H413" s="12">
        <f t="shared" si="82"/>
        <v>119.06666666666665</v>
      </c>
      <c r="J413">
        <f>'0709'!F75</f>
        <v>0</v>
      </c>
    </row>
    <row r="414" spans="1:10" x14ac:dyDescent="0.25">
      <c r="A414" s="10">
        <f t="shared" si="83"/>
        <v>44028</v>
      </c>
      <c r="B414">
        <f>'0716'!B75</f>
        <v>55.2</v>
      </c>
      <c r="C414">
        <f>'0716'!C75</f>
        <v>0</v>
      </c>
      <c r="D414">
        <f>'0716'!D75</f>
        <v>273.39999999999998</v>
      </c>
      <c r="E414">
        <f>'0716'!E75</f>
        <v>150</v>
      </c>
      <c r="F414" s="2">
        <f t="shared" ref="F414:F444" si="86">+B414+D414</f>
        <v>328.59999999999997</v>
      </c>
      <c r="G414" s="2">
        <f t="shared" ref="G414:G444" si="87">+C414+E414</f>
        <v>150</v>
      </c>
      <c r="H414" s="12">
        <f t="shared" si="82"/>
        <v>119.06666666666665</v>
      </c>
      <c r="J414">
        <f>'0716'!F75</f>
        <v>0</v>
      </c>
    </row>
    <row r="415" spans="1:10" x14ac:dyDescent="0.25">
      <c r="A415" s="10">
        <f t="shared" si="83"/>
        <v>44035</v>
      </c>
      <c r="B415">
        <f>'0723'!B75</f>
        <v>30</v>
      </c>
      <c r="C415">
        <f>'0723'!C75</f>
        <v>0</v>
      </c>
      <c r="D415">
        <f>'0723'!D75</f>
        <v>297.60000000000002</v>
      </c>
      <c r="E415">
        <f>'0723'!E75</f>
        <v>150</v>
      </c>
      <c r="F415" s="2">
        <f t="shared" si="86"/>
        <v>327.60000000000002</v>
      </c>
      <c r="G415" s="2">
        <f t="shared" si="87"/>
        <v>150</v>
      </c>
      <c r="H415" s="12">
        <f t="shared" si="82"/>
        <v>118.40000000000002</v>
      </c>
      <c r="J415">
        <f>'0723'!F75</f>
        <v>0</v>
      </c>
    </row>
    <row r="416" spans="1:10" x14ac:dyDescent="0.25">
      <c r="A416" s="10">
        <f t="shared" si="83"/>
        <v>44042</v>
      </c>
      <c r="B416">
        <f>'0730'!B75</f>
        <v>24.6</v>
      </c>
      <c r="C416">
        <f>'0730'!C75</f>
        <v>0</v>
      </c>
      <c r="D416">
        <f>'0730'!D75</f>
        <v>297.60000000000002</v>
      </c>
      <c r="E416">
        <f>'0730'!E75</f>
        <v>150</v>
      </c>
      <c r="F416" s="2">
        <f t="shared" si="86"/>
        <v>322.20000000000005</v>
      </c>
      <c r="G416" s="2">
        <f t="shared" si="87"/>
        <v>150</v>
      </c>
      <c r="H416" s="12">
        <f t="shared" si="82"/>
        <v>114.80000000000001</v>
      </c>
      <c r="J416">
        <f>'0730'!F75</f>
        <v>0</v>
      </c>
    </row>
    <row r="417" spans="1:10" x14ac:dyDescent="0.25">
      <c r="A417" s="10">
        <f t="shared" si="83"/>
        <v>44049</v>
      </c>
      <c r="B417">
        <f>'0806'!B75</f>
        <v>54.6</v>
      </c>
      <c r="C417">
        <f>'0806'!C75</f>
        <v>0</v>
      </c>
      <c r="D417">
        <f>'0806'!D75</f>
        <v>326.7</v>
      </c>
      <c r="E417">
        <f>'0806'!E75</f>
        <v>150</v>
      </c>
      <c r="F417" s="2">
        <f t="shared" si="86"/>
        <v>381.3</v>
      </c>
      <c r="G417" s="2">
        <f t="shared" si="87"/>
        <v>150</v>
      </c>
      <c r="H417" s="12">
        <f t="shared" si="82"/>
        <v>154.20000000000002</v>
      </c>
      <c r="J417">
        <f>'0806'!F75</f>
        <v>0</v>
      </c>
    </row>
    <row r="418" spans="1:10" x14ac:dyDescent="0.25">
      <c r="A418" s="10">
        <f t="shared" si="83"/>
        <v>44056</v>
      </c>
      <c r="B418">
        <f>'0813'!B74</f>
        <v>54.6</v>
      </c>
      <c r="C418">
        <f>'0813'!C74</f>
        <v>0</v>
      </c>
      <c r="D418">
        <f>'0813'!D74</f>
        <v>326.7</v>
      </c>
      <c r="E418">
        <f>'0813'!E74</f>
        <v>150</v>
      </c>
      <c r="F418" s="2">
        <f t="shared" si="86"/>
        <v>381.3</v>
      </c>
      <c r="G418" s="2">
        <f t="shared" si="87"/>
        <v>150</v>
      </c>
      <c r="H418" s="12">
        <f t="shared" si="82"/>
        <v>154.20000000000002</v>
      </c>
      <c r="J418">
        <f>'0813'!F74</f>
        <v>0</v>
      </c>
    </row>
    <row r="419" spans="1:10" x14ac:dyDescent="0.25">
      <c r="A419" s="10">
        <f t="shared" si="83"/>
        <v>44063</v>
      </c>
      <c r="B419">
        <f>'0820'!B74</f>
        <v>30</v>
      </c>
      <c r="C419">
        <f>'0820'!C74</f>
        <v>0</v>
      </c>
      <c r="D419">
        <f>'0820'!D74</f>
        <v>350.6</v>
      </c>
      <c r="E419">
        <f>'0820'!E74</f>
        <v>150</v>
      </c>
      <c r="F419" s="2">
        <f t="shared" si="86"/>
        <v>380.6</v>
      </c>
      <c r="G419" s="2">
        <f t="shared" si="87"/>
        <v>150</v>
      </c>
      <c r="H419" s="12">
        <f t="shared" si="82"/>
        <v>153.73333333333338</v>
      </c>
      <c r="J419">
        <f>'0820'!F74</f>
        <v>0</v>
      </c>
    </row>
    <row r="420" spans="1:10" x14ac:dyDescent="0.25">
      <c r="A420" s="10">
        <f t="shared" si="83"/>
        <v>44070</v>
      </c>
      <c r="B420">
        <f>'0827'!B74</f>
        <v>30</v>
      </c>
      <c r="C420">
        <f>'0827'!C74</f>
        <v>0</v>
      </c>
      <c r="D420">
        <f>'0827'!D74</f>
        <v>350.6</v>
      </c>
      <c r="E420">
        <f>'0827'!E74</f>
        <v>150</v>
      </c>
      <c r="F420" s="2">
        <f t="shared" si="86"/>
        <v>380.6</v>
      </c>
      <c r="G420" s="2">
        <f t="shared" si="87"/>
        <v>150</v>
      </c>
      <c r="H420" s="12">
        <f t="shared" si="82"/>
        <v>153.73333333333338</v>
      </c>
      <c r="J420">
        <f>'0827'!F74</f>
        <v>0</v>
      </c>
    </row>
    <row r="421" spans="1:10" x14ac:dyDescent="0.25">
      <c r="A421" s="10">
        <f t="shared" si="83"/>
        <v>44077</v>
      </c>
      <c r="B421">
        <f>'0903'!B46</f>
        <v>30</v>
      </c>
      <c r="C421">
        <f>'0903'!C46</f>
        <v>0</v>
      </c>
      <c r="D421">
        <f>'0903'!D46</f>
        <v>0</v>
      </c>
      <c r="E421">
        <f>'0903'!E46</f>
        <v>0</v>
      </c>
      <c r="F421" s="2">
        <f t="shared" si="86"/>
        <v>30</v>
      </c>
      <c r="G421" s="2">
        <f t="shared" si="87"/>
        <v>0</v>
      </c>
      <c r="H421" s="12" t="e">
        <f t="shared" si="82"/>
        <v>#DIV/0!</v>
      </c>
      <c r="I421" t="str">
        <f>'0827'!F75</f>
        <v>------------</v>
      </c>
    </row>
    <row r="422" spans="1:10" x14ac:dyDescent="0.25">
      <c r="A422" s="10">
        <f t="shared" si="83"/>
        <v>44084</v>
      </c>
      <c r="B422">
        <f>'0910'!B49</f>
        <v>30</v>
      </c>
      <c r="C422">
        <f>'0910'!C49</f>
        <v>0</v>
      </c>
      <c r="D422">
        <f>'0910'!D49</f>
        <v>0</v>
      </c>
      <c r="E422">
        <f>'0910'!E49</f>
        <v>0</v>
      </c>
      <c r="F422" s="2">
        <f t="shared" si="86"/>
        <v>30</v>
      </c>
      <c r="G422" s="2">
        <f t="shared" si="87"/>
        <v>0</v>
      </c>
      <c r="H422" s="12" t="e">
        <f t="shared" si="82"/>
        <v>#DIV/0!</v>
      </c>
    </row>
    <row r="423" spans="1:10" x14ac:dyDescent="0.25">
      <c r="A423" s="10">
        <f t="shared" si="83"/>
        <v>44091</v>
      </c>
      <c r="B423">
        <f>'0917'!B51</f>
        <v>30</v>
      </c>
      <c r="C423">
        <f>'0917'!C51</f>
        <v>0</v>
      </c>
      <c r="D423">
        <f>'0917'!D51</f>
        <v>0</v>
      </c>
      <c r="E423">
        <f>'0917'!E51</f>
        <v>0</v>
      </c>
      <c r="F423" s="2">
        <f t="shared" si="86"/>
        <v>30</v>
      </c>
      <c r="G423" s="2">
        <f t="shared" si="87"/>
        <v>0</v>
      </c>
      <c r="H423" s="12" t="e">
        <f t="shared" si="82"/>
        <v>#DIV/0!</v>
      </c>
    </row>
    <row r="424" spans="1:10" x14ac:dyDescent="0.25">
      <c r="A424" s="10">
        <f t="shared" si="83"/>
        <v>44098</v>
      </c>
      <c r="B424">
        <f>'0924'!B52</f>
        <v>30</v>
      </c>
      <c r="C424">
        <f>'0924'!C52</f>
        <v>0</v>
      </c>
      <c r="D424">
        <f>'0924'!D52</f>
        <v>0</v>
      </c>
      <c r="E424">
        <f>'0924'!E52</f>
        <v>0</v>
      </c>
      <c r="F424" s="2">
        <f t="shared" si="86"/>
        <v>30</v>
      </c>
      <c r="G424" s="2">
        <f t="shared" si="87"/>
        <v>0</v>
      </c>
      <c r="H424" s="12" t="e">
        <f t="shared" si="82"/>
        <v>#DIV/0!</v>
      </c>
      <c r="I424" t="str">
        <f>'0827'!F78</f>
        <v>------------</v>
      </c>
    </row>
    <row r="425" spans="1:10" x14ac:dyDescent="0.25">
      <c r="A425" s="10">
        <f t="shared" si="83"/>
        <v>44105</v>
      </c>
      <c r="B425">
        <f>'1001'!B52</f>
        <v>30</v>
      </c>
      <c r="C425">
        <f>'1001'!C52</f>
        <v>0</v>
      </c>
      <c r="D425">
        <f>'1001'!D52</f>
        <v>0</v>
      </c>
      <c r="E425">
        <f>'1001'!E52</f>
        <v>0</v>
      </c>
      <c r="F425" s="2">
        <f t="shared" si="86"/>
        <v>30</v>
      </c>
      <c r="G425" s="2">
        <f t="shared" si="87"/>
        <v>0</v>
      </c>
      <c r="H425" s="12" t="e">
        <f t="shared" si="82"/>
        <v>#DIV/0!</v>
      </c>
    </row>
    <row r="426" spans="1:10" x14ac:dyDescent="0.25">
      <c r="A426" s="10">
        <f t="shared" si="83"/>
        <v>44112</v>
      </c>
      <c r="B426">
        <f>'1008'!B53</f>
        <v>28.9</v>
      </c>
      <c r="C426">
        <f>'1008'!C53</f>
        <v>0</v>
      </c>
      <c r="D426">
        <f>'1008'!D53</f>
        <v>1.1000000000000001</v>
      </c>
      <c r="E426">
        <f>'1008'!E53</f>
        <v>0</v>
      </c>
      <c r="F426" s="2">
        <f t="shared" si="86"/>
        <v>30</v>
      </c>
      <c r="G426" s="2">
        <f t="shared" si="87"/>
        <v>0</v>
      </c>
    </row>
    <row r="427" spans="1:10" x14ac:dyDescent="0.25">
      <c r="A427" s="10">
        <f t="shared" si="83"/>
        <v>44119</v>
      </c>
      <c r="B427">
        <f>'1015'!B53</f>
        <v>28.9</v>
      </c>
      <c r="C427">
        <f>'1015'!C53</f>
        <v>0</v>
      </c>
      <c r="D427">
        <f>'1015'!D53</f>
        <v>12.2</v>
      </c>
      <c r="E427">
        <f>'1015'!E53</f>
        <v>0</v>
      </c>
      <c r="F427" s="2">
        <f t="shared" si="86"/>
        <v>41.099999999999994</v>
      </c>
      <c r="G427" s="2">
        <f>+C427+E427</f>
        <v>0</v>
      </c>
    </row>
    <row r="428" spans="1:10" x14ac:dyDescent="0.25">
      <c r="A428" s="10">
        <f t="shared" si="83"/>
        <v>44126</v>
      </c>
      <c r="B428">
        <f>'1022'!B58</f>
        <v>0</v>
      </c>
      <c r="C428">
        <f>'1022'!C58</f>
        <v>22.5</v>
      </c>
      <c r="D428">
        <f>'1022'!D58</f>
        <v>41.1</v>
      </c>
      <c r="E428">
        <f>'1022'!E58</f>
        <v>0</v>
      </c>
      <c r="F428" s="2">
        <f t="shared" si="86"/>
        <v>41.1</v>
      </c>
      <c r="G428" s="2">
        <f t="shared" si="87"/>
        <v>22.5</v>
      </c>
    </row>
    <row r="429" spans="1:10" x14ac:dyDescent="0.25">
      <c r="A429" s="10">
        <f t="shared" si="83"/>
        <v>44133</v>
      </c>
      <c r="B429">
        <f>'1029'!B60</f>
        <v>0</v>
      </c>
      <c r="C429">
        <f>'1029'!C60</f>
        <v>22.5</v>
      </c>
      <c r="D429">
        <f>'1029'!D60</f>
        <v>41.1</v>
      </c>
      <c r="E429">
        <f>'1029'!E60</f>
        <v>0</v>
      </c>
      <c r="F429" s="2">
        <f t="shared" si="86"/>
        <v>41.1</v>
      </c>
      <c r="G429" s="2">
        <f t="shared" si="87"/>
        <v>22.5</v>
      </c>
    </row>
    <row r="430" spans="1:10" x14ac:dyDescent="0.25">
      <c r="A430" s="10">
        <f t="shared" si="83"/>
        <v>44140</v>
      </c>
      <c r="B430">
        <f>'1105'!B61</f>
        <v>0</v>
      </c>
      <c r="C430">
        <f>'1105'!C61</f>
        <v>22.5</v>
      </c>
      <c r="D430">
        <f>'1105'!D61</f>
        <v>41.1</v>
      </c>
      <c r="E430">
        <f>'1105'!E61</f>
        <v>0</v>
      </c>
      <c r="F430" s="2">
        <f t="shared" si="86"/>
        <v>41.1</v>
      </c>
      <c r="G430" s="2">
        <f t="shared" si="87"/>
        <v>22.5</v>
      </c>
    </row>
    <row r="431" spans="1:10" x14ac:dyDescent="0.25">
      <c r="A431" s="10">
        <f t="shared" si="83"/>
        <v>44147</v>
      </c>
      <c r="B431">
        <f>'1112'!B60</f>
        <v>0</v>
      </c>
      <c r="C431">
        <f>'1112'!C60</f>
        <v>18.2</v>
      </c>
      <c r="D431">
        <f>'1112'!D60</f>
        <v>108.6</v>
      </c>
      <c r="E431">
        <f>'1112'!E60</f>
        <v>0</v>
      </c>
      <c r="F431" s="2">
        <f t="shared" si="86"/>
        <v>108.6</v>
      </c>
      <c r="G431" s="2">
        <f t="shared" si="87"/>
        <v>18.2</v>
      </c>
    </row>
    <row r="432" spans="1:10" x14ac:dyDescent="0.25">
      <c r="A432" s="10">
        <f t="shared" si="83"/>
        <v>44154</v>
      </c>
      <c r="B432">
        <f>'1119'!B60</f>
        <v>0</v>
      </c>
      <c r="C432">
        <f>'1119'!C60</f>
        <v>18.2</v>
      </c>
      <c r="D432">
        <f>'1119'!D60</f>
        <v>108.6</v>
      </c>
      <c r="E432">
        <f>'1119'!E60</f>
        <v>0</v>
      </c>
      <c r="F432" s="2">
        <f t="shared" si="86"/>
        <v>108.6</v>
      </c>
      <c r="G432" s="2">
        <f t="shared" si="87"/>
        <v>18.2</v>
      </c>
    </row>
    <row r="433" spans="1:7" x14ac:dyDescent="0.25">
      <c r="A433" s="10">
        <f t="shared" si="83"/>
        <v>44161</v>
      </c>
      <c r="B433">
        <f>'1126'!B61</f>
        <v>0</v>
      </c>
      <c r="C433">
        <f>'1126'!C61</f>
        <v>18.2</v>
      </c>
      <c r="D433">
        <f>'1126'!D61</f>
        <v>108.6</v>
      </c>
      <c r="E433">
        <f>'1126'!E61</f>
        <v>0</v>
      </c>
      <c r="F433" s="2">
        <f t="shared" si="86"/>
        <v>108.6</v>
      </c>
      <c r="G433" s="2">
        <f t="shared" si="87"/>
        <v>18.2</v>
      </c>
    </row>
    <row r="434" spans="1:7" x14ac:dyDescent="0.25">
      <c r="A434" s="10">
        <f t="shared" si="83"/>
        <v>44168</v>
      </c>
      <c r="B434">
        <f>'1203'!B61</f>
        <v>18</v>
      </c>
      <c r="C434">
        <f>'1203'!C61</f>
        <v>18.2</v>
      </c>
      <c r="D434">
        <f>'1203'!D61</f>
        <v>108.6</v>
      </c>
      <c r="E434">
        <f>'1203'!E61</f>
        <v>0</v>
      </c>
      <c r="F434" s="2">
        <f t="shared" si="86"/>
        <v>126.6</v>
      </c>
      <c r="G434" s="2">
        <f t="shared" si="87"/>
        <v>18.2</v>
      </c>
    </row>
    <row r="435" spans="1:7" x14ac:dyDescent="0.25">
      <c r="A435" s="10">
        <f t="shared" si="83"/>
        <v>44175</v>
      </c>
      <c r="B435">
        <f>'1210'!B62</f>
        <v>18</v>
      </c>
      <c r="C435">
        <f>'1210'!C62</f>
        <v>0</v>
      </c>
      <c r="D435">
        <f>'1210'!D62</f>
        <v>122.1</v>
      </c>
      <c r="E435">
        <f>'1210'!E62</f>
        <v>18.899999999999999</v>
      </c>
      <c r="F435" s="2">
        <f t="shared" si="86"/>
        <v>140.1</v>
      </c>
      <c r="G435" s="2">
        <f t="shared" si="87"/>
        <v>18.899999999999999</v>
      </c>
    </row>
    <row r="436" spans="1:7" x14ac:dyDescent="0.25">
      <c r="A436" s="10">
        <f t="shared" si="83"/>
        <v>44182</v>
      </c>
      <c r="B436">
        <f>'1217'!B64</f>
        <v>18</v>
      </c>
      <c r="C436">
        <f>'1217'!C64</f>
        <v>0</v>
      </c>
      <c r="D436">
        <f>'1217'!D64</f>
        <v>122.1</v>
      </c>
      <c r="E436">
        <f>'1217'!E64</f>
        <v>22.9</v>
      </c>
      <c r="F436" s="2">
        <f t="shared" si="86"/>
        <v>140.1</v>
      </c>
      <c r="G436" s="2">
        <f t="shared" si="87"/>
        <v>22.9</v>
      </c>
    </row>
    <row r="437" spans="1:7" x14ac:dyDescent="0.25">
      <c r="A437" s="10">
        <f t="shared" si="83"/>
        <v>44189</v>
      </c>
      <c r="B437">
        <f>'1224'!B65</f>
        <v>18</v>
      </c>
      <c r="C437">
        <f>'1224'!C65</f>
        <v>10</v>
      </c>
      <c r="D437">
        <f>'1224'!D65</f>
        <v>122.1</v>
      </c>
      <c r="E437">
        <f>'1224'!E65</f>
        <v>22.9</v>
      </c>
      <c r="F437" s="2">
        <f t="shared" si="86"/>
        <v>140.1</v>
      </c>
      <c r="G437" s="2">
        <f t="shared" si="87"/>
        <v>32.9</v>
      </c>
    </row>
    <row r="438" spans="1:7" x14ac:dyDescent="0.25">
      <c r="A438" s="10">
        <f t="shared" si="83"/>
        <v>44196</v>
      </c>
      <c r="B438">
        <f>'1231'!B65</f>
        <v>18</v>
      </c>
      <c r="C438">
        <f>'1231'!C65</f>
        <v>10</v>
      </c>
      <c r="D438">
        <f>'1231'!D65</f>
        <v>122.1</v>
      </c>
      <c r="E438">
        <f>'1231'!E65</f>
        <v>22.9</v>
      </c>
      <c r="F438" s="2">
        <f t="shared" si="86"/>
        <v>140.1</v>
      </c>
      <c r="G438" s="2">
        <f t="shared" si="87"/>
        <v>32.9</v>
      </c>
    </row>
    <row r="439" spans="1:7" x14ac:dyDescent="0.25">
      <c r="A439" s="10">
        <f t="shared" si="83"/>
        <v>44203</v>
      </c>
      <c r="B439">
        <f>'0107'!B65</f>
        <v>18</v>
      </c>
      <c r="C439">
        <f>'0107'!C65</f>
        <v>20</v>
      </c>
      <c r="D439">
        <f>'0107'!D65</f>
        <v>122.1</v>
      </c>
      <c r="E439">
        <f>'0107'!E65</f>
        <v>22.9</v>
      </c>
      <c r="F439" s="2">
        <f t="shared" si="86"/>
        <v>140.1</v>
      </c>
      <c r="G439" s="2">
        <f t="shared" si="87"/>
        <v>42.9</v>
      </c>
    </row>
    <row r="440" spans="1:7" x14ac:dyDescent="0.25">
      <c r="A440" s="10">
        <f t="shared" si="83"/>
        <v>44210</v>
      </c>
      <c r="B440">
        <f>'0114'!B65</f>
        <v>18</v>
      </c>
      <c r="C440">
        <f>'0114'!C65</f>
        <v>20</v>
      </c>
      <c r="D440">
        <f>'0114'!D65</f>
        <v>122.1</v>
      </c>
      <c r="E440">
        <f>'0114'!E65</f>
        <v>22.9</v>
      </c>
      <c r="F440" s="2">
        <f t="shared" si="86"/>
        <v>140.1</v>
      </c>
      <c r="G440" s="2">
        <f t="shared" si="87"/>
        <v>42.9</v>
      </c>
    </row>
    <row r="441" spans="1:7" x14ac:dyDescent="0.25">
      <c r="A441" s="10">
        <f t="shared" si="83"/>
        <v>44217</v>
      </c>
      <c r="B441">
        <f>'0121'!B67</f>
        <v>18</v>
      </c>
      <c r="C441">
        <f>'0121'!C67</f>
        <v>25</v>
      </c>
      <c r="D441">
        <f>'0121'!D67</f>
        <v>122.1</v>
      </c>
      <c r="E441">
        <f>'0121'!E67</f>
        <v>33.9</v>
      </c>
      <c r="F441" s="2">
        <f t="shared" si="86"/>
        <v>140.1</v>
      </c>
      <c r="G441" s="2">
        <f t="shared" si="87"/>
        <v>58.9</v>
      </c>
    </row>
    <row r="442" spans="1:7" x14ac:dyDescent="0.25">
      <c r="A442" s="10">
        <f t="shared" si="83"/>
        <v>44224</v>
      </c>
      <c r="B442">
        <f>'0128'!B67</f>
        <v>7</v>
      </c>
      <c r="C442">
        <f>'0128'!C67</f>
        <v>25</v>
      </c>
      <c r="D442">
        <f>'0128'!D67</f>
        <v>138.30000000000001</v>
      </c>
      <c r="E442">
        <f>'0128'!E67</f>
        <v>44.4</v>
      </c>
      <c r="F442" s="2">
        <f t="shared" si="86"/>
        <v>145.30000000000001</v>
      </c>
      <c r="G442" s="2">
        <f t="shared" si="87"/>
        <v>69.400000000000006</v>
      </c>
    </row>
    <row r="443" spans="1:7" x14ac:dyDescent="0.25">
      <c r="A443" s="10">
        <f t="shared" si="83"/>
        <v>44231</v>
      </c>
      <c r="B443">
        <f>'0204'!B68</f>
        <v>7</v>
      </c>
      <c r="C443">
        <f>'0204'!C68</f>
        <v>25</v>
      </c>
      <c r="D443">
        <f>'0204'!D68</f>
        <v>138.30000000000001</v>
      </c>
      <c r="E443">
        <f>'0204'!E68</f>
        <v>44.4</v>
      </c>
      <c r="F443" s="2">
        <f t="shared" si="86"/>
        <v>145.30000000000001</v>
      </c>
      <c r="G443" s="2">
        <f t="shared" si="87"/>
        <v>69.400000000000006</v>
      </c>
    </row>
    <row r="444" spans="1:7" x14ac:dyDescent="0.25">
      <c r="A444" s="10">
        <f t="shared" si="83"/>
        <v>44238</v>
      </c>
      <c r="B444">
        <f>'0211'!B67</f>
        <v>7</v>
      </c>
      <c r="C444">
        <f>'0211'!C67</f>
        <v>25</v>
      </c>
      <c r="D444">
        <f>'0211'!D67</f>
        <v>143.80000000000001</v>
      </c>
      <c r="E444">
        <f>'0211'!E67</f>
        <v>44.4</v>
      </c>
      <c r="F444" s="2">
        <f t="shared" si="86"/>
        <v>150.80000000000001</v>
      </c>
      <c r="G444" s="2">
        <f t="shared" si="87"/>
        <v>69.400000000000006</v>
      </c>
    </row>
    <row r="445" spans="1:7" x14ac:dyDescent="0.25">
      <c r="A445" s="10">
        <f t="shared" si="83"/>
        <v>44245</v>
      </c>
      <c r="B445">
        <f>'0218'!B67</f>
        <v>7</v>
      </c>
      <c r="C445">
        <f>'0218'!C67</f>
        <v>25</v>
      </c>
      <c r="D445">
        <f>'0218'!D67</f>
        <v>143.80000000000001</v>
      </c>
      <c r="E445">
        <f>'0218'!E67</f>
        <v>68.599999999999994</v>
      </c>
      <c r="F445" s="2">
        <f t="shared" ref="F445:F454" si="88">+B445+D445</f>
        <v>150.80000000000001</v>
      </c>
      <c r="G445" s="2">
        <f t="shared" ref="G445:G454" si="89">+C445+E445</f>
        <v>93.6</v>
      </c>
    </row>
    <row r="446" spans="1:7" x14ac:dyDescent="0.25">
      <c r="A446" s="10">
        <f t="shared" si="83"/>
        <v>44252</v>
      </c>
      <c r="B446">
        <f>'0225'!B68</f>
        <v>7</v>
      </c>
      <c r="C446">
        <f>'0225'!C68</f>
        <v>25</v>
      </c>
      <c r="D446">
        <f>'0225'!D68</f>
        <v>175.7</v>
      </c>
      <c r="E446">
        <f>'0225'!E68</f>
        <v>68.599999999999994</v>
      </c>
      <c r="F446" s="2">
        <f t="shared" si="88"/>
        <v>182.7</v>
      </c>
      <c r="G446" s="2">
        <f t="shared" si="89"/>
        <v>93.6</v>
      </c>
    </row>
    <row r="447" spans="1:7" x14ac:dyDescent="0.25">
      <c r="A447" s="10">
        <f t="shared" si="83"/>
        <v>44259</v>
      </c>
      <c r="B447">
        <f>'0304'!B69</f>
        <v>7</v>
      </c>
      <c r="C447">
        <f>'0304'!C69</f>
        <v>15</v>
      </c>
      <c r="D447">
        <f>'0304'!D69</f>
        <v>175.7</v>
      </c>
      <c r="E447">
        <f>'0304'!E69</f>
        <v>78.599999999999994</v>
      </c>
      <c r="F447" s="2">
        <f t="shared" si="88"/>
        <v>182.7</v>
      </c>
      <c r="G447" s="2">
        <f t="shared" si="89"/>
        <v>93.6</v>
      </c>
    </row>
    <row r="448" spans="1:7" x14ac:dyDescent="0.25">
      <c r="A448" s="10">
        <f t="shared" si="83"/>
        <v>44266</v>
      </c>
      <c r="B448">
        <f>'0311'!B69</f>
        <v>7</v>
      </c>
      <c r="C448">
        <f>'0311'!C69</f>
        <v>0</v>
      </c>
      <c r="D448">
        <f>'0311'!D69</f>
        <v>175.7</v>
      </c>
      <c r="E448">
        <f>'0311'!E69</f>
        <v>101.6</v>
      </c>
      <c r="F448" s="2">
        <f t="shared" si="88"/>
        <v>182.7</v>
      </c>
      <c r="G448" s="2">
        <f t="shared" si="89"/>
        <v>101.6</v>
      </c>
    </row>
    <row r="449" spans="1:10" x14ac:dyDescent="0.25">
      <c r="A449" s="10">
        <f t="shared" si="83"/>
        <v>44273</v>
      </c>
      <c r="B449">
        <f>'0318'!B69</f>
        <v>7</v>
      </c>
      <c r="C449">
        <f>'0318'!C69</f>
        <v>0</v>
      </c>
      <c r="D449">
        <f>'0318'!D69</f>
        <v>175.7</v>
      </c>
      <c r="E449">
        <f>'0318'!E69</f>
        <v>144.30000000000001</v>
      </c>
      <c r="F449" s="2">
        <f t="shared" si="88"/>
        <v>182.7</v>
      </c>
      <c r="G449" s="2">
        <f t="shared" si="89"/>
        <v>144.30000000000001</v>
      </c>
    </row>
    <row r="450" spans="1:10" x14ac:dyDescent="0.25">
      <c r="A450" s="10">
        <f t="shared" si="83"/>
        <v>44280</v>
      </c>
      <c r="B450">
        <f>'0325'!B69</f>
        <v>7</v>
      </c>
      <c r="C450">
        <f>'0325'!C69</f>
        <v>25</v>
      </c>
      <c r="D450">
        <f>'0325'!D69</f>
        <v>175.7</v>
      </c>
      <c r="E450">
        <f>'0325'!E69</f>
        <v>144.30000000000001</v>
      </c>
      <c r="F450" s="2">
        <f t="shared" si="88"/>
        <v>182.7</v>
      </c>
      <c r="G450" s="2">
        <f t="shared" si="89"/>
        <v>169.3</v>
      </c>
    </row>
    <row r="451" spans="1:10" x14ac:dyDescent="0.25">
      <c r="A451" s="10">
        <f t="shared" si="83"/>
        <v>44287</v>
      </c>
      <c r="B451">
        <f>'0401'!B69</f>
        <v>0</v>
      </c>
      <c r="C451">
        <f>'0401'!C69</f>
        <v>25</v>
      </c>
      <c r="D451">
        <f>'0401'!D69</f>
        <v>181.1</v>
      </c>
      <c r="E451">
        <f>'0401'!E69</f>
        <v>144.30000000000001</v>
      </c>
      <c r="F451" s="2">
        <f t="shared" si="88"/>
        <v>181.1</v>
      </c>
      <c r="G451" s="2">
        <f t="shared" si="89"/>
        <v>169.3</v>
      </c>
    </row>
    <row r="452" spans="1:10" x14ac:dyDescent="0.25">
      <c r="A452" s="10">
        <f t="shared" si="83"/>
        <v>44294</v>
      </c>
      <c r="B452">
        <f>'0408'!B69</f>
        <v>0</v>
      </c>
      <c r="C452">
        <f>'0408'!C69</f>
        <v>41</v>
      </c>
      <c r="D452">
        <f>'0408'!D69</f>
        <v>193.7</v>
      </c>
      <c r="E452">
        <f>'0408'!E69</f>
        <v>144.30000000000001</v>
      </c>
      <c r="F452" s="2">
        <f t="shared" si="88"/>
        <v>193.7</v>
      </c>
      <c r="G452" s="2">
        <f t="shared" si="89"/>
        <v>185.3</v>
      </c>
    </row>
    <row r="453" spans="1:10" x14ac:dyDescent="0.25">
      <c r="A453" s="10">
        <f t="shared" si="83"/>
        <v>44301</v>
      </c>
      <c r="B453">
        <f>'0415'!B70</f>
        <v>0</v>
      </c>
      <c r="C453">
        <f>'0415'!C70</f>
        <v>61</v>
      </c>
      <c r="D453">
        <f>'0415'!D70</f>
        <v>193.7</v>
      </c>
      <c r="E453">
        <f>'0415'!E70</f>
        <v>144.30000000000001</v>
      </c>
      <c r="F453" s="2">
        <f t="shared" si="88"/>
        <v>193.7</v>
      </c>
      <c r="G453" s="2">
        <f t="shared" si="89"/>
        <v>205.3</v>
      </c>
      <c r="J453">
        <f>'0415'!F70</f>
        <v>0</v>
      </c>
    </row>
    <row r="454" spans="1:10" x14ac:dyDescent="0.25">
      <c r="A454" s="10">
        <f t="shared" si="83"/>
        <v>44308</v>
      </c>
      <c r="B454">
        <f>'0422'!B70</f>
        <v>0</v>
      </c>
      <c r="C454">
        <f>'0422'!C70</f>
        <v>61</v>
      </c>
      <c r="D454">
        <f>'0422'!D70</f>
        <v>193.7</v>
      </c>
      <c r="E454">
        <f>'0422'!E70</f>
        <v>144.30000000000001</v>
      </c>
      <c r="F454" s="2">
        <f t="shared" si="88"/>
        <v>193.7</v>
      </c>
      <c r="G454" s="2">
        <f t="shared" si="89"/>
        <v>205.3</v>
      </c>
      <c r="J454">
        <f>'0422'!F70</f>
        <v>0</v>
      </c>
    </row>
    <row r="455" spans="1:10" x14ac:dyDescent="0.25">
      <c r="A455" s="10">
        <f t="shared" ref="A455:A518" si="90">+A454+7</f>
        <v>44315</v>
      </c>
      <c r="B455">
        <f>'0429'!B70</f>
        <v>40</v>
      </c>
      <c r="C455">
        <f>'0429'!C70</f>
        <v>41</v>
      </c>
      <c r="D455">
        <f>'0429'!D70</f>
        <v>193.7</v>
      </c>
      <c r="E455">
        <f>'0429'!E70</f>
        <v>177.2</v>
      </c>
      <c r="F455" s="2">
        <f t="shared" ref="F455:F518" si="91">+B455+D455</f>
        <v>233.7</v>
      </c>
      <c r="G455" s="2">
        <f t="shared" ref="G455:G518" si="92">+C455+E455</f>
        <v>218.2</v>
      </c>
      <c r="J455">
        <f>'0429'!F70</f>
        <v>0</v>
      </c>
    </row>
    <row r="456" spans="1:10" x14ac:dyDescent="0.25">
      <c r="A456" s="10">
        <f t="shared" si="90"/>
        <v>44322</v>
      </c>
      <c r="B456">
        <f>'0506'!B70</f>
        <v>55</v>
      </c>
      <c r="C456">
        <f>'0506'!C70</f>
        <v>41</v>
      </c>
      <c r="D456">
        <f>'0506'!D70</f>
        <v>193.7</v>
      </c>
      <c r="E456">
        <f>'0506'!E70</f>
        <v>177.2</v>
      </c>
      <c r="F456" s="2">
        <f t="shared" si="91"/>
        <v>248.7</v>
      </c>
      <c r="G456" s="2">
        <f t="shared" si="92"/>
        <v>218.2</v>
      </c>
      <c r="J456">
        <f>'0506'!F70</f>
        <v>0</v>
      </c>
    </row>
    <row r="457" spans="1:10" x14ac:dyDescent="0.25">
      <c r="A457" s="10">
        <f t="shared" si="90"/>
        <v>44329</v>
      </c>
      <c r="B457">
        <f>'0513'!B70</f>
        <v>80</v>
      </c>
      <c r="C457">
        <f>'0513'!C70</f>
        <v>25</v>
      </c>
      <c r="D457">
        <f>'0513'!D70</f>
        <v>210.2</v>
      </c>
      <c r="E457">
        <f>'0513'!E70</f>
        <v>193.2</v>
      </c>
      <c r="F457" s="2">
        <f t="shared" si="91"/>
        <v>290.2</v>
      </c>
      <c r="G457" s="2">
        <f t="shared" si="92"/>
        <v>218.2</v>
      </c>
      <c r="J457">
        <f>'0513'!F70</f>
        <v>0</v>
      </c>
    </row>
    <row r="458" spans="1:10" x14ac:dyDescent="0.25">
      <c r="A458" s="10">
        <f t="shared" si="90"/>
        <v>44336</v>
      </c>
      <c r="B458">
        <f>'0520'!B70</f>
        <v>80</v>
      </c>
      <c r="C458">
        <f>'0520'!C70</f>
        <v>25</v>
      </c>
      <c r="D458">
        <f>'0520'!D70</f>
        <v>210.2</v>
      </c>
      <c r="E458">
        <f>'0520'!E70</f>
        <v>193.2</v>
      </c>
      <c r="F458" s="2">
        <f t="shared" si="91"/>
        <v>290.2</v>
      </c>
      <c r="G458" s="2">
        <f t="shared" si="92"/>
        <v>218.2</v>
      </c>
      <c r="J458">
        <f>'0520'!F70</f>
        <v>0</v>
      </c>
    </row>
    <row r="459" spans="1:10" x14ac:dyDescent="0.25">
      <c r="A459" s="10">
        <f t="shared" si="90"/>
        <v>44343</v>
      </c>
      <c r="B459">
        <f>'0527'!B70</f>
        <v>80</v>
      </c>
      <c r="C459">
        <f>'0527'!C70</f>
        <v>25</v>
      </c>
      <c r="D459">
        <f>'0527'!D70</f>
        <v>210.2</v>
      </c>
      <c r="E459">
        <f>'0527'!E70</f>
        <v>200.7</v>
      </c>
      <c r="F459" s="2">
        <f t="shared" si="91"/>
        <v>290.2</v>
      </c>
      <c r="G459" s="2">
        <f t="shared" si="92"/>
        <v>225.7</v>
      </c>
      <c r="J459">
        <f>'0527'!F70</f>
        <v>0</v>
      </c>
    </row>
    <row r="460" spans="1:10" x14ac:dyDescent="0.25">
      <c r="A460" s="10">
        <f t="shared" si="90"/>
        <v>44350</v>
      </c>
      <c r="B460">
        <f>'0603'!B70</f>
        <v>55</v>
      </c>
      <c r="C460">
        <f>'0603'!C70</f>
        <v>23.7</v>
      </c>
      <c r="D460">
        <f>'0603'!D70</f>
        <v>235.2</v>
      </c>
      <c r="E460">
        <f>'0603'!E70</f>
        <v>232</v>
      </c>
      <c r="F460" s="2">
        <f t="shared" si="91"/>
        <v>290.2</v>
      </c>
      <c r="G460" s="2">
        <f t="shared" si="92"/>
        <v>255.7</v>
      </c>
      <c r="J460">
        <f>'0603'!F70</f>
        <v>0</v>
      </c>
    </row>
    <row r="461" spans="1:10" x14ac:dyDescent="0.25">
      <c r="A461" s="10">
        <f t="shared" si="90"/>
        <v>44357</v>
      </c>
      <c r="B461">
        <f>'0610'!B70</f>
        <v>55</v>
      </c>
      <c r="C461">
        <f>'0610'!C70</f>
        <v>25.2</v>
      </c>
      <c r="D461">
        <f>'0610'!D70</f>
        <v>235.2</v>
      </c>
      <c r="E461">
        <f>'0610'!E70</f>
        <v>273.39999999999998</v>
      </c>
      <c r="F461" s="2">
        <f t="shared" si="91"/>
        <v>290.2</v>
      </c>
      <c r="G461" s="2">
        <f t="shared" si="92"/>
        <v>298.59999999999997</v>
      </c>
      <c r="J461">
        <f>'0610'!F70</f>
        <v>0</v>
      </c>
    </row>
    <row r="462" spans="1:10" x14ac:dyDescent="0.25">
      <c r="A462" s="10">
        <f t="shared" si="90"/>
        <v>44364</v>
      </c>
      <c r="B462">
        <f>'0617'!B70</f>
        <v>40</v>
      </c>
      <c r="C462">
        <f>'0617'!C70</f>
        <v>25.2</v>
      </c>
      <c r="D462">
        <f>'0617'!D70</f>
        <v>251.7</v>
      </c>
      <c r="E462">
        <f>'0617'!E70</f>
        <v>273.39999999999998</v>
      </c>
      <c r="F462" s="2">
        <f t="shared" si="91"/>
        <v>291.7</v>
      </c>
      <c r="G462" s="2">
        <f t="shared" si="92"/>
        <v>298.59999999999997</v>
      </c>
      <c r="J462">
        <f>'0617'!F70</f>
        <v>0</v>
      </c>
    </row>
    <row r="463" spans="1:10" x14ac:dyDescent="0.25">
      <c r="A463" s="10">
        <f t="shared" si="90"/>
        <v>44371</v>
      </c>
      <c r="B463">
        <f>'0624'!B70</f>
        <v>40</v>
      </c>
      <c r="C463">
        <f>'0624'!C70</f>
        <v>55.2</v>
      </c>
      <c r="D463">
        <f>'0624'!D70</f>
        <v>260.10000000000002</v>
      </c>
      <c r="E463">
        <f>'0624'!E70</f>
        <v>273.39999999999998</v>
      </c>
      <c r="F463" s="2">
        <f t="shared" si="91"/>
        <v>300.10000000000002</v>
      </c>
      <c r="G463" s="2">
        <f t="shared" si="92"/>
        <v>328.59999999999997</v>
      </c>
      <c r="J463">
        <f>'0624'!F70</f>
        <v>0</v>
      </c>
    </row>
    <row r="464" spans="1:10" x14ac:dyDescent="0.25">
      <c r="A464" s="10">
        <f t="shared" si="90"/>
        <v>44378</v>
      </c>
      <c r="B464">
        <f>'0701'!B71</f>
        <v>40</v>
      </c>
      <c r="C464">
        <f>'0701'!C71</f>
        <v>55.2</v>
      </c>
      <c r="D464">
        <f>'0701'!D71</f>
        <v>260.10000000000002</v>
      </c>
      <c r="E464">
        <f>'0701'!E71</f>
        <v>273.39999999999998</v>
      </c>
      <c r="F464" s="2">
        <f t="shared" si="91"/>
        <v>300.10000000000002</v>
      </c>
      <c r="G464" s="2">
        <f t="shared" si="92"/>
        <v>328.59999999999997</v>
      </c>
      <c r="J464">
        <f>'0701'!F71</f>
        <v>0</v>
      </c>
    </row>
    <row r="465" spans="1:10" x14ac:dyDescent="0.25">
      <c r="A465" s="10">
        <f t="shared" si="90"/>
        <v>44385</v>
      </c>
      <c r="B465">
        <f>'0708'!B71</f>
        <v>47.3</v>
      </c>
      <c r="C465">
        <f>'0708'!C71</f>
        <v>55.2</v>
      </c>
      <c r="D465">
        <f>'0708'!D71</f>
        <v>260.10000000000002</v>
      </c>
      <c r="E465">
        <f>'0708'!E71</f>
        <v>273.39999999999998</v>
      </c>
      <c r="F465" s="2">
        <f t="shared" si="91"/>
        <v>307.40000000000003</v>
      </c>
      <c r="G465" s="2">
        <f t="shared" si="92"/>
        <v>328.59999999999997</v>
      </c>
      <c r="J465">
        <f>'0708'!F71</f>
        <v>0</v>
      </c>
    </row>
    <row r="466" spans="1:10" x14ac:dyDescent="0.25">
      <c r="A466" s="10">
        <f t="shared" si="90"/>
        <v>44392</v>
      </c>
      <c r="B466">
        <f>'0715'!B70</f>
        <v>0</v>
      </c>
      <c r="C466">
        <f>'0715'!C70</f>
        <v>55.2</v>
      </c>
      <c r="D466">
        <f>'0715'!D70</f>
        <v>307.2</v>
      </c>
      <c r="E466">
        <f>'0715'!E70</f>
        <v>273.39999999999998</v>
      </c>
      <c r="F466" s="2">
        <f t="shared" si="91"/>
        <v>307.2</v>
      </c>
      <c r="G466" s="2">
        <f t="shared" si="92"/>
        <v>328.59999999999997</v>
      </c>
      <c r="J466">
        <f>'0715'!F70</f>
        <v>0</v>
      </c>
    </row>
    <row r="467" spans="1:10" x14ac:dyDescent="0.25">
      <c r="A467" s="10">
        <f t="shared" si="90"/>
        <v>44399</v>
      </c>
      <c r="B467">
        <f>'0722'!B70</f>
        <v>0</v>
      </c>
      <c r="C467">
        <f>'0722'!C70</f>
        <v>30</v>
      </c>
      <c r="D467">
        <f>'0722'!D70</f>
        <v>337.2</v>
      </c>
      <c r="E467">
        <f>'0722'!E70</f>
        <v>297.60000000000002</v>
      </c>
      <c r="F467" s="2">
        <f t="shared" si="91"/>
        <v>337.2</v>
      </c>
      <c r="G467" s="2">
        <f t="shared" si="92"/>
        <v>327.60000000000002</v>
      </c>
      <c r="J467">
        <f>'0722'!F70</f>
        <v>0</v>
      </c>
    </row>
    <row r="468" spans="1:10" x14ac:dyDescent="0.25">
      <c r="A468" s="10">
        <f t="shared" si="90"/>
        <v>44406</v>
      </c>
      <c r="B468">
        <f>'0729'!B70</f>
        <v>0</v>
      </c>
      <c r="C468">
        <f>'0729'!C70</f>
        <v>24.6</v>
      </c>
      <c r="D468">
        <f>'0729'!D70</f>
        <v>337.2</v>
      </c>
      <c r="E468">
        <f>'0729'!E70</f>
        <v>297.60000000000002</v>
      </c>
      <c r="F468" s="2">
        <f t="shared" si="91"/>
        <v>337.2</v>
      </c>
      <c r="G468" s="2">
        <f t="shared" si="92"/>
        <v>322.20000000000005</v>
      </c>
      <c r="J468">
        <f>'0729'!F70</f>
        <v>12</v>
      </c>
    </row>
    <row r="469" spans="1:10" x14ac:dyDescent="0.25">
      <c r="A469" s="10">
        <f t="shared" si="90"/>
        <v>44413</v>
      </c>
      <c r="B469">
        <f>'0805'!B70</f>
        <v>20</v>
      </c>
      <c r="C469">
        <f>'0805'!C70</f>
        <v>54.6</v>
      </c>
      <c r="D469">
        <f>'0805'!D70</f>
        <v>376.4</v>
      </c>
      <c r="E469">
        <f>'0805'!E70</f>
        <v>326.7</v>
      </c>
      <c r="F469" s="2">
        <f t="shared" si="91"/>
        <v>396.4</v>
      </c>
      <c r="G469" s="2">
        <f t="shared" si="92"/>
        <v>381.3</v>
      </c>
      <c r="J469">
        <f>'0805'!F70</f>
        <v>12</v>
      </c>
    </row>
    <row r="470" spans="1:10" x14ac:dyDescent="0.25">
      <c r="A470" s="10">
        <f t="shared" si="90"/>
        <v>44420</v>
      </c>
      <c r="B470">
        <f>'0812'!B70</f>
        <v>20</v>
      </c>
      <c r="C470">
        <f>'0812'!C70</f>
        <v>54.6</v>
      </c>
      <c r="D470">
        <f>'0812'!D70</f>
        <v>376.4</v>
      </c>
      <c r="E470">
        <f>'0812'!E70</f>
        <v>326.7</v>
      </c>
      <c r="F470" s="2">
        <f t="shared" si="91"/>
        <v>396.4</v>
      </c>
      <c r="G470" s="2">
        <f t="shared" si="92"/>
        <v>381.3</v>
      </c>
      <c r="J470">
        <f>'0812'!F70</f>
        <v>12</v>
      </c>
    </row>
    <row r="471" spans="1:10" x14ac:dyDescent="0.25">
      <c r="A471" s="10">
        <f t="shared" si="90"/>
        <v>44427</v>
      </c>
      <c r="B471">
        <f>'0819'!B70</f>
        <v>0</v>
      </c>
      <c r="C471">
        <f>'0819'!C70</f>
        <v>30</v>
      </c>
      <c r="D471">
        <f>'0819'!D70</f>
        <v>401.4</v>
      </c>
      <c r="E471">
        <f>'0819'!E70</f>
        <v>350.6</v>
      </c>
      <c r="F471" s="2">
        <f t="shared" si="91"/>
        <v>401.4</v>
      </c>
      <c r="G471" s="2">
        <f t="shared" si="92"/>
        <v>380.6</v>
      </c>
      <c r="J471">
        <f>'0819'!F70</f>
        <v>12</v>
      </c>
    </row>
    <row r="472" spans="1:10" x14ac:dyDescent="0.25">
      <c r="A472" s="10">
        <f t="shared" si="90"/>
        <v>44434</v>
      </c>
      <c r="B472">
        <f>'0826'!B70</f>
        <v>0</v>
      </c>
      <c r="C472">
        <f>'0826'!C70</f>
        <v>30</v>
      </c>
      <c r="D472">
        <f>'0826'!D70</f>
        <v>401.4</v>
      </c>
      <c r="E472">
        <f>'0826'!E70</f>
        <v>350.6</v>
      </c>
      <c r="F472" s="2">
        <f t="shared" si="91"/>
        <v>401.4</v>
      </c>
      <c r="G472" s="2">
        <f t="shared" si="92"/>
        <v>380.6</v>
      </c>
      <c r="J472">
        <f>'0826'!F70</f>
        <v>12</v>
      </c>
    </row>
    <row r="473" spans="1:10" x14ac:dyDescent="0.25">
      <c r="A473" s="10">
        <f t="shared" si="90"/>
        <v>44441</v>
      </c>
      <c r="B473">
        <f>'0902'!B44</f>
        <v>12</v>
      </c>
      <c r="C473">
        <f>'0902'!C44</f>
        <v>30</v>
      </c>
      <c r="D473">
        <f>'0902'!D44</f>
        <v>0</v>
      </c>
      <c r="E473">
        <f>'0902'!E44</f>
        <v>0</v>
      </c>
      <c r="F473" s="2">
        <f t="shared" si="91"/>
        <v>12</v>
      </c>
      <c r="G473" s="2">
        <f t="shared" si="92"/>
        <v>30</v>
      </c>
    </row>
    <row r="474" spans="1:10" x14ac:dyDescent="0.25">
      <c r="A474" s="10">
        <f t="shared" si="90"/>
        <v>44448</v>
      </c>
      <c r="B474">
        <f>'0909'!B44</f>
        <v>12</v>
      </c>
      <c r="C474">
        <f>'0909'!C44</f>
        <v>30</v>
      </c>
      <c r="D474">
        <f>'0909'!D44</f>
        <v>0</v>
      </c>
      <c r="E474">
        <f>'0909'!E44</f>
        <v>0</v>
      </c>
      <c r="F474" s="2">
        <f t="shared" si="91"/>
        <v>12</v>
      </c>
      <c r="G474" s="2">
        <f t="shared" si="92"/>
        <v>30</v>
      </c>
    </row>
    <row r="475" spans="1:10" x14ac:dyDescent="0.25">
      <c r="A475" s="10">
        <f t="shared" si="90"/>
        <v>44455</v>
      </c>
      <c r="B475">
        <f>'0916'!B46</f>
        <v>12</v>
      </c>
      <c r="C475">
        <f>'0916'!C46</f>
        <v>30</v>
      </c>
      <c r="D475">
        <f>'0916'!D46</f>
        <v>0</v>
      </c>
      <c r="E475">
        <f>'0916'!E46</f>
        <v>0</v>
      </c>
      <c r="F475" s="2">
        <f t="shared" si="91"/>
        <v>12</v>
      </c>
      <c r="G475" s="2">
        <f t="shared" si="92"/>
        <v>30</v>
      </c>
    </row>
    <row r="476" spans="1:10" x14ac:dyDescent="0.25">
      <c r="A476" s="10">
        <f t="shared" si="90"/>
        <v>44462</v>
      </c>
      <c r="B476">
        <f>'0923'!B48</f>
        <v>12</v>
      </c>
      <c r="C476">
        <f>'0923'!C48</f>
        <v>30</v>
      </c>
      <c r="D476">
        <f>'0923'!D48</f>
        <v>0</v>
      </c>
      <c r="E476">
        <f>'0923'!E48</f>
        <v>0</v>
      </c>
      <c r="F476" s="2">
        <f t="shared" si="91"/>
        <v>12</v>
      </c>
      <c r="G476" s="2">
        <f t="shared" si="92"/>
        <v>30</v>
      </c>
    </row>
    <row r="477" spans="1:10" x14ac:dyDescent="0.25">
      <c r="A477" s="10">
        <f t="shared" si="90"/>
        <v>44469</v>
      </c>
      <c r="B477">
        <f>'0930'!B48</f>
        <v>0</v>
      </c>
      <c r="C477">
        <f>'0930'!C48</f>
        <v>30</v>
      </c>
      <c r="D477">
        <f>'0930'!D48</f>
        <v>24.8</v>
      </c>
      <c r="E477">
        <f>'0930'!E48</f>
        <v>0</v>
      </c>
      <c r="F477" s="2">
        <f t="shared" si="91"/>
        <v>24.8</v>
      </c>
      <c r="G477" s="2">
        <f t="shared" si="92"/>
        <v>30</v>
      </c>
    </row>
    <row r="478" spans="1:10" x14ac:dyDescent="0.25">
      <c r="A478" s="10">
        <f t="shared" si="90"/>
        <v>44476</v>
      </c>
      <c r="B478">
        <f>'1007'!B48</f>
        <v>0</v>
      </c>
      <c r="C478">
        <f>'1007'!C48</f>
        <v>28.9</v>
      </c>
      <c r="D478">
        <f>'1007'!D48</f>
        <v>24.8</v>
      </c>
      <c r="E478">
        <f>'1007'!E48</f>
        <v>1.1000000000000001</v>
      </c>
      <c r="F478" s="2">
        <f t="shared" si="91"/>
        <v>24.8</v>
      </c>
      <c r="G478" s="2">
        <f t="shared" si="92"/>
        <v>30</v>
      </c>
    </row>
    <row r="479" spans="1:10" x14ac:dyDescent="0.25">
      <c r="A479" s="10">
        <f t="shared" si="90"/>
        <v>44483</v>
      </c>
      <c r="B479">
        <f>'1014'!B49</f>
        <v>0</v>
      </c>
      <c r="C479">
        <f>'1014'!C49</f>
        <v>28.9</v>
      </c>
      <c r="D479">
        <f>'1014'!D49</f>
        <v>24.8</v>
      </c>
      <c r="E479">
        <f>'1014'!E49</f>
        <v>12.2</v>
      </c>
      <c r="F479" s="2">
        <f t="shared" si="91"/>
        <v>24.8</v>
      </c>
      <c r="G479" s="2">
        <f t="shared" si="92"/>
        <v>41.099999999999994</v>
      </c>
    </row>
    <row r="480" spans="1:10" x14ac:dyDescent="0.25">
      <c r="A480" s="10">
        <f t="shared" si="90"/>
        <v>44490</v>
      </c>
      <c r="B480">
        <f>'1021'!B53</f>
        <v>0</v>
      </c>
      <c r="C480">
        <f>'1021'!C53</f>
        <v>0</v>
      </c>
      <c r="D480">
        <f>'1021'!D53</f>
        <v>24.8</v>
      </c>
      <c r="E480">
        <f>'1021'!E53</f>
        <v>41.1</v>
      </c>
      <c r="F480" s="2">
        <f t="shared" si="91"/>
        <v>24.8</v>
      </c>
      <c r="G480" s="2">
        <f t="shared" si="92"/>
        <v>41.1</v>
      </c>
    </row>
    <row r="481" spans="1:7" x14ac:dyDescent="0.25">
      <c r="A481" s="10">
        <f t="shared" si="90"/>
        <v>44497</v>
      </c>
      <c r="B481">
        <f>'1028'!B55</f>
        <v>0</v>
      </c>
      <c r="C481">
        <f>'1028'!C55</f>
        <v>0</v>
      </c>
      <c r="D481">
        <f>'1028'!D55</f>
        <v>68.400000000000006</v>
      </c>
      <c r="E481">
        <f>'1028'!E55</f>
        <v>41.1</v>
      </c>
      <c r="F481" s="2">
        <f t="shared" si="91"/>
        <v>68.400000000000006</v>
      </c>
      <c r="G481" s="2">
        <f t="shared" si="92"/>
        <v>41.1</v>
      </c>
    </row>
    <row r="482" spans="1:7" x14ac:dyDescent="0.25">
      <c r="A482" s="10">
        <f t="shared" si="90"/>
        <v>44504</v>
      </c>
      <c r="B482">
        <v>0</v>
      </c>
      <c r="C482">
        <v>0</v>
      </c>
      <c r="D482">
        <v>68.400000000000006</v>
      </c>
      <c r="E482">
        <v>41.1</v>
      </c>
      <c r="F482" s="2">
        <f t="shared" si="91"/>
        <v>68.400000000000006</v>
      </c>
      <c r="G482" s="2">
        <f t="shared" si="92"/>
        <v>41.1</v>
      </c>
    </row>
    <row r="483" spans="1:7" x14ac:dyDescent="0.25">
      <c r="A483" s="10">
        <f t="shared" si="90"/>
        <v>44511</v>
      </c>
      <c r="B483">
        <f>'1111'!B55</f>
        <v>0</v>
      </c>
      <c r="C483">
        <f>'1111'!C55</f>
        <v>0</v>
      </c>
      <c r="D483">
        <f>'1111'!D55</f>
        <v>72.400000000000006</v>
      </c>
      <c r="E483">
        <f>'1111'!E55</f>
        <v>108.6</v>
      </c>
      <c r="F483" s="2">
        <f t="shared" si="91"/>
        <v>72.400000000000006</v>
      </c>
      <c r="G483" s="2">
        <f t="shared" si="92"/>
        <v>108.6</v>
      </c>
    </row>
    <row r="484" spans="1:7" x14ac:dyDescent="0.25">
      <c r="A484" s="10">
        <f t="shared" si="90"/>
        <v>44518</v>
      </c>
      <c r="B484">
        <f>'1118'!B56</f>
        <v>0</v>
      </c>
      <c r="C484">
        <f>'1118'!C56</f>
        <v>0</v>
      </c>
      <c r="D484">
        <f>'1118'!D56</f>
        <v>72.400000000000006</v>
      </c>
      <c r="E484">
        <f>'1118'!E56</f>
        <v>108.6</v>
      </c>
      <c r="F484" s="2">
        <f t="shared" si="91"/>
        <v>72.400000000000006</v>
      </c>
      <c r="G484" s="2">
        <f t="shared" si="92"/>
        <v>108.6</v>
      </c>
    </row>
    <row r="485" spans="1:7" x14ac:dyDescent="0.25">
      <c r="A485" s="10">
        <f t="shared" si="90"/>
        <v>44525</v>
      </c>
      <c r="B485">
        <f>'1125'!B58</f>
        <v>0</v>
      </c>
      <c r="C485">
        <f>'1125'!C58</f>
        <v>0</v>
      </c>
      <c r="D485">
        <f>'1125'!D58</f>
        <v>72.400000000000006</v>
      </c>
      <c r="E485">
        <f>'1125'!E58</f>
        <v>108.6</v>
      </c>
      <c r="F485" s="2">
        <f t="shared" si="91"/>
        <v>72.400000000000006</v>
      </c>
      <c r="G485" s="2">
        <f t="shared" si="92"/>
        <v>108.6</v>
      </c>
    </row>
    <row r="486" spans="1:7" x14ac:dyDescent="0.25">
      <c r="A486" s="10">
        <f t="shared" si="90"/>
        <v>44532</v>
      </c>
      <c r="B486">
        <f>'1202'!B60</f>
        <v>0</v>
      </c>
      <c r="C486">
        <f>'1202'!C60</f>
        <v>18</v>
      </c>
      <c r="D486">
        <f>'1202'!D60</f>
        <v>72.400000000000006</v>
      </c>
      <c r="E486">
        <f>'1202'!E60</f>
        <v>108.6</v>
      </c>
      <c r="F486" s="2">
        <f t="shared" si="91"/>
        <v>72.400000000000006</v>
      </c>
      <c r="G486" s="2">
        <f t="shared" si="92"/>
        <v>126.6</v>
      </c>
    </row>
    <row r="487" spans="1:7" x14ac:dyDescent="0.25">
      <c r="A487" s="10">
        <f t="shared" si="90"/>
        <v>44539</v>
      </c>
      <c r="B487">
        <f>'1209'!B61</f>
        <v>40</v>
      </c>
      <c r="C487">
        <f>'1209'!C61</f>
        <v>18</v>
      </c>
      <c r="D487">
        <f>'1209'!D61</f>
        <v>79.7</v>
      </c>
      <c r="E487">
        <f>'1209'!E61</f>
        <v>122.1</v>
      </c>
      <c r="F487" s="2">
        <f t="shared" si="91"/>
        <v>119.7</v>
      </c>
      <c r="G487" s="2">
        <f t="shared" si="92"/>
        <v>140.1</v>
      </c>
    </row>
    <row r="488" spans="1:7" x14ac:dyDescent="0.25">
      <c r="A488" s="10">
        <f t="shared" si="90"/>
        <v>44546</v>
      </c>
      <c r="B488">
        <f>'1216'!B61</f>
        <v>40</v>
      </c>
      <c r="C488">
        <f>'1216'!C61</f>
        <v>18</v>
      </c>
      <c r="D488">
        <f>'1216'!D61</f>
        <v>79.7</v>
      </c>
      <c r="E488">
        <f>'1216'!E61</f>
        <v>122.1</v>
      </c>
      <c r="F488" s="2">
        <f t="shared" si="91"/>
        <v>119.7</v>
      </c>
      <c r="G488" s="2">
        <f t="shared" si="92"/>
        <v>140.1</v>
      </c>
    </row>
    <row r="489" spans="1:7" x14ac:dyDescent="0.25">
      <c r="A489" s="10">
        <f t="shared" si="90"/>
        <v>44553</v>
      </c>
      <c r="B489">
        <f>'1223'!B63</f>
        <v>40</v>
      </c>
      <c r="C489">
        <f>'1223'!C63</f>
        <v>18</v>
      </c>
      <c r="D489">
        <f>'1223'!D63</f>
        <v>79.7</v>
      </c>
      <c r="E489">
        <f>'1223'!E63</f>
        <v>122.1</v>
      </c>
      <c r="F489" s="2">
        <f t="shared" si="91"/>
        <v>119.7</v>
      </c>
      <c r="G489" s="2">
        <f t="shared" si="92"/>
        <v>140.1</v>
      </c>
    </row>
    <row r="490" spans="1:7" x14ac:dyDescent="0.25">
      <c r="A490" s="10">
        <f t="shared" si="90"/>
        <v>44560</v>
      </c>
      <c r="B490">
        <f>'1230'!B63</f>
        <v>40</v>
      </c>
      <c r="C490">
        <f>'1230'!C63</f>
        <v>18</v>
      </c>
      <c r="D490">
        <f>'1230'!D63</f>
        <v>79.7</v>
      </c>
      <c r="E490">
        <f>'1230'!E63</f>
        <v>122.1</v>
      </c>
      <c r="F490" s="2">
        <f t="shared" si="91"/>
        <v>119.7</v>
      </c>
      <c r="G490" s="2">
        <f t="shared" si="92"/>
        <v>140.1</v>
      </c>
    </row>
    <row r="491" spans="1:7" x14ac:dyDescent="0.25">
      <c r="A491" s="10">
        <f t="shared" si="90"/>
        <v>44567</v>
      </c>
      <c r="B491">
        <f>'0106'!B64</f>
        <v>40</v>
      </c>
      <c r="C491">
        <f>'0106'!C64</f>
        <v>18</v>
      </c>
      <c r="D491">
        <f>'0106'!D64</f>
        <v>79.7</v>
      </c>
      <c r="E491">
        <f>'0106'!E64</f>
        <v>122.1</v>
      </c>
      <c r="F491" s="2">
        <f t="shared" si="91"/>
        <v>119.7</v>
      </c>
      <c r="G491" s="2">
        <f t="shared" si="92"/>
        <v>140.1</v>
      </c>
    </row>
    <row r="492" spans="1:7" x14ac:dyDescent="0.25">
      <c r="A492" s="10">
        <f t="shared" si="90"/>
        <v>44574</v>
      </c>
      <c r="B492">
        <f>'0113'!B64</f>
        <v>40</v>
      </c>
      <c r="C492">
        <f>'0113'!C64</f>
        <v>18</v>
      </c>
      <c r="D492">
        <f>'0113'!D64</f>
        <v>79.7</v>
      </c>
      <c r="E492">
        <f>'0113'!E64</f>
        <v>122.1</v>
      </c>
      <c r="F492" s="2">
        <f t="shared" si="91"/>
        <v>119.7</v>
      </c>
      <c r="G492" s="2">
        <f t="shared" si="92"/>
        <v>140.1</v>
      </c>
    </row>
    <row r="493" spans="1:7" x14ac:dyDescent="0.25">
      <c r="A493" s="10">
        <f t="shared" si="90"/>
        <v>44581</v>
      </c>
      <c r="B493">
        <f>'0120'!B66</f>
        <v>40</v>
      </c>
      <c r="C493">
        <f>'0120'!C66</f>
        <v>18</v>
      </c>
      <c r="D493">
        <f>'0120'!D66</f>
        <v>79.7</v>
      </c>
      <c r="E493">
        <f>'0120'!E66</f>
        <v>122.1</v>
      </c>
      <c r="F493" s="2">
        <f t="shared" si="91"/>
        <v>119.7</v>
      </c>
      <c r="G493" s="2">
        <f t="shared" si="92"/>
        <v>140.1</v>
      </c>
    </row>
    <row r="494" spans="1:7" x14ac:dyDescent="0.25">
      <c r="A494" s="10">
        <f t="shared" si="90"/>
        <v>44588</v>
      </c>
      <c r="B494">
        <f>'0127'!B66</f>
        <v>40</v>
      </c>
      <c r="C494">
        <f>'0127'!C66</f>
        <v>7</v>
      </c>
      <c r="D494">
        <f>'0127'!D66</f>
        <v>79.7</v>
      </c>
      <c r="E494">
        <f>'0127'!E66</f>
        <v>138.30000000000001</v>
      </c>
      <c r="F494" s="2">
        <f t="shared" si="91"/>
        <v>119.7</v>
      </c>
      <c r="G494" s="2">
        <f t="shared" si="92"/>
        <v>145.30000000000001</v>
      </c>
    </row>
    <row r="495" spans="1:7" x14ac:dyDescent="0.25">
      <c r="A495" s="10">
        <f t="shared" si="90"/>
        <v>44595</v>
      </c>
      <c r="B495">
        <f>'0203'!B66</f>
        <v>70</v>
      </c>
      <c r="C495">
        <f>'0203'!C66</f>
        <v>7</v>
      </c>
      <c r="D495">
        <f>'0203'!D66</f>
        <v>79.7</v>
      </c>
      <c r="E495">
        <f>'0203'!E66</f>
        <v>138.30000000000001</v>
      </c>
      <c r="F495" s="2">
        <f t="shared" si="91"/>
        <v>149.69999999999999</v>
      </c>
      <c r="G495" s="2">
        <f t="shared" si="92"/>
        <v>145.30000000000001</v>
      </c>
    </row>
    <row r="496" spans="1:7" x14ac:dyDescent="0.25">
      <c r="A496" s="10">
        <f t="shared" si="90"/>
        <v>44602</v>
      </c>
      <c r="B496">
        <f>'0210'!B67</f>
        <v>30</v>
      </c>
      <c r="C496">
        <f>'0210'!C67</f>
        <v>7</v>
      </c>
      <c r="D496">
        <f>'0210'!D67</f>
        <v>119.6</v>
      </c>
      <c r="E496">
        <f>'0210'!E67</f>
        <v>143.80000000000001</v>
      </c>
      <c r="F496" s="2">
        <f t="shared" si="91"/>
        <v>149.6</v>
      </c>
      <c r="G496" s="2">
        <f t="shared" si="92"/>
        <v>150.80000000000001</v>
      </c>
    </row>
    <row r="497" spans="1:10" x14ac:dyDescent="0.25">
      <c r="A497" s="10">
        <f t="shared" si="90"/>
        <v>44609</v>
      </c>
      <c r="B497">
        <f>'0217'!B67</f>
        <v>73</v>
      </c>
      <c r="C497">
        <f>'0217'!C67</f>
        <v>7</v>
      </c>
      <c r="D497">
        <f>'0217'!D67</f>
        <v>159.5</v>
      </c>
      <c r="E497">
        <f>'0217'!E67</f>
        <v>143.80000000000001</v>
      </c>
      <c r="F497" s="2">
        <f t="shared" si="91"/>
        <v>232.5</v>
      </c>
      <c r="G497" s="2">
        <f t="shared" si="92"/>
        <v>150.80000000000001</v>
      </c>
    </row>
    <row r="498" spans="1:10" x14ac:dyDescent="0.25">
      <c r="A498" s="10">
        <f t="shared" si="90"/>
        <v>44616</v>
      </c>
      <c r="B498">
        <f>'0224'!B68</f>
        <v>73</v>
      </c>
      <c r="C498">
        <f>'0224'!C68</f>
        <v>7</v>
      </c>
      <c r="D498">
        <f>'0224'!D68</f>
        <v>159.5</v>
      </c>
      <c r="E498">
        <f>'0224'!E68</f>
        <v>175.7</v>
      </c>
      <c r="F498" s="2">
        <f t="shared" si="91"/>
        <v>232.5</v>
      </c>
      <c r="G498" s="2">
        <f t="shared" si="92"/>
        <v>182.7</v>
      </c>
    </row>
    <row r="499" spans="1:10" x14ac:dyDescent="0.25">
      <c r="A499" s="10">
        <f t="shared" si="90"/>
        <v>44623</v>
      </c>
      <c r="B499">
        <f>'0303'!B70</f>
        <v>73</v>
      </c>
      <c r="C499">
        <f>'0303'!C70</f>
        <v>7</v>
      </c>
      <c r="D499">
        <f>'0303'!D70</f>
        <v>159.5</v>
      </c>
      <c r="E499">
        <f>'0303'!E70</f>
        <v>175.7</v>
      </c>
      <c r="F499" s="2">
        <f t="shared" si="91"/>
        <v>232.5</v>
      </c>
      <c r="G499" s="2">
        <f t="shared" si="92"/>
        <v>182.7</v>
      </c>
    </row>
    <row r="500" spans="1:10" x14ac:dyDescent="0.25">
      <c r="A500" s="10">
        <f t="shared" si="90"/>
        <v>44630</v>
      </c>
      <c r="B500">
        <f>'0310'!B72</f>
        <v>88</v>
      </c>
      <c r="C500">
        <f>'0310'!C72</f>
        <v>7</v>
      </c>
      <c r="D500">
        <f>'0310'!D72</f>
        <v>159.5</v>
      </c>
      <c r="E500">
        <f>'0310'!E72</f>
        <v>175.7</v>
      </c>
      <c r="F500" s="2">
        <f t="shared" si="91"/>
        <v>247.5</v>
      </c>
      <c r="G500" s="2">
        <f t="shared" si="92"/>
        <v>182.7</v>
      </c>
    </row>
    <row r="501" spans="1:10" x14ac:dyDescent="0.25">
      <c r="A501" s="10">
        <f t="shared" si="90"/>
        <v>44637</v>
      </c>
      <c r="B501">
        <f>'0317'!B72</f>
        <v>88</v>
      </c>
      <c r="C501">
        <f>'0317'!C72</f>
        <v>7</v>
      </c>
      <c r="D501">
        <f>'0317'!D72</f>
        <v>159.5</v>
      </c>
      <c r="E501">
        <f>'0317'!E72</f>
        <v>175.7</v>
      </c>
      <c r="F501" s="2">
        <f t="shared" si="91"/>
        <v>247.5</v>
      </c>
      <c r="G501" s="2">
        <f t="shared" si="92"/>
        <v>182.7</v>
      </c>
    </row>
    <row r="502" spans="1:10" x14ac:dyDescent="0.25">
      <c r="A502" s="10">
        <f t="shared" si="90"/>
        <v>44644</v>
      </c>
      <c r="B502">
        <f>'0324'!B71</f>
        <v>88</v>
      </c>
      <c r="C502">
        <f>'0324'!C71</f>
        <v>7</v>
      </c>
      <c r="D502">
        <f>'0324'!D71</f>
        <v>159.5</v>
      </c>
      <c r="E502">
        <f>'0324'!E71</f>
        <v>175.7</v>
      </c>
      <c r="F502" s="2">
        <f t="shared" si="91"/>
        <v>247.5</v>
      </c>
      <c r="G502" s="2">
        <f t="shared" si="92"/>
        <v>182.7</v>
      </c>
    </row>
    <row r="503" spans="1:10" x14ac:dyDescent="0.25">
      <c r="A503" s="10">
        <f t="shared" si="90"/>
        <v>44651</v>
      </c>
      <c r="B503">
        <f>'0331'!B72</f>
        <v>96</v>
      </c>
      <c r="C503">
        <f>'0331'!C72</f>
        <v>0</v>
      </c>
      <c r="D503">
        <f>'0331'!D72</f>
        <v>159.5</v>
      </c>
      <c r="E503">
        <f>'0331'!E72</f>
        <v>181.1</v>
      </c>
      <c r="F503" s="2">
        <f t="shared" si="91"/>
        <v>255.5</v>
      </c>
      <c r="G503" s="2">
        <f t="shared" si="92"/>
        <v>181.1</v>
      </c>
    </row>
    <row r="504" spans="1:10" x14ac:dyDescent="0.25">
      <c r="A504" s="10">
        <f t="shared" si="90"/>
        <v>44658</v>
      </c>
      <c r="B504">
        <f>'0407'!B73</f>
        <v>119</v>
      </c>
      <c r="C504">
        <f>'0407'!C73</f>
        <v>0</v>
      </c>
      <c r="D504">
        <f>'0407'!D73</f>
        <v>159.5</v>
      </c>
      <c r="E504">
        <f>'0407'!E73</f>
        <v>193.7</v>
      </c>
      <c r="F504" s="2">
        <f t="shared" si="91"/>
        <v>278.5</v>
      </c>
      <c r="G504" s="2">
        <f t="shared" si="92"/>
        <v>193.7</v>
      </c>
      <c r="J504">
        <f>'0407'!F73</f>
        <v>0</v>
      </c>
    </row>
    <row r="505" spans="1:10" x14ac:dyDescent="0.25">
      <c r="A505" s="10">
        <f t="shared" si="90"/>
        <v>44665</v>
      </c>
      <c r="B505">
        <f>'0414'!B73</f>
        <v>119</v>
      </c>
      <c r="C505">
        <f>'0414'!C73</f>
        <v>0</v>
      </c>
      <c r="D505">
        <f>'0414'!D73</f>
        <v>159.5</v>
      </c>
      <c r="E505">
        <f>'0414'!E73</f>
        <v>193.7</v>
      </c>
      <c r="F505" s="2">
        <f t="shared" si="91"/>
        <v>278.5</v>
      </c>
      <c r="G505" s="2">
        <f t="shared" si="92"/>
        <v>193.7</v>
      </c>
      <c r="J505">
        <f>'0414'!F73</f>
        <v>0</v>
      </c>
    </row>
    <row r="506" spans="1:10" x14ac:dyDescent="0.25">
      <c r="A506" s="10">
        <f t="shared" si="90"/>
        <v>44672</v>
      </c>
      <c r="B506">
        <f>'0421'!B73</f>
        <v>75</v>
      </c>
      <c r="C506">
        <f>'0421'!C73</f>
        <v>0</v>
      </c>
      <c r="D506">
        <f>'0421'!D73</f>
        <v>210.2</v>
      </c>
      <c r="E506">
        <f>'0421'!E73</f>
        <v>193.7</v>
      </c>
      <c r="F506" s="2">
        <f t="shared" si="91"/>
        <v>285.2</v>
      </c>
      <c r="G506" s="2">
        <f t="shared" si="92"/>
        <v>193.7</v>
      </c>
      <c r="J506">
        <f>'0421'!F73</f>
        <v>0</v>
      </c>
    </row>
    <row r="507" spans="1:10" x14ac:dyDescent="0.25">
      <c r="A507" s="10">
        <f t="shared" si="90"/>
        <v>44679</v>
      </c>
      <c r="B507">
        <f>'0428'!B73</f>
        <v>75</v>
      </c>
      <c r="C507">
        <f>'0428'!C73</f>
        <v>40</v>
      </c>
      <c r="D507">
        <f>'0428'!D73</f>
        <v>225.8</v>
      </c>
      <c r="E507">
        <f>'0428'!E73</f>
        <v>193.7</v>
      </c>
      <c r="F507" s="2">
        <f t="shared" si="91"/>
        <v>300.8</v>
      </c>
      <c r="G507" s="2">
        <f t="shared" si="92"/>
        <v>233.7</v>
      </c>
      <c r="J507">
        <f>'0428'!F73</f>
        <v>0</v>
      </c>
    </row>
    <row r="508" spans="1:10" x14ac:dyDescent="0.25">
      <c r="A508" s="10">
        <f t="shared" si="90"/>
        <v>44686</v>
      </c>
      <c r="B508">
        <f>'0505'!B73</f>
        <v>75</v>
      </c>
      <c r="C508">
        <f>'0505'!C73</f>
        <v>55</v>
      </c>
      <c r="D508">
        <f>'0505'!D73</f>
        <v>257.3</v>
      </c>
      <c r="E508">
        <f>'0505'!E73</f>
        <v>193.7</v>
      </c>
      <c r="F508" s="2">
        <f t="shared" si="91"/>
        <v>332.3</v>
      </c>
      <c r="G508" s="2">
        <f t="shared" si="92"/>
        <v>248.7</v>
      </c>
      <c r="J508">
        <f>'0505'!F73</f>
        <v>0</v>
      </c>
    </row>
    <row r="509" spans="1:10" x14ac:dyDescent="0.25">
      <c r="A509" s="10">
        <f t="shared" si="90"/>
        <v>44693</v>
      </c>
      <c r="B509">
        <f>'0512'!B73</f>
        <v>75</v>
      </c>
      <c r="C509">
        <f>'0512'!C73</f>
        <v>80</v>
      </c>
      <c r="D509">
        <f>'0512'!D73</f>
        <v>257.3</v>
      </c>
      <c r="E509">
        <f>'0512'!E73</f>
        <v>210.2</v>
      </c>
      <c r="F509" s="2">
        <f t="shared" si="91"/>
        <v>332.3</v>
      </c>
      <c r="G509" s="2">
        <f t="shared" si="92"/>
        <v>290.2</v>
      </c>
      <c r="J509">
        <f>'0512'!F73</f>
        <v>0</v>
      </c>
    </row>
    <row r="510" spans="1:10" x14ac:dyDescent="0.25">
      <c r="A510" s="10">
        <f t="shared" si="90"/>
        <v>44700</v>
      </c>
      <c r="B510">
        <f>'0519'!B73</f>
        <v>37</v>
      </c>
      <c r="C510">
        <f>'0519'!C73</f>
        <v>80</v>
      </c>
      <c r="D510">
        <f>'0519'!D73</f>
        <v>315.89999999999998</v>
      </c>
      <c r="E510">
        <f>'0519'!E73</f>
        <v>210.2</v>
      </c>
      <c r="F510" s="2">
        <f t="shared" si="91"/>
        <v>352.9</v>
      </c>
      <c r="G510" s="2">
        <f t="shared" si="92"/>
        <v>290.2</v>
      </c>
      <c r="J510">
        <f>'0519'!F73</f>
        <v>0</v>
      </c>
    </row>
    <row r="511" spans="1:10" x14ac:dyDescent="0.25">
      <c r="A511" s="10">
        <f t="shared" si="90"/>
        <v>44707</v>
      </c>
      <c r="B511">
        <f>'0526'!B73</f>
        <v>22.5</v>
      </c>
      <c r="C511">
        <f>'0526'!C73</f>
        <v>80</v>
      </c>
      <c r="D511">
        <f>'0526'!D73</f>
        <v>344.6</v>
      </c>
      <c r="E511">
        <f>'0526'!E73</f>
        <v>210.2</v>
      </c>
      <c r="F511" s="2">
        <f t="shared" si="91"/>
        <v>367.1</v>
      </c>
      <c r="G511" s="2">
        <f t="shared" si="92"/>
        <v>290.2</v>
      </c>
      <c r="J511">
        <f>'0526'!F73</f>
        <v>0</v>
      </c>
    </row>
    <row r="512" spans="1:10" x14ac:dyDescent="0.25">
      <c r="A512" s="10">
        <f t="shared" si="90"/>
        <v>44714</v>
      </c>
      <c r="B512">
        <f>'0602'!B73</f>
        <v>37.5</v>
      </c>
      <c r="C512">
        <f>'0602'!C73</f>
        <v>55</v>
      </c>
      <c r="D512">
        <f>'0602'!D73</f>
        <v>357.9</v>
      </c>
      <c r="E512">
        <f>'0602'!E73</f>
        <v>235.2</v>
      </c>
      <c r="F512" s="2">
        <f t="shared" si="91"/>
        <v>395.4</v>
      </c>
      <c r="G512" s="2">
        <f t="shared" si="92"/>
        <v>290.2</v>
      </c>
      <c r="J512">
        <f>'0602'!F73</f>
        <v>0</v>
      </c>
    </row>
    <row r="513" spans="1:10" x14ac:dyDescent="0.25">
      <c r="A513" s="10">
        <f t="shared" si="90"/>
        <v>44721</v>
      </c>
      <c r="B513">
        <f>'0609'!B73</f>
        <v>37.5</v>
      </c>
      <c r="C513">
        <f>'0609'!C73</f>
        <v>55</v>
      </c>
      <c r="D513">
        <f>'0609'!D73</f>
        <v>357.9</v>
      </c>
      <c r="E513">
        <f>'0609'!E73</f>
        <v>235.2</v>
      </c>
      <c r="F513" s="2">
        <f t="shared" si="91"/>
        <v>395.4</v>
      </c>
      <c r="G513" s="2">
        <f t="shared" si="92"/>
        <v>290.2</v>
      </c>
      <c r="J513">
        <f>'0609'!F73</f>
        <v>0</v>
      </c>
    </row>
    <row r="514" spans="1:10" x14ac:dyDescent="0.25">
      <c r="A514" s="10">
        <f t="shared" si="90"/>
        <v>44728</v>
      </c>
      <c r="B514">
        <f>'0616'!B73</f>
        <v>50.5</v>
      </c>
      <c r="C514">
        <f>'0616'!C73</f>
        <v>40</v>
      </c>
      <c r="D514">
        <f>'0616'!D73</f>
        <v>357.9</v>
      </c>
      <c r="E514">
        <f>'0616'!E73</f>
        <v>251.7</v>
      </c>
      <c r="F514" s="2">
        <f t="shared" si="91"/>
        <v>408.4</v>
      </c>
      <c r="G514" s="2">
        <f t="shared" si="92"/>
        <v>291.7</v>
      </c>
      <c r="J514">
        <f>'0616'!F73</f>
        <v>0</v>
      </c>
    </row>
    <row r="515" spans="1:10" x14ac:dyDescent="0.25">
      <c r="A515" s="10">
        <f t="shared" si="90"/>
        <v>44735</v>
      </c>
      <c r="B515">
        <f>'0623'!B74</f>
        <v>40.5</v>
      </c>
      <c r="C515">
        <f>'0623'!C74</f>
        <v>40</v>
      </c>
      <c r="D515">
        <f>'0623'!D74</f>
        <v>368.9</v>
      </c>
      <c r="E515">
        <f>'0623'!E74</f>
        <v>260.10000000000002</v>
      </c>
      <c r="F515" s="2">
        <f t="shared" si="91"/>
        <v>409.4</v>
      </c>
      <c r="G515" s="2">
        <f t="shared" si="92"/>
        <v>300.10000000000002</v>
      </c>
      <c r="J515">
        <f>'0623'!F74</f>
        <v>0</v>
      </c>
    </row>
    <row r="516" spans="1:10" x14ac:dyDescent="0.25">
      <c r="A516" s="10">
        <f t="shared" si="90"/>
        <v>44742</v>
      </c>
      <c r="B516">
        <f>'0630'!B73</f>
        <v>40.5</v>
      </c>
      <c r="C516">
        <f>'0630'!C73</f>
        <v>40</v>
      </c>
      <c r="D516">
        <f>'0630'!D73</f>
        <v>368.9</v>
      </c>
      <c r="E516">
        <f>'0630'!E73</f>
        <v>260.10000000000002</v>
      </c>
      <c r="F516" s="2">
        <f t="shared" si="91"/>
        <v>409.4</v>
      </c>
      <c r="G516" s="2">
        <f t="shared" si="92"/>
        <v>300.10000000000002</v>
      </c>
      <c r="J516">
        <f>'0630'!F73</f>
        <v>0</v>
      </c>
    </row>
    <row r="517" spans="1:10" x14ac:dyDescent="0.25">
      <c r="A517" s="10">
        <f t="shared" si="90"/>
        <v>44749</v>
      </c>
      <c r="B517">
        <f>'0707'!B73</f>
        <v>40.5</v>
      </c>
      <c r="C517">
        <f>'0707'!C73</f>
        <v>47.3</v>
      </c>
      <c r="D517">
        <f>'0707'!D73</f>
        <v>368.9</v>
      </c>
      <c r="E517">
        <f>'0707'!E73</f>
        <v>260.10000000000002</v>
      </c>
      <c r="F517" s="2">
        <f t="shared" si="91"/>
        <v>409.4</v>
      </c>
      <c r="G517" s="2">
        <f t="shared" si="92"/>
        <v>307.40000000000003</v>
      </c>
      <c r="J517">
        <f>'0707'!F73</f>
        <v>0</v>
      </c>
    </row>
    <row r="518" spans="1:10" x14ac:dyDescent="0.25">
      <c r="A518" s="10">
        <f t="shared" si="90"/>
        <v>44756</v>
      </c>
      <c r="B518">
        <f>'0714'!B72</f>
        <v>40.5</v>
      </c>
      <c r="C518">
        <f>'0714'!C72</f>
        <v>0</v>
      </c>
      <c r="D518">
        <f>'0714'!D72</f>
        <v>379.2</v>
      </c>
      <c r="E518">
        <f>'0714'!E72</f>
        <v>307.2</v>
      </c>
      <c r="F518" s="2">
        <f t="shared" si="91"/>
        <v>419.7</v>
      </c>
      <c r="G518" s="2">
        <f t="shared" si="92"/>
        <v>307.2</v>
      </c>
      <c r="J518">
        <f>'0714'!F72</f>
        <v>0</v>
      </c>
    </row>
    <row r="519" spans="1:10" x14ac:dyDescent="0.25">
      <c r="A519" s="10">
        <f t="shared" ref="A519:A544" si="93">+A518+7</f>
        <v>44763</v>
      </c>
      <c r="B519">
        <f>'0721'!B72</f>
        <v>40.5</v>
      </c>
      <c r="C519">
        <f>'0721'!C72</f>
        <v>0</v>
      </c>
      <c r="D519">
        <f>'0721'!D72</f>
        <v>379.2</v>
      </c>
      <c r="E519">
        <f>'0721'!E72</f>
        <v>337.2</v>
      </c>
      <c r="F519" s="2">
        <f t="shared" ref="F519:F544" si="94">+B519+D519</f>
        <v>419.7</v>
      </c>
      <c r="G519" s="2">
        <f t="shared" ref="G519:G544" si="95">+C519+E519</f>
        <v>337.2</v>
      </c>
      <c r="J519">
        <f>'0721'!F72</f>
        <v>0</v>
      </c>
    </row>
    <row r="520" spans="1:10" x14ac:dyDescent="0.25">
      <c r="A520" s="10">
        <f t="shared" si="93"/>
        <v>44770</v>
      </c>
      <c r="B520">
        <f>'0728'!B73</f>
        <v>27.5</v>
      </c>
      <c r="C520">
        <f>'0728'!C73</f>
        <v>0</v>
      </c>
      <c r="D520">
        <f>'0728'!D73</f>
        <v>392.2</v>
      </c>
      <c r="E520">
        <f>'0728'!E73</f>
        <v>337.2</v>
      </c>
      <c r="F520" s="2">
        <f t="shared" si="94"/>
        <v>419.7</v>
      </c>
      <c r="G520" s="2">
        <f t="shared" si="95"/>
        <v>337.2</v>
      </c>
      <c r="J520">
        <f>'0728'!F73</f>
        <v>0</v>
      </c>
    </row>
    <row r="521" spans="1:10" x14ac:dyDescent="0.25">
      <c r="A521" s="10">
        <f t="shared" si="93"/>
        <v>44777</v>
      </c>
      <c r="B521">
        <f>'0804'!B73</f>
        <v>27.5</v>
      </c>
      <c r="C521">
        <f>'0804'!C73</f>
        <v>20</v>
      </c>
      <c r="D521">
        <f>'0804'!D73</f>
        <v>392.2</v>
      </c>
      <c r="E521">
        <f>'0804'!E73</f>
        <v>376.4</v>
      </c>
      <c r="F521" s="2">
        <f t="shared" si="94"/>
        <v>419.7</v>
      </c>
      <c r="G521" s="2">
        <f t="shared" si="95"/>
        <v>396.4</v>
      </c>
      <c r="J521">
        <f>'0804'!F73</f>
        <v>0</v>
      </c>
    </row>
    <row r="522" spans="1:10" x14ac:dyDescent="0.25">
      <c r="A522" s="10">
        <f t="shared" si="93"/>
        <v>44784</v>
      </c>
      <c r="B522">
        <f>'0811'!B73</f>
        <v>27.5</v>
      </c>
      <c r="C522">
        <f>'0811'!C73</f>
        <v>20</v>
      </c>
      <c r="D522">
        <f>'0811'!D73</f>
        <v>392.2</v>
      </c>
      <c r="E522">
        <f>'0811'!E73</f>
        <v>376.4</v>
      </c>
      <c r="F522" s="2">
        <f t="shared" si="94"/>
        <v>419.7</v>
      </c>
      <c r="G522" s="2">
        <f t="shared" si="95"/>
        <v>396.4</v>
      </c>
      <c r="J522">
        <f>'0811'!F73</f>
        <v>0</v>
      </c>
    </row>
    <row r="523" spans="1:10" x14ac:dyDescent="0.25">
      <c r="A523" s="10">
        <f t="shared" si="93"/>
        <v>44791</v>
      </c>
      <c r="C523">
        <v>0</v>
      </c>
      <c r="E523">
        <v>401.4</v>
      </c>
      <c r="F523" s="2">
        <f t="shared" si="94"/>
        <v>0</v>
      </c>
      <c r="G523" s="2">
        <f t="shared" si="95"/>
        <v>401.4</v>
      </c>
    </row>
    <row r="524" spans="1:10" x14ac:dyDescent="0.25">
      <c r="A524" s="10">
        <f t="shared" si="93"/>
        <v>44798</v>
      </c>
      <c r="B524">
        <f>'0825'!B73</f>
        <v>14.5</v>
      </c>
      <c r="C524">
        <f>'0825'!C73</f>
        <v>0</v>
      </c>
      <c r="D524">
        <f>'0825'!D73</f>
        <v>404.8</v>
      </c>
      <c r="E524">
        <f>'0825'!E73</f>
        <v>401.4</v>
      </c>
      <c r="F524" s="2">
        <f t="shared" si="94"/>
        <v>419.3</v>
      </c>
      <c r="G524" s="2">
        <f t="shared" si="95"/>
        <v>401.4</v>
      </c>
      <c r="J524">
        <f>'0825'!F73</f>
        <v>0</v>
      </c>
    </row>
    <row r="525" spans="1:10" x14ac:dyDescent="0.25">
      <c r="A525" s="10">
        <f t="shared" si="93"/>
        <v>44805</v>
      </c>
      <c r="B525">
        <f>'0901'!B47</f>
        <v>14.5</v>
      </c>
      <c r="C525">
        <f>'0901'!C47</f>
        <v>12</v>
      </c>
      <c r="D525">
        <f>'0901'!D47</f>
        <v>0</v>
      </c>
      <c r="E525">
        <f>'0901'!E47</f>
        <v>0</v>
      </c>
      <c r="F525" s="2">
        <f t="shared" si="94"/>
        <v>14.5</v>
      </c>
      <c r="G525" s="2">
        <f t="shared" si="95"/>
        <v>12</v>
      </c>
    </row>
    <row r="526" spans="1:10" x14ac:dyDescent="0.25">
      <c r="A526" s="10">
        <f t="shared" si="93"/>
        <v>44812</v>
      </c>
      <c r="B526">
        <f>'0908'!B46</f>
        <v>14.5</v>
      </c>
      <c r="C526">
        <f>'0908'!C46</f>
        <v>12</v>
      </c>
      <c r="D526">
        <f>'0908'!D46</f>
        <v>0</v>
      </c>
      <c r="E526">
        <f>'0908'!E46</f>
        <v>0</v>
      </c>
      <c r="F526" s="2">
        <f t="shared" si="94"/>
        <v>14.5</v>
      </c>
      <c r="G526" s="2">
        <f t="shared" si="95"/>
        <v>12</v>
      </c>
    </row>
    <row r="527" spans="1:10" x14ac:dyDescent="0.25">
      <c r="A527" s="10">
        <f t="shared" si="93"/>
        <v>44819</v>
      </c>
      <c r="B527">
        <f>'0915'!B50</f>
        <v>14.5</v>
      </c>
      <c r="C527">
        <f>'0915'!C50</f>
        <v>12</v>
      </c>
      <c r="D527">
        <f>'0915'!D50</f>
        <v>13.2</v>
      </c>
      <c r="E527">
        <f>'0915'!E50</f>
        <v>0</v>
      </c>
      <c r="F527" s="2">
        <f t="shared" si="94"/>
        <v>27.7</v>
      </c>
      <c r="G527" s="2">
        <f t="shared" si="95"/>
        <v>12</v>
      </c>
    </row>
    <row r="528" spans="1:10" x14ac:dyDescent="0.25">
      <c r="A528" s="10">
        <f t="shared" si="93"/>
        <v>44826</v>
      </c>
      <c r="B528">
        <f>'0922'!B49</f>
        <v>0</v>
      </c>
      <c r="C528">
        <f>'0922'!C49</f>
        <v>12</v>
      </c>
      <c r="D528">
        <f>'0922'!D49</f>
        <v>28.5</v>
      </c>
      <c r="E528">
        <f>'0922'!E49</f>
        <v>0</v>
      </c>
      <c r="F528" s="2">
        <f t="shared" si="94"/>
        <v>28.5</v>
      </c>
      <c r="G528" s="2">
        <f t="shared" si="95"/>
        <v>12</v>
      </c>
    </row>
    <row r="529" spans="1:7" x14ac:dyDescent="0.25">
      <c r="A529" s="10">
        <f t="shared" si="93"/>
        <v>44833</v>
      </c>
      <c r="B529">
        <f>'0929'!B49</f>
        <v>0</v>
      </c>
      <c r="C529">
        <f>'0929'!C49</f>
        <v>0</v>
      </c>
      <c r="D529">
        <f>'0929'!D49</f>
        <v>28.5</v>
      </c>
      <c r="E529">
        <f>'0929'!E49</f>
        <v>24.8</v>
      </c>
      <c r="F529" s="2">
        <f t="shared" si="94"/>
        <v>28.5</v>
      </c>
      <c r="G529" s="2">
        <f t="shared" si="95"/>
        <v>24.8</v>
      </c>
    </row>
    <row r="530" spans="1:7" x14ac:dyDescent="0.25">
      <c r="A530" s="10">
        <f t="shared" si="93"/>
        <v>44840</v>
      </c>
      <c r="B530">
        <f>'1006'!B49</f>
        <v>0</v>
      </c>
      <c r="C530">
        <f>'1006'!C49</f>
        <v>0</v>
      </c>
      <c r="D530">
        <f>'1006'!D49</f>
        <v>28.5</v>
      </c>
      <c r="E530">
        <f>'1006'!E49</f>
        <v>24.8</v>
      </c>
      <c r="F530" s="2">
        <f t="shared" si="94"/>
        <v>28.5</v>
      </c>
      <c r="G530" s="2">
        <f t="shared" si="95"/>
        <v>24.8</v>
      </c>
    </row>
    <row r="531" spans="1:7" x14ac:dyDescent="0.25">
      <c r="A531" s="10">
        <f t="shared" si="93"/>
        <v>44847</v>
      </c>
      <c r="B531">
        <f>'1013'!B49</f>
        <v>0</v>
      </c>
      <c r="C531">
        <f>'1013'!C49</f>
        <v>0</v>
      </c>
      <c r="D531">
        <f>'1013'!D49</f>
        <v>28.5</v>
      </c>
      <c r="E531">
        <f>'1013'!E49</f>
        <v>24.8</v>
      </c>
      <c r="F531" s="2">
        <f t="shared" si="94"/>
        <v>28.5</v>
      </c>
      <c r="G531" s="2">
        <f t="shared" si="95"/>
        <v>24.8</v>
      </c>
    </row>
    <row r="532" spans="1:7" x14ac:dyDescent="0.25">
      <c r="A532" s="10">
        <f t="shared" si="93"/>
        <v>44854</v>
      </c>
      <c r="B532">
        <f>'1020'!B49</f>
        <v>0</v>
      </c>
      <c r="C532">
        <f>'1020'!C49</f>
        <v>0</v>
      </c>
      <c r="D532">
        <f>'1020'!D49</f>
        <v>28.5</v>
      </c>
      <c r="E532">
        <f>'1020'!E49</f>
        <v>24.8</v>
      </c>
      <c r="F532" s="2">
        <f t="shared" si="94"/>
        <v>28.5</v>
      </c>
      <c r="G532" s="2">
        <f t="shared" si="95"/>
        <v>24.8</v>
      </c>
    </row>
    <row r="533" spans="1:7" x14ac:dyDescent="0.25">
      <c r="A533" s="10">
        <f t="shared" si="93"/>
        <v>44861</v>
      </c>
      <c r="B533">
        <f>'1027'!B49</f>
        <v>0</v>
      </c>
      <c r="C533">
        <f>'1027'!C49</f>
        <v>0</v>
      </c>
      <c r="D533">
        <f>'1027'!D49</f>
        <v>28.5</v>
      </c>
      <c r="E533">
        <f>'1027'!E49</f>
        <v>68.400000000000006</v>
      </c>
      <c r="F533" s="2">
        <f t="shared" si="94"/>
        <v>28.5</v>
      </c>
      <c r="G533" s="2">
        <f t="shared" si="95"/>
        <v>68.400000000000006</v>
      </c>
    </row>
    <row r="534" spans="1:7" x14ac:dyDescent="0.25">
      <c r="A534" s="10">
        <f t="shared" si="93"/>
        <v>44868</v>
      </c>
      <c r="B534">
        <f>'1103'!B49</f>
        <v>0</v>
      </c>
      <c r="C534">
        <f>'1103'!C49</f>
        <v>0</v>
      </c>
      <c r="D534">
        <f>'1103'!D49</f>
        <v>28.5</v>
      </c>
      <c r="E534">
        <f>'1103'!E49</f>
        <v>68.400000000000006</v>
      </c>
      <c r="F534" s="2">
        <f t="shared" si="94"/>
        <v>28.5</v>
      </c>
      <c r="G534" s="2">
        <f t="shared" si="95"/>
        <v>68.400000000000006</v>
      </c>
    </row>
    <row r="535" spans="1:7" x14ac:dyDescent="0.25">
      <c r="A535" s="10">
        <f t="shared" si="93"/>
        <v>44875</v>
      </c>
      <c r="F535" s="2">
        <f t="shared" si="94"/>
        <v>0</v>
      </c>
      <c r="G535" s="2">
        <f t="shared" si="95"/>
        <v>0</v>
      </c>
    </row>
    <row r="536" spans="1:7" x14ac:dyDescent="0.25">
      <c r="A536" s="10">
        <f t="shared" si="93"/>
        <v>44882</v>
      </c>
      <c r="F536" s="2">
        <f t="shared" si="94"/>
        <v>0</v>
      </c>
      <c r="G536" s="2">
        <f t="shared" si="95"/>
        <v>0</v>
      </c>
    </row>
    <row r="537" spans="1:7" x14ac:dyDescent="0.25">
      <c r="A537" s="10">
        <f t="shared" si="93"/>
        <v>44889</v>
      </c>
      <c r="F537" s="2">
        <f t="shared" si="94"/>
        <v>0</v>
      </c>
      <c r="G537" s="2">
        <f t="shared" si="95"/>
        <v>0</v>
      </c>
    </row>
    <row r="538" spans="1:7" x14ac:dyDescent="0.25">
      <c r="A538" s="10">
        <f t="shared" si="93"/>
        <v>44896</v>
      </c>
      <c r="F538" s="2">
        <f t="shared" si="94"/>
        <v>0</v>
      </c>
      <c r="G538" s="2">
        <f t="shared" si="95"/>
        <v>0</v>
      </c>
    </row>
    <row r="539" spans="1:7" x14ac:dyDescent="0.25">
      <c r="A539" s="10">
        <f t="shared" si="93"/>
        <v>44903</v>
      </c>
      <c r="F539" s="2">
        <f t="shared" si="94"/>
        <v>0</v>
      </c>
      <c r="G539" s="2">
        <f t="shared" si="95"/>
        <v>0</v>
      </c>
    </row>
    <row r="540" spans="1:7" x14ac:dyDescent="0.25">
      <c r="A540" s="10">
        <f t="shared" si="93"/>
        <v>44910</v>
      </c>
      <c r="F540" s="2">
        <f t="shared" si="94"/>
        <v>0</v>
      </c>
      <c r="G540" s="2">
        <f t="shared" si="95"/>
        <v>0</v>
      </c>
    </row>
    <row r="541" spans="1:7" x14ac:dyDescent="0.25">
      <c r="A541" s="10">
        <f t="shared" si="93"/>
        <v>44917</v>
      </c>
      <c r="F541" s="2">
        <f t="shared" si="94"/>
        <v>0</v>
      </c>
      <c r="G541" s="2">
        <f t="shared" si="95"/>
        <v>0</v>
      </c>
    </row>
    <row r="542" spans="1:7" x14ac:dyDescent="0.25">
      <c r="A542" s="10">
        <f t="shared" si="93"/>
        <v>44924</v>
      </c>
      <c r="F542" s="2">
        <f t="shared" si="94"/>
        <v>0</v>
      </c>
      <c r="G542" s="2">
        <f t="shared" si="95"/>
        <v>0</v>
      </c>
    </row>
    <row r="543" spans="1:7" x14ac:dyDescent="0.25">
      <c r="A543" s="10">
        <f t="shared" si="93"/>
        <v>44931</v>
      </c>
      <c r="F543" s="2">
        <f t="shared" si="94"/>
        <v>0</v>
      </c>
      <c r="G543" s="2">
        <f t="shared" si="95"/>
        <v>0</v>
      </c>
    </row>
    <row r="544" spans="1:7" x14ac:dyDescent="0.25">
      <c r="A544" s="10">
        <f t="shared" si="93"/>
        <v>44938</v>
      </c>
      <c r="F544" s="2">
        <f t="shared" si="94"/>
        <v>0</v>
      </c>
      <c r="G544" s="2">
        <f t="shared" si="95"/>
        <v>0</v>
      </c>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sheetData>
  <mergeCells count="2">
    <mergeCell ref="D2:E2"/>
    <mergeCell ref="F2:G2"/>
  </mergeCells>
  <pageMargins left="0.7" right="0.7" top="0.75" bottom="0.75" header="0.3" footer="0.3"/>
  <ignoredErrors>
    <ignoredError sqref="H235:H281 H283 H287:H302 H303:H304 H315:H321 H322:H324 H329:H335 H336:H341 H342:H354 H355:H361 H362:H382 H384:H395" evalErro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D99-EE98-4AAA-8D9A-8DA8A71E9688}">
  <dimension ref="A1:G67"/>
  <sheetViews>
    <sheetView topLeftCell="A35" workbookViewId="0">
      <selection activeCell="B7" sqref="B7"/>
    </sheetView>
  </sheetViews>
  <sheetFormatPr defaultRowHeight="13.2" x14ac:dyDescent="0.25"/>
  <cols>
    <col min="1" max="1" width="26.33203125" customWidth="1"/>
    <col min="2" max="2" width="12.88671875" customWidth="1"/>
    <col min="3" max="3" width="15.6640625" customWidth="1"/>
    <col min="4" max="4" width="13.109375" customWidth="1"/>
    <col min="5" max="5" width="12.88671875" customWidth="1"/>
    <col min="6" max="6" width="15.5546875" customWidth="1"/>
  </cols>
  <sheetData>
    <row r="1" spans="1:7" ht="15" x14ac:dyDescent="0.25">
      <c r="A1" s="242" t="s">
        <v>564</v>
      </c>
    </row>
    <row r="2" spans="1:7" ht="15" x14ac:dyDescent="0.25">
      <c r="A2" s="242" t="s">
        <v>565</v>
      </c>
    </row>
    <row r="3" spans="1:7" ht="15" x14ac:dyDescent="0.25">
      <c r="A3" s="242" t="s">
        <v>948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2956.2</v>
      </c>
      <c r="C17">
        <v>673.4</v>
      </c>
      <c r="D17">
        <v>1198.7</v>
      </c>
      <c r="E17">
        <v>1004.9</v>
      </c>
      <c r="F17">
        <v>0</v>
      </c>
      <c r="G17">
        <v>0</v>
      </c>
    </row>
    <row r="18" spans="1:7" ht="15" x14ac:dyDescent="0.25">
      <c r="A18" s="242" t="s">
        <v>27</v>
      </c>
    </row>
    <row r="19" spans="1:7" ht="15" x14ac:dyDescent="0.25">
      <c r="A19" s="242" t="s">
        <v>271</v>
      </c>
      <c r="B19">
        <v>405.8</v>
      </c>
      <c r="C19">
        <v>74.599999999999994</v>
      </c>
      <c r="D19">
        <v>206.3</v>
      </c>
      <c r="E19">
        <v>72.599999999999994</v>
      </c>
      <c r="F19">
        <v>0</v>
      </c>
      <c r="G19">
        <v>0</v>
      </c>
    </row>
    <row r="20" spans="1:7" ht="15" x14ac:dyDescent="0.25">
      <c r="A20" s="242" t="s">
        <v>27</v>
      </c>
    </row>
    <row r="21" spans="1:7" ht="15" x14ac:dyDescent="0.25">
      <c r="A21" s="242" t="s">
        <v>272</v>
      </c>
      <c r="B21">
        <v>201.2</v>
      </c>
      <c r="C21">
        <v>632</v>
      </c>
      <c r="D21">
        <v>1557.4</v>
      </c>
      <c r="E21">
        <v>3084.4</v>
      </c>
      <c r="F21">
        <v>0</v>
      </c>
      <c r="G21">
        <v>0</v>
      </c>
    </row>
    <row r="22" spans="1:7" ht="15" x14ac:dyDescent="0.25">
      <c r="A22" s="242" t="s">
        <v>27</v>
      </c>
    </row>
    <row r="23" spans="1:7" ht="15" x14ac:dyDescent="0.25">
      <c r="A23" s="242" t="s">
        <v>273</v>
      </c>
      <c r="B23">
        <v>424.6</v>
      </c>
      <c r="C23">
        <v>139.19999999999999</v>
      </c>
      <c r="D23">
        <v>274.8</v>
      </c>
      <c r="E23">
        <v>121.6</v>
      </c>
      <c r="F23">
        <v>0</v>
      </c>
      <c r="G23">
        <v>0</v>
      </c>
    </row>
    <row r="24" spans="1:7" ht="15" x14ac:dyDescent="0.25">
      <c r="A24" s="242" t="s">
        <v>862</v>
      </c>
      <c r="B24">
        <v>0.6</v>
      </c>
      <c r="C24">
        <v>0</v>
      </c>
      <c r="D24">
        <v>0</v>
      </c>
      <c r="E24">
        <v>0</v>
      </c>
      <c r="F24">
        <v>0</v>
      </c>
      <c r="G24">
        <v>0</v>
      </c>
    </row>
    <row r="25" spans="1:7" ht="15" x14ac:dyDescent="0.25">
      <c r="A25" s="242" t="s">
        <v>274</v>
      </c>
      <c r="B25">
        <v>0.8</v>
      </c>
      <c r="C25">
        <v>53.6</v>
      </c>
      <c r="D25">
        <v>5.5</v>
      </c>
      <c r="E25">
        <v>29.3</v>
      </c>
      <c r="F25">
        <v>0</v>
      </c>
      <c r="G25">
        <v>0</v>
      </c>
    </row>
    <row r="26" spans="1:7" ht="15" x14ac:dyDescent="0.25">
      <c r="A26" s="242" t="s">
        <v>586</v>
      </c>
      <c r="B26">
        <v>0.2</v>
      </c>
      <c r="C26" t="s">
        <v>160</v>
      </c>
      <c r="D26">
        <v>0</v>
      </c>
      <c r="E26">
        <v>0</v>
      </c>
      <c r="F26">
        <v>0</v>
      </c>
      <c r="G26">
        <v>0</v>
      </c>
    </row>
    <row r="27" spans="1:7" ht="15" x14ac:dyDescent="0.25">
      <c r="A27" s="242" t="s">
        <v>275</v>
      </c>
      <c r="B27">
        <v>342.4</v>
      </c>
      <c r="C27">
        <v>11.8</v>
      </c>
      <c r="D27">
        <v>78.2</v>
      </c>
      <c r="E27">
        <v>8.6999999999999993</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898</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10533.4</v>
      </c>
      <c r="C40">
        <v>8899</v>
      </c>
      <c r="D40">
        <v>8436.1</v>
      </c>
      <c r="E40">
        <v>4941.3</v>
      </c>
      <c r="F40">
        <v>1039.9000000000001</v>
      </c>
      <c r="G40">
        <v>0</v>
      </c>
    </row>
    <row r="41" spans="1:7" ht="15" x14ac:dyDescent="0.25">
      <c r="A41" s="242" t="s">
        <v>287</v>
      </c>
      <c r="B41">
        <v>5.4</v>
      </c>
      <c r="C41">
        <v>8.4</v>
      </c>
      <c r="D41">
        <v>10.1</v>
      </c>
      <c r="E41">
        <v>10.199999999999999</v>
      </c>
      <c r="F41">
        <v>0</v>
      </c>
      <c r="G41">
        <v>0</v>
      </c>
    </row>
    <row r="42" spans="1:7" ht="15" x14ac:dyDescent="0.25">
      <c r="A42" s="242" t="s">
        <v>288</v>
      </c>
      <c r="B42">
        <v>134.1</v>
      </c>
      <c r="C42">
        <v>337.2</v>
      </c>
      <c r="D42">
        <v>20</v>
      </c>
      <c r="E42">
        <v>106.2</v>
      </c>
      <c r="F42">
        <v>0</v>
      </c>
      <c r="G42">
        <v>0</v>
      </c>
    </row>
    <row r="43" spans="1:7" ht="15" x14ac:dyDescent="0.25">
      <c r="A43" s="242" t="s">
        <v>289</v>
      </c>
      <c r="B43">
        <v>401.9</v>
      </c>
      <c r="C43">
        <v>222.3</v>
      </c>
      <c r="D43">
        <v>410.6</v>
      </c>
      <c r="E43">
        <v>112</v>
      </c>
      <c r="F43">
        <v>0</v>
      </c>
      <c r="G43">
        <v>0</v>
      </c>
    </row>
    <row r="44" spans="1:7" ht="15" x14ac:dyDescent="0.25">
      <c r="A44" s="242" t="s">
        <v>290</v>
      </c>
      <c r="B44">
        <v>576.9</v>
      </c>
      <c r="C44">
        <v>236.7</v>
      </c>
      <c r="D44">
        <v>1706.2</v>
      </c>
      <c r="E44">
        <v>152.19999999999999</v>
      </c>
      <c r="F44">
        <v>1</v>
      </c>
      <c r="G44">
        <v>0</v>
      </c>
    </row>
    <row r="45" spans="1:7" ht="15" x14ac:dyDescent="0.25">
      <c r="A45" s="242" t="s">
        <v>291</v>
      </c>
      <c r="B45">
        <v>58</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266.10000000000002</v>
      </c>
      <c r="C47">
        <v>537</v>
      </c>
      <c r="D47">
        <v>128.19999999999999</v>
      </c>
      <c r="E47">
        <v>77.8</v>
      </c>
      <c r="F47">
        <v>0</v>
      </c>
      <c r="G47">
        <v>0</v>
      </c>
    </row>
    <row r="48" spans="1:7" ht="15" x14ac:dyDescent="0.25">
      <c r="A48" s="242" t="s">
        <v>384</v>
      </c>
      <c r="B48">
        <v>0</v>
      </c>
      <c r="C48">
        <v>0</v>
      </c>
      <c r="D48">
        <v>0</v>
      </c>
      <c r="E48">
        <v>13</v>
      </c>
      <c r="F48">
        <v>0</v>
      </c>
      <c r="G48">
        <v>0</v>
      </c>
    </row>
    <row r="49" spans="1:7" ht="15" x14ac:dyDescent="0.25">
      <c r="A49" s="242" t="s">
        <v>295</v>
      </c>
      <c r="B49">
        <v>296.10000000000002</v>
      </c>
      <c r="C49">
        <v>275.3</v>
      </c>
      <c r="D49">
        <v>275.60000000000002</v>
      </c>
      <c r="E49">
        <v>282.10000000000002</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8176.7</v>
      </c>
      <c r="C52">
        <v>6629.3</v>
      </c>
      <c r="D52">
        <v>5617.9</v>
      </c>
      <c r="E52">
        <v>3888.8</v>
      </c>
      <c r="F52">
        <v>1038.9000000000001</v>
      </c>
      <c r="G52">
        <v>0</v>
      </c>
    </row>
    <row r="53" spans="1:7" ht="15" x14ac:dyDescent="0.25">
      <c r="A53" s="242" t="s">
        <v>299</v>
      </c>
      <c r="B53">
        <v>85.5</v>
      </c>
      <c r="C53">
        <v>81.5</v>
      </c>
      <c r="D53">
        <v>35.9</v>
      </c>
      <c r="E53">
        <v>44.1</v>
      </c>
      <c r="F53">
        <v>0</v>
      </c>
      <c r="G53">
        <v>0</v>
      </c>
    </row>
    <row r="54" spans="1:7" ht="15" x14ac:dyDescent="0.25">
      <c r="A54" s="242" t="s">
        <v>300</v>
      </c>
      <c r="B54">
        <v>243.7</v>
      </c>
      <c r="C54">
        <v>247.2</v>
      </c>
      <c r="D54">
        <v>73.2</v>
      </c>
      <c r="E54">
        <v>31.2</v>
      </c>
      <c r="F54">
        <v>0</v>
      </c>
      <c r="G54">
        <v>0</v>
      </c>
    </row>
    <row r="55" spans="1:7" ht="15" x14ac:dyDescent="0.25">
      <c r="A55" s="242" t="s">
        <v>301</v>
      </c>
      <c r="B55">
        <v>0.3</v>
      </c>
      <c r="C55">
        <v>0</v>
      </c>
      <c r="D55">
        <v>0</v>
      </c>
      <c r="E55">
        <v>0</v>
      </c>
      <c r="F55">
        <v>0</v>
      </c>
      <c r="G55">
        <v>0</v>
      </c>
    </row>
    <row r="56" spans="1:7" ht="15" x14ac:dyDescent="0.25">
      <c r="A56" s="242" t="s">
        <v>302</v>
      </c>
      <c r="B56">
        <v>142.30000000000001</v>
      </c>
      <c r="C56">
        <v>266.3</v>
      </c>
      <c r="D56">
        <v>58.2</v>
      </c>
      <c r="E56">
        <v>72.2</v>
      </c>
      <c r="F56">
        <v>0</v>
      </c>
      <c r="G56">
        <v>0</v>
      </c>
    </row>
    <row r="57" spans="1:7" ht="15" x14ac:dyDescent="0.25">
      <c r="A57" s="242" t="s">
        <v>385</v>
      </c>
      <c r="B57">
        <v>6.1</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14560.9</v>
      </c>
      <c r="C61">
        <v>10523.3</v>
      </c>
      <c r="D61">
        <v>11708.6</v>
      </c>
      <c r="E61">
        <v>9235.1</v>
      </c>
      <c r="F61">
        <v>1039.9000000000001</v>
      </c>
      <c r="G61">
        <v>0</v>
      </c>
    </row>
    <row r="62" spans="1:7" ht="15" x14ac:dyDescent="0.25">
      <c r="A62" s="242" t="s">
        <v>306</v>
      </c>
      <c r="B62">
        <v>3151.7</v>
      </c>
      <c r="C62">
        <v>1662.8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17712.599999999999</v>
      </c>
      <c r="C64">
        <v>12186.1</v>
      </c>
      <c r="D64">
        <v>11708.6</v>
      </c>
      <c r="E64">
        <v>9235.1</v>
      </c>
      <c r="F64">
        <v>1072.9000000000001</v>
      </c>
      <c r="G64">
        <v>0</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8FD3-F25C-42F0-8BAF-8AD336238570}">
  <dimension ref="A1:O128"/>
  <sheetViews>
    <sheetView workbookViewId="0">
      <selection activeCell="G11" sqref="G11"/>
    </sheetView>
  </sheetViews>
  <sheetFormatPr defaultRowHeight="13.2" x14ac:dyDescent="0.25"/>
  <cols>
    <col min="1" max="1" width="15.33203125" customWidth="1"/>
    <col min="15" max="15" width="13.109375" customWidth="1"/>
  </cols>
  <sheetData>
    <row r="1" spans="1:15" ht="15" x14ac:dyDescent="0.25">
      <c r="A1" s="242" t="s">
        <v>886</v>
      </c>
    </row>
    <row r="2" spans="1:15" ht="15" x14ac:dyDescent="0.25">
      <c r="A2" s="242" t="s">
        <v>887</v>
      </c>
    </row>
    <row r="3" spans="1:15" ht="15" x14ac:dyDescent="0.25">
      <c r="A3" s="242" t="s">
        <v>647</v>
      </c>
    </row>
    <row r="4" spans="1:15" ht="15" x14ac:dyDescent="0.25">
      <c r="A4" s="242" t="s">
        <v>648</v>
      </c>
    </row>
    <row r="5" spans="1:15" x14ac:dyDescent="0.25">
      <c r="A5" s="52"/>
    </row>
    <row r="6" spans="1:15" ht="15" x14ac:dyDescent="0.25">
      <c r="B6" s="242" t="s">
        <v>960</v>
      </c>
      <c r="D6" t="s">
        <v>961</v>
      </c>
      <c r="F6" t="s">
        <v>717</v>
      </c>
      <c r="H6" t="s">
        <v>650</v>
      </c>
      <c r="J6" t="s">
        <v>651</v>
      </c>
    </row>
    <row r="7" spans="1:15" ht="15" x14ac:dyDescent="0.25">
      <c r="A7" s="242" t="s">
        <v>110</v>
      </c>
      <c r="B7" t="s">
        <v>111</v>
      </c>
      <c r="C7" t="s">
        <v>112</v>
      </c>
      <c r="D7" t="s">
        <v>111</v>
      </c>
      <c r="E7" t="s">
        <v>112</v>
      </c>
      <c r="F7" t="s">
        <v>111</v>
      </c>
      <c r="G7" t="s">
        <v>112</v>
      </c>
      <c r="H7" t="s">
        <v>111</v>
      </c>
      <c r="I7" t="s">
        <v>112</v>
      </c>
      <c r="J7" t="s">
        <v>111</v>
      </c>
      <c r="K7" t="s">
        <v>112</v>
      </c>
      <c r="O7" s="48" t="s">
        <v>891</v>
      </c>
    </row>
    <row r="8" spans="1:15" ht="15" x14ac:dyDescent="0.25">
      <c r="A8" s="242" t="s">
        <v>118</v>
      </c>
      <c r="B8" t="s">
        <v>108</v>
      </c>
      <c r="C8" t="s">
        <v>113</v>
      </c>
      <c r="D8" t="s">
        <v>108</v>
      </c>
      <c r="E8" t="s">
        <v>113</v>
      </c>
      <c r="F8" t="s">
        <v>108</v>
      </c>
      <c r="G8" t="s">
        <v>113</v>
      </c>
      <c r="H8" t="s">
        <v>108</v>
      </c>
      <c r="I8" t="s">
        <v>113</v>
      </c>
      <c r="J8" t="s">
        <v>108</v>
      </c>
      <c r="K8" t="s">
        <v>113</v>
      </c>
    </row>
    <row r="9" spans="1:15" ht="15" x14ac:dyDescent="0.25">
      <c r="A9" s="242" t="s">
        <v>319</v>
      </c>
      <c r="B9">
        <v>14826.1</v>
      </c>
      <c r="C9">
        <v>1</v>
      </c>
      <c r="D9">
        <v>16689.5</v>
      </c>
      <c r="E9">
        <v>1</v>
      </c>
      <c r="F9">
        <v>14818.3</v>
      </c>
      <c r="G9">
        <v>2</v>
      </c>
      <c r="H9">
        <v>14172</v>
      </c>
      <c r="I9">
        <v>1</v>
      </c>
      <c r="J9">
        <v>15461.1</v>
      </c>
      <c r="K9">
        <v>1</v>
      </c>
      <c r="N9" s="48" t="s">
        <v>3</v>
      </c>
      <c r="O9" s="29">
        <f>AVERAGE(B9,D9,F9)</f>
        <v>15444.633333333331</v>
      </c>
    </row>
    <row r="10" spans="1:15" x14ac:dyDescent="0.25">
      <c r="A10" s="52"/>
      <c r="N10" s="48" t="s">
        <v>658</v>
      </c>
      <c r="O10" s="29">
        <f>AVERAGE(B11,D11,F11)</f>
        <v>14427.1</v>
      </c>
    </row>
    <row r="11" spans="1:15" ht="15" x14ac:dyDescent="0.25">
      <c r="A11" s="242" t="s">
        <v>342</v>
      </c>
      <c r="B11">
        <v>7543</v>
      </c>
      <c r="C11">
        <v>2</v>
      </c>
      <c r="D11">
        <v>14348.4</v>
      </c>
      <c r="E11">
        <v>2</v>
      </c>
      <c r="F11">
        <v>21389.9</v>
      </c>
      <c r="G11">
        <v>1</v>
      </c>
      <c r="H11">
        <v>2110</v>
      </c>
      <c r="I11">
        <v>5</v>
      </c>
      <c r="J11">
        <v>259.60000000000002</v>
      </c>
      <c r="K11">
        <v>18</v>
      </c>
      <c r="N11" s="48" t="s">
        <v>0</v>
      </c>
      <c r="O11" s="29">
        <f>AVERAGE(B13,D13,F13)</f>
        <v>9283.1666666666661</v>
      </c>
    </row>
    <row r="12" spans="1:15" x14ac:dyDescent="0.25">
      <c r="A12" s="52"/>
      <c r="N12" s="48" t="s">
        <v>892</v>
      </c>
      <c r="O12" s="29">
        <f>AVERAGE(B15,D15,F15)</f>
        <v>3592.1666666666665</v>
      </c>
    </row>
    <row r="13" spans="1:15" ht="15" x14ac:dyDescent="0.25">
      <c r="A13" s="242" t="s">
        <v>320</v>
      </c>
      <c r="B13">
        <v>6810.5</v>
      </c>
      <c r="C13">
        <v>3</v>
      </c>
      <c r="D13">
        <v>10205.1</v>
      </c>
      <c r="E13">
        <v>3</v>
      </c>
      <c r="F13">
        <v>10833.9</v>
      </c>
      <c r="G13">
        <v>3</v>
      </c>
      <c r="H13">
        <v>9780.7000000000007</v>
      </c>
      <c r="I13">
        <v>2</v>
      </c>
      <c r="J13">
        <v>12631.8</v>
      </c>
      <c r="K13">
        <v>2</v>
      </c>
      <c r="N13" s="48" t="s">
        <v>6</v>
      </c>
      <c r="O13" s="29">
        <f>AVERAGE(B21,D21,F21)</f>
        <v>1938.2</v>
      </c>
    </row>
    <row r="14" spans="1:15" x14ac:dyDescent="0.25">
      <c r="A14" s="52"/>
      <c r="N14" s="48" t="s">
        <v>893</v>
      </c>
      <c r="O14" s="159">
        <f>AVERAGE(B17,D17,F17)</f>
        <v>1167.0666666666666</v>
      </c>
    </row>
    <row r="15" spans="1:15" ht="15" x14ac:dyDescent="0.25">
      <c r="A15" s="242" t="s">
        <v>321</v>
      </c>
      <c r="B15">
        <v>2433</v>
      </c>
      <c r="C15">
        <v>4</v>
      </c>
      <c r="D15">
        <v>4393.3</v>
      </c>
      <c r="E15">
        <v>4</v>
      </c>
      <c r="F15">
        <v>3950.2</v>
      </c>
      <c r="G15">
        <v>4</v>
      </c>
      <c r="H15">
        <v>4851.2</v>
      </c>
      <c r="I15">
        <v>3</v>
      </c>
      <c r="J15">
        <v>4672.7</v>
      </c>
      <c r="K15">
        <v>3</v>
      </c>
      <c r="N15" s="48" t="s">
        <v>901</v>
      </c>
      <c r="O15">
        <f>AVERAGE(B27,D27,F27)</f>
        <v>857.5</v>
      </c>
    </row>
    <row r="16" spans="1:15" x14ac:dyDescent="0.25">
      <c r="A16" s="52"/>
    </row>
    <row r="17" spans="1:11" ht="15" x14ac:dyDescent="0.25">
      <c r="A17" s="242" t="s">
        <v>328</v>
      </c>
      <c r="B17">
        <v>911.6</v>
      </c>
      <c r="C17">
        <v>5</v>
      </c>
      <c r="D17">
        <v>1322.6</v>
      </c>
      <c r="E17">
        <v>7</v>
      </c>
      <c r="F17">
        <v>1267</v>
      </c>
      <c r="G17">
        <v>7</v>
      </c>
      <c r="H17">
        <v>1159</v>
      </c>
      <c r="I17">
        <v>6</v>
      </c>
      <c r="J17">
        <v>1210.8</v>
      </c>
      <c r="K17">
        <v>7</v>
      </c>
    </row>
    <row r="18" spans="1:11" x14ac:dyDescent="0.25">
      <c r="A18" s="52"/>
    </row>
    <row r="19" spans="1:11" ht="15" x14ac:dyDescent="0.25">
      <c r="A19" s="242" t="s">
        <v>332</v>
      </c>
      <c r="B19">
        <v>877.8</v>
      </c>
      <c r="C19">
        <v>6</v>
      </c>
      <c r="D19">
        <v>801.9</v>
      </c>
      <c r="E19">
        <v>9</v>
      </c>
      <c r="F19">
        <v>762.2</v>
      </c>
      <c r="G19">
        <v>10</v>
      </c>
      <c r="H19">
        <v>785.9</v>
      </c>
      <c r="I19">
        <v>9</v>
      </c>
      <c r="J19">
        <v>605.79999999999995</v>
      </c>
      <c r="K19">
        <v>13</v>
      </c>
    </row>
    <row r="20" spans="1:11" x14ac:dyDescent="0.25">
      <c r="A20" s="52"/>
    </row>
    <row r="21" spans="1:11" ht="15" x14ac:dyDescent="0.25">
      <c r="A21" s="242" t="s">
        <v>322</v>
      </c>
      <c r="B21">
        <v>817.6</v>
      </c>
      <c r="C21">
        <v>7</v>
      </c>
      <c r="D21">
        <v>1471.8</v>
      </c>
      <c r="E21">
        <v>6</v>
      </c>
      <c r="F21">
        <v>3525.2</v>
      </c>
      <c r="G21">
        <v>5</v>
      </c>
      <c r="H21">
        <v>2690.8</v>
      </c>
      <c r="I21">
        <v>4</v>
      </c>
      <c r="J21">
        <v>3691.3</v>
      </c>
      <c r="K21">
        <v>4</v>
      </c>
    </row>
    <row r="22" spans="1:11" x14ac:dyDescent="0.25">
      <c r="A22" s="52"/>
    </row>
    <row r="23" spans="1:11" ht="15" x14ac:dyDescent="0.25">
      <c r="A23" s="242" t="s">
        <v>337</v>
      </c>
      <c r="B23">
        <v>651.20000000000005</v>
      </c>
      <c r="C23">
        <v>8</v>
      </c>
      <c r="D23">
        <v>3669.4</v>
      </c>
      <c r="E23">
        <v>5</v>
      </c>
      <c r="F23">
        <v>637.1</v>
      </c>
      <c r="G23">
        <v>12</v>
      </c>
      <c r="H23">
        <v>759</v>
      </c>
      <c r="I23">
        <v>10</v>
      </c>
      <c r="J23">
        <v>712.4</v>
      </c>
      <c r="K23">
        <v>11</v>
      </c>
    </row>
    <row r="24" spans="1:11" x14ac:dyDescent="0.25">
      <c r="A24" s="52"/>
    </row>
    <row r="25" spans="1:11" ht="15" x14ac:dyDescent="0.25">
      <c r="A25" s="242" t="s">
        <v>331</v>
      </c>
      <c r="B25">
        <v>548.9</v>
      </c>
      <c r="C25">
        <v>9</v>
      </c>
      <c r="D25">
        <v>820</v>
      </c>
      <c r="E25">
        <v>8</v>
      </c>
      <c r="F25">
        <v>856.5</v>
      </c>
      <c r="G25">
        <v>8</v>
      </c>
      <c r="H25">
        <v>827.7</v>
      </c>
      <c r="I25">
        <v>8</v>
      </c>
      <c r="J25">
        <v>899.9</v>
      </c>
      <c r="K25">
        <v>9</v>
      </c>
    </row>
    <row r="26" spans="1:11" x14ac:dyDescent="0.25">
      <c r="A26" s="52"/>
    </row>
    <row r="27" spans="1:11" ht="15" x14ac:dyDescent="0.25">
      <c r="A27" s="242" t="s">
        <v>324</v>
      </c>
      <c r="B27">
        <v>541.6</v>
      </c>
      <c r="C27">
        <v>10</v>
      </c>
      <c r="D27">
        <v>596.4</v>
      </c>
      <c r="E27">
        <v>12</v>
      </c>
      <c r="F27">
        <v>1434.5</v>
      </c>
      <c r="G27">
        <v>6</v>
      </c>
      <c r="H27">
        <v>681.3</v>
      </c>
      <c r="I27">
        <v>11</v>
      </c>
      <c r="J27">
        <v>1863.3</v>
      </c>
      <c r="K27">
        <v>6</v>
      </c>
    </row>
    <row r="28" spans="1:11" x14ac:dyDescent="0.25">
      <c r="A28" s="52"/>
    </row>
    <row r="29" spans="1:11" ht="15" x14ac:dyDescent="0.25">
      <c r="A29" s="242" t="s">
        <v>330</v>
      </c>
      <c r="B29">
        <v>514.1</v>
      </c>
      <c r="C29">
        <v>11</v>
      </c>
      <c r="D29">
        <v>606.29999999999995</v>
      </c>
      <c r="E29">
        <v>11</v>
      </c>
      <c r="F29">
        <v>513.20000000000005</v>
      </c>
      <c r="G29">
        <v>16</v>
      </c>
      <c r="H29">
        <v>488.6</v>
      </c>
      <c r="I29">
        <v>15</v>
      </c>
      <c r="J29">
        <v>728</v>
      </c>
      <c r="K29">
        <v>10</v>
      </c>
    </row>
    <row r="30" spans="1:11" x14ac:dyDescent="0.25">
      <c r="A30" s="52"/>
    </row>
    <row r="31" spans="1:11" ht="15" x14ac:dyDescent="0.25">
      <c r="A31" s="242" t="s">
        <v>325</v>
      </c>
      <c r="B31">
        <v>500.3</v>
      </c>
      <c r="C31">
        <v>12</v>
      </c>
      <c r="D31">
        <v>766.1</v>
      </c>
      <c r="E31">
        <v>10</v>
      </c>
      <c r="F31">
        <v>762.5</v>
      </c>
      <c r="G31">
        <v>9</v>
      </c>
      <c r="H31">
        <v>850</v>
      </c>
      <c r="I31">
        <v>7</v>
      </c>
      <c r="J31">
        <v>924.8</v>
      </c>
      <c r="K31">
        <v>8</v>
      </c>
    </row>
    <row r="32" spans="1:11" x14ac:dyDescent="0.25">
      <c r="A32" s="52"/>
    </row>
    <row r="33" spans="1:11" ht="15" x14ac:dyDescent="0.25">
      <c r="A33" s="242" t="s">
        <v>338</v>
      </c>
      <c r="B33">
        <v>343.7</v>
      </c>
      <c r="C33">
        <v>13</v>
      </c>
      <c r="D33">
        <v>537.6</v>
      </c>
      <c r="E33">
        <v>13</v>
      </c>
      <c r="F33">
        <v>532.5</v>
      </c>
      <c r="G33">
        <v>13</v>
      </c>
      <c r="H33">
        <v>513.4</v>
      </c>
      <c r="I33">
        <v>14</v>
      </c>
      <c r="J33">
        <v>494.2</v>
      </c>
      <c r="K33">
        <v>15</v>
      </c>
    </row>
    <row r="34" spans="1:11" x14ac:dyDescent="0.25">
      <c r="A34" s="52"/>
    </row>
    <row r="35" spans="1:11" ht="15" x14ac:dyDescent="0.25">
      <c r="A35" s="242" t="s">
        <v>340</v>
      </c>
      <c r="B35">
        <v>343.5</v>
      </c>
      <c r="C35">
        <v>14</v>
      </c>
      <c r="D35">
        <v>506</v>
      </c>
      <c r="E35">
        <v>15</v>
      </c>
      <c r="F35">
        <v>470.5</v>
      </c>
      <c r="G35">
        <v>18</v>
      </c>
      <c r="H35">
        <v>544.5</v>
      </c>
      <c r="I35">
        <v>13</v>
      </c>
      <c r="J35">
        <v>643.5</v>
      </c>
      <c r="K35">
        <v>12</v>
      </c>
    </row>
    <row r="36" spans="1:11" x14ac:dyDescent="0.25">
      <c r="A36" s="52"/>
    </row>
    <row r="37" spans="1:11" ht="15" x14ac:dyDescent="0.25">
      <c r="A37" s="242" t="s">
        <v>341</v>
      </c>
      <c r="B37">
        <v>300.60000000000002</v>
      </c>
      <c r="C37">
        <v>15</v>
      </c>
      <c r="D37">
        <v>469.9</v>
      </c>
      <c r="E37">
        <v>16</v>
      </c>
      <c r="F37">
        <v>453.3</v>
      </c>
      <c r="G37">
        <v>20</v>
      </c>
      <c r="H37">
        <v>304.39999999999998</v>
      </c>
      <c r="I37">
        <v>18</v>
      </c>
      <c r="J37">
        <v>294.8</v>
      </c>
      <c r="K37">
        <v>16</v>
      </c>
    </row>
    <row r="38" spans="1:11" x14ac:dyDescent="0.25">
      <c r="A38" s="52"/>
    </row>
    <row r="39" spans="1:11" ht="15" x14ac:dyDescent="0.25">
      <c r="A39" s="242" t="s">
        <v>327</v>
      </c>
      <c r="B39">
        <v>251.5</v>
      </c>
      <c r="C39">
        <v>16</v>
      </c>
      <c r="D39">
        <v>404.8</v>
      </c>
      <c r="E39">
        <v>17</v>
      </c>
      <c r="F39">
        <v>420.5</v>
      </c>
      <c r="G39">
        <v>21</v>
      </c>
      <c r="H39">
        <v>350.6</v>
      </c>
      <c r="I39">
        <v>17</v>
      </c>
      <c r="J39">
        <v>150</v>
      </c>
      <c r="K39">
        <v>21</v>
      </c>
    </row>
    <row r="40" spans="1:11" x14ac:dyDescent="0.25">
      <c r="A40" s="52"/>
    </row>
    <row r="41" spans="1:11" ht="15" x14ac:dyDescent="0.25">
      <c r="A41" s="242" t="s">
        <v>339</v>
      </c>
      <c r="B41">
        <v>243.4</v>
      </c>
      <c r="C41">
        <v>17</v>
      </c>
      <c r="D41">
        <v>323.39999999999998</v>
      </c>
      <c r="E41">
        <v>18</v>
      </c>
      <c r="F41">
        <v>285.3</v>
      </c>
      <c r="G41">
        <v>22</v>
      </c>
      <c r="H41">
        <v>253.7</v>
      </c>
      <c r="I41">
        <v>19</v>
      </c>
      <c r="J41">
        <v>284.3</v>
      </c>
      <c r="K41">
        <v>17</v>
      </c>
    </row>
    <row r="42" spans="1:11" x14ac:dyDescent="0.25">
      <c r="A42" s="52"/>
    </row>
    <row r="43" spans="1:11" ht="15" x14ac:dyDescent="0.25">
      <c r="A43" s="242" t="s">
        <v>323</v>
      </c>
      <c r="B43">
        <v>243.4</v>
      </c>
      <c r="C43">
        <v>18</v>
      </c>
      <c r="D43">
        <v>86.6</v>
      </c>
      <c r="E43">
        <v>23</v>
      </c>
      <c r="F43">
        <v>758.6</v>
      </c>
      <c r="G43">
        <v>11</v>
      </c>
      <c r="H43">
        <v>553.5</v>
      </c>
      <c r="I43">
        <v>12</v>
      </c>
      <c r="J43">
        <v>1991.5</v>
      </c>
      <c r="K43">
        <v>5</v>
      </c>
    </row>
    <row r="44" spans="1:11" x14ac:dyDescent="0.25">
      <c r="A44" s="52"/>
    </row>
    <row r="45" spans="1:11" ht="15" x14ac:dyDescent="0.25">
      <c r="A45" s="242" t="s">
        <v>333</v>
      </c>
      <c r="B45">
        <v>212.6</v>
      </c>
      <c r="C45">
        <v>19</v>
      </c>
      <c r="D45">
        <v>254.8</v>
      </c>
      <c r="E45">
        <v>19</v>
      </c>
      <c r="F45">
        <v>518.5</v>
      </c>
      <c r="G45">
        <v>14</v>
      </c>
      <c r="H45">
        <v>43.4</v>
      </c>
      <c r="I45">
        <v>27</v>
      </c>
      <c r="J45">
        <v>163.6</v>
      </c>
      <c r="K45">
        <v>20</v>
      </c>
    </row>
    <row r="46" spans="1:11" x14ac:dyDescent="0.25">
      <c r="A46" s="52"/>
    </row>
    <row r="47" spans="1:11" ht="15" x14ac:dyDescent="0.25">
      <c r="A47" s="242" t="s">
        <v>363</v>
      </c>
      <c r="B47">
        <v>123.7</v>
      </c>
      <c r="C47">
        <v>20</v>
      </c>
      <c r="D47">
        <v>6.7</v>
      </c>
      <c r="E47">
        <v>36</v>
      </c>
      <c r="F47">
        <v>28.1</v>
      </c>
      <c r="G47">
        <v>35</v>
      </c>
      <c r="H47">
        <v>40.200000000000003</v>
      </c>
      <c r="I47">
        <v>29</v>
      </c>
      <c r="J47">
        <v>31.5</v>
      </c>
      <c r="K47">
        <v>31</v>
      </c>
    </row>
    <row r="48" spans="1:11" x14ac:dyDescent="0.25">
      <c r="A48" s="52"/>
    </row>
    <row r="49" spans="1:11" ht="15" x14ac:dyDescent="0.25">
      <c r="A49" s="242" t="s">
        <v>348</v>
      </c>
      <c r="B49">
        <v>73.400000000000006</v>
      </c>
      <c r="C49">
        <v>21</v>
      </c>
      <c r="D49">
        <v>87.5</v>
      </c>
      <c r="E49">
        <v>22</v>
      </c>
      <c r="F49">
        <v>93.6</v>
      </c>
      <c r="G49">
        <v>27</v>
      </c>
      <c r="H49">
        <v>97.5</v>
      </c>
      <c r="I49">
        <v>23</v>
      </c>
      <c r="J49">
        <v>81.5</v>
      </c>
      <c r="K49">
        <v>25</v>
      </c>
    </row>
    <row r="50" spans="1:11" x14ac:dyDescent="0.25">
      <c r="A50" s="52"/>
    </row>
    <row r="51" spans="1:11" ht="15" x14ac:dyDescent="0.25">
      <c r="A51" s="242" t="s">
        <v>355</v>
      </c>
      <c r="B51">
        <v>61.7</v>
      </c>
      <c r="C51">
        <v>22</v>
      </c>
      <c r="D51">
        <v>67.5</v>
      </c>
      <c r="E51">
        <v>27</v>
      </c>
      <c r="F51">
        <v>0</v>
      </c>
      <c r="G51">
        <v>0</v>
      </c>
      <c r="H51">
        <v>0</v>
      </c>
      <c r="I51">
        <v>0</v>
      </c>
      <c r="J51">
        <v>0</v>
      </c>
      <c r="K51">
        <v>0</v>
      </c>
    </row>
    <row r="52" spans="1:11" x14ac:dyDescent="0.25">
      <c r="A52" s="52"/>
    </row>
    <row r="53" spans="1:11" ht="15" x14ac:dyDescent="0.25">
      <c r="A53" s="242" t="s">
        <v>353</v>
      </c>
      <c r="B53">
        <v>58</v>
      </c>
      <c r="C53">
        <v>23</v>
      </c>
      <c r="D53">
        <v>528.5</v>
      </c>
      <c r="E53">
        <v>14</v>
      </c>
      <c r="F53">
        <v>0</v>
      </c>
      <c r="G53">
        <v>0</v>
      </c>
      <c r="H53">
        <v>0</v>
      </c>
      <c r="I53">
        <v>0</v>
      </c>
      <c r="J53">
        <v>0</v>
      </c>
      <c r="K53">
        <v>0</v>
      </c>
    </row>
    <row r="54" spans="1:11" x14ac:dyDescent="0.25">
      <c r="A54" s="52"/>
    </row>
    <row r="55" spans="1:11" ht="15" x14ac:dyDescent="0.25">
      <c r="A55" s="242" t="s">
        <v>368</v>
      </c>
      <c r="B55">
        <v>50.2</v>
      </c>
      <c r="C55">
        <v>24</v>
      </c>
      <c r="D55">
        <v>0.4</v>
      </c>
      <c r="E55">
        <v>43</v>
      </c>
      <c r="F55">
        <v>0.3</v>
      </c>
      <c r="G55">
        <v>45</v>
      </c>
      <c r="H55">
        <v>0.5</v>
      </c>
      <c r="I55">
        <v>43</v>
      </c>
      <c r="J55">
        <v>0.5</v>
      </c>
      <c r="K55">
        <v>42</v>
      </c>
    </row>
    <row r="56" spans="1:11" x14ac:dyDescent="0.25">
      <c r="A56" s="52"/>
    </row>
    <row r="57" spans="1:11" ht="15" x14ac:dyDescent="0.25">
      <c r="A57" s="242" t="s">
        <v>888</v>
      </c>
      <c r="B57">
        <v>44.1</v>
      </c>
      <c r="C57">
        <v>25</v>
      </c>
      <c r="D57">
        <v>0</v>
      </c>
      <c r="E57">
        <v>0</v>
      </c>
      <c r="F57">
        <v>0</v>
      </c>
      <c r="G57">
        <v>0</v>
      </c>
      <c r="H57">
        <v>0</v>
      </c>
      <c r="I57">
        <v>0</v>
      </c>
      <c r="J57">
        <v>0</v>
      </c>
      <c r="K57">
        <v>0</v>
      </c>
    </row>
    <row r="58" spans="1:11" x14ac:dyDescent="0.25">
      <c r="A58" s="52"/>
    </row>
    <row r="59" spans="1:11" ht="15" x14ac:dyDescent="0.25">
      <c r="A59" s="242" t="s">
        <v>360</v>
      </c>
      <c r="B59">
        <v>33</v>
      </c>
      <c r="C59">
        <v>26</v>
      </c>
      <c r="D59">
        <v>30.6</v>
      </c>
      <c r="E59">
        <v>31</v>
      </c>
      <c r="F59">
        <v>25.7</v>
      </c>
      <c r="G59">
        <v>36</v>
      </c>
      <c r="H59">
        <v>28.9</v>
      </c>
      <c r="I59">
        <v>30</v>
      </c>
      <c r="J59">
        <v>35</v>
      </c>
      <c r="K59">
        <v>30</v>
      </c>
    </row>
    <row r="60" spans="1:11" x14ac:dyDescent="0.25">
      <c r="A60" s="52"/>
    </row>
    <row r="61" spans="1:11" ht="15" x14ac:dyDescent="0.25">
      <c r="A61" s="242" t="s">
        <v>362</v>
      </c>
      <c r="B61">
        <v>30.5</v>
      </c>
      <c r="C61">
        <v>27</v>
      </c>
      <c r="D61">
        <v>56.6</v>
      </c>
      <c r="E61">
        <v>29</v>
      </c>
      <c r="F61">
        <v>46.8</v>
      </c>
      <c r="G61">
        <v>30</v>
      </c>
      <c r="H61">
        <v>43.3</v>
      </c>
      <c r="I61">
        <v>28</v>
      </c>
      <c r="J61">
        <v>42.3</v>
      </c>
      <c r="K61">
        <v>29</v>
      </c>
    </row>
    <row r="62" spans="1:11" x14ac:dyDescent="0.25">
      <c r="A62" s="52"/>
    </row>
    <row r="63" spans="1:11" ht="15" x14ac:dyDescent="0.25">
      <c r="A63" s="242" t="s">
        <v>364</v>
      </c>
      <c r="B63">
        <v>18.399999999999999</v>
      </c>
      <c r="C63">
        <v>28</v>
      </c>
      <c r="D63">
        <v>27.6</v>
      </c>
      <c r="E63">
        <v>33</v>
      </c>
      <c r="F63">
        <v>17.5</v>
      </c>
      <c r="G63">
        <v>38</v>
      </c>
      <c r="H63">
        <v>14.1</v>
      </c>
      <c r="I63">
        <v>38</v>
      </c>
      <c r="J63">
        <v>16.7</v>
      </c>
      <c r="K63">
        <v>34</v>
      </c>
    </row>
    <row r="64" spans="1:11" x14ac:dyDescent="0.25">
      <c r="A64" s="52"/>
    </row>
    <row r="65" spans="1:11" ht="15" x14ac:dyDescent="0.25">
      <c r="A65" s="242" t="s">
        <v>345</v>
      </c>
      <c r="B65">
        <v>16.5</v>
      </c>
      <c r="C65">
        <v>29</v>
      </c>
      <c r="D65">
        <v>77.400000000000006</v>
      </c>
      <c r="E65">
        <v>24</v>
      </c>
      <c r="F65">
        <v>0</v>
      </c>
      <c r="G65">
        <v>0</v>
      </c>
      <c r="H65">
        <v>0</v>
      </c>
      <c r="I65">
        <v>0</v>
      </c>
      <c r="J65">
        <v>0</v>
      </c>
      <c r="K65">
        <v>0</v>
      </c>
    </row>
    <row r="66" spans="1:11" x14ac:dyDescent="0.25">
      <c r="A66" s="52"/>
    </row>
    <row r="67" spans="1:11" ht="15" x14ac:dyDescent="0.25">
      <c r="A67" s="242" t="s">
        <v>795</v>
      </c>
      <c r="B67">
        <v>12.6</v>
      </c>
      <c r="C67">
        <v>30</v>
      </c>
      <c r="D67">
        <v>70.3</v>
      </c>
      <c r="E67">
        <v>25</v>
      </c>
      <c r="F67">
        <v>0</v>
      </c>
      <c r="G67">
        <v>0</v>
      </c>
      <c r="H67">
        <v>0</v>
      </c>
      <c r="I67">
        <v>0</v>
      </c>
      <c r="J67">
        <v>0</v>
      </c>
      <c r="K67">
        <v>0</v>
      </c>
    </row>
    <row r="68" spans="1:11" x14ac:dyDescent="0.25">
      <c r="A68" s="52"/>
    </row>
    <row r="69" spans="1:11" ht="15" x14ac:dyDescent="0.25">
      <c r="A69" s="242" t="s">
        <v>889</v>
      </c>
      <c r="B69">
        <v>10.9</v>
      </c>
      <c r="C69">
        <v>31</v>
      </c>
      <c r="D69">
        <v>0</v>
      </c>
      <c r="E69">
        <v>0</v>
      </c>
      <c r="F69">
        <v>0</v>
      </c>
      <c r="G69">
        <v>0</v>
      </c>
      <c r="H69">
        <v>0</v>
      </c>
      <c r="I69">
        <v>0</v>
      </c>
      <c r="J69">
        <v>0</v>
      </c>
      <c r="K69">
        <v>0</v>
      </c>
    </row>
    <row r="70" spans="1:11" x14ac:dyDescent="0.25">
      <c r="A70" s="52"/>
    </row>
    <row r="71" spans="1:11" ht="15" x14ac:dyDescent="0.25">
      <c r="A71" s="242" t="s">
        <v>352</v>
      </c>
      <c r="B71">
        <v>9</v>
      </c>
      <c r="C71">
        <v>32</v>
      </c>
      <c r="D71">
        <v>4</v>
      </c>
      <c r="E71">
        <v>39</v>
      </c>
      <c r="F71">
        <v>1.1000000000000001</v>
      </c>
      <c r="G71">
        <v>44</v>
      </c>
      <c r="H71">
        <v>80.3</v>
      </c>
      <c r="I71">
        <v>24</v>
      </c>
      <c r="J71">
        <v>83.1</v>
      </c>
      <c r="K71">
        <v>24</v>
      </c>
    </row>
    <row r="72" spans="1:11" x14ac:dyDescent="0.25">
      <c r="A72" s="52"/>
    </row>
    <row r="73" spans="1:11" ht="15" x14ac:dyDescent="0.25">
      <c r="A73" s="242" t="s">
        <v>334</v>
      </c>
      <c r="B73">
        <v>6.5</v>
      </c>
      <c r="C73">
        <v>33</v>
      </c>
      <c r="D73">
        <v>0</v>
      </c>
      <c r="E73">
        <v>0</v>
      </c>
      <c r="F73">
        <v>226.2</v>
      </c>
      <c r="G73">
        <v>23</v>
      </c>
      <c r="H73">
        <v>153.69999999999999</v>
      </c>
      <c r="I73">
        <v>22</v>
      </c>
      <c r="J73">
        <v>11.9</v>
      </c>
      <c r="K73">
        <v>36</v>
      </c>
    </row>
    <row r="74" spans="1:11" x14ac:dyDescent="0.25">
      <c r="A74" s="52"/>
    </row>
    <row r="75" spans="1:11" ht="15" x14ac:dyDescent="0.25">
      <c r="A75" s="242" t="s">
        <v>358</v>
      </c>
      <c r="B75">
        <v>3.9</v>
      </c>
      <c r="C75">
        <v>34</v>
      </c>
      <c r="D75">
        <v>6.7</v>
      </c>
      <c r="E75">
        <v>35</v>
      </c>
      <c r="F75">
        <v>11.2</v>
      </c>
      <c r="G75">
        <v>39</v>
      </c>
      <c r="H75">
        <v>28.4</v>
      </c>
      <c r="I75">
        <v>32</v>
      </c>
      <c r="J75">
        <v>44.5</v>
      </c>
      <c r="K75">
        <v>28</v>
      </c>
    </row>
    <row r="76" spans="1:11" x14ac:dyDescent="0.25">
      <c r="A76" s="52"/>
    </row>
    <row r="77" spans="1:11" ht="15" x14ac:dyDescent="0.25">
      <c r="A77" s="242" t="s">
        <v>367</v>
      </c>
      <c r="B77">
        <v>1.1000000000000001</v>
      </c>
      <c r="C77">
        <v>35</v>
      </c>
      <c r="D77">
        <v>1.8</v>
      </c>
      <c r="E77">
        <v>41</v>
      </c>
      <c r="F77">
        <v>1.5</v>
      </c>
      <c r="G77">
        <v>43</v>
      </c>
      <c r="H77">
        <v>3</v>
      </c>
      <c r="I77">
        <v>41</v>
      </c>
      <c r="J77">
        <v>2.6</v>
      </c>
      <c r="K77">
        <v>41</v>
      </c>
    </row>
    <row r="78" spans="1:11" x14ac:dyDescent="0.25">
      <c r="A78" s="52"/>
    </row>
    <row r="79" spans="1:11" ht="15" x14ac:dyDescent="0.25">
      <c r="A79" s="242" t="s">
        <v>890</v>
      </c>
      <c r="B79">
        <v>0.8</v>
      </c>
      <c r="C79">
        <v>36</v>
      </c>
      <c r="D79">
        <v>0</v>
      </c>
      <c r="E79">
        <v>0</v>
      </c>
      <c r="F79">
        <v>0</v>
      </c>
      <c r="G79">
        <v>0</v>
      </c>
      <c r="H79">
        <v>0</v>
      </c>
      <c r="I79">
        <v>0</v>
      </c>
      <c r="J79">
        <v>0</v>
      </c>
      <c r="K79">
        <v>0</v>
      </c>
    </row>
    <row r="80" spans="1:11" x14ac:dyDescent="0.25">
      <c r="A80" s="52"/>
    </row>
    <row r="81" spans="1:11" ht="15" x14ac:dyDescent="0.25">
      <c r="A81" s="242" t="s">
        <v>336</v>
      </c>
      <c r="B81">
        <v>0.8</v>
      </c>
      <c r="C81">
        <v>37</v>
      </c>
      <c r="D81">
        <v>69.3</v>
      </c>
      <c r="E81">
        <v>26</v>
      </c>
      <c r="F81">
        <v>454.6</v>
      </c>
      <c r="G81">
        <v>19</v>
      </c>
      <c r="H81">
        <v>220.4</v>
      </c>
      <c r="I81">
        <v>20</v>
      </c>
      <c r="J81">
        <v>68.400000000000006</v>
      </c>
      <c r="K81">
        <v>26</v>
      </c>
    </row>
    <row r="82" spans="1:11" x14ac:dyDescent="0.25">
      <c r="A82" s="52"/>
    </row>
    <row r="83" spans="1:11" ht="15" x14ac:dyDescent="0.25">
      <c r="A83" s="242" t="s">
        <v>359</v>
      </c>
      <c r="B83">
        <v>0.1</v>
      </c>
      <c r="C83">
        <v>38</v>
      </c>
      <c r="D83">
        <v>0</v>
      </c>
      <c r="E83">
        <v>0</v>
      </c>
      <c r="F83">
        <v>88</v>
      </c>
      <c r="G83">
        <v>28</v>
      </c>
      <c r="H83">
        <v>0</v>
      </c>
      <c r="I83">
        <v>0</v>
      </c>
      <c r="J83">
        <v>0</v>
      </c>
      <c r="K83">
        <v>0</v>
      </c>
    </row>
    <row r="84" spans="1:11" x14ac:dyDescent="0.25">
      <c r="A84" s="52"/>
    </row>
    <row r="85" spans="1:11" ht="15" x14ac:dyDescent="0.25">
      <c r="A85" s="242" t="s">
        <v>335</v>
      </c>
      <c r="B85">
        <v>0</v>
      </c>
      <c r="C85">
        <v>0</v>
      </c>
      <c r="D85">
        <v>183.3</v>
      </c>
      <c r="E85">
        <v>20</v>
      </c>
      <c r="F85">
        <v>516.70000000000005</v>
      </c>
      <c r="G85">
        <v>15</v>
      </c>
      <c r="H85">
        <v>446.1</v>
      </c>
      <c r="I85">
        <v>16</v>
      </c>
      <c r="J85">
        <v>164.2</v>
      </c>
      <c r="K85">
        <v>19</v>
      </c>
    </row>
    <row r="86" spans="1:11" x14ac:dyDescent="0.25">
      <c r="A86" s="52"/>
    </row>
    <row r="87" spans="1:11" ht="15" x14ac:dyDescent="0.25">
      <c r="A87" s="242" t="s">
        <v>344</v>
      </c>
      <c r="B87">
        <v>0</v>
      </c>
      <c r="C87">
        <v>0</v>
      </c>
      <c r="D87">
        <v>100.3</v>
      </c>
      <c r="E87">
        <v>21</v>
      </c>
      <c r="F87">
        <v>173.5</v>
      </c>
      <c r="G87">
        <v>25</v>
      </c>
      <c r="H87">
        <v>157.80000000000001</v>
      </c>
      <c r="I87">
        <v>21</v>
      </c>
      <c r="J87">
        <v>125.8</v>
      </c>
      <c r="K87">
        <v>23</v>
      </c>
    </row>
    <row r="88" spans="1:11" x14ac:dyDescent="0.25">
      <c r="A88" s="52"/>
    </row>
    <row r="89" spans="1:11" ht="15" x14ac:dyDescent="0.25">
      <c r="A89" s="242" t="s">
        <v>343</v>
      </c>
      <c r="B89">
        <v>0</v>
      </c>
      <c r="C89">
        <v>0</v>
      </c>
      <c r="D89">
        <v>67.2</v>
      </c>
      <c r="E89">
        <v>28</v>
      </c>
      <c r="F89">
        <v>142.9</v>
      </c>
      <c r="G89">
        <v>26</v>
      </c>
      <c r="H89">
        <v>28.8</v>
      </c>
      <c r="I89">
        <v>31</v>
      </c>
      <c r="J89">
        <v>9.6</v>
      </c>
      <c r="K89">
        <v>37</v>
      </c>
    </row>
    <row r="90" spans="1:11" x14ac:dyDescent="0.25">
      <c r="A90" s="52"/>
    </row>
    <row r="91" spans="1:11" ht="15" x14ac:dyDescent="0.25">
      <c r="A91" s="242" t="s">
        <v>326</v>
      </c>
      <c r="B91">
        <v>0</v>
      </c>
      <c r="C91">
        <v>0</v>
      </c>
      <c r="D91">
        <v>41.5</v>
      </c>
      <c r="E91">
        <v>30</v>
      </c>
      <c r="F91">
        <v>505.5</v>
      </c>
      <c r="G91">
        <v>17</v>
      </c>
      <c r="H91">
        <v>48.6</v>
      </c>
      <c r="I91">
        <v>25</v>
      </c>
      <c r="J91">
        <v>530.70000000000005</v>
      </c>
      <c r="K91">
        <v>14</v>
      </c>
    </row>
    <row r="92" spans="1:11" x14ac:dyDescent="0.25">
      <c r="A92" s="52"/>
    </row>
    <row r="93" spans="1:11" ht="15" x14ac:dyDescent="0.25">
      <c r="A93" s="242" t="s">
        <v>349</v>
      </c>
      <c r="B93">
        <v>0</v>
      </c>
      <c r="C93">
        <v>0</v>
      </c>
      <c r="D93">
        <v>30.4</v>
      </c>
      <c r="E93">
        <v>32</v>
      </c>
      <c r="F93">
        <v>5.5</v>
      </c>
      <c r="G93">
        <v>42</v>
      </c>
      <c r="H93">
        <v>0</v>
      </c>
      <c r="I93">
        <v>0</v>
      </c>
      <c r="J93">
        <v>58</v>
      </c>
      <c r="K93">
        <v>27</v>
      </c>
    </row>
    <row r="94" spans="1:11" x14ac:dyDescent="0.25">
      <c r="A94" s="52"/>
    </row>
    <row r="95" spans="1:11" ht="15" x14ac:dyDescent="0.25">
      <c r="A95" s="242" t="s">
        <v>375</v>
      </c>
      <c r="B95">
        <v>0</v>
      </c>
      <c r="C95">
        <v>0</v>
      </c>
      <c r="D95">
        <v>20</v>
      </c>
      <c r="E95">
        <v>34</v>
      </c>
      <c r="F95">
        <v>30.4</v>
      </c>
      <c r="G95">
        <v>34</v>
      </c>
      <c r="H95">
        <v>17.8</v>
      </c>
      <c r="I95">
        <v>37</v>
      </c>
      <c r="J95">
        <v>27.6</v>
      </c>
      <c r="K95">
        <v>32</v>
      </c>
    </row>
    <row r="96" spans="1:11" x14ac:dyDescent="0.25">
      <c r="A96" s="52"/>
    </row>
    <row r="97" spans="1:11" ht="15" x14ac:dyDescent="0.25">
      <c r="A97" s="242" t="s">
        <v>796</v>
      </c>
      <c r="B97">
        <v>0</v>
      </c>
      <c r="C97">
        <v>0</v>
      </c>
      <c r="D97">
        <v>5.0999999999999996</v>
      </c>
      <c r="E97">
        <v>37</v>
      </c>
      <c r="F97">
        <v>0</v>
      </c>
      <c r="G97">
        <v>0</v>
      </c>
      <c r="H97">
        <v>0</v>
      </c>
      <c r="I97">
        <v>0</v>
      </c>
      <c r="J97">
        <v>0</v>
      </c>
      <c r="K97">
        <v>0</v>
      </c>
    </row>
    <row r="98" spans="1:11" x14ac:dyDescent="0.25">
      <c r="A98" s="52"/>
    </row>
    <row r="99" spans="1:11" ht="15" x14ac:dyDescent="0.25">
      <c r="A99" s="242" t="s">
        <v>366</v>
      </c>
      <c r="B99">
        <v>0</v>
      </c>
      <c r="C99">
        <v>0</v>
      </c>
      <c r="D99">
        <v>4.5</v>
      </c>
      <c r="E99">
        <v>38</v>
      </c>
      <c r="F99">
        <v>10.7</v>
      </c>
      <c r="G99">
        <v>40</v>
      </c>
      <c r="H99">
        <v>20.100000000000001</v>
      </c>
      <c r="I99">
        <v>36</v>
      </c>
      <c r="J99">
        <v>20.2</v>
      </c>
      <c r="K99">
        <v>33</v>
      </c>
    </row>
    <row r="100" spans="1:11" x14ac:dyDescent="0.25">
      <c r="A100" s="52"/>
    </row>
    <row r="101" spans="1:11" ht="15" x14ac:dyDescent="0.25">
      <c r="A101" s="242" t="s">
        <v>797</v>
      </c>
      <c r="B101">
        <v>0</v>
      </c>
      <c r="C101">
        <v>0</v>
      </c>
      <c r="D101">
        <v>2</v>
      </c>
      <c r="E101">
        <v>40</v>
      </c>
      <c r="F101">
        <v>0</v>
      </c>
      <c r="G101">
        <v>0</v>
      </c>
      <c r="H101">
        <v>0</v>
      </c>
      <c r="I101">
        <v>0</v>
      </c>
      <c r="J101">
        <v>0</v>
      </c>
      <c r="K101">
        <v>0</v>
      </c>
    </row>
    <row r="102" spans="1:11" x14ac:dyDescent="0.25">
      <c r="A102" s="52"/>
    </row>
    <row r="103" spans="1:11" ht="15" x14ac:dyDescent="0.25">
      <c r="A103" s="242" t="s">
        <v>365</v>
      </c>
      <c r="B103">
        <v>0</v>
      </c>
      <c r="C103">
        <v>0</v>
      </c>
      <c r="D103">
        <v>1</v>
      </c>
      <c r="E103">
        <v>42</v>
      </c>
      <c r="F103">
        <v>6.4</v>
      </c>
      <c r="G103">
        <v>41</v>
      </c>
      <c r="H103">
        <v>5.3</v>
      </c>
      <c r="I103">
        <v>40</v>
      </c>
      <c r="J103">
        <v>5.7</v>
      </c>
      <c r="K103">
        <v>38</v>
      </c>
    </row>
    <row r="104" spans="1:11" x14ac:dyDescent="0.25">
      <c r="A104" s="52"/>
    </row>
    <row r="105" spans="1:11" ht="15" x14ac:dyDescent="0.25">
      <c r="A105" s="242" t="s">
        <v>329</v>
      </c>
      <c r="B105">
        <v>0</v>
      </c>
      <c r="C105">
        <v>0</v>
      </c>
      <c r="D105">
        <v>0</v>
      </c>
      <c r="E105">
        <v>0</v>
      </c>
      <c r="F105">
        <v>180.9</v>
      </c>
      <c r="G105">
        <v>24</v>
      </c>
      <c r="H105">
        <v>43.5</v>
      </c>
      <c r="I105">
        <v>26</v>
      </c>
      <c r="J105">
        <v>0</v>
      </c>
      <c r="K105">
        <v>0</v>
      </c>
    </row>
    <row r="106" spans="1:11" x14ac:dyDescent="0.25">
      <c r="A106" s="52"/>
    </row>
    <row r="107" spans="1:11" ht="15" x14ac:dyDescent="0.25">
      <c r="A107" s="242" t="s">
        <v>356</v>
      </c>
      <c r="B107">
        <v>0</v>
      </c>
      <c r="C107">
        <v>0</v>
      </c>
      <c r="D107">
        <v>0</v>
      </c>
      <c r="E107">
        <v>0</v>
      </c>
      <c r="F107">
        <v>65.599999999999994</v>
      </c>
      <c r="G107">
        <v>29</v>
      </c>
      <c r="H107">
        <v>5.6</v>
      </c>
      <c r="I107">
        <v>39</v>
      </c>
      <c r="J107">
        <v>138</v>
      </c>
      <c r="K107">
        <v>22</v>
      </c>
    </row>
    <row r="108" spans="1:11" x14ac:dyDescent="0.25">
      <c r="A108" s="52"/>
    </row>
    <row r="109" spans="1:11" ht="15" x14ac:dyDescent="0.25">
      <c r="A109" s="242" t="s">
        <v>715</v>
      </c>
      <c r="B109">
        <v>0</v>
      </c>
      <c r="C109">
        <v>0</v>
      </c>
      <c r="D109">
        <v>0</v>
      </c>
      <c r="E109">
        <v>0</v>
      </c>
      <c r="F109">
        <v>41.1</v>
      </c>
      <c r="G109">
        <v>31</v>
      </c>
      <c r="H109">
        <v>0</v>
      </c>
      <c r="I109">
        <v>0</v>
      </c>
      <c r="J109">
        <v>0</v>
      </c>
      <c r="K109">
        <v>0</v>
      </c>
    </row>
    <row r="110" spans="1:11" x14ac:dyDescent="0.25">
      <c r="A110" s="52"/>
    </row>
    <row r="111" spans="1:11" ht="15" x14ac:dyDescent="0.25">
      <c r="A111" s="242" t="s">
        <v>357</v>
      </c>
      <c r="B111">
        <v>0</v>
      </c>
      <c r="C111">
        <v>0</v>
      </c>
      <c r="D111">
        <v>0</v>
      </c>
      <c r="E111">
        <v>0</v>
      </c>
      <c r="F111">
        <v>37.200000000000003</v>
      </c>
      <c r="G111">
        <v>32</v>
      </c>
      <c r="H111">
        <v>21.9</v>
      </c>
      <c r="I111">
        <v>34</v>
      </c>
      <c r="J111">
        <v>0</v>
      </c>
      <c r="K111">
        <v>0</v>
      </c>
    </row>
    <row r="112" spans="1:11" x14ac:dyDescent="0.25">
      <c r="A112" s="52"/>
    </row>
    <row r="113" spans="1:15" ht="15" x14ac:dyDescent="0.25">
      <c r="A113" s="242" t="s">
        <v>369</v>
      </c>
      <c r="B113">
        <v>0</v>
      </c>
      <c r="C113">
        <v>0</v>
      </c>
      <c r="D113">
        <v>0</v>
      </c>
      <c r="E113">
        <v>0</v>
      </c>
      <c r="F113">
        <v>33.5</v>
      </c>
      <c r="G113">
        <v>33</v>
      </c>
      <c r="H113">
        <v>20.100000000000001</v>
      </c>
      <c r="I113">
        <v>35</v>
      </c>
      <c r="J113">
        <v>0.3</v>
      </c>
      <c r="K113">
        <v>43</v>
      </c>
    </row>
    <row r="114" spans="1:15" x14ac:dyDescent="0.25">
      <c r="A114" s="52"/>
    </row>
    <row r="115" spans="1:15" ht="15" x14ac:dyDescent="0.25">
      <c r="A115" s="242" t="s">
        <v>716</v>
      </c>
      <c r="B115">
        <v>0</v>
      </c>
      <c r="C115">
        <v>0</v>
      </c>
      <c r="D115">
        <v>0</v>
      </c>
      <c r="E115">
        <v>0</v>
      </c>
      <c r="F115">
        <v>24.2</v>
      </c>
      <c r="G115">
        <v>37</v>
      </c>
      <c r="H115">
        <v>0</v>
      </c>
      <c r="I115">
        <v>0</v>
      </c>
      <c r="J115">
        <v>0</v>
      </c>
      <c r="K115">
        <v>0</v>
      </c>
    </row>
    <row r="116" spans="1:15" x14ac:dyDescent="0.25">
      <c r="A116" s="52"/>
    </row>
    <row r="117" spans="1:15" ht="15" x14ac:dyDescent="0.25">
      <c r="A117" s="242" t="s">
        <v>361</v>
      </c>
      <c r="B117">
        <v>0</v>
      </c>
      <c r="C117">
        <v>0</v>
      </c>
      <c r="D117">
        <v>0</v>
      </c>
      <c r="E117">
        <v>0</v>
      </c>
      <c r="F117">
        <v>0</v>
      </c>
      <c r="G117">
        <v>0</v>
      </c>
      <c r="H117">
        <v>27.5</v>
      </c>
      <c r="I117">
        <v>33</v>
      </c>
      <c r="J117">
        <v>0</v>
      </c>
      <c r="K117">
        <v>0</v>
      </c>
    </row>
    <row r="118" spans="1:15" x14ac:dyDescent="0.25">
      <c r="A118" s="52"/>
    </row>
    <row r="119" spans="1:15" ht="15" x14ac:dyDescent="0.25">
      <c r="A119" s="242" t="s">
        <v>649</v>
      </c>
      <c r="B119">
        <v>0</v>
      </c>
      <c r="C119">
        <v>0</v>
      </c>
      <c r="D119">
        <v>0</v>
      </c>
      <c r="E119">
        <v>0</v>
      </c>
      <c r="F119">
        <v>0</v>
      </c>
      <c r="G119">
        <v>0</v>
      </c>
      <c r="H119">
        <v>1</v>
      </c>
      <c r="I119">
        <v>42</v>
      </c>
      <c r="J119">
        <v>0</v>
      </c>
      <c r="K119">
        <v>0</v>
      </c>
    </row>
    <row r="120" spans="1:15" x14ac:dyDescent="0.25">
      <c r="A120" s="52"/>
    </row>
    <row r="121" spans="1:15" ht="15" x14ac:dyDescent="0.25">
      <c r="A121" s="242" t="s">
        <v>354</v>
      </c>
      <c r="B121">
        <v>0</v>
      </c>
      <c r="C121">
        <v>0</v>
      </c>
      <c r="D121">
        <v>0</v>
      </c>
      <c r="E121">
        <v>0</v>
      </c>
      <c r="F121">
        <v>0</v>
      </c>
      <c r="G121">
        <v>0</v>
      </c>
      <c r="H121">
        <v>0</v>
      </c>
      <c r="I121">
        <v>0</v>
      </c>
      <c r="J121">
        <v>13.2</v>
      </c>
      <c r="K121">
        <v>35</v>
      </c>
    </row>
    <row r="122" spans="1:15" x14ac:dyDescent="0.25">
      <c r="A122" s="52"/>
    </row>
    <row r="123" spans="1:15" ht="15" x14ac:dyDescent="0.25">
      <c r="A123" s="242" t="s">
        <v>487</v>
      </c>
      <c r="B123">
        <v>0</v>
      </c>
      <c r="C123">
        <v>0</v>
      </c>
      <c r="D123">
        <v>0</v>
      </c>
      <c r="E123">
        <v>0</v>
      </c>
      <c r="F123">
        <v>0</v>
      </c>
      <c r="G123">
        <v>0</v>
      </c>
      <c r="H123">
        <v>0</v>
      </c>
      <c r="I123">
        <v>0</v>
      </c>
      <c r="J123">
        <v>4.5999999999999996</v>
      </c>
      <c r="K123">
        <v>39</v>
      </c>
    </row>
    <row r="124" spans="1:15" x14ac:dyDescent="0.25">
      <c r="A124" s="52"/>
    </row>
    <row r="125" spans="1:15" ht="15" x14ac:dyDescent="0.25">
      <c r="A125" s="242" t="s">
        <v>488</v>
      </c>
      <c r="B125">
        <v>0</v>
      </c>
      <c r="C125">
        <v>0</v>
      </c>
      <c r="D125">
        <v>0</v>
      </c>
      <c r="E125">
        <v>0</v>
      </c>
      <c r="F125">
        <v>0</v>
      </c>
      <c r="G125">
        <v>0</v>
      </c>
      <c r="H125">
        <v>0</v>
      </c>
      <c r="I125">
        <v>0</v>
      </c>
      <c r="J125">
        <v>3</v>
      </c>
      <c r="K125">
        <v>40</v>
      </c>
    </row>
    <row r="126" spans="1:15" x14ac:dyDescent="0.25">
      <c r="A126" s="52"/>
    </row>
    <row r="127" spans="1:15" ht="15" x14ac:dyDescent="0.25">
      <c r="A127" s="242" t="s">
        <v>118</v>
      </c>
      <c r="B127" t="s">
        <v>108</v>
      </c>
      <c r="C127" t="s">
        <v>113</v>
      </c>
      <c r="D127" t="s">
        <v>108</v>
      </c>
      <c r="E127" t="s">
        <v>113</v>
      </c>
      <c r="F127" t="s">
        <v>108</v>
      </c>
      <c r="G127" t="s">
        <v>113</v>
      </c>
      <c r="H127" t="s">
        <v>108</v>
      </c>
      <c r="I127" t="s">
        <v>113</v>
      </c>
      <c r="J127" t="s">
        <v>108</v>
      </c>
      <c r="K127" t="s">
        <v>113</v>
      </c>
    </row>
    <row r="128" spans="1:15" ht="15" x14ac:dyDescent="0.25">
      <c r="A128" s="242" t="s">
        <v>376</v>
      </c>
      <c r="B128">
        <v>39469.1</v>
      </c>
      <c r="D128">
        <v>59763.7</v>
      </c>
      <c r="F128">
        <v>66957.899999999994</v>
      </c>
      <c r="H128">
        <v>43273.8</v>
      </c>
      <c r="J128">
        <v>49202.1</v>
      </c>
      <c r="O128" s="239">
        <f>AVERAGE(B128,D128,F128)</f>
        <v>55396.899999999994</v>
      </c>
    </row>
  </sheetData>
  <pageMargins left="0.7" right="0.7" top="0.75" bottom="0.75" header="0.3" footer="0.3"/>
  <ignoredErrors>
    <ignoredError sqref="O13" formula="1"/>
  </ignoredError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1EA2-3138-420D-B3FB-E4B23396F18D}">
  <dimension ref="A2:N132"/>
  <sheetViews>
    <sheetView workbookViewId="0">
      <selection activeCell="L22" sqref="L22"/>
    </sheetView>
  </sheetViews>
  <sheetFormatPr defaultRowHeight="13.2" x14ac:dyDescent="0.25"/>
  <cols>
    <col min="1" max="1" width="8.88671875" customWidth="1"/>
    <col min="2" max="2" width="13.44140625" customWidth="1"/>
    <col min="3" max="6" width="8.88671875" customWidth="1"/>
  </cols>
  <sheetData>
    <row r="2" spans="1:14" ht="15" x14ac:dyDescent="0.25">
      <c r="A2" s="242" t="s">
        <v>567</v>
      </c>
    </row>
    <row r="3" spans="1:14" ht="15" x14ac:dyDescent="0.25">
      <c r="A3" s="242" t="s">
        <v>793</v>
      </c>
    </row>
    <row r="4" spans="1:14" ht="15" x14ac:dyDescent="0.25">
      <c r="A4" s="242" t="s">
        <v>794</v>
      </c>
    </row>
    <row r="5" spans="1:14" ht="15" x14ac:dyDescent="0.25">
      <c r="A5" s="242" t="s">
        <v>647</v>
      </c>
    </row>
    <row r="6" spans="1:14" ht="15" x14ac:dyDescent="0.25">
      <c r="A6" s="242" t="s">
        <v>648</v>
      </c>
    </row>
    <row r="7" spans="1:14" x14ac:dyDescent="0.25">
      <c r="A7" s="52"/>
    </row>
    <row r="8" spans="1:14" ht="15" x14ac:dyDescent="0.25">
      <c r="A8" s="242"/>
      <c r="B8" s="48" t="s">
        <v>799</v>
      </c>
      <c r="C8" s="48" t="s">
        <v>799</v>
      </c>
      <c r="D8" s="48" t="s">
        <v>718</v>
      </c>
      <c r="E8" s="48" t="s">
        <v>718</v>
      </c>
      <c r="F8" s="48" t="s">
        <v>423</v>
      </c>
      <c r="G8" s="48" t="s">
        <v>423</v>
      </c>
      <c r="H8" s="48" t="s">
        <v>416</v>
      </c>
      <c r="I8">
        <v>2019</v>
      </c>
      <c r="J8" t="s">
        <v>798</v>
      </c>
      <c r="K8">
        <v>2018</v>
      </c>
    </row>
    <row r="9" spans="1:14" ht="15" x14ac:dyDescent="0.25">
      <c r="A9" s="242" t="s">
        <v>110</v>
      </c>
      <c r="B9" t="s">
        <v>111</v>
      </c>
      <c r="C9" t="s">
        <v>112</v>
      </c>
      <c r="D9" t="s">
        <v>111</v>
      </c>
      <c r="E9" t="s">
        <v>112</v>
      </c>
      <c r="F9" t="s">
        <v>111</v>
      </c>
      <c r="G9" t="s">
        <v>112</v>
      </c>
      <c r="H9" t="s">
        <v>111</v>
      </c>
      <c r="I9" t="s">
        <v>112</v>
      </c>
      <c r="J9" t="s">
        <v>111</v>
      </c>
      <c r="K9" t="s">
        <v>112</v>
      </c>
      <c r="N9" s="48" t="s">
        <v>800</v>
      </c>
    </row>
    <row r="10" spans="1:14" ht="15" x14ac:dyDescent="0.25">
      <c r="A10" s="242" t="s">
        <v>118</v>
      </c>
      <c r="B10" t="s">
        <v>108</v>
      </c>
      <c r="C10" t="s">
        <v>113</v>
      </c>
      <c r="D10" t="s">
        <v>108</v>
      </c>
      <c r="E10" t="s">
        <v>113</v>
      </c>
      <c r="F10" t="s">
        <v>108</v>
      </c>
      <c r="G10" t="s">
        <v>113</v>
      </c>
      <c r="H10" t="s">
        <v>108</v>
      </c>
      <c r="I10" t="s">
        <v>113</v>
      </c>
      <c r="J10" t="s">
        <v>108</v>
      </c>
      <c r="K10" t="s">
        <v>113</v>
      </c>
      <c r="M10" s="48" t="s">
        <v>3</v>
      </c>
      <c r="N10">
        <f>AVERAGE(B11,D11,F11)</f>
        <v>15226.6</v>
      </c>
    </row>
    <row r="11" spans="1:14" ht="15" x14ac:dyDescent="0.25">
      <c r="A11" s="242" t="s">
        <v>319</v>
      </c>
      <c r="B11">
        <v>16689.5</v>
      </c>
      <c r="C11">
        <v>1</v>
      </c>
      <c r="D11">
        <v>14818.3</v>
      </c>
      <c r="E11">
        <v>2</v>
      </c>
      <c r="F11">
        <v>14172</v>
      </c>
      <c r="G11">
        <v>1</v>
      </c>
      <c r="H11">
        <v>15461.1</v>
      </c>
      <c r="I11">
        <v>1</v>
      </c>
      <c r="J11">
        <v>14974.7</v>
      </c>
      <c r="K11">
        <v>1</v>
      </c>
      <c r="L11">
        <f>AVERAGE(B11,D11,F11)</f>
        <v>15226.6</v>
      </c>
    </row>
    <row r="12" spans="1:14" x14ac:dyDescent="0.25">
      <c r="A12" s="52"/>
      <c r="M12" s="48" t="s">
        <v>658</v>
      </c>
      <c r="N12">
        <f>AVERAGE(B13,D13,F13)</f>
        <v>12616.1</v>
      </c>
    </row>
    <row r="13" spans="1:14" ht="15" x14ac:dyDescent="0.25">
      <c r="A13" s="242" t="s">
        <v>342</v>
      </c>
      <c r="B13">
        <v>14348.4</v>
      </c>
      <c r="C13">
        <v>2</v>
      </c>
      <c r="D13">
        <v>21389.9</v>
      </c>
      <c r="E13">
        <v>1</v>
      </c>
      <c r="F13">
        <v>2110</v>
      </c>
      <c r="G13">
        <v>5</v>
      </c>
      <c r="H13">
        <v>259.60000000000002</v>
      </c>
      <c r="I13">
        <v>18</v>
      </c>
      <c r="J13">
        <v>357.5</v>
      </c>
      <c r="K13">
        <v>21</v>
      </c>
      <c r="L13">
        <f>AVERAGE(B13,D13,F13)</f>
        <v>12616.1</v>
      </c>
    </row>
    <row r="14" spans="1:14" x14ac:dyDescent="0.25">
      <c r="A14" s="52"/>
      <c r="M14" s="48" t="s">
        <v>0</v>
      </c>
      <c r="N14">
        <f>AVERAGE(B15,D15,F15)</f>
        <v>10273.233333333334</v>
      </c>
    </row>
    <row r="15" spans="1:14" ht="15" x14ac:dyDescent="0.25">
      <c r="A15" s="242" t="s">
        <v>320</v>
      </c>
      <c r="B15">
        <v>10205.1</v>
      </c>
      <c r="C15">
        <v>3</v>
      </c>
      <c r="D15">
        <v>10833.9</v>
      </c>
      <c r="E15">
        <v>3</v>
      </c>
      <c r="F15">
        <v>9780.7000000000007</v>
      </c>
      <c r="G15">
        <v>2</v>
      </c>
      <c r="H15">
        <v>12631.8</v>
      </c>
      <c r="I15">
        <v>2</v>
      </c>
      <c r="J15">
        <v>11249.8</v>
      </c>
      <c r="K15">
        <v>2</v>
      </c>
      <c r="L15">
        <f>AVERAGE(B15,D15,F15)</f>
        <v>10273.233333333334</v>
      </c>
    </row>
    <row r="16" spans="1:14" x14ac:dyDescent="0.25">
      <c r="A16" s="52"/>
      <c r="M16" s="48" t="s">
        <v>657</v>
      </c>
      <c r="N16">
        <f>AVERAGE(B17,D17,F17)</f>
        <v>4398.2333333333336</v>
      </c>
    </row>
    <row r="17" spans="1:14" ht="15" x14ac:dyDescent="0.25">
      <c r="A17" s="242" t="s">
        <v>321</v>
      </c>
      <c r="B17">
        <v>4393.3</v>
      </c>
      <c r="C17">
        <v>4</v>
      </c>
      <c r="D17">
        <v>3950.2</v>
      </c>
      <c r="E17">
        <v>4</v>
      </c>
      <c r="F17">
        <v>4851.2</v>
      </c>
      <c r="G17">
        <v>3</v>
      </c>
      <c r="H17">
        <v>4672.7</v>
      </c>
      <c r="I17">
        <v>3</v>
      </c>
      <c r="J17">
        <v>4965</v>
      </c>
      <c r="K17">
        <v>4</v>
      </c>
      <c r="L17">
        <f>AVERAGE(B17,D17,F17)</f>
        <v>4398.2333333333336</v>
      </c>
    </row>
    <row r="18" spans="1:14" x14ac:dyDescent="0.25">
      <c r="A18" s="52"/>
      <c r="N18">
        <f>AVERAGE(B19,D19,F19)</f>
        <v>1688.5</v>
      </c>
    </row>
    <row r="19" spans="1:14" ht="15" x14ac:dyDescent="0.25">
      <c r="A19" s="242" t="s">
        <v>337</v>
      </c>
      <c r="B19">
        <v>3669.4</v>
      </c>
      <c r="C19">
        <v>5</v>
      </c>
      <c r="D19">
        <v>637.1</v>
      </c>
      <c r="E19">
        <v>12</v>
      </c>
      <c r="F19">
        <v>759</v>
      </c>
      <c r="G19">
        <v>10</v>
      </c>
      <c r="H19">
        <v>712.4</v>
      </c>
      <c r="I19">
        <v>11</v>
      </c>
      <c r="J19">
        <v>335</v>
      </c>
      <c r="K19">
        <v>22</v>
      </c>
      <c r="L19">
        <f>AVERAGE(B19,D19,F19)</f>
        <v>1688.5</v>
      </c>
    </row>
    <row r="20" spans="1:14" x14ac:dyDescent="0.25">
      <c r="A20" s="52"/>
      <c r="M20" s="48" t="s">
        <v>6</v>
      </c>
      <c r="N20">
        <f>AVERAGE(B21,D21,F21)</f>
        <v>2562.6</v>
      </c>
    </row>
    <row r="21" spans="1:14" ht="15" x14ac:dyDescent="0.25">
      <c r="A21" s="242" t="s">
        <v>322</v>
      </c>
      <c r="B21">
        <v>1471.8</v>
      </c>
      <c r="C21">
        <v>6</v>
      </c>
      <c r="D21">
        <v>3525.2</v>
      </c>
      <c r="E21">
        <v>5</v>
      </c>
      <c r="F21">
        <v>2690.8</v>
      </c>
      <c r="G21">
        <v>4</v>
      </c>
      <c r="H21">
        <v>3691.3</v>
      </c>
      <c r="I21">
        <v>4</v>
      </c>
      <c r="J21">
        <v>5651</v>
      </c>
      <c r="K21">
        <v>3</v>
      </c>
      <c r="L21">
        <f>AVERAGE(B21,D21,F21)</f>
        <v>2562.6</v>
      </c>
    </row>
    <row r="22" spans="1:14" x14ac:dyDescent="0.25">
      <c r="A22" s="52"/>
      <c r="N22">
        <f>AVERAGE(B23,D23,F23)</f>
        <v>1249.5333333333333</v>
      </c>
    </row>
    <row r="23" spans="1:14" ht="15" x14ac:dyDescent="0.25">
      <c r="A23" s="242" t="s">
        <v>328</v>
      </c>
      <c r="B23">
        <v>1322.6</v>
      </c>
      <c r="C23">
        <v>7</v>
      </c>
      <c r="D23">
        <v>1267</v>
      </c>
      <c r="E23">
        <v>7</v>
      </c>
      <c r="F23">
        <v>1159</v>
      </c>
      <c r="G23">
        <v>6</v>
      </c>
      <c r="H23">
        <v>1210.8</v>
      </c>
      <c r="I23">
        <v>7</v>
      </c>
      <c r="J23">
        <v>903.8</v>
      </c>
      <c r="K23">
        <v>11</v>
      </c>
      <c r="L23">
        <f>AVERAGE(B23,D23,F23)</f>
        <v>1249.5333333333333</v>
      </c>
    </row>
    <row r="24" spans="1:14" x14ac:dyDescent="0.25">
      <c r="A24" s="52"/>
    </row>
    <row r="25" spans="1:14" ht="15" x14ac:dyDescent="0.25">
      <c r="A25" s="242" t="s">
        <v>331</v>
      </c>
      <c r="B25">
        <v>820</v>
      </c>
      <c r="C25">
        <v>8</v>
      </c>
      <c r="D25">
        <v>856.5</v>
      </c>
      <c r="E25">
        <v>8</v>
      </c>
      <c r="F25">
        <v>827.7</v>
      </c>
      <c r="G25">
        <v>8</v>
      </c>
      <c r="H25">
        <v>899.9</v>
      </c>
      <c r="I25">
        <v>9</v>
      </c>
      <c r="J25">
        <v>808.2</v>
      </c>
      <c r="K25">
        <v>12</v>
      </c>
      <c r="L25">
        <f>AVERAGE(B25,D25,F25)</f>
        <v>834.73333333333323</v>
      </c>
    </row>
    <row r="26" spans="1:14" x14ac:dyDescent="0.25">
      <c r="A26" s="52"/>
    </row>
    <row r="27" spans="1:14" ht="15" x14ac:dyDescent="0.25">
      <c r="A27" s="242" t="s">
        <v>332</v>
      </c>
      <c r="B27">
        <v>801.9</v>
      </c>
      <c r="C27">
        <v>9</v>
      </c>
      <c r="D27">
        <v>762.2</v>
      </c>
      <c r="E27">
        <v>10</v>
      </c>
      <c r="F27">
        <v>785.9</v>
      </c>
      <c r="G27">
        <v>9</v>
      </c>
      <c r="H27">
        <v>605.79999999999995</v>
      </c>
      <c r="I27">
        <v>13</v>
      </c>
      <c r="J27">
        <v>646.9</v>
      </c>
      <c r="K27">
        <v>14</v>
      </c>
      <c r="L27">
        <f>AVERAGE(B27,D27,F27)</f>
        <v>783.33333333333337</v>
      </c>
    </row>
    <row r="28" spans="1:14" x14ac:dyDescent="0.25">
      <c r="A28" s="52"/>
    </row>
    <row r="29" spans="1:14" ht="15" x14ac:dyDescent="0.25">
      <c r="A29" s="242" t="s">
        <v>325</v>
      </c>
      <c r="B29">
        <v>766.1</v>
      </c>
      <c r="C29">
        <v>10</v>
      </c>
      <c r="D29">
        <v>762.5</v>
      </c>
      <c r="E29">
        <v>9</v>
      </c>
      <c r="F29">
        <v>850</v>
      </c>
      <c r="G29">
        <v>7</v>
      </c>
      <c r="H29">
        <v>924.8</v>
      </c>
      <c r="I29">
        <v>8</v>
      </c>
      <c r="J29">
        <v>1650.1</v>
      </c>
      <c r="K29">
        <v>8</v>
      </c>
      <c r="L29">
        <f>AVERAGE(B29,D29,F29)</f>
        <v>792.86666666666667</v>
      </c>
    </row>
    <row r="30" spans="1:14" x14ac:dyDescent="0.25">
      <c r="A30" s="52"/>
    </row>
    <row r="31" spans="1:14" ht="15" x14ac:dyDescent="0.25">
      <c r="A31" s="242" t="s">
        <v>330</v>
      </c>
      <c r="B31">
        <v>606.29999999999995</v>
      </c>
      <c r="C31">
        <v>11</v>
      </c>
      <c r="D31">
        <v>513.20000000000005</v>
      </c>
      <c r="E31">
        <v>16</v>
      </c>
      <c r="F31">
        <v>488.6</v>
      </c>
      <c r="G31">
        <v>15</v>
      </c>
      <c r="H31">
        <v>728</v>
      </c>
      <c r="I31">
        <v>10</v>
      </c>
      <c r="J31">
        <v>467.6</v>
      </c>
      <c r="K31">
        <v>18</v>
      </c>
      <c r="L31">
        <f>AVERAGE(B31,D31,F31)</f>
        <v>536.0333333333333</v>
      </c>
    </row>
    <row r="32" spans="1:14" x14ac:dyDescent="0.25">
      <c r="A32" s="52"/>
    </row>
    <row r="33" spans="1:12" ht="15" x14ac:dyDescent="0.25">
      <c r="A33" s="242" t="s">
        <v>324</v>
      </c>
      <c r="B33">
        <v>596.4</v>
      </c>
      <c r="C33">
        <v>12</v>
      </c>
      <c r="D33">
        <v>1434.5</v>
      </c>
      <c r="E33">
        <v>6</v>
      </c>
      <c r="F33">
        <v>681.3</v>
      </c>
      <c r="G33">
        <v>11</v>
      </c>
      <c r="H33">
        <v>1863.3</v>
      </c>
      <c r="I33">
        <v>6</v>
      </c>
      <c r="J33">
        <v>2312.6999999999998</v>
      </c>
      <c r="K33">
        <v>6</v>
      </c>
      <c r="L33">
        <f>AVERAGE(B33,D33,F33)</f>
        <v>904.06666666666661</v>
      </c>
    </row>
    <row r="34" spans="1:12" x14ac:dyDescent="0.25">
      <c r="A34" s="52"/>
    </row>
    <row r="35" spans="1:12" ht="15" x14ac:dyDescent="0.25">
      <c r="A35" s="242" t="s">
        <v>338</v>
      </c>
      <c r="B35">
        <v>537.6</v>
      </c>
      <c r="C35">
        <v>13</v>
      </c>
      <c r="D35">
        <v>532.5</v>
      </c>
      <c r="E35">
        <v>13</v>
      </c>
      <c r="F35">
        <v>513.4</v>
      </c>
      <c r="G35">
        <v>14</v>
      </c>
      <c r="H35">
        <v>494.2</v>
      </c>
      <c r="I35">
        <v>15</v>
      </c>
      <c r="J35">
        <v>501.6</v>
      </c>
      <c r="K35">
        <v>17</v>
      </c>
      <c r="L35">
        <f>AVERAGE(B35,D35,F35)</f>
        <v>527.83333333333337</v>
      </c>
    </row>
    <row r="36" spans="1:12" x14ac:dyDescent="0.25">
      <c r="A36" s="52"/>
    </row>
    <row r="37" spans="1:12" ht="15" x14ac:dyDescent="0.25">
      <c r="A37" s="242" t="s">
        <v>353</v>
      </c>
      <c r="B37">
        <v>528.5</v>
      </c>
      <c r="C37">
        <v>14</v>
      </c>
      <c r="D37">
        <v>0</v>
      </c>
      <c r="E37">
        <v>0</v>
      </c>
      <c r="F37">
        <v>0</v>
      </c>
      <c r="G37">
        <v>0</v>
      </c>
      <c r="H37">
        <v>0</v>
      </c>
      <c r="I37">
        <v>0</v>
      </c>
      <c r="J37">
        <v>1160.5999999999999</v>
      </c>
      <c r="K37">
        <v>10</v>
      </c>
      <c r="L37">
        <f>AVERAGE(B37,D37,F37)</f>
        <v>176.16666666666666</v>
      </c>
    </row>
    <row r="38" spans="1:12" x14ac:dyDescent="0.25">
      <c r="A38" s="52"/>
    </row>
    <row r="39" spans="1:12" ht="15" x14ac:dyDescent="0.25">
      <c r="A39" s="242" t="s">
        <v>340</v>
      </c>
      <c r="B39">
        <v>506</v>
      </c>
      <c r="C39">
        <v>15</v>
      </c>
      <c r="D39">
        <v>470.5</v>
      </c>
      <c r="E39">
        <v>18</v>
      </c>
      <c r="F39">
        <v>544.5</v>
      </c>
      <c r="G39">
        <v>13</v>
      </c>
      <c r="H39">
        <v>643.5</v>
      </c>
      <c r="I39">
        <v>12</v>
      </c>
      <c r="J39">
        <v>640.4</v>
      </c>
      <c r="K39">
        <v>15</v>
      </c>
      <c r="L39">
        <f>AVERAGE(B39,D39,F39)</f>
        <v>507</v>
      </c>
    </row>
    <row r="40" spans="1:12" x14ac:dyDescent="0.25">
      <c r="A40" s="52"/>
    </row>
    <row r="41" spans="1:12" ht="15" x14ac:dyDescent="0.25">
      <c r="A41" s="242" t="s">
        <v>341</v>
      </c>
      <c r="B41">
        <v>469.9</v>
      </c>
      <c r="C41">
        <v>16</v>
      </c>
      <c r="D41">
        <v>453.3</v>
      </c>
      <c r="E41">
        <v>20</v>
      </c>
      <c r="F41">
        <v>304.39999999999998</v>
      </c>
      <c r="G41">
        <v>18</v>
      </c>
      <c r="H41">
        <v>294.8</v>
      </c>
      <c r="I41">
        <v>16</v>
      </c>
      <c r="J41">
        <v>290.2</v>
      </c>
      <c r="K41">
        <v>24</v>
      </c>
      <c r="L41">
        <f>AVERAGE(B41,D41,F41)</f>
        <v>409.2</v>
      </c>
    </row>
    <row r="42" spans="1:12" x14ac:dyDescent="0.25">
      <c r="A42" s="52"/>
    </row>
    <row r="43" spans="1:12" ht="15" x14ac:dyDescent="0.25">
      <c r="A43" s="242" t="s">
        <v>327</v>
      </c>
      <c r="B43">
        <v>404.8</v>
      </c>
      <c r="C43">
        <v>17</v>
      </c>
      <c r="D43">
        <v>420.5</v>
      </c>
      <c r="E43">
        <v>21</v>
      </c>
      <c r="F43">
        <v>350.6</v>
      </c>
      <c r="G43">
        <v>17</v>
      </c>
      <c r="H43">
        <v>150</v>
      </c>
      <c r="I43">
        <v>21</v>
      </c>
      <c r="J43">
        <v>368.3</v>
      </c>
      <c r="K43">
        <v>20</v>
      </c>
      <c r="L43">
        <f>AVERAGE(B43,D43,F43)</f>
        <v>391.9666666666667</v>
      </c>
    </row>
    <row r="44" spans="1:12" x14ac:dyDescent="0.25">
      <c r="A44" s="52"/>
    </row>
    <row r="45" spans="1:12" ht="15" x14ac:dyDescent="0.25">
      <c r="A45" s="242" t="s">
        <v>339</v>
      </c>
      <c r="B45">
        <v>323.39999999999998</v>
      </c>
      <c r="C45">
        <v>18</v>
      </c>
      <c r="D45">
        <v>285.3</v>
      </c>
      <c r="E45">
        <v>22</v>
      </c>
      <c r="F45">
        <v>253.7</v>
      </c>
      <c r="G45">
        <v>19</v>
      </c>
      <c r="H45">
        <v>284.3</v>
      </c>
      <c r="I45">
        <v>17</v>
      </c>
      <c r="J45">
        <v>297.8</v>
      </c>
      <c r="K45">
        <v>23</v>
      </c>
      <c r="L45">
        <f>AVERAGE(B45,D45,F45)</f>
        <v>287.4666666666667</v>
      </c>
    </row>
    <row r="46" spans="1:12" x14ac:dyDescent="0.25">
      <c r="A46" s="52"/>
    </row>
    <row r="47" spans="1:12" ht="15" x14ac:dyDescent="0.25">
      <c r="A47" s="242" t="s">
        <v>333</v>
      </c>
      <c r="B47">
        <v>254.8</v>
      </c>
      <c r="C47">
        <v>19</v>
      </c>
      <c r="D47">
        <v>518.5</v>
      </c>
      <c r="E47">
        <v>14</v>
      </c>
      <c r="F47">
        <v>43.4</v>
      </c>
      <c r="G47">
        <v>27</v>
      </c>
      <c r="H47">
        <v>163.6</v>
      </c>
      <c r="I47">
        <v>20</v>
      </c>
      <c r="J47">
        <v>795.9</v>
      </c>
      <c r="K47">
        <v>13</v>
      </c>
    </row>
    <row r="48" spans="1:12" x14ac:dyDescent="0.25">
      <c r="A48" s="52"/>
    </row>
    <row r="49" spans="1:11" ht="15" x14ac:dyDescent="0.25">
      <c r="A49" s="242" t="s">
        <v>335</v>
      </c>
      <c r="B49">
        <v>183.3</v>
      </c>
      <c r="C49">
        <v>20</v>
      </c>
      <c r="D49">
        <v>516.70000000000005</v>
      </c>
      <c r="E49">
        <v>15</v>
      </c>
      <c r="F49">
        <v>446.1</v>
      </c>
      <c r="G49">
        <v>16</v>
      </c>
      <c r="H49">
        <v>164.2</v>
      </c>
      <c r="I49">
        <v>19</v>
      </c>
      <c r="J49">
        <v>639.5</v>
      </c>
      <c r="K49">
        <v>16</v>
      </c>
    </row>
    <row r="50" spans="1:11" x14ac:dyDescent="0.25">
      <c r="A50" s="52"/>
    </row>
    <row r="51" spans="1:11" ht="15" x14ac:dyDescent="0.25">
      <c r="A51" s="242" t="s">
        <v>344</v>
      </c>
      <c r="B51">
        <v>100.3</v>
      </c>
      <c r="C51">
        <v>21</v>
      </c>
      <c r="D51">
        <v>173.5</v>
      </c>
      <c r="E51">
        <v>25</v>
      </c>
      <c r="F51">
        <v>157.80000000000001</v>
      </c>
      <c r="G51">
        <v>21</v>
      </c>
      <c r="H51">
        <v>125.8</v>
      </c>
      <c r="I51">
        <v>23</v>
      </c>
      <c r="J51">
        <v>259.89999999999998</v>
      </c>
      <c r="K51">
        <v>25</v>
      </c>
    </row>
    <row r="52" spans="1:11" x14ac:dyDescent="0.25">
      <c r="A52" s="52"/>
    </row>
    <row r="53" spans="1:11" ht="15" x14ac:dyDescent="0.25">
      <c r="A53" s="242" t="s">
        <v>348</v>
      </c>
      <c r="B53">
        <v>87.5</v>
      </c>
      <c r="C53">
        <v>22</v>
      </c>
      <c r="D53">
        <v>93.6</v>
      </c>
      <c r="E53">
        <v>27</v>
      </c>
      <c r="F53">
        <v>97.5</v>
      </c>
      <c r="G53">
        <v>23</v>
      </c>
      <c r="H53">
        <v>81.5</v>
      </c>
      <c r="I53">
        <v>25</v>
      </c>
      <c r="J53">
        <v>93.3</v>
      </c>
      <c r="K53">
        <v>31</v>
      </c>
    </row>
    <row r="54" spans="1:11" x14ac:dyDescent="0.25">
      <c r="A54" s="52"/>
    </row>
    <row r="55" spans="1:11" ht="15" x14ac:dyDescent="0.25">
      <c r="A55" s="242" t="s">
        <v>323</v>
      </c>
      <c r="B55">
        <v>86.6</v>
      </c>
      <c r="C55">
        <v>23</v>
      </c>
      <c r="D55">
        <v>758.6</v>
      </c>
      <c r="E55">
        <v>11</v>
      </c>
      <c r="F55">
        <v>553.5</v>
      </c>
      <c r="G55">
        <v>12</v>
      </c>
      <c r="H55">
        <v>1991.5</v>
      </c>
      <c r="I55">
        <v>5</v>
      </c>
      <c r="J55">
        <v>3266.4</v>
      </c>
      <c r="K55">
        <v>5</v>
      </c>
    </row>
    <row r="56" spans="1:11" x14ac:dyDescent="0.25">
      <c r="A56" s="52"/>
    </row>
    <row r="57" spans="1:11" ht="15" x14ac:dyDescent="0.25">
      <c r="A57" s="242" t="s">
        <v>345</v>
      </c>
      <c r="B57">
        <v>77.400000000000006</v>
      </c>
      <c r="C57">
        <v>24</v>
      </c>
      <c r="D57">
        <v>0</v>
      </c>
      <c r="E57">
        <v>0</v>
      </c>
      <c r="F57">
        <v>0</v>
      </c>
      <c r="G57">
        <v>0</v>
      </c>
      <c r="H57">
        <v>0</v>
      </c>
      <c r="I57">
        <v>0</v>
      </c>
      <c r="J57">
        <v>58.9</v>
      </c>
      <c r="K57">
        <v>34</v>
      </c>
    </row>
    <row r="58" spans="1:11" x14ac:dyDescent="0.25">
      <c r="A58" s="52"/>
    </row>
    <row r="59" spans="1:11" ht="15" x14ac:dyDescent="0.25">
      <c r="A59" s="242" t="s">
        <v>795</v>
      </c>
      <c r="B59">
        <v>70.3</v>
      </c>
      <c r="C59">
        <v>25</v>
      </c>
      <c r="D59">
        <v>0</v>
      </c>
      <c r="E59">
        <v>0</v>
      </c>
      <c r="F59">
        <v>0</v>
      </c>
      <c r="G59">
        <v>0</v>
      </c>
      <c r="H59">
        <v>0</v>
      </c>
      <c r="I59">
        <v>0</v>
      </c>
      <c r="J59">
        <v>0</v>
      </c>
      <c r="K59">
        <v>0</v>
      </c>
    </row>
    <row r="60" spans="1:11" x14ac:dyDescent="0.25">
      <c r="A60" s="52"/>
    </row>
    <row r="61" spans="1:11" ht="15" x14ac:dyDescent="0.25">
      <c r="A61" s="242" t="s">
        <v>336</v>
      </c>
      <c r="B61">
        <v>69.3</v>
      </c>
      <c r="C61">
        <v>26</v>
      </c>
      <c r="D61">
        <v>454.6</v>
      </c>
      <c r="E61">
        <v>19</v>
      </c>
      <c r="F61">
        <v>220.4</v>
      </c>
      <c r="G61">
        <v>20</v>
      </c>
      <c r="H61">
        <v>68.400000000000006</v>
      </c>
      <c r="I61">
        <v>26</v>
      </c>
      <c r="J61">
        <v>1838.9</v>
      </c>
      <c r="K61">
        <v>7</v>
      </c>
    </row>
    <row r="62" spans="1:11" x14ac:dyDescent="0.25">
      <c r="A62" s="52"/>
    </row>
    <row r="63" spans="1:11" ht="15" x14ac:dyDescent="0.25">
      <c r="A63" s="242" t="s">
        <v>355</v>
      </c>
      <c r="B63">
        <v>67.5</v>
      </c>
      <c r="C63">
        <v>27</v>
      </c>
      <c r="D63">
        <v>0</v>
      </c>
      <c r="E63">
        <v>0</v>
      </c>
      <c r="F63">
        <v>0</v>
      </c>
      <c r="G63">
        <v>0</v>
      </c>
      <c r="H63">
        <v>0</v>
      </c>
      <c r="I63">
        <v>0</v>
      </c>
      <c r="J63">
        <v>439.7</v>
      </c>
      <c r="K63">
        <v>19</v>
      </c>
    </row>
    <row r="64" spans="1:11" x14ac:dyDescent="0.25">
      <c r="A64" s="52"/>
    </row>
    <row r="65" spans="1:12" ht="15" x14ac:dyDescent="0.25">
      <c r="A65" s="242" t="s">
        <v>343</v>
      </c>
      <c r="B65">
        <v>67.2</v>
      </c>
      <c r="C65">
        <v>28</v>
      </c>
      <c r="D65">
        <v>142.9</v>
      </c>
      <c r="E65">
        <v>26</v>
      </c>
      <c r="F65">
        <v>28.8</v>
      </c>
      <c r="G65">
        <v>31</v>
      </c>
      <c r="H65">
        <v>9.6</v>
      </c>
      <c r="I65">
        <v>37</v>
      </c>
      <c r="J65">
        <v>207.7</v>
      </c>
      <c r="K65">
        <v>27</v>
      </c>
    </row>
    <row r="66" spans="1:12" x14ac:dyDescent="0.25">
      <c r="A66" s="52"/>
    </row>
    <row r="67" spans="1:12" ht="15" x14ac:dyDescent="0.25">
      <c r="A67" s="242" t="s">
        <v>362</v>
      </c>
      <c r="B67">
        <v>56.6</v>
      </c>
      <c r="C67">
        <v>29</v>
      </c>
      <c r="D67">
        <v>46.8</v>
      </c>
      <c r="E67">
        <v>30</v>
      </c>
      <c r="F67">
        <v>43.3</v>
      </c>
      <c r="G67">
        <v>28</v>
      </c>
      <c r="H67">
        <v>42.3</v>
      </c>
      <c r="I67">
        <v>29</v>
      </c>
      <c r="J67">
        <v>46.1</v>
      </c>
      <c r="K67">
        <v>36</v>
      </c>
    </row>
    <row r="68" spans="1:12" x14ac:dyDescent="0.25">
      <c r="A68" s="52"/>
    </row>
    <row r="69" spans="1:12" ht="15" x14ac:dyDescent="0.25">
      <c r="A69" s="242" t="s">
        <v>326</v>
      </c>
      <c r="B69">
        <v>41.5</v>
      </c>
      <c r="C69">
        <v>30</v>
      </c>
      <c r="D69">
        <v>505.5</v>
      </c>
      <c r="E69">
        <v>17</v>
      </c>
      <c r="F69">
        <v>48.6</v>
      </c>
      <c r="G69">
        <v>25</v>
      </c>
      <c r="H69">
        <v>530.70000000000005</v>
      </c>
      <c r="I69">
        <v>14</v>
      </c>
      <c r="J69">
        <v>1282.2</v>
      </c>
      <c r="K69">
        <v>9</v>
      </c>
      <c r="L69">
        <f>AVERAGE(B69,D69,F69)</f>
        <v>198.53333333333333</v>
      </c>
    </row>
    <row r="70" spans="1:12" x14ac:dyDescent="0.25">
      <c r="A70" s="52"/>
    </row>
    <row r="71" spans="1:12" ht="15" x14ac:dyDescent="0.25">
      <c r="A71" s="242" t="s">
        <v>360</v>
      </c>
      <c r="B71">
        <v>30.6</v>
      </c>
      <c r="C71">
        <v>31</v>
      </c>
      <c r="D71">
        <v>25.7</v>
      </c>
      <c r="E71">
        <v>36</v>
      </c>
      <c r="F71">
        <v>28.9</v>
      </c>
      <c r="G71">
        <v>30</v>
      </c>
      <c r="H71">
        <v>35</v>
      </c>
      <c r="I71">
        <v>30</v>
      </c>
      <c r="J71">
        <v>32.700000000000003</v>
      </c>
      <c r="K71">
        <v>38</v>
      </c>
    </row>
    <row r="72" spans="1:12" x14ac:dyDescent="0.25">
      <c r="A72" s="52"/>
    </row>
    <row r="73" spans="1:12" ht="15" x14ac:dyDescent="0.25">
      <c r="A73" s="242" t="s">
        <v>349</v>
      </c>
      <c r="B73">
        <v>30.4</v>
      </c>
      <c r="C73">
        <v>32</v>
      </c>
      <c r="D73">
        <v>5.5</v>
      </c>
      <c r="E73">
        <v>42</v>
      </c>
      <c r="F73">
        <v>0</v>
      </c>
      <c r="G73">
        <v>0</v>
      </c>
      <c r="H73">
        <v>58</v>
      </c>
      <c r="I73">
        <v>27</v>
      </c>
      <c r="J73">
        <v>116.6</v>
      </c>
      <c r="K73">
        <v>29</v>
      </c>
    </row>
    <row r="74" spans="1:12" x14ac:dyDescent="0.25">
      <c r="A74" s="52"/>
    </row>
    <row r="75" spans="1:12" ht="15" x14ac:dyDescent="0.25">
      <c r="A75" s="242" t="s">
        <v>364</v>
      </c>
      <c r="B75">
        <v>27.6</v>
      </c>
      <c r="C75">
        <v>33</v>
      </c>
      <c r="D75">
        <v>17.5</v>
      </c>
      <c r="E75">
        <v>38</v>
      </c>
      <c r="F75">
        <v>14.1</v>
      </c>
      <c r="G75">
        <v>38</v>
      </c>
      <c r="H75">
        <v>16.7</v>
      </c>
      <c r="I75">
        <v>34</v>
      </c>
      <c r="J75">
        <v>11.9</v>
      </c>
      <c r="K75">
        <v>41</v>
      </c>
    </row>
    <row r="76" spans="1:12" x14ac:dyDescent="0.25">
      <c r="A76" s="52"/>
    </row>
    <row r="77" spans="1:12" ht="15" x14ac:dyDescent="0.25">
      <c r="A77" s="242" t="s">
        <v>375</v>
      </c>
      <c r="B77">
        <v>20</v>
      </c>
      <c r="C77">
        <v>34</v>
      </c>
      <c r="D77">
        <v>30.4</v>
      </c>
      <c r="E77">
        <v>34</v>
      </c>
      <c r="F77">
        <v>17.8</v>
      </c>
      <c r="G77">
        <v>37</v>
      </c>
      <c r="H77">
        <v>27.6</v>
      </c>
      <c r="I77">
        <v>32</v>
      </c>
      <c r="J77">
        <v>4.3</v>
      </c>
      <c r="K77">
        <v>44</v>
      </c>
    </row>
    <row r="78" spans="1:12" x14ac:dyDescent="0.25">
      <c r="A78" s="52"/>
    </row>
    <row r="79" spans="1:12" ht="15" x14ac:dyDescent="0.25">
      <c r="A79" s="242" t="s">
        <v>358</v>
      </c>
      <c r="B79">
        <v>6.7</v>
      </c>
      <c r="C79">
        <v>35</v>
      </c>
      <c r="D79">
        <v>11.2</v>
      </c>
      <c r="E79">
        <v>39</v>
      </c>
      <c r="F79">
        <v>28.4</v>
      </c>
      <c r="G79">
        <v>32</v>
      </c>
      <c r="H79">
        <v>44.5</v>
      </c>
      <c r="I79">
        <v>28</v>
      </c>
      <c r="J79">
        <v>59.7</v>
      </c>
      <c r="K79">
        <v>33</v>
      </c>
    </row>
    <row r="80" spans="1:12" x14ac:dyDescent="0.25">
      <c r="A80" s="52"/>
    </row>
    <row r="81" spans="1:11" ht="15" x14ac:dyDescent="0.25">
      <c r="A81" s="242" t="s">
        <v>363</v>
      </c>
      <c r="B81">
        <v>6.7</v>
      </c>
      <c r="C81">
        <v>36</v>
      </c>
      <c r="D81">
        <v>28.1</v>
      </c>
      <c r="E81">
        <v>35</v>
      </c>
      <c r="F81">
        <v>40.200000000000003</v>
      </c>
      <c r="G81">
        <v>29</v>
      </c>
      <c r="H81">
        <v>31.5</v>
      </c>
      <c r="I81">
        <v>31</v>
      </c>
      <c r="J81">
        <v>22.3</v>
      </c>
      <c r="K81">
        <v>40</v>
      </c>
    </row>
    <row r="82" spans="1:11" x14ac:dyDescent="0.25">
      <c r="A82" s="52"/>
    </row>
    <row r="83" spans="1:11" ht="15" x14ac:dyDescent="0.25">
      <c r="A83" s="242" t="s">
        <v>796</v>
      </c>
      <c r="B83">
        <v>5.0999999999999996</v>
      </c>
      <c r="C83">
        <v>37</v>
      </c>
      <c r="D83">
        <v>0</v>
      </c>
      <c r="E83">
        <v>0</v>
      </c>
      <c r="F83">
        <v>0</v>
      </c>
      <c r="G83">
        <v>0</v>
      </c>
      <c r="H83">
        <v>0</v>
      </c>
      <c r="I83">
        <v>0</v>
      </c>
      <c r="J83">
        <v>0</v>
      </c>
      <c r="K83">
        <v>0</v>
      </c>
    </row>
    <row r="84" spans="1:11" x14ac:dyDescent="0.25">
      <c r="A84" s="52"/>
    </row>
    <row r="85" spans="1:11" ht="15" x14ac:dyDescent="0.25">
      <c r="A85" s="242" t="s">
        <v>366</v>
      </c>
      <c r="B85">
        <v>4.5</v>
      </c>
      <c r="C85">
        <v>38</v>
      </c>
      <c r="D85">
        <v>10.7</v>
      </c>
      <c r="E85">
        <v>40</v>
      </c>
      <c r="F85">
        <v>20.100000000000001</v>
      </c>
      <c r="G85">
        <v>36</v>
      </c>
      <c r="H85">
        <v>20.2</v>
      </c>
      <c r="I85">
        <v>33</v>
      </c>
      <c r="J85">
        <v>11.6</v>
      </c>
      <c r="K85">
        <v>42</v>
      </c>
    </row>
    <row r="86" spans="1:11" x14ac:dyDescent="0.25">
      <c r="A86" s="52"/>
    </row>
    <row r="87" spans="1:11" ht="15" x14ac:dyDescent="0.25">
      <c r="A87" s="242" t="s">
        <v>352</v>
      </c>
      <c r="B87">
        <v>4</v>
      </c>
      <c r="C87">
        <v>39</v>
      </c>
      <c r="D87">
        <v>1.1000000000000001</v>
      </c>
      <c r="E87">
        <v>44</v>
      </c>
      <c r="F87">
        <v>80.3</v>
      </c>
      <c r="G87">
        <v>24</v>
      </c>
      <c r="H87">
        <v>83.1</v>
      </c>
      <c r="I87">
        <v>24</v>
      </c>
      <c r="J87">
        <v>183.8</v>
      </c>
      <c r="K87">
        <v>28</v>
      </c>
    </row>
    <row r="88" spans="1:11" x14ac:dyDescent="0.25">
      <c r="A88" s="52"/>
    </row>
    <row r="89" spans="1:11" ht="15" x14ac:dyDescent="0.25">
      <c r="A89" s="242" t="s">
        <v>797</v>
      </c>
      <c r="B89">
        <v>2</v>
      </c>
      <c r="C89">
        <v>40</v>
      </c>
      <c r="D89">
        <v>0</v>
      </c>
      <c r="E89">
        <v>0</v>
      </c>
      <c r="F89">
        <v>0</v>
      </c>
      <c r="G89">
        <v>0</v>
      </c>
      <c r="H89">
        <v>0</v>
      </c>
      <c r="I89">
        <v>0</v>
      </c>
      <c r="J89">
        <v>0</v>
      </c>
      <c r="K89">
        <v>0</v>
      </c>
    </row>
    <row r="90" spans="1:11" x14ac:dyDescent="0.25">
      <c r="A90" s="52"/>
    </row>
    <row r="91" spans="1:11" ht="15" x14ac:dyDescent="0.25">
      <c r="A91" s="242" t="s">
        <v>367</v>
      </c>
      <c r="B91">
        <v>1.8</v>
      </c>
      <c r="C91">
        <v>41</v>
      </c>
      <c r="D91">
        <v>1.5</v>
      </c>
      <c r="E91">
        <v>43</v>
      </c>
      <c r="F91">
        <v>3</v>
      </c>
      <c r="G91">
        <v>41</v>
      </c>
      <c r="H91">
        <v>2.6</v>
      </c>
      <c r="I91">
        <v>41</v>
      </c>
      <c r="J91">
        <v>0</v>
      </c>
      <c r="K91">
        <v>0</v>
      </c>
    </row>
    <row r="92" spans="1:11" x14ac:dyDescent="0.25">
      <c r="A92" s="52"/>
    </row>
    <row r="93" spans="1:11" ht="15" x14ac:dyDescent="0.25">
      <c r="A93" s="242" t="s">
        <v>365</v>
      </c>
      <c r="B93">
        <v>1</v>
      </c>
      <c r="C93">
        <v>42</v>
      </c>
      <c r="D93">
        <v>6.4</v>
      </c>
      <c r="E93">
        <v>41</v>
      </c>
      <c r="F93">
        <v>5.3</v>
      </c>
      <c r="G93">
        <v>40</v>
      </c>
      <c r="H93">
        <v>5.7</v>
      </c>
      <c r="I93">
        <v>38</v>
      </c>
      <c r="J93">
        <v>9</v>
      </c>
      <c r="K93">
        <v>43</v>
      </c>
    </row>
    <row r="94" spans="1:11" x14ac:dyDescent="0.25">
      <c r="A94" s="52"/>
    </row>
    <row r="95" spans="1:11" ht="15" x14ac:dyDescent="0.25">
      <c r="A95" s="242" t="s">
        <v>368</v>
      </c>
      <c r="B95">
        <v>0.4</v>
      </c>
      <c r="C95">
        <v>43</v>
      </c>
      <c r="D95">
        <v>0.3</v>
      </c>
      <c r="E95">
        <v>45</v>
      </c>
      <c r="F95">
        <v>0.5</v>
      </c>
      <c r="G95">
        <v>43</v>
      </c>
      <c r="H95">
        <v>0.5</v>
      </c>
      <c r="I95">
        <v>42</v>
      </c>
      <c r="J95">
        <v>0.5</v>
      </c>
      <c r="K95">
        <v>46</v>
      </c>
    </row>
    <row r="96" spans="1:11" x14ac:dyDescent="0.25">
      <c r="A96" s="52"/>
    </row>
    <row r="97" spans="1:11" ht="15" x14ac:dyDescent="0.25">
      <c r="A97" s="242" t="s">
        <v>334</v>
      </c>
      <c r="B97">
        <v>0</v>
      </c>
      <c r="C97">
        <v>0</v>
      </c>
      <c r="D97">
        <v>226.2</v>
      </c>
      <c r="E97">
        <v>23</v>
      </c>
      <c r="F97">
        <v>153.69999999999999</v>
      </c>
      <c r="G97">
        <v>22</v>
      </c>
      <c r="H97">
        <v>11.9</v>
      </c>
      <c r="I97">
        <v>36</v>
      </c>
      <c r="J97">
        <v>0</v>
      </c>
      <c r="K97">
        <v>0</v>
      </c>
    </row>
    <row r="98" spans="1:11" x14ac:dyDescent="0.25">
      <c r="A98" s="52"/>
    </row>
    <row r="99" spans="1:11" ht="15" x14ac:dyDescent="0.25">
      <c r="A99" s="242" t="s">
        <v>329</v>
      </c>
      <c r="B99">
        <v>0</v>
      </c>
      <c r="C99">
        <v>0</v>
      </c>
      <c r="D99">
        <v>180.9</v>
      </c>
      <c r="E99">
        <v>24</v>
      </c>
      <c r="F99">
        <v>43.5</v>
      </c>
      <c r="G99">
        <v>26</v>
      </c>
      <c r="H99">
        <v>0</v>
      </c>
      <c r="I99">
        <v>0</v>
      </c>
      <c r="J99">
        <v>47.6</v>
      </c>
      <c r="K99">
        <v>35</v>
      </c>
    </row>
    <row r="100" spans="1:11" x14ac:dyDescent="0.25">
      <c r="A100" s="52"/>
    </row>
    <row r="101" spans="1:11" ht="15" x14ac:dyDescent="0.25">
      <c r="A101" s="242" t="s">
        <v>359</v>
      </c>
      <c r="B101">
        <v>0</v>
      </c>
      <c r="C101">
        <v>0</v>
      </c>
      <c r="D101">
        <v>88</v>
      </c>
      <c r="E101">
        <v>28</v>
      </c>
      <c r="F101">
        <v>0</v>
      </c>
      <c r="G101">
        <v>0</v>
      </c>
      <c r="H101">
        <v>0</v>
      </c>
      <c r="I101">
        <v>0</v>
      </c>
      <c r="J101">
        <v>0.1</v>
      </c>
      <c r="K101">
        <v>48</v>
      </c>
    </row>
    <row r="102" spans="1:11" x14ac:dyDescent="0.25">
      <c r="A102" s="52"/>
    </row>
    <row r="103" spans="1:11" ht="15" x14ac:dyDescent="0.25">
      <c r="A103" s="242" t="s">
        <v>356</v>
      </c>
      <c r="B103">
        <v>0</v>
      </c>
      <c r="C103">
        <v>0</v>
      </c>
      <c r="D103">
        <v>65.599999999999994</v>
      </c>
      <c r="E103">
        <v>29</v>
      </c>
      <c r="F103">
        <v>5.6</v>
      </c>
      <c r="G103">
        <v>39</v>
      </c>
      <c r="H103">
        <v>138</v>
      </c>
      <c r="I103">
        <v>22</v>
      </c>
      <c r="J103">
        <v>34</v>
      </c>
      <c r="K103">
        <v>37</v>
      </c>
    </row>
    <row r="104" spans="1:11" x14ac:dyDescent="0.25">
      <c r="A104" s="52"/>
    </row>
    <row r="105" spans="1:11" ht="15" x14ac:dyDescent="0.25">
      <c r="A105" s="242" t="s">
        <v>715</v>
      </c>
      <c r="B105">
        <v>0</v>
      </c>
      <c r="C105">
        <v>0</v>
      </c>
      <c r="D105">
        <v>41.1</v>
      </c>
      <c r="E105">
        <v>31</v>
      </c>
      <c r="F105">
        <v>0</v>
      </c>
      <c r="G105">
        <v>0</v>
      </c>
      <c r="H105">
        <v>0</v>
      </c>
      <c r="I105">
        <v>0</v>
      </c>
      <c r="J105">
        <v>0</v>
      </c>
      <c r="K105">
        <v>0</v>
      </c>
    </row>
    <row r="106" spans="1:11" x14ac:dyDescent="0.25">
      <c r="A106" s="52"/>
    </row>
    <row r="107" spans="1:11" ht="15" x14ac:dyDescent="0.25">
      <c r="A107" s="242" t="s">
        <v>357</v>
      </c>
      <c r="B107">
        <v>0</v>
      </c>
      <c r="C107">
        <v>0</v>
      </c>
      <c r="D107">
        <v>37.200000000000003</v>
      </c>
      <c r="E107">
        <v>32</v>
      </c>
      <c r="F107">
        <v>21.9</v>
      </c>
      <c r="G107">
        <v>34</v>
      </c>
      <c r="H107">
        <v>0</v>
      </c>
      <c r="I107">
        <v>0</v>
      </c>
      <c r="J107">
        <v>0.1</v>
      </c>
      <c r="K107">
        <v>47</v>
      </c>
    </row>
    <row r="108" spans="1:11" x14ac:dyDescent="0.25">
      <c r="A108" s="52"/>
    </row>
    <row r="109" spans="1:11" ht="15" x14ac:dyDescent="0.25">
      <c r="A109" s="242" t="s">
        <v>369</v>
      </c>
      <c r="B109">
        <v>0</v>
      </c>
      <c r="C109">
        <v>0</v>
      </c>
      <c r="D109">
        <v>33.5</v>
      </c>
      <c r="E109">
        <v>33</v>
      </c>
      <c r="F109">
        <v>20.100000000000001</v>
      </c>
      <c r="G109">
        <v>35</v>
      </c>
      <c r="H109">
        <v>0.3</v>
      </c>
      <c r="I109">
        <v>43</v>
      </c>
      <c r="J109">
        <v>0.6</v>
      </c>
      <c r="K109">
        <v>45</v>
      </c>
    </row>
    <row r="110" spans="1:11" x14ac:dyDescent="0.25">
      <c r="A110" s="52"/>
    </row>
    <row r="111" spans="1:11" ht="15" x14ac:dyDescent="0.25">
      <c r="A111" s="242" t="s">
        <v>716</v>
      </c>
      <c r="B111">
        <v>0</v>
      </c>
      <c r="C111">
        <v>0</v>
      </c>
      <c r="D111">
        <v>24.2</v>
      </c>
      <c r="E111">
        <v>37</v>
      </c>
      <c r="F111">
        <v>0</v>
      </c>
      <c r="G111">
        <v>0</v>
      </c>
      <c r="H111">
        <v>0</v>
      </c>
      <c r="I111">
        <v>0</v>
      </c>
      <c r="J111">
        <v>0</v>
      </c>
      <c r="K111">
        <v>0</v>
      </c>
    </row>
    <row r="112" spans="1:11" x14ac:dyDescent="0.25">
      <c r="A112" s="52"/>
    </row>
    <row r="113" spans="1:11" ht="15" x14ac:dyDescent="0.25">
      <c r="A113" s="242" t="s">
        <v>361</v>
      </c>
      <c r="B113">
        <v>0</v>
      </c>
      <c r="C113">
        <v>0</v>
      </c>
      <c r="D113">
        <v>0</v>
      </c>
      <c r="E113">
        <v>0</v>
      </c>
      <c r="F113">
        <v>27.5</v>
      </c>
      <c r="G113">
        <v>33</v>
      </c>
      <c r="H113">
        <v>0</v>
      </c>
      <c r="I113">
        <v>0</v>
      </c>
      <c r="J113">
        <v>0</v>
      </c>
      <c r="K113">
        <v>0</v>
      </c>
    </row>
    <row r="114" spans="1:11" x14ac:dyDescent="0.25">
      <c r="A114" s="52"/>
    </row>
    <row r="115" spans="1:11" ht="15" x14ac:dyDescent="0.25">
      <c r="A115" s="242" t="s">
        <v>649</v>
      </c>
      <c r="B115">
        <v>0</v>
      </c>
      <c r="C115">
        <v>0</v>
      </c>
      <c r="D115">
        <v>0</v>
      </c>
      <c r="E115">
        <v>0</v>
      </c>
      <c r="F115">
        <v>1</v>
      </c>
      <c r="G115">
        <v>42</v>
      </c>
      <c r="H115">
        <v>0</v>
      </c>
      <c r="I115">
        <v>0</v>
      </c>
      <c r="J115">
        <v>0</v>
      </c>
      <c r="K115">
        <v>0</v>
      </c>
    </row>
    <row r="116" spans="1:11" x14ac:dyDescent="0.25">
      <c r="A116" s="52"/>
    </row>
    <row r="117" spans="1:11" ht="15" x14ac:dyDescent="0.25">
      <c r="A117" s="242" t="s">
        <v>354</v>
      </c>
      <c r="B117">
        <v>0</v>
      </c>
      <c r="C117">
        <v>0</v>
      </c>
      <c r="D117">
        <v>0</v>
      </c>
      <c r="E117">
        <v>0</v>
      </c>
      <c r="F117">
        <v>0</v>
      </c>
      <c r="G117">
        <v>0</v>
      </c>
      <c r="H117">
        <v>13.2</v>
      </c>
      <c r="I117">
        <v>35</v>
      </c>
      <c r="J117">
        <v>63.5</v>
      </c>
      <c r="K117">
        <v>32</v>
      </c>
    </row>
    <row r="118" spans="1:11" x14ac:dyDescent="0.25">
      <c r="A118" s="52"/>
    </row>
    <row r="119" spans="1:11" ht="15" x14ac:dyDescent="0.25">
      <c r="A119" s="242" t="s">
        <v>487</v>
      </c>
      <c r="B119">
        <v>0</v>
      </c>
      <c r="C119">
        <v>0</v>
      </c>
      <c r="D119">
        <v>0</v>
      </c>
      <c r="E119">
        <v>0</v>
      </c>
      <c r="F119">
        <v>0</v>
      </c>
      <c r="G119">
        <v>0</v>
      </c>
      <c r="H119">
        <v>4.5999999999999996</v>
      </c>
      <c r="I119">
        <v>39</v>
      </c>
      <c r="J119">
        <v>0</v>
      </c>
      <c r="K119">
        <v>0</v>
      </c>
    </row>
    <row r="120" spans="1:11" x14ac:dyDescent="0.25">
      <c r="A120" s="52"/>
    </row>
    <row r="121" spans="1:11" ht="15" x14ac:dyDescent="0.25">
      <c r="A121" s="242" t="s">
        <v>488</v>
      </c>
      <c r="B121">
        <v>0</v>
      </c>
      <c r="C121">
        <v>0</v>
      </c>
      <c r="D121">
        <v>0</v>
      </c>
      <c r="E121">
        <v>0</v>
      </c>
      <c r="F121">
        <v>0</v>
      </c>
      <c r="G121">
        <v>0</v>
      </c>
      <c r="H121">
        <v>3</v>
      </c>
      <c r="I121">
        <v>40</v>
      </c>
      <c r="J121">
        <v>0</v>
      </c>
      <c r="K121">
        <v>0</v>
      </c>
    </row>
    <row r="122" spans="1:11" x14ac:dyDescent="0.25">
      <c r="A122" s="52"/>
    </row>
    <row r="123" spans="1:11" ht="15" x14ac:dyDescent="0.25">
      <c r="A123" s="242" t="s">
        <v>346</v>
      </c>
      <c r="B123">
        <v>0</v>
      </c>
      <c r="C123">
        <v>0</v>
      </c>
      <c r="D123">
        <v>0</v>
      </c>
      <c r="E123">
        <v>0</v>
      </c>
      <c r="F123">
        <v>0</v>
      </c>
      <c r="G123">
        <v>0</v>
      </c>
      <c r="H123">
        <v>0</v>
      </c>
      <c r="I123">
        <v>0</v>
      </c>
      <c r="J123">
        <v>227.5</v>
      </c>
      <c r="K123">
        <v>26</v>
      </c>
    </row>
    <row r="124" spans="1:11" x14ac:dyDescent="0.25">
      <c r="A124" s="52"/>
    </row>
    <row r="125" spans="1:11" ht="15" x14ac:dyDescent="0.25">
      <c r="A125" s="242" t="s">
        <v>347</v>
      </c>
      <c r="B125">
        <v>0</v>
      </c>
      <c r="C125">
        <v>0</v>
      </c>
      <c r="D125">
        <v>0</v>
      </c>
      <c r="E125">
        <v>0</v>
      </c>
      <c r="F125">
        <v>0</v>
      </c>
      <c r="G125">
        <v>0</v>
      </c>
      <c r="H125">
        <v>0</v>
      </c>
      <c r="I125">
        <v>0</v>
      </c>
      <c r="J125">
        <v>115.5</v>
      </c>
      <c r="K125">
        <v>30</v>
      </c>
    </row>
    <row r="126" spans="1:11" x14ac:dyDescent="0.25">
      <c r="A126" s="52"/>
    </row>
    <row r="127" spans="1:11" ht="15" x14ac:dyDescent="0.25">
      <c r="A127" s="242" t="s">
        <v>374</v>
      </c>
      <c r="B127">
        <v>0</v>
      </c>
      <c r="C127">
        <v>0</v>
      </c>
      <c r="D127">
        <v>0</v>
      </c>
      <c r="E127">
        <v>0</v>
      </c>
      <c r="F127">
        <v>0</v>
      </c>
      <c r="G127">
        <v>0</v>
      </c>
      <c r="H127">
        <v>0</v>
      </c>
      <c r="I127">
        <v>0</v>
      </c>
      <c r="J127">
        <v>23</v>
      </c>
      <c r="K127">
        <v>39</v>
      </c>
    </row>
    <row r="128" spans="1:11" x14ac:dyDescent="0.25">
      <c r="A128" s="52"/>
    </row>
    <row r="129" spans="1:14" ht="15" x14ac:dyDescent="0.25">
      <c r="A129" s="242" t="s">
        <v>118</v>
      </c>
      <c r="B129" t="s">
        <v>108</v>
      </c>
      <c r="C129" t="s">
        <v>113</v>
      </c>
      <c r="D129" t="s">
        <v>108</v>
      </c>
      <c r="E129" t="s">
        <v>113</v>
      </c>
      <c r="F129" t="s">
        <v>108</v>
      </c>
      <c r="G129" t="s">
        <v>113</v>
      </c>
      <c r="H129" t="s">
        <v>108</v>
      </c>
      <c r="I129" t="s">
        <v>113</v>
      </c>
      <c r="J129" t="s">
        <v>108</v>
      </c>
      <c r="K129" t="s">
        <v>113</v>
      </c>
    </row>
    <row r="130" spans="1:14" ht="15" x14ac:dyDescent="0.25">
      <c r="A130" s="242" t="s">
        <v>376</v>
      </c>
      <c r="B130">
        <v>59763.7</v>
      </c>
      <c r="D130">
        <v>66957.899999999994</v>
      </c>
      <c r="F130">
        <v>43273.8</v>
      </c>
      <c r="H130">
        <v>49202.1</v>
      </c>
      <c r="J130">
        <v>57473.7</v>
      </c>
      <c r="N130">
        <f>AVERAGE(B130,D130,F130)</f>
        <v>56665.133333333331</v>
      </c>
    </row>
    <row r="131" spans="1:14" x14ac:dyDescent="0.25">
      <c r="A131" s="52"/>
    </row>
    <row r="132" spans="1:14" ht="15" x14ac:dyDescent="0.25">
      <c r="A132" s="242" t="s">
        <v>567</v>
      </c>
    </row>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7942-D1B2-4B6F-B6BD-B0AA61423701}">
  <dimension ref="A1:K137"/>
  <sheetViews>
    <sheetView workbookViewId="0">
      <selection activeCell="B9" sqref="B9"/>
    </sheetView>
  </sheetViews>
  <sheetFormatPr defaultRowHeight="13.2" x14ac:dyDescent="0.25"/>
  <cols>
    <col min="1" max="1" width="25.88671875" customWidth="1"/>
    <col min="2" max="2" width="9.44140625" customWidth="1"/>
    <col min="4" max="4" width="11.33203125" customWidth="1"/>
    <col min="6" max="6" width="10.88671875" customWidth="1"/>
    <col min="8" max="8" width="11.33203125" customWidth="1"/>
    <col min="10" max="10" width="10.6640625" customWidth="1"/>
  </cols>
  <sheetData>
    <row r="1" spans="1:11" ht="15" x14ac:dyDescent="0.25">
      <c r="A1" s="53" t="s">
        <v>713</v>
      </c>
    </row>
    <row r="2" spans="1:11" ht="15" x14ac:dyDescent="0.25">
      <c r="A2" s="53" t="s">
        <v>714</v>
      </c>
    </row>
    <row r="3" spans="1:11" ht="15" x14ac:dyDescent="0.25">
      <c r="A3" s="53" t="s">
        <v>647</v>
      </c>
    </row>
    <row r="4" spans="1:11" ht="15" x14ac:dyDescent="0.25">
      <c r="A4" s="53" t="s">
        <v>648</v>
      </c>
    </row>
    <row r="5" spans="1:11" x14ac:dyDescent="0.25">
      <c r="A5" s="52"/>
    </row>
    <row r="6" spans="1:11" ht="15" x14ac:dyDescent="0.25">
      <c r="B6" s="395" t="s">
        <v>717</v>
      </c>
      <c r="C6" s="383"/>
      <c r="D6" s="383" t="s">
        <v>650</v>
      </c>
      <c r="E6" s="383"/>
      <c r="F6" s="383" t="s">
        <v>651</v>
      </c>
      <c r="G6" s="383"/>
      <c r="H6" s="383" t="s">
        <v>652</v>
      </c>
      <c r="I6" s="383"/>
      <c r="J6" s="383" t="s">
        <v>653</v>
      </c>
      <c r="K6" s="383"/>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567</v>
      </c>
    </row>
    <row r="9" spans="1:11" ht="15" x14ac:dyDescent="0.25">
      <c r="A9" s="53" t="s">
        <v>342</v>
      </c>
      <c r="B9">
        <v>21389.9</v>
      </c>
      <c r="C9">
        <v>1</v>
      </c>
      <c r="D9">
        <v>2110</v>
      </c>
      <c r="E9">
        <v>5</v>
      </c>
      <c r="F9">
        <v>259.60000000000002</v>
      </c>
      <c r="G9">
        <v>18</v>
      </c>
      <c r="H9">
        <v>357.5</v>
      </c>
      <c r="I9">
        <v>21</v>
      </c>
      <c r="J9">
        <v>717.9</v>
      </c>
      <c r="K9">
        <v>12</v>
      </c>
    </row>
    <row r="10" spans="1:11" x14ac:dyDescent="0.25">
      <c r="A10" s="52"/>
    </row>
    <row r="11" spans="1:11" ht="15" x14ac:dyDescent="0.25">
      <c r="A11" s="53" t="s">
        <v>319</v>
      </c>
      <c r="B11">
        <v>14818.3</v>
      </c>
      <c r="C11">
        <v>2</v>
      </c>
      <c r="D11">
        <v>14172</v>
      </c>
      <c r="E11">
        <v>1</v>
      </c>
      <c r="F11">
        <v>15461.1</v>
      </c>
      <c r="G11">
        <v>1</v>
      </c>
      <c r="H11">
        <v>14974.7</v>
      </c>
      <c r="I11">
        <v>1</v>
      </c>
      <c r="J11">
        <v>13539.7</v>
      </c>
      <c r="K11">
        <v>1</v>
      </c>
    </row>
    <row r="12" spans="1:11" x14ac:dyDescent="0.25">
      <c r="A12" s="52"/>
    </row>
    <row r="13" spans="1:11" ht="15" x14ac:dyDescent="0.25">
      <c r="A13" s="53" t="s">
        <v>320</v>
      </c>
      <c r="B13">
        <v>10833.9</v>
      </c>
      <c r="C13">
        <v>3</v>
      </c>
      <c r="D13">
        <v>9780.7000000000007</v>
      </c>
      <c r="E13">
        <v>2</v>
      </c>
      <c r="F13">
        <v>12631.8</v>
      </c>
      <c r="G13">
        <v>2</v>
      </c>
      <c r="H13">
        <v>11249.8</v>
      </c>
      <c r="I13">
        <v>2</v>
      </c>
      <c r="J13">
        <v>11983.4</v>
      </c>
      <c r="K13">
        <v>2</v>
      </c>
    </row>
    <row r="14" spans="1:11" x14ac:dyDescent="0.25">
      <c r="A14" s="52"/>
    </row>
    <row r="15" spans="1:11" ht="15" x14ac:dyDescent="0.25">
      <c r="A15" s="53" t="s">
        <v>321</v>
      </c>
      <c r="B15">
        <v>3950.2</v>
      </c>
      <c r="C15">
        <v>4</v>
      </c>
      <c r="D15">
        <v>4851.2</v>
      </c>
      <c r="E15">
        <v>3</v>
      </c>
      <c r="F15">
        <v>4672.7</v>
      </c>
      <c r="G15">
        <v>3</v>
      </c>
      <c r="H15">
        <v>4965</v>
      </c>
      <c r="I15">
        <v>4</v>
      </c>
      <c r="J15">
        <v>4438.8999999999996</v>
      </c>
      <c r="K15">
        <v>4</v>
      </c>
    </row>
    <row r="16" spans="1:11" x14ac:dyDescent="0.25">
      <c r="A16" s="52"/>
    </row>
    <row r="17" spans="1:11" ht="15" x14ac:dyDescent="0.25">
      <c r="A17" s="53" t="s">
        <v>322</v>
      </c>
      <c r="B17">
        <v>3525.2</v>
      </c>
      <c r="C17">
        <v>5</v>
      </c>
      <c r="D17">
        <v>2690.8</v>
      </c>
      <c r="E17">
        <v>4</v>
      </c>
      <c r="F17">
        <v>3691.3</v>
      </c>
      <c r="G17">
        <v>4</v>
      </c>
      <c r="H17">
        <v>5651</v>
      </c>
      <c r="I17">
        <v>3</v>
      </c>
      <c r="J17">
        <v>5588.5</v>
      </c>
      <c r="K17">
        <v>3</v>
      </c>
    </row>
    <row r="18" spans="1:11" x14ac:dyDescent="0.25">
      <c r="A18" s="52"/>
    </row>
    <row r="19" spans="1:11" ht="15" x14ac:dyDescent="0.25">
      <c r="A19" s="53" t="s">
        <v>324</v>
      </c>
      <c r="B19">
        <v>1434.5</v>
      </c>
      <c r="C19">
        <v>6</v>
      </c>
      <c r="D19">
        <v>681.3</v>
      </c>
      <c r="E19">
        <v>11</v>
      </c>
      <c r="F19">
        <v>1863.3</v>
      </c>
      <c r="G19">
        <v>6</v>
      </c>
      <c r="H19">
        <v>2312.6999999999998</v>
      </c>
      <c r="I19">
        <v>6</v>
      </c>
      <c r="J19">
        <v>2773.2</v>
      </c>
      <c r="K19">
        <v>6</v>
      </c>
    </row>
    <row r="20" spans="1:11" x14ac:dyDescent="0.25">
      <c r="A20" s="52"/>
    </row>
    <row r="21" spans="1:11" ht="15" x14ac:dyDescent="0.25">
      <c r="A21" s="53" t="s">
        <v>328</v>
      </c>
      <c r="B21">
        <v>1267</v>
      </c>
      <c r="C21">
        <v>7</v>
      </c>
      <c r="D21">
        <v>1159</v>
      </c>
      <c r="E21">
        <v>6</v>
      </c>
      <c r="F21">
        <v>1210.8</v>
      </c>
      <c r="G21">
        <v>7</v>
      </c>
      <c r="H21">
        <v>903.8</v>
      </c>
      <c r="I21">
        <v>11</v>
      </c>
      <c r="J21">
        <v>1008.9</v>
      </c>
      <c r="K21">
        <v>8</v>
      </c>
    </row>
    <row r="22" spans="1:11" x14ac:dyDescent="0.25">
      <c r="A22" s="52"/>
    </row>
    <row r="23" spans="1:11" ht="15" x14ac:dyDescent="0.25">
      <c r="A23" s="53" t="s">
        <v>331</v>
      </c>
      <c r="B23">
        <v>856.5</v>
      </c>
      <c r="C23">
        <v>8</v>
      </c>
      <c r="D23">
        <v>827.7</v>
      </c>
      <c r="E23">
        <v>8</v>
      </c>
      <c r="F23">
        <v>899.9</v>
      </c>
      <c r="G23">
        <v>9</v>
      </c>
      <c r="H23">
        <v>808.2</v>
      </c>
      <c r="I23">
        <v>12</v>
      </c>
      <c r="J23">
        <v>840.2</v>
      </c>
      <c r="K23">
        <v>10</v>
      </c>
    </row>
    <row r="24" spans="1:11" x14ac:dyDescent="0.25">
      <c r="A24" s="52"/>
    </row>
    <row r="25" spans="1:11" ht="15" x14ac:dyDescent="0.25">
      <c r="A25" s="53" t="s">
        <v>325</v>
      </c>
      <c r="B25">
        <v>762.5</v>
      </c>
      <c r="C25">
        <v>9</v>
      </c>
      <c r="D25">
        <v>850</v>
      </c>
      <c r="E25">
        <v>7</v>
      </c>
      <c r="F25">
        <v>924.8</v>
      </c>
      <c r="G25">
        <v>8</v>
      </c>
      <c r="H25">
        <v>1650.1</v>
      </c>
      <c r="I25">
        <v>8</v>
      </c>
      <c r="J25">
        <v>2240.4</v>
      </c>
      <c r="K25">
        <v>7</v>
      </c>
    </row>
    <row r="26" spans="1:11" x14ac:dyDescent="0.25">
      <c r="A26" s="52"/>
    </row>
    <row r="27" spans="1:11" ht="15" x14ac:dyDescent="0.25">
      <c r="A27" s="53" t="s">
        <v>332</v>
      </c>
      <c r="B27">
        <v>762.2</v>
      </c>
      <c r="C27">
        <v>10</v>
      </c>
      <c r="D27">
        <v>785.9</v>
      </c>
      <c r="E27">
        <v>9</v>
      </c>
      <c r="F27">
        <v>605.79999999999995</v>
      </c>
      <c r="G27">
        <v>13</v>
      </c>
      <c r="H27">
        <v>646.9</v>
      </c>
      <c r="I27">
        <v>14</v>
      </c>
      <c r="J27">
        <v>551.5</v>
      </c>
      <c r="K27">
        <v>15</v>
      </c>
    </row>
    <row r="28" spans="1:11" x14ac:dyDescent="0.25">
      <c r="A28" s="52"/>
    </row>
    <row r="29" spans="1:11" ht="15" x14ac:dyDescent="0.25">
      <c r="A29" s="53" t="s">
        <v>323</v>
      </c>
      <c r="B29">
        <v>758.6</v>
      </c>
      <c r="C29">
        <v>11</v>
      </c>
      <c r="D29">
        <v>553.5</v>
      </c>
      <c r="E29">
        <v>12</v>
      </c>
      <c r="F29">
        <v>1991.5</v>
      </c>
      <c r="G29">
        <v>5</v>
      </c>
      <c r="H29">
        <v>3266.4</v>
      </c>
      <c r="I29">
        <v>5</v>
      </c>
      <c r="J29">
        <v>3166.7</v>
      </c>
      <c r="K29">
        <v>5</v>
      </c>
    </row>
    <row r="30" spans="1:11" x14ac:dyDescent="0.25">
      <c r="A30" s="52"/>
    </row>
    <row r="31" spans="1:11" ht="15" x14ac:dyDescent="0.25">
      <c r="A31" s="53" t="s">
        <v>337</v>
      </c>
      <c r="B31">
        <v>637.1</v>
      </c>
      <c r="C31">
        <v>12</v>
      </c>
      <c r="D31">
        <v>759</v>
      </c>
      <c r="E31">
        <v>10</v>
      </c>
      <c r="F31">
        <v>712.4</v>
      </c>
      <c r="G31">
        <v>11</v>
      </c>
      <c r="H31">
        <v>335</v>
      </c>
      <c r="I31">
        <v>22</v>
      </c>
      <c r="J31">
        <v>240.1</v>
      </c>
      <c r="K31">
        <v>28</v>
      </c>
    </row>
    <row r="32" spans="1:11" x14ac:dyDescent="0.25">
      <c r="A32" s="52"/>
    </row>
    <row r="33" spans="1:11" ht="15" x14ac:dyDescent="0.25">
      <c r="A33" s="53" t="s">
        <v>338</v>
      </c>
      <c r="B33">
        <v>532.5</v>
      </c>
      <c r="C33">
        <v>13</v>
      </c>
      <c r="D33">
        <v>513.4</v>
      </c>
      <c r="E33">
        <v>14</v>
      </c>
      <c r="F33">
        <v>494.2</v>
      </c>
      <c r="G33">
        <v>15</v>
      </c>
      <c r="H33">
        <v>501.6</v>
      </c>
      <c r="I33">
        <v>17</v>
      </c>
      <c r="J33">
        <v>462.7</v>
      </c>
      <c r="K33">
        <v>16</v>
      </c>
    </row>
    <row r="34" spans="1:11" x14ac:dyDescent="0.25">
      <c r="A34" s="52"/>
    </row>
    <row r="35" spans="1:11" ht="15" x14ac:dyDescent="0.25">
      <c r="A35" s="53" t="s">
        <v>333</v>
      </c>
      <c r="B35">
        <v>518.5</v>
      </c>
      <c r="C35">
        <v>14</v>
      </c>
      <c r="D35">
        <v>43.4</v>
      </c>
      <c r="E35">
        <v>27</v>
      </c>
      <c r="F35">
        <v>163.6</v>
      </c>
      <c r="G35">
        <v>20</v>
      </c>
      <c r="H35">
        <v>795.9</v>
      </c>
      <c r="I35">
        <v>13</v>
      </c>
      <c r="J35">
        <v>905.3</v>
      </c>
      <c r="K35">
        <v>9</v>
      </c>
    </row>
    <row r="36" spans="1:11" x14ac:dyDescent="0.25">
      <c r="A36" s="52"/>
    </row>
    <row r="37" spans="1:11" ht="15" x14ac:dyDescent="0.25">
      <c r="A37" s="53" t="s">
        <v>335</v>
      </c>
      <c r="B37">
        <v>516.70000000000005</v>
      </c>
      <c r="C37">
        <v>15</v>
      </c>
      <c r="D37">
        <v>446.1</v>
      </c>
      <c r="E37">
        <v>16</v>
      </c>
      <c r="F37">
        <v>164.2</v>
      </c>
      <c r="G37">
        <v>19</v>
      </c>
      <c r="H37">
        <v>639.5</v>
      </c>
      <c r="I37">
        <v>16</v>
      </c>
      <c r="J37">
        <v>67.5</v>
      </c>
      <c r="K37">
        <v>36</v>
      </c>
    </row>
    <row r="38" spans="1:11" x14ac:dyDescent="0.25">
      <c r="A38" s="52"/>
    </row>
    <row r="39" spans="1:11" ht="15" x14ac:dyDescent="0.25">
      <c r="A39" s="53" t="s">
        <v>330</v>
      </c>
      <c r="B39">
        <v>513.20000000000005</v>
      </c>
      <c r="C39">
        <v>16</v>
      </c>
      <c r="D39">
        <v>488.6</v>
      </c>
      <c r="E39">
        <v>15</v>
      </c>
      <c r="F39">
        <v>728</v>
      </c>
      <c r="G39">
        <v>10</v>
      </c>
      <c r="H39">
        <v>467.6</v>
      </c>
      <c r="I39">
        <v>18</v>
      </c>
      <c r="J39">
        <v>590.6</v>
      </c>
      <c r="K39">
        <v>14</v>
      </c>
    </row>
    <row r="40" spans="1:11" x14ac:dyDescent="0.25">
      <c r="A40" s="52"/>
    </row>
    <row r="41" spans="1:11" ht="15" x14ac:dyDescent="0.25">
      <c r="A41" s="53" t="s">
        <v>326</v>
      </c>
      <c r="B41">
        <v>505.5</v>
      </c>
      <c r="C41">
        <v>17</v>
      </c>
      <c r="D41">
        <v>48.6</v>
      </c>
      <c r="E41">
        <v>25</v>
      </c>
      <c r="F41">
        <v>530.70000000000005</v>
      </c>
      <c r="G41">
        <v>14</v>
      </c>
      <c r="H41">
        <v>1282.2</v>
      </c>
      <c r="I41">
        <v>9</v>
      </c>
      <c r="J41">
        <v>322.5</v>
      </c>
      <c r="K41">
        <v>20</v>
      </c>
    </row>
    <row r="42" spans="1:11" x14ac:dyDescent="0.25">
      <c r="A42" s="52"/>
    </row>
    <row r="43" spans="1:11" ht="15" x14ac:dyDescent="0.25">
      <c r="A43" s="53" t="s">
        <v>340</v>
      </c>
      <c r="B43">
        <v>470.5</v>
      </c>
      <c r="C43">
        <v>18</v>
      </c>
      <c r="D43">
        <v>544.5</v>
      </c>
      <c r="E43">
        <v>13</v>
      </c>
      <c r="F43">
        <v>643.5</v>
      </c>
      <c r="G43">
        <v>12</v>
      </c>
      <c r="H43">
        <v>640.4</v>
      </c>
      <c r="I43">
        <v>15</v>
      </c>
      <c r="J43">
        <v>814.9</v>
      </c>
      <c r="K43">
        <v>11</v>
      </c>
    </row>
    <row r="44" spans="1:11" x14ac:dyDescent="0.25">
      <c r="A44" s="52"/>
    </row>
    <row r="45" spans="1:11" ht="15" x14ac:dyDescent="0.25">
      <c r="A45" s="53" t="s">
        <v>336</v>
      </c>
      <c r="B45">
        <v>454.6</v>
      </c>
      <c r="C45">
        <v>19</v>
      </c>
      <c r="D45">
        <v>220.4</v>
      </c>
      <c r="E45">
        <v>20</v>
      </c>
      <c r="F45">
        <v>68.400000000000006</v>
      </c>
      <c r="G45">
        <v>26</v>
      </c>
      <c r="H45">
        <v>1838.9</v>
      </c>
      <c r="I45">
        <v>7</v>
      </c>
      <c r="J45">
        <v>251.2</v>
      </c>
      <c r="K45">
        <v>26</v>
      </c>
    </row>
    <row r="46" spans="1:11" x14ac:dyDescent="0.25">
      <c r="A46" s="52"/>
    </row>
    <row r="47" spans="1:11" ht="15" x14ac:dyDescent="0.25">
      <c r="A47" s="53" t="s">
        <v>341</v>
      </c>
      <c r="B47">
        <v>453.3</v>
      </c>
      <c r="C47">
        <v>20</v>
      </c>
      <c r="D47">
        <v>304.39999999999998</v>
      </c>
      <c r="E47">
        <v>18</v>
      </c>
      <c r="F47">
        <v>294.8</v>
      </c>
      <c r="G47">
        <v>16</v>
      </c>
      <c r="H47">
        <v>290.2</v>
      </c>
      <c r="I47">
        <v>24</v>
      </c>
      <c r="J47">
        <v>345.2</v>
      </c>
      <c r="K47">
        <v>18</v>
      </c>
    </row>
    <row r="48" spans="1:11" x14ac:dyDescent="0.25">
      <c r="A48" s="52"/>
    </row>
    <row r="49" spans="1:11" ht="15" x14ac:dyDescent="0.25">
      <c r="A49" s="53" t="s">
        <v>327</v>
      </c>
      <c r="B49">
        <v>420.5</v>
      </c>
      <c r="C49">
        <v>21</v>
      </c>
      <c r="D49">
        <v>350.6</v>
      </c>
      <c r="E49">
        <v>17</v>
      </c>
      <c r="F49">
        <v>150</v>
      </c>
      <c r="G49">
        <v>21</v>
      </c>
      <c r="H49">
        <v>368.3</v>
      </c>
      <c r="I49">
        <v>20</v>
      </c>
      <c r="J49">
        <v>396.3</v>
      </c>
      <c r="K49">
        <v>17</v>
      </c>
    </row>
    <row r="50" spans="1:11" x14ac:dyDescent="0.25">
      <c r="A50" s="52"/>
    </row>
    <row r="51" spans="1:11" ht="15" x14ac:dyDescent="0.25">
      <c r="A51" s="53" t="s">
        <v>339</v>
      </c>
      <c r="B51">
        <v>285.3</v>
      </c>
      <c r="C51">
        <v>22</v>
      </c>
      <c r="D51">
        <v>253.7</v>
      </c>
      <c r="E51">
        <v>19</v>
      </c>
      <c r="F51">
        <v>284.3</v>
      </c>
      <c r="G51">
        <v>17</v>
      </c>
      <c r="H51">
        <v>297.8</v>
      </c>
      <c r="I51">
        <v>23</v>
      </c>
      <c r="J51">
        <v>317.3</v>
      </c>
      <c r="K51">
        <v>21</v>
      </c>
    </row>
    <row r="52" spans="1:11" x14ac:dyDescent="0.25">
      <c r="A52" s="52"/>
    </row>
    <row r="53" spans="1:11" ht="15" x14ac:dyDescent="0.25">
      <c r="A53" s="53" t="s">
        <v>334</v>
      </c>
      <c r="B53">
        <v>226.2</v>
      </c>
      <c r="C53">
        <v>23</v>
      </c>
      <c r="D53">
        <v>153.69999999999999</v>
      </c>
      <c r="E53">
        <v>22</v>
      </c>
      <c r="F53">
        <v>11.9</v>
      </c>
      <c r="G53">
        <v>36</v>
      </c>
      <c r="H53">
        <v>0</v>
      </c>
      <c r="I53">
        <v>0</v>
      </c>
      <c r="J53">
        <v>610.5</v>
      </c>
      <c r="K53">
        <v>13</v>
      </c>
    </row>
    <row r="54" spans="1:11" x14ac:dyDescent="0.25">
      <c r="A54" s="52"/>
    </row>
    <row r="55" spans="1:11" ht="15" x14ac:dyDescent="0.25">
      <c r="A55" s="53" t="s">
        <v>329</v>
      </c>
      <c r="B55">
        <v>180.9</v>
      </c>
      <c r="C55">
        <v>24</v>
      </c>
      <c r="D55">
        <v>43.5</v>
      </c>
      <c r="E55">
        <v>26</v>
      </c>
      <c r="F55">
        <v>0</v>
      </c>
      <c r="G55">
        <v>0</v>
      </c>
      <c r="H55">
        <v>47.6</v>
      </c>
      <c r="I55">
        <v>35</v>
      </c>
      <c r="J55">
        <v>90.9</v>
      </c>
      <c r="K55">
        <v>34</v>
      </c>
    </row>
    <row r="56" spans="1:11" x14ac:dyDescent="0.25">
      <c r="A56" s="52"/>
    </row>
    <row r="57" spans="1:11" ht="15" x14ac:dyDescent="0.25">
      <c r="A57" s="53" t="s">
        <v>344</v>
      </c>
      <c r="B57">
        <v>173.5</v>
      </c>
      <c r="C57">
        <v>25</v>
      </c>
      <c r="D57">
        <v>157.80000000000001</v>
      </c>
      <c r="E57">
        <v>21</v>
      </c>
      <c r="F57">
        <v>125.8</v>
      </c>
      <c r="G57">
        <v>23</v>
      </c>
      <c r="H57">
        <v>259.89999999999998</v>
      </c>
      <c r="I57">
        <v>25</v>
      </c>
      <c r="J57">
        <v>22</v>
      </c>
      <c r="K57">
        <v>44</v>
      </c>
    </row>
    <row r="58" spans="1:11" x14ac:dyDescent="0.25">
      <c r="A58" s="52"/>
    </row>
    <row r="59" spans="1:11" ht="15" x14ac:dyDescent="0.25">
      <c r="A59" s="53" t="s">
        <v>343</v>
      </c>
      <c r="B59">
        <v>142.9</v>
      </c>
      <c r="C59">
        <v>26</v>
      </c>
      <c r="D59">
        <v>28.8</v>
      </c>
      <c r="E59">
        <v>31</v>
      </c>
      <c r="F59">
        <v>9.6</v>
      </c>
      <c r="G59">
        <v>37</v>
      </c>
      <c r="H59">
        <v>207.7</v>
      </c>
      <c r="I59">
        <v>27</v>
      </c>
      <c r="J59">
        <v>193.7</v>
      </c>
      <c r="K59">
        <v>31</v>
      </c>
    </row>
    <row r="60" spans="1:11" x14ac:dyDescent="0.25">
      <c r="A60" s="52"/>
    </row>
    <row r="61" spans="1:11" ht="15" x14ac:dyDescent="0.25">
      <c r="A61" s="53" t="s">
        <v>348</v>
      </c>
      <c r="B61">
        <v>93.6</v>
      </c>
      <c r="C61">
        <v>27</v>
      </c>
      <c r="D61">
        <v>97.5</v>
      </c>
      <c r="E61">
        <v>23</v>
      </c>
      <c r="F61">
        <v>81.5</v>
      </c>
      <c r="G61">
        <v>25</v>
      </c>
      <c r="H61">
        <v>93.3</v>
      </c>
      <c r="I61">
        <v>31</v>
      </c>
      <c r="J61">
        <v>74</v>
      </c>
      <c r="K61">
        <v>35</v>
      </c>
    </row>
    <row r="62" spans="1:11" x14ac:dyDescent="0.25">
      <c r="A62" s="52"/>
    </row>
    <row r="63" spans="1:11" ht="15" x14ac:dyDescent="0.25">
      <c r="A63" s="53" t="s">
        <v>359</v>
      </c>
      <c r="B63">
        <v>88</v>
      </c>
      <c r="C63">
        <v>28</v>
      </c>
      <c r="D63">
        <v>0</v>
      </c>
      <c r="E63">
        <v>0</v>
      </c>
      <c r="F63">
        <v>0</v>
      </c>
      <c r="G63">
        <v>0</v>
      </c>
      <c r="H63">
        <v>0.1</v>
      </c>
      <c r="I63">
        <v>48</v>
      </c>
      <c r="J63">
        <v>191.8</v>
      </c>
      <c r="K63">
        <v>32</v>
      </c>
    </row>
    <row r="64" spans="1:11" x14ac:dyDescent="0.25">
      <c r="A64" s="52"/>
    </row>
    <row r="65" spans="1:11" ht="15" x14ac:dyDescent="0.25">
      <c r="A65" s="53" t="s">
        <v>356</v>
      </c>
      <c r="B65">
        <v>65.599999999999994</v>
      </c>
      <c r="C65">
        <v>29</v>
      </c>
      <c r="D65">
        <v>5.6</v>
      </c>
      <c r="E65">
        <v>39</v>
      </c>
      <c r="F65">
        <v>138</v>
      </c>
      <c r="G65">
        <v>22</v>
      </c>
      <c r="H65">
        <v>34</v>
      </c>
      <c r="I65">
        <v>37</v>
      </c>
      <c r="J65">
        <v>5.8</v>
      </c>
      <c r="K65">
        <v>51</v>
      </c>
    </row>
    <row r="66" spans="1:11" x14ac:dyDescent="0.25">
      <c r="A66" s="52"/>
    </row>
    <row r="67" spans="1:11" ht="15" x14ac:dyDescent="0.25">
      <c r="A67" s="53" t="s">
        <v>362</v>
      </c>
      <c r="B67">
        <v>46.8</v>
      </c>
      <c r="C67">
        <v>30</v>
      </c>
      <c r="D67">
        <v>43.3</v>
      </c>
      <c r="E67">
        <v>28</v>
      </c>
      <c r="F67">
        <v>42.3</v>
      </c>
      <c r="G67">
        <v>29</v>
      </c>
      <c r="H67">
        <v>46.1</v>
      </c>
      <c r="I67">
        <v>36</v>
      </c>
      <c r="J67">
        <v>36</v>
      </c>
      <c r="K67">
        <v>39</v>
      </c>
    </row>
    <row r="68" spans="1:11" x14ac:dyDescent="0.25">
      <c r="A68" s="52"/>
    </row>
    <row r="69" spans="1:11" ht="15" x14ac:dyDescent="0.25">
      <c r="A69" s="53" t="s">
        <v>715</v>
      </c>
      <c r="B69">
        <v>41.1</v>
      </c>
      <c r="C69">
        <v>31</v>
      </c>
      <c r="D69">
        <v>0</v>
      </c>
      <c r="E69">
        <v>0</v>
      </c>
      <c r="F69">
        <v>0</v>
      </c>
      <c r="G69">
        <v>0</v>
      </c>
      <c r="H69">
        <v>0</v>
      </c>
      <c r="I69">
        <v>0</v>
      </c>
      <c r="J69">
        <v>0</v>
      </c>
      <c r="K69">
        <v>0</v>
      </c>
    </row>
    <row r="70" spans="1:11" x14ac:dyDescent="0.25">
      <c r="A70" s="52"/>
    </row>
    <row r="71" spans="1:11" ht="15" x14ac:dyDescent="0.25">
      <c r="A71" s="53" t="s">
        <v>357</v>
      </c>
      <c r="B71">
        <v>37.200000000000003</v>
      </c>
      <c r="C71">
        <v>32</v>
      </c>
      <c r="D71">
        <v>21.9</v>
      </c>
      <c r="E71">
        <v>34</v>
      </c>
      <c r="F71">
        <v>0</v>
      </c>
      <c r="G71">
        <v>0</v>
      </c>
      <c r="H71">
        <v>0.1</v>
      </c>
      <c r="I71">
        <v>47</v>
      </c>
      <c r="J71">
        <v>32.5</v>
      </c>
      <c r="K71">
        <v>41</v>
      </c>
    </row>
    <row r="72" spans="1:11" x14ac:dyDescent="0.25">
      <c r="A72" s="52"/>
    </row>
    <row r="73" spans="1:11" ht="15" x14ac:dyDescent="0.25">
      <c r="A73" s="53" t="s">
        <v>369</v>
      </c>
      <c r="B73">
        <v>33.5</v>
      </c>
      <c r="C73">
        <v>33</v>
      </c>
      <c r="D73">
        <v>20.100000000000001</v>
      </c>
      <c r="E73">
        <v>35</v>
      </c>
      <c r="F73">
        <v>0.3</v>
      </c>
      <c r="G73">
        <v>43</v>
      </c>
      <c r="H73">
        <v>0.6</v>
      </c>
      <c r="I73">
        <v>45</v>
      </c>
      <c r="J73">
        <v>30.5</v>
      </c>
      <c r="K73">
        <v>42</v>
      </c>
    </row>
    <row r="74" spans="1:11" x14ac:dyDescent="0.25">
      <c r="A74" s="52"/>
    </row>
    <row r="75" spans="1:11" ht="15" x14ac:dyDescent="0.25">
      <c r="A75" s="53" t="s">
        <v>375</v>
      </c>
      <c r="B75">
        <v>30.4</v>
      </c>
      <c r="C75">
        <v>34</v>
      </c>
      <c r="D75">
        <v>17.8</v>
      </c>
      <c r="E75">
        <v>37</v>
      </c>
      <c r="F75">
        <v>27.6</v>
      </c>
      <c r="G75">
        <v>32</v>
      </c>
      <c r="H75">
        <v>4.3</v>
      </c>
      <c r="I75">
        <v>44</v>
      </c>
      <c r="J75">
        <v>38.6</v>
      </c>
      <c r="K75">
        <v>38</v>
      </c>
    </row>
    <row r="76" spans="1:11" x14ac:dyDescent="0.25">
      <c r="A76" s="52"/>
    </row>
    <row r="77" spans="1:11" ht="15" x14ac:dyDescent="0.25">
      <c r="A77" s="53" t="s">
        <v>363</v>
      </c>
      <c r="B77">
        <v>28.1</v>
      </c>
      <c r="C77">
        <v>35</v>
      </c>
      <c r="D77">
        <v>40.200000000000003</v>
      </c>
      <c r="E77">
        <v>29</v>
      </c>
      <c r="F77">
        <v>31.5</v>
      </c>
      <c r="G77">
        <v>31</v>
      </c>
      <c r="H77">
        <v>22.3</v>
      </c>
      <c r="I77">
        <v>40</v>
      </c>
      <c r="J77">
        <v>28.4</v>
      </c>
      <c r="K77">
        <v>43</v>
      </c>
    </row>
    <row r="78" spans="1:11" x14ac:dyDescent="0.25">
      <c r="A78" s="52"/>
    </row>
    <row r="79" spans="1:11" ht="15" x14ac:dyDescent="0.25">
      <c r="A79" s="53" t="s">
        <v>360</v>
      </c>
      <c r="B79">
        <v>25.7</v>
      </c>
      <c r="C79">
        <v>36</v>
      </c>
      <c r="D79">
        <v>28.9</v>
      </c>
      <c r="E79">
        <v>30</v>
      </c>
      <c r="F79">
        <v>35</v>
      </c>
      <c r="G79">
        <v>30</v>
      </c>
      <c r="H79">
        <v>32.700000000000003</v>
      </c>
      <c r="I79">
        <v>38</v>
      </c>
      <c r="J79">
        <v>33.5</v>
      </c>
      <c r="K79">
        <v>40</v>
      </c>
    </row>
    <row r="80" spans="1:11" x14ac:dyDescent="0.25">
      <c r="A80" s="52"/>
    </row>
    <row r="81" spans="1:11" ht="15" x14ac:dyDescent="0.25">
      <c r="A81" s="53" t="s">
        <v>716</v>
      </c>
      <c r="B81">
        <v>24.2</v>
      </c>
      <c r="C81">
        <v>37</v>
      </c>
      <c r="D81">
        <v>0</v>
      </c>
      <c r="E81">
        <v>0</v>
      </c>
      <c r="F81">
        <v>0</v>
      </c>
      <c r="G81">
        <v>0</v>
      </c>
      <c r="H81">
        <v>0</v>
      </c>
      <c r="I81">
        <v>0</v>
      </c>
      <c r="J81">
        <v>0</v>
      </c>
      <c r="K81">
        <v>0</v>
      </c>
    </row>
    <row r="82" spans="1:11" x14ac:dyDescent="0.25">
      <c r="A82" s="52"/>
    </row>
    <row r="83" spans="1:11" ht="15" x14ac:dyDescent="0.25">
      <c r="A83" s="53" t="s">
        <v>364</v>
      </c>
      <c r="B83">
        <v>17.5</v>
      </c>
      <c r="C83">
        <v>38</v>
      </c>
      <c r="D83">
        <v>14.1</v>
      </c>
      <c r="E83">
        <v>38</v>
      </c>
      <c r="F83">
        <v>16.7</v>
      </c>
      <c r="G83">
        <v>34</v>
      </c>
      <c r="H83">
        <v>11.9</v>
      </c>
      <c r="I83">
        <v>41</v>
      </c>
      <c r="J83">
        <v>11.9</v>
      </c>
      <c r="K83">
        <v>49</v>
      </c>
    </row>
    <row r="84" spans="1:11" x14ac:dyDescent="0.25">
      <c r="A84" s="52"/>
    </row>
    <row r="85" spans="1:11" ht="15" x14ac:dyDescent="0.25">
      <c r="A85" s="53" t="s">
        <v>358</v>
      </c>
      <c r="B85">
        <v>11.2</v>
      </c>
      <c r="C85">
        <v>39</v>
      </c>
      <c r="D85">
        <v>28.4</v>
      </c>
      <c r="E85">
        <v>32</v>
      </c>
      <c r="F85">
        <v>44.5</v>
      </c>
      <c r="G85">
        <v>28</v>
      </c>
      <c r="H85">
        <v>59.7</v>
      </c>
      <c r="I85">
        <v>33</v>
      </c>
      <c r="J85">
        <v>315.3</v>
      </c>
      <c r="K85">
        <v>22</v>
      </c>
    </row>
    <row r="86" spans="1:11" x14ac:dyDescent="0.25">
      <c r="A86" s="52"/>
    </row>
    <row r="87" spans="1:11" ht="15" x14ac:dyDescent="0.25">
      <c r="A87" s="53" t="s">
        <v>366</v>
      </c>
      <c r="B87">
        <v>10.7</v>
      </c>
      <c r="C87">
        <v>40</v>
      </c>
      <c r="D87">
        <v>20.100000000000001</v>
      </c>
      <c r="E87">
        <v>36</v>
      </c>
      <c r="F87">
        <v>20.2</v>
      </c>
      <c r="G87">
        <v>33</v>
      </c>
      <c r="H87">
        <v>11.6</v>
      </c>
      <c r="I87">
        <v>42</v>
      </c>
      <c r="J87">
        <v>13.2</v>
      </c>
      <c r="K87">
        <v>48</v>
      </c>
    </row>
    <row r="88" spans="1:11" x14ac:dyDescent="0.25">
      <c r="A88" s="52"/>
    </row>
    <row r="89" spans="1:11" ht="15" x14ac:dyDescent="0.25">
      <c r="A89" s="53" t="s">
        <v>365</v>
      </c>
      <c r="B89">
        <v>6.4</v>
      </c>
      <c r="C89">
        <v>41</v>
      </c>
      <c r="D89">
        <v>5.3</v>
      </c>
      <c r="E89">
        <v>40</v>
      </c>
      <c r="F89">
        <v>5.7</v>
      </c>
      <c r="G89">
        <v>38</v>
      </c>
      <c r="H89">
        <v>9</v>
      </c>
      <c r="I89">
        <v>43</v>
      </c>
      <c r="J89">
        <v>14.4</v>
      </c>
      <c r="K89">
        <v>47</v>
      </c>
    </row>
    <row r="90" spans="1:11" x14ac:dyDescent="0.25">
      <c r="A90" s="52"/>
    </row>
    <row r="91" spans="1:11" ht="15" x14ac:dyDescent="0.25">
      <c r="A91" s="53" t="s">
        <v>349</v>
      </c>
      <c r="B91">
        <v>5.5</v>
      </c>
      <c r="C91">
        <v>42</v>
      </c>
      <c r="D91">
        <v>0</v>
      </c>
      <c r="E91">
        <v>0</v>
      </c>
      <c r="F91">
        <v>58</v>
      </c>
      <c r="G91">
        <v>27</v>
      </c>
      <c r="H91">
        <v>116.6</v>
      </c>
      <c r="I91">
        <v>29</v>
      </c>
      <c r="J91">
        <v>337.2</v>
      </c>
      <c r="K91">
        <v>19</v>
      </c>
    </row>
    <row r="92" spans="1:11" x14ac:dyDescent="0.25">
      <c r="A92" s="52"/>
    </row>
    <row r="93" spans="1:11" ht="15" x14ac:dyDescent="0.25">
      <c r="A93" s="53" t="s">
        <v>367</v>
      </c>
      <c r="B93">
        <v>1.5</v>
      </c>
      <c r="C93">
        <v>43</v>
      </c>
      <c r="D93">
        <v>3</v>
      </c>
      <c r="E93">
        <v>41</v>
      </c>
      <c r="F93">
        <v>2.6</v>
      </c>
      <c r="G93">
        <v>41</v>
      </c>
      <c r="H93">
        <v>0</v>
      </c>
      <c r="I93">
        <v>0</v>
      </c>
      <c r="J93">
        <v>1.2</v>
      </c>
      <c r="K93">
        <v>54</v>
      </c>
    </row>
    <row r="94" spans="1:11" x14ac:dyDescent="0.25">
      <c r="A94" s="52"/>
    </row>
    <row r="95" spans="1:11" ht="15" x14ac:dyDescent="0.25">
      <c r="A95" s="53" t="s">
        <v>352</v>
      </c>
      <c r="B95">
        <v>1.1000000000000001</v>
      </c>
      <c r="C95">
        <v>44</v>
      </c>
      <c r="D95">
        <v>80.3</v>
      </c>
      <c r="E95">
        <v>24</v>
      </c>
      <c r="F95">
        <v>83.1</v>
      </c>
      <c r="G95">
        <v>24</v>
      </c>
      <c r="H95">
        <v>183.8</v>
      </c>
      <c r="I95">
        <v>28</v>
      </c>
      <c r="J95">
        <v>3.9</v>
      </c>
      <c r="K95">
        <v>53</v>
      </c>
    </row>
    <row r="96" spans="1:11" x14ac:dyDescent="0.25">
      <c r="A96" s="52"/>
    </row>
    <row r="97" spans="1:11" ht="15" x14ac:dyDescent="0.25">
      <c r="A97" s="53" t="s">
        <v>368</v>
      </c>
      <c r="B97">
        <v>0.3</v>
      </c>
      <c r="C97">
        <v>45</v>
      </c>
      <c r="D97">
        <v>0.5</v>
      </c>
      <c r="E97">
        <v>43</v>
      </c>
      <c r="F97">
        <v>0.5</v>
      </c>
      <c r="G97">
        <v>42</v>
      </c>
      <c r="H97">
        <v>0.5</v>
      </c>
      <c r="I97">
        <v>46</v>
      </c>
      <c r="J97">
        <v>0.5</v>
      </c>
      <c r="K97">
        <v>55</v>
      </c>
    </row>
    <row r="98" spans="1:11" x14ac:dyDescent="0.25">
      <c r="A98" s="52"/>
    </row>
    <row r="99" spans="1:11" ht="15" x14ac:dyDescent="0.25">
      <c r="A99" s="53" t="s">
        <v>361</v>
      </c>
      <c r="B99">
        <v>0</v>
      </c>
      <c r="C99">
        <v>0</v>
      </c>
      <c r="D99">
        <v>27.5</v>
      </c>
      <c r="E99">
        <v>33</v>
      </c>
      <c r="F99">
        <v>0</v>
      </c>
      <c r="G99">
        <v>0</v>
      </c>
      <c r="H99">
        <v>0</v>
      </c>
      <c r="I99">
        <v>0</v>
      </c>
      <c r="J99">
        <v>19.3</v>
      </c>
      <c r="K99">
        <v>46</v>
      </c>
    </row>
    <row r="100" spans="1:11" x14ac:dyDescent="0.25">
      <c r="A100" s="52"/>
    </row>
    <row r="101" spans="1:11" ht="15" x14ac:dyDescent="0.25">
      <c r="A101" s="53" t="s">
        <v>649</v>
      </c>
      <c r="B101">
        <v>0</v>
      </c>
      <c r="C101">
        <v>0</v>
      </c>
      <c r="D101">
        <v>1</v>
      </c>
      <c r="E101">
        <v>42</v>
      </c>
      <c r="F101">
        <v>0</v>
      </c>
      <c r="G101">
        <v>0</v>
      </c>
      <c r="H101">
        <v>0</v>
      </c>
      <c r="I101">
        <v>0</v>
      </c>
      <c r="J101">
        <v>0</v>
      </c>
      <c r="K101">
        <v>0</v>
      </c>
    </row>
    <row r="102" spans="1:11" x14ac:dyDescent="0.25">
      <c r="A102" s="52"/>
    </row>
    <row r="103" spans="1:11" ht="15" x14ac:dyDescent="0.25">
      <c r="A103" s="53" t="s">
        <v>354</v>
      </c>
      <c r="B103">
        <v>0</v>
      </c>
      <c r="C103">
        <v>0</v>
      </c>
      <c r="D103">
        <v>0</v>
      </c>
      <c r="E103">
        <v>0</v>
      </c>
      <c r="F103">
        <v>13.2</v>
      </c>
      <c r="G103">
        <v>35</v>
      </c>
      <c r="H103">
        <v>63.5</v>
      </c>
      <c r="I103">
        <v>32</v>
      </c>
      <c r="J103">
        <v>292.8</v>
      </c>
      <c r="K103">
        <v>23</v>
      </c>
    </row>
    <row r="104" spans="1:11" x14ac:dyDescent="0.25">
      <c r="A104" s="52"/>
    </row>
    <row r="105" spans="1:11" ht="15" x14ac:dyDescent="0.25">
      <c r="A105" s="53" t="s">
        <v>487</v>
      </c>
      <c r="B105">
        <v>0</v>
      </c>
      <c r="C105">
        <v>0</v>
      </c>
      <c r="D105">
        <v>0</v>
      </c>
      <c r="E105">
        <v>0</v>
      </c>
      <c r="F105">
        <v>4.5999999999999996</v>
      </c>
      <c r="G105">
        <v>39</v>
      </c>
      <c r="H105">
        <v>0</v>
      </c>
      <c r="I105">
        <v>0</v>
      </c>
      <c r="J105">
        <v>0</v>
      </c>
      <c r="K105">
        <v>0</v>
      </c>
    </row>
    <row r="106" spans="1:11" x14ac:dyDescent="0.25">
      <c r="A106" s="52"/>
    </row>
    <row r="107" spans="1:11" ht="15" x14ac:dyDescent="0.25">
      <c r="A107" s="53" t="s">
        <v>488</v>
      </c>
      <c r="B107">
        <v>0</v>
      </c>
      <c r="C107">
        <v>0</v>
      </c>
      <c r="D107">
        <v>0</v>
      </c>
      <c r="E107">
        <v>0</v>
      </c>
      <c r="F107">
        <v>3</v>
      </c>
      <c r="G107">
        <v>40</v>
      </c>
      <c r="H107">
        <v>0</v>
      </c>
      <c r="I107">
        <v>0</v>
      </c>
      <c r="J107">
        <v>0</v>
      </c>
      <c r="K107">
        <v>0</v>
      </c>
    </row>
    <row r="108" spans="1:11" x14ac:dyDescent="0.25">
      <c r="A108" s="52"/>
    </row>
    <row r="109" spans="1:11" ht="15" x14ac:dyDescent="0.25">
      <c r="A109" s="53" t="s">
        <v>353</v>
      </c>
      <c r="B109">
        <v>0</v>
      </c>
      <c r="C109">
        <v>0</v>
      </c>
      <c r="D109">
        <v>0</v>
      </c>
      <c r="E109">
        <v>0</v>
      </c>
      <c r="F109">
        <v>0</v>
      </c>
      <c r="G109">
        <v>0</v>
      </c>
      <c r="H109">
        <v>1160.5999999999999</v>
      </c>
      <c r="I109">
        <v>10</v>
      </c>
      <c r="J109">
        <v>258.60000000000002</v>
      </c>
      <c r="K109">
        <v>25</v>
      </c>
    </row>
    <row r="110" spans="1:11" x14ac:dyDescent="0.25">
      <c r="A110" s="52"/>
    </row>
    <row r="111" spans="1:11" ht="15" x14ac:dyDescent="0.25">
      <c r="A111" s="53" t="s">
        <v>355</v>
      </c>
      <c r="B111">
        <v>0</v>
      </c>
      <c r="C111">
        <v>0</v>
      </c>
      <c r="D111">
        <v>0</v>
      </c>
      <c r="E111">
        <v>0</v>
      </c>
      <c r="F111">
        <v>0</v>
      </c>
      <c r="G111">
        <v>0</v>
      </c>
      <c r="H111">
        <v>439.7</v>
      </c>
      <c r="I111">
        <v>19</v>
      </c>
      <c r="J111">
        <v>275.39999999999998</v>
      </c>
      <c r="K111">
        <v>24</v>
      </c>
    </row>
    <row r="112" spans="1:11" x14ac:dyDescent="0.25">
      <c r="A112" s="52"/>
    </row>
    <row r="113" spans="1:11" ht="15" x14ac:dyDescent="0.25">
      <c r="A113" s="53" t="s">
        <v>346</v>
      </c>
      <c r="B113">
        <v>0</v>
      </c>
      <c r="C113">
        <v>0</v>
      </c>
      <c r="D113">
        <v>0</v>
      </c>
      <c r="E113">
        <v>0</v>
      </c>
      <c r="F113">
        <v>0</v>
      </c>
      <c r="G113">
        <v>0</v>
      </c>
      <c r="H113">
        <v>227.5</v>
      </c>
      <c r="I113">
        <v>26</v>
      </c>
      <c r="J113">
        <v>118.3</v>
      </c>
      <c r="K113">
        <v>33</v>
      </c>
    </row>
    <row r="114" spans="1:11" x14ac:dyDescent="0.25">
      <c r="A114" s="52"/>
    </row>
    <row r="115" spans="1:11" ht="15" x14ac:dyDescent="0.25">
      <c r="A115" s="53" t="s">
        <v>347</v>
      </c>
      <c r="B115">
        <v>0</v>
      </c>
      <c r="C115">
        <v>0</v>
      </c>
      <c r="D115">
        <v>0</v>
      </c>
      <c r="E115">
        <v>0</v>
      </c>
      <c r="F115">
        <v>0</v>
      </c>
      <c r="G115">
        <v>0</v>
      </c>
      <c r="H115">
        <v>115.5</v>
      </c>
      <c r="I115">
        <v>30</v>
      </c>
      <c r="J115">
        <v>248.8</v>
      </c>
      <c r="K115">
        <v>27</v>
      </c>
    </row>
    <row r="116" spans="1:11" x14ac:dyDescent="0.25">
      <c r="A116" s="52"/>
    </row>
    <row r="117" spans="1:11" ht="15" x14ac:dyDescent="0.25">
      <c r="A117" s="53" t="s">
        <v>345</v>
      </c>
      <c r="B117">
        <v>0</v>
      </c>
      <c r="C117">
        <v>0</v>
      </c>
      <c r="D117">
        <v>0</v>
      </c>
      <c r="E117">
        <v>0</v>
      </c>
      <c r="F117">
        <v>0</v>
      </c>
      <c r="G117">
        <v>0</v>
      </c>
      <c r="H117">
        <v>58.9</v>
      </c>
      <c r="I117">
        <v>34</v>
      </c>
      <c r="J117">
        <v>230.8</v>
      </c>
      <c r="K117">
        <v>29</v>
      </c>
    </row>
    <row r="118" spans="1:11" x14ac:dyDescent="0.25">
      <c r="A118" s="52"/>
    </row>
    <row r="119" spans="1:11" ht="15" x14ac:dyDescent="0.25">
      <c r="A119" s="53" t="s">
        <v>374</v>
      </c>
      <c r="B119">
        <v>0</v>
      </c>
      <c r="C119">
        <v>0</v>
      </c>
      <c r="D119">
        <v>0</v>
      </c>
      <c r="E119">
        <v>0</v>
      </c>
      <c r="F119">
        <v>0</v>
      </c>
      <c r="G119">
        <v>0</v>
      </c>
      <c r="H119">
        <v>23</v>
      </c>
      <c r="I119">
        <v>39</v>
      </c>
      <c r="J119">
        <v>19.899999999999999</v>
      </c>
      <c r="K119">
        <v>45</v>
      </c>
    </row>
    <row r="120" spans="1:11" x14ac:dyDescent="0.25">
      <c r="A120" s="52"/>
    </row>
    <row r="121" spans="1:11" ht="15" x14ac:dyDescent="0.25">
      <c r="A121" s="53" t="s">
        <v>351</v>
      </c>
      <c r="B121">
        <v>0</v>
      </c>
      <c r="C121">
        <v>0</v>
      </c>
      <c r="D121">
        <v>0</v>
      </c>
      <c r="E121">
        <v>0</v>
      </c>
      <c r="F121">
        <v>0</v>
      </c>
      <c r="G121">
        <v>0</v>
      </c>
      <c r="H121">
        <v>0</v>
      </c>
      <c r="I121">
        <v>0</v>
      </c>
      <c r="J121">
        <v>221</v>
      </c>
      <c r="K121">
        <v>30</v>
      </c>
    </row>
    <row r="122" spans="1:11" x14ac:dyDescent="0.25">
      <c r="A122" s="52"/>
    </row>
    <row r="123" spans="1:11" ht="15" x14ac:dyDescent="0.25">
      <c r="A123" s="53" t="s">
        <v>350</v>
      </c>
      <c r="B123">
        <v>0</v>
      </c>
      <c r="C123">
        <v>0</v>
      </c>
      <c r="D123">
        <v>0</v>
      </c>
      <c r="E123">
        <v>0</v>
      </c>
      <c r="F123">
        <v>0</v>
      </c>
      <c r="G123">
        <v>0</v>
      </c>
      <c r="H123">
        <v>0</v>
      </c>
      <c r="I123">
        <v>0</v>
      </c>
      <c r="J123">
        <v>47.8</v>
      </c>
      <c r="K123">
        <v>37</v>
      </c>
    </row>
    <row r="124" spans="1:11" x14ac:dyDescent="0.25">
      <c r="A124" s="52"/>
    </row>
    <row r="125" spans="1:11" ht="15" x14ac:dyDescent="0.25">
      <c r="A125" s="53" t="s">
        <v>403</v>
      </c>
      <c r="B125">
        <v>0</v>
      </c>
      <c r="C125">
        <v>0</v>
      </c>
      <c r="D125">
        <v>0</v>
      </c>
      <c r="E125">
        <v>0</v>
      </c>
      <c r="F125">
        <v>0</v>
      </c>
      <c r="G125">
        <v>0</v>
      </c>
      <c r="H125">
        <v>0</v>
      </c>
      <c r="I125">
        <v>0</v>
      </c>
      <c r="J125">
        <v>8</v>
      </c>
      <c r="K125">
        <v>50</v>
      </c>
    </row>
    <row r="126" spans="1:11" x14ac:dyDescent="0.25">
      <c r="A126" s="52"/>
    </row>
    <row r="127" spans="1:11" ht="15" x14ac:dyDescent="0.25">
      <c r="A127" s="53" t="s">
        <v>404</v>
      </c>
      <c r="B127">
        <v>0</v>
      </c>
      <c r="C127">
        <v>0</v>
      </c>
      <c r="D127">
        <v>0</v>
      </c>
      <c r="E127">
        <v>0</v>
      </c>
      <c r="F127">
        <v>0</v>
      </c>
      <c r="G127">
        <v>0</v>
      </c>
      <c r="H127">
        <v>0</v>
      </c>
      <c r="I127">
        <v>0</v>
      </c>
      <c r="J127">
        <v>5.5</v>
      </c>
      <c r="K127">
        <v>52</v>
      </c>
    </row>
    <row r="128" spans="1:11" x14ac:dyDescent="0.25">
      <c r="A128" s="52"/>
    </row>
    <row r="129" spans="1:11" ht="15" x14ac:dyDescent="0.25">
      <c r="A129" s="53" t="s">
        <v>118</v>
      </c>
      <c r="B129" t="s">
        <v>108</v>
      </c>
      <c r="C129" t="s">
        <v>113</v>
      </c>
      <c r="D129" t="s">
        <v>108</v>
      </c>
      <c r="E129" t="s">
        <v>113</v>
      </c>
      <c r="F129" t="s">
        <v>108</v>
      </c>
      <c r="G129" t="s">
        <v>113</v>
      </c>
      <c r="H129" t="s">
        <v>108</v>
      </c>
      <c r="I129" t="s">
        <v>113</v>
      </c>
      <c r="J129" t="s">
        <v>108</v>
      </c>
      <c r="K129" t="s">
        <v>113</v>
      </c>
    </row>
    <row r="130" spans="1:11" ht="15" x14ac:dyDescent="0.25">
      <c r="A130" s="53" t="s">
        <v>376</v>
      </c>
      <c r="B130">
        <v>66957.899999999994</v>
      </c>
      <c r="D130">
        <v>43273.8</v>
      </c>
      <c r="F130">
        <v>49202.1</v>
      </c>
      <c r="H130">
        <v>57473.7</v>
      </c>
      <c r="J130">
        <v>55394.8</v>
      </c>
    </row>
    <row r="132" spans="1:11" x14ac:dyDescent="0.25">
      <c r="B132">
        <f>SUM(B9:B127)</f>
        <v>66958.39999999998</v>
      </c>
    </row>
    <row r="137" spans="1:11" x14ac:dyDescent="0.25">
      <c r="B137">
        <f>B9/B130</f>
        <v>0.31945296970185749</v>
      </c>
    </row>
  </sheetData>
  <mergeCells count="5">
    <mergeCell ref="B6:C6"/>
    <mergeCell ref="D6:E6"/>
    <mergeCell ref="F6:G6"/>
    <mergeCell ref="H6:I6"/>
    <mergeCell ref="J6:K6"/>
  </mergeCell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2065-84F0-4F75-AEBB-13DF13EF178F}">
  <dimension ref="A1:K126"/>
  <sheetViews>
    <sheetView topLeftCell="A31" workbookViewId="0"/>
  </sheetViews>
  <sheetFormatPr defaultRowHeight="13.2" x14ac:dyDescent="0.25"/>
  <cols>
    <col min="1" max="1" width="16.33203125" customWidth="1"/>
  </cols>
  <sheetData>
    <row r="1" spans="1:11" ht="15" x14ac:dyDescent="0.25">
      <c r="A1" s="53" t="s">
        <v>645</v>
      </c>
    </row>
    <row r="2" spans="1:11" ht="15" x14ac:dyDescent="0.25">
      <c r="A2" s="53" t="s">
        <v>646</v>
      </c>
    </row>
    <row r="3" spans="1:11" ht="15" x14ac:dyDescent="0.25">
      <c r="A3" s="53" t="s">
        <v>647</v>
      </c>
    </row>
    <row r="4" spans="1:11" ht="15" x14ac:dyDescent="0.25">
      <c r="A4" s="53" t="s">
        <v>648</v>
      </c>
    </row>
    <row r="5" spans="1:11" x14ac:dyDescent="0.25">
      <c r="A5" s="52"/>
    </row>
    <row r="6" spans="1:11" ht="15" x14ac:dyDescent="0.25">
      <c r="B6" s="53" t="s">
        <v>650</v>
      </c>
      <c r="D6" t="s">
        <v>651</v>
      </c>
      <c r="F6" t="s">
        <v>652</v>
      </c>
      <c r="H6" t="s">
        <v>653</v>
      </c>
      <c r="J6" t="s">
        <v>654</v>
      </c>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118</v>
      </c>
      <c r="B8" t="s">
        <v>108</v>
      </c>
      <c r="C8" t="s">
        <v>113</v>
      </c>
      <c r="D8" t="s">
        <v>108</v>
      </c>
      <c r="E8" t="s">
        <v>113</v>
      </c>
      <c r="F8" t="s">
        <v>108</v>
      </c>
      <c r="G8" t="s">
        <v>113</v>
      </c>
      <c r="H8" t="s">
        <v>108</v>
      </c>
      <c r="I8" t="s">
        <v>113</v>
      </c>
      <c r="J8" t="s">
        <v>108</v>
      </c>
      <c r="K8" t="s">
        <v>113</v>
      </c>
    </row>
    <row r="9" spans="1:11" ht="15" x14ac:dyDescent="0.25">
      <c r="A9" s="53" t="s">
        <v>319</v>
      </c>
      <c r="B9">
        <v>14172</v>
      </c>
      <c r="C9">
        <v>1</v>
      </c>
      <c r="D9">
        <v>15461.1</v>
      </c>
      <c r="E9">
        <v>1</v>
      </c>
      <c r="F9">
        <v>14974.7</v>
      </c>
      <c r="G9">
        <v>1</v>
      </c>
      <c r="H9">
        <v>13539.7</v>
      </c>
      <c r="I9">
        <v>1</v>
      </c>
      <c r="J9">
        <v>12558.6</v>
      </c>
      <c r="K9">
        <v>1</v>
      </c>
    </row>
    <row r="10" spans="1:11" x14ac:dyDescent="0.25">
      <c r="A10" s="52"/>
    </row>
    <row r="11" spans="1:11" ht="15" x14ac:dyDescent="0.25">
      <c r="A11" s="53" t="s">
        <v>320</v>
      </c>
      <c r="B11">
        <v>9780.7000000000007</v>
      </c>
      <c r="C11">
        <v>2</v>
      </c>
      <c r="D11">
        <v>12631.8</v>
      </c>
      <c r="E11">
        <v>2</v>
      </c>
      <c r="F11">
        <v>11249.8</v>
      </c>
      <c r="G11">
        <v>2</v>
      </c>
      <c r="H11">
        <v>11983.4</v>
      </c>
      <c r="I11">
        <v>2</v>
      </c>
      <c r="J11">
        <v>10506.6</v>
      </c>
      <c r="K11">
        <v>2</v>
      </c>
    </row>
    <row r="12" spans="1:11" x14ac:dyDescent="0.25">
      <c r="A12" s="52"/>
    </row>
    <row r="13" spans="1:11" ht="15" x14ac:dyDescent="0.25">
      <c r="A13" s="53" t="s">
        <v>321</v>
      </c>
      <c r="B13">
        <v>4851.2</v>
      </c>
      <c r="C13">
        <v>3</v>
      </c>
      <c r="D13">
        <v>4672.7</v>
      </c>
      <c r="E13">
        <v>3</v>
      </c>
      <c r="F13">
        <v>4965</v>
      </c>
      <c r="G13">
        <v>4</v>
      </c>
      <c r="H13">
        <v>4438.8999999999996</v>
      </c>
      <c r="I13">
        <v>4</v>
      </c>
      <c r="J13">
        <v>4629.5</v>
      </c>
      <c r="K13">
        <v>3</v>
      </c>
    </row>
    <row r="14" spans="1:11" x14ac:dyDescent="0.25">
      <c r="A14" s="52"/>
    </row>
    <row r="15" spans="1:11" ht="15" x14ac:dyDescent="0.25">
      <c r="A15" s="53" t="s">
        <v>322</v>
      </c>
      <c r="B15">
        <v>2690.8</v>
      </c>
      <c r="C15">
        <v>4</v>
      </c>
      <c r="D15">
        <v>3691.3</v>
      </c>
      <c r="E15">
        <v>4</v>
      </c>
      <c r="F15">
        <v>5651</v>
      </c>
      <c r="G15">
        <v>3</v>
      </c>
      <c r="H15">
        <v>5588.5</v>
      </c>
      <c r="I15">
        <v>3</v>
      </c>
      <c r="J15">
        <v>3021.6</v>
      </c>
      <c r="K15">
        <v>4</v>
      </c>
    </row>
    <row r="16" spans="1:11" x14ac:dyDescent="0.25">
      <c r="A16" s="52"/>
    </row>
    <row r="17" spans="1:11" ht="15" x14ac:dyDescent="0.25">
      <c r="A17" s="53" t="s">
        <v>342</v>
      </c>
      <c r="B17">
        <v>2110</v>
      </c>
      <c r="C17">
        <v>5</v>
      </c>
      <c r="D17">
        <v>259.60000000000002</v>
      </c>
      <c r="E17">
        <v>18</v>
      </c>
      <c r="F17">
        <v>357.5</v>
      </c>
      <c r="G17">
        <v>21</v>
      </c>
      <c r="H17">
        <v>717.9</v>
      </c>
      <c r="I17">
        <v>12</v>
      </c>
      <c r="J17">
        <v>184.8</v>
      </c>
      <c r="K17">
        <v>24</v>
      </c>
    </row>
    <row r="18" spans="1:11" x14ac:dyDescent="0.25">
      <c r="A18" s="52"/>
    </row>
    <row r="19" spans="1:11" ht="15" x14ac:dyDescent="0.25">
      <c r="A19" s="53" t="s">
        <v>328</v>
      </c>
      <c r="B19">
        <v>1159</v>
      </c>
      <c r="C19">
        <v>6</v>
      </c>
      <c r="D19">
        <v>1210.8</v>
      </c>
      <c r="E19">
        <v>7</v>
      </c>
      <c r="F19">
        <v>903.8</v>
      </c>
      <c r="G19">
        <v>11</v>
      </c>
      <c r="H19">
        <v>1008.9</v>
      </c>
      <c r="I19">
        <v>8</v>
      </c>
      <c r="J19">
        <v>897.1</v>
      </c>
      <c r="K19">
        <v>10</v>
      </c>
    </row>
    <row r="20" spans="1:11" x14ac:dyDescent="0.25">
      <c r="A20" s="52"/>
    </row>
    <row r="21" spans="1:11" ht="15" x14ac:dyDescent="0.25">
      <c r="A21" s="53" t="s">
        <v>325</v>
      </c>
      <c r="B21">
        <v>850</v>
      </c>
      <c r="C21">
        <v>7</v>
      </c>
      <c r="D21">
        <v>924.8</v>
      </c>
      <c r="E21">
        <v>8</v>
      </c>
      <c r="F21">
        <v>1650.1</v>
      </c>
      <c r="G21">
        <v>8</v>
      </c>
      <c r="H21">
        <v>2240.4</v>
      </c>
      <c r="I21">
        <v>7</v>
      </c>
      <c r="J21">
        <v>1516.4</v>
      </c>
      <c r="K21">
        <v>7</v>
      </c>
    </row>
    <row r="22" spans="1:11" x14ac:dyDescent="0.25">
      <c r="A22" s="52"/>
    </row>
    <row r="23" spans="1:11" ht="15" x14ac:dyDescent="0.25">
      <c r="A23" s="53" t="s">
        <v>331</v>
      </c>
      <c r="B23">
        <v>827.7</v>
      </c>
      <c r="C23">
        <v>8</v>
      </c>
      <c r="D23">
        <v>899.9</v>
      </c>
      <c r="E23">
        <v>9</v>
      </c>
      <c r="F23">
        <v>808.2</v>
      </c>
      <c r="G23">
        <v>12</v>
      </c>
      <c r="H23">
        <v>840.2</v>
      </c>
      <c r="I23">
        <v>10</v>
      </c>
      <c r="J23">
        <v>520.1</v>
      </c>
      <c r="K23">
        <v>13</v>
      </c>
    </row>
    <row r="24" spans="1:11" x14ac:dyDescent="0.25">
      <c r="A24" s="52"/>
    </row>
    <row r="25" spans="1:11" ht="15" x14ac:dyDescent="0.25">
      <c r="A25" s="53" t="s">
        <v>332</v>
      </c>
      <c r="B25">
        <v>785.9</v>
      </c>
      <c r="C25">
        <v>9</v>
      </c>
      <c r="D25">
        <v>605.79999999999995</v>
      </c>
      <c r="E25">
        <v>13</v>
      </c>
      <c r="F25">
        <v>646.9</v>
      </c>
      <c r="G25">
        <v>14</v>
      </c>
      <c r="H25">
        <v>551.5</v>
      </c>
      <c r="I25">
        <v>15</v>
      </c>
      <c r="J25">
        <v>514.5</v>
      </c>
      <c r="K25">
        <v>14</v>
      </c>
    </row>
    <row r="26" spans="1:11" x14ac:dyDescent="0.25">
      <c r="A26" s="52"/>
    </row>
    <row r="27" spans="1:11" ht="15" x14ac:dyDescent="0.25">
      <c r="A27" s="53" t="s">
        <v>337</v>
      </c>
      <c r="B27">
        <v>759</v>
      </c>
      <c r="C27">
        <v>10</v>
      </c>
      <c r="D27">
        <v>712.4</v>
      </c>
      <c r="E27">
        <v>11</v>
      </c>
      <c r="F27">
        <v>335</v>
      </c>
      <c r="G27">
        <v>22</v>
      </c>
      <c r="H27">
        <v>240.1</v>
      </c>
      <c r="I27">
        <v>28</v>
      </c>
      <c r="J27">
        <v>355.2</v>
      </c>
      <c r="K27">
        <v>19</v>
      </c>
    </row>
    <row r="28" spans="1:11" x14ac:dyDescent="0.25">
      <c r="A28" s="52"/>
    </row>
    <row r="29" spans="1:11" ht="15" x14ac:dyDescent="0.25">
      <c r="A29" s="53" t="s">
        <v>324</v>
      </c>
      <c r="B29">
        <v>681.3</v>
      </c>
      <c r="C29">
        <v>11</v>
      </c>
      <c r="D29">
        <v>1863.3</v>
      </c>
      <c r="E29">
        <v>6</v>
      </c>
      <c r="F29">
        <v>2312.6999999999998</v>
      </c>
      <c r="G29">
        <v>6</v>
      </c>
      <c r="H29">
        <v>2773.2</v>
      </c>
      <c r="I29">
        <v>6</v>
      </c>
      <c r="J29">
        <v>2045.2</v>
      </c>
      <c r="K29">
        <v>6</v>
      </c>
    </row>
    <row r="30" spans="1:11" x14ac:dyDescent="0.25">
      <c r="A30" s="52"/>
    </row>
    <row r="31" spans="1:11" ht="15" x14ac:dyDescent="0.25">
      <c r="A31" s="53" t="s">
        <v>323</v>
      </c>
      <c r="B31">
        <v>553.5</v>
      </c>
      <c r="C31">
        <v>12</v>
      </c>
      <c r="D31">
        <v>1991.5</v>
      </c>
      <c r="E31">
        <v>5</v>
      </c>
      <c r="F31">
        <v>3266.4</v>
      </c>
      <c r="G31">
        <v>5</v>
      </c>
      <c r="H31">
        <v>3166.7</v>
      </c>
      <c r="I31">
        <v>5</v>
      </c>
      <c r="J31">
        <v>2490.9</v>
      </c>
      <c r="K31">
        <v>5</v>
      </c>
    </row>
    <row r="32" spans="1:11" x14ac:dyDescent="0.25">
      <c r="A32" s="52"/>
    </row>
    <row r="33" spans="1:11" ht="15" x14ac:dyDescent="0.25">
      <c r="A33" s="53" t="s">
        <v>340</v>
      </c>
      <c r="B33">
        <v>544.5</v>
      </c>
      <c r="C33">
        <v>13</v>
      </c>
      <c r="D33">
        <v>643.5</v>
      </c>
      <c r="E33">
        <v>12</v>
      </c>
      <c r="F33">
        <v>640.4</v>
      </c>
      <c r="G33">
        <v>15</v>
      </c>
      <c r="H33">
        <v>814.9</v>
      </c>
      <c r="I33">
        <v>11</v>
      </c>
      <c r="J33">
        <v>252.1</v>
      </c>
      <c r="K33">
        <v>22</v>
      </c>
    </row>
    <row r="34" spans="1:11" x14ac:dyDescent="0.25">
      <c r="A34" s="52"/>
    </row>
    <row r="35" spans="1:11" ht="15" x14ac:dyDescent="0.25">
      <c r="A35" s="53" t="s">
        <v>338</v>
      </c>
      <c r="B35">
        <v>513.4</v>
      </c>
      <c r="C35">
        <v>14</v>
      </c>
      <c r="D35">
        <v>494.2</v>
      </c>
      <c r="E35">
        <v>15</v>
      </c>
      <c r="F35">
        <v>501.6</v>
      </c>
      <c r="G35">
        <v>17</v>
      </c>
      <c r="H35">
        <v>462.7</v>
      </c>
      <c r="I35">
        <v>16</v>
      </c>
      <c r="J35">
        <v>341</v>
      </c>
      <c r="K35">
        <v>20</v>
      </c>
    </row>
    <row r="36" spans="1:11" x14ac:dyDescent="0.25">
      <c r="A36" s="52"/>
    </row>
    <row r="37" spans="1:11" ht="15" x14ac:dyDescent="0.25">
      <c r="A37" s="53" t="s">
        <v>330</v>
      </c>
      <c r="B37">
        <v>488.6</v>
      </c>
      <c r="C37">
        <v>15</v>
      </c>
      <c r="D37">
        <v>728</v>
      </c>
      <c r="E37">
        <v>10</v>
      </c>
      <c r="F37">
        <v>467.6</v>
      </c>
      <c r="G37">
        <v>18</v>
      </c>
      <c r="H37">
        <v>590.6</v>
      </c>
      <c r="I37">
        <v>14</v>
      </c>
      <c r="J37">
        <v>588</v>
      </c>
      <c r="K37">
        <v>12</v>
      </c>
    </row>
    <row r="38" spans="1:11" x14ac:dyDescent="0.25">
      <c r="A38" s="52"/>
    </row>
    <row r="39" spans="1:11" ht="15" x14ac:dyDescent="0.25">
      <c r="A39" s="53" t="s">
        <v>335</v>
      </c>
      <c r="B39">
        <v>446.1</v>
      </c>
      <c r="C39">
        <v>16</v>
      </c>
      <c r="D39">
        <v>164.2</v>
      </c>
      <c r="E39">
        <v>19</v>
      </c>
      <c r="F39">
        <v>639.5</v>
      </c>
      <c r="G39">
        <v>16</v>
      </c>
      <c r="H39">
        <v>67.5</v>
      </c>
      <c r="I39">
        <v>36</v>
      </c>
      <c r="J39">
        <v>386.7</v>
      </c>
      <c r="K39">
        <v>17</v>
      </c>
    </row>
    <row r="40" spans="1:11" x14ac:dyDescent="0.25">
      <c r="A40" s="52"/>
    </row>
    <row r="41" spans="1:11" ht="15" x14ac:dyDescent="0.25">
      <c r="A41" s="53" t="s">
        <v>327</v>
      </c>
      <c r="B41">
        <v>350.6</v>
      </c>
      <c r="C41">
        <v>17</v>
      </c>
      <c r="D41">
        <v>150</v>
      </c>
      <c r="E41">
        <v>21</v>
      </c>
      <c r="F41">
        <v>368.3</v>
      </c>
      <c r="G41">
        <v>20</v>
      </c>
      <c r="H41">
        <v>396.3</v>
      </c>
      <c r="I41">
        <v>17</v>
      </c>
      <c r="J41">
        <v>949.4</v>
      </c>
      <c r="K41">
        <v>9</v>
      </c>
    </row>
    <row r="42" spans="1:11" x14ac:dyDescent="0.25">
      <c r="A42" s="52"/>
    </row>
    <row r="43" spans="1:11" ht="15" x14ac:dyDescent="0.25">
      <c r="A43" s="53" t="s">
        <v>341</v>
      </c>
      <c r="B43">
        <v>304.39999999999998</v>
      </c>
      <c r="C43">
        <v>18</v>
      </c>
      <c r="D43">
        <v>294.8</v>
      </c>
      <c r="E43">
        <v>16</v>
      </c>
      <c r="F43">
        <v>290.2</v>
      </c>
      <c r="G43">
        <v>24</v>
      </c>
      <c r="H43">
        <v>345.2</v>
      </c>
      <c r="I43">
        <v>18</v>
      </c>
      <c r="J43">
        <v>217.1</v>
      </c>
      <c r="K43">
        <v>23</v>
      </c>
    </row>
    <row r="44" spans="1:11" x14ac:dyDescent="0.25">
      <c r="A44" s="52"/>
    </row>
    <row r="45" spans="1:11" ht="15" x14ac:dyDescent="0.25">
      <c r="A45" s="53" t="s">
        <v>339</v>
      </c>
      <c r="B45">
        <v>253.7</v>
      </c>
      <c r="C45">
        <v>19</v>
      </c>
      <c r="D45">
        <v>284.3</v>
      </c>
      <c r="E45">
        <v>17</v>
      </c>
      <c r="F45">
        <v>297.8</v>
      </c>
      <c r="G45">
        <v>23</v>
      </c>
      <c r="H45">
        <v>317.3</v>
      </c>
      <c r="I45">
        <v>21</v>
      </c>
      <c r="J45">
        <v>269.8</v>
      </c>
      <c r="K45">
        <v>21</v>
      </c>
    </row>
    <row r="46" spans="1:11" x14ac:dyDescent="0.25">
      <c r="A46" s="52"/>
    </row>
    <row r="47" spans="1:11" ht="15" x14ac:dyDescent="0.25">
      <c r="A47" s="53" t="s">
        <v>336</v>
      </c>
      <c r="B47">
        <v>220.4</v>
      </c>
      <c r="C47">
        <v>20</v>
      </c>
      <c r="D47">
        <v>68.400000000000006</v>
      </c>
      <c r="E47">
        <v>26</v>
      </c>
      <c r="F47">
        <v>1838.9</v>
      </c>
      <c r="G47">
        <v>7</v>
      </c>
      <c r="H47">
        <v>251.2</v>
      </c>
      <c r="I47">
        <v>26</v>
      </c>
      <c r="J47">
        <v>361.8</v>
      </c>
      <c r="K47">
        <v>18</v>
      </c>
    </row>
    <row r="48" spans="1:11" x14ac:dyDescent="0.25">
      <c r="A48" s="52"/>
    </row>
    <row r="49" spans="1:11" ht="15" x14ac:dyDescent="0.25">
      <c r="A49" s="53" t="s">
        <v>344</v>
      </c>
      <c r="B49">
        <v>157.80000000000001</v>
      </c>
      <c r="C49">
        <v>21</v>
      </c>
      <c r="D49">
        <v>125.8</v>
      </c>
      <c r="E49">
        <v>23</v>
      </c>
      <c r="F49">
        <v>259.89999999999998</v>
      </c>
      <c r="G49">
        <v>25</v>
      </c>
      <c r="H49">
        <v>22</v>
      </c>
      <c r="I49">
        <v>44</v>
      </c>
      <c r="J49">
        <v>177.7</v>
      </c>
      <c r="K49">
        <v>26</v>
      </c>
    </row>
    <row r="50" spans="1:11" x14ac:dyDescent="0.25">
      <c r="A50" s="52"/>
    </row>
    <row r="51" spans="1:11" ht="15" x14ac:dyDescent="0.25">
      <c r="A51" s="53" t="s">
        <v>334</v>
      </c>
      <c r="B51">
        <v>153.69999999999999</v>
      </c>
      <c r="C51">
        <v>22</v>
      </c>
      <c r="D51">
        <v>11.9</v>
      </c>
      <c r="E51">
        <v>36</v>
      </c>
      <c r="F51">
        <v>0</v>
      </c>
      <c r="G51">
        <v>0</v>
      </c>
      <c r="H51">
        <v>610.5</v>
      </c>
      <c r="I51">
        <v>13</v>
      </c>
      <c r="J51">
        <v>393.3</v>
      </c>
      <c r="K51">
        <v>16</v>
      </c>
    </row>
    <row r="52" spans="1:11" x14ac:dyDescent="0.25">
      <c r="A52" s="52"/>
    </row>
    <row r="53" spans="1:11" ht="15" x14ac:dyDescent="0.25">
      <c r="A53" s="53" t="s">
        <v>348</v>
      </c>
      <c r="B53">
        <v>97.5</v>
      </c>
      <c r="C53">
        <v>23</v>
      </c>
      <c r="D53">
        <v>81.5</v>
      </c>
      <c r="E53">
        <v>25</v>
      </c>
      <c r="F53">
        <v>93.3</v>
      </c>
      <c r="G53">
        <v>31</v>
      </c>
      <c r="H53">
        <v>74</v>
      </c>
      <c r="I53">
        <v>35</v>
      </c>
      <c r="J53">
        <v>90.9</v>
      </c>
      <c r="K53">
        <v>30</v>
      </c>
    </row>
    <row r="54" spans="1:11" x14ac:dyDescent="0.25">
      <c r="A54" s="52"/>
    </row>
    <row r="55" spans="1:11" ht="15" x14ac:dyDescent="0.25">
      <c r="A55" s="53" t="s">
        <v>352</v>
      </c>
      <c r="B55">
        <v>80.3</v>
      </c>
      <c r="C55">
        <v>24</v>
      </c>
      <c r="D55">
        <v>83.1</v>
      </c>
      <c r="E55">
        <v>24</v>
      </c>
      <c r="F55">
        <v>183.8</v>
      </c>
      <c r="G55">
        <v>28</v>
      </c>
      <c r="H55">
        <v>3.9</v>
      </c>
      <c r="I55">
        <v>53</v>
      </c>
      <c r="J55">
        <v>68.099999999999994</v>
      </c>
      <c r="K55">
        <v>34</v>
      </c>
    </row>
    <row r="56" spans="1:11" x14ac:dyDescent="0.25">
      <c r="A56" s="52"/>
    </row>
    <row r="57" spans="1:11" ht="15" x14ac:dyDescent="0.25">
      <c r="A57" s="53" t="s">
        <v>326</v>
      </c>
      <c r="B57">
        <v>48.6</v>
      </c>
      <c r="C57">
        <v>25</v>
      </c>
      <c r="D57">
        <v>530.70000000000005</v>
      </c>
      <c r="E57">
        <v>14</v>
      </c>
      <c r="F57">
        <v>1282.2</v>
      </c>
      <c r="G57">
        <v>9</v>
      </c>
      <c r="H57">
        <v>322.5</v>
      </c>
      <c r="I57">
        <v>20</v>
      </c>
      <c r="J57">
        <v>969.2</v>
      </c>
      <c r="K57">
        <v>8</v>
      </c>
    </row>
    <row r="58" spans="1:11" x14ac:dyDescent="0.25">
      <c r="A58" s="52"/>
    </row>
    <row r="59" spans="1:11" ht="15" x14ac:dyDescent="0.25">
      <c r="A59" s="53" t="s">
        <v>329</v>
      </c>
      <c r="B59">
        <v>43.5</v>
      </c>
      <c r="C59">
        <v>26</v>
      </c>
      <c r="D59">
        <v>0</v>
      </c>
      <c r="E59">
        <v>0</v>
      </c>
      <c r="F59">
        <v>47.6</v>
      </c>
      <c r="G59">
        <v>35</v>
      </c>
      <c r="H59">
        <v>90.9</v>
      </c>
      <c r="I59">
        <v>34</v>
      </c>
      <c r="J59">
        <v>649.9</v>
      </c>
      <c r="K59">
        <v>11</v>
      </c>
    </row>
    <row r="60" spans="1:11" x14ac:dyDescent="0.25">
      <c r="A60" s="52"/>
    </row>
    <row r="61" spans="1:11" ht="15" x14ac:dyDescent="0.25">
      <c r="A61" s="53" t="s">
        <v>333</v>
      </c>
      <c r="B61">
        <v>43.4</v>
      </c>
      <c r="C61">
        <v>27</v>
      </c>
      <c r="D61">
        <v>163.6</v>
      </c>
      <c r="E61">
        <v>20</v>
      </c>
      <c r="F61">
        <v>795.9</v>
      </c>
      <c r="G61">
        <v>13</v>
      </c>
      <c r="H61">
        <v>905.3</v>
      </c>
      <c r="I61">
        <v>9</v>
      </c>
      <c r="J61">
        <v>438.4</v>
      </c>
      <c r="K61">
        <v>15</v>
      </c>
    </row>
    <row r="62" spans="1:11" x14ac:dyDescent="0.25">
      <c r="A62" s="52"/>
    </row>
    <row r="63" spans="1:11" ht="15" x14ac:dyDescent="0.25">
      <c r="A63" s="53" t="s">
        <v>362</v>
      </c>
      <c r="B63">
        <v>43.3</v>
      </c>
      <c r="C63">
        <v>28</v>
      </c>
      <c r="D63">
        <v>42.3</v>
      </c>
      <c r="E63">
        <v>29</v>
      </c>
      <c r="F63">
        <v>46.1</v>
      </c>
      <c r="G63">
        <v>36</v>
      </c>
      <c r="H63">
        <v>36</v>
      </c>
      <c r="I63">
        <v>39</v>
      </c>
      <c r="J63">
        <v>22.7</v>
      </c>
      <c r="K63">
        <v>44</v>
      </c>
    </row>
    <row r="64" spans="1:11" x14ac:dyDescent="0.25">
      <c r="A64" s="52"/>
    </row>
    <row r="65" spans="1:11" ht="15" x14ac:dyDescent="0.25">
      <c r="A65" s="53" t="s">
        <v>363</v>
      </c>
      <c r="B65">
        <v>40.200000000000003</v>
      </c>
      <c r="C65">
        <v>29</v>
      </c>
      <c r="D65">
        <v>31.5</v>
      </c>
      <c r="E65">
        <v>31</v>
      </c>
      <c r="F65">
        <v>22.3</v>
      </c>
      <c r="G65">
        <v>40</v>
      </c>
      <c r="H65">
        <v>28.4</v>
      </c>
      <c r="I65">
        <v>43</v>
      </c>
      <c r="J65">
        <v>21.6</v>
      </c>
      <c r="K65">
        <v>45</v>
      </c>
    </row>
    <row r="66" spans="1:11" x14ac:dyDescent="0.25">
      <c r="A66" s="52"/>
    </row>
    <row r="67" spans="1:11" ht="15" x14ac:dyDescent="0.25">
      <c r="A67" s="53" t="s">
        <v>360</v>
      </c>
      <c r="B67">
        <v>28.9</v>
      </c>
      <c r="C67">
        <v>30</v>
      </c>
      <c r="D67">
        <v>35</v>
      </c>
      <c r="E67">
        <v>30</v>
      </c>
      <c r="F67">
        <v>32.700000000000003</v>
      </c>
      <c r="G67">
        <v>38</v>
      </c>
      <c r="H67">
        <v>33.5</v>
      </c>
      <c r="I67">
        <v>40</v>
      </c>
      <c r="J67">
        <v>27.7</v>
      </c>
      <c r="K67">
        <v>42</v>
      </c>
    </row>
    <row r="68" spans="1:11" x14ac:dyDescent="0.25">
      <c r="A68" s="52"/>
    </row>
    <row r="69" spans="1:11" ht="15" x14ac:dyDescent="0.25">
      <c r="A69" s="53" t="s">
        <v>343</v>
      </c>
      <c r="B69">
        <v>28.8</v>
      </c>
      <c r="C69">
        <v>31</v>
      </c>
      <c r="D69">
        <v>9.6</v>
      </c>
      <c r="E69">
        <v>37</v>
      </c>
      <c r="F69">
        <v>207.7</v>
      </c>
      <c r="G69">
        <v>27</v>
      </c>
      <c r="H69">
        <v>193.7</v>
      </c>
      <c r="I69">
        <v>31</v>
      </c>
      <c r="J69">
        <v>184.5</v>
      </c>
      <c r="K69">
        <v>25</v>
      </c>
    </row>
    <row r="70" spans="1:11" x14ac:dyDescent="0.25">
      <c r="A70" s="52"/>
    </row>
    <row r="71" spans="1:11" ht="15" x14ac:dyDescent="0.25">
      <c r="A71" s="53" t="s">
        <v>358</v>
      </c>
      <c r="B71">
        <v>28.4</v>
      </c>
      <c r="C71">
        <v>32</v>
      </c>
      <c r="D71">
        <v>44.5</v>
      </c>
      <c r="E71">
        <v>28</v>
      </c>
      <c r="F71">
        <v>59.7</v>
      </c>
      <c r="G71">
        <v>33</v>
      </c>
      <c r="H71">
        <v>315.3</v>
      </c>
      <c r="I71">
        <v>22</v>
      </c>
      <c r="J71">
        <v>41.2</v>
      </c>
      <c r="K71">
        <v>40</v>
      </c>
    </row>
    <row r="72" spans="1:11" x14ac:dyDescent="0.25">
      <c r="A72" s="52"/>
    </row>
    <row r="73" spans="1:11" ht="15" x14ac:dyDescent="0.25">
      <c r="A73" s="53" t="s">
        <v>361</v>
      </c>
      <c r="B73">
        <v>27.5</v>
      </c>
      <c r="C73">
        <v>33</v>
      </c>
      <c r="D73">
        <v>0</v>
      </c>
      <c r="E73">
        <v>0</v>
      </c>
      <c r="F73">
        <v>0</v>
      </c>
      <c r="G73">
        <v>0</v>
      </c>
      <c r="H73">
        <v>19.3</v>
      </c>
      <c r="I73">
        <v>46</v>
      </c>
      <c r="J73">
        <v>27.5</v>
      </c>
      <c r="K73">
        <v>43</v>
      </c>
    </row>
    <row r="74" spans="1:11" x14ac:dyDescent="0.25">
      <c r="A74" s="52"/>
    </row>
    <row r="75" spans="1:11" ht="15" x14ac:dyDescent="0.25">
      <c r="A75" s="53" t="s">
        <v>357</v>
      </c>
      <c r="B75">
        <v>21.9</v>
      </c>
      <c r="C75">
        <v>34</v>
      </c>
      <c r="D75">
        <v>0</v>
      </c>
      <c r="E75">
        <v>0</v>
      </c>
      <c r="F75">
        <v>0.1</v>
      </c>
      <c r="G75">
        <v>47</v>
      </c>
      <c r="H75">
        <v>32.5</v>
      </c>
      <c r="I75">
        <v>41</v>
      </c>
      <c r="J75">
        <v>49</v>
      </c>
      <c r="K75">
        <v>39</v>
      </c>
    </row>
    <row r="76" spans="1:11" x14ac:dyDescent="0.25">
      <c r="A76" s="52"/>
    </row>
    <row r="77" spans="1:11" ht="15" x14ac:dyDescent="0.25">
      <c r="A77" s="53" t="s">
        <v>369</v>
      </c>
      <c r="B77">
        <v>20.100000000000001</v>
      </c>
      <c r="C77">
        <v>35</v>
      </c>
      <c r="D77">
        <v>0.3</v>
      </c>
      <c r="E77">
        <v>43</v>
      </c>
      <c r="F77">
        <v>0.6</v>
      </c>
      <c r="G77">
        <v>45</v>
      </c>
      <c r="H77">
        <v>30.5</v>
      </c>
      <c r="I77">
        <v>42</v>
      </c>
      <c r="J77">
        <v>0.4</v>
      </c>
      <c r="K77">
        <v>51</v>
      </c>
    </row>
    <row r="78" spans="1:11" x14ac:dyDescent="0.25">
      <c r="A78" s="52"/>
    </row>
    <row r="79" spans="1:11" ht="15" x14ac:dyDescent="0.25">
      <c r="A79" s="53" t="s">
        <v>366</v>
      </c>
      <c r="B79">
        <v>20.100000000000001</v>
      </c>
      <c r="C79">
        <v>36</v>
      </c>
      <c r="D79">
        <v>20.2</v>
      </c>
      <c r="E79">
        <v>33</v>
      </c>
      <c r="F79">
        <v>11.6</v>
      </c>
      <c r="G79">
        <v>42</v>
      </c>
      <c r="H79">
        <v>13.2</v>
      </c>
      <c r="I79">
        <v>48</v>
      </c>
      <c r="J79">
        <v>5.7</v>
      </c>
      <c r="K79">
        <v>48</v>
      </c>
    </row>
    <row r="80" spans="1:11" x14ac:dyDescent="0.25">
      <c r="A80" s="52"/>
    </row>
    <row r="81" spans="1:11" ht="15" x14ac:dyDescent="0.25">
      <c r="A81" s="53" t="s">
        <v>375</v>
      </c>
      <c r="B81">
        <v>17.8</v>
      </c>
      <c r="C81">
        <v>37</v>
      </c>
      <c r="D81">
        <v>27.6</v>
      </c>
      <c r="E81">
        <v>32</v>
      </c>
      <c r="F81">
        <v>4.3</v>
      </c>
      <c r="G81">
        <v>44</v>
      </c>
      <c r="H81">
        <v>38.6</v>
      </c>
      <c r="I81">
        <v>38</v>
      </c>
      <c r="J81">
        <v>0</v>
      </c>
      <c r="K81">
        <v>0</v>
      </c>
    </row>
    <row r="82" spans="1:11" x14ac:dyDescent="0.25">
      <c r="A82" s="52"/>
    </row>
    <row r="83" spans="1:11" ht="15" x14ac:dyDescent="0.25">
      <c r="A83" s="53" t="s">
        <v>364</v>
      </c>
      <c r="B83">
        <v>14.1</v>
      </c>
      <c r="C83">
        <v>38</v>
      </c>
      <c r="D83">
        <v>16.7</v>
      </c>
      <c r="E83">
        <v>34</v>
      </c>
      <c r="F83">
        <v>11.9</v>
      </c>
      <c r="G83">
        <v>41</v>
      </c>
      <c r="H83">
        <v>11.9</v>
      </c>
      <c r="I83">
        <v>49</v>
      </c>
      <c r="J83">
        <v>13</v>
      </c>
      <c r="K83">
        <v>46</v>
      </c>
    </row>
    <row r="84" spans="1:11" x14ac:dyDescent="0.25">
      <c r="A84" s="52"/>
    </row>
    <row r="85" spans="1:11" ht="15" x14ac:dyDescent="0.25">
      <c r="A85" s="53" t="s">
        <v>356</v>
      </c>
      <c r="B85">
        <v>5.6</v>
      </c>
      <c r="C85">
        <v>39</v>
      </c>
      <c r="D85">
        <v>138</v>
      </c>
      <c r="E85">
        <v>22</v>
      </c>
      <c r="F85">
        <v>34</v>
      </c>
      <c r="G85">
        <v>37</v>
      </c>
      <c r="H85">
        <v>5.8</v>
      </c>
      <c r="I85">
        <v>51</v>
      </c>
      <c r="J85">
        <v>54.2</v>
      </c>
      <c r="K85">
        <v>38</v>
      </c>
    </row>
    <row r="86" spans="1:11" x14ac:dyDescent="0.25">
      <c r="A86" s="52"/>
    </row>
    <row r="87" spans="1:11" ht="15" x14ac:dyDescent="0.25">
      <c r="A87" s="53" t="s">
        <v>365</v>
      </c>
      <c r="B87">
        <v>5.3</v>
      </c>
      <c r="C87">
        <v>40</v>
      </c>
      <c r="D87">
        <v>5.7</v>
      </c>
      <c r="E87">
        <v>38</v>
      </c>
      <c r="F87">
        <v>9</v>
      </c>
      <c r="G87">
        <v>43</v>
      </c>
      <c r="H87">
        <v>14.4</v>
      </c>
      <c r="I87">
        <v>47</v>
      </c>
      <c r="J87">
        <v>7.4</v>
      </c>
      <c r="K87">
        <v>47</v>
      </c>
    </row>
    <row r="88" spans="1:11" x14ac:dyDescent="0.25">
      <c r="A88" s="52"/>
    </row>
    <row r="89" spans="1:11" ht="15" x14ac:dyDescent="0.25">
      <c r="A89" s="53" t="s">
        <v>367</v>
      </c>
      <c r="B89">
        <v>3</v>
      </c>
      <c r="C89">
        <v>41</v>
      </c>
      <c r="D89">
        <v>2.6</v>
      </c>
      <c r="E89">
        <v>41</v>
      </c>
      <c r="F89">
        <v>0</v>
      </c>
      <c r="G89">
        <v>0</v>
      </c>
      <c r="H89">
        <v>1.2</v>
      </c>
      <c r="I89">
        <v>54</v>
      </c>
      <c r="J89">
        <v>0.6</v>
      </c>
      <c r="K89">
        <v>49</v>
      </c>
    </row>
    <row r="90" spans="1:11" x14ac:dyDescent="0.25">
      <c r="A90" s="52"/>
    </row>
    <row r="91" spans="1:11" ht="15" x14ac:dyDescent="0.25">
      <c r="A91" s="53" t="s">
        <v>649</v>
      </c>
      <c r="B91">
        <v>1</v>
      </c>
      <c r="C91">
        <v>42</v>
      </c>
      <c r="D91">
        <v>0</v>
      </c>
      <c r="E91">
        <v>0</v>
      </c>
      <c r="F91">
        <v>0</v>
      </c>
      <c r="G91">
        <v>0</v>
      </c>
      <c r="H91">
        <v>0</v>
      </c>
      <c r="I91">
        <v>0</v>
      </c>
      <c r="J91">
        <v>0</v>
      </c>
      <c r="K91">
        <v>0</v>
      </c>
    </row>
    <row r="92" spans="1:11" x14ac:dyDescent="0.25">
      <c r="A92" s="52"/>
    </row>
    <row r="93" spans="1:11" ht="15" x14ac:dyDescent="0.25">
      <c r="A93" s="53" t="s">
        <v>368</v>
      </c>
      <c r="B93">
        <v>0.5</v>
      </c>
      <c r="C93">
        <v>43</v>
      </c>
      <c r="D93">
        <v>0.5</v>
      </c>
      <c r="E93">
        <v>42</v>
      </c>
      <c r="F93">
        <v>0.5</v>
      </c>
      <c r="G93">
        <v>46</v>
      </c>
      <c r="H93">
        <v>0.5</v>
      </c>
      <c r="I93">
        <v>55</v>
      </c>
      <c r="J93">
        <v>0.6</v>
      </c>
      <c r="K93">
        <v>50</v>
      </c>
    </row>
    <row r="94" spans="1:11" x14ac:dyDescent="0.25">
      <c r="A94" s="52"/>
    </row>
    <row r="95" spans="1:11" ht="15" x14ac:dyDescent="0.25">
      <c r="A95" s="53" t="s">
        <v>349</v>
      </c>
      <c r="B95">
        <v>0</v>
      </c>
      <c r="C95">
        <v>0</v>
      </c>
      <c r="D95">
        <v>58</v>
      </c>
      <c r="E95">
        <v>27</v>
      </c>
      <c r="F95">
        <v>116.6</v>
      </c>
      <c r="G95">
        <v>29</v>
      </c>
      <c r="H95">
        <v>337.2</v>
      </c>
      <c r="I95">
        <v>19</v>
      </c>
      <c r="J95">
        <v>85.3</v>
      </c>
      <c r="K95">
        <v>31</v>
      </c>
    </row>
    <row r="96" spans="1:11" x14ac:dyDescent="0.25">
      <c r="A96" s="52"/>
    </row>
    <row r="97" spans="1:11" ht="15" x14ac:dyDescent="0.25">
      <c r="A97" s="53" t="s">
        <v>354</v>
      </c>
      <c r="B97">
        <v>0</v>
      </c>
      <c r="C97">
        <v>0</v>
      </c>
      <c r="D97">
        <v>13.2</v>
      </c>
      <c r="E97">
        <v>35</v>
      </c>
      <c r="F97">
        <v>63.5</v>
      </c>
      <c r="G97">
        <v>32</v>
      </c>
      <c r="H97">
        <v>292.8</v>
      </c>
      <c r="I97">
        <v>23</v>
      </c>
      <c r="J97">
        <v>63</v>
      </c>
      <c r="K97">
        <v>36</v>
      </c>
    </row>
    <row r="98" spans="1:11" x14ac:dyDescent="0.25">
      <c r="A98" s="52"/>
    </row>
    <row r="99" spans="1:11" ht="15" x14ac:dyDescent="0.25">
      <c r="A99" s="53" t="s">
        <v>487</v>
      </c>
      <c r="B99">
        <v>0</v>
      </c>
      <c r="C99">
        <v>0</v>
      </c>
      <c r="D99">
        <v>4.5999999999999996</v>
      </c>
      <c r="E99">
        <v>39</v>
      </c>
      <c r="F99">
        <v>0</v>
      </c>
      <c r="G99">
        <v>0</v>
      </c>
      <c r="H99">
        <v>0</v>
      </c>
      <c r="I99">
        <v>0</v>
      </c>
      <c r="J99">
        <v>0</v>
      </c>
      <c r="K99">
        <v>0</v>
      </c>
    </row>
    <row r="100" spans="1:11" x14ac:dyDescent="0.25">
      <c r="A100" s="52"/>
    </row>
    <row r="101" spans="1:11" ht="15" x14ac:dyDescent="0.25">
      <c r="A101" s="53" t="s">
        <v>488</v>
      </c>
      <c r="B101">
        <v>0</v>
      </c>
      <c r="C101">
        <v>0</v>
      </c>
      <c r="D101">
        <v>3</v>
      </c>
      <c r="E101">
        <v>40</v>
      </c>
      <c r="F101">
        <v>0</v>
      </c>
      <c r="G101">
        <v>0</v>
      </c>
      <c r="H101">
        <v>0</v>
      </c>
      <c r="I101">
        <v>0</v>
      </c>
      <c r="J101">
        <v>0</v>
      </c>
      <c r="K101">
        <v>0</v>
      </c>
    </row>
    <row r="102" spans="1:11" x14ac:dyDescent="0.25">
      <c r="A102" s="52"/>
    </row>
    <row r="103" spans="1:11" ht="15" x14ac:dyDescent="0.25">
      <c r="A103" s="53" t="s">
        <v>353</v>
      </c>
      <c r="B103">
        <v>0</v>
      </c>
      <c r="C103">
        <v>0</v>
      </c>
      <c r="D103">
        <v>0</v>
      </c>
      <c r="E103">
        <v>0</v>
      </c>
      <c r="F103">
        <v>1160.5999999999999</v>
      </c>
      <c r="G103">
        <v>10</v>
      </c>
      <c r="H103">
        <v>258.60000000000002</v>
      </c>
      <c r="I103">
        <v>25</v>
      </c>
      <c r="J103">
        <v>66</v>
      </c>
      <c r="K103">
        <v>35</v>
      </c>
    </row>
    <row r="104" spans="1:11" x14ac:dyDescent="0.25">
      <c r="A104" s="52"/>
    </row>
    <row r="105" spans="1:11" ht="15" x14ac:dyDescent="0.25">
      <c r="A105" s="53" t="s">
        <v>355</v>
      </c>
      <c r="B105">
        <v>0</v>
      </c>
      <c r="C105">
        <v>0</v>
      </c>
      <c r="D105">
        <v>0</v>
      </c>
      <c r="E105">
        <v>0</v>
      </c>
      <c r="F105">
        <v>439.7</v>
      </c>
      <c r="G105">
        <v>19</v>
      </c>
      <c r="H105">
        <v>275.39999999999998</v>
      </c>
      <c r="I105">
        <v>24</v>
      </c>
      <c r="J105">
        <v>61.7</v>
      </c>
      <c r="K105">
        <v>37</v>
      </c>
    </row>
    <row r="106" spans="1:11" x14ac:dyDescent="0.25">
      <c r="A106" s="52"/>
    </row>
    <row r="107" spans="1:11" ht="15" x14ac:dyDescent="0.25">
      <c r="A107" s="53" t="s">
        <v>346</v>
      </c>
      <c r="B107">
        <v>0</v>
      </c>
      <c r="C107">
        <v>0</v>
      </c>
      <c r="D107">
        <v>0</v>
      </c>
      <c r="E107">
        <v>0</v>
      </c>
      <c r="F107">
        <v>227.5</v>
      </c>
      <c r="G107">
        <v>26</v>
      </c>
      <c r="H107">
        <v>118.3</v>
      </c>
      <c r="I107">
        <v>33</v>
      </c>
      <c r="J107">
        <v>109</v>
      </c>
      <c r="K107">
        <v>28</v>
      </c>
    </row>
    <row r="108" spans="1:11" x14ac:dyDescent="0.25">
      <c r="A108" s="52"/>
    </row>
    <row r="109" spans="1:11" ht="15" x14ac:dyDescent="0.25">
      <c r="A109" s="53" t="s">
        <v>347</v>
      </c>
      <c r="B109">
        <v>0</v>
      </c>
      <c r="C109">
        <v>0</v>
      </c>
      <c r="D109">
        <v>0</v>
      </c>
      <c r="E109">
        <v>0</v>
      </c>
      <c r="F109">
        <v>115.5</v>
      </c>
      <c r="G109">
        <v>30</v>
      </c>
      <c r="H109">
        <v>248.8</v>
      </c>
      <c r="I109">
        <v>27</v>
      </c>
      <c r="J109">
        <v>105.9</v>
      </c>
      <c r="K109">
        <v>29</v>
      </c>
    </row>
    <row r="110" spans="1:11" x14ac:dyDescent="0.25">
      <c r="A110" s="52"/>
    </row>
    <row r="111" spans="1:11" ht="15" x14ac:dyDescent="0.25">
      <c r="A111" s="53" t="s">
        <v>345</v>
      </c>
      <c r="B111">
        <v>0</v>
      </c>
      <c r="C111">
        <v>0</v>
      </c>
      <c r="D111">
        <v>0</v>
      </c>
      <c r="E111">
        <v>0</v>
      </c>
      <c r="F111">
        <v>58.9</v>
      </c>
      <c r="G111">
        <v>34</v>
      </c>
      <c r="H111">
        <v>230.8</v>
      </c>
      <c r="I111">
        <v>29</v>
      </c>
      <c r="J111">
        <v>170.4</v>
      </c>
      <c r="K111">
        <v>27</v>
      </c>
    </row>
    <row r="112" spans="1:11" x14ac:dyDescent="0.25">
      <c r="A112" s="52"/>
    </row>
    <row r="113" spans="1:11" ht="15" x14ac:dyDescent="0.25">
      <c r="A113" s="53" t="s">
        <v>374</v>
      </c>
      <c r="B113">
        <v>0</v>
      </c>
      <c r="C113">
        <v>0</v>
      </c>
      <c r="D113">
        <v>0</v>
      </c>
      <c r="E113">
        <v>0</v>
      </c>
      <c r="F113">
        <v>23</v>
      </c>
      <c r="G113">
        <v>39</v>
      </c>
      <c r="H113">
        <v>19.899999999999999</v>
      </c>
      <c r="I113">
        <v>45</v>
      </c>
      <c r="J113">
        <v>0</v>
      </c>
      <c r="K113">
        <v>0</v>
      </c>
    </row>
    <row r="114" spans="1:11" x14ac:dyDescent="0.25">
      <c r="A114" s="52"/>
    </row>
    <row r="115" spans="1:11" ht="15" x14ac:dyDescent="0.25">
      <c r="A115" s="53" t="s">
        <v>359</v>
      </c>
      <c r="B115">
        <v>0</v>
      </c>
      <c r="C115">
        <v>0</v>
      </c>
      <c r="D115">
        <v>0</v>
      </c>
      <c r="E115">
        <v>0</v>
      </c>
      <c r="F115">
        <v>0.1</v>
      </c>
      <c r="G115">
        <v>48</v>
      </c>
      <c r="H115">
        <v>191.8</v>
      </c>
      <c r="I115">
        <v>32</v>
      </c>
      <c r="J115">
        <v>32.1</v>
      </c>
      <c r="K115">
        <v>41</v>
      </c>
    </row>
    <row r="116" spans="1:11" x14ac:dyDescent="0.25">
      <c r="A116" s="52"/>
    </row>
    <row r="117" spans="1:11" ht="15" x14ac:dyDescent="0.25">
      <c r="A117" s="53" t="s">
        <v>351</v>
      </c>
      <c r="B117">
        <v>0</v>
      </c>
      <c r="C117">
        <v>0</v>
      </c>
      <c r="D117">
        <v>0</v>
      </c>
      <c r="E117">
        <v>0</v>
      </c>
      <c r="F117">
        <v>0</v>
      </c>
      <c r="G117">
        <v>0</v>
      </c>
      <c r="H117">
        <v>221</v>
      </c>
      <c r="I117">
        <v>30</v>
      </c>
      <c r="J117">
        <v>69</v>
      </c>
      <c r="K117">
        <v>33</v>
      </c>
    </row>
    <row r="118" spans="1:11" x14ac:dyDescent="0.25">
      <c r="A118" s="52"/>
    </row>
    <row r="119" spans="1:11" ht="15" x14ac:dyDescent="0.25">
      <c r="A119" s="53" t="s">
        <v>350</v>
      </c>
      <c r="B119">
        <v>0</v>
      </c>
      <c r="C119">
        <v>0</v>
      </c>
      <c r="D119">
        <v>0</v>
      </c>
      <c r="E119">
        <v>0</v>
      </c>
      <c r="F119">
        <v>0</v>
      </c>
      <c r="G119">
        <v>0</v>
      </c>
      <c r="H119">
        <v>47.8</v>
      </c>
      <c r="I119">
        <v>37</v>
      </c>
      <c r="J119">
        <v>72</v>
      </c>
      <c r="K119">
        <v>32</v>
      </c>
    </row>
    <row r="120" spans="1:11" x14ac:dyDescent="0.25">
      <c r="A120" s="52"/>
    </row>
    <row r="121" spans="1:11" ht="15" x14ac:dyDescent="0.25">
      <c r="A121" s="53" t="s">
        <v>403</v>
      </c>
      <c r="B121">
        <v>0</v>
      </c>
      <c r="C121">
        <v>0</v>
      </c>
      <c r="D121">
        <v>0</v>
      </c>
      <c r="E121">
        <v>0</v>
      </c>
      <c r="F121">
        <v>0</v>
      </c>
      <c r="G121">
        <v>0</v>
      </c>
      <c r="H121">
        <v>8</v>
      </c>
      <c r="I121">
        <v>50</v>
      </c>
      <c r="J121">
        <v>0</v>
      </c>
      <c r="K121">
        <v>0</v>
      </c>
    </row>
    <row r="122" spans="1:11" x14ac:dyDescent="0.25">
      <c r="A122" s="52"/>
    </row>
    <row r="123" spans="1:11" ht="15" x14ac:dyDescent="0.25">
      <c r="A123" s="53" t="s">
        <v>404</v>
      </c>
      <c r="B123">
        <v>0</v>
      </c>
      <c r="C123">
        <v>0</v>
      </c>
      <c r="D123">
        <v>0</v>
      </c>
      <c r="E123">
        <v>0</v>
      </c>
      <c r="F123">
        <v>0</v>
      </c>
      <c r="G123">
        <v>0</v>
      </c>
      <c r="H123">
        <v>5.5</v>
      </c>
      <c r="I123">
        <v>52</v>
      </c>
      <c r="J123">
        <v>0</v>
      </c>
      <c r="K123">
        <v>0</v>
      </c>
    </row>
    <row r="124" spans="1:11" x14ac:dyDescent="0.25">
      <c r="A124" s="52"/>
    </row>
    <row r="125" spans="1:11" ht="15" x14ac:dyDescent="0.25">
      <c r="A125" s="53" t="s">
        <v>118</v>
      </c>
      <c r="B125" t="s">
        <v>108</v>
      </c>
      <c r="C125" t="s">
        <v>113</v>
      </c>
      <c r="D125" t="s">
        <v>108</v>
      </c>
      <c r="E125" t="s">
        <v>113</v>
      </c>
      <c r="F125" t="s">
        <v>108</v>
      </c>
      <c r="G125" t="s">
        <v>113</v>
      </c>
      <c r="H125" t="s">
        <v>108</v>
      </c>
      <c r="I125" t="s">
        <v>113</v>
      </c>
      <c r="J125" t="s">
        <v>108</v>
      </c>
      <c r="K125" t="s">
        <v>113</v>
      </c>
    </row>
    <row r="126" spans="1:11" ht="15" x14ac:dyDescent="0.25">
      <c r="A126" s="53" t="s">
        <v>376</v>
      </c>
      <c r="B126">
        <v>43273.8</v>
      </c>
      <c r="D126">
        <v>49202.1</v>
      </c>
      <c r="F126">
        <v>57473.7</v>
      </c>
      <c r="H126">
        <v>55394.8</v>
      </c>
      <c r="J126">
        <v>46684.1</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AD6D-A161-4825-81DA-DCD0972B6FFB}">
  <dimension ref="A1:DD336"/>
  <sheetViews>
    <sheetView topLeftCell="A127" zoomScaleNormal="100" workbookViewId="0">
      <selection activeCell="S149" sqref="S149"/>
    </sheetView>
  </sheetViews>
  <sheetFormatPr defaultRowHeight="13.2" x14ac:dyDescent="0.25"/>
  <cols>
    <col min="1" max="6" width="13.5546875" customWidth="1"/>
    <col min="7" max="7" width="15.44140625" customWidth="1"/>
    <col min="8" max="9" width="13.5546875" customWidth="1"/>
    <col min="10" max="10" width="13.6640625" customWidth="1"/>
    <col min="11" max="11" width="16.5546875" customWidth="1"/>
    <col min="12" max="23" width="16.44140625" customWidth="1"/>
    <col min="24" max="24" width="17.5546875" customWidth="1"/>
    <col min="25" max="25" width="16.109375" customWidth="1"/>
    <col min="26" max="27" width="13" customWidth="1"/>
    <col min="28" max="28" width="10.44140625" customWidth="1"/>
    <col min="32" max="32" width="13.44140625" customWidth="1"/>
    <col min="42" max="42" width="1.33203125" customWidth="1"/>
    <col min="43" max="43" width="13.33203125" customWidth="1"/>
    <col min="45" max="45" width="6.33203125" customWidth="1"/>
    <col min="47" max="47" width="7.33203125" bestFit="1" customWidth="1"/>
    <col min="49" max="49" width="6.6640625" bestFit="1" customWidth="1"/>
    <col min="51" max="51" width="6.6640625" bestFit="1" customWidth="1"/>
    <col min="53" max="53" width="5.88671875" bestFit="1" customWidth="1"/>
    <col min="54" max="55" width="5.88671875" customWidth="1"/>
  </cols>
  <sheetData>
    <row r="1" spans="1:106" ht="15" x14ac:dyDescent="0.25">
      <c r="A1" s="53"/>
      <c r="B1" s="53"/>
      <c r="C1" s="53"/>
      <c r="D1" s="53"/>
      <c r="E1" s="53"/>
      <c r="F1" s="53"/>
      <c r="G1" s="53"/>
      <c r="H1" s="53"/>
      <c r="I1" s="53"/>
      <c r="J1" t="s">
        <v>244</v>
      </c>
      <c r="K1" t="s">
        <v>245</v>
      </c>
      <c r="L1" t="s">
        <v>246</v>
      </c>
      <c r="X1" t="s">
        <v>247</v>
      </c>
      <c r="Y1" t="s">
        <v>248</v>
      </c>
      <c r="Z1" t="s">
        <v>136</v>
      </c>
      <c r="AO1" s="49"/>
      <c r="BE1" s="49" t="s">
        <v>26</v>
      </c>
      <c r="BF1" s="49"/>
      <c r="BG1" t="s">
        <v>129</v>
      </c>
      <c r="BH1" t="s">
        <v>108</v>
      </c>
      <c r="BI1" t="s">
        <v>113</v>
      </c>
      <c r="BJ1" t="s">
        <v>108</v>
      </c>
      <c r="BK1" t="s">
        <v>113</v>
      </c>
      <c r="BL1" t="s">
        <v>108</v>
      </c>
      <c r="BM1" t="s">
        <v>113</v>
      </c>
      <c r="BN1" t="s">
        <v>108</v>
      </c>
      <c r="BO1" t="s">
        <v>130</v>
      </c>
      <c r="BP1" t="s">
        <v>26</v>
      </c>
      <c r="BQ1" s="53" t="s">
        <v>113</v>
      </c>
      <c r="BR1" t="s">
        <v>129</v>
      </c>
      <c r="BS1" t="s">
        <v>108</v>
      </c>
      <c r="BT1" t="s">
        <v>113</v>
      </c>
      <c r="BU1" t="s">
        <v>108</v>
      </c>
      <c r="BV1" t="s">
        <v>113</v>
      </c>
      <c r="BW1" t="s">
        <v>108</v>
      </c>
      <c r="BX1" t="s">
        <v>113</v>
      </c>
      <c r="BY1" t="s">
        <v>108</v>
      </c>
      <c r="BZ1" t="s">
        <v>130</v>
      </c>
      <c r="CA1" t="s">
        <v>26</v>
      </c>
      <c r="CB1" t="s">
        <v>113</v>
      </c>
      <c r="CV1" s="53" t="s">
        <v>24</v>
      </c>
    </row>
    <row r="2" spans="1:106" ht="15" x14ac:dyDescent="0.25">
      <c r="A2" s="53"/>
      <c r="B2" s="53"/>
      <c r="C2" s="53"/>
      <c r="D2" s="53"/>
      <c r="E2" s="53"/>
      <c r="F2" s="53"/>
      <c r="G2" s="53"/>
      <c r="H2" s="53"/>
      <c r="I2" s="53"/>
      <c r="J2" t="s">
        <v>249</v>
      </c>
      <c r="K2" t="s">
        <v>250</v>
      </c>
      <c r="L2" t="s">
        <v>251</v>
      </c>
      <c r="X2" t="s">
        <v>252</v>
      </c>
      <c r="Y2" t="s">
        <v>253</v>
      </c>
      <c r="Z2" t="s">
        <v>254</v>
      </c>
      <c r="AB2" s="48" t="s">
        <v>179</v>
      </c>
      <c r="AC2" s="54">
        <v>42095</v>
      </c>
      <c r="AO2" s="49" t="s">
        <v>26</v>
      </c>
      <c r="AP2" t="s">
        <v>129</v>
      </c>
      <c r="AR2" t="s">
        <v>108</v>
      </c>
      <c r="AS2" t="s">
        <v>113</v>
      </c>
      <c r="AT2" t="s">
        <v>108</v>
      </c>
      <c r="AU2" t="s">
        <v>113</v>
      </c>
      <c r="AV2" t="s">
        <v>108</v>
      </c>
      <c r="AW2" t="s">
        <v>113</v>
      </c>
      <c r="AX2" t="s">
        <v>108</v>
      </c>
      <c r="AY2" t="s">
        <v>130</v>
      </c>
      <c r="AZ2" t="s">
        <v>26</v>
      </c>
      <c r="BA2" t="s">
        <v>113</v>
      </c>
      <c r="BE2" s="49"/>
      <c r="BF2" s="49"/>
      <c r="BH2" t="s">
        <v>117</v>
      </c>
      <c r="BI2" t="s">
        <v>131</v>
      </c>
      <c r="BJ2" t="s">
        <v>132</v>
      </c>
      <c r="BK2" t="s">
        <v>133</v>
      </c>
      <c r="BL2" t="s">
        <v>134</v>
      </c>
      <c r="BM2" t="s">
        <v>135</v>
      </c>
      <c r="BN2" t="s">
        <v>136</v>
      </c>
      <c r="BQ2" s="53"/>
      <c r="BS2" t="s">
        <v>117</v>
      </c>
      <c r="BT2" t="s">
        <v>131</v>
      </c>
      <c r="BU2" t="s">
        <v>132</v>
      </c>
      <c r="BV2" t="s">
        <v>133</v>
      </c>
      <c r="BW2" t="s">
        <v>134</v>
      </c>
      <c r="BX2" t="s">
        <v>135</v>
      </c>
      <c r="BY2" t="s">
        <v>136</v>
      </c>
      <c r="CV2" s="53" t="s">
        <v>193</v>
      </c>
      <c r="CW2" t="s">
        <v>194</v>
      </c>
      <c r="CX2" t="s">
        <v>99</v>
      </c>
      <c r="CY2" t="s">
        <v>100</v>
      </c>
      <c r="CZ2" t="s">
        <v>119</v>
      </c>
      <c r="DA2" t="s">
        <v>120</v>
      </c>
      <c r="DB2" t="s">
        <v>121</v>
      </c>
    </row>
    <row r="3" spans="1:106" ht="15" x14ac:dyDescent="0.25">
      <c r="A3" s="53"/>
      <c r="B3" s="53"/>
      <c r="C3" s="53"/>
      <c r="D3" s="53"/>
      <c r="E3" s="53"/>
      <c r="F3" s="53"/>
      <c r="G3" s="53"/>
      <c r="H3" s="53"/>
      <c r="I3" s="53"/>
      <c r="J3" t="s">
        <v>255</v>
      </c>
      <c r="K3" t="s">
        <v>256</v>
      </c>
      <c r="L3" t="s">
        <v>257</v>
      </c>
      <c r="X3" t="s">
        <v>258</v>
      </c>
      <c r="Y3" t="s">
        <v>259</v>
      </c>
      <c r="Z3" t="s">
        <v>142</v>
      </c>
      <c r="AB3" t="s">
        <v>181</v>
      </c>
      <c r="AO3" s="49"/>
      <c r="AR3" t="s">
        <v>117</v>
      </c>
      <c r="AS3" t="s">
        <v>131</v>
      </c>
      <c r="AT3" t="s">
        <v>132</v>
      </c>
      <c r="AU3" t="s">
        <v>133</v>
      </c>
      <c r="AV3" t="s">
        <v>134</v>
      </c>
      <c r="AW3" t="s">
        <v>135</v>
      </c>
      <c r="AX3" t="s">
        <v>136</v>
      </c>
      <c r="BE3" s="49"/>
      <c r="BF3" s="49"/>
      <c r="BH3" t="s">
        <v>137</v>
      </c>
      <c r="BI3" t="s">
        <v>138</v>
      </c>
      <c r="BJ3" t="s">
        <v>139</v>
      </c>
      <c r="BK3" t="s">
        <v>140</v>
      </c>
      <c r="BL3" t="s">
        <v>141</v>
      </c>
      <c r="BM3" t="s">
        <v>142</v>
      </c>
      <c r="BN3" t="s">
        <v>179</v>
      </c>
      <c r="BO3" s="54">
        <v>41306</v>
      </c>
      <c r="BQ3" s="53"/>
      <c r="BS3" t="s">
        <v>137</v>
      </c>
      <c r="BT3" t="s">
        <v>138</v>
      </c>
      <c r="BU3" t="s">
        <v>139</v>
      </c>
      <c r="BV3" t="s">
        <v>140</v>
      </c>
      <c r="BW3" t="s">
        <v>141</v>
      </c>
      <c r="BX3" t="s">
        <v>142</v>
      </c>
      <c r="BY3" t="s">
        <v>143</v>
      </c>
      <c r="BZ3" s="54">
        <v>40422</v>
      </c>
      <c r="CV3" s="53"/>
      <c r="CW3" t="s">
        <v>159</v>
      </c>
      <c r="CX3" t="s">
        <v>101</v>
      </c>
      <c r="CY3" t="s">
        <v>102</v>
      </c>
      <c r="CZ3" t="s">
        <v>122</v>
      </c>
      <c r="DA3" s="10">
        <v>41152</v>
      </c>
    </row>
    <row r="4" spans="1:106" ht="15" x14ac:dyDescent="0.25">
      <c r="A4" s="53"/>
      <c r="B4" s="53"/>
      <c r="C4" s="53"/>
      <c r="D4" s="53"/>
      <c r="E4" s="53"/>
      <c r="F4" s="53"/>
      <c r="G4" s="53"/>
      <c r="H4" s="53"/>
      <c r="I4" s="53"/>
      <c r="L4" t="s">
        <v>260</v>
      </c>
      <c r="Q4" s="3" t="s">
        <v>265</v>
      </c>
      <c r="R4" s="3" t="s">
        <v>265</v>
      </c>
      <c r="S4" s="3" t="s">
        <v>265</v>
      </c>
      <c r="X4">
        <v>0</v>
      </c>
      <c r="Y4" t="s">
        <v>261</v>
      </c>
      <c r="Z4" t="s">
        <v>262</v>
      </c>
      <c r="AF4" s="3" t="s">
        <v>265</v>
      </c>
      <c r="AO4" s="49"/>
      <c r="AR4" t="s">
        <v>137</v>
      </c>
      <c r="AS4" t="s">
        <v>138</v>
      </c>
      <c r="AT4" t="s">
        <v>139</v>
      </c>
      <c r="AU4" t="s">
        <v>140</v>
      </c>
      <c r="AV4" t="s">
        <v>141</v>
      </c>
      <c r="AW4" t="s">
        <v>142</v>
      </c>
      <c r="AX4" t="s">
        <v>179</v>
      </c>
      <c r="AY4" s="54">
        <v>41699</v>
      </c>
      <c r="BE4" s="49"/>
      <c r="BF4" s="49"/>
      <c r="BI4" t="s">
        <v>144</v>
      </c>
      <c r="BJ4" t="s">
        <v>145</v>
      </c>
      <c r="BK4" t="s">
        <v>146</v>
      </c>
      <c r="BL4" t="s">
        <v>147</v>
      </c>
      <c r="BM4" t="s">
        <v>148</v>
      </c>
      <c r="BN4" t="s">
        <v>149</v>
      </c>
      <c r="BQ4" s="53"/>
      <c r="BT4" t="s">
        <v>144</v>
      </c>
      <c r="BU4" t="s">
        <v>145</v>
      </c>
      <c r="BV4" t="s">
        <v>146</v>
      </c>
      <c r="BW4" t="s">
        <v>147</v>
      </c>
      <c r="BX4" t="s">
        <v>148</v>
      </c>
      <c r="BY4" t="s">
        <v>149</v>
      </c>
      <c r="CE4" s="53" t="s">
        <v>26</v>
      </c>
      <c r="CF4" t="s">
        <v>129</v>
      </c>
      <c r="CG4" t="s">
        <v>108</v>
      </c>
      <c r="CH4" t="s">
        <v>113</v>
      </c>
      <c r="CI4" t="s">
        <v>108</v>
      </c>
      <c r="CJ4" t="s">
        <v>113</v>
      </c>
      <c r="CK4" t="s">
        <v>108</v>
      </c>
      <c r="CL4" t="s">
        <v>130</v>
      </c>
      <c r="CM4" t="s">
        <v>26</v>
      </c>
      <c r="CN4" t="s">
        <v>130</v>
      </c>
      <c r="CO4" t="s">
        <v>26</v>
      </c>
      <c r="CP4" t="s">
        <v>113</v>
      </c>
      <c r="CV4" s="53" t="s">
        <v>195</v>
      </c>
      <c r="CW4" t="s">
        <v>127</v>
      </c>
    </row>
    <row r="5" spans="1:106" ht="15" x14ac:dyDescent="0.25">
      <c r="A5" s="52"/>
      <c r="B5" s="52"/>
      <c r="C5" s="52"/>
      <c r="D5" s="52"/>
      <c r="E5" s="52"/>
      <c r="F5" s="52"/>
      <c r="G5" s="52"/>
      <c r="H5" s="52"/>
      <c r="I5" s="52"/>
      <c r="Q5" s="3" t="s">
        <v>266</v>
      </c>
      <c r="R5" s="3" t="s">
        <v>266</v>
      </c>
      <c r="S5" s="3" t="s">
        <v>266</v>
      </c>
      <c r="AF5" s="3" t="s">
        <v>266</v>
      </c>
      <c r="AO5" s="49"/>
      <c r="AS5" t="s">
        <v>144</v>
      </c>
      <c r="AT5" t="s">
        <v>145</v>
      </c>
      <c r="AU5" t="s">
        <v>146</v>
      </c>
      <c r="AV5" t="s">
        <v>147</v>
      </c>
      <c r="AW5" t="s">
        <v>148</v>
      </c>
      <c r="AX5" t="s">
        <v>149</v>
      </c>
      <c r="BE5" s="49"/>
      <c r="BF5" s="49"/>
      <c r="BJ5" t="s">
        <v>150</v>
      </c>
      <c r="BK5" t="s">
        <v>151</v>
      </c>
      <c r="BL5" t="s">
        <v>152</v>
      </c>
      <c r="BM5" t="s">
        <v>153</v>
      </c>
      <c r="BQ5" s="53"/>
      <c r="BU5" t="s">
        <v>150</v>
      </c>
      <c r="BV5" t="s">
        <v>151</v>
      </c>
      <c r="BW5" t="s">
        <v>152</v>
      </c>
      <c r="BX5" t="s">
        <v>153</v>
      </c>
      <c r="CE5" s="53"/>
      <c r="CG5" t="s">
        <v>117</v>
      </c>
      <c r="CH5" t="s">
        <v>131</v>
      </c>
      <c r="CI5" t="s">
        <v>132</v>
      </c>
      <c r="CJ5" t="s">
        <v>133</v>
      </c>
      <c r="CK5" t="s">
        <v>134</v>
      </c>
      <c r="CL5" t="s">
        <v>177</v>
      </c>
      <c r="CM5" t="s">
        <v>178</v>
      </c>
      <c r="CV5" s="53" t="s">
        <v>196</v>
      </c>
      <c r="CW5" t="s">
        <v>175</v>
      </c>
      <c r="CX5" t="s">
        <v>103</v>
      </c>
      <c r="CY5" t="s">
        <v>26</v>
      </c>
      <c r="CZ5" t="s">
        <v>109</v>
      </c>
      <c r="DA5" t="s">
        <v>123</v>
      </c>
      <c r="DB5" t="s">
        <v>165</v>
      </c>
    </row>
    <row r="6" spans="1:106" ht="15" x14ac:dyDescent="0.25">
      <c r="A6" s="258"/>
      <c r="B6" s="258" t="s">
        <v>718</v>
      </c>
      <c r="C6" s="258"/>
      <c r="D6" s="258"/>
      <c r="E6" s="258" t="s">
        <v>423</v>
      </c>
      <c r="F6" s="258"/>
      <c r="G6" s="3" t="s">
        <v>416</v>
      </c>
      <c r="H6" s="3"/>
      <c r="I6" s="3" t="s">
        <v>405</v>
      </c>
      <c r="J6" s="3"/>
      <c r="K6" s="3" t="s">
        <v>315</v>
      </c>
      <c r="L6" s="3"/>
      <c r="M6" s="3" t="s">
        <v>316</v>
      </c>
      <c r="N6" s="3"/>
      <c r="O6" s="3" t="s">
        <v>236</v>
      </c>
      <c r="P6" s="3"/>
      <c r="Q6" s="3"/>
      <c r="R6" s="3"/>
      <c r="T6" s="3"/>
      <c r="U6" s="3"/>
      <c r="V6" s="3"/>
      <c r="W6" s="3"/>
      <c r="X6" s="3" t="s">
        <v>236</v>
      </c>
      <c r="Y6" s="3"/>
      <c r="Z6" s="3" t="s">
        <v>233</v>
      </c>
      <c r="AA6" s="3"/>
      <c r="AB6" s="224" t="s">
        <v>159</v>
      </c>
      <c r="AC6" s="224"/>
      <c r="AD6" s="224" t="s">
        <v>128</v>
      </c>
      <c r="AE6" s="224"/>
      <c r="AO6" s="49"/>
      <c r="AT6" s="3"/>
      <c r="AU6" s="3" t="s">
        <v>242</v>
      </c>
      <c r="AV6" s="3"/>
      <c r="BE6" s="49"/>
      <c r="BF6" s="49"/>
      <c r="BQ6" s="52"/>
      <c r="CE6" s="53"/>
      <c r="CG6" t="s">
        <v>137</v>
      </c>
      <c r="CH6" t="s">
        <v>138</v>
      </c>
      <c r="CI6" t="s">
        <v>139</v>
      </c>
      <c r="CJ6" t="s">
        <v>140</v>
      </c>
      <c r="CK6" t="s">
        <v>141</v>
      </c>
      <c r="CL6" t="s">
        <v>142</v>
      </c>
      <c r="CM6" t="s">
        <v>179</v>
      </c>
      <c r="CN6" s="54">
        <v>40909</v>
      </c>
      <c r="CV6" s="53"/>
      <c r="CX6" t="s">
        <v>27</v>
      </c>
      <c r="CY6" t="s">
        <v>104</v>
      </c>
      <c r="CZ6" t="s">
        <v>125</v>
      </c>
      <c r="DA6" t="s">
        <v>126</v>
      </c>
      <c r="DB6" t="s">
        <v>111</v>
      </c>
    </row>
    <row r="7" spans="1:106" ht="15" x14ac:dyDescent="0.25">
      <c r="A7" s="242" t="s">
        <v>110</v>
      </c>
      <c r="B7" t="s">
        <v>111</v>
      </c>
      <c r="D7" t="s">
        <v>112</v>
      </c>
      <c r="E7" t="s">
        <v>111</v>
      </c>
      <c r="F7" t="s">
        <v>112</v>
      </c>
      <c r="G7" t="s">
        <v>111</v>
      </c>
      <c r="H7" t="s">
        <v>112</v>
      </c>
      <c r="I7" t="s">
        <v>485</v>
      </c>
      <c r="J7" t="s">
        <v>486</v>
      </c>
      <c r="K7" t="s">
        <v>111</v>
      </c>
      <c r="L7" t="s">
        <v>112</v>
      </c>
      <c r="M7" t="s">
        <v>111</v>
      </c>
      <c r="N7" t="s">
        <v>112</v>
      </c>
      <c r="O7" t="s">
        <v>111</v>
      </c>
      <c r="P7" t="s">
        <v>112</v>
      </c>
      <c r="Q7" s="48" t="s">
        <v>719</v>
      </c>
      <c r="R7" s="48" t="s">
        <v>656</v>
      </c>
      <c r="S7" s="276" t="s">
        <v>655</v>
      </c>
      <c r="X7" t="s">
        <v>111</v>
      </c>
      <c r="Z7" t="s">
        <v>263</v>
      </c>
      <c r="AB7" s="225" t="s">
        <v>111</v>
      </c>
      <c r="AC7" s="225" t="s">
        <v>112</v>
      </c>
      <c r="AD7" s="225" t="s">
        <v>111</v>
      </c>
      <c r="AE7" s="225" t="s">
        <v>112</v>
      </c>
      <c r="AO7" s="49"/>
      <c r="BE7" s="49"/>
      <c r="BF7" s="49"/>
      <c r="BH7" s="48" t="s">
        <v>228</v>
      </c>
      <c r="BJ7" t="s">
        <v>182</v>
      </c>
      <c r="BK7">
        <v>2012</v>
      </c>
      <c r="BL7" t="s">
        <v>183</v>
      </c>
      <c r="BM7">
        <v>2011</v>
      </c>
      <c r="BN7" t="s">
        <v>154</v>
      </c>
      <c r="BO7">
        <v>2010</v>
      </c>
      <c r="BP7" t="s">
        <v>155</v>
      </c>
      <c r="BQ7" s="53">
        <v>2009</v>
      </c>
      <c r="BS7" t="s">
        <v>154</v>
      </c>
      <c r="BT7">
        <v>2010</v>
      </c>
      <c r="BU7" t="s">
        <v>155</v>
      </c>
      <c r="BV7">
        <v>2009</v>
      </c>
      <c r="BW7" t="s">
        <v>156</v>
      </c>
      <c r="BX7">
        <v>2008</v>
      </c>
      <c r="BY7" t="s">
        <v>157</v>
      </c>
      <c r="BZ7">
        <v>2007</v>
      </c>
      <c r="CA7" t="s">
        <v>158</v>
      </c>
      <c r="CB7">
        <v>2006</v>
      </c>
      <c r="CE7" s="53"/>
      <c r="CH7" t="s">
        <v>144</v>
      </c>
      <c r="CI7" t="s">
        <v>145</v>
      </c>
      <c r="CJ7" t="s">
        <v>146</v>
      </c>
      <c r="CK7" t="s">
        <v>147</v>
      </c>
      <c r="CL7" t="s">
        <v>180</v>
      </c>
      <c r="CM7" t="s">
        <v>181</v>
      </c>
      <c r="CV7" s="53"/>
      <c r="CX7" t="s">
        <v>27</v>
      </c>
      <c r="CY7" t="s">
        <v>26</v>
      </c>
      <c r="CZ7" t="s">
        <v>109</v>
      </c>
      <c r="DA7" t="s">
        <v>123</v>
      </c>
      <c r="DB7" t="s">
        <v>165</v>
      </c>
    </row>
    <row r="8" spans="1:106" ht="15" x14ac:dyDescent="0.25">
      <c r="A8" s="242" t="s">
        <v>264</v>
      </c>
      <c r="B8" s="242"/>
      <c r="C8" s="242"/>
      <c r="D8" s="242"/>
      <c r="E8" s="242"/>
      <c r="F8" s="242"/>
      <c r="G8" t="s">
        <v>26</v>
      </c>
      <c r="H8" t="s">
        <v>124</v>
      </c>
      <c r="I8" t="s">
        <v>109</v>
      </c>
      <c r="J8" t="s">
        <v>103</v>
      </c>
      <c r="K8" t="s">
        <v>118</v>
      </c>
      <c r="L8" t="s">
        <v>113</v>
      </c>
      <c r="M8" t="s">
        <v>108</v>
      </c>
      <c r="N8" t="s">
        <v>124</v>
      </c>
      <c r="O8" t="s">
        <v>108</v>
      </c>
      <c r="P8" t="s">
        <v>113</v>
      </c>
      <c r="S8" s="121"/>
      <c r="X8" t="s">
        <v>103</v>
      </c>
      <c r="Y8" t="s">
        <v>109</v>
      </c>
      <c r="Z8" t="s">
        <v>113</v>
      </c>
      <c r="AB8" s="225" t="s">
        <v>26</v>
      </c>
      <c r="AC8" s="225" t="s">
        <v>130</v>
      </c>
      <c r="AD8" s="225" t="s">
        <v>108</v>
      </c>
      <c r="AE8" s="225" t="s">
        <v>124</v>
      </c>
      <c r="AO8" s="49"/>
      <c r="AQ8" s="48" t="s">
        <v>240</v>
      </c>
      <c r="AR8" s="120" t="s">
        <v>233</v>
      </c>
      <c r="AS8" s="121">
        <v>2014</v>
      </c>
      <c r="AT8" s="120" t="s">
        <v>243</v>
      </c>
      <c r="AU8" s="121">
        <v>2013</v>
      </c>
      <c r="AV8" s="120" t="s">
        <v>159</v>
      </c>
      <c r="AW8" s="121">
        <v>2012</v>
      </c>
      <c r="AX8" s="120" t="s">
        <v>128</v>
      </c>
      <c r="AY8" s="121">
        <v>2011</v>
      </c>
      <c r="AZ8" s="120" t="s">
        <v>166</v>
      </c>
      <c r="BA8" s="121">
        <v>2010</v>
      </c>
      <c r="BC8" s="48" t="s">
        <v>238</v>
      </c>
      <c r="BE8" s="49" t="s">
        <v>110</v>
      </c>
      <c r="BF8" s="49"/>
      <c r="BH8" t="s">
        <v>111</v>
      </c>
      <c r="BI8" t="s">
        <v>112</v>
      </c>
      <c r="BJ8" t="s">
        <v>111</v>
      </c>
      <c r="BK8" t="s">
        <v>112</v>
      </c>
      <c r="BL8" t="s">
        <v>111</v>
      </c>
      <c r="BM8" t="s">
        <v>112</v>
      </c>
      <c r="BN8" t="s">
        <v>111</v>
      </c>
      <c r="BO8" t="s">
        <v>112</v>
      </c>
      <c r="BP8" t="s">
        <v>111</v>
      </c>
      <c r="BQ8" s="53" t="s">
        <v>112</v>
      </c>
      <c r="BS8" t="s">
        <v>111</v>
      </c>
      <c r="BT8" t="s">
        <v>112</v>
      </c>
      <c r="BU8" t="s">
        <v>111</v>
      </c>
      <c r="BV8" t="s">
        <v>112</v>
      </c>
      <c r="BW8" t="s">
        <v>111</v>
      </c>
      <c r="BX8" t="s">
        <v>112</v>
      </c>
      <c r="BY8" t="s">
        <v>111</v>
      </c>
      <c r="BZ8" t="s">
        <v>112</v>
      </c>
      <c r="CA8" t="s">
        <v>111</v>
      </c>
      <c r="CB8" t="s">
        <v>112</v>
      </c>
      <c r="CE8" s="53"/>
      <c r="CI8" t="s">
        <v>150</v>
      </c>
      <c r="CJ8" t="s">
        <v>151</v>
      </c>
      <c r="CK8" t="s">
        <v>152</v>
      </c>
      <c r="CL8" t="s">
        <v>153</v>
      </c>
      <c r="CV8" s="53" t="s">
        <v>28</v>
      </c>
      <c r="CX8" t="s">
        <v>27</v>
      </c>
      <c r="CY8" t="s">
        <v>159</v>
      </c>
      <c r="CZ8" t="s">
        <v>176</v>
      </c>
      <c r="DA8" t="s">
        <v>197</v>
      </c>
      <c r="DB8" t="s">
        <v>128</v>
      </c>
    </row>
    <row r="9" spans="1:106" ht="15" x14ac:dyDescent="0.25">
      <c r="A9" s="260" t="s">
        <v>319</v>
      </c>
      <c r="B9" s="260">
        <f>'Rankings 2020-21'!B11</f>
        <v>14818.3</v>
      </c>
      <c r="C9" s="260">
        <f>'Rankings 2020-21'!C11</f>
        <v>2</v>
      </c>
      <c r="D9" s="260" t="str">
        <f>'Rankings 2020-21'!A11</f>
        <v>MEXICO   :</v>
      </c>
      <c r="E9" s="260">
        <f>'Rankings 2020-21'!D11</f>
        <v>14172</v>
      </c>
      <c r="F9" s="260">
        <f>'Rankings 2020-21'!E11</f>
        <v>1</v>
      </c>
      <c r="G9">
        <v>15461.1</v>
      </c>
      <c r="H9">
        <v>1</v>
      </c>
      <c r="I9">
        <v>14974.7</v>
      </c>
      <c r="J9">
        <v>1</v>
      </c>
      <c r="K9">
        <v>13539.7</v>
      </c>
      <c r="L9">
        <v>1</v>
      </c>
      <c r="M9">
        <v>12558.6</v>
      </c>
      <c r="N9">
        <v>1</v>
      </c>
      <c r="O9">
        <v>10793.8</v>
      </c>
      <c r="P9">
        <v>2</v>
      </c>
      <c r="Q9" s="277">
        <f>AVERAGE(B9,E9,G9)</f>
        <v>14817.133333333333</v>
      </c>
      <c r="R9" s="277">
        <f>AVERAGE(E9,G9,I9)</f>
        <v>14869.266666666668</v>
      </c>
      <c r="S9" s="263">
        <f>AVERAGE(G9,I9,K9)</f>
        <v>14658.5</v>
      </c>
      <c r="X9">
        <v>10793.8</v>
      </c>
      <c r="Y9">
        <v>2</v>
      </c>
      <c r="Z9">
        <v>10526.3</v>
      </c>
      <c r="AA9">
        <v>2</v>
      </c>
      <c r="AB9" s="225">
        <v>9537.5</v>
      </c>
      <c r="AC9" s="225">
        <v>2</v>
      </c>
      <c r="AD9" s="225">
        <v>14278.9</v>
      </c>
      <c r="AE9" s="225">
        <v>1</v>
      </c>
      <c r="AF9" s="158">
        <f>AVERAGE(G9,I9,K9)</f>
        <v>14658.5</v>
      </c>
      <c r="AO9" s="49" t="s">
        <v>110</v>
      </c>
      <c r="AQ9" s="3" t="s">
        <v>241</v>
      </c>
      <c r="AR9" t="s">
        <v>111</v>
      </c>
      <c r="AS9" t="s">
        <v>112</v>
      </c>
      <c r="AT9" t="s">
        <v>111</v>
      </c>
      <c r="AU9" t="s">
        <v>112</v>
      </c>
      <c r="AV9" t="s">
        <v>111</v>
      </c>
      <c r="AW9" t="s">
        <v>112</v>
      </c>
      <c r="AX9" t="s">
        <v>111</v>
      </c>
      <c r="AY9" t="s">
        <v>112</v>
      </c>
      <c r="AZ9" t="s">
        <v>111</v>
      </c>
      <c r="BA9" t="s">
        <v>112</v>
      </c>
      <c r="BC9" s="48" t="s">
        <v>239</v>
      </c>
      <c r="BD9" t="e">
        <f>AVERAGE(BH9,BJ9,BL9)</f>
        <v>#DIV/0!</v>
      </c>
      <c r="BE9" s="49" t="s">
        <v>26</v>
      </c>
      <c r="BF9" s="49"/>
      <c r="BG9" t="s">
        <v>129</v>
      </c>
      <c r="BH9" t="s">
        <v>108</v>
      </c>
      <c r="BI9" t="s">
        <v>113</v>
      </c>
      <c r="BJ9" t="s">
        <v>108</v>
      </c>
      <c r="BK9" t="s">
        <v>113</v>
      </c>
      <c r="BL9" t="s">
        <v>108</v>
      </c>
      <c r="BM9" t="s">
        <v>113</v>
      </c>
      <c r="BN9" t="s">
        <v>108</v>
      </c>
      <c r="BO9" t="s">
        <v>130</v>
      </c>
      <c r="BP9" t="s">
        <v>26</v>
      </c>
      <c r="BQ9" s="53" t="s">
        <v>113</v>
      </c>
      <c r="BR9" t="s">
        <v>129</v>
      </c>
      <c r="BS9" t="s">
        <v>108</v>
      </c>
      <c r="BT9" t="s">
        <v>113</v>
      </c>
      <c r="BU9" t="s">
        <v>108</v>
      </c>
      <c r="BV9" t="s">
        <v>113</v>
      </c>
      <c r="BW9" t="s">
        <v>108</v>
      </c>
      <c r="BX9" t="s">
        <v>113</v>
      </c>
      <c r="BY9" t="s">
        <v>108</v>
      </c>
      <c r="BZ9" t="s">
        <v>130</v>
      </c>
      <c r="CA9" t="s">
        <v>26</v>
      </c>
      <c r="CB9" t="s">
        <v>113</v>
      </c>
      <c r="CE9" s="52"/>
      <c r="CV9" s="53" t="s">
        <v>196</v>
      </c>
      <c r="CW9" t="s">
        <v>175</v>
      </c>
      <c r="CX9" t="s">
        <v>103</v>
      </c>
      <c r="CY9" t="s">
        <v>26</v>
      </c>
      <c r="CZ9" t="s">
        <v>109</v>
      </c>
      <c r="DA9" t="s">
        <v>123</v>
      </c>
      <c r="DB9" t="s">
        <v>165</v>
      </c>
    </row>
    <row r="10" spans="1:106" ht="15" x14ac:dyDescent="0.25">
      <c r="A10" s="259"/>
      <c r="B10" s="260"/>
      <c r="C10" s="260"/>
      <c r="D10" s="259"/>
      <c r="E10" s="259"/>
      <c r="F10" s="259"/>
      <c r="R10" s="90"/>
      <c r="S10" s="262"/>
      <c r="AB10" s="225"/>
      <c r="AC10" s="225"/>
      <c r="AD10" s="225"/>
      <c r="AE10" s="225"/>
      <c r="AF10" s="159"/>
      <c r="AO10" s="49" t="s">
        <v>26</v>
      </c>
      <c r="AP10" t="s">
        <v>129</v>
      </c>
      <c r="AR10" t="s">
        <v>108</v>
      </c>
      <c r="AS10" t="s">
        <v>113</v>
      </c>
      <c r="AT10" t="s">
        <v>108</v>
      </c>
      <c r="AU10" t="s">
        <v>113</v>
      </c>
      <c r="AV10" t="s">
        <v>108</v>
      </c>
      <c r="AW10" t="s">
        <v>113</v>
      </c>
      <c r="AX10" t="s">
        <v>108</v>
      </c>
      <c r="AY10" t="s">
        <v>130</v>
      </c>
      <c r="AZ10" t="s">
        <v>26</v>
      </c>
      <c r="BA10" t="s">
        <v>113</v>
      </c>
      <c r="BD10">
        <v>11009.233333333332</v>
      </c>
      <c r="BE10" s="49" t="s">
        <v>34</v>
      </c>
      <c r="BF10" s="49"/>
      <c r="BG10">
        <v>1</v>
      </c>
      <c r="BH10">
        <v>7000.2</v>
      </c>
      <c r="BI10">
        <v>1</v>
      </c>
      <c r="BJ10">
        <v>11748.6</v>
      </c>
      <c r="BK10">
        <v>1</v>
      </c>
      <c r="BL10">
        <v>14278.9</v>
      </c>
      <c r="BM10">
        <v>1</v>
      </c>
      <c r="BN10">
        <v>14343.1</v>
      </c>
      <c r="BO10">
        <v>1</v>
      </c>
      <c r="BP10">
        <v>15909.5</v>
      </c>
      <c r="BQ10" s="53">
        <v>1</v>
      </c>
      <c r="BR10" t="s">
        <v>27</v>
      </c>
      <c r="BS10">
        <v>14343.1</v>
      </c>
      <c r="BT10">
        <v>1</v>
      </c>
      <c r="BU10">
        <v>15909.5</v>
      </c>
      <c r="BV10">
        <v>1</v>
      </c>
      <c r="BW10">
        <v>15800.5</v>
      </c>
      <c r="BX10">
        <v>1</v>
      </c>
      <c r="BY10">
        <v>15639.8</v>
      </c>
      <c r="BZ10">
        <v>1</v>
      </c>
      <c r="CA10">
        <v>16473.8</v>
      </c>
      <c r="CB10">
        <v>1</v>
      </c>
      <c r="CE10" s="53"/>
      <c r="CG10" t="s">
        <v>182</v>
      </c>
      <c r="CH10">
        <v>2012</v>
      </c>
      <c r="CI10" t="s">
        <v>183</v>
      </c>
      <c r="CJ10">
        <v>2011</v>
      </c>
      <c r="CK10" t="s">
        <v>154</v>
      </c>
      <c r="CL10">
        <v>2010</v>
      </c>
      <c r="CM10" t="s">
        <v>155</v>
      </c>
      <c r="CN10">
        <v>2009</v>
      </c>
      <c r="CO10" t="s">
        <v>156</v>
      </c>
      <c r="CP10">
        <v>2008</v>
      </c>
      <c r="CV10" s="53"/>
      <c r="CX10" t="s">
        <v>27</v>
      </c>
    </row>
    <row r="11" spans="1:106" ht="15" x14ac:dyDescent="0.25">
      <c r="A11" s="260" t="s">
        <v>320</v>
      </c>
      <c r="B11" s="260">
        <f>'Rankings 2020-21'!B13</f>
        <v>10833.9</v>
      </c>
      <c r="C11" s="260">
        <f>'Rankings 2020-21'!C13</f>
        <v>3</v>
      </c>
      <c r="D11" s="260" t="str">
        <f>'Rankings 2020-21'!A13</f>
        <v>JAPAN    :</v>
      </c>
      <c r="E11" s="260">
        <f>'Rankings 2020-21'!D13</f>
        <v>9780.7000000000007</v>
      </c>
      <c r="F11" s="260">
        <f>'Rankings 2020-21'!E13</f>
        <v>2</v>
      </c>
      <c r="G11">
        <v>12631.8</v>
      </c>
      <c r="H11">
        <v>2</v>
      </c>
      <c r="I11">
        <v>11249.8</v>
      </c>
      <c r="J11">
        <v>2</v>
      </c>
      <c r="K11">
        <v>11983.4</v>
      </c>
      <c r="L11">
        <v>2</v>
      </c>
      <c r="M11">
        <v>10506.6</v>
      </c>
      <c r="N11">
        <v>2</v>
      </c>
      <c r="O11">
        <v>11858.6</v>
      </c>
      <c r="P11">
        <v>1</v>
      </c>
      <c r="Q11" s="277">
        <f>AVERAGE(B11,E11,G11)</f>
        <v>11082.133333333331</v>
      </c>
      <c r="R11" s="277">
        <f>AVERAGE(E11,G11,I11)</f>
        <v>11220.766666666668</v>
      </c>
      <c r="S11" s="263">
        <f>AVERAGE(G11,I11,K11)</f>
        <v>11955</v>
      </c>
      <c r="X11">
        <v>11858.6</v>
      </c>
      <c r="Y11">
        <v>1</v>
      </c>
      <c r="Z11">
        <v>11487</v>
      </c>
      <c r="AA11">
        <v>1</v>
      </c>
      <c r="AB11" s="225">
        <v>11748.6</v>
      </c>
      <c r="AC11" s="225">
        <v>1</v>
      </c>
      <c r="AD11" s="225">
        <v>7018.6</v>
      </c>
      <c r="AE11" s="225">
        <v>2</v>
      </c>
      <c r="AF11" s="158">
        <f>AVERAGE(G11,I11,K11)</f>
        <v>11955</v>
      </c>
      <c r="AM11" t="str">
        <f>+AO11</f>
        <v>JAPAN</v>
      </c>
      <c r="AO11" s="49" t="s">
        <v>34</v>
      </c>
      <c r="AP11" t="s">
        <v>27</v>
      </c>
      <c r="AQ11">
        <f>AVERAGE(AR11,AT11,AV11)</f>
        <v>10078.6</v>
      </c>
      <c r="AR11">
        <v>11487</v>
      </c>
      <c r="AS11">
        <v>1</v>
      </c>
      <c r="AT11">
        <v>7000.2</v>
      </c>
      <c r="AU11">
        <v>1</v>
      </c>
      <c r="AV11">
        <v>11748.6</v>
      </c>
      <c r="AW11">
        <v>1</v>
      </c>
      <c r="AX11">
        <v>14278.9</v>
      </c>
      <c r="AY11">
        <v>1</v>
      </c>
      <c r="AZ11">
        <v>14343.1</v>
      </c>
      <c r="BA11">
        <v>1</v>
      </c>
      <c r="BD11">
        <v>6975.3666666666704</v>
      </c>
      <c r="BE11" s="49" t="s">
        <v>71</v>
      </c>
      <c r="BF11" s="49"/>
      <c r="BG11">
        <v>2</v>
      </c>
      <c r="BQ11" s="52"/>
      <c r="CE11" s="53" t="s">
        <v>110</v>
      </c>
      <c r="CG11" t="s">
        <v>111</v>
      </c>
      <c r="CH11" t="s">
        <v>112</v>
      </c>
      <c r="CI11" t="s">
        <v>111</v>
      </c>
      <c r="CJ11" t="s">
        <v>112</v>
      </c>
      <c r="CK11" t="s">
        <v>111</v>
      </c>
      <c r="CL11" t="s">
        <v>112</v>
      </c>
      <c r="CM11" t="s">
        <v>111</v>
      </c>
      <c r="CN11" t="s">
        <v>112</v>
      </c>
      <c r="CO11" t="s">
        <v>111</v>
      </c>
      <c r="CP11" t="s">
        <v>112</v>
      </c>
      <c r="CV11" s="53" t="s">
        <v>198</v>
      </c>
      <c r="CW11">
        <v>-27</v>
      </c>
      <c r="CX11" t="s">
        <v>27</v>
      </c>
      <c r="CY11">
        <v>0.4</v>
      </c>
      <c r="CZ11">
        <v>0.6</v>
      </c>
      <c r="DA11">
        <v>0.7</v>
      </c>
      <c r="DB11">
        <v>1000.6</v>
      </c>
    </row>
    <row r="12" spans="1:106" ht="15" x14ac:dyDescent="0.25">
      <c r="A12" s="259"/>
      <c r="B12" s="260"/>
      <c r="C12" s="260"/>
      <c r="D12" s="259"/>
      <c r="E12" s="259"/>
      <c r="F12" s="259"/>
      <c r="R12" s="90"/>
      <c r="S12" s="262"/>
      <c r="AB12" s="225"/>
      <c r="AC12" s="225"/>
      <c r="AD12" s="225"/>
      <c r="AE12" s="225"/>
      <c r="AF12" s="159"/>
      <c r="AM12" t="str">
        <f>+AO13</f>
        <v>MEXICO</v>
      </c>
      <c r="AO12" s="49"/>
      <c r="BD12">
        <v>3385.0666666666671</v>
      </c>
      <c r="BE12" s="49" t="s">
        <v>42</v>
      </c>
      <c r="BF12" s="49"/>
      <c r="BG12">
        <v>3</v>
      </c>
      <c r="BH12">
        <v>4370</v>
      </c>
      <c r="BI12">
        <v>2</v>
      </c>
      <c r="BJ12">
        <v>9537.5</v>
      </c>
      <c r="BK12">
        <v>2</v>
      </c>
      <c r="BL12">
        <v>7018.6</v>
      </c>
      <c r="BM12">
        <v>2</v>
      </c>
      <c r="BN12">
        <v>7998.6</v>
      </c>
      <c r="BO12">
        <v>2</v>
      </c>
      <c r="BP12">
        <v>7453.7</v>
      </c>
      <c r="BQ12" s="53">
        <v>2</v>
      </c>
      <c r="BR12" t="s">
        <v>27</v>
      </c>
      <c r="BS12">
        <v>7998.6</v>
      </c>
      <c r="BT12">
        <v>2</v>
      </c>
      <c r="BU12">
        <v>7453.7</v>
      </c>
      <c r="BV12">
        <v>2</v>
      </c>
      <c r="BW12">
        <v>8739.4</v>
      </c>
      <c r="BX12">
        <v>2</v>
      </c>
      <c r="BY12">
        <v>9114.1</v>
      </c>
      <c r="BZ12">
        <v>2</v>
      </c>
      <c r="CA12">
        <v>6653.1</v>
      </c>
      <c r="CB12">
        <v>2</v>
      </c>
      <c r="CE12" s="53" t="s">
        <v>26</v>
      </c>
      <c r="CF12" t="s">
        <v>129</v>
      </c>
      <c r="CG12" t="s">
        <v>108</v>
      </c>
      <c r="CH12" t="s">
        <v>113</v>
      </c>
      <c r="CI12" t="s">
        <v>108</v>
      </c>
      <c r="CJ12" t="s">
        <v>113</v>
      </c>
      <c r="CK12" t="s">
        <v>108</v>
      </c>
      <c r="CL12" t="s">
        <v>130</v>
      </c>
      <c r="CM12" t="s">
        <v>26</v>
      </c>
      <c r="CN12" t="s">
        <v>130</v>
      </c>
      <c r="CO12" t="s">
        <v>26</v>
      </c>
      <c r="CP12" t="s">
        <v>113</v>
      </c>
      <c r="CV12" s="53" t="s">
        <v>169</v>
      </c>
      <c r="CX12" t="s">
        <v>27</v>
      </c>
      <c r="CY12">
        <v>0</v>
      </c>
      <c r="CZ12">
        <v>0</v>
      </c>
      <c r="DA12" t="s">
        <v>160</v>
      </c>
      <c r="DB12">
        <v>0</v>
      </c>
    </row>
    <row r="13" spans="1:106" ht="15" x14ac:dyDescent="0.25">
      <c r="A13" s="260" t="s">
        <v>321</v>
      </c>
      <c r="B13" s="260">
        <f>'Rankings 2020-21'!B15</f>
        <v>3950.2</v>
      </c>
      <c r="C13" s="260">
        <f>'Rankings 2020-21'!C15</f>
        <v>4</v>
      </c>
      <c r="D13" s="260" t="str">
        <f>'Rankings 2020-21'!A15</f>
        <v>COLOMB   :</v>
      </c>
      <c r="E13" s="260">
        <f>'Rankings 2020-21'!D15</f>
        <v>4851.2</v>
      </c>
      <c r="F13" s="260">
        <f>'Rankings 2020-21'!E15</f>
        <v>3</v>
      </c>
      <c r="G13">
        <v>4672.7</v>
      </c>
      <c r="H13">
        <v>3</v>
      </c>
      <c r="I13">
        <v>4965</v>
      </c>
      <c r="J13">
        <v>4</v>
      </c>
      <c r="K13">
        <v>4438.8999999999996</v>
      </c>
      <c r="L13">
        <v>4</v>
      </c>
      <c r="M13">
        <v>4629.5</v>
      </c>
      <c r="N13">
        <v>3</v>
      </c>
      <c r="O13">
        <v>4413.3</v>
      </c>
      <c r="P13">
        <v>3</v>
      </c>
      <c r="Q13" s="277">
        <f>AVERAGE(B13,E13,G13)</f>
        <v>4491.3666666666659</v>
      </c>
      <c r="R13" s="277">
        <f>AVERAGE(E13,G13,I13)</f>
        <v>4829.6333333333332</v>
      </c>
      <c r="S13" s="263">
        <f>AVERAGE(G13,I13,K13)</f>
        <v>4692.2</v>
      </c>
      <c r="X13">
        <v>3927.2</v>
      </c>
      <c r="Y13">
        <v>4</v>
      </c>
      <c r="Z13">
        <v>4844.2</v>
      </c>
      <c r="AA13">
        <v>3</v>
      </c>
      <c r="AB13" s="225">
        <v>275.10000000000002</v>
      </c>
      <c r="AC13" s="225">
        <v>16</v>
      </c>
      <c r="AD13" s="225">
        <v>536.4</v>
      </c>
      <c r="AE13" s="225">
        <v>14</v>
      </c>
      <c r="AF13" s="158">
        <f>AVERAGE(G13,I13,K13)</f>
        <v>4692.2</v>
      </c>
      <c r="AM13" t="str">
        <f>+AO15</f>
        <v>KOR REP</v>
      </c>
      <c r="AN13">
        <f>AVERAGE(AR13,AT13,AV13)</f>
        <v>8144.5999999999995</v>
      </c>
      <c r="AO13" s="49" t="s">
        <v>71</v>
      </c>
      <c r="AP13" t="s">
        <v>27</v>
      </c>
      <c r="AQ13">
        <f>AVERAGE(AR13,AT13,AV13)</f>
        <v>8144.5999999999995</v>
      </c>
      <c r="AR13">
        <v>10526.3</v>
      </c>
      <c r="AS13">
        <v>2</v>
      </c>
      <c r="AT13">
        <v>4370</v>
      </c>
      <c r="AU13">
        <v>2</v>
      </c>
      <c r="AV13">
        <v>9537.5</v>
      </c>
      <c r="AW13">
        <v>2</v>
      </c>
      <c r="AX13">
        <v>7018.6</v>
      </c>
      <c r="AY13">
        <v>2</v>
      </c>
      <c r="AZ13">
        <v>7998.6</v>
      </c>
      <c r="BA13">
        <v>2</v>
      </c>
      <c r="BD13">
        <v>2867</v>
      </c>
      <c r="BE13" s="49" t="s">
        <v>36</v>
      </c>
      <c r="BF13" s="49"/>
      <c r="BG13">
        <v>4</v>
      </c>
      <c r="BQ13" s="52"/>
      <c r="CE13" s="53" t="s">
        <v>34</v>
      </c>
      <c r="CF13" t="s">
        <v>27</v>
      </c>
      <c r="CG13">
        <v>11748.6</v>
      </c>
      <c r="CH13">
        <v>1</v>
      </c>
      <c r="CI13">
        <v>14278.9</v>
      </c>
      <c r="CJ13">
        <v>1</v>
      </c>
      <c r="CK13">
        <v>14343.1</v>
      </c>
      <c r="CL13">
        <v>1</v>
      </c>
      <c r="CM13">
        <v>15909.5</v>
      </c>
      <c r="CN13">
        <v>1</v>
      </c>
      <c r="CO13">
        <v>15800.5</v>
      </c>
      <c r="CP13">
        <v>1</v>
      </c>
      <c r="CV13" s="53" t="s">
        <v>87</v>
      </c>
      <c r="CX13" t="s">
        <v>27</v>
      </c>
      <c r="CY13">
        <v>0</v>
      </c>
      <c r="CZ13">
        <v>0</v>
      </c>
      <c r="DA13">
        <v>0</v>
      </c>
      <c r="DB13">
        <v>62.8</v>
      </c>
    </row>
    <row r="14" spans="1:106" ht="15" x14ac:dyDescent="0.25">
      <c r="A14" s="259"/>
      <c r="B14" s="260"/>
      <c r="C14" s="260"/>
      <c r="D14" s="259"/>
      <c r="E14" s="259"/>
      <c r="F14" s="259"/>
      <c r="R14" s="90"/>
      <c r="S14" s="262"/>
      <c r="AB14" s="225"/>
      <c r="AC14" s="225"/>
      <c r="AD14" s="225"/>
      <c r="AE14" s="225"/>
      <c r="AF14" s="159"/>
      <c r="AM14" t="str">
        <f>+AO17</f>
        <v>COLOMB</v>
      </c>
      <c r="AO14" s="49"/>
      <c r="BD14">
        <v>1390.0666666666666</v>
      </c>
      <c r="BE14" s="49" t="s">
        <v>35</v>
      </c>
      <c r="BF14" s="49"/>
      <c r="BG14">
        <v>5</v>
      </c>
      <c r="BH14">
        <v>2449.6999999999998</v>
      </c>
      <c r="BI14">
        <v>3</v>
      </c>
      <c r="BJ14">
        <v>5174.1000000000004</v>
      </c>
      <c r="BK14">
        <v>3</v>
      </c>
      <c r="BL14">
        <v>977.2</v>
      </c>
      <c r="BM14">
        <v>7</v>
      </c>
      <c r="BN14">
        <v>1157.5</v>
      </c>
      <c r="BO14">
        <v>6</v>
      </c>
      <c r="BP14">
        <v>0</v>
      </c>
      <c r="BQ14" s="53">
        <v>0</v>
      </c>
      <c r="BR14" t="s">
        <v>27</v>
      </c>
      <c r="BS14">
        <v>7561.6</v>
      </c>
      <c r="BT14">
        <v>3</v>
      </c>
      <c r="BU14">
        <v>5129.3999999999996</v>
      </c>
      <c r="BV14">
        <v>3</v>
      </c>
      <c r="BW14">
        <v>8639</v>
      </c>
      <c r="BX14">
        <v>3</v>
      </c>
      <c r="BY14">
        <v>4078.8</v>
      </c>
      <c r="BZ14">
        <v>4</v>
      </c>
      <c r="CA14">
        <v>5572.9</v>
      </c>
      <c r="CB14">
        <v>3</v>
      </c>
      <c r="CE14" s="52"/>
      <c r="CV14" s="53" t="s">
        <v>161</v>
      </c>
      <c r="CX14" t="s">
        <v>27</v>
      </c>
      <c r="CY14">
        <v>0</v>
      </c>
      <c r="CZ14">
        <v>0</v>
      </c>
      <c r="DA14">
        <v>0</v>
      </c>
      <c r="DB14">
        <v>113.8</v>
      </c>
    </row>
    <row r="15" spans="1:106" ht="15" x14ac:dyDescent="0.25">
      <c r="A15" s="260" t="s">
        <v>322</v>
      </c>
      <c r="B15" s="260">
        <f>'Rankings 2020-21'!B17</f>
        <v>3525.2</v>
      </c>
      <c r="C15" s="260">
        <f>'Rankings 2020-21'!C17</f>
        <v>5</v>
      </c>
      <c r="D15" s="260" t="str">
        <f>'Rankings 2020-21'!A17</f>
        <v>KOR REP  :</v>
      </c>
      <c r="E15" s="260">
        <f>'Rankings 2020-21'!D17</f>
        <v>2690.8</v>
      </c>
      <c r="F15" s="260">
        <f>'Rankings 2020-21'!E17</f>
        <v>4</v>
      </c>
      <c r="G15">
        <v>3691.3</v>
      </c>
      <c r="H15">
        <v>4</v>
      </c>
      <c r="I15">
        <v>5651</v>
      </c>
      <c r="J15">
        <v>3</v>
      </c>
      <c r="K15">
        <v>5588.5</v>
      </c>
      <c r="L15">
        <v>3</v>
      </c>
      <c r="M15">
        <v>3021.6</v>
      </c>
      <c r="N15">
        <v>4</v>
      </c>
      <c r="O15">
        <v>3927.2</v>
      </c>
      <c r="P15">
        <v>4</v>
      </c>
      <c r="Q15" s="277">
        <f>AVERAGE(B15,E15,G15)</f>
        <v>3302.4333333333329</v>
      </c>
      <c r="R15" s="277">
        <f>AVERAGE(E15,G15,I15)</f>
        <v>4011.0333333333333</v>
      </c>
      <c r="S15" s="263">
        <f>AVERAGE(G15,I15,K15)</f>
        <v>4976.9333333333334</v>
      </c>
      <c r="X15">
        <v>4413.3</v>
      </c>
      <c r="Y15">
        <v>3</v>
      </c>
      <c r="Z15">
        <v>3359.4</v>
      </c>
      <c r="AA15">
        <v>4</v>
      </c>
      <c r="AB15" s="225">
        <v>3635.3</v>
      </c>
      <c r="AC15" s="225">
        <v>4</v>
      </c>
      <c r="AD15" s="225">
        <v>6103.7</v>
      </c>
      <c r="AE15" s="225">
        <v>3</v>
      </c>
      <c r="AF15" s="158">
        <f>AVERAGE(G15,I15,K15)</f>
        <v>4976.9333333333334</v>
      </c>
      <c r="AM15" t="str">
        <f>+AO19</f>
        <v>CHINA</v>
      </c>
      <c r="AN15">
        <f>AVERAGE(AR15,AT15,AV15)</f>
        <v>2965.2333333333336</v>
      </c>
      <c r="AO15" s="49" t="s">
        <v>42</v>
      </c>
      <c r="AP15" t="s">
        <v>27</v>
      </c>
      <c r="AQ15" s="67">
        <f>AVERAGE(AR15,AT15,AV15)</f>
        <v>2965.2333333333336</v>
      </c>
      <c r="AR15">
        <v>4844.2</v>
      </c>
      <c r="AS15">
        <v>3</v>
      </c>
      <c r="AT15">
        <v>416.2</v>
      </c>
      <c r="AU15">
        <v>6</v>
      </c>
      <c r="AV15">
        <v>3635.3</v>
      </c>
      <c r="AW15">
        <v>4</v>
      </c>
      <c r="AX15">
        <v>6103.7</v>
      </c>
      <c r="AY15">
        <v>3</v>
      </c>
      <c r="AZ15">
        <v>7561.6</v>
      </c>
      <c r="BA15">
        <v>3</v>
      </c>
      <c r="BD15">
        <v>1110.6333333333332</v>
      </c>
      <c r="BE15" s="49" t="s">
        <v>80</v>
      </c>
      <c r="BF15" s="49"/>
      <c r="BQ15" s="52"/>
      <c r="CE15" s="53" t="s">
        <v>71</v>
      </c>
      <c r="CF15" t="s">
        <v>27</v>
      </c>
      <c r="CG15">
        <v>9537.5</v>
      </c>
      <c r="CH15">
        <v>2</v>
      </c>
      <c r="CI15">
        <v>7018.6</v>
      </c>
      <c r="CJ15">
        <v>2</v>
      </c>
      <c r="CK15">
        <v>7998.6</v>
      </c>
      <c r="CL15">
        <v>2</v>
      </c>
      <c r="CM15">
        <v>7453.7</v>
      </c>
      <c r="CN15">
        <v>2</v>
      </c>
      <c r="CO15">
        <v>8739.4</v>
      </c>
      <c r="CP15">
        <v>2</v>
      </c>
      <c r="CV15" s="53" t="s">
        <v>164</v>
      </c>
      <c r="CX15" t="s">
        <v>27</v>
      </c>
      <c r="CY15">
        <v>0</v>
      </c>
      <c r="CZ15">
        <v>0</v>
      </c>
      <c r="DA15">
        <v>0</v>
      </c>
      <c r="DB15">
        <v>28.3</v>
      </c>
    </row>
    <row r="16" spans="1:106" ht="15" x14ac:dyDescent="0.25">
      <c r="A16" s="259"/>
      <c r="B16" s="260"/>
      <c r="C16" s="260"/>
      <c r="D16" s="259"/>
      <c r="E16" s="259"/>
      <c r="F16" s="259"/>
      <c r="R16" s="90"/>
      <c r="S16" s="262"/>
      <c r="AB16" s="225"/>
      <c r="AC16" s="225"/>
      <c r="AD16" s="225"/>
      <c r="AE16" s="225"/>
      <c r="AF16" s="159"/>
      <c r="AO16" s="49"/>
      <c r="BD16">
        <v>403.76666666666671</v>
      </c>
      <c r="BE16" s="49" t="s">
        <v>45</v>
      </c>
      <c r="BF16" s="49"/>
      <c r="BG16" t="s">
        <v>27</v>
      </c>
      <c r="BH16">
        <v>1158.0999999999999</v>
      </c>
      <c r="BI16">
        <v>4</v>
      </c>
      <c r="BJ16">
        <v>1280.0999999999999</v>
      </c>
      <c r="BK16">
        <v>5</v>
      </c>
      <c r="BL16">
        <v>893.7</v>
      </c>
      <c r="BM16">
        <v>8</v>
      </c>
      <c r="BN16">
        <v>1076.8</v>
      </c>
      <c r="BO16">
        <v>8</v>
      </c>
      <c r="BP16">
        <v>1159</v>
      </c>
      <c r="BQ16" s="53">
        <v>7</v>
      </c>
      <c r="BR16" t="s">
        <v>27</v>
      </c>
      <c r="BS16">
        <v>2949</v>
      </c>
      <c r="BT16">
        <v>4</v>
      </c>
      <c r="BU16">
        <v>3198.3</v>
      </c>
      <c r="BV16">
        <v>4</v>
      </c>
      <c r="BW16">
        <v>3478.3</v>
      </c>
      <c r="BX16">
        <v>4</v>
      </c>
      <c r="BY16">
        <v>4517.3999999999996</v>
      </c>
      <c r="BZ16">
        <v>3</v>
      </c>
      <c r="CA16">
        <v>4951.3</v>
      </c>
      <c r="CB16">
        <v>4</v>
      </c>
      <c r="CE16" s="52"/>
      <c r="CV16" s="53" t="s">
        <v>162</v>
      </c>
      <c r="CX16" t="s">
        <v>27</v>
      </c>
      <c r="CY16">
        <v>0</v>
      </c>
      <c r="CZ16">
        <v>0</v>
      </c>
      <c r="DA16">
        <v>0</v>
      </c>
      <c r="DB16">
        <v>92.1</v>
      </c>
    </row>
    <row r="17" spans="1:108" ht="15" x14ac:dyDescent="0.25">
      <c r="A17" s="53" t="s">
        <v>323</v>
      </c>
      <c r="B17" s="53">
        <f>'Rankings 2020-21'!B29</f>
        <v>758.6</v>
      </c>
      <c r="C17" s="53">
        <f>'Rankings 2020-21'!C29</f>
        <v>11</v>
      </c>
      <c r="D17" s="53" t="str">
        <f>'Rankings 2020-21'!A29</f>
        <v>PERU     :</v>
      </c>
      <c r="E17" s="53">
        <f>'Rankings 2020-21'!D29</f>
        <v>553.5</v>
      </c>
      <c r="F17" s="53">
        <f>'Rankings 2020-21'!E29</f>
        <v>12</v>
      </c>
      <c r="G17">
        <v>1991.5</v>
      </c>
      <c r="H17">
        <v>5</v>
      </c>
      <c r="I17">
        <v>3266.4</v>
      </c>
      <c r="J17">
        <v>5</v>
      </c>
      <c r="K17">
        <v>3166.7</v>
      </c>
      <c r="L17">
        <v>5</v>
      </c>
      <c r="M17">
        <v>2490.9</v>
      </c>
      <c r="N17">
        <v>5</v>
      </c>
      <c r="O17">
        <v>2421</v>
      </c>
      <c r="P17">
        <v>5</v>
      </c>
      <c r="Q17" s="277">
        <f>AVERAGE(B17,E17,G17)</f>
        <v>1101.2</v>
      </c>
      <c r="R17" s="277">
        <f>AVERAGE(E43,G43,I43)</f>
        <v>909.0333333333333</v>
      </c>
      <c r="S17" s="263">
        <f>AVERAGE(G17,I17,K17)</f>
        <v>2808.1999999999994</v>
      </c>
      <c r="X17">
        <v>2421</v>
      </c>
      <c r="Y17">
        <v>5</v>
      </c>
      <c r="Z17">
        <v>1414.5</v>
      </c>
      <c r="AA17">
        <v>8</v>
      </c>
      <c r="AB17" s="225">
        <v>0</v>
      </c>
      <c r="AC17" s="225">
        <v>0</v>
      </c>
      <c r="AD17" s="225">
        <v>66.3</v>
      </c>
      <c r="AE17" s="225">
        <v>34</v>
      </c>
      <c r="AF17" s="158">
        <f>AVERAGE(G17,I17,K17)</f>
        <v>2808.1999999999994</v>
      </c>
      <c r="AN17" s="90">
        <f>AVERAGE(AR17,AT17,AV17)</f>
        <v>1243.1333333333334</v>
      </c>
      <c r="AO17" s="94" t="s">
        <v>62</v>
      </c>
      <c r="AP17" t="s">
        <v>27</v>
      </c>
      <c r="AQ17" s="67">
        <f>AVERAGE(AR17,AT17,AV17)</f>
        <v>1243.1333333333334</v>
      </c>
      <c r="AR17">
        <v>3359.4</v>
      </c>
      <c r="AS17">
        <v>4</v>
      </c>
      <c r="AT17">
        <v>94.9</v>
      </c>
      <c r="AU17">
        <v>17</v>
      </c>
      <c r="AV17">
        <v>275.10000000000002</v>
      </c>
      <c r="AW17">
        <v>16</v>
      </c>
      <c r="AX17">
        <v>536.4</v>
      </c>
      <c r="AY17">
        <v>14</v>
      </c>
      <c r="AZ17">
        <v>999.9</v>
      </c>
      <c r="BA17">
        <v>9</v>
      </c>
      <c r="BD17">
        <v>378.3</v>
      </c>
      <c r="BE17" s="49" t="s">
        <v>63</v>
      </c>
      <c r="BF17" s="49"/>
      <c r="BQ17" s="52"/>
      <c r="CE17" s="53" t="s">
        <v>36</v>
      </c>
      <c r="CF17" t="s">
        <v>27</v>
      </c>
      <c r="CG17">
        <v>5174.1000000000004</v>
      </c>
      <c r="CH17">
        <v>3</v>
      </c>
      <c r="CI17">
        <v>977.2</v>
      </c>
      <c r="CJ17">
        <v>7</v>
      </c>
      <c r="CK17">
        <v>1157.5</v>
      </c>
      <c r="CL17">
        <v>6</v>
      </c>
      <c r="CM17">
        <v>0</v>
      </c>
      <c r="CN17">
        <v>0</v>
      </c>
      <c r="CO17">
        <v>0</v>
      </c>
      <c r="CP17">
        <v>0</v>
      </c>
      <c r="CV17" s="53" t="s">
        <v>116</v>
      </c>
      <c r="CX17" t="s">
        <v>27</v>
      </c>
      <c r="CY17">
        <v>0</v>
      </c>
      <c r="CZ17">
        <v>0</v>
      </c>
      <c r="DA17">
        <v>0</v>
      </c>
      <c r="DB17">
        <v>349.8</v>
      </c>
    </row>
    <row r="18" spans="1:108" ht="15" x14ac:dyDescent="0.25">
      <c r="A18" s="259"/>
      <c r="B18" s="53"/>
      <c r="C18" s="53"/>
      <c r="D18" s="259"/>
      <c r="E18" s="259"/>
      <c r="F18" s="259"/>
      <c r="S18" s="262"/>
      <c r="AB18" s="225"/>
      <c r="AC18" s="225"/>
      <c r="AD18" s="225"/>
      <c r="AE18" s="225"/>
      <c r="AF18" s="159"/>
      <c r="AO18" s="49"/>
      <c r="BE18" s="49"/>
      <c r="BF18" s="49"/>
      <c r="BG18" t="s">
        <v>27</v>
      </c>
      <c r="BH18">
        <v>511.8</v>
      </c>
      <c r="BI18">
        <v>5</v>
      </c>
      <c r="BJ18">
        <v>1265.4000000000001</v>
      </c>
      <c r="BK18">
        <v>6</v>
      </c>
      <c r="BL18">
        <v>2393</v>
      </c>
      <c r="BM18">
        <v>5</v>
      </c>
      <c r="BN18">
        <v>2949</v>
      </c>
      <c r="BO18">
        <v>4</v>
      </c>
      <c r="BP18">
        <v>3198.3</v>
      </c>
      <c r="BQ18" s="53">
        <v>4</v>
      </c>
      <c r="BR18" t="s">
        <v>27</v>
      </c>
      <c r="BS18">
        <v>2935.3</v>
      </c>
      <c r="BT18">
        <v>5</v>
      </c>
      <c r="BU18">
        <v>2232.9</v>
      </c>
      <c r="BV18">
        <v>5</v>
      </c>
      <c r="BW18">
        <v>3309.4</v>
      </c>
      <c r="BX18">
        <v>5</v>
      </c>
      <c r="BY18">
        <v>3508.1</v>
      </c>
      <c r="BZ18">
        <v>5</v>
      </c>
      <c r="CA18">
        <v>4298.1000000000004</v>
      </c>
      <c r="CB18">
        <v>5</v>
      </c>
      <c r="CE18" s="52"/>
      <c r="CV18" s="53" t="s">
        <v>29</v>
      </c>
      <c r="CX18" t="s">
        <v>27</v>
      </c>
      <c r="CY18">
        <v>0.3</v>
      </c>
      <c r="CZ18">
        <v>0.5</v>
      </c>
      <c r="DA18">
        <v>0.2</v>
      </c>
      <c r="DB18">
        <v>353.5</v>
      </c>
    </row>
    <row r="19" spans="1:108" ht="15" x14ac:dyDescent="0.25">
      <c r="A19" s="53" t="s">
        <v>324</v>
      </c>
      <c r="B19" s="53">
        <f>'Rankings 2020-21'!B19</f>
        <v>1434.5</v>
      </c>
      <c r="C19" s="53">
        <f>'Rankings 2020-21'!C19</f>
        <v>6</v>
      </c>
      <c r="D19" s="53" t="str">
        <f>'Rankings 2020-21'!A19</f>
        <v>TAIWAN   :</v>
      </c>
      <c r="E19" s="53">
        <f>'Rankings 2020-21'!D19</f>
        <v>681.3</v>
      </c>
      <c r="F19" s="53">
        <f>'Rankings 2020-21'!E19</f>
        <v>11</v>
      </c>
      <c r="G19">
        <v>1863.3</v>
      </c>
      <c r="H19">
        <v>6</v>
      </c>
      <c r="I19">
        <v>2312.6999999999998</v>
      </c>
      <c r="J19">
        <v>6</v>
      </c>
      <c r="K19">
        <v>2773.2</v>
      </c>
      <c r="L19">
        <v>6</v>
      </c>
      <c r="M19">
        <v>2045.2</v>
      </c>
      <c r="N19">
        <v>6</v>
      </c>
      <c r="O19">
        <v>1755</v>
      </c>
      <c r="P19">
        <v>6</v>
      </c>
      <c r="Q19" s="277">
        <f>AVERAGE(B19,E19,G19)</f>
        <v>1326.3666666666668</v>
      </c>
      <c r="R19" s="263">
        <f>AVERAGE(E19,G19,I19)</f>
        <v>1619.0999999999997</v>
      </c>
      <c r="S19" s="263">
        <f>AVERAGE(G19,I19,K19)</f>
        <v>2316.4</v>
      </c>
      <c r="X19">
        <v>1755</v>
      </c>
      <c r="Y19">
        <v>6</v>
      </c>
      <c r="Z19">
        <v>1936.4</v>
      </c>
      <c r="AA19">
        <v>7</v>
      </c>
      <c r="AB19" s="225">
        <v>1265.4000000000001</v>
      </c>
      <c r="AC19" s="225">
        <v>6</v>
      </c>
      <c r="AD19" s="225">
        <v>2393</v>
      </c>
      <c r="AE19" s="225">
        <v>5</v>
      </c>
      <c r="AF19" s="158">
        <f>AVERAGE(G19,I19,K19)</f>
        <v>2316.4</v>
      </c>
      <c r="AN19">
        <f t="shared" ref="AN19:AN28" si="0">AVERAGE(AR19,AT19,AV19)</f>
        <v>3461.0666666666671</v>
      </c>
      <c r="AO19" s="49" t="s">
        <v>36</v>
      </c>
      <c r="AP19" t="s">
        <v>27</v>
      </c>
      <c r="AQ19" s="67">
        <f>AVERAGE(AR19,AT19,AV19)</f>
        <v>3461.0666666666671</v>
      </c>
      <c r="AR19">
        <v>2759.4</v>
      </c>
      <c r="AS19">
        <v>5</v>
      </c>
      <c r="AT19">
        <v>2449.6999999999998</v>
      </c>
      <c r="AU19">
        <v>3</v>
      </c>
      <c r="AV19">
        <v>5174.1000000000004</v>
      </c>
      <c r="AW19">
        <v>3</v>
      </c>
      <c r="AX19">
        <v>977.2</v>
      </c>
      <c r="AY19">
        <v>7</v>
      </c>
      <c r="AZ19">
        <v>1157.5</v>
      </c>
      <c r="BA19">
        <v>6</v>
      </c>
      <c r="BE19" s="49"/>
      <c r="BF19" s="49"/>
      <c r="BQ19" s="52"/>
      <c r="CE19" s="53" t="s">
        <v>42</v>
      </c>
      <c r="CF19" t="s">
        <v>27</v>
      </c>
      <c r="CG19">
        <v>3635.3</v>
      </c>
      <c r="CH19">
        <v>4</v>
      </c>
      <c r="CI19">
        <v>6103.7</v>
      </c>
      <c r="CJ19">
        <v>3</v>
      </c>
      <c r="CK19">
        <v>7561.6</v>
      </c>
      <c r="CL19">
        <v>3</v>
      </c>
      <c r="CM19">
        <v>5129.3999999999996</v>
      </c>
      <c r="CN19">
        <v>3</v>
      </c>
      <c r="CO19">
        <v>8639</v>
      </c>
      <c r="CP19">
        <v>3</v>
      </c>
      <c r="CV19" s="53" t="s">
        <v>30</v>
      </c>
      <c r="CX19" t="s">
        <v>27</v>
      </c>
      <c r="CY19">
        <v>0.2</v>
      </c>
      <c r="CZ19">
        <v>0.1</v>
      </c>
      <c r="DA19">
        <v>0.5</v>
      </c>
      <c r="DB19">
        <v>0.4</v>
      </c>
    </row>
    <row r="20" spans="1:108" ht="15" x14ac:dyDescent="0.25">
      <c r="A20" s="52"/>
      <c r="B20" s="260"/>
      <c r="C20" s="260"/>
      <c r="D20" s="52"/>
      <c r="E20" s="52"/>
      <c r="F20" s="52"/>
      <c r="S20" s="261"/>
      <c r="AB20" s="225"/>
      <c r="AC20" s="225"/>
      <c r="AD20" s="225"/>
      <c r="AE20" s="225"/>
      <c r="AN20" t="e">
        <f t="shared" si="0"/>
        <v>#DIV/0!</v>
      </c>
      <c r="AO20" s="49"/>
      <c r="BE20" s="49"/>
      <c r="BF20" s="49"/>
      <c r="BG20" t="s">
        <v>27</v>
      </c>
      <c r="BH20">
        <v>416.2</v>
      </c>
      <c r="BI20">
        <v>6</v>
      </c>
      <c r="BJ20">
        <v>3635.3</v>
      </c>
      <c r="BK20">
        <v>4</v>
      </c>
      <c r="BL20">
        <v>6103.7</v>
      </c>
      <c r="BM20">
        <v>3</v>
      </c>
      <c r="BN20">
        <v>7561.6</v>
      </c>
      <c r="BO20">
        <v>3</v>
      </c>
      <c r="BP20">
        <v>5129.3999999999996</v>
      </c>
      <c r="BQ20" s="53">
        <v>3</v>
      </c>
      <c r="BR20" t="s">
        <v>27</v>
      </c>
      <c r="BS20">
        <v>1157.5</v>
      </c>
      <c r="BT20">
        <v>6</v>
      </c>
      <c r="BU20">
        <v>0</v>
      </c>
      <c r="BV20">
        <v>0</v>
      </c>
      <c r="BW20">
        <v>0</v>
      </c>
      <c r="BX20">
        <v>0</v>
      </c>
      <c r="BY20">
        <v>2.7</v>
      </c>
      <c r="BZ20">
        <v>48</v>
      </c>
      <c r="CA20">
        <v>54.2</v>
      </c>
      <c r="CB20">
        <v>35</v>
      </c>
      <c r="CE20" s="52"/>
      <c r="CV20" s="53"/>
      <c r="CX20" t="s">
        <v>27</v>
      </c>
    </row>
    <row r="21" spans="1:108" ht="15" x14ac:dyDescent="0.25">
      <c r="A21" s="242" t="s">
        <v>328</v>
      </c>
      <c r="B21" s="53">
        <f>'Rankings 2020-21'!B21</f>
        <v>1267</v>
      </c>
      <c r="C21" s="53">
        <f>'Rankings 2020-21'!C21</f>
        <v>7</v>
      </c>
      <c r="D21" s="242" t="str">
        <f>'Rankings 2020-21'!A21</f>
        <v>GUATMAL  :</v>
      </c>
      <c r="E21" s="242">
        <f>'Rankings 2020-21'!D21</f>
        <v>1159</v>
      </c>
      <c r="F21" s="242">
        <f>'Rankings 2020-21'!E21</f>
        <v>6</v>
      </c>
      <c r="G21">
        <v>1210.8</v>
      </c>
      <c r="H21">
        <v>7</v>
      </c>
      <c r="I21">
        <v>903.8</v>
      </c>
      <c r="J21">
        <v>11</v>
      </c>
      <c r="K21">
        <v>1008.9</v>
      </c>
      <c r="L21">
        <v>8</v>
      </c>
      <c r="M21">
        <v>897.1</v>
      </c>
      <c r="N21">
        <v>10</v>
      </c>
      <c r="O21">
        <v>936.7</v>
      </c>
      <c r="P21">
        <v>9</v>
      </c>
      <c r="Q21" s="277">
        <f>AVERAGE(B43,E43,G43)</f>
        <v>7919.833333333333</v>
      </c>
      <c r="S21" s="262"/>
      <c r="X21">
        <v>7.3</v>
      </c>
      <c r="Y21">
        <v>41</v>
      </c>
      <c r="Z21">
        <v>526.20000000000005</v>
      </c>
      <c r="AA21">
        <v>14</v>
      </c>
      <c r="AB21" s="225">
        <v>294.8</v>
      </c>
      <c r="AC21" s="225">
        <v>15</v>
      </c>
      <c r="AD21" s="225">
        <v>3301.9</v>
      </c>
      <c r="AE21" s="225">
        <v>4</v>
      </c>
      <c r="AN21">
        <f t="shared" si="0"/>
        <v>1034.8</v>
      </c>
      <c r="AO21" s="49" t="s">
        <v>52</v>
      </c>
      <c r="AP21" t="s">
        <v>27</v>
      </c>
      <c r="AQ21">
        <f>AVERAGE(AR21,AT21,AV21)</f>
        <v>1034.8</v>
      </c>
      <c r="AR21">
        <v>2559.5</v>
      </c>
      <c r="AS21">
        <v>6</v>
      </c>
      <c r="AT21">
        <v>0</v>
      </c>
      <c r="AU21">
        <v>0</v>
      </c>
      <c r="AV21">
        <v>544.9</v>
      </c>
      <c r="AW21">
        <v>9</v>
      </c>
      <c r="AX21">
        <v>3301.9</v>
      </c>
      <c r="AY21">
        <v>4</v>
      </c>
      <c r="AZ21">
        <v>2935.3</v>
      </c>
      <c r="BA21">
        <v>5</v>
      </c>
      <c r="BE21" s="49"/>
      <c r="BF21" s="49"/>
      <c r="BQ21" s="52"/>
      <c r="CE21" s="53" t="s">
        <v>80</v>
      </c>
      <c r="CF21" t="s">
        <v>27</v>
      </c>
      <c r="CG21">
        <v>1280.0999999999999</v>
      </c>
      <c r="CH21">
        <v>5</v>
      </c>
      <c r="CI21">
        <v>893.7</v>
      </c>
      <c r="CJ21">
        <v>8</v>
      </c>
      <c r="CK21">
        <v>1076.8</v>
      </c>
      <c r="CL21">
        <v>8</v>
      </c>
      <c r="CM21">
        <v>1159</v>
      </c>
      <c r="CN21">
        <v>7</v>
      </c>
      <c r="CO21">
        <v>1005.5</v>
      </c>
      <c r="CP21">
        <v>12</v>
      </c>
      <c r="CV21" s="53" t="s">
        <v>31</v>
      </c>
      <c r="CX21" t="s">
        <v>27</v>
      </c>
      <c r="CY21">
        <v>0</v>
      </c>
      <c r="CZ21">
        <v>0</v>
      </c>
      <c r="DA21">
        <v>0.1</v>
      </c>
      <c r="DB21">
        <v>10.199999999999999</v>
      </c>
    </row>
    <row r="22" spans="1:108" ht="15" x14ac:dyDescent="0.25">
      <c r="A22" s="52"/>
      <c r="B22" s="52"/>
      <c r="C22" s="52"/>
      <c r="D22" s="52"/>
      <c r="E22" s="52"/>
      <c r="F22" s="52"/>
      <c r="S22" s="261"/>
      <c r="AB22" s="225"/>
      <c r="AC22" s="225"/>
      <c r="AD22" s="225"/>
      <c r="AE22" s="225"/>
      <c r="AN22" t="e">
        <f t="shared" si="0"/>
        <v>#DIV/0!</v>
      </c>
      <c r="AO22" s="49"/>
      <c r="BE22" s="49"/>
      <c r="BF22" s="49"/>
      <c r="BG22" t="s">
        <v>27</v>
      </c>
      <c r="BH22">
        <v>344.6</v>
      </c>
      <c r="BI22">
        <v>7</v>
      </c>
      <c r="BJ22">
        <v>294.8</v>
      </c>
      <c r="BK22">
        <v>15</v>
      </c>
      <c r="BL22">
        <v>571.9</v>
      </c>
      <c r="BM22">
        <v>13</v>
      </c>
      <c r="BN22">
        <v>799.3</v>
      </c>
      <c r="BO22">
        <v>12</v>
      </c>
      <c r="BP22">
        <v>537.70000000000005</v>
      </c>
      <c r="BQ22" s="53">
        <v>13</v>
      </c>
      <c r="BR22" t="s">
        <v>27</v>
      </c>
      <c r="BS22">
        <v>1100.5999999999999</v>
      </c>
      <c r="BT22">
        <v>7</v>
      </c>
      <c r="BU22">
        <v>876.8</v>
      </c>
      <c r="BV22">
        <v>9</v>
      </c>
      <c r="BW22">
        <v>1738.1</v>
      </c>
      <c r="BX22">
        <v>7</v>
      </c>
      <c r="BY22">
        <v>1206</v>
      </c>
      <c r="BZ22">
        <v>8</v>
      </c>
      <c r="CA22">
        <v>1153.5</v>
      </c>
      <c r="CB22">
        <v>8</v>
      </c>
      <c r="CE22" s="52"/>
      <c r="CV22" s="53" t="s">
        <v>32</v>
      </c>
      <c r="CX22" t="s">
        <v>27</v>
      </c>
      <c r="CY22">
        <v>0</v>
      </c>
      <c r="CZ22">
        <v>0</v>
      </c>
      <c r="DA22">
        <v>0.1</v>
      </c>
      <c r="DB22">
        <v>10.199999999999999</v>
      </c>
    </row>
    <row r="23" spans="1:108" ht="15" x14ac:dyDescent="0.25">
      <c r="A23" s="242" t="s">
        <v>325</v>
      </c>
      <c r="B23" s="242">
        <f>'Rankings 2020-21'!B25</f>
        <v>762.5</v>
      </c>
      <c r="C23" s="242">
        <f>'Rankings 2020-21'!C25</f>
        <v>9</v>
      </c>
      <c r="D23" s="242" t="str">
        <f>'Rankings 2020-21'!A25</f>
        <v>S ARAB   :</v>
      </c>
      <c r="E23" s="242">
        <f>'Rankings 2020-21'!D25</f>
        <v>850</v>
      </c>
      <c r="F23" s="242">
        <f>'Rankings 2020-21'!E25</f>
        <v>7</v>
      </c>
      <c r="G23">
        <v>924.8</v>
      </c>
      <c r="H23">
        <v>8</v>
      </c>
      <c r="I23">
        <v>1650.1</v>
      </c>
      <c r="J23">
        <v>8</v>
      </c>
      <c r="K23">
        <v>2240.4</v>
      </c>
      <c r="L23">
        <v>7</v>
      </c>
      <c r="M23">
        <v>1516.4</v>
      </c>
      <c r="N23">
        <v>7</v>
      </c>
      <c r="O23">
        <v>1312.7</v>
      </c>
      <c r="P23">
        <v>8</v>
      </c>
      <c r="S23" s="262"/>
      <c r="X23">
        <v>1312.7</v>
      </c>
      <c r="Y23">
        <v>8</v>
      </c>
      <c r="Z23">
        <v>1021</v>
      </c>
      <c r="AA23">
        <v>9</v>
      </c>
      <c r="AB23" s="225">
        <v>544.9</v>
      </c>
      <c r="AC23" s="225">
        <v>9</v>
      </c>
      <c r="AD23" s="225">
        <v>571.9</v>
      </c>
      <c r="AE23" s="225">
        <v>13</v>
      </c>
      <c r="AN23">
        <f t="shared" si="0"/>
        <v>1237.8666666666668</v>
      </c>
      <c r="AO23" s="49" t="s">
        <v>35</v>
      </c>
      <c r="AP23" t="s">
        <v>27</v>
      </c>
      <c r="AQ23" s="67">
        <f>AVERAGE(AR23,AT23,AV23)</f>
        <v>1237.8666666666668</v>
      </c>
      <c r="AR23">
        <v>1936.4</v>
      </c>
      <c r="AS23">
        <v>7</v>
      </c>
      <c r="AT23">
        <v>511.8</v>
      </c>
      <c r="AU23">
        <v>5</v>
      </c>
      <c r="AV23">
        <v>1265.4000000000001</v>
      </c>
      <c r="AW23">
        <v>6</v>
      </c>
      <c r="AX23">
        <v>2393</v>
      </c>
      <c r="AY23">
        <v>5</v>
      </c>
      <c r="AZ23">
        <v>2949</v>
      </c>
      <c r="BA23">
        <v>4</v>
      </c>
      <c r="BE23" s="49"/>
      <c r="BF23" s="49"/>
      <c r="BQ23" s="52"/>
      <c r="CE23" s="53" t="s">
        <v>35</v>
      </c>
      <c r="CF23" t="s">
        <v>27</v>
      </c>
      <c r="CG23">
        <v>1265.4000000000001</v>
      </c>
      <c r="CH23">
        <v>6</v>
      </c>
      <c r="CI23">
        <v>2393</v>
      </c>
      <c r="CJ23">
        <v>5</v>
      </c>
      <c r="CK23">
        <v>2949</v>
      </c>
      <c r="CL23">
        <v>4</v>
      </c>
      <c r="CM23">
        <v>3198.3</v>
      </c>
      <c r="CN23">
        <v>4</v>
      </c>
      <c r="CO23">
        <v>3478.3</v>
      </c>
      <c r="CP23">
        <v>4</v>
      </c>
      <c r="CV23" s="53"/>
      <c r="CX23" t="s">
        <v>27</v>
      </c>
    </row>
    <row r="24" spans="1:108" ht="15" x14ac:dyDescent="0.25">
      <c r="A24" s="52"/>
      <c r="B24" s="52"/>
      <c r="C24" s="52"/>
      <c r="D24" s="52"/>
      <c r="E24" s="52"/>
      <c r="F24" s="52"/>
      <c r="S24" s="261"/>
      <c r="AB24" s="225"/>
      <c r="AC24" s="225"/>
      <c r="AD24" s="225"/>
      <c r="AE24" s="225"/>
      <c r="AN24" t="e">
        <f t="shared" si="0"/>
        <v>#DIV/0!</v>
      </c>
      <c r="AO24" s="49"/>
      <c r="BE24" s="49"/>
      <c r="BF24" s="49"/>
      <c r="BG24" t="s">
        <v>27</v>
      </c>
      <c r="BH24">
        <v>285</v>
      </c>
      <c r="BI24">
        <v>8</v>
      </c>
      <c r="BJ24">
        <v>422.7</v>
      </c>
      <c r="BK24">
        <v>11</v>
      </c>
      <c r="BL24">
        <v>427.2</v>
      </c>
      <c r="BM24">
        <v>19</v>
      </c>
      <c r="BN24">
        <v>603.4</v>
      </c>
      <c r="BO24">
        <v>15</v>
      </c>
      <c r="BP24">
        <v>711.5</v>
      </c>
      <c r="BQ24" s="53">
        <v>10</v>
      </c>
      <c r="BR24" t="s">
        <v>27</v>
      </c>
      <c r="BS24">
        <v>1076.8</v>
      </c>
      <c r="BT24">
        <v>8</v>
      </c>
      <c r="BU24">
        <v>1159</v>
      </c>
      <c r="BV24">
        <v>7</v>
      </c>
      <c r="BW24">
        <v>1005.5</v>
      </c>
      <c r="BX24">
        <v>12</v>
      </c>
      <c r="BY24">
        <v>519.20000000000005</v>
      </c>
      <c r="BZ24">
        <v>16</v>
      </c>
      <c r="CA24">
        <v>150</v>
      </c>
      <c r="CB24">
        <v>29</v>
      </c>
      <c r="CE24" s="52"/>
      <c r="CV24" s="53" t="s">
        <v>34</v>
      </c>
      <c r="CX24" t="s">
        <v>27</v>
      </c>
      <c r="CY24">
        <v>618.70000000000005</v>
      </c>
      <c r="CZ24">
        <v>814.7</v>
      </c>
      <c r="DA24">
        <v>11748.6</v>
      </c>
      <c r="DB24">
        <v>14278.9</v>
      </c>
      <c r="DD24">
        <f>+DA24+CY24</f>
        <v>12367.300000000001</v>
      </c>
    </row>
    <row r="25" spans="1:108" ht="15" x14ac:dyDescent="0.25">
      <c r="A25" s="242" t="s">
        <v>331</v>
      </c>
      <c r="B25" s="242">
        <f>'Rankings 2020-21'!B23</f>
        <v>856.5</v>
      </c>
      <c r="C25" s="242">
        <f>'Rankings 2020-21'!C23</f>
        <v>8</v>
      </c>
      <c r="D25" s="242" t="str">
        <f>'Rankings 2020-21'!A23</f>
        <v>C RICA   :</v>
      </c>
      <c r="E25" s="242">
        <f>'Rankings 2020-21'!D23</f>
        <v>827.7</v>
      </c>
      <c r="F25" s="242">
        <f>'Rankings 2020-21'!E23</f>
        <v>8</v>
      </c>
      <c r="G25">
        <v>899.9</v>
      </c>
      <c r="H25">
        <v>9</v>
      </c>
      <c r="I25">
        <v>808.2</v>
      </c>
      <c r="J25">
        <v>12</v>
      </c>
      <c r="K25">
        <v>840.2</v>
      </c>
      <c r="L25">
        <v>10</v>
      </c>
      <c r="M25">
        <v>520.1</v>
      </c>
      <c r="N25">
        <v>13</v>
      </c>
      <c r="O25">
        <v>784.1</v>
      </c>
      <c r="P25">
        <v>11</v>
      </c>
      <c r="X25">
        <v>1487</v>
      </c>
      <c r="Y25">
        <v>7</v>
      </c>
      <c r="Z25">
        <v>2559.5</v>
      </c>
      <c r="AA25">
        <v>6</v>
      </c>
      <c r="AB25" s="225">
        <v>1280.0999999999999</v>
      </c>
      <c r="AC25" s="225">
        <v>5</v>
      </c>
      <c r="AD25" s="225">
        <v>660.6</v>
      </c>
      <c r="AE25" s="225">
        <v>12</v>
      </c>
      <c r="AN25">
        <f t="shared" si="0"/>
        <v>471.5</v>
      </c>
      <c r="AO25" s="49" t="s">
        <v>74</v>
      </c>
      <c r="AP25" t="s">
        <v>27</v>
      </c>
      <c r="AR25">
        <v>1414.5</v>
      </c>
      <c r="AS25">
        <v>8</v>
      </c>
      <c r="AT25">
        <v>0</v>
      </c>
      <c r="AU25">
        <v>0</v>
      </c>
      <c r="AV25">
        <v>0</v>
      </c>
      <c r="AW25">
        <v>0</v>
      </c>
      <c r="AX25">
        <v>66.3</v>
      </c>
      <c r="AY25">
        <v>34</v>
      </c>
      <c r="AZ25">
        <v>845.5</v>
      </c>
      <c r="BA25">
        <v>11</v>
      </c>
      <c r="BE25" s="49"/>
      <c r="BF25" s="49"/>
      <c r="BQ25" s="52"/>
      <c r="CE25" s="53" t="s">
        <v>59</v>
      </c>
      <c r="CF25" t="s">
        <v>27</v>
      </c>
      <c r="CG25">
        <v>575.70000000000005</v>
      </c>
      <c r="CH25">
        <v>7</v>
      </c>
      <c r="CI25">
        <v>669.5</v>
      </c>
      <c r="CJ25">
        <v>11</v>
      </c>
      <c r="CK25">
        <v>567.1</v>
      </c>
      <c r="CL25">
        <v>16</v>
      </c>
      <c r="CM25">
        <v>560.29999999999995</v>
      </c>
      <c r="CN25">
        <v>12</v>
      </c>
      <c r="CO25">
        <v>664.7</v>
      </c>
      <c r="CP25">
        <v>16</v>
      </c>
      <c r="CV25" s="53"/>
      <c r="CX25" t="s">
        <v>27</v>
      </c>
    </row>
    <row r="26" spans="1:108" ht="15" x14ac:dyDescent="0.25">
      <c r="A26" s="52"/>
      <c r="B26" s="52"/>
      <c r="C26" s="52"/>
      <c r="D26" s="52"/>
      <c r="E26" s="52"/>
      <c r="F26" s="52"/>
      <c r="AB26" s="225"/>
      <c r="AC26" s="225"/>
      <c r="AD26" s="225"/>
      <c r="AE26" s="225"/>
      <c r="AN26" t="e">
        <f t="shared" si="0"/>
        <v>#DIV/0!</v>
      </c>
      <c r="AO26" s="49"/>
      <c r="BE26" s="49" t="s">
        <v>69</v>
      </c>
      <c r="BF26" s="49"/>
      <c r="BG26" t="s">
        <v>27</v>
      </c>
      <c r="BH26">
        <v>237.9</v>
      </c>
      <c r="BI26">
        <v>9</v>
      </c>
      <c r="BJ26">
        <v>271.10000000000002</v>
      </c>
      <c r="BK26">
        <v>17</v>
      </c>
      <c r="BL26">
        <v>241.9</v>
      </c>
      <c r="BM26">
        <v>23</v>
      </c>
      <c r="BN26">
        <v>226</v>
      </c>
      <c r="BO26">
        <v>21</v>
      </c>
      <c r="BP26">
        <v>252.5</v>
      </c>
      <c r="BQ26" s="53">
        <v>20</v>
      </c>
      <c r="BR26" t="s">
        <v>27</v>
      </c>
      <c r="BS26">
        <v>999.9</v>
      </c>
      <c r="BT26">
        <v>9</v>
      </c>
      <c r="BU26">
        <v>1399.4</v>
      </c>
      <c r="BV26">
        <v>6</v>
      </c>
      <c r="BW26">
        <v>2960.7</v>
      </c>
      <c r="BX26">
        <v>6</v>
      </c>
      <c r="BY26">
        <v>3272.8</v>
      </c>
      <c r="BZ26">
        <v>6</v>
      </c>
      <c r="CA26">
        <v>2683.6</v>
      </c>
      <c r="CB26">
        <v>6</v>
      </c>
      <c r="CE26" s="52"/>
      <c r="CV26" s="53" t="s">
        <v>35</v>
      </c>
      <c r="CX26" t="s">
        <v>27</v>
      </c>
      <c r="CY26">
        <v>50</v>
      </c>
      <c r="CZ26">
        <v>423.7</v>
      </c>
      <c r="DA26">
        <v>1265.4000000000001</v>
      </c>
      <c r="DB26">
        <v>2393</v>
      </c>
      <c r="DD26">
        <f>+DA26+CY26</f>
        <v>1315.4</v>
      </c>
    </row>
    <row r="27" spans="1:108" ht="15" x14ac:dyDescent="0.25">
      <c r="A27" s="242" t="s">
        <v>330</v>
      </c>
      <c r="B27" s="242">
        <f>'Rankings 2020-21'!B39</f>
        <v>513.20000000000005</v>
      </c>
      <c r="C27" s="242">
        <f>'Rankings 2020-21'!C39</f>
        <v>16</v>
      </c>
      <c r="D27" s="242" t="str">
        <f>'Rankings 2020-21'!A39</f>
        <v>SALVADR  :</v>
      </c>
      <c r="E27" s="242">
        <f>'Rankings 2020-21'!D39</f>
        <v>488.6</v>
      </c>
      <c r="F27" s="242">
        <f>'Rankings 2020-21'!E39</f>
        <v>15</v>
      </c>
      <c r="G27">
        <v>728</v>
      </c>
      <c r="H27">
        <v>10</v>
      </c>
      <c r="I27">
        <v>467.6</v>
      </c>
      <c r="J27">
        <v>18</v>
      </c>
      <c r="K27">
        <v>590.6</v>
      </c>
      <c r="L27">
        <v>14</v>
      </c>
      <c r="M27">
        <v>588</v>
      </c>
      <c r="N27">
        <v>12</v>
      </c>
      <c r="O27">
        <v>559.9</v>
      </c>
      <c r="P27">
        <v>14</v>
      </c>
      <c r="X27">
        <v>132.19999999999999</v>
      </c>
      <c r="Y27">
        <v>24</v>
      </c>
      <c r="Z27">
        <v>452.3</v>
      </c>
      <c r="AA27">
        <v>15</v>
      </c>
      <c r="AB27" s="225">
        <v>549.1</v>
      </c>
      <c r="AC27" s="225">
        <v>8</v>
      </c>
      <c r="AD27" s="225">
        <v>506.7</v>
      </c>
      <c r="AE27" s="225">
        <v>16</v>
      </c>
      <c r="AN27">
        <f t="shared" si="0"/>
        <v>553.46666666666658</v>
      </c>
      <c r="AO27" s="49" t="s">
        <v>45</v>
      </c>
      <c r="AP27" t="s">
        <v>27</v>
      </c>
      <c r="AR27">
        <v>1021</v>
      </c>
      <c r="AS27">
        <v>9</v>
      </c>
      <c r="AT27">
        <v>344.6</v>
      </c>
      <c r="AU27">
        <v>7</v>
      </c>
      <c r="AV27">
        <v>294.8</v>
      </c>
      <c r="AW27">
        <v>15</v>
      </c>
      <c r="AX27">
        <v>571.9</v>
      </c>
      <c r="AY27">
        <v>13</v>
      </c>
      <c r="AZ27">
        <v>799.3</v>
      </c>
      <c r="BA27">
        <v>12</v>
      </c>
      <c r="BE27" s="49"/>
      <c r="BF27" s="49"/>
      <c r="BQ27" s="52"/>
      <c r="CE27" s="53" t="s">
        <v>67</v>
      </c>
      <c r="CF27" t="s">
        <v>27</v>
      </c>
      <c r="CG27">
        <v>549.1</v>
      </c>
      <c r="CH27">
        <v>8</v>
      </c>
      <c r="CI27">
        <v>660.6</v>
      </c>
      <c r="CJ27">
        <v>12</v>
      </c>
      <c r="CK27">
        <v>677</v>
      </c>
      <c r="CL27">
        <v>14</v>
      </c>
      <c r="CM27">
        <v>617.9</v>
      </c>
      <c r="CN27">
        <v>11</v>
      </c>
      <c r="CO27">
        <v>651</v>
      </c>
      <c r="CP27">
        <v>17</v>
      </c>
      <c r="CV27" s="53"/>
      <c r="CX27" t="s">
        <v>27</v>
      </c>
    </row>
    <row r="28" spans="1:108" ht="15" x14ac:dyDescent="0.25">
      <c r="A28" s="52"/>
      <c r="B28" s="52"/>
      <c r="C28" s="52"/>
      <c r="D28" s="52"/>
      <c r="E28" s="52"/>
      <c r="F28" s="52"/>
      <c r="AB28" s="225"/>
      <c r="AC28" s="225"/>
      <c r="AD28" s="225"/>
      <c r="AE28" s="225"/>
      <c r="AN28" t="e">
        <f t="shared" si="0"/>
        <v>#DIV/0!</v>
      </c>
      <c r="AO28" s="49"/>
      <c r="BE28" s="49" t="s">
        <v>68</v>
      </c>
      <c r="BF28" s="49"/>
      <c r="BG28" t="s">
        <v>27</v>
      </c>
      <c r="BH28">
        <v>209.7</v>
      </c>
      <c r="BI28">
        <v>10</v>
      </c>
      <c r="BJ28">
        <v>382.1</v>
      </c>
      <c r="BK28">
        <v>13</v>
      </c>
      <c r="BL28">
        <v>431.2</v>
      </c>
      <c r="BM28">
        <v>18</v>
      </c>
      <c r="BN28">
        <v>351.6</v>
      </c>
      <c r="BO28">
        <v>19</v>
      </c>
      <c r="BP28">
        <v>389.7</v>
      </c>
      <c r="BQ28" s="53">
        <v>17</v>
      </c>
      <c r="BR28" t="s">
        <v>27</v>
      </c>
      <c r="BS28">
        <v>890.6</v>
      </c>
      <c r="BT28">
        <v>10</v>
      </c>
      <c r="BU28">
        <v>954.8</v>
      </c>
      <c r="BV28">
        <v>8</v>
      </c>
      <c r="BW28">
        <v>1099.0999999999999</v>
      </c>
      <c r="BX28">
        <v>11</v>
      </c>
      <c r="BY28">
        <v>1204.0999999999999</v>
      </c>
      <c r="BZ28">
        <v>9</v>
      </c>
      <c r="CA28">
        <v>1033.5</v>
      </c>
      <c r="CB28">
        <v>10</v>
      </c>
      <c r="CE28" s="52"/>
      <c r="CV28" s="53" t="s">
        <v>36</v>
      </c>
      <c r="CX28" t="s">
        <v>27</v>
      </c>
      <c r="CY28">
        <v>239.8</v>
      </c>
      <c r="CZ28">
        <v>0.9</v>
      </c>
      <c r="DA28">
        <v>5174.1000000000004</v>
      </c>
      <c r="DB28">
        <v>977.2</v>
      </c>
      <c r="DD28">
        <f>+DA28+CY28</f>
        <v>5413.9000000000005</v>
      </c>
    </row>
    <row r="29" spans="1:108" ht="15" x14ac:dyDescent="0.25">
      <c r="A29" s="242" t="s">
        <v>337</v>
      </c>
      <c r="B29" s="242">
        <f>'Rankings 2020-21'!B31</f>
        <v>637.1</v>
      </c>
      <c r="C29" s="242">
        <f>'Rankings 2020-21'!C31</f>
        <v>12</v>
      </c>
      <c r="D29" s="242" t="str">
        <f>'Rankings 2020-21'!A31</f>
        <v>CANADA   :</v>
      </c>
      <c r="E29" s="242">
        <f>'Rankings 2020-21'!D31</f>
        <v>759</v>
      </c>
      <c r="F29" s="242">
        <f>'Rankings 2020-21'!E31</f>
        <v>10</v>
      </c>
      <c r="G29">
        <v>712.4</v>
      </c>
      <c r="H29">
        <v>11</v>
      </c>
      <c r="I29">
        <v>335</v>
      </c>
      <c r="J29">
        <v>22</v>
      </c>
      <c r="K29">
        <v>240.1</v>
      </c>
      <c r="L29">
        <v>28</v>
      </c>
      <c r="M29">
        <v>355.2</v>
      </c>
      <c r="N29">
        <v>19</v>
      </c>
      <c r="O29">
        <v>866.8</v>
      </c>
      <c r="P29">
        <v>10</v>
      </c>
      <c r="X29">
        <v>936.7</v>
      </c>
      <c r="Y29">
        <v>9</v>
      </c>
      <c r="Z29">
        <v>783.9</v>
      </c>
      <c r="AA29">
        <v>11</v>
      </c>
      <c r="AB29" s="225">
        <v>0</v>
      </c>
      <c r="AC29" s="225">
        <v>0</v>
      </c>
      <c r="AD29" s="225">
        <v>669.5</v>
      </c>
      <c r="AE29" s="225">
        <v>11</v>
      </c>
      <c r="AO29" s="49" t="s">
        <v>80</v>
      </c>
      <c r="AP29" t="s">
        <v>27</v>
      </c>
      <c r="AR29">
        <v>1017.2</v>
      </c>
      <c r="AS29">
        <v>10</v>
      </c>
      <c r="AT29">
        <v>1158.0999999999999</v>
      </c>
      <c r="AU29">
        <v>4</v>
      </c>
      <c r="AV29">
        <v>1280.0999999999999</v>
      </c>
      <c r="AW29">
        <v>5</v>
      </c>
      <c r="AX29">
        <v>893.7</v>
      </c>
      <c r="AY29">
        <v>8</v>
      </c>
      <c r="AZ29">
        <v>1076.8</v>
      </c>
      <c r="BA29">
        <v>8</v>
      </c>
      <c r="BE29" s="49"/>
      <c r="BF29" s="49"/>
      <c r="BQ29" s="52"/>
      <c r="CE29" s="53" t="s">
        <v>52</v>
      </c>
      <c r="CF29" t="s">
        <v>27</v>
      </c>
      <c r="CG29">
        <v>544.9</v>
      </c>
      <c r="CH29">
        <v>9</v>
      </c>
      <c r="CI29">
        <v>3301.9</v>
      </c>
      <c r="CJ29">
        <v>4</v>
      </c>
      <c r="CK29">
        <v>2935.3</v>
      </c>
      <c r="CL29">
        <v>5</v>
      </c>
      <c r="CM29">
        <v>2232.9</v>
      </c>
      <c r="CN29">
        <v>5</v>
      </c>
      <c r="CO29">
        <v>3309.4</v>
      </c>
      <c r="CP29">
        <v>5</v>
      </c>
      <c r="CV29" s="53"/>
      <c r="CX29" t="s">
        <v>27</v>
      </c>
    </row>
    <row r="30" spans="1:108" ht="15" x14ac:dyDescent="0.25">
      <c r="A30" s="52"/>
      <c r="B30" s="52"/>
      <c r="C30" s="52"/>
      <c r="D30" s="52"/>
      <c r="E30" s="52"/>
      <c r="F30" s="52"/>
      <c r="AB30" s="225"/>
      <c r="AC30" s="225"/>
      <c r="AD30" s="225"/>
      <c r="AE30" s="225"/>
      <c r="AO30" s="49"/>
      <c r="BE30" s="49" t="s">
        <v>67</v>
      </c>
      <c r="BF30" s="49"/>
      <c r="BG30" t="s">
        <v>27</v>
      </c>
      <c r="BH30">
        <v>209.2</v>
      </c>
      <c r="BI30">
        <v>11</v>
      </c>
      <c r="BJ30">
        <v>549.1</v>
      </c>
      <c r="BK30">
        <v>8</v>
      </c>
      <c r="BL30">
        <v>660.6</v>
      </c>
      <c r="BM30">
        <v>12</v>
      </c>
      <c r="BN30">
        <v>677</v>
      </c>
      <c r="BO30">
        <v>14</v>
      </c>
      <c r="BP30">
        <v>617.9</v>
      </c>
      <c r="BQ30" s="53">
        <v>11</v>
      </c>
      <c r="BR30" t="s">
        <v>27</v>
      </c>
      <c r="BS30">
        <v>845.5</v>
      </c>
      <c r="BT30">
        <v>11</v>
      </c>
      <c r="BU30">
        <v>328.4</v>
      </c>
      <c r="BV30">
        <v>19</v>
      </c>
      <c r="BW30">
        <v>371.2</v>
      </c>
      <c r="BX30">
        <v>25</v>
      </c>
      <c r="BY30">
        <v>301.60000000000002</v>
      </c>
      <c r="BZ30">
        <v>25</v>
      </c>
      <c r="CA30">
        <v>420.9</v>
      </c>
      <c r="CB30">
        <v>19</v>
      </c>
      <c r="CE30" s="52"/>
      <c r="CV30" s="53" t="s">
        <v>199</v>
      </c>
      <c r="CW30" t="s">
        <v>200</v>
      </c>
      <c r="CX30" t="s">
        <v>27</v>
      </c>
      <c r="CY30">
        <v>3.7</v>
      </c>
      <c r="CZ30">
        <v>72.8</v>
      </c>
      <c r="DA30">
        <v>4042.3</v>
      </c>
      <c r="DB30">
        <v>9458.2000000000007</v>
      </c>
    </row>
    <row r="31" spans="1:108" ht="15" x14ac:dyDescent="0.25">
      <c r="A31" s="242" t="s">
        <v>340</v>
      </c>
      <c r="B31" s="242">
        <f>'Rankings 2020-21'!B43</f>
        <v>470.5</v>
      </c>
      <c r="C31" s="242">
        <f>'Rankings 2020-21'!C43</f>
        <v>18</v>
      </c>
      <c r="D31" s="242" t="str">
        <f>'Rankings 2019-20'!A33</f>
        <v>DOM REP  :</v>
      </c>
      <c r="E31" s="242">
        <f>'Rankings 2019-20'!D33</f>
        <v>643.5</v>
      </c>
      <c r="F31" s="242">
        <f>'Rankings 2019-20'!E33</f>
        <v>12</v>
      </c>
      <c r="G31">
        <v>643.5</v>
      </c>
      <c r="H31">
        <v>12</v>
      </c>
      <c r="I31">
        <v>640.4</v>
      </c>
      <c r="J31">
        <v>15</v>
      </c>
      <c r="K31">
        <v>814.9</v>
      </c>
      <c r="L31">
        <v>11</v>
      </c>
      <c r="M31">
        <v>252.1</v>
      </c>
      <c r="N31">
        <v>22</v>
      </c>
      <c r="O31">
        <v>599.29999999999995</v>
      </c>
      <c r="P31">
        <v>13</v>
      </c>
      <c r="X31">
        <v>784.1</v>
      </c>
      <c r="Y31">
        <v>11</v>
      </c>
      <c r="Z31">
        <v>593.6</v>
      </c>
      <c r="AA31">
        <v>13</v>
      </c>
      <c r="AB31" s="225">
        <v>365.8</v>
      </c>
      <c r="AC31" s="225">
        <v>14</v>
      </c>
      <c r="AD31" s="225">
        <v>893.7</v>
      </c>
      <c r="AE31" s="225">
        <v>8</v>
      </c>
      <c r="AO31" s="49" t="s">
        <v>67</v>
      </c>
      <c r="AP31" t="s">
        <v>27</v>
      </c>
      <c r="AR31">
        <v>783.9</v>
      </c>
      <c r="AS31">
        <v>11</v>
      </c>
      <c r="AT31">
        <v>209.2</v>
      </c>
      <c r="AU31">
        <v>11</v>
      </c>
      <c r="AV31">
        <v>549.1</v>
      </c>
      <c r="AW31">
        <v>8</v>
      </c>
      <c r="AX31">
        <v>660.6</v>
      </c>
      <c r="AY31">
        <v>12</v>
      </c>
      <c r="AZ31">
        <v>677</v>
      </c>
      <c r="BA31">
        <v>14</v>
      </c>
      <c r="BE31" s="49"/>
      <c r="BF31" s="49"/>
      <c r="BQ31" s="52"/>
      <c r="CE31" s="53" t="s">
        <v>60</v>
      </c>
      <c r="CF31" t="s">
        <v>27</v>
      </c>
      <c r="CG31">
        <v>487.2</v>
      </c>
      <c r="CH31">
        <v>10</v>
      </c>
      <c r="CI31">
        <v>506.7</v>
      </c>
      <c r="CJ31">
        <v>16</v>
      </c>
      <c r="CK31">
        <v>1100.5999999999999</v>
      </c>
      <c r="CL31">
        <v>7</v>
      </c>
      <c r="CM31">
        <v>876.8</v>
      </c>
      <c r="CN31">
        <v>9</v>
      </c>
      <c r="CO31">
        <v>1738.1</v>
      </c>
      <c r="CP31">
        <v>7</v>
      </c>
      <c r="CV31" s="53" t="s">
        <v>37</v>
      </c>
      <c r="CX31" t="s">
        <v>27</v>
      </c>
      <c r="CY31">
        <v>0.1</v>
      </c>
      <c r="CZ31">
        <v>0.1</v>
      </c>
      <c r="DA31">
        <v>22.6</v>
      </c>
      <c r="DB31">
        <v>23.9</v>
      </c>
    </row>
    <row r="32" spans="1:108" ht="13.95" customHeight="1" x14ac:dyDescent="0.25">
      <c r="A32" s="52"/>
      <c r="B32" s="52"/>
      <c r="C32" s="52"/>
      <c r="D32" s="52"/>
      <c r="E32" s="52"/>
      <c r="F32" s="52"/>
      <c r="AB32" s="225"/>
      <c r="AC32" s="225"/>
      <c r="AD32" s="225"/>
      <c r="AE32" s="225"/>
      <c r="AO32" s="49"/>
      <c r="BE32" s="49" t="s">
        <v>75</v>
      </c>
      <c r="BF32" s="49"/>
      <c r="BG32" t="s">
        <v>27</v>
      </c>
      <c r="BH32">
        <v>132.69999999999999</v>
      </c>
      <c r="BI32">
        <v>12</v>
      </c>
      <c r="BJ32">
        <v>365.8</v>
      </c>
      <c r="BK32">
        <v>14</v>
      </c>
      <c r="BL32">
        <v>479.2</v>
      </c>
      <c r="BM32">
        <v>17</v>
      </c>
      <c r="BN32">
        <v>431.4</v>
      </c>
      <c r="BO32">
        <v>18</v>
      </c>
      <c r="BP32">
        <v>400.4</v>
      </c>
      <c r="BQ32" s="53">
        <v>16</v>
      </c>
      <c r="BR32" t="s">
        <v>27</v>
      </c>
      <c r="BS32">
        <v>814.8</v>
      </c>
      <c r="BT32">
        <v>12</v>
      </c>
      <c r="BU32">
        <v>501</v>
      </c>
      <c r="BV32">
        <v>14</v>
      </c>
      <c r="BW32">
        <v>1336.4</v>
      </c>
      <c r="BX32">
        <v>9</v>
      </c>
      <c r="BY32">
        <v>1431.2</v>
      </c>
      <c r="BZ32">
        <v>7</v>
      </c>
      <c r="CA32">
        <v>686.1</v>
      </c>
      <c r="CB32">
        <v>13</v>
      </c>
      <c r="CE32" s="52"/>
      <c r="CV32" s="53" t="s">
        <v>38</v>
      </c>
      <c r="CX32" t="s">
        <v>27</v>
      </c>
      <c r="CY32">
        <v>0</v>
      </c>
      <c r="CZ32">
        <v>0.6</v>
      </c>
      <c r="DA32">
        <v>23</v>
      </c>
      <c r="DB32">
        <v>528.9</v>
      </c>
    </row>
    <row r="33" spans="1:108" ht="15" x14ac:dyDescent="0.25">
      <c r="A33" s="242" t="s">
        <v>332</v>
      </c>
      <c r="B33" s="242">
        <f>'Rankings 2020-21'!B27</f>
        <v>762.2</v>
      </c>
      <c r="C33" s="242">
        <f>'Rankings 2020-21'!C27</f>
        <v>10</v>
      </c>
      <c r="D33" s="242" t="str">
        <f>'Rankings 2019-20'!A25</f>
        <v>HONDURA  :</v>
      </c>
      <c r="E33" s="242">
        <f>'Rankings 2019-20'!D25</f>
        <v>605.79999999999995</v>
      </c>
      <c r="F33" s="242">
        <f>'Rankings 2019-20'!E25</f>
        <v>13</v>
      </c>
      <c r="G33">
        <v>605.79999999999995</v>
      </c>
      <c r="H33">
        <v>13</v>
      </c>
      <c r="I33">
        <v>646.9</v>
      </c>
      <c r="J33">
        <v>14</v>
      </c>
      <c r="K33">
        <v>551.5</v>
      </c>
      <c r="L33">
        <v>15</v>
      </c>
      <c r="M33">
        <v>514.5</v>
      </c>
      <c r="N33">
        <v>14</v>
      </c>
      <c r="O33">
        <v>429.8</v>
      </c>
      <c r="P33">
        <v>16</v>
      </c>
      <c r="X33">
        <v>310.89999999999998</v>
      </c>
      <c r="Y33">
        <v>18</v>
      </c>
      <c r="Z33">
        <v>201.2</v>
      </c>
      <c r="AA33">
        <v>22</v>
      </c>
      <c r="AB33" s="225">
        <v>575.70000000000005</v>
      </c>
      <c r="AC33" s="225">
        <v>7</v>
      </c>
      <c r="AD33" s="225">
        <v>685.2</v>
      </c>
      <c r="AE33" s="225">
        <v>10</v>
      </c>
      <c r="AO33" s="49" t="s">
        <v>64</v>
      </c>
      <c r="AP33" t="s">
        <v>27</v>
      </c>
      <c r="AR33">
        <v>637.6</v>
      </c>
      <c r="AS33">
        <v>12</v>
      </c>
      <c r="AT33">
        <v>31.8</v>
      </c>
      <c r="AU33">
        <v>19</v>
      </c>
      <c r="AV33">
        <v>386.5</v>
      </c>
      <c r="AW33">
        <v>12</v>
      </c>
      <c r="AX33">
        <v>685.2</v>
      </c>
      <c r="AY33">
        <v>10</v>
      </c>
      <c r="AZ33">
        <v>890.6</v>
      </c>
      <c r="BA33">
        <v>10</v>
      </c>
      <c r="BE33" s="49"/>
      <c r="BF33" s="49"/>
      <c r="BQ33" s="52"/>
      <c r="CE33" s="53" t="s">
        <v>63</v>
      </c>
      <c r="CF33" t="s">
        <v>27</v>
      </c>
      <c r="CG33">
        <v>422.7</v>
      </c>
      <c r="CH33">
        <v>11</v>
      </c>
      <c r="CI33">
        <v>427.2</v>
      </c>
      <c r="CJ33">
        <v>19</v>
      </c>
      <c r="CK33">
        <v>603.4</v>
      </c>
      <c r="CL33">
        <v>15</v>
      </c>
      <c r="CM33">
        <v>711.5</v>
      </c>
      <c r="CN33">
        <v>10</v>
      </c>
      <c r="CO33">
        <v>741.8</v>
      </c>
      <c r="CP33">
        <v>15</v>
      </c>
      <c r="CV33" s="53" t="s">
        <v>39</v>
      </c>
      <c r="CX33" t="s">
        <v>27</v>
      </c>
      <c r="CY33">
        <v>0</v>
      </c>
      <c r="CZ33">
        <v>0</v>
      </c>
      <c r="DA33">
        <v>0</v>
      </c>
      <c r="DB33">
        <v>67.5</v>
      </c>
    </row>
    <row r="34" spans="1:108" ht="15" x14ac:dyDescent="0.25">
      <c r="A34" s="52"/>
      <c r="B34" s="52"/>
      <c r="C34" s="52"/>
      <c r="D34" s="52"/>
      <c r="E34" s="52"/>
      <c r="F34" s="52"/>
      <c r="AB34" s="225"/>
      <c r="AC34" s="225"/>
      <c r="AD34" s="225"/>
      <c r="AE34" s="225"/>
      <c r="AO34" s="49"/>
      <c r="BE34" s="49" t="s">
        <v>73</v>
      </c>
      <c r="BF34" s="49"/>
      <c r="BG34" t="s">
        <v>27</v>
      </c>
      <c r="BH34">
        <v>129.4</v>
      </c>
      <c r="BI34">
        <v>13</v>
      </c>
      <c r="BJ34">
        <v>212.2</v>
      </c>
      <c r="BK34">
        <v>18</v>
      </c>
      <c r="BL34">
        <v>263</v>
      </c>
      <c r="BM34">
        <v>22</v>
      </c>
      <c r="BN34">
        <v>326.60000000000002</v>
      </c>
      <c r="BO34">
        <v>20</v>
      </c>
      <c r="BP34">
        <v>331.6</v>
      </c>
      <c r="BQ34" s="53">
        <v>18</v>
      </c>
      <c r="BR34" t="s">
        <v>27</v>
      </c>
      <c r="BS34">
        <v>799.3</v>
      </c>
      <c r="BT34">
        <v>13</v>
      </c>
      <c r="BU34">
        <v>537.70000000000005</v>
      </c>
      <c r="BV34">
        <v>13</v>
      </c>
      <c r="BW34">
        <v>1001.9</v>
      </c>
      <c r="BX34">
        <v>13</v>
      </c>
      <c r="BY34">
        <v>505.2</v>
      </c>
      <c r="BZ34">
        <v>18</v>
      </c>
      <c r="CA34">
        <v>566</v>
      </c>
      <c r="CB34">
        <v>16</v>
      </c>
      <c r="CE34" s="52"/>
      <c r="CV34" s="53" t="s">
        <v>40</v>
      </c>
      <c r="CX34" t="s">
        <v>27</v>
      </c>
      <c r="CY34">
        <v>0</v>
      </c>
      <c r="CZ34">
        <v>0</v>
      </c>
      <c r="DA34">
        <v>33.4</v>
      </c>
      <c r="DB34">
        <v>801.1</v>
      </c>
    </row>
    <row r="35" spans="1:108" ht="15" x14ac:dyDescent="0.25">
      <c r="A35" s="242" t="s">
        <v>326</v>
      </c>
      <c r="B35" s="242">
        <f>'Rankings 2020-21'!B41</f>
        <v>505.5</v>
      </c>
      <c r="C35" s="242">
        <f>'Rankings 2020-21'!C41</f>
        <v>17</v>
      </c>
      <c r="D35" s="242" t="str">
        <f>'Rankings 2019-20'!A57</f>
        <v>EGYPT    :</v>
      </c>
      <c r="E35" s="242">
        <f>'Rankings 2019-20'!D57</f>
        <v>530.70000000000005</v>
      </c>
      <c r="F35" s="242">
        <f>'Rankings 2019-20'!E57</f>
        <v>14</v>
      </c>
      <c r="G35">
        <v>530.70000000000005</v>
      </c>
      <c r="H35">
        <v>14</v>
      </c>
      <c r="I35">
        <v>1282.2</v>
      </c>
      <c r="J35">
        <v>9</v>
      </c>
      <c r="K35">
        <v>322.5</v>
      </c>
      <c r="L35">
        <v>20</v>
      </c>
      <c r="M35">
        <v>969.2</v>
      </c>
      <c r="N35">
        <v>8</v>
      </c>
      <c r="O35">
        <v>1487</v>
      </c>
      <c r="P35">
        <v>7</v>
      </c>
      <c r="X35">
        <v>429.8</v>
      </c>
      <c r="Y35">
        <v>16</v>
      </c>
      <c r="Z35">
        <v>371.7</v>
      </c>
      <c r="AA35">
        <v>17</v>
      </c>
      <c r="AB35" s="225">
        <v>382.1</v>
      </c>
      <c r="AC35" s="225">
        <v>13</v>
      </c>
      <c r="AD35" s="225">
        <v>479.2</v>
      </c>
      <c r="AE35" s="225">
        <v>17</v>
      </c>
      <c r="AO35" s="49" t="s">
        <v>59</v>
      </c>
      <c r="AP35" t="s">
        <v>27</v>
      </c>
      <c r="AR35">
        <v>593.6</v>
      </c>
      <c r="AS35">
        <v>13</v>
      </c>
      <c r="AT35">
        <v>116.2</v>
      </c>
      <c r="AU35">
        <v>14</v>
      </c>
      <c r="AV35">
        <v>575.70000000000005</v>
      </c>
      <c r="AW35">
        <v>7</v>
      </c>
      <c r="AX35">
        <v>669.5</v>
      </c>
      <c r="AY35">
        <v>11</v>
      </c>
      <c r="AZ35">
        <v>567.1</v>
      </c>
      <c r="BA35">
        <v>16</v>
      </c>
      <c r="BE35" s="49"/>
      <c r="BF35" s="49"/>
      <c r="BQ35" s="52"/>
      <c r="CE35" s="53" t="s">
        <v>64</v>
      </c>
      <c r="CF35" t="s">
        <v>27</v>
      </c>
      <c r="CG35">
        <v>386.5</v>
      </c>
      <c r="CH35">
        <v>12</v>
      </c>
      <c r="CI35">
        <v>685.2</v>
      </c>
      <c r="CJ35">
        <v>10</v>
      </c>
      <c r="CK35">
        <v>890.6</v>
      </c>
      <c r="CL35">
        <v>10</v>
      </c>
      <c r="CM35">
        <v>954.8</v>
      </c>
      <c r="CN35">
        <v>8</v>
      </c>
      <c r="CO35">
        <v>1099.0999999999999</v>
      </c>
      <c r="CP35">
        <v>11</v>
      </c>
      <c r="CV35" s="53" t="s">
        <v>41</v>
      </c>
      <c r="CX35" t="s">
        <v>27</v>
      </c>
      <c r="CY35">
        <v>0</v>
      </c>
      <c r="CZ35">
        <v>0</v>
      </c>
      <c r="DA35">
        <v>10.6</v>
      </c>
      <c r="DB35">
        <v>9.6999999999999993</v>
      </c>
    </row>
    <row r="36" spans="1:108" ht="15" x14ac:dyDescent="0.25">
      <c r="A36" s="52"/>
      <c r="B36" s="52"/>
      <c r="C36" s="52"/>
      <c r="D36" s="52"/>
      <c r="E36" s="52"/>
      <c r="F36" s="52"/>
      <c r="AB36" s="225"/>
      <c r="AC36" s="225"/>
      <c r="AD36" s="225"/>
      <c r="AE36" s="225"/>
      <c r="AO36" s="49"/>
      <c r="BE36" s="49" t="s">
        <v>59</v>
      </c>
      <c r="BF36" s="49"/>
      <c r="BG36" t="s">
        <v>27</v>
      </c>
      <c r="BH36">
        <v>116.2</v>
      </c>
      <c r="BI36">
        <v>14</v>
      </c>
      <c r="BJ36">
        <v>575.70000000000005</v>
      </c>
      <c r="BK36">
        <v>7</v>
      </c>
      <c r="BL36">
        <v>669.5</v>
      </c>
      <c r="BM36">
        <v>11</v>
      </c>
      <c r="BN36">
        <v>567.1</v>
      </c>
      <c r="BO36">
        <v>16</v>
      </c>
      <c r="BP36">
        <v>560.29999999999995</v>
      </c>
      <c r="BQ36" s="53">
        <v>12</v>
      </c>
      <c r="BR36" t="s">
        <v>27</v>
      </c>
      <c r="BS36">
        <v>677</v>
      </c>
      <c r="BT36">
        <v>14</v>
      </c>
      <c r="BU36">
        <v>617.79999999999995</v>
      </c>
      <c r="BV36">
        <v>11</v>
      </c>
      <c r="BW36">
        <v>651</v>
      </c>
      <c r="BX36">
        <v>17</v>
      </c>
      <c r="BY36">
        <v>756.7</v>
      </c>
      <c r="BZ36">
        <v>12</v>
      </c>
      <c r="CA36">
        <v>734.1</v>
      </c>
      <c r="CB36">
        <v>12</v>
      </c>
      <c r="CE36" s="52"/>
      <c r="CV36" s="53" t="s">
        <v>42</v>
      </c>
      <c r="CX36" t="s">
        <v>27</v>
      </c>
      <c r="CY36">
        <v>3.4</v>
      </c>
      <c r="CZ36">
        <v>70.3</v>
      </c>
      <c r="DA36">
        <v>3635.3</v>
      </c>
      <c r="DB36">
        <v>6103.7</v>
      </c>
      <c r="DD36">
        <f>+DA36+CY36</f>
        <v>3638.7000000000003</v>
      </c>
    </row>
    <row r="37" spans="1:108" ht="15" x14ac:dyDescent="0.25">
      <c r="A37" s="242" t="s">
        <v>338</v>
      </c>
      <c r="B37" s="242">
        <f>'Rankings 2020-21'!B33</f>
        <v>532.5</v>
      </c>
      <c r="C37" s="242">
        <f>'Rankings 2020-21'!C33</f>
        <v>13</v>
      </c>
      <c r="D37" s="242" t="str">
        <f>'Rankings 2020-21'!A33</f>
        <v>PANAMA   :</v>
      </c>
      <c r="E37" s="242">
        <f>'Rankings 2020-21'!D33</f>
        <v>513.4</v>
      </c>
      <c r="F37" s="242">
        <f>'Rankings 2020-21'!E33</f>
        <v>14</v>
      </c>
      <c r="G37">
        <v>494.2</v>
      </c>
      <c r="H37">
        <v>15</v>
      </c>
      <c r="I37">
        <v>501.6</v>
      </c>
      <c r="J37">
        <v>17</v>
      </c>
      <c r="K37">
        <v>462.7</v>
      </c>
      <c r="L37">
        <v>16</v>
      </c>
      <c r="M37">
        <v>341</v>
      </c>
      <c r="N37">
        <v>20</v>
      </c>
      <c r="O37">
        <v>422.5</v>
      </c>
      <c r="P37">
        <v>17</v>
      </c>
      <c r="X37">
        <v>599.29999999999995</v>
      </c>
      <c r="Y37">
        <v>13</v>
      </c>
      <c r="Z37">
        <v>637.6</v>
      </c>
      <c r="AA37">
        <v>12</v>
      </c>
      <c r="AB37" s="225">
        <v>59.1</v>
      </c>
      <c r="AC37" s="225">
        <v>21</v>
      </c>
      <c r="AD37" s="225">
        <v>977.2</v>
      </c>
      <c r="AE37" s="225">
        <v>7</v>
      </c>
      <c r="AO37" s="49" t="s">
        <v>49</v>
      </c>
      <c r="AP37" t="s">
        <v>27</v>
      </c>
      <c r="AR37">
        <v>526.20000000000005</v>
      </c>
      <c r="AS37">
        <v>14</v>
      </c>
      <c r="AT37">
        <v>0</v>
      </c>
      <c r="AU37">
        <v>0</v>
      </c>
      <c r="AV37">
        <v>1</v>
      </c>
      <c r="AW37">
        <v>36</v>
      </c>
      <c r="AX37">
        <v>12.4</v>
      </c>
      <c r="AY37">
        <v>43</v>
      </c>
      <c r="AZ37">
        <v>22.3</v>
      </c>
      <c r="BA37">
        <v>37</v>
      </c>
      <c r="BE37" s="49"/>
      <c r="BF37" s="49"/>
      <c r="BQ37" s="52"/>
      <c r="CE37" s="53" t="s">
        <v>68</v>
      </c>
      <c r="CF37" t="s">
        <v>27</v>
      </c>
      <c r="CG37">
        <v>382.1</v>
      </c>
      <c r="CH37">
        <v>13</v>
      </c>
      <c r="CI37">
        <v>431.2</v>
      </c>
      <c r="CJ37">
        <v>18</v>
      </c>
      <c r="CK37">
        <v>351.6</v>
      </c>
      <c r="CL37">
        <v>19</v>
      </c>
      <c r="CM37">
        <v>389.7</v>
      </c>
      <c r="CN37">
        <v>17</v>
      </c>
      <c r="CO37">
        <v>328.4</v>
      </c>
      <c r="CP37">
        <v>26</v>
      </c>
      <c r="CV37" s="53" t="s">
        <v>43</v>
      </c>
      <c r="CX37" t="s">
        <v>27</v>
      </c>
      <c r="CY37">
        <v>0</v>
      </c>
      <c r="CZ37">
        <v>0</v>
      </c>
      <c r="DA37">
        <v>0</v>
      </c>
      <c r="DB37">
        <v>190.2</v>
      </c>
    </row>
    <row r="38" spans="1:108" ht="15" x14ac:dyDescent="0.25">
      <c r="A38" s="52"/>
      <c r="B38" s="52"/>
      <c r="C38" s="52"/>
      <c r="D38" s="52"/>
      <c r="E38" s="52"/>
      <c r="F38" s="52"/>
      <c r="AB38" s="225"/>
      <c r="AC38" s="225"/>
      <c r="AD38" s="225"/>
      <c r="AE38" s="225"/>
      <c r="AO38" s="49"/>
      <c r="BE38" s="49" t="s">
        <v>60</v>
      </c>
      <c r="BF38" s="49"/>
      <c r="BG38" t="s">
        <v>27</v>
      </c>
      <c r="BH38">
        <v>112.7</v>
      </c>
      <c r="BI38">
        <v>15</v>
      </c>
      <c r="BJ38">
        <v>487.2</v>
      </c>
      <c r="BK38">
        <v>10</v>
      </c>
      <c r="BL38">
        <v>506.7</v>
      </c>
      <c r="BM38">
        <v>16</v>
      </c>
      <c r="BN38">
        <v>1100.5999999999999</v>
      </c>
      <c r="BO38">
        <v>7</v>
      </c>
      <c r="BP38">
        <v>876.8</v>
      </c>
      <c r="BQ38" s="53">
        <v>9</v>
      </c>
      <c r="BR38" t="s">
        <v>27</v>
      </c>
      <c r="BS38">
        <v>603.4</v>
      </c>
      <c r="BT38">
        <v>15</v>
      </c>
      <c r="BU38">
        <v>711.5</v>
      </c>
      <c r="BV38">
        <v>10</v>
      </c>
      <c r="BW38">
        <v>741.8</v>
      </c>
      <c r="BX38">
        <v>15</v>
      </c>
      <c r="BY38">
        <v>566.1</v>
      </c>
      <c r="BZ38">
        <v>15</v>
      </c>
      <c r="CA38">
        <v>558.5</v>
      </c>
      <c r="CB38">
        <v>17</v>
      </c>
      <c r="CE38" s="52"/>
      <c r="CV38" s="53" t="s">
        <v>44</v>
      </c>
      <c r="CX38" t="s">
        <v>27</v>
      </c>
      <c r="CY38">
        <v>0</v>
      </c>
      <c r="CZ38">
        <v>0.4</v>
      </c>
      <c r="DA38">
        <v>4.4000000000000004</v>
      </c>
      <c r="DB38">
        <v>70.5</v>
      </c>
    </row>
    <row r="39" spans="1:108" ht="15" x14ac:dyDescent="0.25">
      <c r="A39" s="242" t="s">
        <v>341</v>
      </c>
      <c r="B39" s="242">
        <f>'Rankings 2020-21'!B47</f>
        <v>453.3</v>
      </c>
      <c r="C39" s="242">
        <f>'Rankings 2020-21'!C47</f>
        <v>20</v>
      </c>
      <c r="D39" s="242" t="str">
        <f>'Rankings 2020-21'!A47</f>
        <v>NICARAG  :</v>
      </c>
      <c r="E39" s="242">
        <f>'Rankings 2020-21'!D47</f>
        <v>304.39999999999998</v>
      </c>
      <c r="F39" s="242">
        <f>'Rankings 2020-21'!E47</f>
        <v>18</v>
      </c>
      <c r="G39">
        <v>294.8</v>
      </c>
      <c r="H39">
        <v>16</v>
      </c>
      <c r="I39">
        <v>290.2</v>
      </c>
      <c r="J39">
        <v>24</v>
      </c>
      <c r="K39">
        <v>345.2</v>
      </c>
      <c r="L39">
        <v>18</v>
      </c>
      <c r="M39">
        <v>217.1</v>
      </c>
      <c r="N39">
        <v>23</v>
      </c>
      <c r="O39">
        <v>227.4</v>
      </c>
      <c r="P39">
        <v>21</v>
      </c>
      <c r="X39">
        <v>0</v>
      </c>
      <c r="Y39">
        <v>0</v>
      </c>
      <c r="Z39">
        <v>397.2</v>
      </c>
      <c r="AA39">
        <v>16</v>
      </c>
      <c r="AB39" s="225">
        <v>0</v>
      </c>
      <c r="AC39" s="225">
        <v>0</v>
      </c>
      <c r="AD39" s="225">
        <v>431.2</v>
      </c>
      <c r="AE39" s="225">
        <v>18</v>
      </c>
      <c r="AO39" s="49" t="s">
        <v>29</v>
      </c>
      <c r="AP39" t="s">
        <v>27</v>
      </c>
      <c r="AR39">
        <v>452.3</v>
      </c>
      <c r="AS39">
        <v>15</v>
      </c>
      <c r="AT39">
        <v>0</v>
      </c>
      <c r="AU39">
        <v>0</v>
      </c>
      <c r="AV39">
        <v>0.2</v>
      </c>
      <c r="AW39">
        <v>38</v>
      </c>
      <c r="AX39">
        <v>353.5</v>
      </c>
      <c r="AY39">
        <v>20</v>
      </c>
      <c r="AZ39">
        <v>3.1</v>
      </c>
      <c r="BA39">
        <v>43</v>
      </c>
      <c r="BE39" s="49"/>
      <c r="BF39" s="49"/>
      <c r="BQ39" s="52"/>
      <c r="CE39" s="53" t="s">
        <v>75</v>
      </c>
      <c r="CF39" t="s">
        <v>27</v>
      </c>
      <c r="CG39">
        <v>365.8</v>
      </c>
      <c r="CH39">
        <v>14</v>
      </c>
      <c r="CI39">
        <v>479.2</v>
      </c>
      <c r="CJ39">
        <v>17</v>
      </c>
      <c r="CK39">
        <v>431.4</v>
      </c>
      <c r="CL39">
        <v>18</v>
      </c>
      <c r="CM39">
        <v>400.4</v>
      </c>
      <c r="CN39">
        <v>16</v>
      </c>
      <c r="CO39">
        <v>478.9</v>
      </c>
      <c r="CP39">
        <v>19</v>
      </c>
      <c r="CV39" s="53" t="s">
        <v>84</v>
      </c>
      <c r="CX39" t="s">
        <v>27</v>
      </c>
      <c r="CY39" t="s">
        <v>160</v>
      </c>
      <c r="CZ39">
        <v>0</v>
      </c>
      <c r="DA39">
        <v>0.1</v>
      </c>
      <c r="DB39">
        <v>10.3</v>
      </c>
    </row>
    <row r="40" spans="1:108" ht="15" x14ac:dyDescent="0.25">
      <c r="A40" s="52"/>
      <c r="B40" s="52"/>
      <c r="C40" s="52"/>
      <c r="D40" s="52"/>
      <c r="E40" s="52"/>
      <c r="F40" s="52"/>
      <c r="AB40" s="225"/>
      <c r="AC40" s="225"/>
      <c r="AD40" s="225"/>
      <c r="AE40" s="225"/>
      <c r="AO40" s="49"/>
      <c r="BE40" s="49" t="s">
        <v>77</v>
      </c>
      <c r="BF40" s="49"/>
      <c r="BG40" t="s">
        <v>27</v>
      </c>
      <c r="BH40">
        <v>95.9</v>
      </c>
      <c r="BI40">
        <v>16</v>
      </c>
      <c r="BJ40">
        <v>84.2</v>
      </c>
      <c r="BK40">
        <v>20</v>
      </c>
      <c r="BL40">
        <v>92.1</v>
      </c>
      <c r="BM40">
        <v>30</v>
      </c>
      <c r="BN40">
        <v>90.7</v>
      </c>
      <c r="BO40">
        <v>27</v>
      </c>
      <c r="BP40">
        <v>93.3</v>
      </c>
      <c r="BQ40" s="53">
        <v>27</v>
      </c>
      <c r="BR40" t="s">
        <v>27</v>
      </c>
      <c r="BS40">
        <v>567.1</v>
      </c>
      <c r="BT40">
        <v>16</v>
      </c>
      <c r="BU40">
        <v>560.29999999999995</v>
      </c>
      <c r="BV40">
        <v>12</v>
      </c>
      <c r="BW40">
        <v>664.7</v>
      </c>
      <c r="BX40">
        <v>16</v>
      </c>
      <c r="BY40">
        <v>604.1</v>
      </c>
      <c r="BZ40">
        <v>14</v>
      </c>
      <c r="CA40">
        <v>647.70000000000005</v>
      </c>
      <c r="CB40">
        <v>14</v>
      </c>
      <c r="CE40" s="52"/>
      <c r="CV40" s="53" t="s">
        <v>106</v>
      </c>
      <c r="CX40" t="s">
        <v>27</v>
      </c>
      <c r="CY40">
        <v>0.2</v>
      </c>
      <c r="CZ40">
        <v>1.4</v>
      </c>
      <c r="DA40">
        <v>7</v>
      </c>
      <c r="DB40">
        <v>7.1</v>
      </c>
    </row>
    <row r="41" spans="1:108" ht="15" x14ac:dyDescent="0.25">
      <c r="A41" s="242" t="s">
        <v>339</v>
      </c>
      <c r="B41" s="242">
        <f>'Rankings 2020-21'!B51</f>
        <v>285.3</v>
      </c>
      <c r="C41" s="242">
        <f>'Rankings 2020-21'!C51</f>
        <v>22</v>
      </c>
      <c r="D41" s="242" t="str">
        <f>'Rankings 2020-21'!A51</f>
        <v>JAMAICA  :</v>
      </c>
      <c r="E41" s="242">
        <f>'Rankings 2020-21'!D51</f>
        <v>253.7</v>
      </c>
      <c r="F41" s="242">
        <f>'Rankings 2020-21'!E51</f>
        <v>19</v>
      </c>
      <c r="G41">
        <v>284.3</v>
      </c>
      <c r="H41">
        <v>17</v>
      </c>
      <c r="I41">
        <v>297.8</v>
      </c>
      <c r="J41">
        <v>23</v>
      </c>
      <c r="K41">
        <v>317.3</v>
      </c>
      <c r="L41">
        <v>21</v>
      </c>
      <c r="M41">
        <v>269.8</v>
      </c>
      <c r="N41">
        <v>21</v>
      </c>
      <c r="O41">
        <v>257</v>
      </c>
      <c r="P41">
        <v>19</v>
      </c>
      <c r="X41">
        <v>422.5</v>
      </c>
      <c r="Y41">
        <v>17</v>
      </c>
      <c r="Z41">
        <v>310</v>
      </c>
      <c r="AA41">
        <v>19</v>
      </c>
      <c r="AB41" s="225">
        <v>33.4</v>
      </c>
      <c r="AC41" s="225">
        <v>24</v>
      </c>
      <c r="AD41" s="225">
        <v>263</v>
      </c>
      <c r="AE41" s="225">
        <v>22</v>
      </c>
      <c r="AO41" s="49" t="s">
        <v>40</v>
      </c>
      <c r="AP41" t="s">
        <v>27</v>
      </c>
      <c r="AR41">
        <v>397.2</v>
      </c>
      <c r="AS41">
        <v>16</v>
      </c>
      <c r="AT41">
        <v>0</v>
      </c>
      <c r="AU41">
        <v>0</v>
      </c>
      <c r="AV41">
        <v>33.4</v>
      </c>
      <c r="AW41">
        <v>24</v>
      </c>
      <c r="AX41">
        <v>801.1</v>
      </c>
      <c r="AY41">
        <v>9</v>
      </c>
      <c r="AZ41">
        <v>158</v>
      </c>
      <c r="BA41">
        <v>24</v>
      </c>
      <c r="BE41" s="49"/>
      <c r="BF41" s="49"/>
      <c r="BQ41" s="52"/>
      <c r="CE41" s="53" t="s">
        <v>45</v>
      </c>
      <c r="CF41" t="s">
        <v>27</v>
      </c>
      <c r="CG41">
        <v>294.8</v>
      </c>
      <c r="CH41">
        <v>15</v>
      </c>
      <c r="CI41">
        <v>571.9</v>
      </c>
      <c r="CJ41">
        <v>13</v>
      </c>
      <c r="CK41">
        <v>799.3</v>
      </c>
      <c r="CL41">
        <v>12</v>
      </c>
      <c r="CM41">
        <v>537.70000000000005</v>
      </c>
      <c r="CN41">
        <v>13</v>
      </c>
      <c r="CO41">
        <v>1001.9</v>
      </c>
      <c r="CP41">
        <v>13</v>
      </c>
      <c r="CV41" s="53" t="s">
        <v>45</v>
      </c>
      <c r="CX41" t="s">
        <v>27</v>
      </c>
      <c r="CY41">
        <v>0</v>
      </c>
      <c r="CZ41">
        <v>0</v>
      </c>
      <c r="DA41">
        <v>294.8</v>
      </c>
      <c r="DB41">
        <v>571.9</v>
      </c>
    </row>
    <row r="42" spans="1:108" ht="15" x14ac:dyDescent="0.25">
      <c r="A42" s="52"/>
      <c r="B42" s="52"/>
      <c r="C42" s="52"/>
      <c r="D42" s="52"/>
      <c r="E42" s="52"/>
      <c r="F42" s="52"/>
      <c r="AB42" s="225"/>
      <c r="AC42" s="225"/>
      <c r="AD42" s="225"/>
      <c r="AE42" s="225"/>
      <c r="AO42" s="49"/>
      <c r="BE42" s="49" t="s">
        <v>62</v>
      </c>
      <c r="BF42" s="49"/>
      <c r="BG42" t="s">
        <v>27</v>
      </c>
      <c r="BH42">
        <v>94.9</v>
      </c>
      <c r="BI42">
        <v>17</v>
      </c>
      <c r="BJ42">
        <v>275.10000000000002</v>
      </c>
      <c r="BK42">
        <v>16</v>
      </c>
      <c r="BL42">
        <v>536.4</v>
      </c>
      <c r="BM42">
        <v>14</v>
      </c>
      <c r="BN42">
        <v>999.9</v>
      </c>
      <c r="BO42">
        <v>9</v>
      </c>
      <c r="BP42">
        <v>1399.4</v>
      </c>
      <c r="BQ42" s="53">
        <v>6</v>
      </c>
      <c r="BR42" t="s">
        <v>27</v>
      </c>
      <c r="BS42">
        <v>467.8</v>
      </c>
      <c r="BT42">
        <v>17</v>
      </c>
      <c r="BU42">
        <v>494.6</v>
      </c>
      <c r="BV42">
        <v>15</v>
      </c>
      <c r="BW42">
        <v>950.4</v>
      </c>
      <c r="BX42">
        <v>14</v>
      </c>
      <c r="BY42">
        <v>708.6</v>
      </c>
      <c r="BZ42">
        <v>13</v>
      </c>
      <c r="CA42">
        <v>1118.3</v>
      </c>
      <c r="CB42">
        <v>9</v>
      </c>
      <c r="CE42" s="52"/>
      <c r="CV42" s="53" t="s">
        <v>46</v>
      </c>
      <c r="CX42" t="s">
        <v>27</v>
      </c>
      <c r="CY42">
        <v>0</v>
      </c>
      <c r="CZ42">
        <v>0</v>
      </c>
      <c r="DA42">
        <v>0</v>
      </c>
      <c r="DB42">
        <v>6.1</v>
      </c>
    </row>
    <row r="43" spans="1:108" ht="15" x14ac:dyDescent="0.25">
      <c r="A43" s="260" t="s">
        <v>342</v>
      </c>
      <c r="B43" s="260">
        <f>'Rankings 2020-21'!B9</f>
        <v>21389.9</v>
      </c>
      <c r="C43" s="260">
        <f>'Rankings 2020-21'!C9</f>
        <v>1</v>
      </c>
      <c r="D43" s="242" t="str">
        <f>'Rankings 2020-21'!A9</f>
        <v>CHINA    :</v>
      </c>
      <c r="E43" s="260">
        <f>'Rankings 2020-21'!D9</f>
        <v>2110</v>
      </c>
      <c r="F43" s="260">
        <f>'Rankings 2020-21'!E9</f>
        <v>5</v>
      </c>
      <c r="G43">
        <v>259.60000000000002</v>
      </c>
      <c r="H43">
        <v>18</v>
      </c>
      <c r="I43">
        <v>357.5</v>
      </c>
      <c r="J43">
        <v>21</v>
      </c>
      <c r="K43">
        <v>717.9</v>
      </c>
      <c r="L43">
        <v>12</v>
      </c>
      <c r="M43">
        <v>184.8</v>
      </c>
      <c r="N43">
        <v>24</v>
      </c>
      <c r="O43">
        <v>473.5</v>
      </c>
      <c r="P43">
        <v>15</v>
      </c>
      <c r="X43">
        <v>559.9</v>
      </c>
      <c r="Y43">
        <v>14</v>
      </c>
      <c r="Z43">
        <v>368.9</v>
      </c>
      <c r="AA43">
        <v>18</v>
      </c>
      <c r="AB43" s="225">
        <v>1</v>
      </c>
      <c r="AC43" s="225">
        <v>36</v>
      </c>
      <c r="AD43" s="225">
        <v>182.5</v>
      </c>
      <c r="AE43" s="225">
        <v>26</v>
      </c>
      <c r="AO43" s="49" t="s">
        <v>68</v>
      </c>
      <c r="AP43" t="s">
        <v>27</v>
      </c>
      <c r="AR43">
        <v>371.7</v>
      </c>
      <c r="AS43">
        <v>17</v>
      </c>
      <c r="AT43">
        <v>209.7</v>
      </c>
      <c r="AU43">
        <v>10</v>
      </c>
      <c r="AV43">
        <v>382.1</v>
      </c>
      <c r="AW43">
        <v>13</v>
      </c>
      <c r="AX43">
        <v>431.2</v>
      </c>
      <c r="AY43">
        <v>18</v>
      </c>
      <c r="AZ43">
        <v>351.6</v>
      </c>
      <c r="BA43">
        <v>19</v>
      </c>
      <c r="BE43" s="49"/>
      <c r="BF43" s="49"/>
      <c r="BQ43" s="52"/>
      <c r="CE43" s="53" t="s">
        <v>62</v>
      </c>
      <c r="CF43" t="s">
        <v>27</v>
      </c>
      <c r="CG43">
        <v>275.10000000000002</v>
      </c>
      <c r="CH43">
        <v>16</v>
      </c>
      <c r="CI43">
        <v>536.4</v>
      </c>
      <c r="CJ43">
        <v>14</v>
      </c>
      <c r="CK43">
        <v>999.9</v>
      </c>
      <c r="CL43">
        <v>9</v>
      </c>
      <c r="CM43">
        <v>1399.4</v>
      </c>
      <c r="CN43">
        <v>6</v>
      </c>
      <c r="CO43">
        <v>2960.7</v>
      </c>
      <c r="CP43">
        <v>6</v>
      </c>
      <c r="CV43" s="53" t="s">
        <v>47</v>
      </c>
      <c r="CX43" t="s">
        <v>27</v>
      </c>
      <c r="CY43">
        <v>0</v>
      </c>
      <c r="CZ43">
        <v>0</v>
      </c>
      <c r="DA43">
        <v>0</v>
      </c>
      <c r="DB43">
        <v>1035.4000000000001</v>
      </c>
    </row>
    <row r="44" spans="1:108" ht="15" x14ac:dyDescent="0.25">
      <c r="A44" s="52"/>
      <c r="B44" s="52"/>
      <c r="C44" s="52"/>
      <c r="D44" s="52"/>
      <c r="E44" s="52"/>
      <c r="F44" s="52"/>
      <c r="AB44" s="225"/>
      <c r="AC44" s="225"/>
      <c r="AD44" s="225"/>
      <c r="AE44" s="225"/>
      <c r="AO44" s="49"/>
      <c r="BE44" s="49" t="s">
        <v>72</v>
      </c>
      <c r="BF44" s="49"/>
      <c r="BG44" t="s">
        <v>27</v>
      </c>
      <c r="BH44">
        <v>43.4</v>
      </c>
      <c r="BI44">
        <v>18</v>
      </c>
      <c r="BJ44">
        <v>123</v>
      </c>
      <c r="BK44">
        <v>19</v>
      </c>
      <c r="BL44">
        <v>118</v>
      </c>
      <c r="BM44">
        <v>28</v>
      </c>
      <c r="BN44">
        <v>106.3</v>
      </c>
      <c r="BO44">
        <v>25</v>
      </c>
      <c r="BP44">
        <v>93.5</v>
      </c>
      <c r="BQ44" s="53">
        <v>26</v>
      </c>
      <c r="BR44" t="s">
        <v>27</v>
      </c>
      <c r="BS44">
        <v>431.4</v>
      </c>
      <c r="BT44">
        <v>18</v>
      </c>
      <c r="BU44">
        <v>400.4</v>
      </c>
      <c r="BV44">
        <v>16</v>
      </c>
      <c r="BW44">
        <v>478.9</v>
      </c>
      <c r="BX44">
        <v>19</v>
      </c>
      <c r="BY44">
        <v>510.3</v>
      </c>
      <c r="BZ44">
        <v>17</v>
      </c>
      <c r="CA44">
        <v>460</v>
      </c>
      <c r="CB44">
        <v>18</v>
      </c>
      <c r="CE44" s="52"/>
      <c r="CV44" s="53" t="s">
        <v>167</v>
      </c>
      <c r="CX44" t="s">
        <v>27</v>
      </c>
      <c r="CY44">
        <v>0</v>
      </c>
      <c r="CZ44">
        <v>0</v>
      </c>
      <c r="DA44">
        <v>0</v>
      </c>
      <c r="DB44" t="s">
        <v>160</v>
      </c>
    </row>
    <row r="45" spans="1:108" ht="15" x14ac:dyDescent="0.25">
      <c r="A45" s="242" t="s">
        <v>335</v>
      </c>
      <c r="B45" s="242">
        <f>'Rankings 2020-21'!B37</f>
        <v>516.70000000000005</v>
      </c>
      <c r="C45" s="242">
        <f>'Rankings 2020-21'!C37</f>
        <v>15</v>
      </c>
      <c r="D45" s="242" t="str">
        <f>'Rankings 2020-21'!A37</f>
        <v>ISRAEL   :</v>
      </c>
      <c r="E45" s="242">
        <f>'Rankings 2020-21'!D37</f>
        <v>446.1</v>
      </c>
      <c r="F45" s="242">
        <f>'Rankings 2020-21'!E37</f>
        <v>16</v>
      </c>
      <c r="G45">
        <v>164.2</v>
      </c>
      <c r="H45">
        <v>19</v>
      </c>
      <c r="I45">
        <v>639.5</v>
      </c>
      <c r="J45">
        <v>16</v>
      </c>
      <c r="K45">
        <v>67.5</v>
      </c>
      <c r="L45">
        <v>36</v>
      </c>
      <c r="M45">
        <v>386.7</v>
      </c>
      <c r="N45">
        <v>17</v>
      </c>
      <c r="O45">
        <v>0</v>
      </c>
      <c r="P45">
        <v>0</v>
      </c>
      <c r="X45">
        <v>0</v>
      </c>
      <c r="Y45">
        <v>0</v>
      </c>
      <c r="Z45">
        <v>192.4</v>
      </c>
      <c r="AA45">
        <v>23</v>
      </c>
      <c r="AB45" s="225">
        <v>487.2</v>
      </c>
      <c r="AC45" s="225">
        <v>10</v>
      </c>
      <c r="AD45" s="225">
        <v>241.9</v>
      </c>
      <c r="AE45" s="225">
        <v>23</v>
      </c>
      <c r="AO45" s="49" t="s">
        <v>75</v>
      </c>
      <c r="AP45" t="s">
        <v>27</v>
      </c>
      <c r="AR45">
        <v>368.9</v>
      </c>
      <c r="AS45">
        <v>18</v>
      </c>
      <c r="AT45">
        <v>132.69999999999999</v>
      </c>
      <c r="AU45">
        <v>12</v>
      </c>
      <c r="AV45">
        <v>365.8</v>
      </c>
      <c r="AW45">
        <v>14</v>
      </c>
      <c r="AX45">
        <v>479.2</v>
      </c>
      <c r="AY45">
        <v>17</v>
      </c>
      <c r="AZ45">
        <v>431.4</v>
      </c>
      <c r="BA45">
        <v>18</v>
      </c>
      <c r="BE45" s="49"/>
      <c r="BF45" s="49"/>
      <c r="BQ45" s="52"/>
      <c r="CE45" s="53" t="s">
        <v>69</v>
      </c>
      <c r="CF45" t="s">
        <v>27</v>
      </c>
      <c r="CG45">
        <v>271.10000000000002</v>
      </c>
      <c r="CH45">
        <v>17</v>
      </c>
      <c r="CI45">
        <v>241.9</v>
      </c>
      <c r="CJ45">
        <v>23</v>
      </c>
      <c r="CK45">
        <v>226</v>
      </c>
      <c r="CL45">
        <v>21</v>
      </c>
      <c r="CM45">
        <v>252.5</v>
      </c>
      <c r="CN45">
        <v>20</v>
      </c>
      <c r="CO45">
        <v>247.7</v>
      </c>
      <c r="CP45">
        <v>28</v>
      </c>
      <c r="CV45" s="53" t="s">
        <v>48</v>
      </c>
      <c r="CX45" t="s">
        <v>27</v>
      </c>
      <c r="CY45">
        <v>0</v>
      </c>
      <c r="CZ45">
        <v>0</v>
      </c>
      <c r="DA45">
        <v>10.1</v>
      </c>
      <c r="DB45">
        <v>19.600000000000001</v>
      </c>
    </row>
    <row r="46" spans="1:108" ht="15" x14ac:dyDescent="0.25">
      <c r="A46" s="52"/>
      <c r="B46" s="52"/>
      <c r="C46" s="52"/>
      <c r="D46" s="52"/>
      <c r="E46" s="52"/>
      <c r="F46" s="52"/>
      <c r="AB46" s="225"/>
      <c r="AC46" s="225"/>
      <c r="AD46" s="225"/>
      <c r="AE46" s="225"/>
      <c r="AO46" s="49"/>
      <c r="BE46" s="49" t="s">
        <v>64</v>
      </c>
      <c r="BF46" s="49"/>
      <c r="BG46" t="s">
        <v>27</v>
      </c>
      <c r="BH46">
        <v>31.8</v>
      </c>
      <c r="BI46">
        <v>19</v>
      </c>
      <c r="BJ46">
        <v>386.5</v>
      </c>
      <c r="BK46">
        <v>12</v>
      </c>
      <c r="BL46">
        <v>685.2</v>
      </c>
      <c r="BM46">
        <v>10</v>
      </c>
      <c r="BN46">
        <v>890.6</v>
      </c>
      <c r="BO46">
        <v>10</v>
      </c>
      <c r="BP46">
        <v>954.8</v>
      </c>
      <c r="BQ46" s="53">
        <v>8</v>
      </c>
      <c r="BR46" t="s">
        <v>27</v>
      </c>
      <c r="BS46">
        <v>351.6</v>
      </c>
      <c r="BT46">
        <v>19</v>
      </c>
      <c r="BU46">
        <v>389.7</v>
      </c>
      <c r="BV46">
        <v>17</v>
      </c>
      <c r="BW46">
        <v>328.4</v>
      </c>
      <c r="BX46">
        <v>26</v>
      </c>
      <c r="BY46">
        <v>318.7</v>
      </c>
      <c r="BZ46">
        <v>23</v>
      </c>
      <c r="CA46">
        <v>324.39999999999998</v>
      </c>
      <c r="CB46">
        <v>22</v>
      </c>
      <c r="CE46" s="52"/>
      <c r="CV46" s="53" t="s">
        <v>49</v>
      </c>
      <c r="CX46" t="s">
        <v>27</v>
      </c>
      <c r="CY46">
        <v>0</v>
      </c>
      <c r="CZ46">
        <v>0</v>
      </c>
      <c r="DA46">
        <v>1</v>
      </c>
      <c r="DB46">
        <v>12.4</v>
      </c>
    </row>
    <row r="47" spans="1:108" ht="15" x14ac:dyDescent="0.25">
      <c r="A47" s="242" t="s">
        <v>333</v>
      </c>
      <c r="B47" s="242">
        <f>'Rankings 2020-21'!B35</f>
        <v>518.5</v>
      </c>
      <c r="C47" s="242">
        <f>'Rankings 2020-21'!C35</f>
        <v>14</v>
      </c>
      <c r="D47" s="242" t="str">
        <f>'Rankings 2020-21'!A35</f>
        <v>MOROCCO  :</v>
      </c>
      <c r="E47" s="242">
        <f>'Rankings 2020-21'!D35</f>
        <v>43.4</v>
      </c>
      <c r="F47" s="242">
        <f>'Rankings 2020-21'!E35</f>
        <v>27</v>
      </c>
      <c r="G47">
        <v>163.6</v>
      </c>
      <c r="H47">
        <v>20</v>
      </c>
      <c r="I47">
        <v>795.9</v>
      </c>
      <c r="J47">
        <v>13</v>
      </c>
      <c r="K47">
        <v>905.3</v>
      </c>
      <c r="L47">
        <v>9</v>
      </c>
      <c r="M47">
        <v>438.4</v>
      </c>
      <c r="N47">
        <v>15</v>
      </c>
      <c r="O47">
        <v>310.89999999999998</v>
      </c>
      <c r="P47">
        <v>18</v>
      </c>
      <c r="X47">
        <v>701.8</v>
      </c>
      <c r="Y47">
        <v>12</v>
      </c>
      <c r="Z47">
        <v>1017.2</v>
      </c>
      <c r="AA47">
        <v>10</v>
      </c>
      <c r="AB47" s="225">
        <v>212.2</v>
      </c>
      <c r="AC47" s="225">
        <v>18</v>
      </c>
      <c r="AD47" s="225">
        <v>44.7</v>
      </c>
      <c r="AE47" s="225">
        <v>37</v>
      </c>
      <c r="AO47" s="49" t="s">
        <v>73</v>
      </c>
      <c r="AP47" t="s">
        <v>27</v>
      </c>
      <c r="AR47">
        <v>310</v>
      </c>
      <c r="AS47">
        <v>19</v>
      </c>
      <c r="AT47">
        <v>129.4</v>
      </c>
      <c r="AU47">
        <v>13</v>
      </c>
      <c r="AV47">
        <v>212.2</v>
      </c>
      <c r="AW47">
        <v>18</v>
      </c>
      <c r="AX47">
        <v>263</v>
      </c>
      <c r="AY47">
        <v>22</v>
      </c>
      <c r="AZ47">
        <v>326.60000000000002</v>
      </c>
      <c r="BA47">
        <v>20</v>
      </c>
      <c r="BE47" s="49"/>
      <c r="BF47" s="49"/>
      <c r="BQ47" s="52"/>
      <c r="CE47" s="53" t="s">
        <v>73</v>
      </c>
      <c r="CF47" t="s">
        <v>27</v>
      </c>
      <c r="CG47">
        <v>212.2</v>
      </c>
      <c r="CH47">
        <v>18</v>
      </c>
      <c r="CI47">
        <v>263</v>
      </c>
      <c r="CJ47">
        <v>22</v>
      </c>
      <c r="CK47">
        <v>326.60000000000002</v>
      </c>
      <c r="CL47">
        <v>20</v>
      </c>
      <c r="CM47">
        <v>331.6</v>
      </c>
      <c r="CN47">
        <v>18</v>
      </c>
      <c r="CO47">
        <v>384.9</v>
      </c>
      <c r="CP47">
        <v>24</v>
      </c>
      <c r="CV47" s="53"/>
      <c r="CX47" t="s">
        <v>27</v>
      </c>
    </row>
    <row r="48" spans="1:108" ht="15" x14ac:dyDescent="0.25">
      <c r="A48" s="52"/>
      <c r="B48" s="52"/>
      <c r="C48" s="52"/>
      <c r="D48" s="52"/>
      <c r="E48" s="52"/>
      <c r="F48" s="52"/>
      <c r="AB48" s="225"/>
      <c r="AC48" s="225"/>
      <c r="AD48" s="225"/>
      <c r="AE48" s="225"/>
      <c r="AO48" s="49"/>
      <c r="BE48" s="49" t="s">
        <v>58</v>
      </c>
      <c r="BF48" s="49"/>
      <c r="BG48" t="s">
        <v>27</v>
      </c>
      <c r="BH48">
        <v>29</v>
      </c>
      <c r="BI48">
        <v>20</v>
      </c>
      <c r="BJ48">
        <v>35.6</v>
      </c>
      <c r="BK48">
        <v>23</v>
      </c>
      <c r="BL48">
        <v>35.700000000000003</v>
      </c>
      <c r="BM48">
        <v>39</v>
      </c>
      <c r="BN48">
        <v>38.4</v>
      </c>
      <c r="BO48">
        <v>31</v>
      </c>
      <c r="BP48">
        <v>38.6</v>
      </c>
      <c r="BQ48" s="53">
        <v>35</v>
      </c>
      <c r="BR48" t="s">
        <v>27</v>
      </c>
      <c r="BS48">
        <v>326.60000000000002</v>
      </c>
      <c r="BT48">
        <v>20</v>
      </c>
      <c r="BU48">
        <v>331.6</v>
      </c>
      <c r="BV48">
        <v>18</v>
      </c>
      <c r="BW48">
        <v>384.9</v>
      </c>
      <c r="BX48">
        <v>24</v>
      </c>
      <c r="BY48">
        <v>347.6</v>
      </c>
      <c r="BZ48">
        <v>22</v>
      </c>
      <c r="CA48">
        <v>311.89999999999998</v>
      </c>
      <c r="CB48">
        <v>25</v>
      </c>
      <c r="CE48" s="52"/>
      <c r="CV48" s="53" t="s">
        <v>50</v>
      </c>
      <c r="CX48" t="s">
        <v>27</v>
      </c>
      <c r="CY48">
        <v>0</v>
      </c>
      <c r="CZ48">
        <v>7.3</v>
      </c>
      <c r="DA48">
        <v>604</v>
      </c>
      <c r="DB48">
        <v>3742.3</v>
      </c>
    </row>
    <row r="49" spans="1:108" ht="15" x14ac:dyDescent="0.25">
      <c r="A49" s="242" t="s">
        <v>327</v>
      </c>
      <c r="B49" s="242">
        <f>'Rankings 2020-21'!B49</f>
        <v>420.5</v>
      </c>
      <c r="C49" s="242">
        <f>'Rankings 2020-21'!C49</f>
        <v>21</v>
      </c>
      <c r="D49" s="242" t="str">
        <f>'Rankings 2020-21'!A49</f>
        <v>VENEZ    :</v>
      </c>
      <c r="E49" s="242">
        <f>'Rankings 2020-21'!D49</f>
        <v>350.6</v>
      </c>
      <c r="F49" s="242">
        <f>'Rankings 2020-21'!E49</f>
        <v>17</v>
      </c>
      <c r="G49">
        <v>150</v>
      </c>
      <c r="H49">
        <v>21</v>
      </c>
      <c r="I49">
        <v>368.3</v>
      </c>
      <c r="J49">
        <v>20</v>
      </c>
      <c r="K49">
        <v>396.3</v>
      </c>
      <c r="L49">
        <v>17</v>
      </c>
      <c r="M49">
        <v>949.4</v>
      </c>
      <c r="N49">
        <v>9</v>
      </c>
      <c r="O49">
        <v>701.8</v>
      </c>
      <c r="P49">
        <v>12</v>
      </c>
      <c r="X49">
        <v>473.5</v>
      </c>
      <c r="Y49">
        <v>15</v>
      </c>
      <c r="Z49">
        <v>2759.4</v>
      </c>
      <c r="AA49">
        <v>5</v>
      </c>
      <c r="AB49" s="225">
        <v>271.10000000000002</v>
      </c>
      <c r="AC49" s="225">
        <v>17</v>
      </c>
      <c r="AD49" s="225">
        <v>118</v>
      </c>
      <c r="AE49" s="225">
        <v>28</v>
      </c>
      <c r="AO49" s="49" t="s">
        <v>69</v>
      </c>
      <c r="AP49" t="s">
        <v>27</v>
      </c>
      <c r="AR49">
        <v>246.3</v>
      </c>
      <c r="AS49">
        <v>20</v>
      </c>
      <c r="AT49">
        <v>237.9</v>
      </c>
      <c r="AU49">
        <v>9</v>
      </c>
      <c r="AV49">
        <v>271.10000000000002</v>
      </c>
      <c r="AW49">
        <v>17</v>
      </c>
      <c r="AX49">
        <v>241.9</v>
      </c>
      <c r="AY49">
        <v>23</v>
      </c>
      <c r="AZ49">
        <v>226</v>
      </c>
      <c r="BA49">
        <v>21</v>
      </c>
      <c r="BE49" s="49"/>
      <c r="BF49" s="49"/>
      <c r="BQ49" s="52"/>
      <c r="CE49" s="53" t="s">
        <v>72</v>
      </c>
      <c r="CF49" t="s">
        <v>27</v>
      </c>
      <c r="CG49">
        <v>123</v>
      </c>
      <c r="CH49">
        <v>19</v>
      </c>
      <c r="CI49">
        <v>118</v>
      </c>
      <c r="CJ49">
        <v>28</v>
      </c>
      <c r="CK49">
        <v>106.3</v>
      </c>
      <c r="CL49">
        <v>25</v>
      </c>
      <c r="CM49">
        <v>93.5</v>
      </c>
      <c r="CN49">
        <v>26</v>
      </c>
      <c r="CO49">
        <v>123.4</v>
      </c>
      <c r="CP49">
        <v>31</v>
      </c>
      <c r="CV49" s="53" t="s">
        <v>51</v>
      </c>
      <c r="CX49" t="s">
        <v>27</v>
      </c>
      <c r="CY49">
        <v>0</v>
      </c>
      <c r="CZ49">
        <v>0</v>
      </c>
      <c r="DA49">
        <v>0</v>
      </c>
      <c r="DB49">
        <v>44.7</v>
      </c>
    </row>
    <row r="50" spans="1:108" ht="15" x14ac:dyDescent="0.25">
      <c r="A50" s="52"/>
      <c r="B50" s="52"/>
      <c r="C50" s="52"/>
      <c r="D50" s="52"/>
      <c r="E50" s="52"/>
      <c r="F50" s="52"/>
      <c r="AB50" s="225"/>
      <c r="AC50" s="225"/>
      <c r="AD50" s="225"/>
      <c r="AE50" s="225"/>
      <c r="AO50" s="49"/>
      <c r="BE50" s="49" t="s">
        <v>79</v>
      </c>
      <c r="BF50" s="49"/>
      <c r="BG50" t="s">
        <v>27</v>
      </c>
      <c r="BH50">
        <v>22.4</v>
      </c>
      <c r="BI50">
        <v>21</v>
      </c>
      <c r="BJ50">
        <v>43.2</v>
      </c>
      <c r="BK50">
        <v>22</v>
      </c>
      <c r="BL50">
        <v>38.799999999999997</v>
      </c>
      <c r="BM50">
        <v>38</v>
      </c>
      <c r="BN50">
        <v>25.4</v>
      </c>
      <c r="BO50">
        <v>36</v>
      </c>
      <c r="BP50">
        <v>22.5</v>
      </c>
      <c r="BQ50" s="53">
        <v>38</v>
      </c>
      <c r="BR50" t="s">
        <v>27</v>
      </c>
      <c r="BS50">
        <v>226</v>
      </c>
      <c r="BT50">
        <v>21</v>
      </c>
      <c r="BU50">
        <v>252.5</v>
      </c>
      <c r="BV50">
        <v>20</v>
      </c>
      <c r="BW50">
        <v>247.7</v>
      </c>
      <c r="BX50">
        <v>28</v>
      </c>
      <c r="BY50">
        <v>260.8</v>
      </c>
      <c r="BZ50">
        <v>26</v>
      </c>
      <c r="CA50">
        <v>254.5</v>
      </c>
      <c r="CB50">
        <v>26</v>
      </c>
      <c r="CE50" s="52"/>
      <c r="CV50" s="53" t="s">
        <v>52</v>
      </c>
      <c r="CX50" t="s">
        <v>27</v>
      </c>
      <c r="CY50">
        <v>0</v>
      </c>
      <c r="CZ50">
        <v>7.3</v>
      </c>
      <c r="DA50">
        <v>544.9</v>
      </c>
      <c r="DB50">
        <v>3301.9</v>
      </c>
      <c r="DD50">
        <f>+DA50+CY50</f>
        <v>544.9</v>
      </c>
    </row>
    <row r="51" spans="1:108" ht="15" x14ac:dyDescent="0.25">
      <c r="A51" s="242" t="s">
        <v>356</v>
      </c>
      <c r="B51" s="242">
        <f>'Rankings 2020-21'!B65</f>
        <v>65.599999999999994</v>
      </c>
      <c r="C51" s="242">
        <f>'Rankings 2020-21'!C65</f>
        <v>29</v>
      </c>
      <c r="D51" s="242" t="str">
        <f>'Rankings 2020-21'!A65</f>
        <v>N ZEAL   :</v>
      </c>
      <c r="E51" s="242">
        <f>'Rankings 2020-21'!D65</f>
        <v>5.6</v>
      </c>
      <c r="F51" s="242">
        <f>'Rankings 2020-21'!E65</f>
        <v>39</v>
      </c>
      <c r="G51">
        <v>138</v>
      </c>
      <c r="H51">
        <v>22</v>
      </c>
      <c r="I51">
        <v>34</v>
      </c>
      <c r="J51">
        <v>37</v>
      </c>
      <c r="K51">
        <v>5.8</v>
      </c>
      <c r="L51">
        <v>51</v>
      </c>
      <c r="M51">
        <v>54.2</v>
      </c>
      <c r="N51">
        <v>38</v>
      </c>
      <c r="O51">
        <v>93.3</v>
      </c>
      <c r="P51">
        <v>25</v>
      </c>
      <c r="X51">
        <v>866.8</v>
      </c>
      <c r="Y51">
        <v>10</v>
      </c>
      <c r="Z51">
        <v>152.9</v>
      </c>
      <c r="AA51">
        <v>24</v>
      </c>
      <c r="AB51" s="225">
        <v>386.5</v>
      </c>
      <c r="AC51" s="225">
        <v>12</v>
      </c>
      <c r="AD51" s="225">
        <v>349.8</v>
      </c>
      <c r="AE51" s="225">
        <v>21</v>
      </c>
      <c r="AO51" s="49" t="s">
        <v>116</v>
      </c>
      <c r="AP51" t="s">
        <v>27</v>
      </c>
      <c r="AR51">
        <v>223.4</v>
      </c>
      <c r="AS51">
        <v>21</v>
      </c>
      <c r="AT51">
        <v>0</v>
      </c>
      <c r="AU51">
        <v>0</v>
      </c>
      <c r="AV51">
        <v>0</v>
      </c>
      <c r="AW51">
        <v>0</v>
      </c>
      <c r="AX51">
        <v>349.8</v>
      </c>
      <c r="AY51">
        <v>21</v>
      </c>
      <c r="AZ51">
        <v>0</v>
      </c>
      <c r="BA51">
        <v>0</v>
      </c>
      <c r="BE51" s="49"/>
      <c r="BF51" s="49"/>
      <c r="BQ51" s="52"/>
      <c r="CE51" s="53" t="s">
        <v>77</v>
      </c>
      <c r="CF51" t="s">
        <v>27</v>
      </c>
      <c r="CG51">
        <v>84.2</v>
      </c>
      <c r="CH51">
        <v>20</v>
      </c>
      <c r="CI51">
        <v>92.1</v>
      </c>
      <c r="CJ51">
        <v>30</v>
      </c>
      <c r="CK51">
        <v>90.7</v>
      </c>
      <c r="CL51">
        <v>27</v>
      </c>
      <c r="CM51">
        <v>93.3</v>
      </c>
      <c r="CN51">
        <v>27</v>
      </c>
      <c r="CO51">
        <v>133.19999999999999</v>
      </c>
      <c r="CP51">
        <v>30</v>
      </c>
      <c r="CV51" s="53" t="s">
        <v>54</v>
      </c>
      <c r="CX51" t="s">
        <v>27</v>
      </c>
      <c r="CY51">
        <v>0</v>
      </c>
      <c r="CZ51">
        <v>0</v>
      </c>
      <c r="DA51">
        <v>0</v>
      </c>
      <c r="DB51">
        <v>52.5</v>
      </c>
    </row>
    <row r="52" spans="1:108" ht="15" x14ac:dyDescent="0.25">
      <c r="A52" s="52"/>
      <c r="B52" s="52"/>
      <c r="C52" s="52"/>
      <c r="D52" s="52"/>
      <c r="E52" s="52"/>
      <c r="F52" s="52"/>
      <c r="AB52" s="225"/>
      <c r="AC52" s="225"/>
      <c r="AD52" s="225"/>
      <c r="AE52" s="225"/>
      <c r="AO52" s="49"/>
      <c r="BE52" s="49" t="s">
        <v>37</v>
      </c>
      <c r="BF52" s="49"/>
      <c r="BG52" t="s">
        <v>27</v>
      </c>
      <c r="BH52">
        <v>14.7</v>
      </c>
      <c r="BI52">
        <v>22</v>
      </c>
      <c r="BJ52">
        <v>22.6</v>
      </c>
      <c r="BK52">
        <v>27</v>
      </c>
      <c r="BL52">
        <v>23.9</v>
      </c>
      <c r="BM52">
        <v>41</v>
      </c>
      <c r="BN52">
        <v>25.9</v>
      </c>
      <c r="BO52">
        <v>35</v>
      </c>
      <c r="BP52">
        <v>26.6</v>
      </c>
      <c r="BQ52" s="53">
        <v>37</v>
      </c>
      <c r="BR52" t="s">
        <v>27</v>
      </c>
      <c r="BS52">
        <v>180.3</v>
      </c>
      <c r="BT52">
        <v>22</v>
      </c>
      <c r="BU52">
        <v>76.2</v>
      </c>
      <c r="BV52">
        <v>32</v>
      </c>
      <c r="BW52">
        <v>528</v>
      </c>
      <c r="BX52">
        <v>18</v>
      </c>
      <c r="BY52">
        <v>470.4</v>
      </c>
      <c r="BZ52">
        <v>20</v>
      </c>
      <c r="CA52">
        <v>416.5</v>
      </c>
      <c r="CB52">
        <v>20</v>
      </c>
      <c r="CE52" s="52"/>
      <c r="CV52" s="53" t="s">
        <v>55</v>
      </c>
      <c r="CX52" t="s">
        <v>27</v>
      </c>
      <c r="CY52">
        <v>0</v>
      </c>
      <c r="CZ52">
        <v>0</v>
      </c>
      <c r="DA52">
        <v>59.1</v>
      </c>
      <c r="DB52">
        <v>182.5</v>
      </c>
    </row>
    <row r="53" spans="1:108" ht="15" x14ac:dyDescent="0.25">
      <c r="A53" s="242" t="s">
        <v>344</v>
      </c>
      <c r="B53" s="242">
        <f>'Rankings 2020-21'!B57</f>
        <v>173.5</v>
      </c>
      <c r="C53" s="242">
        <f>'Rankings 2020-21'!C57</f>
        <v>25</v>
      </c>
      <c r="D53" s="242" t="str">
        <f>'Rankings 2020-21'!A57</f>
        <v>TUNISIA  :</v>
      </c>
      <c r="E53" s="242">
        <f>'Rankings 2020-21'!D57</f>
        <v>157.80000000000001</v>
      </c>
      <c r="F53" s="242">
        <f>'Rankings 2020-21'!E57</f>
        <v>21</v>
      </c>
      <c r="G53">
        <v>125.8</v>
      </c>
      <c r="H53">
        <v>23</v>
      </c>
      <c r="I53">
        <v>259.89999999999998</v>
      </c>
      <c r="J53">
        <v>25</v>
      </c>
      <c r="K53">
        <v>22</v>
      </c>
      <c r="L53">
        <v>44</v>
      </c>
      <c r="M53">
        <v>177.7</v>
      </c>
      <c r="N53">
        <v>26</v>
      </c>
      <c r="O53">
        <v>38.200000000000003</v>
      </c>
      <c r="P53">
        <v>31</v>
      </c>
      <c r="X53">
        <v>257</v>
      </c>
      <c r="Y53">
        <v>19</v>
      </c>
      <c r="Z53">
        <v>246.3</v>
      </c>
      <c r="AA53">
        <v>20</v>
      </c>
      <c r="AB53" s="225">
        <v>123</v>
      </c>
      <c r="AC53" s="225">
        <v>19</v>
      </c>
      <c r="AD53" s="225">
        <v>67.5</v>
      </c>
      <c r="AE53" s="225">
        <v>33</v>
      </c>
      <c r="AO53" s="49" t="s">
        <v>55</v>
      </c>
      <c r="AP53" t="s">
        <v>27</v>
      </c>
      <c r="AR53">
        <v>201.2</v>
      </c>
      <c r="AS53">
        <v>22</v>
      </c>
      <c r="AT53">
        <v>0</v>
      </c>
      <c r="AU53">
        <v>0</v>
      </c>
      <c r="AV53">
        <v>59.1</v>
      </c>
      <c r="AW53">
        <v>21</v>
      </c>
      <c r="AX53">
        <v>182.5</v>
      </c>
      <c r="AY53">
        <v>26</v>
      </c>
      <c r="AZ53">
        <v>467.8</v>
      </c>
      <c r="BA53">
        <v>17</v>
      </c>
      <c r="BE53" s="49"/>
      <c r="BF53" s="49"/>
      <c r="BQ53" s="52"/>
      <c r="CE53" s="53" t="s">
        <v>55</v>
      </c>
      <c r="CF53" t="s">
        <v>27</v>
      </c>
      <c r="CG53">
        <v>59.1</v>
      </c>
      <c r="CH53">
        <v>21</v>
      </c>
      <c r="CI53">
        <v>182.5</v>
      </c>
      <c r="CJ53">
        <v>26</v>
      </c>
      <c r="CK53">
        <v>467.8</v>
      </c>
      <c r="CL53">
        <v>17</v>
      </c>
      <c r="CM53">
        <v>494.6</v>
      </c>
      <c r="CN53">
        <v>15</v>
      </c>
      <c r="CO53">
        <v>950.4</v>
      </c>
      <c r="CP53">
        <v>14</v>
      </c>
      <c r="CV53" s="53" t="s">
        <v>57</v>
      </c>
      <c r="CX53" t="s">
        <v>27</v>
      </c>
      <c r="CY53">
        <v>0</v>
      </c>
      <c r="CZ53">
        <v>0</v>
      </c>
      <c r="DA53">
        <v>0</v>
      </c>
      <c r="DB53">
        <v>160.80000000000001</v>
      </c>
    </row>
    <row r="54" spans="1:108" ht="15" x14ac:dyDescent="0.25">
      <c r="A54" s="52"/>
      <c r="B54" s="52"/>
      <c r="C54" s="52"/>
      <c r="D54" s="52"/>
      <c r="E54" s="52"/>
      <c r="F54" s="52"/>
      <c r="AB54" s="225"/>
      <c r="AC54" s="225"/>
      <c r="AD54" s="225"/>
      <c r="AE54" s="225"/>
      <c r="AO54" s="49"/>
      <c r="BE54" s="49" t="s">
        <v>70</v>
      </c>
      <c r="BF54" s="49"/>
      <c r="BG54" t="s">
        <v>27</v>
      </c>
      <c r="BH54">
        <v>10</v>
      </c>
      <c r="BI54">
        <v>23</v>
      </c>
      <c r="BJ54">
        <v>7.1</v>
      </c>
      <c r="BK54">
        <v>30</v>
      </c>
      <c r="BL54">
        <v>7.8</v>
      </c>
      <c r="BM54">
        <v>48</v>
      </c>
      <c r="BN54">
        <v>36.5</v>
      </c>
      <c r="BO54">
        <v>32</v>
      </c>
      <c r="BP54">
        <v>7.9</v>
      </c>
      <c r="BQ54" s="53">
        <v>44</v>
      </c>
      <c r="BR54" t="s">
        <v>27</v>
      </c>
      <c r="BS54">
        <v>167.8</v>
      </c>
      <c r="BT54">
        <v>23</v>
      </c>
      <c r="BU54">
        <v>217.2</v>
      </c>
      <c r="BV54">
        <v>22</v>
      </c>
      <c r="BW54">
        <v>473.6</v>
      </c>
      <c r="BX54">
        <v>20</v>
      </c>
      <c r="BY54">
        <v>472.7</v>
      </c>
      <c r="BZ54">
        <v>19</v>
      </c>
      <c r="CA54">
        <v>312</v>
      </c>
      <c r="CB54">
        <v>24</v>
      </c>
      <c r="CE54" s="52"/>
      <c r="CV54" s="53"/>
      <c r="CX54" t="s">
        <v>27</v>
      </c>
    </row>
    <row r="55" spans="1:108" ht="15" x14ac:dyDescent="0.25">
      <c r="A55" s="242" t="s">
        <v>352</v>
      </c>
      <c r="B55" s="242">
        <f>'Rankings 2020-21'!B95</f>
        <v>1.1000000000000001</v>
      </c>
      <c r="C55" s="242">
        <f>'Rankings 2020-21'!C95</f>
        <v>44</v>
      </c>
      <c r="D55" s="242" t="str">
        <f>'Rankings 2020-21'!A95</f>
        <v>PHIL     :</v>
      </c>
      <c r="E55" s="242">
        <f>'Rankings 2020-21'!D95</f>
        <v>80.3</v>
      </c>
      <c r="F55" s="242">
        <f>'Rankings 2020-21'!E95</f>
        <v>24</v>
      </c>
      <c r="G55">
        <v>83.1</v>
      </c>
      <c r="H55">
        <v>24</v>
      </c>
      <c r="I55">
        <v>183.8</v>
      </c>
      <c r="J55">
        <v>28</v>
      </c>
      <c r="K55">
        <v>3.9</v>
      </c>
      <c r="L55">
        <v>53</v>
      </c>
      <c r="M55">
        <v>68.099999999999994</v>
      </c>
      <c r="N55">
        <v>34</v>
      </c>
      <c r="O55">
        <v>56.8</v>
      </c>
      <c r="P55">
        <v>29</v>
      </c>
      <c r="X55">
        <v>227.4</v>
      </c>
      <c r="Y55">
        <v>21</v>
      </c>
      <c r="Z55">
        <v>110</v>
      </c>
      <c r="AA55">
        <v>26</v>
      </c>
      <c r="AB55" s="225">
        <v>5174.1000000000004</v>
      </c>
      <c r="AC55" s="225">
        <v>3</v>
      </c>
      <c r="AD55" s="225">
        <v>353.5</v>
      </c>
      <c r="AE55" s="225">
        <v>20</v>
      </c>
      <c r="AO55" s="49" t="s">
        <v>162</v>
      </c>
      <c r="AP55" t="s">
        <v>27</v>
      </c>
      <c r="AR55">
        <v>192.4</v>
      </c>
      <c r="AS55">
        <v>23</v>
      </c>
      <c r="AT55">
        <v>0</v>
      </c>
      <c r="AU55">
        <v>0</v>
      </c>
      <c r="AV55">
        <v>0</v>
      </c>
      <c r="AW55">
        <v>0</v>
      </c>
      <c r="AX55">
        <v>92.1</v>
      </c>
      <c r="AY55">
        <v>31</v>
      </c>
      <c r="AZ55">
        <v>0</v>
      </c>
      <c r="BA55">
        <v>0</v>
      </c>
      <c r="BE55" s="49"/>
      <c r="BF55" s="49"/>
      <c r="BQ55" s="52"/>
      <c r="CE55" s="53" t="s">
        <v>79</v>
      </c>
      <c r="CF55" t="s">
        <v>27</v>
      </c>
      <c r="CG55">
        <v>43.2</v>
      </c>
      <c r="CH55">
        <v>22</v>
      </c>
      <c r="CI55">
        <v>38.799999999999997</v>
      </c>
      <c r="CJ55">
        <v>38</v>
      </c>
      <c r="CK55">
        <v>25.4</v>
      </c>
      <c r="CL55">
        <v>36</v>
      </c>
      <c r="CM55">
        <v>22.5</v>
      </c>
      <c r="CN55">
        <v>38</v>
      </c>
      <c r="CO55">
        <v>20.9</v>
      </c>
      <c r="CP55">
        <v>43</v>
      </c>
      <c r="CV55" s="53" t="s">
        <v>201</v>
      </c>
      <c r="CW55" t="s">
        <v>202</v>
      </c>
      <c r="CX55" t="s">
        <v>27</v>
      </c>
      <c r="CY55">
        <v>364.2</v>
      </c>
      <c r="CZ55">
        <v>532.4</v>
      </c>
      <c r="DA55">
        <v>15079.7</v>
      </c>
      <c r="DB55">
        <v>13396</v>
      </c>
    </row>
    <row r="56" spans="1:108" ht="15" x14ac:dyDescent="0.25">
      <c r="A56" s="52"/>
      <c r="B56" s="52"/>
      <c r="C56" s="52"/>
      <c r="D56" s="52"/>
      <c r="E56" s="52"/>
      <c r="F56" s="52"/>
      <c r="AB56" s="225"/>
      <c r="AC56" s="225"/>
      <c r="AD56" s="225"/>
      <c r="AE56" s="225"/>
      <c r="AO56" s="49"/>
      <c r="BE56" s="49" t="s">
        <v>163</v>
      </c>
      <c r="BF56" s="49"/>
      <c r="BG56" t="s">
        <v>27</v>
      </c>
      <c r="BH56">
        <v>7.5</v>
      </c>
      <c r="BI56">
        <v>24</v>
      </c>
      <c r="BJ56">
        <v>4.2</v>
      </c>
      <c r="BK56">
        <v>34</v>
      </c>
      <c r="BL56">
        <v>0</v>
      </c>
      <c r="BM56">
        <v>0</v>
      </c>
      <c r="BN56">
        <v>0</v>
      </c>
      <c r="BO56">
        <v>0</v>
      </c>
      <c r="BP56">
        <v>0</v>
      </c>
      <c r="BQ56" s="53">
        <v>0</v>
      </c>
      <c r="BR56" t="s">
        <v>27</v>
      </c>
      <c r="BS56">
        <v>158</v>
      </c>
      <c r="BT56">
        <v>24</v>
      </c>
      <c r="BU56">
        <v>165.6</v>
      </c>
      <c r="BV56">
        <v>23</v>
      </c>
      <c r="BW56">
        <v>1373.2</v>
      </c>
      <c r="BX56">
        <v>8</v>
      </c>
      <c r="BY56">
        <v>787.3</v>
      </c>
      <c r="BZ56">
        <v>11</v>
      </c>
      <c r="CA56">
        <v>616.1</v>
      </c>
      <c r="CB56">
        <v>15</v>
      </c>
      <c r="CE56" s="52"/>
      <c r="CV56" s="53" t="s">
        <v>58</v>
      </c>
      <c r="CX56" t="s">
        <v>27</v>
      </c>
      <c r="CY56">
        <v>0</v>
      </c>
      <c r="CZ56">
        <v>0</v>
      </c>
      <c r="DA56">
        <v>35.6</v>
      </c>
      <c r="DB56">
        <v>35.700000000000003</v>
      </c>
    </row>
    <row r="57" spans="1:108" ht="15" x14ac:dyDescent="0.25">
      <c r="A57" s="242" t="s">
        <v>348</v>
      </c>
      <c r="B57" s="242">
        <f>'Rankings 2020-21'!B61</f>
        <v>93.6</v>
      </c>
      <c r="C57" s="242">
        <f>'Rankings 2020-21'!C61</f>
        <v>27</v>
      </c>
      <c r="D57" s="242" t="str">
        <f>'Rankings 2020-21'!A61</f>
        <v>TRINID   :</v>
      </c>
      <c r="E57" s="242">
        <f>'Rankings 2020-21'!D61</f>
        <v>97.5</v>
      </c>
      <c r="F57" s="242">
        <f>'Rankings 2020-21'!E61</f>
        <v>23</v>
      </c>
      <c r="G57">
        <v>81.5</v>
      </c>
      <c r="H57">
        <v>25</v>
      </c>
      <c r="I57">
        <v>93.3</v>
      </c>
      <c r="J57">
        <v>31</v>
      </c>
      <c r="K57">
        <v>74</v>
      </c>
      <c r="L57">
        <v>35</v>
      </c>
      <c r="M57">
        <v>90.9</v>
      </c>
      <c r="N57">
        <v>30</v>
      </c>
      <c r="O57">
        <v>90.6</v>
      </c>
      <c r="P57">
        <v>26</v>
      </c>
      <c r="X57">
        <v>38.200000000000003</v>
      </c>
      <c r="Y57">
        <v>31</v>
      </c>
      <c r="Z57">
        <v>59.2</v>
      </c>
      <c r="AA57">
        <v>32</v>
      </c>
      <c r="AB57" s="225">
        <v>23</v>
      </c>
      <c r="AC57" s="225">
        <v>26</v>
      </c>
      <c r="AD57" s="225">
        <v>0</v>
      </c>
      <c r="AE57" s="225">
        <v>0</v>
      </c>
      <c r="AO57" s="49" t="s">
        <v>60</v>
      </c>
      <c r="AP57" t="s">
        <v>27</v>
      </c>
      <c r="AR57">
        <v>152.9</v>
      </c>
      <c r="AS57">
        <v>24</v>
      </c>
      <c r="AT57">
        <v>112.7</v>
      </c>
      <c r="AU57">
        <v>15</v>
      </c>
      <c r="AV57">
        <v>487.2</v>
      </c>
      <c r="AW57">
        <v>10</v>
      </c>
      <c r="AX57">
        <v>506.7</v>
      </c>
      <c r="AY57">
        <v>16</v>
      </c>
      <c r="AZ57">
        <v>1100.5999999999999</v>
      </c>
      <c r="BA57">
        <v>7</v>
      </c>
      <c r="BE57" s="49"/>
      <c r="BF57" s="49"/>
      <c r="BQ57" s="52"/>
      <c r="CE57" s="53" t="s">
        <v>58</v>
      </c>
      <c r="CF57" t="s">
        <v>27</v>
      </c>
      <c r="CG57">
        <v>35.6</v>
      </c>
      <c r="CH57">
        <v>23</v>
      </c>
      <c r="CI57">
        <v>35.700000000000003</v>
      </c>
      <c r="CJ57">
        <v>39</v>
      </c>
      <c r="CK57">
        <v>38.4</v>
      </c>
      <c r="CL57">
        <v>31</v>
      </c>
      <c r="CM57">
        <v>38.6</v>
      </c>
      <c r="CN57">
        <v>35</v>
      </c>
      <c r="CO57">
        <v>34.799999999999997</v>
      </c>
      <c r="CP57">
        <v>36</v>
      </c>
      <c r="CV57" s="53" t="s">
        <v>173</v>
      </c>
      <c r="CX57" t="s">
        <v>27</v>
      </c>
      <c r="CY57">
        <v>0</v>
      </c>
      <c r="CZ57">
        <v>0</v>
      </c>
      <c r="DA57" t="s">
        <v>160</v>
      </c>
      <c r="DB57">
        <v>0</v>
      </c>
    </row>
    <row r="58" spans="1:108" ht="15" x14ac:dyDescent="0.25">
      <c r="A58" s="52"/>
      <c r="B58" s="52"/>
      <c r="C58" s="52"/>
      <c r="D58" s="52"/>
      <c r="E58" s="52"/>
      <c r="F58" s="52"/>
      <c r="AB58" s="225"/>
      <c r="AC58" s="225"/>
      <c r="AD58" s="225"/>
      <c r="AE58" s="225"/>
      <c r="AO58" s="49"/>
      <c r="BE58" s="49" t="s">
        <v>76</v>
      </c>
      <c r="BF58" s="49"/>
      <c r="BG58" t="s">
        <v>27</v>
      </c>
      <c r="BH58">
        <v>3.9</v>
      </c>
      <c r="BI58">
        <v>25</v>
      </c>
      <c r="BJ58">
        <v>6.6</v>
      </c>
      <c r="BK58">
        <v>32</v>
      </c>
      <c r="BL58">
        <v>8.1999999999999993</v>
      </c>
      <c r="BM58">
        <v>47</v>
      </c>
      <c r="BN58">
        <v>9.8000000000000007</v>
      </c>
      <c r="BO58">
        <v>42</v>
      </c>
      <c r="BP58">
        <v>8.5</v>
      </c>
      <c r="BQ58" s="53">
        <v>43</v>
      </c>
      <c r="BR58" t="s">
        <v>27</v>
      </c>
      <c r="BS58">
        <v>106.3</v>
      </c>
      <c r="BT58">
        <v>25</v>
      </c>
      <c r="BU58">
        <v>93.5</v>
      </c>
      <c r="BV58">
        <v>26</v>
      </c>
      <c r="BW58">
        <v>123.4</v>
      </c>
      <c r="BX58">
        <v>31</v>
      </c>
      <c r="BY58">
        <v>131.4</v>
      </c>
      <c r="BZ58">
        <v>31</v>
      </c>
      <c r="CA58">
        <v>115.9</v>
      </c>
      <c r="CB58">
        <v>32</v>
      </c>
      <c r="CE58" s="52"/>
      <c r="CV58" s="53" t="s">
        <v>59</v>
      </c>
      <c r="CX58" t="s">
        <v>27</v>
      </c>
      <c r="CY58">
        <v>7</v>
      </c>
      <c r="CZ58">
        <v>73.3</v>
      </c>
      <c r="DA58">
        <v>575.70000000000005</v>
      </c>
      <c r="DB58">
        <v>669.5</v>
      </c>
    </row>
    <row r="59" spans="1:108" ht="15" x14ac:dyDescent="0.25">
      <c r="A59" s="242" t="s">
        <v>336</v>
      </c>
      <c r="B59" s="242">
        <f>'Rankings 2020-21'!B45</f>
        <v>454.6</v>
      </c>
      <c r="C59" s="242">
        <f>'Rankings 2020-21'!C45</f>
        <v>19</v>
      </c>
      <c r="D59" s="242" t="str">
        <f>'Rankings 2020-21'!A45</f>
        <v>VIETNAM  :</v>
      </c>
      <c r="E59" s="242">
        <f>'Rankings 2020-21'!D45</f>
        <v>220.4</v>
      </c>
      <c r="F59" s="242">
        <f>'Rankings 2020-21'!E45</f>
        <v>20</v>
      </c>
      <c r="G59">
        <v>68.400000000000006</v>
      </c>
      <c r="H59">
        <v>26</v>
      </c>
      <c r="I59">
        <v>1838.9</v>
      </c>
      <c r="J59">
        <v>7</v>
      </c>
      <c r="K59">
        <v>251.2</v>
      </c>
      <c r="L59">
        <v>26</v>
      </c>
      <c r="M59">
        <v>361.8</v>
      </c>
      <c r="N59">
        <v>18</v>
      </c>
      <c r="O59">
        <v>7.3</v>
      </c>
      <c r="P59">
        <v>41</v>
      </c>
      <c r="X59">
        <v>151.4</v>
      </c>
      <c r="Y59">
        <v>22</v>
      </c>
      <c r="Z59">
        <v>223.4</v>
      </c>
      <c r="AA59">
        <v>21</v>
      </c>
      <c r="AB59" s="225">
        <v>0</v>
      </c>
      <c r="AC59" s="225">
        <v>0</v>
      </c>
      <c r="AD59" s="225">
        <v>92.1</v>
      </c>
      <c r="AE59" s="225">
        <v>30</v>
      </c>
      <c r="AO59" s="49" t="s">
        <v>63</v>
      </c>
      <c r="AP59" t="s">
        <v>27</v>
      </c>
      <c r="AR59">
        <v>137.30000000000001</v>
      </c>
      <c r="AS59">
        <v>25</v>
      </c>
      <c r="AT59">
        <v>285</v>
      </c>
      <c r="AU59">
        <v>8</v>
      </c>
      <c r="AV59">
        <v>422.7</v>
      </c>
      <c r="AW59">
        <v>11</v>
      </c>
      <c r="AX59">
        <v>427.2</v>
      </c>
      <c r="AY59">
        <v>19</v>
      </c>
      <c r="AZ59">
        <v>603.4</v>
      </c>
      <c r="BA59">
        <v>15</v>
      </c>
      <c r="BE59" s="49"/>
      <c r="BF59" s="49"/>
      <c r="BQ59" s="52"/>
      <c r="CE59" s="53" t="s">
        <v>40</v>
      </c>
      <c r="CF59" t="s">
        <v>27</v>
      </c>
      <c r="CG59">
        <v>33.4</v>
      </c>
      <c r="CH59">
        <v>24</v>
      </c>
      <c r="CI59">
        <v>801.1</v>
      </c>
      <c r="CJ59">
        <v>9</v>
      </c>
      <c r="CK59">
        <v>158</v>
      </c>
      <c r="CL59">
        <v>24</v>
      </c>
      <c r="CM59">
        <v>165.6</v>
      </c>
      <c r="CN59">
        <v>23</v>
      </c>
      <c r="CO59">
        <v>1373.2</v>
      </c>
      <c r="CP59">
        <v>8</v>
      </c>
      <c r="CV59" s="53" t="s">
        <v>60</v>
      </c>
      <c r="CX59" t="s">
        <v>27</v>
      </c>
      <c r="CY59">
        <v>11.3</v>
      </c>
      <c r="CZ59">
        <v>64.400000000000006</v>
      </c>
      <c r="DA59">
        <v>487.2</v>
      </c>
      <c r="DB59">
        <v>506.7</v>
      </c>
    </row>
    <row r="60" spans="1:108" ht="15" x14ac:dyDescent="0.25">
      <c r="A60" s="52"/>
      <c r="B60" s="52"/>
      <c r="C60" s="52"/>
      <c r="D60" s="52"/>
      <c r="E60" s="52"/>
      <c r="F60" s="52"/>
      <c r="AB60" s="225"/>
      <c r="AC60" s="225"/>
      <c r="AD60" s="225"/>
      <c r="AE60" s="225"/>
      <c r="AO60" s="49"/>
      <c r="BE60" s="49" t="s">
        <v>44</v>
      </c>
      <c r="BF60" s="49"/>
      <c r="BG60" t="s">
        <v>27</v>
      </c>
      <c r="BH60">
        <v>2.7</v>
      </c>
      <c r="BI60">
        <v>26</v>
      </c>
      <c r="BJ60">
        <v>4.4000000000000004</v>
      </c>
      <c r="BK60">
        <v>33</v>
      </c>
      <c r="BL60">
        <v>70.5</v>
      </c>
      <c r="BM60">
        <v>32</v>
      </c>
      <c r="BN60">
        <v>17</v>
      </c>
      <c r="BO60">
        <v>40</v>
      </c>
      <c r="BP60">
        <v>78.900000000000006</v>
      </c>
      <c r="BQ60" s="53">
        <v>31</v>
      </c>
      <c r="BR60" t="s">
        <v>27</v>
      </c>
      <c r="BS60">
        <v>90.9</v>
      </c>
      <c r="BT60">
        <v>26</v>
      </c>
      <c r="BU60">
        <v>127</v>
      </c>
      <c r="BV60">
        <v>25</v>
      </c>
      <c r="BW60">
        <v>1113.3</v>
      </c>
      <c r="BX60">
        <v>10</v>
      </c>
      <c r="BY60">
        <v>891.3</v>
      </c>
      <c r="BZ60">
        <v>10</v>
      </c>
      <c r="CA60">
        <v>1307.3</v>
      </c>
      <c r="CB60">
        <v>7</v>
      </c>
      <c r="CE60" s="52"/>
      <c r="CV60" s="53" t="s">
        <v>62</v>
      </c>
      <c r="CX60" t="s">
        <v>27</v>
      </c>
      <c r="CY60">
        <v>121.3</v>
      </c>
      <c r="CZ60">
        <v>86.3</v>
      </c>
      <c r="DA60">
        <v>275.10000000000002</v>
      </c>
      <c r="DB60">
        <v>536.4</v>
      </c>
    </row>
    <row r="61" spans="1:108" ht="15" x14ac:dyDescent="0.25">
      <c r="A61" s="242" t="s">
        <v>349</v>
      </c>
      <c r="B61" s="242">
        <f>'Rankings 2020-21'!B91</f>
        <v>5.5</v>
      </c>
      <c r="C61" s="242">
        <f>'Rankings 2020-21'!C91</f>
        <v>42</v>
      </c>
      <c r="D61" s="242" t="str">
        <f>'Rankings 2020-21'!A91</f>
        <v>CUBA     :</v>
      </c>
      <c r="E61" s="242">
        <f>'Rankings 2020-21'!D91</f>
        <v>0</v>
      </c>
      <c r="F61" s="242">
        <f>'Rankings 2020-21'!E91</f>
        <v>0</v>
      </c>
      <c r="G61">
        <v>58</v>
      </c>
      <c r="H61">
        <v>27</v>
      </c>
      <c r="I61">
        <v>116.6</v>
      </c>
      <c r="J61">
        <v>29</v>
      </c>
      <c r="K61">
        <v>337.2</v>
      </c>
      <c r="L61">
        <v>19</v>
      </c>
      <c r="M61">
        <v>85.3</v>
      </c>
      <c r="N61">
        <v>31</v>
      </c>
      <c r="O61">
        <v>26.3</v>
      </c>
      <c r="P61">
        <v>34</v>
      </c>
      <c r="X61">
        <v>43.9</v>
      </c>
      <c r="Y61">
        <v>30</v>
      </c>
      <c r="Z61">
        <v>105.1</v>
      </c>
      <c r="AA61">
        <v>27</v>
      </c>
      <c r="AB61" s="225">
        <v>0</v>
      </c>
      <c r="AC61" s="225">
        <v>0</v>
      </c>
      <c r="AD61" s="225">
        <v>0</v>
      </c>
      <c r="AE61" s="225">
        <v>0</v>
      </c>
      <c r="AO61" s="49" t="s">
        <v>72</v>
      </c>
      <c r="AP61" t="s">
        <v>27</v>
      </c>
      <c r="AR61">
        <v>110</v>
      </c>
      <c r="AS61">
        <v>26</v>
      </c>
      <c r="AT61">
        <v>43.4</v>
      </c>
      <c r="AU61">
        <v>18</v>
      </c>
      <c r="AV61">
        <v>123</v>
      </c>
      <c r="AW61">
        <v>19</v>
      </c>
      <c r="AX61">
        <v>118</v>
      </c>
      <c r="AY61">
        <v>28</v>
      </c>
      <c r="AZ61">
        <v>106.3</v>
      </c>
      <c r="BA61">
        <v>25</v>
      </c>
      <c r="BE61" s="49"/>
      <c r="BF61" s="49"/>
      <c r="BQ61" s="52"/>
      <c r="CE61" s="53" t="s">
        <v>65</v>
      </c>
      <c r="CF61" t="s">
        <v>27</v>
      </c>
      <c r="CG61">
        <v>29.7</v>
      </c>
      <c r="CH61">
        <v>25</v>
      </c>
      <c r="CI61">
        <v>214.2</v>
      </c>
      <c r="CJ61">
        <v>24</v>
      </c>
      <c r="CK61">
        <v>167.8</v>
      </c>
      <c r="CL61">
        <v>23</v>
      </c>
      <c r="CM61">
        <v>217.2</v>
      </c>
      <c r="CN61">
        <v>22</v>
      </c>
      <c r="CO61">
        <v>473.7</v>
      </c>
      <c r="CP61">
        <v>20</v>
      </c>
      <c r="CV61" s="53" t="s">
        <v>63</v>
      </c>
      <c r="CX61" t="s">
        <v>27</v>
      </c>
      <c r="CY61">
        <v>25</v>
      </c>
      <c r="CZ61">
        <v>0</v>
      </c>
      <c r="DA61">
        <v>422.7</v>
      </c>
      <c r="DB61">
        <v>427.2</v>
      </c>
    </row>
    <row r="62" spans="1:108" ht="15" x14ac:dyDescent="0.25">
      <c r="A62" s="52"/>
      <c r="B62" s="52"/>
      <c r="C62" s="52"/>
      <c r="D62" s="52"/>
      <c r="E62" s="52"/>
      <c r="F62" s="52"/>
      <c r="AB62" s="225"/>
      <c r="AC62" s="225"/>
      <c r="AD62" s="225"/>
      <c r="AE62" s="225"/>
      <c r="AO62" s="49"/>
      <c r="BE62" s="49" t="s">
        <v>106</v>
      </c>
      <c r="BF62" s="49"/>
      <c r="BG62" t="s">
        <v>27</v>
      </c>
      <c r="BH62">
        <v>2.6</v>
      </c>
      <c r="BI62">
        <v>27</v>
      </c>
      <c r="BJ62">
        <v>7</v>
      </c>
      <c r="BK62">
        <v>31</v>
      </c>
      <c r="BL62">
        <v>7.1</v>
      </c>
      <c r="BM62">
        <v>49</v>
      </c>
      <c r="BN62">
        <v>2.4</v>
      </c>
      <c r="BO62">
        <v>45</v>
      </c>
      <c r="BP62">
        <v>16.399999999999999</v>
      </c>
      <c r="BQ62" s="53">
        <v>40</v>
      </c>
      <c r="BR62" t="s">
        <v>27</v>
      </c>
      <c r="BS62">
        <v>90.7</v>
      </c>
      <c r="BT62">
        <v>27</v>
      </c>
      <c r="BU62">
        <v>93.3</v>
      </c>
      <c r="BV62">
        <v>27</v>
      </c>
      <c r="BW62">
        <v>133.19999999999999</v>
      </c>
      <c r="BX62">
        <v>30</v>
      </c>
      <c r="BY62">
        <v>108.2</v>
      </c>
      <c r="BZ62">
        <v>33</v>
      </c>
      <c r="CA62">
        <v>118.3</v>
      </c>
      <c r="CB62">
        <v>31</v>
      </c>
      <c r="CE62" s="52"/>
      <c r="CV62" s="53" t="s">
        <v>64</v>
      </c>
      <c r="CX62" t="s">
        <v>27</v>
      </c>
      <c r="CY62">
        <v>17.7</v>
      </c>
      <c r="CZ62">
        <v>47.8</v>
      </c>
      <c r="DA62">
        <v>386.5</v>
      </c>
      <c r="DB62">
        <v>685.2</v>
      </c>
    </row>
    <row r="63" spans="1:108" ht="15" x14ac:dyDescent="0.25">
      <c r="A63" s="242" t="s">
        <v>358</v>
      </c>
      <c r="B63" s="242">
        <f>'Rankings 2020-21'!B85</f>
        <v>11.2</v>
      </c>
      <c r="C63" s="242">
        <f>'Rankings 2020-21'!C85</f>
        <v>39</v>
      </c>
      <c r="D63" s="242" t="str">
        <f>'Rankings 2020-21'!A85</f>
        <v>MALAYSA  :</v>
      </c>
      <c r="E63" s="242">
        <f>'Rankings 2020-21'!D85</f>
        <v>28.4</v>
      </c>
      <c r="F63" s="242">
        <f>'Rankings 2020-21'!E85</f>
        <v>32</v>
      </c>
      <c r="G63">
        <v>44.5</v>
      </c>
      <c r="H63">
        <v>28</v>
      </c>
      <c r="I63">
        <v>59.7</v>
      </c>
      <c r="J63">
        <v>33</v>
      </c>
      <c r="K63">
        <v>315.3</v>
      </c>
      <c r="L63">
        <v>22</v>
      </c>
      <c r="M63">
        <v>41.2</v>
      </c>
      <c r="N63">
        <v>40</v>
      </c>
      <c r="O63">
        <v>12</v>
      </c>
      <c r="P63">
        <v>39</v>
      </c>
      <c r="X63">
        <v>56.8</v>
      </c>
      <c r="Y63">
        <v>29</v>
      </c>
      <c r="Z63">
        <v>47.5</v>
      </c>
      <c r="AA63">
        <v>33</v>
      </c>
      <c r="AB63" s="225">
        <v>0</v>
      </c>
      <c r="AC63" s="225">
        <v>0</v>
      </c>
      <c r="AD63" s="225">
        <v>113.8</v>
      </c>
      <c r="AE63" s="225">
        <v>29</v>
      </c>
      <c r="AO63" s="49" t="s">
        <v>38</v>
      </c>
      <c r="AP63" t="s">
        <v>27</v>
      </c>
      <c r="AR63">
        <v>105.1</v>
      </c>
      <c r="AS63">
        <v>27</v>
      </c>
      <c r="AT63">
        <v>0</v>
      </c>
      <c r="AU63">
        <v>0</v>
      </c>
      <c r="AV63">
        <v>23</v>
      </c>
      <c r="AW63">
        <v>26</v>
      </c>
      <c r="AX63">
        <v>528.9</v>
      </c>
      <c r="AY63">
        <v>15</v>
      </c>
      <c r="AZ63">
        <v>10.7</v>
      </c>
      <c r="BA63">
        <v>41</v>
      </c>
      <c r="BE63" s="49"/>
      <c r="BF63" s="49"/>
      <c r="BQ63" s="52"/>
      <c r="CE63" s="53" t="s">
        <v>38</v>
      </c>
      <c r="CF63" t="s">
        <v>27</v>
      </c>
      <c r="CG63">
        <v>23</v>
      </c>
      <c r="CH63">
        <v>26</v>
      </c>
      <c r="CI63">
        <v>528.9</v>
      </c>
      <c r="CJ63">
        <v>15</v>
      </c>
      <c r="CK63">
        <v>10.7</v>
      </c>
      <c r="CL63">
        <v>41</v>
      </c>
      <c r="CM63">
        <v>11.1</v>
      </c>
      <c r="CN63">
        <v>41</v>
      </c>
      <c r="CO63">
        <v>8.3000000000000007</v>
      </c>
      <c r="CP63">
        <v>47</v>
      </c>
      <c r="CV63" s="53" t="s">
        <v>65</v>
      </c>
      <c r="CX63" t="s">
        <v>27</v>
      </c>
      <c r="CY63">
        <v>0</v>
      </c>
      <c r="CZ63">
        <v>0</v>
      </c>
      <c r="DA63">
        <v>29.7</v>
      </c>
      <c r="DB63">
        <v>214.2</v>
      </c>
    </row>
    <row r="64" spans="1:108" ht="15" x14ac:dyDescent="0.25">
      <c r="A64" s="52"/>
      <c r="B64" s="52"/>
      <c r="C64" s="52"/>
      <c r="D64" s="52"/>
      <c r="E64" s="52"/>
      <c r="F64" s="52"/>
      <c r="AB64" s="225"/>
      <c r="AC64" s="225"/>
      <c r="AD64" s="225"/>
      <c r="AE64" s="225"/>
      <c r="AO64" s="49"/>
      <c r="BE64" s="49" t="s">
        <v>164</v>
      </c>
      <c r="BF64" s="49"/>
      <c r="BG64" t="s">
        <v>27</v>
      </c>
      <c r="BH64">
        <v>0.9</v>
      </c>
      <c r="BI64">
        <v>28</v>
      </c>
      <c r="BJ64">
        <v>0</v>
      </c>
      <c r="BK64">
        <v>0</v>
      </c>
      <c r="BL64">
        <v>28.3</v>
      </c>
      <c r="BM64">
        <v>40</v>
      </c>
      <c r="BN64">
        <v>0</v>
      </c>
      <c r="BO64">
        <v>0</v>
      </c>
      <c r="BP64">
        <v>0</v>
      </c>
      <c r="BQ64" s="53">
        <v>0</v>
      </c>
      <c r="BR64" t="s">
        <v>27</v>
      </c>
      <c r="BS64">
        <v>86.3</v>
      </c>
      <c r="BT64">
        <v>28</v>
      </c>
      <c r="BU64">
        <v>80.599999999999994</v>
      </c>
      <c r="BV64">
        <v>30</v>
      </c>
      <c r="BW64">
        <v>89.2</v>
      </c>
      <c r="BX64">
        <v>32</v>
      </c>
      <c r="BY64">
        <v>224.2</v>
      </c>
      <c r="BZ64">
        <v>28</v>
      </c>
      <c r="CA64">
        <v>333.7</v>
      </c>
      <c r="CB64">
        <v>21</v>
      </c>
      <c r="CE64" s="52"/>
      <c r="CV64" s="53" t="s">
        <v>66</v>
      </c>
      <c r="CX64" t="s">
        <v>27</v>
      </c>
      <c r="CY64">
        <v>0</v>
      </c>
      <c r="CZ64">
        <v>0</v>
      </c>
      <c r="DA64">
        <v>1.1000000000000001</v>
      </c>
      <c r="DB64">
        <v>2</v>
      </c>
    </row>
    <row r="65" spans="1:108" ht="15" x14ac:dyDescent="0.25">
      <c r="A65" s="242" t="s">
        <v>362</v>
      </c>
      <c r="B65" s="242">
        <f>'Rankings 2020-21'!B67</f>
        <v>46.8</v>
      </c>
      <c r="C65" s="242">
        <f>'Rankings 2020-21'!C67</f>
        <v>30</v>
      </c>
      <c r="D65" s="242" t="str">
        <f>'Rankings 2020-21'!A67</f>
        <v>GUYANA   :</v>
      </c>
      <c r="E65" s="242">
        <f>'Rankings 2020-21'!D67</f>
        <v>43.3</v>
      </c>
      <c r="F65" s="242">
        <f>'Rankings 2020-21'!E67</f>
        <v>28</v>
      </c>
      <c r="G65">
        <v>42.3</v>
      </c>
      <c r="H65">
        <v>29</v>
      </c>
      <c r="I65">
        <v>46.1</v>
      </c>
      <c r="J65">
        <v>36</v>
      </c>
      <c r="K65">
        <v>36</v>
      </c>
      <c r="L65">
        <v>39</v>
      </c>
      <c r="M65">
        <v>22.7</v>
      </c>
      <c r="N65">
        <v>44</v>
      </c>
      <c r="O65">
        <v>19.3</v>
      </c>
      <c r="P65">
        <v>36</v>
      </c>
      <c r="X65">
        <v>26.3</v>
      </c>
      <c r="Y65">
        <v>34</v>
      </c>
      <c r="Z65">
        <v>137.30000000000001</v>
      </c>
      <c r="AA65">
        <v>25</v>
      </c>
      <c r="AB65" s="225">
        <v>0</v>
      </c>
      <c r="AC65" s="225">
        <v>0</v>
      </c>
      <c r="AD65" s="225">
        <v>7.1</v>
      </c>
      <c r="AE65" s="225">
        <v>49</v>
      </c>
      <c r="AO65" s="49" t="s">
        <v>77</v>
      </c>
      <c r="AP65" t="s">
        <v>27</v>
      </c>
      <c r="AR65">
        <v>85.1</v>
      </c>
      <c r="AS65">
        <v>28</v>
      </c>
      <c r="AT65">
        <v>95.9</v>
      </c>
      <c r="AU65">
        <v>16</v>
      </c>
      <c r="AV65">
        <v>84.2</v>
      </c>
      <c r="AW65">
        <v>20</v>
      </c>
      <c r="AX65">
        <v>92.1</v>
      </c>
      <c r="AY65">
        <v>30</v>
      </c>
      <c r="AZ65">
        <v>90.7</v>
      </c>
      <c r="BA65">
        <v>27</v>
      </c>
      <c r="BE65" s="49"/>
      <c r="BF65" s="49"/>
      <c r="BQ65" s="52"/>
      <c r="CE65" s="53" t="s">
        <v>37</v>
      </c>
      <c r="CF65" t="s">
        <v>27</v>
      </c>
      <c r="CG65">
        <v>22.6</v>
      </c>
      <c r="CH65">
        <v>27</v>
      </c>
      <c r="CI65">
        <v>23.9</v>
      </c>
      <c r="CJ65">
        <v>41</v>
      </c>
      <c r="CK65">
        <v>25.9</v>
      </c>
      <c r="CL65">
        <v>35</v>
      </c>
      <c r="CM65">
        <v>26.6</v>
      </c>
      <c r="CN65">
        <v>37</v>
      </c>
      <c r="CO65">
        <v>30</v>
      </c>
      <c r="CP65">
        <v>38</v>
      </c>
      <c r="CV65" s="53" t="s">
        <v>67</v>
      </c>
      <c r="CX65" t="s">
        <v>27</v>
      </c>
      <c r="CY65">
        <v>8.3000000000000007</v>
      </c>
      <c r="CZ65">
        <v>83.7</v>
      </c>
      <c r="DA65">
        <v>549.1</v>
      </c>
      <c r="DB65">
        <v>660.6</v>
      </c>
    </row>
    <row r="66" spans="1:108" ht="15" x14ac:dyDescent="0.25">
      <c r="A66" s="52"/>
      <c r="B66" s="52"/>
      <c r="C66" s="52"/>
      <c r="D66" s="52"/>
      <c r="E66" s="52"/>
      <c r="F66" s="52"/>
      <c r="AB66" s="225"/>
      <c r="AC66" s="225"/>
      <c r="AD66" s="225"/>
      <c r="AE66" s="225"/>
      <c r="AO66" s="49"/>
      <c r="BE66" s="49" t="s">
        <v>30</v>
      </c>
      <c r="BF66" s="49"/>
      <c r="BG66" t="s">
        <v>27</v>
      </c>
      <c r="BH66">
        <v>0.5</v>
      </c>
      <c r="BI66">
        <v>29</v>
      </c>
      <c r="BJ66">
        <v>0.5</v>
      </c>
      <c r="BK66">
        <v>37</v>
      </c>
      <c r="BL66">
        <v>0.4</v>
      </c>
      <c r="BM66">
        <v>52</v>
      </c>
      <c r="BN66">
        <v>0.4</v>
      </c>
      <c r="BO66">
        <v>46</v>
      </c>
      <c r="BP66">
        <v>0.5</v>
      </c>
      <c r="BQ66" s="53">
        <v>50</v>
      </c>
      <c r="BR66" t="s">
        <v>27</v>
      </c>
      <c r="BS66">
        <v>57.3</v>
      </c>
      <c r="BT66">
        <v>29</v>
      </c>
      <c r="BU66">
        <v>0</v>
      </c>
      <c r="BV66">
        <v>0</v>
      </c>
      <c r="BW66">
        <v>0.3</v>
      </c>
      <c r="BX66">
        <v>57</v>
      </c>
      <c r="BY66">
        <v>0.7</v>
      </c>
      <c r="BZ66">
        <v>50</v>
      </c>
      <c r="CA66">
        <v>0.3</v>
      </c>
      <c r="CB66">
        <v>53</v>
      </c>
      <c r="CE66" s="52"/>
      <c r="CV66" s="53" t="s">
        <v>79</v>
      </c>
      <c r="CX66" t="s">
        <v>27</v>
      </c>
      <c r="CY66">
        <v>0</v>
      </c>
      <c r="CZ66">
        <v>0</v>
      </c>
      <c r="DA66">
        <v>43.2</v>
      </c>
      <c r="DB66">
        <v>38.799999999999997</v>
      </c>
    </row>
    <row r="67" spans="1:108" ht="15" x14ac:dyDescent="0.25">
      <c r="A67" s="242" t="s">
        <v>360</v>
      </c>
      <c r="B67" s="242">
        <f>'Rankings 2020-21'!B79</f>
        <v>25.7</v>
      </c>
      <c r="C67" s="242">
        <f>'Rankings 2020-21'!C79</f>
        <v>36</v>
      </c>
      <c r="D67" s="242" t="str">
        <f>'Rankings 2020-21'!A79</f>
        <v>BARBADO  :</v>
      </c>
      <c r="E67" s="242">
        <f>'Rankings 2020-21'!D79</f>
        <v>28.9</v>
      </c>
      <c r="F67" s="242">
        <f>'Rankings 2020-21'!E79</f>
        <v>30</v>
      </c>
      <c r="G67">
        <v>35</v>
      </c>
      <c r="H67">
        <v>30</v>
      </c>
      <c r="I67">
        <v>32.700000000000003</v>
      </c>
      <c r="J67">
        <v>38</v>
      </c>
      <c r="K67">
        <v>33.5</v>
      </c>
      <c r="L67">
        <v>40</v>
      </c>
      <c r="M67">
        <v>27.7</v>
      </c>
      <c r="N67">
        <v>42</v>
      </c>
      <c r="O67">
        <v>30.3</v>
      </c>
      <c r="P67">
        <v>32</v>
      </c>
      <c r="X67">
        <v>0</v>
      </c>
      <c r="Y67">
        <v>0</v>
      </c>
      <c r="Z67">
        <v>0</v>
      </c>
      <c r="AA67">
        <v>0</v>
      </c>
      <c r="AB67" s="225">
        <v>84.2</v>
      </c>
      <c r="AC67" s="225">
        <v>20</v>
      </c>
      <c r="AD67" s="225">
        <v>528.9</v>
      </c>
      <c r="AE67" s="225">
        <v>15</v>
      </c>
      <c r="AO67" s="49" t="s">
        <v>161</v>
      </c>
      <c r="AP67" t="s">
        <v>27</v>
      </c>
      <c r="AR67">
        <v>83.1</v>
      </c>
      <c r="AS67">
        <v>29</v>
      </c>
      <c r="AT67">
        <v>0</v>
      </c>
      <c r="AU67">
        <v>0</v>
      </c>
      <c r="AV67">
        <v>0</v>
      </c>
      <c r="AW67">
        <v>0</v>
      </c>
      <c r="AX67">
        <v>113.8</v>
      </c>
      <c r="AY67">
        <v>29</v>
      </c>
      <c r="AZ67">
        <v>0</v>
      </c>
      <c r="BA67">
        <v>0</v>
      </c>
      <c r="BE67" s="49"/>
      <c r="BF67" s="49"/>
      <c r="BQ67" s="52"/>
      <c r="CE67" s="53" t="s">
        <v>41</v>
      </c>
      <c r="CF67" t="s">
        <v>27</v>
      </c>
      <c r="CG67">
        <v>10.6</v>
      </c>
      <c r="CH67">
        <v>28</v>
      </c>
      <c r="CI67">
        <v>9.6999999999999993</v>
      </c>
      <c r="CJ67">
        <v>46</v>
      </c>
      <c r="CK67">
        <v>86.3</v>
      </c>
      <c r="CL67">
        <v>28</v>
      </c>
      <c r="CM67">
        <v>80.599999999999994</v>
      </c>
      <c r="CN67">
        <v>30</v>
      </c>
      <c r="CO67">
        <v>89.2</v>
      </c>
      <c r="CP67">
        <v>32</v>
      </c>
      <c r="CV67" s="53" t="s">
        <v>163</v>
      </c>
      <c r="CX67" t="s">
        <v>27</v>
      </c>
      <c r="CY67">
        <v>0</v>
      </c>
      <c r="CZ67">
        <v>0</v>
      </c>
      <c r="DA67">
        <v>4.2</v>
      </c>
      <c r="DB67">
        <v>0</v>
      </c>
    </row>
    <row r="68" spans="1:108" ht="15" x14ac:dyDescent="0.25">
      <c r="A68" s="52"/>
      <c r="B68" s="52"/>
      <c r="C68" s="52"/>
      <c r="D68" s="52"/>
      <c r="E68" s="52"/>
      <c r="F68" s="52"/>
      <c r="AB68" s="225"/>
      <c r="AC68" s="225"/>
      <c r="AD68" s="225"/>
      <c r="AE68" s="225"/>
      <c r="AO68" s="49"/>
      <c r="BE68" s="49" t="s">
        <v>85</v>
      </c>
      <c r="BF68" s="49"/>
      <c r="BG68" t="s">
        <v>27</v>
      </c>
      <c r="BH68">
        <v>0.4</v>
      </c>
      <c r="BI68">
        <v>30</v>
      </c>
      <c r="BJ68">
        <v>0</v>
      </c>
      <c r="BK68">
        <v>0</v>
      </c>
      <c r="BL68">
        <v>0</v>
      </c>
      <c r="BM68">
        <v>0</v>
      </c>
      <c r="BN68">
        <v>0.4</v>
      </c>
      <c r="BO68">
        <v>47</v>
      </c>
      <c r="BP68">
        <v>2.6</v>
      </c>
      <c r="BQ68" s="53">
        <v>48</v>
      </c>
      <c r="BR68" t="s">
        <v>27</v>
      </c>
      <c r="BS68">
        <v>54.2</v>
      </c>
      <c r="BT68">
        <v>30</v>
      </c>
      <c r="BU68">
        <v>137.9</v>
      </c>
      <c r="BV68">
        <v>24</v>
      </c>
      <c r="BW68">
        <v>281.89999999999998</v>
      </c>
      <c r="BX68">
        <v>27</v>
      </c>
      <c r="BY68">
        <v>177.6</v>
      </c>
      <c r="BZ68">
        <v>29</v>
      </c>
      <c r="CA68">
        <v>157.4</v>
      </c>
      <c r="CB68">
        <v>28</v>
      </c>
      <c r="CE68" s="52"/>
      <c r="CV68" s="53" t="s">
        <v>68</v>
      </c>
      <c r="CX68" t="s">
        <v>27</v>
      </c>
      <c r="CY68">
        <v>9.5</v>
      </c>
      <c r="CZ68">
        <v>1</v>
      </c>
      <c r="DA68">
        <v>382.1</v>
      </c>
      <c r="DB68">
        <v>431.2</v>
      </c>
    </row>
    <row r="69" spans="1:108" ht="15" x14ac:dyDescent="0.25">
      <c r="A69" s="242" t="s">
        <v>363</v>
      </c>
      <c r="B69" s="242">
        <f>'Rankings 2020-21'!B77</f>
        <v>28.1</v>
      </c>
      <c r="C69" s="242">
        <f>'Rankings 2020-21'!C77</f>
        <v>35</v>
      </c>
      <c r="D69" s="242" t="str">
        <f>'Rankings 2020-21'!A77</f>
        <v>HG KONG  :</v>
      </c>
      <c r="E69" s="242">
        <f>'Rankings 2020-21'!D77</f>
        <v>40.200000000000003</v>
      </c>
      <c r="F69" s="242">
        <f>'Rankings 2020-21'!E77</f>
        <v>29</v>
      </c>
      <c r="G69" s="125">
        <f>'Rankings 2020-21'!F77</f>
        <v>31.5</v>
      </c>
      <c r="H69" s="125">
        <f>'Rankings 2020-21'!G77</f>
        <v>31</v>
      </c>
      <c r="I69">
        <v>22.3</v>
      </c>
      <c r="J69">
        <v>40</v>
      </c>
      <c r="K69">
        <v>28.4</v>
      </c>
      <c r="L69">
        <v>43</v>
      </c>
      <c r="M69">
        <v>21.6</v>
      </c>
      <c r="N69">
        <v>45</v>
      </c>
      <c r="O69">
        <v>22.9</v>
      </c>
      <c r="P69">
        <v>35</v>
      </c>
      <c r="X69">
        <v>90.6</v>
      </c>
      <c r="Y69">
        <v>26</v>
      </c>
      <c r="Z69">
        <v>85.1</v>
      </c>
      <c r="AA69">
        <v>28</v>
      </c>
      <c r="AB69" s="225">
        <v>422.7</v>
      </c>
      <c r="AC69" s="225">
        <v>11</v>
      </c>
      <c r="AD69" s="225">
        <v>160.80000000000001</v>
      </c>
      <c r="AE69" s="225">
        <v>27</v>
      </c>
      <c r="AO69" s="49" t="s">
        <v>51</v>
      </c>
      <c r="AP69" t="s">
        <v>27</v>
      </c>
      <c r="AR69">
        <v>76</v>
      </c>
      <c r="AS69">
        <v>30</v>
      </c>
      <c r="AT69">
        <v>0</v>
      </c>
      <c r="AU69">
        <v>0</v>
      </c>
      <c r="AV69">
        <v>0</v>
      </c>
      <c r="AW69">
        <v>0</v>
      </c>
      <c r="AX69">
        <v>44.7</v>
      </c>
      <c r="AY69">
        <v>37</v>
      </c>
      <c r="AZ69">
        <v>90.9</v>
      </c>
      <c r="BA69">
        <v>26</v>
      </c>
      <c r="BE69" s="49"/>
      <c r="BF69" s="49"/>
      <c r="BQ69" s="52"/>
      <c r="CE69" s="53" t="s">
        <v>48</v>
      </c>
      <c r="CF69" t="s">
        <v>27</v>
      </c>
      <c r="CG69">
        <v>10.1</v>
      </c>
      <c r="CH69">
        <v>29</v>
      </c>
      <c r="CI69">
        <v>19.600000000000001</v>
      </c>
      <c r="CJ69">
        <v>42</v>
      </c>
      <c r="CK69">
        <v>29.6</v>
      </c>
      <c r="CL69">
        <v>33</v>
      </c>
      <c r="CM69">
        <v>86.9</v>
      </c>
      <c r="CN69">
        <v>28</v>
      </c>
      <c r="CO69">
        <v>25</v>
      </c>
      <c r="CP69">
        <v>39</v>
      </c>
      <c r="CV69" s="53" t="s">
        <v>69</v>
      </c>
      <c r="CX69" t="s">
        <v>27</v>
      </c>
      <c r="CY69">
        <v>0</v>
      </c>
      <c r="CZ69">
        <v>0.3</v>
      </c>
      <c r="DA69">
        <v>271.10000000000002</v>
      </c>
      <c r="DB69">
        <v>241.9</v>
      </c>
    </row>
    <row r="70" spans="1:108" ht="15" x14ac:dyDescent="0.25">
      <c r="A70" s="52"/>
      <c r="B70" s="52"/>
      <c r="C70" s="52"/>
      <c r="D70" s="52"/>
      <c r="E70" s="52"/>
      <c r="F70" s="52"/>
      <c r="AB70" s="225"/>
      <c r="AC70" s="225"/>
      <c r="AD70" s="225"/>
      <c r="AE70" s="225"/>
      <c r="AO70" s="49"/>
      <c r="BE70" s="49" t="s">
        <v>84</v>
      </c>
      <c r="BF70" s="49"/>
      <c r="BG70" t="s">
        <v>27</v>
      </c>
      <c r="BH70">
        <v>0.4</v>
      </c>
      <c r="BI70">
        <v>31</v>
      </c>
      <c r="BJ70">
        <v>0.1</v>
      </c>
      <c r="BK70">
        <v>40</v>
      </c>
      <c r="BL70">
        <v>10.3</v>
      </c>
      <c r="BM70">
        <v>44</v>
      </c>
      <c r="BN70">
        <v>0</v>
      </c>
      <c r="BO70">
        <v>0</v>
      </c>
      <c r="BP70">
        <v>0</v>
      </c>
      <c r="BQ70" s="53">
        <v>0</v>
      </c>
      <c r="BR70" t="s">
        <v>27</v>
      </c>
      <c r="BS70">
        <v>38.4</v>
      </c>
      <c r="BT70">
        <v>31</v>
      </c>
      <c r="BU70">
        <v>38.6</v>
      </c>
      <c r="BV70">
        <v>35</v>
      </c>
      <c r="BW70">
        <v>34.799999999999997</v>
      </c>
      <c r="BX70">
        <v>36</v>
      </c>
      <c r="BY70">
        <v>36.200000000000003</v>
      </c>
      <c r="BZ70">
        <v>35</v>
      </c>
      <c r="CA70">
        <v>37.299999999999997</v>
      </c>
      <c r="CB70">
        <v>37</v>
      </c>
      <c r="CE70" s="52"/>
      <c r="CV70" s="53" t="s">
        <v>70</v>
      </c>
      <c r="CX70" t="s">
        <v>27</v>
      </c>
      <c r="CY70">
        <v>1.6</v>
      </c>
      <c r="CZ70">
        <v>0</v>
      </c>
      <c r="DA70">
        <v>7.1</v>
      </c>
      <c r="DB70">
        <v>7.8</v>
      </c>
    </row>
    <row r="71" spans="1:108" ht="15" x14ac:dyDescent="0.25">
      <c r="A71" s="242" t="s">
        <v>375</v>
      </c>
      <c r="B71" s="242">
        <f>'Rankings 2020-21'!B75</f>
        <v>30.4</v>
      </c>
      <c r="C71" s="242">
        <f>'Rankings 2020-21'!C75</f>
        <v>34</v>
      </c>
      <c r="D71" s="242" t="str">
        <f>'Rankings 2020-21'!A75</f>
        <v>ECUADOR  :</v>
      </c>
      <c r="E71" s="242">
        <f>'Rankings 2020-21'!D75</f>
        <v>17.8</v>
      </c>
      <c r="F71" s="242">
        <f>'Rankings 2020-21'!E75</f>
        <v>37</v>
      </c>
      <c r="G71">
        <v>27.6</v>
      </c>
      <c r="H71">
        <v>32</v>
      </c>
      <c r="I71">
        <v>4.3</v>
      </c>
      <c r="J71">
        <v>44</v>
      </c>
      <c r="K71">
        <v>38.6</v>
      </c>
      <c r="L71">
        <v>38</v>
      </c>
      <c r="M71">
        <v>0</v>
      </c>
      <c r="N71">
        <v>0</v>
      </c>
      <c r="O71">
        <v>0</v>
      </c>
      <c r="P71">
        <v>0</v>
      </c>
      <c r="X71">
        <v>0</v>
      </c>
      <c r="Y71">
        <v>0</v>
      </c>
      <c r="Z71">
        <v>30.7</v>
      </c>
      <c r="AA71">
        <v>36</v>
      </c>
      <c r="AB71" s="225">
        <v>0</v>
      </c>
      <c r="AC71" s="225">
        <v>0</v>
      </c>
      <c r="AD71" s="225">
        <v>35.700000000000003</v>
      </c>
      <c r="AE71" s="225">
        <v>39</v>
      </c>
      <c r="AO71" s="49" t="s">
        <v>43</v>
      </c>
      <c r="AP71" t="s">
        <v>27</v>
      </c>
      <c r="AR71">
        <v>66.3</v>
      </c>
      <c r="AS71">
        <v>31</v>
      </c>
      <c r="AT71">
        <v>0</v>
      </c>
      <c r="AU71">
        <v>0</v>
      </c>
      <c r="AV71">
        <v>0</v>
      </c>
      <c r="AW71">
        <v>0</v>
      </c>
      <c r="AX71">
        <v>190.2</v>
      </c>
      <c r="AY71">
        <v>25</v>
      </c>
      <c r="AZ71">
        <v>54.2</v>
      </c>
      <c r="BA71">
        <v>30</v>
      </c>
      <c r="BE71" s="49"/>
      <c r="BF71" s="49"/>
      <c r="BQ71" s="52"/>
      <c r="CE71" s="53" t="s">
        <v>70</v>
      </c>
      <c r="CF71" t="s">
        <v>27</v>
      </c>
      <c r="CG71">
        <v>7.1</v>
      </c>
      <c r="CH71">
        <v>30</v>
      </c>
      <c r="CI71">
        <v>7.8</v>
      </c>
      <c r="CJ71">
        <v>48</v>
      </c>
      <c r="CK71">
        <v>36.5</v>
      </c>
      <c r="CL71">
        <v>32</v>
      </c>
      <c r="CM71">
        <v>7.9</v>
      </c>
      <c r="CN71">
        <v>44</v>
      </c>
      <c r="CO71">
        <v>8</v>
      </c>
      <c r="CP71">
        <v>49</v>
      </c>
      <c r="CV71" s="53" t="s">
        <v>71</v>
      </c>
      <c r="CX71" t="s">
        <v>27</v>
      </c>
      <c r="CY71">
        <v>79.400000000000006</v>
      </c>
      <c r="CZ71">
        <v>115.2</v>
      </c>
      <c r="DA71">
        <v>9537.5</v>
      </c>
      <c r="DB71">
        <v>7018.6</v>
      </c>
      <c r="DD71">
        <f>+DA71+CY71</f>
        <v>9616.9</v>
      </c>
    </row>
    <row r="72" spans="1:108" ht="15" x14ac:dyDescent="0.25">
      <c r="A72" s="52"/>
      <c r="B72" s="52"/>
      <c r="C72" s="52"/>
      <c r="D72" s="52"/>
      <c r="E72" s="52"/>
      <c r="F72" s="52"/>
      <c r="AB72" s="225"/>
      <c r="AC72" s="225"/>
      <c r="AD72" s="225"/>
      <c r="AE72" s="225"/>
      <c r="AO72" s="49"/>
      <c r="BE72" s="49" t="s">
        <v>52</v>
      </c>
      <c r="BF72" s="49"/>
      <c r="BG72" t="s">
        <v>27</v>
      </c>
      <c r="BH72">
        <v>0</v>
      </c>
      <c r="BI72">
        <v>0</v>
      </c>
      <c r="BJ72">
        <v>544.9</v>
      </c>
      <c r="BK72">
        <v>9</v>
      </c>
      <c r="BL72">
        <v>3301.9</v>
      </c>
      <c r="BM72">
        <v>4</v>
      </c>
      <c r="BN72">
        <v>2935.3</v>
      </c>
      <c r="BO72">
        <v>5</v>
      </c>
      <c r="BP72">
        <v>2232.9</v>
      </c>
      <c r="BQ72" s="53">
        <v>5</v>
      </c>
      <c r="BR72" t="s">
        <v>27</v>
      </c>
      <c r="BS72">
        <v>36.5</v>
      </c>
      <c r="BT72">
        <v>32</v>
      </c>
      <c r="BU72">
        <v>7.9</v>
      </c>
      <c r="BV72">
        <v>44</v>
      </c>
      <c r="BW72">
        <v>8</v>
      </c>
      <c r="BX72">
        <v>49</v>
      </c>
      <c r="BY72">
        <v>14.3</v>
      </c>
      <c r="BZ72">
        <v>39</v>
      </c>
      <c r="CA72">
        <v>9.1999999999999993</v>
      </c>
      <c r="CB72">
        <v>46</v>
      </c>
      <c r="CE72" s="52"/>
      <c r="CV72" s="53" t="s">
        <v>72</v>
      </c>
      <c r="CX72" t="s">
        <v>27</v>
      </c>
      <c r="CY72">
        <v>2</v>
      </c>
      <c r="CZ72">
        <v>31.7</v>
      </c>
      <c r="DA72">
        <v>123</v>
      </c>
      <c r="DB72">
        <v>118</v>
      </c>
    </row>
    <row r="73" spans="1:108" ht="15" x14ac:dyDescent="0.25">
      <c r="A73" s="242" t="s">
        <v>366</v>
      </c>
      <c r="B73" s="242">
        <f>'Rankings 2020-21'!B87</f>
        <v>10.7</v>
      </c>
      <c r="C73" s="242">
        <f>'Rankings 2020-21'!C87</f>
        <v>40</v>
      </c>
      <c r="D73" s="242" t="s">
        <v>366</v>
      </c>
      <c r="E73" s="242">
        <f>'Rankings 2019-20'!B79</f>
        <v>20.100000000000001</v>
      </c>
      <c r="F73" s="242">
        <f>'Rankings 2019-20'!C79</f>
        <v>36</v>
      </c>
      <c r="G73">
        <v>20.2</v>
      </c>
      <c r="H73">
        <v>33</v>
      </c>
      <c r="I73">
        <v>11.6</v>
      </c>
      <c r="J73">
        <v>42</v>
      </c>
      <c r="K73">
        <v>13.2</v>
      </c>
      <c r="L73">
        <v>48</v>
      </c>
      <c r="M73">
        <v>5.7</v>
      </c>
      <c r="N73">
        <v>48</v>
      </c>
      <c r="O73">
        <v>2.7</v>
      </c>
      <c r="P73">
        <v>43</v>
      </c>
      <c r="X73">
        <v>12</v>
      </c>
      <c r="Y73">
        <v>39</v>
      </c>
      <c r="Z73">
        <v>6.3</v>
      </c>
      <c r="AA73">
        <v>44</v>
      </c>
      <c r="AB73" s="225">
        <v>0</v>
      </c>
      <c r="AC73" s="225">
        <v>0</v>
      </c>
      <c r="AD73" s="225">
        <v>0</v>
      </c>
      <c r="AE73" s="225">
        <v>0</v>
      </c>
      <c r="AO73" s="49" t="s">
        <v>57</v>
      </c>
      <c r="AP73" t="s">
        <v>27</v>
      </c>
      <c r="AR73">
        <v>59.2</v>
      </c>
      <c r="AS73">
        <v>32</v>
      </c>
      <c r="AT73">
        <v>0</v>
      </c>
      <c r="AU73">
        <v>0</v>
      </c>
      <c r="AV73">
        <v>0</v>
      </c>
      <c r="AW73">
        <v>0</v>
      </c>
      <c r="AX73">
        <v>160.80000000000001</v>
      </c>
      <c r="AY73">
        <v>27</v>
      </c>
      <c r="AZ73">
        <v>180.3</v>
      </c>
      <c r="BA73">
        <v>22</v>
      </c>
      <c r="BE73" s="49"/>
      <c r="BF73" s="49"/>
      <c r="BQ73" s="52"/>
      <c r="CE73" s="53" t="s">
        <v>106</v>
      </c>
      <c r="CF73" t="s">
        <v>27</v>
      </c>
      <c r="CG73">
        <v>7</v>
      </c>
      <c r="CH73">
        <v>31</v>
      </c>
      <c r="CI73">
        <v>7.1</v>
      </c>
      <c r="CJ73">
        <v>49</v>
      </c>
      <c r="CK73">
        <v>2.4</v>
      </c>
      <c r="CL73">
        <v>45</v>
      </c>
      <c r="CM73">
        <v>16.399999999999999</v>
      </c>
      <c r="CN73">
        <v>40</v>
      </c>
      <c r="CO73">
        <v>0</v>
      </c>
      <c r="CP73">
        <v>0</v>
      </c>
      <c r="CV73" s="53" t="s">
        <v>73</v>
      </c>
      <c r="CX73" t="s">
        <v>27</v>
      </c>
      <c r="CY73">
        <v>22.1</v>
      </c>
      <c r="CZ73">
        <v>0</v>
      </c>
      <c r="DA73">
        <v>212.2</v>
      </c>
      <c r="DB73">
        <v>263</v>
      </c>
    </row>
    <row r="74" spans="1:108" ht="15" x14ac:dyDescent="0.25">
      <c r="A74" s="52"/>
      <c r="B74" s="52"/>
      <c r="C74" s="52"/>
      <c r="D74" s="52"/>
      <c r="E74" s="52"/>
      <c r="F74" s="52"/>
      <c r="AB74" s="225"/>
      <c r="AC74" s="225"/>
      <c r="AD74" s="225"/>
      <c r="AE74" s="225"/>
      <c r="AO74" s="49"/>
      <c r="BE74" s="49" t="s">
        <v>55</v>
      </c>
      <c r="BF74" s="49"/>
      <c r="BG74" t="s">
        <v>27</v>
      </c>
      <c r="BH74">
        <v>0</v>
      </c>
      <c r="BI74">
        <v>0</v>
      </c>
      <c r="BJ74">
        <v>59.1</v>
      </c>
      <c r="BK74">
        <v>21</v>
      </c>
      <c r="BL74">
        <v>182.5</v>
      </c>
      <c r="BM74">
        <v>26</v>
      </c>
      <c r="BN74">
        <v>467.8</v>
      </c>
      <c r="BO74">
        <v>17</v>
      </c>
      <c r="BP74">
        <v>494.6</v>
      </c>
      <c r="BQ74" s="53">
        <v>15</v>
      </c>
      <c r="BR74" t="s">
        <v>27</v>
      </c>
      <c r="BS74">
        <v>29.6</v>
      </c>
      <c r="BT74">
        <v>33</v>
      </c>
      <c r="BU74">
        <v>86.9</v>
      </c>
      <c r="BV74">
        <v>28</v>
      </c>
      <c r="BW74">
        <v>25</v>
      </c>
      <c r="BX74">
        <v>39</v>
      </c>
      <c r="BY74">
        <v>22.7</v>
      </c>
      <c r="BZ74">
        <v>38</v>
      </c>
      <c r="CA74">
        <v>49.2</v>
      </c>
      <c r="CB74">
        <v>36</v>
      </c>
      <c r="CE74" s="52"/>
      <c r="CV74" s="53" t="s">
        <v>74</v>
      </c>
      <c r="CX74" t="s">
        <v>27</v>
      </c>
      <c r="CY74">
        <v>0</v>
      </c>
      <c r="CZ74">
        <v>15</v>
      </c>
      <c r="DA74">
        <v>0</v>
      </c>
      <c r="DB74">
        <v>66.3</v>
      </c>
    </row>
    <row r="75" spans="1:108" ht="15" x14ac:dyDescent="0.25">
      <c r="A75" s="242" t="s">
        <v>364</v>
      </c>
      <c r="B75" s="242">
        <f>'Rankings 2020-21'!B83</f>
        <v>17.5</v>
      </c>
      <c r="C75" s="242">
        <f>'Rankings 2020-21'!C83</f>
        <v>38</v>
      </c>
      <c r="D75" s="242" t="s">
        <v>364</v>
      </c>
      <c r="E75" s="242">
        <f>'Rankings 2019-20'!B83</f>
        <v>14.1</v>
      </c>
      <c r="F75" s="242">
        <f>'Rankings 2019-20'!C83</f>
        <v>38</v>
      </c>
      <c r="G75">
        <v>16.7</v>
      </c>
      <c r="H75">
        <v>34</v>
      </c>
      <c r="I75">
        <v>11.9</v>
      </c>
      <c r="J75">
        <v>41</v>
      </c>
      <c r="K75">
        <v>11.9</v>
      </c>
      <c r="L75">
        <v>49</v>
      </c>
      <c r="M75">
        <v>13</v>
      </c>
      <c r="N75">
        <v>46</v>
      </c>
      <c r="O75">
        <v>12</v>
      </c>
      <c r="P75">
        <v>38</v>
      </c>
      <c r="X75">
        <v>61.3</v>
      </c>
      <c r="Y75">
        <v>28</v>
      </c>
      <c r="Z75">
        <v>83.1</v>
      </c>
      <c r="AA75">
        <v>29</v>
      </c>
      <c r="AB75" s="225">
        <v>7</v>
      </c>
      <c r="AC75" s="225">
        <v>31</v>
      </c>
      <c r="AD75" s="225">
        <v>427.2</v>
      </c>
      <c r="AE75" s="225">
        <v>19</v>
      </c>
      <c r="AO75" s="49" t="s">
        <v>106</v>
      </c>
      <c r="AP75" t="s">
        <v>27</v>
      </c>
      <c r="AR75">
        <v>47.5</v>
      </c>
      <c r="AS75">
        <v>33</v>
      </c>
      <c r="AT75">
        <v>2.6</v>
      </c>
      <c r="AU75">
        <v>27</v>
      </c>
      <c r="AV75">
        <v>7</v>
      </c>
      <c r="AW75">
        <v>31</v>
      </c>
      <c r="AX75">
        <v>7.1</v>
      </c>
      <c r="AY75">
        <v>49</v>
      </c>
      <c r="AZ75">
        <v>2.4</v>
      </c>
      <c r="BA75">
        <v>45</v>
      </c>
      <c r="BE75" s="49"/>
      <c r="BF75" s="49"/>
      <c r="BQ75" s="52"/>
      <c r="CE75" s="53" t="s">
        <v>76</v>
      </c>
      <c r="CF75" t="s">
        <v>27</v>
      </c>
      <c r="CG75">
        <v>6.6</v>
      </c>
      <c r="CH75">
        <v>32</v>
      </c>
      <c r="CI75">
        <v>8.1999999999999993</v>
      </c>
      <c r="CJ75">
        <v>47</v>
      </c>
      <c r="CK75">
        <v>9.8000000000000007</v>
      </c>
      <c r="CL75">
        <v>42</v>
      </c>
      <c r="CM75">
        <v>8.5</v>
      </c>
      <c r="CN75">
        <v>43</v>
      </c>
      <c r="CO75">
        <v>9</v>
      </c>
      <c r="CP75">
        <v>46</v>
      </c>
      <c r="CV75" s="53" t="s">
        <v>75</v>
      </c>
      <c r="CX75" t="s">
        <v>27</v>
      </c>
      <c r="CY75">
        <v>7.6</v>
      </c>
      <c r="CZ75">
        <v>13.8</v>
      </c>
      <c r="DA75">
        <v>365.8</v>
      </c>
      <c r="DB75">
        <v>479.2</v>
      </c>
    </row>
    <row r="76" spans="1:108" ht="15" x14ac:dyDescent="0.25">
      <c r="A76" s="52"/>
      <c r="B76" s="52"/>
      <c r="C76" s="52"/>
      <c r="D76" s="52"/>
      <c r="E76" s="52"/>
      <c r="F76" s="52"/>
      <c r="AB76" s="225"/>
      <c r="AC76" s="225"/>
      <c r="AD76" s="225"/>
      <c r="AE76" s="225"/>
      <c r="AO76" s="49"/>
      <c r="BE76" s="49" t="s">
        <v>40</v>
      </c>
      <c r="BF76" s="49"/>
      <c r="BG76" t="s">
        <v>27</v>
      </c>
      <c r="BH76">
        <v>0</v>
      </c>
      <c r="BI76">
        <v>0</v>
      </c>
      <c r="BJ76">
        <v>33.4</v>
      </c>
      <c r="BK76">
        <v>24</v>
      </c>
      <c r="BL76">
        <v>801.1</v>
      </c>
      <c r="BM76">
        <v>9</v>
      </c>
      <c r="BN76">
        <v>158</v>
      </c>
      <c r="BO76">
        <v>24</v>
      </c>
      <c r="BP76">
        <v>165.6</v>
      </c>
      <c r="BQ76" s="53">
        <v>23</v>
      </c>
      <c r="BR76" t="s">
        <v>27</v>
      </c>
      <c r="BS76">
        <v>27.6</v>
      </c>
      <c r="BT76">
        <v>34</v>
      </c>
      <c r="BU76">
        <v>84.6</v>
      </c>
      <c r="BV76">
        <v>29</v>
      </c>
      <c r="BW76">
        <v>408.3</v>
      </c>
      <c r="BX76">
        <v>23</v>
      </c>
      <c r="BY76">
        <v>313.3</v>
      </c>
      <c r="BZ76">
        <v>24</v>
      </c>
      <c r="CA76">
        <v>318.7</v>
      </c>
      <c r="CB76">
        <v>23</v>
      </c>
      <c r="CE76" s="52"/>
      <c r="CV76" s="53" t="s">
        <v>76</v>
      </c>
      <c r="CX76" t="s">
        <v>27</v>
      </c>
      <c r="CY76">
        <v>0</v>
      </c>
      <c r="CZ76">
        <v>0</v>
      </c>
      <c r="DA76">
        <v>6.6</v>
      </c>
      <c r="DB76">
        <v>8.1999999999999993</v>
      </c>
    </row>
    <row r="77" spans="1:108" ht="15" x14ac:dyDescent="0.25">
      <c r="A77" s="242" t="s">
        <v>354</v>
      </c>
      <c r="B77" s="242">
        <f>'Rankings 2020-21'!B103</f>
        <v>0</v>
      </c>
      <c r="C77" s="242">
        <f>'Rankings 2020-21'!C103</f>
        <v>0</v>
      </c>
      <c r="D77" s="242" t="s">
        <v>354</v>
      </c>
      <c r="E77" s="242">
        <f>'Rankings 2019-20'!B97</f>
        <v>0</v>
      </c>
      <c r="F77" s="242">
        <f>'Rankings 2019-20'!C97</f>
        <v>0</v>
      </c>
      <c r="G77">
        <v>13.2</v>
      </c>
      <c r="H77">
        <v>35</v>
      </c>
      <c r="I77">
        <v>63.5</v>
      </c>
      <c r="J77">
        <v>32</v>
      </c>
      <c r="K77">
        <v>292.8</v>
      </c>
      <c r="L77">
        <v>23</v>
      </c>
      <c r="M77">
        <v>63</v>
      </c>
      <c r="N77">
        <v>36</v>
      </c>
      <c r="O77">
        <v>0</v>
      </c>
      <c r="P77">
        <v>0</v>
      </c>
      <c r="X77">
        <v>238.9</v>
      </c>
      <c r="Y77">
        <v>20</v>
      </c>
      <c r="Z77">
        <v>76</v>
      </c>
      <c r="AA77">
        <v>30</v>
      </c>
      <c r="AB77" s="225">
        <v>0.2</v>
      </c>
      <c r="AC77" s="225">
        <v>38</v>
      </c>
      <c r="AD77" s="225">
        <v>23.9</v>
      </c>
      <c r="AE77" s="225">
        <v>41</v>
      </c>
      <c r="AO77" s="49" t="s">
        <v>235</v>
      </c>
      <c r="AP77" t="s">
        <v>27</v>
      </c>
      <c r="AR77">
        <v>42.9</v>
      </c>
      <c r="AS77">
        <v>34</v>
      </c>
      <c r="AT77">
        <v>0</v>
      </c>
      <c r="AU77">
        <v>0</v>
      </c>
      <c r="AV77">
        <v>0</v>
      </c>
      <c r="AW77">
        <v>0</v>
      </c>
      <c r="AX77">
        <v>0</v>
      </c>
      <c r="AY77">
        <v>0</v>
      </c>
      <c r="AZ77">
        <v>0</v>
      </c>
      <c r="BA77">
        <v>0</v>
      </c>
      <c r="BE77" s="49"/>
      <c r="BF77" s="49"/>
      <c r="BQ77" s="52"/>
      <c r="CE77" s="53" t="s">
        <v>44</v>
      </c>
      <c r="CF77" t="s">
        <v>27</v>
      </c>
      <c r="CG77">
        <v>4.4000000000000004</v>
      </c>
      <c r="CH77">
        <v>33</v>
      </c>
      <c r="CI77">
        <v>70.5</v>
      </c>
      <c r="CJ77">
        <v>32</v>
      </c>
      <c r="CK77">
        <v>17</v>
      </c>
      <c r="CL77">
        <v>40</v>
      </c>
      <c r="CM77">
        <v>78.900000000000006</v>
      </c>
      <c r="CN77">
        <v>31</v>
      </c>
      <c r="CO77">
        <v>43.1</v>
      </c>
      <c r="CP77">
        <v>34</v>
      </c>
      <c r="CV77" s="53" t="s">
        <v>77</v>
      </c>
      <c r="CX77" t="s">
        <v>27</v>
      </c>
      <c r="CY77">
        <v>0</v>
      </c>
      <c r="CZ77">
        <v>0</v>
      </c>
      <c r="DA77">
        <v>84.2</v>
      </c>
      <c r="DB77">
        <v>92.1</v>
      </c>
    </row>
    <row r="78" spans="1:108" ht="15" x14ac:dyDescent="0.25">
      <c r="A78" s="52"/>
      <c r="B78" s="52"/>
      <c r="C78" s="52"/>
      <c r="D78" s="52"/>
      <c r="E78" s="52"/>
      <c r="F78" s="52"/>
      <c r="AB78" s="225"/>
      <c r="AC78" s="225"/>
      <c r="AD78" s="225"/>
      <c r="AE78" s="225"/>
      <c r="AO78" s="49"/>
      <c r="BE78" s="49" t="s">
        <v>65</v>
      </c>
      <c r="BF78" s="49"/>
      <c r="BG78" t="s">
        <v>27</v>
      </c>
      <c r="BH78">
        <v>0</v>
      </c>
      <c r="BI78">
        <v>0</v>
      </c>
      <c r="BJ78">
        <v>29.7</v>
      </c>
      <c r="BK78">
        <v>25</v>
      </c>
      <c r="BL78">
        <v>214.2</v>
      </c>
      <c r="BM78">
        <v>24</v>
      </c>
      <c r="BN78">
        <v>167.8</v>
      </c>
      <c r="BO78">
        <v>23</v>
      </c>
      <c r="BP78">
        <v>217.2</v>
      </c>
      <c r="BQ78" s="53">
        <v>22</v>
      </c>
      <c r="BR78" t="s">
        <v>27</v>
      </c>
      <c r="BS78">
        <v>25.9</v>
      </c>
      <c r="BT78">
        <v>35</v>
      </c>
      <c r="BU78">
        <v>26.6</v>
      </c>
      <c r="BV78">
        <v>37</v>
      </c>
      <c r="BW78">
        <v>30</v>
      </c>
      <c r="BX78">
        <v>38</v>
      </c>
      <c r="BY78">
        <v>37.1</v>
      </c>
      <c r="BZ78">
        <v>34</v>
      </c>
      <c r="CA78">
        <v>55.6</v>
      </c>
      <c r="CB78">
        <v>34</v>
      </c>
      <c r="CE78" s="52"/>
      <c r="CV78" s="53" t="s">
        <v>80</v>
      </c>
      <c r="CX78" t="s">
        <v>27</v>
      </c>
      <c r="CY78">
        <v>51.6</v>
      </c>
      <c r="CZ78">
        <v>0</v>
      </c>
      <c r="DA78">
        <v>1280.0999999999999</v>
      </c>
      <c r="DB78">
        <v>893.7</v>
      </c>
      <c r="DD78">
        <f>+DA78+CY78</f>
        <v>1331.6999999999998</v>
      </c>
    </row>
    <row r="79" spans="1:108" ht="15" x14ac:dyDescent="0.25">
      <c r="A79" s="242" t="s">
        <v>334</v>
      </c>
      <c r="B79" s="242">
        <f>'Rankings 2020-21'!B53</f>
        <v>226.2</v>
      </c>
      <c r="C79" s="242">
        <f>'Rankings 2020-21'!C53</f>
        <v>23</v>
      </c>
      <c r="D79" s="242" t="s">
        <v>334</v>
      </c>
      <c r="E79" s="242">
        <f>'Rankings 2019-20'!B51</f>
        <v>153.69999999999999</v>
      </c>
      <c r="F79" s="242">
        <f>'Rankings 2019-20'!C51</f>
        <v>22</v>
      </c>
      <c r="G79">
        <v>11.9</v>
      </c>
      <c r="H79">
        <v>36</v>
      </c>
      <c r="I79">
        <v>0</v>
      </c>
      <c r="J79">
        <v>0</v>
      </c>
      <c r="K79">
        <v>610.5</v>
      </c>
      <c r="L79">
        <v>13</v>
      </c>
      <c r="M79">
        <v>393.3</v>
      </c>
      <c r="N79">
        <v>16</v>
      </c>
      <c r="O79">
        <v>71.599999999999994</v>
      </c>
      <c r="P79">
        <v>27</v>
      </c>
      <c r="X79">
        <v>19.3</v>
      </c>
      <c r="Y79">
        <v>36</v>
      </c>
      <c r="Z79">
        <v>27.6</v>
      </c>
      <c r="AA79">
        <v>37</v>
      </c>
      <c r="AB79" s="225">
        <v>0</v>
      </c>
      <c r="AC79" s="225">
        <v>0</v>
      </c>
      <c r="AD79" s="225">
        <v>38.799999999999997</v>
      </c>
      <c r="AE79" s="225">
        <v>38</v>
      </c>
      <c r="AO79" s="49" t="s">
        <v>58</v>
      </c>
      <c r="AP79" t="s">
        <v>27</v>
      </c>
      <c r="AR79">
        <v>35.299999999999997</v>
      </c>
      <c r="AS79">
        <v>35</v>
      </c>
      <c r="AT79">
        <v>29</v>
      </c>
      <c r="AU79">
        <v>20</v>
      </c>
      <c r="AV79">
        <v>35.6</v>
      </c>
      <c r="AW79">
        <v>23</v>
      </c>
      <c r="AX79">
        <v>35.700000000000003</v>
      </c>
      <c r="AY79">
        <v>39</v>
      </c>
      <c r="AZ79">
        <v>38.4</v>
      </c>
      <c r="BA79">
        <v>31</v>
      </c>
      <c r="BE79" s="49"/>
      <c r="BF79" s="49"/>
      <c r="BQ79" s="52"/>
      <c r="CE79" s="53" t="s">
        <v>163</v>
      </c>
      <c r="CF79" t="s">
        <v>27</v>
      </c>
      <c r="CG79">
        <v>4.2</v>
      </c>
      <c r="CH79">
        <v>34</v>
      </c>
      <c r="CI79">
        <v>0</v>
      </c>
      <c r="CJ79">
        <v>0</v>
      </c>
      <c r="CK79">
        <v>0</v>
      </c>
      <c r="CL79">
        <v>0</v>
      </c>
      <c r="CM79">
        <v>0</v>
      </c>
      <c r="CN79">
        <v>0</v>
      </c>
      <c r="CO79">
        <v>0</v>
      </c>
      <c r="CP79">
        <v>0</v>
      </c>
      <c r="CV79" s="53" t="s">
        <v>196</v>
      </c>
      <c r="CW79" t="s">
        <v>175</v>
      </c>
      <c r="CX79" t="s">
        <v>103</v>
      </c>
      <c r="CY79" t="s">
        <v>26</v>
      </c>
      <c r="CZ79" t="s">
        <v>109</v>
      </c>
      <c r="DA79" t="s">
        <v>123</v>
      </c>
      <c r="DB79" t="s">
        <v>165</v>
      </c>
    </row>
    <row r="80" spans="1:108" ht="15" x14ac:dyDescent="0.25">
      <c r="A80" s="52"/>
      <c r="B80" s="52"/>
      <c r="C80" s="52"/>
      <c r="D80" s="52"/>
      <c r="E80" s="52"/>
      <c r="F80" s="52"/>
      <c r="AB80" s="225"/>
      <c r="AC80" s="225"/>
      <c r="AD80" s="225"/>
      <c r="AE80" s="225"/>
      <c r="AO80" s="49"/>
      <c r="BE80" s="49" t="s">
        <v>38</v>
      </c>
      <c r="BF80" s="49"/>
      <c r="BG80" t="s">
        <v>27</v>
      </c>
      <c r="BH80">
        <v>0</v>
      </c>
      <c r="BI80">
        <v>0</v>
      </c>
      <c r="BJ80">
        <v>23</v>
      </c>
      <c r="BK80">
        <v>26</v>
      </c>
      <c r="BL80">
        <v>528.9</v>
      </c>
      <c r="BM80">
        <v>15</v>
      </c>
      <c r="BN80">
        <v>10.7</v>
      </c>
      <c r="BO80">
        <v>41</v>
      </c>
      <c r="BP80">
        <v>11.1</v>
      </c>
      <c r="BQ80" s="53">
        <v>41</v>
      </c>
      <c r="BR80" t="s">
        <v>27</v>
      </c>
      <c r="BS80">
        <v>25.4</v>
      </c>
      <c r="BT80">
        <v>36</v>
      </c>
      <c r="BU80">
        <v>22.5</v>
      </c>
      <c r="BV80">
        <v>38</v>
      </c>
      <c r="BW80">
        <v>20.9</v>
      </c>
      <c r="BX80">
        <v>43</v>
      </c>
      <c r="BY80">
        <v>12.1</v>
      </c>
      <c r="BZ80">
        <v>40</v>
      </c>
      <c r="CA80">
        <v>10.4</v>
      </c>
      <c r="CB80">
        <v>44</v>
      </c>
      <c r="CE80" s="52"/>
      <c r="CV80" s="53" t="s">
        <v>89</v>
      </c>
      <c r="CX80" t="s">
        <v>27</v>
      </c>
      <c r="CY80">
        <v>1276.9000000000001</v>
      </c>
      <c r="CZ80">
        <v>1852.4</v>
      </c>
      <c r="DA80">
        <v>37914.800000000003</v>
      </c>
      <c r="DB80">
        <v>45256.4</v>
      </c>
    </row>
    <row r="81" spans="1:106" ht="15" x14ac:dyDescent="0.25">
      <c r="A81" s="242" t="s">
        <v>343</v>
      </c>
      <c r="B81" s="242">
        <f>'Rankings 2020-21'!B59</f>
        <v>142.9</v>
      </c>
      <c r="C81" s="242">
        <f>'Rankings 2020-21'!C59</f>
        <v>26</v>
      </c>
      <c r="D81" s="242" t="s">
        <v>343</v>
      </c>
      <c r="E81" s="242">
        <f>'Rankings 2019-20'!B69</f>
        <v>28.8</v>
      </c>
      <c r="F81" s="242">
        <f>'Rankings 2019-20'!C69</f>
        <v>31</v>
      </c>
      <c r="G81">
        <v>9.6</v>
      </c>
      <c r="H81">
        <v>37</v>
      </c>
      <c r="I81">
        <v>207.7</v>
      </c>
      <c r="J81">
        <v>27</v>
      </c>
      <c r="K81">
        <v>193.7</v>
      </c>
      <c r="L81">
        <v>31</v>
      </c>
      <c r="M81">
        <v>184.5</v>
      </c>
      <c r="N81">
        <v>25</v>
      </c>
      <c r="O81">
        <v>43.9</v>
      </c>
      <c r="P81">
        <v>30</v>
      </c>
      <c r="X81">
        <v>93.3</v>
      </c>
      <c r="Y81">
        <v>25</v>
      </c>
      <c r="Z81">
        <v>42.9</v>
      </c>
      <c r="AA81">
        <v>34</v>
      </c>
      <c r="AB81" s="225">
        <v>0</v>
      </c>
      <c r="AC81" s="225">
        <v>0</v>
      </c>
      <c r="AD81" s="225">
        <v>9.6999999999999993</v>
      </c>
      <c r="AE81" s="225">
        <v>46</v>
      </c>
      <c r="AO81" s="49" t="s">
        <v>237</v>
      </c>
      <c r="AP81" t="s">
        <v>27</v>
      </c>
      <c r="AR81">
        <v>30.7</v>
      </c>
      <c r="AS81">
        <v>36</v>
      </c>
      <c r="AT81">
        <v>0</v>
      </c>
      <c r="AU81">
        <v>0</v>
      </c>
      <c r="AV81">
        <v>0</v>
      </c>
      <c r="AW81">
        <v>0</v>
      </c>
      <c r="AX81">
        <v>0</v>
      </c>
      <c r="AY81">
        <v>0</v>
      </c>
      <c r="AZ81">
        <v>0</v>
      </c>
      <c r="BA81">
        <v>0</v>
      </c>
      <c r="BE81" s="49"/>
      <c r="BF81" s="49"/>
      <c r="BQ81" s="52"/>
      <c r="CE81" s="53" t="s">
        <v>66</v>
      </c>
      <c r="CF81" t="s">
        <v>27</v>
      </c>
      <c r="CG81">
        <v>1.1000000000000001</v>
      </c>
      <c r="CH81">
        <v>35</v>
      </c>
      <c r="CI81">
        <v>2</v>
      </c>
      <c r="CJ81">
        <v>51</v>
      </c>
      <c r="CK81">
        <v>20.3</v>
      </c>
      <c r="CL81">
        <v>38</v>
      </c>
      <c r="CM81">
        <v>0</v>
      </c>
      <c r="CN81">
        <v>0</v>
      </c>
      <c r="CO81">
        <v>10.8</v>
      </c>
      <c r="CP81">
        <v>44</v>
      </c>
      <c r="CV81" s="53" t="s">
        <v>90</v>
      </c>
      <c r="CX81" t="s">
        <v>27</v>
      </c>
      <c r="CY81">
        <v>390.3</v>
      </c>
      <c r="CZ81">
        <v>943.3</v>
      </c>
      <c r="DA81">
        <v>0</v>
      </c>
      <c r="DB81">
        <v>0</v>
      </c>
    </row>
    <row r="82" spans="1:106" ht="15" x14ac:dyDescent="0.25">
      <c r="A82" s="52"/>
      <c r="B82" s="52"/>
      <c r="C82" s="52"/>
      <c r="D82" s="52"/>
      <c r="E82" s="52"/>
      <c r="F82" s="52"/>
      <c r="AB82" s="225"/>
      <c r="AC82" s="225"/>
      <c r="AD82" s="225"/>
      <c r="AE82" s="225"/>
      <c r="AO82" s="49"/>
      <c r="BE82" s="49" t="s">
        <v>41</v>
      </c>
      <c r="BF82" s="49"/>
      <c r="BG82" t="s">
        <v>27</v>
      </c>
      <c r="BH82">
        <v>0</v>
      </c>
      <c r="BI82">
        <v>0</v>
      </c>
      <c r="BJ82">
        <v>10.6</v>
      </c>
      <c r="BK82">
        <v>28</v>
      </c>
      <c r="BL82">
        <v>9.6999999999999993</v>
      </c>
      <c r="BM82">
        <v>46</v>
      </c>
      <c r="BN82">
        <v>86.3</v>
      </c>
      <c r="BO82">
        <v>28</v>
      </c>
      <c r="BP82">
        <v>80.599999999999994</v>
      </c>
      <c r="BQ82" s="53">
        <v>30</v>
      </c>
      <c r="BR82" t="s">
        <v>27</v>
      </c>
      <c r="BS82">
        <v>22.3</v>
      </c>
      <c r="BT82">
        <v>37</v>
      </c>
      <c r="BU82">
        <v>39.1</v>
      </c>
      <c r="BV82">
        <v>34</v>
      </c>
      <c r="BW82">
        <v>32.4</v>
      </c>
      <c r="BX82">
        <v>37</v>
      </c>
      <c r="BY82">
        <v>4.4000000000000004</v>
      </c>
      <c r="BZ82">
        <v>46</v>
      </c>
      <c r="CA82">
        <v>11.4</v>
      </c>
      <c r="CB82">
        <v>42</v>
      </c>
      <c r="CE82" s="52"/>
      <c r="CV82" s="53" t="s">
        <v>196</v>
      </c>
      <c r="CW82" t="s">
        <v>175</v>
      </c>
      <c r="CX82" t="s">
        <v>103</v>
      </c>
      <c r="CY82" t="s">
        <v>26</v>
      </c>
      <c r="CZ82" t="s">
        <v>109</v>
      </c>
      <c r="DA82" t="s">
        <v>123</v>
      </c>
      <c r="DB82" t="s">
        <v>165</v>
      </c>
    </row>
    <row r="83" spans="1:106" ht="15" x14ac:dyDescent="0.25">
      <c r="A83" s="242" t="s">
        <v>365</v>
      </c>
      <c r="B83" s="242">
        <f>'Rankings 2020-21'!B89</f>
        <v>6.4</v>
      </c>
      <c r="C83" s="242">
        <f>'Rankings 2020-21'!C89</f>
        <v>41</v>
      </c>
      <c r="D83" s="242" t="s">
        <v>365</v>
      </c>
      <c r="E83" s="242">
        <f>'Rankings 2019-20'!B87</f>
        <v>5.3</v>
      </c>
      <c r="F83" s="242">
        <f>'Rankings 2019-20'!C87</f>
        <v>40</v>
      </c>
      <c r="G83">
        <v>5.7</v>
      </c>
      <c r="H83">
        <v>38</v>
      </c>
      <c r="I83">
        <v>9</v>
      </c>
      <c r="J83">
        <v>43</v>
      </c>
      <c r="K83">
        <v>14.4</v>
      </c>
      <c r="L83">
        <v>47</v>
      </c>
      <c r="M83">
        <v>7.4</v>
      </c>
      <c r="N83">
        <v>47</v>
      </c>
      <c r="O83">
        <v>3.6</v>
      </c>
      <c r="P83">
        <v>42</v>
      </c>
      <c r="X83">
        <v>30.3</v>
      </c>
      <c r="Y83">
        <v>32</v>
      </c>
      <c r="Z83">
        <v>35.299999999999997</v>
      </c>
      <c r="AA83">
        <v>35</v>
      </c>
      <c r="AB83" s="225">
        <v>0</v>
      </c>
      <c r="AC83" s="225">
        <v>0</v>
      </c>
      <c r="AD83" s="225">
        <v>7.8</v>
      </c>
      <c r="AE83" s="225">
        <v>48</v>
      </c>
      <c r="AO83" s="49" t="s">
        <v>79</v>
      </c>
      <c r="AP83" t="s">
        <v>27</v>
      </c>
      <c r="AR83">
        <v>27.6</v>
      </c>
      <c r="AS83">
        <v>37</v>
      </c>
      <c r="AT83">
        <v>22.4</v>
      </c>
      <c r="AU83">
        <v>21</v>
      </c>
      <c r="AV83">
        <v>43.2</v>
      </c>
      <c r="AW83">
        <v>22</v>
      </c>
      <c r="AX83">
        <v>38.799999999999997</v>
      </c>
      <c r="AY83">
        <v>38</v>
      </c>
      <c r="AZ83">
        <v>25.4</v>
      </c>
      <c r="BA83">
        <v>36</v>
      </c>
      <c r="BE83" s="49"/>
      <c r="BF83" s="49"/>
      <c r="BQ83" s="52"/>
      <c r="CE83" s="53" t="s">
        <v>49</v>
      </c>
      <c r="CF83" t="s">
        <v>27</v>
      </c>
      <c r="CG83">
        <v>1</v>
      </c>
      <c r="CH83">
        <v>36</v>
      </c>
      <c r="CI83">
        <v>12.4</v>
      </c>
      <c r="CJ83">
        <v>43</v>
      </c>
      <c r="CK83">
        <v>22.3</v>
      </c>
      <c r="CL83">
        <v>37</v>
      </c>
      <c r="CM83">
        <v>39.1</v>
      </c>
      <c r="CN83">
        <v>34</v>
      </c>
      <c r="CO83">
        <v>32.4</v>
      </c>
      <c r="CP83">
        <v>37</v>
      </c>
      <c r="CV83" s="53" t="s">
        <v>203</v>
      </c>
      <c r="CW83" t="s">
        <v>204</v>
      </c>
      <c r="CX83" t="s">
        <v>27</v>
      </c>
      <c r="CY83">
        <v>1667.2</v>
      </c>
      <c r="CZ83">
        <v>2795.7</v>
      </c>
      <c r="DA83">
        <v>37914.800000000003</v>
      </c>
      <c r="DB83">
        <v>45256.4</v>
      </c>
    </row>
    <row r="84" spans="1:106" ht="15" x14ac:dyDescent="0.25">
      <c r="A84" s="52"/>
      <c r="B84" s="52"/>
      <c r="C84" s="52"/>
      <c r="D84" s="52"/>
      <c r="E84" s="52"/>
      <c r="F84" s="52"/>
      <c r="AB84" s="225"/>
      <c r="AC84" s="225"/>
      <c r="AD84" s="225"/>
      <c r="AE84" s="225"/>
      <c r="AO84" s="49"/>
      <c r="BE84" s="49" t="s">
        <v>48</v>
      </c>
      <c r="BF84" s="49"/>
      <c r="BG84" t="s">
        <v>27</v>
      </c>
      <c r="BH84">
        <v>0</v>
      </c>
      <c r="BI84">
        <v>0</v>
      </c>
      <c r="BJ84">
        <v>10.1</v>
      </c>
      <c r="BK84">
        <v>29</v>
      </c>
      <c r="BL84">
        <v>19.600000000000001</v>
      </c>
      <c r="BM84">
        <v>42</v>
      </c>
      <c r="BN84">
        <v>29.6</v>
      </c>
      <c r="BO84">
        <v>33</v>
      </c>
      <c r="BP84">
        <v>86.9</v>
      </c>
      <c r="BQ84" s="53">
        <v>28</v>
      </c>
      <c r="BR84" t="s">
        <v>27</v>
      </c>
      <c r="BS84">
        <v>20.3</v>
      </c>
      <c r="BT84">
        <v>38</v>
      </c>
      <c r="BU84">
        <v>0</v>
      </c>
      <c r="BV84">
        <v>0</v>
      </c>
      <c r="BW84">
        <v>10.8</v>
      </c>
      <c r="BX84">
        <v>44</v>
      </c>
      <c r="BY84">
        <v>4.7</v>
      </c>
      <c r="BZ84">
        <v>44</v>
      </c>
      <c r="CA84">
        <v>10.5</v>
      </c>
      <c r="CB84">
        <v>43</v>
      </c>
      <c r="CE84" s="52"/>
      <c r="CV84" s="53" t="s">
        <v>205</v>
      </c>
      <c r="CW84" t="s">
        <v>206</v>
      </c>
      <c r="CX84" t="s">
        <v>27</v>
      </c>
      <c r="CY84">
        <v>0</v>
      </c>
      <c r="CZ84">
        <v>0</v>
      </c>
      <c r="DA84">
        <v>0</v>
      </c>
      <c r="DB84">
        <v>0</v>
      </c>
    </row>
    <row r="85" spans="1:106" ht="15" x14ac:dyDescent="0.25">
      <c r="A85" s="242" t="s">
        <v>487</v>
      </c>
      <c r="B85" s="242">
        <f>'Rankings 2020-21'!B105</f>
        <v>0</v>
      </c>
      <c r="C85" s="242">
        <f>'Rankings 2020-21'!C105</f>
        <v>0</v>
      </c>
      <c r="D85" s="242" t="s">
        <v>487</v>
      </c>
      <c r="E85" s="242">
        <f>'Rankings 2019-20'!B99</f>
        <v>0</v>
      </c>
      <c r="F85" s="242">
        <f>'Rankings 2019-20'!C99</f>
        <v>0</v>
      </c>
      <c r="G85">
        <v>4.5999999999999996</v>
      </c>
      <c r="H85">
        <v>39</v>
      </c>
      <c r="I85">
        <v>0</v>
      </c>
      <c r="J85">
        <v>0</v>
      </c>
      <c r="K85">
        <v>0</v>
      </c>
      <c r="L85">
        <v>0</v>
      </c>
      <c r="M85">
        <v>0</v>
      </c>
      <c r="N85">
        <v>0</v>
      </c>
      <c r="O85">
        <v>0</v>
      </c>
      <c r="P85">
        <v>0</v>
      </c>
      <c r="X85">
        <v>0</v>
      </c>
      <c r="Y85">
        <v>0</v>
      </c>
      <c r="Z85">
        <v>66.3</v>
      </c>
      <c r="AA85">
        <v>31</v>
      </c>
      <c r="AB85" s="225">
        <v>10.1</v>
      </c>
      <c r="AC85" s="225">
        <v>29</v>
      </c>
      <c r="AD85" s="225">
        <v>70.5</v>
      </c>
      <c r="AE85" s="225">
        <v>32</v>
      </c>
      <c r="AO85" s="49" t="s">
        <v>37</v>
      </c>
      <c r="AP85" t="s">
        <v>27</v>
      </c>
      <c r="AR85">
        <v>21.6</v>
      </c>
      <c r="AS85">
        <v>38</v>
      </c>
      <c r="AT85">
        <v>14.7</v>
      </c>
      <c r="AU85">
        <v>22</v>
      </c>
      <c r="AV85">
        <v>22.6</v>
      </c>
      <c r="AW85">
        <v>27</v>
      </c>
      <c r="AX85">
        <v>23.9</v>
      </c>
      <c r="AY85">
        <v>41</v>
      </c>
      <c r="AZ85">
        <v>25.9</v>
      </c>
      <c r="BA85">
        <v>35</v>
      </c>
      <c r="BE85" s="49"/>
      <c r="BF85" s="49"/>
      <c r="BQ85" s="52"/>
      <c r="CE85" s="53" t="s">
        <v>30</v>
      </c>
      <c r="CF85" t="s">
        <v>27</v>
      </c>
      <c r="CG85">
        <v>0.5</v>
      </c>
      <c r="CH85">
        <v>37</v>
      </c>
      <c r="CI85">
        <v>0.4</v>
      </c>
      <c r="CJ85">
        <v>52</v>
      </c>
      <c r="CK85">
        <v>0.4</v>
      </c>
      <c r="CL85">
        <v>46</v>
      </c>
      <c r="CM85">
        <v>0.5</v>
      </c>
      <c r="CN85">
        <v>50</v>
      </c>
      <c r="CO85">
        <v>0.3</v>
      </c>
      <c r="CP85">
        <v>58</v>
      </c>
      <c r="CV85" s="53" t="s">
        <v>91</v>
      </c>
      <c r="CX85" t="s">
        <v>27</v>
      </c>
      <c r="CY85">
        <v>0</v>
      </c>
      <c r="CZ85">
        <v>0</v>
      </c>
      <c r="DA85">
        <v>0</v>
      </c>
      <c r="DB85">
        <v>0</v>
      </c>
    </row>
    <row r="86" spans="1:106" ht="15" x14ac:dyDescent="0.25">
      <c r="A86" s="52"/>
      <c r="B86" s="52"/>
      <c r="C86" s="52"/>
      <c r="D86" s="52"/>
      <c r="E86" s="52"/>
      <c r="F86" s="52"/>
      <c r="AB86" s="225"/>
      <c r="AC86" s="225"/>
      <c r="AD86" s="225"/>
      <c r="AE86" s="225"/>
      <c r="AO86" s="49"/>
      <c r="BE86" s="49" t="s">
        <v>66</v>
      </c>
      <c r="BF86" s="49"/>
      <c r="BG86" t="s">
        <v>27</v>
      </c>
      <c r="BH86">
        <v>0</v>
      </c>
      <c r="BI86">
        <v>0</v>
      </c>
      <c r="BJ86">
        <v>1.1000000000000001</v>
      </c>
      <c r="BK86">
        <v>35</v>
      </c>
      <c r="BL86">
        <v>2</v>
      </c>
      <c r="BM86">
        <v>51</v>
      </c>
      <c r="BN86">
        <v>20.3</v>
      </c>
      <c r="BO86">
        <v>38</v>
      </c>
      <c r="BP86">
        <v>0</v>
      </c>
      <c r="BQ86" s="53">
        <v>0</v>
      </c>
      <c r="BR86" t="s">
        <v>27</v>
      </c>
      <c r="BS86">
        <v>17.3</v>
      </c>
      <c r="BT86">
        <v>39</v>
      </c>
      <c r="BU86">
        <v>27.1</v>
      </c>
      <c r="BV86">
        <v>36</v>
      </c>
      <c r="BW86">
        <v>216.2</v>
      </c>
      <c r="BX86">
        <v>29</v>
      </c>
      <c r="BY86">
        <v>248.8</v>
      </c>
      <c r="BZ86">
        <v>27</v>
      </c>
      <c r="CA86">
        <v>162.5</v>
      </c>
      <c r="CB86">
        <v>27</v>
      </c>
      <c r="CE86" s="52"/>
      <c r="CV86" s="53" t="s">
        <v>196</v>
      </c>
      <c r="CW86" t="s">
        <v>175</v>
      </c>
      <c r="CX86" t="s">
        <v>103</v>
      </c>
      <c r="CY86" t="s">
        <v>26</v>
      </c>
      <c r="CZ86" t="s">
        <v>109</v>
      </c>
      <c r="DA86" t="s">
        <v>123</v>
      </c>
      <c r="DB86" t="s">
        <v>165</v>
      </c>
    </row>
    <row r="87" spans="1:106" ht="15" x14ac:dyDescent="0.25">
      <c r="A87" s="242" t="s">
        <v>488</v>
      </c>
      <c r="B87" s="242">
        <f>'Rankings 2020-21'!B107</f>
        <v>0</v>
      </c>
      <c r="C87" s="242">
        <f>'Rankings 2020-21'!C107</f>
        <v>0</v>
      </c>
      <c r="D87" s="242" t="s">
        <v>488</v>
      </c>
      <c r="E87" s="242">
        <f>'Rankings 2019-20'!B101</f>
        <v>0</v>
      </c>
      <c r="F87" s="242">
        <f>'Rankings 2019-20'!C101</f>
        <v>0</v>
      </c>
      <c r="G87">
        <v>3</v>
      </c>
      <c r="H87">
        <v>40</v>
      </c>
      <c r="I87">
        <v>0</v>
      </c>
      <c r="J87">
        <v>0</v>
      </c>
      <c r="K87">
        <v>0</v>
      </c>
      <c r="L87">
        <v>0</v>
      </c>
      <c r="M87">
        <v>0</v>
      </c>
      <c r="N87">
        <v>0</v>
      </c>
      <c r="O87">
        <v>0</v>
      </c>
      <c r="P87">
        <v>0</v>
      </c>
      <c r="X87">
        <v>22.9</v>
      </c>
      <c r="Y87">
        <v>35</v>
      </c>
      <c r="Z87">
        <v>21.6</v>
      </c>
      <c r="AA87">
        <v>38</v>
      </c>
      <c r="AB87" s="225">
        <v>4.4000000000000004</v>
      </c>
      <c r="AC87" s="225">
        <v>33</v>
      </c>
      <c r="AD87" s="225">
        <v>0.4</v>
      </c>
      <c r="AE87" s="225">
        <v>52</v>
      </c>
      <c r="AO87" s="49" t="s">
        <v>61</v>
      </c>
      <c r="AP87" t="s">
        <v>27</v>
      </c>
      <c r="AR87">
        <v>13</v>
      </c>
      <c r="AS87">
        <v>39</v>
      </c>
      <c r="AT87">
        <v>0</v>
      </c>
      <c r="AU87">
        <v>0</v>
      </c>
      <c r="AV87">
        <v>0</v>
      </c>
      <c r="AW87">
        <v>0</v>
      </c>
      <c r="AX87">
        <v>0</v>
      </c>
      <c r="AY87">
        <v>0</v>
      </c>
      <c r="AZ87">
        <v>27.6</v>
      </c>
      <c r="BA87">
        <v>34</v>
      </c>
      <c r="BE87" s="49"/>
      <c r="BF87" s="49"/>
      <c r="BQ87" s="52"/>
      <c r="CE87" s="53" t="s">
        <v>29</v>
      </c>
      <c r="CF87" t="s">
        <v>27</v>
      </c>
      <c r="CG87">
        <v>0.2</v>
      </c>
      <c r="CH87">
        <v>38</v>
      </c>
      <c r="CI87">
        <v>353.5</v>
      </c>
      <c r="CJ87">
        <v>20</v>
      </c>
      <c r="CK87">
        <v>3.1</v>
      </c>
      <c r="CL87">
        <v>43</v>
      </c>
      <c r="CM87">
        <v>5.4</v>
      </c>
      <c r="CN87">
        <v>46</v>
      </c>
      <c r="CO87">
        <v>9.1</v>
      </c>
      <c r="CP87">
        <v>45</v>
      </c>
    </row>
    <row r="88" spans="1:106" ht="15" x14ac:dyDescent="0.25">
      <c r="A88" s="52"/>
      <c r="B88" s="52"/>
      <c r="C88" s="52"/>
      <c r="D88" s="52"/>
      <c r="E88" s="52"/>
      <c r="F88" s="52"/>
      <c r="AB88" s="225"/>
      <c r="AC88" s="225"/>
      <c r="AD88" s="225"/>
      <c r="AE88" s="225"/>
      <c r="AO88" s="49"/>
      <c r="BE88" s="49" t="s">
        <v>49</v>
      </c>
      <c r="BF88" s="49"/>
      <c r="BG88" t="s">
        <v>27</v>
      </c>
      <c r="BH88">
        <v>0</v>
      </c>
      <c r="BI88">
        <v>0</v>
      </c>
      <c r="BJ88">
        <v>1</v>
      </c>
      <c r="BK88">
        <v>36</v>
      </c>
      <c r="BL88">
        <v>12.4</v>
      </c>
      <c r="BM88">
        <v>43</v>
      </c>
      <c r="BN88">
        <v>22.3</v>
      </c>
      <c r="BO88">
        <v>37</v>
      </c>
      <c r="BP88">
        <v>39.1</v>
      </c>
      <c r="BQ88" s="53">
        <v>34</v>
      </c>
      <c r="BR88" t="s">
        <v>27</v>
      </c>
      <c r="BS88">
        <v>17</v>
      </c>
      <c r="BT88">
        <v>40</v>
      </c>
      <c r="BU88">
        <v>78.900000000000006</v>
      </c>
      <c r="BV88">
        <v>31</v>
      </c>
      <c r="BW88">
        <v>43.1</v>
      </c>
      <c r="BX88">
        <v>34</v>
      </c>
      <c r="BY88">
        <v>174.6</v>
      </c>
      <c r="BZ88">
        <v>30</v>
      </c>
      <c r="CA88">
        <v>9.5</v>
      </c>
      <c r="CB88">
        <v>45</v>
      </c>
      <c r="CE88" s="52"/>
    </row>
    <row r="89" spans="1:106" ht="15" x14ac:dyDescent="0.25">
      <c r="A89" s="242" t="s">
        <v>367</v>
      </c>
      <c r="B89" s="242">
        <f>'Rankings 2020-21'!B93</f>
        <v>1.5</v>
      </c>
      <c r="C89" s="242">
        <f>'Rankings 2020-21'!C93</f>
        <v>43</v>
      </c>
      <c r="D89" s="242" t="s">
        <v>367</v>
      </c>
      <c r="E89" s="242">
        <f>'Rankings 2019-20'!B89</f>
        <v>3</v>
      </c>
      <c r="F89" s="242">
        <f>'Rankings 2019-20'!C89</f>
        <v>41</v>
      </c>
      <c r="G89">
        <v>2.6</v>
      </c>
      <c r="H89">
        <v>41</v>
      </c>
      <c r="I89">
        <v>0</v>
      </c>
      <c r="J89">
        <v>0</v>
      </c>
      <c r="K89">
        <v>1.2</v>
      </c>
      <c r="L89">
        <v>54</v>
      </c>
      <c r="M89">
        <v>0.6</v>
      </c>
      <c r="N89">
        <v>49</v>
      </c>
      <c r="O89">
        <v>1.8</v>
      </c>
      <c r="P89">
        <v>44</v>
      </c>
      <c r="X89">
        <v>12</v>
      </c>
      <c r="Y89">
        <v>38</v>
      </c>
      <c r="Z89">
        <v>11.4</v>
      </c>
      <c r="AA89">
        <v>40</v>
      </c>
      <c r="AB89" s="225">
        <v>10.6</v>
      </c>
      <c r="AC89" s="225">
        <v>28</v>
      </c>
      <c r="AD89" s="225">
        <v>12.4</v>
      </c>
      <c r="AE89" s="225">
        <v>43</v>
      </c>
      <c r="AO89" s="49" t="s">
        <v>70</v>
      </c>
      <c r="AP89" t="s">
        <v>27</v>
      </c>
      <c r="AR89">
        <v>11.4</v>
      </c>
      <c r="AS89">
        <v>40</v>
      </c>
      <c r="AT89">
        <v>10</v>
      </c>
      <c r="AU89">
        <v>23</v>
      </c>
      <c r="AV89">
        <v>7.1</v>
      </c>
      <c r="AW89">
        <v>30</v>
      </c>
      <c r="AX89">
        <v>7.8</v>
      </c>
      <c r="AY89">
        <v>48</v>
      </c>
      <c r="AZ89">
        <v>36.5</v>
      </c>
      <c r="BA89">
        <v>32</v>
      </c>
      <c r="BE89" s="49"/>
      <c r="BF89" s="49"/>
      <c r="BQ89" s="52"/>
      <c r="CE89" s="53" t="s">
        <v>32</v>
      </c>
      <c r="CF89" t="s">
        <v>27</v>
      </c>
      <c r="CG89">
        <v>0.1</v>
      </c>
      <c r="CH89">
        <v>39</v>
      </c>
      <c r="CI89">
        <v>10.199999999999999</v>
      </c>
      <c r="CJ89">
        <v>45</v>
      </c>
      <c r="CK89">
        <v>0.1</v>
      </c>
      <c r="CL89">
        <v>49</v>
      </c>
      <c r="CM89">
        <v>19.8</v>
      </c>
      <c r="CN89">
        <v>39</v>
      </c>
      <c r="CO89">
        <v>417.8</v>
      </c>
      <c r="CP89">
        <v>22</v>
      </c>
    </row>
    <row r="90" spans="1:106" ht="15" x14ac:dyDescent="0.25">
      <c r="A90" s="52"/>
      <c r="B90" s="52"/>
      <c r="C90" s="52"/>
      <c r="D90" s="52"/>
      <c r="E90" s="52"/>
      <c r="F90" s="52"/>
      <c r="AB90" s="225"/>
      <c r="AC90" s="225"/>
      <c r="AD90" s="225"/>
      <c r="AE90" s="225"/>
      <c r="AO90" s="49"/>
      <c r="BE90" s="49" t="s">
        <v>29</v>
      </c>
      <c r="BF90" s="49"/>
      <c r="BG90" t="s">
        <v>27</v>
      </c>
      <c r="BH90">
        <v>0</v>
      </c>
      <c r="BI90">
        <v>0</v>
      </c>
      <c r="BJ90">
        <v>0.2</v>
      </c>
      <c r="BK90">
        <v>38</v>
      </c>
      <c r="BL90">
        <v>353.5</v>
      </c>
      <c r="BM90">
        <v>20</v>
      </c>
      <c r="BN90">
        <v>3.1</v>
      </c>
      <c r="BO90">
        <v>43</v>
      </c>
      <c r="BP90">
        <v>5.4</v>
      </c>
      <c r="BQ90" s="53">
        <v>46</v>
      </c>
      <c r="BR90" t="s">
        <v>27</v>
      </c>
      <c r="BS90">
        <v>10.7</v>
      </c>
      <c r="BT90">
        <v>41</v>
      </c>
      <c r="BU90">
        <v>11.1</v>
      </c>
      <c r="BV90">
        <v>41</v>
      </c>
      <c r="BW90">
        <v>8.3000000000000007</v>
      </c>
      <c r="BX90">
        <v>47</v>
      </c>
      <c r="BY90">
        <v>111</v>
      </c>
      <c r="BZ90">
        <v>32</v>
      </c>
      <c r="CA90">
        <v>888.5</v>
      </c>
      <c r="CB90">
        <v>11</v>
      </c>
      <c r="CE90" s="52"/>
    </row>
    <row r="91" spans="1:106" ht="15" x14ac:dyDescent="0.25">
      <c r="A91" s="242" t="s">
        <v>368</v>
      </c>
      <c r="B91" s="242">
        <f>'Rankings 2020-21'!B97</f>
        <v>0.3</v>
      </c>
      <c r="C91" s="242">
        <f>'Rankings 2020-21'!C97</f>
        <v>45</v>
      </c>
      <c r="D91" s="242" t="s">
        <v>368</v>
      </c>
      <c r="E91" s="242">
        <f>'Rankings 2019-20'!B93</f>
        <v>0.5</v>
      </c>
      <c r="F91" s="242">
        <f>'Rankings 2019-20'!C93</f>
        <v>43</v>
      </c>
      <c r="G91">
        <v>0.5</v>
      </c>
      <c r="H91">
        <v>42</v>
      </c>
      <c r="I91">
        <v>0.5</v>
      </c>
      <c r="J91">
        <v>46</v>
      </c>
      <c r="K91">
        <v>0.5</v>
      </c>
      <c r="L91">
        <v>55</v>
      </c>
      <c r="M91">
        <v>0.6</v>
      </c>
      <c r="N91">
        <v>50</v>
      </c>
      <c r="O91">
        <v>9.1999999999999993</v>
      </c>
      <c r="P91">
        <v>40</v>
      </c>
      <c r="X91">
        <v>2.7</v>
      </c>
      <c r="Y91">
        <v>43</v>
      </c>
      <c r="Z91">
        <v>10</v>
      </c>
      <c r="AA91">
        <v>41</v>
      </c>
      <c r="AB91" s="225">
        <v>35.6</v>
      </c>
      <c r="AC91" s="225">
        <v>23</v>
      </c>
      <c r="AD91" s="225">
        <v>8.1999999999999993</v>
      </c>
      <c r="AE91" s="225">
        <v>47</v>
      </c>
      <c r="AO91" s="49" t="s">
        <v>163</v>
      </c>
      <c r="AP91" t="s">
        <v>27</v>
      </c>
      <c r="AR91">
        <v>10</v>
      </c>
      <c r="AS91">
        <v>41</v>
      </c>
      <c r="AT91">
        <v>7.5</v>
      </c>
      <c r="AU91">
        <v>24</v>
      </c>
      <c r="AV91">
        <v>4.2</v>
      </c>
      <c r="AW91">
        <v>34</v>
      </c>
      <c r="AX91">
        <v>0</v>
      </c>
      <c r="AY91">
        <v>0</v>
      </c>
      <c r="AZ91">
        <v>0</v>
      </c>
      <c r="BA91">
        <v>0</v>
      </c>
      <c r="BE91" s="49"/>
      <c r="BF91" s="49"/>
      <c r="BQ91" s="52"/>
      <c r="CE91" s="53" t="s">
        <v>84</v>
      </c>
      <c r="CF91" t="s">
        <v>27</v>
      </c>
      <c r="CG91">
        <v>0.1</v>
      </c>
      <c r="CH91">
        <v>40</v>
      </c>
      <c r="CI91">
        <v>10.3</v>
      </c>
      <c r="CJ91">
        <v>44</v>
      </c>
      <c r="CK91">
        <v>0</v>
      </c>
      <c r="CL91">
        <v>0</v>
      </c>
      <c r="CM91">
        <v>0</v>
      </c>
      <c r="CN91">
        <v>0</v>
      </c>
      <c r="CO91">
        <v>38.6</v>
      </c>
      <c r="CP91">
        <v>35</v>
      </c>
    </row>
    <row r="92" spans="1:106" ht="15" x14ac:dyDescent="0.25">
      <c r="A92" s="52"/>
      <c r="C92" s="52"/>
      <c r="D92" s="52"/>
      <c r="E92" s="52"/>
      <c r="F92" s="52"/>
      <c r="AB92" s="225"/>
      <c r="AC92" s="225"/>
      <c r="AD92" s="225"/>
      <c r="AE92" s="225"/>
      <c r="AO92" s="49"/>
      <c r="BE92" s="49" t="s">
        <v>32</v>
      </c>
      <c r="BF92" s="49"/>
      <c r="BG92" t="s">
        <v>27</v>
      </c>
      <c r="BH92">
        <v>0</v>
      </c>
      <c r="BI92">
        <v>0</v>
      </c>
      <c r="BJ92">
        <v>0.1</v>
      </c>
      <c r="BK92">
        <v>39</v>
      </c>
      <c r="BL92">
        <v>10.199999999999999</v>
      </c>
      <c r="BM92">
        <v>45</v>
      </c>
      <c r="BN92">
        <v>0.1</v>
      </c>
      <c r="BO92">
        <v>49</v>
      </c>
      <c r="BP92">
        <v>19.8</v>
      </c>
      <c r="BQ92" s="53">
        <v>39</v>
      </c>
      <c r="BR92" t="s">
        <v>27</v>
      </c>
      <c r="BS92">
        <v>9.8000000000000007</v>
      </c>
      <c r="BT92">
        <v>42</v>
      </c>
      <c r="BU92">
        <v>8.5</v>
      </c>
      <c r="BV92">
        <v>43</v>
      </c>
      <c r="BW92">
        <v>9</v>
      </c>
      <c r="BX92">
        <v>46</v>
      </c>
      <c r="BY92">
        <v>11.8</v>
      </c>
      <c r="BZ92">
        <v>41</v>
      </c>
      <c r="CA92">
        <v>23.7</v>
      </c>
      <c r="CB92">
        <v>38</v>
      </c>
      <c r="CE92" s="52"/>
    </row>
    <row r="93" spans="1:106" ht="15" x14ac:dyDescent="0.25">
      <c r="A93" s="242" t="s">
        <v>369</v>
      </c>
      <c r="B93" s="52">
        <f>'Rankings 2020-21'!B73</f>
        <v>33.5</v>
      </c>
      <c r="C93" s="52">
        <f>'Rankings 2020-21'!C73</f>
        <v>33</v>
      </c>
      <c r="D93" s="242" t="s">
        <v>369</v>
      </c>
      <c r="E93" s="242">
        <f>'Rankings 2019-20'!B77</f>
        <v>20.100000000000001</v>
      </c>
      <c r="F93" s="242">
        <f>'Rankings 2019-20'!C77</f>
        <v>35</v>
      </c>
      <c r="G93">
        <v>0.3</v>
      </c>
      <c r="H93">
        <v>43</v>
      </c>
      <c r="I93">
        <v>0.6</v>
      </c>
      <c r="J93">
        <v>45</v>
      </c>
      <c r="K93">
        <v>30.5</v>
      </c>
      <c r="L93">
        <v>42</v>
      </c>
      <c r="M93">
        <v>0.4</v>
      </c>
      <c r="N93">
        <v>51</v>
      </c>
      <c r="O93">
        <v>0.4</v>
      </c>
      <c r="P93">
        <v>45</v>
      </c>
      <c r="X93">
        <v>3.6</v>
      </c>
      <c r="Y93">
        <v>42</v>
      </c>
      <c r="Z93">
        <v>5.6</v>
      </c>
      <c r="AA93">
        <v>45</v>
      </c>
      <c r="AB93" s="225">
        <v>0</v>
      </c>
      <c r="AC93" s="225">
        <v>0</v>
      </c>
      <c r="AD93" s="225">
        <v>0</v>
      </c>
      <c r="AE93" s="225">
        <v>0</v>
      </c>
      <c r="AO93" s="49" t="s">
        <v>41</v>
      </c>
      <c r="AP93" t="s">
        <v>27</v>
      </c>
      <c r="AR93">
        <v>9.4</v>
      </c>
      <c r="AS93">
        <v>42</v>
      </c>
      <c r="AT93">
        <v>0</v>
      </c>
      <c r="AU93">
        <v>0</v>
      </c>
      <c r="AV93">
        <v>10.6</v>
      </c>
      <c r="AW93">
        <v>28</v>
      </c>
      <c r="AX93">
        <v>9.6999999999999993</v>
      </c>
      <c r="AY93">
        <v>46</v>
      </c>
      <c r="AZ93">
        <v>86.3</v>
      </c>
      <c r="BA93">
        <v>28</v>
      </c>
      <c r="BE93" s="49"/>
      <c r="BF93" s="49"/>
      <c r="BQ93" s="52"/>
      <c r="CE93" s="53" t="s">
        <v>47</v>
      </c>
      <c r="CF93" t="s">
        <v>27</v>
      </c>
      <c r="CG93">
        <v>0</v>
      </c>
      <c r="CH93">
        <v>0</v>
      </c>
      <c r="CI93">
        <v>1035.4000000000001</v>
      </c>
      <c r="CJ93">
        <v>6</v>
      </c>
      <c r="CK93">
        <v>755.1</v>
      </c>
      <c r="CL93">
        <v>13</v>
      </c>
      <c r="CM93">
        <v>501.1</v>
      </c>
      <c r="CN93">
        <v>14</v>
      </c>
      <c r="CO93">
        <v>1336.4</v>
      </c>
      <c r="CP93">
        <v>9</v>
      </c>
    </row>
    <row r="94" spans="1:106" ht="15" x14ac:dyDescent="0.25">
      <c r="A94" s="52"/>
      <c r="B94" s="52"/>
      <c r="C94" s="52"/>
      <c r="D94" s="52"/>
      <c r="E94" s="52"/>
      <c r="F94" s="52"/>
      <c r="AB94" s="225"/>
      <c r="AC94" s="225"/>
      <c r="AD94" s="225"/>
      <c r="AE94" s="225"/>
      <c r="AO94" s="49"/>
      <c r="BE94" s="49" t="s">
        <v>47</v>
      </c>
      <c r="BF94" s="49"/>
      <c r="BG94" t="s">
        <v>27</v>
      </c>
      <c r="BH94">
        <v>0</v>
      </c>
      <c r="BI94">
        <v>0</v>
      </c>
      <c r="BJ94">
        <v>0</v>
      </c>
      <c r="BK94">
        <v>0</v>
      </c>
      <c r="BL94">
        <v>1035.4000000000001</v>
      </c>
      <c r="BM94">
        <v>6</v>
      </c>
      <c r="BN94">
        <v>755.1</v>
      </c>
      <c r="BO94">
        <v>13</v>
      </c>
      <c r="BP94">
        <v>501.1</v>
      </c>
      <c r="BQ94" s="53">
        <v>14</v>
      </c>
      <c r="BR94" t="s">
        <v>27</v>
      </c>
      <c r="BS94">
        <v>3.1</v>
      </c>
      <c r="BT94">
        <v>43</v>
      </c>
      <c r="BU94">
        <v>5.4</v>
      </c>
      <c r="BV94">
        <v>46</v>
      </c>
      <c r="BW94">
        <v>9.1</v>
      </c>
      <c r="BX94">
        <v>45</v>
      </c>
      <c r="BY94">
        <v>4.5</v>
      </c>
      <c r="BZ94">
        <v>45</v>
      </c>
      <c r="CA94">
        <v>6.2</v>
      </c>
      <c r="CB94">
        <v>49</v>
      </c>
      <c r="CE94" s="52"/>
    </row>
    <row r="95" spans="1:106" ht="15" x14ac:dyDescent="0.25">
      <c r="A95" s="242" t="s">
        <v>353</v>
      </c>
      <c r="B95" s="242">
        <f>'Rankings 2020-21'!B109</f>
        <v>0</v>
      </c>
      <c r="C95" s="242">
        <f>'Rankings 2020-21'!C109</f>
        <v>0</v>
      </c>
      <c r="D95" s="242" t="s">
        <v>353</v>
      </c>
      <c r="E95" s="242">
        <f>'Rankings 2019-20'!B103</f>
        <v>0</v>
      </c>
      <c r="F95" s="242">
        <f>'Rankings 2019-20'!C103</f>
        <v>0</v>
      </c>
      <c r="G95">
        <v>0</v>
      </c>
      <c r="H95">
        <v>0</v>
      </c>
      <c r="I95">
        <v>1160.5999999999999</v>
      </c>
      <c r="J95">
        <v>10</v>
      </c>
      <c r="K95">
        <v>258.60000000000002</v>
      </c>
      <c r="L95">
        <v>25</v>
      </c>
      <c r="M95">
        <v>66</v>
      </c>
      <c r="N95">
        <v>35</v>
      </c>
      <c r="O95">
        <v>132.19999999999999</v>
      </c>
      <c r="P95">
        <v>24</v>
      </c>
      <c r="X95">
        <v>0</v>
      </c>
      <c r="Y95">
        <v>0</v>
      </c>
      <c r="Z95">
        <v>0</v>
      </c>
      <c r="AA95">
        <v>0</v>
      </c>
      <c r="AB95" s="225">
        <v>43.2</v>
      </c>
      <c r="AC95" s="225">
        <v>22</v>
      </c>
      <c r="AD95" s="225">
        <v>0</v>
      </c>
      <c r="AE95" s="225">
        <v>0</v>
      </c>
      <c r="AO95" s="49" t="s">
        <v>66</v>
      </c>
      <c r="AP95" t="s">
        <v>27</v>
      </c>
      <c r="AR95">
        <v>7.1</v>
      </c>
      <c r="AS95">
        <v>43</v>
      </c>
      <c r="AT95">
        <v>0</v>
      </c>
      <c r="AU95">
        <v>0</v>
      </c>
      <c r="AV95">
        <v>1.1000000000000001</v>
      </c>
      <c r="AW95">
        <v>35</v>
      </c>
      <c r="AX95">
        <v>2</v>
      </c>
      <c r="AY95">
        <v>51</v>
      </c>
      <c r="AZ95">
        <v>20.3</v>
      </c>
      <c r="BA95">
        <v>38</v>
      </c>
      <c r="BE95" s="49"/>
      <c r="BF95" s="49"/>
      <c r="BQ95" s="52"/>
      <c r="CE95" s="53" t="s">
        <v>116</v>
      </c>
      <c r="CF95" t="s">
        <v>27</v>
      </c>
      <c r="CG95">
        <v>0</v>
      </c>
      <c r="CH95">
        <v>0</v>
      </c>
      <c r="CI95">
        <v>349.8</v>
      </c>
      <c r="CJ95">
        <v>21</v>
      </c>
      <c r="CK95">
        <v>0</v>
      </c>
      <c r="CL95">
        <v>0</v>
      </c>
      <c r="CM95">
        <v>0</v>
      </c>
      <c r="CN95">
        <v>0</v>
      </c>
      <c r="CO95">
        <v>0</v>
      </c>
      <c r="CP95">
        <v>0</v>
      </c>
    </row>
    <row r="96" spans="1:106" ht="15" x14ac:dyDescent="0.25">
      <c r="A96" s="52"/>
      <c r="B96" s="52"/>
      <c r="C96" s="52"/>
      <c r="D96" s="52"/>
      <c r="F96" s="52"/>
      <c r="AB96" s="225"/>
      <c r="AC96" s="225"/>
      <c r="AD96" s="225"/>
      <c r="AE96" s="225"/>
      <c r="AO96" s="49"/>
      <c r="BE96" s="49" t="s">
        <v>116</v>
      </c>
      <c r="BF96" s="49"/>
      <c r="BG96" t="s">
        <v>27</v>
      </c>
      <c r="BH96">
        <v>0</v>
      </c>
      <c r="BI96">
        <v>0</v>
      </c>
      <c r="BJ96">
        <v>0</v>
      </c>
      <c r="BK96">
        <v>0</v>
      </c>
      <c r="BL96">
        <v>349.8</v>
      </c>
      <c r="BM96">
        <v>21</v>
      </c>
      <c r="BN96">
        <v>0</v>
      </c>
      <c r="BO96">
        <v>0</v>
      </c>
      <c r="BP96">
        <v>0</v>
      </c>
      <c r="BQ96" s="53">
        <v>0</v>
      </c>
      <c r="BR96" t="s">
        <v>27</v>
      </c>
      <c r="BS96">
        <v>2.5</v>
      </c>
      <c r="BT96">
        <v>44</v>
      </c>
      <c r="BU96">
        <v>4.5</v>
      </c>
      <c r="BV96">
        <v>47</v>
      </c>
      <c r="BW96">
        <v>0.4</v>
      </c>
      <c r="BX96">
        <v>55</v>
      </c>
      <c r="BY96">
        <v>1.5</v>
      </c>
      <c r="BZ96">
        <v>49</v>
      </c>
      <c r="CA96">
        <v>0</v>
      </c>
      <c r="CB96">
        <v>0</v>
      </c>
      <c r="CE96" s="52"/>
    </row>
    <row r="97" spans="1:94" ht="15" x14ac:dyDescent="0.25">
      <c r="A97" s="242" t="s">
        <v>355</v>
      </c>
      <c r="B97" s="242">
        <f>'Rankings 2020-21'!B111</f>
        <v>0</v>
      </c>
      <c r="C97" s="242">
        <f>'Rankings 2020-21'!C111</f>
        <v>0</v>
      </c>
      <c r="D97" s="242" t="s">
        <v>355</v>
      </c>
      <c r="E97" s="52">
        <f>'Rankings 2019-20'!B105</f>
        <v>0</v>
      </c>
      <c r="F97" s="52">
        <f>'Rankings 2019-20'!C105</f>
        <v>0</v>
      </c>
      <c r="G97">
        <v>0</v>
      </c>
      <c r="H97">
        <v>0</v>
      </c>
      <c r="I97">
        <v>439.7</v>
      </c>
      <c r="J97">
        <v>19</v>
      </c>
      <c r="K97">
        <v>275.39999999999998</v>
      </c>
      <c r="L97">
        <v>24</v>
      </c>
      <c r="M97">
        <v>61.7</v>
      </c>
      <c r="N97">
        <v>37</v>
      </c>
      <c r="O97">
        <v>0</v>
      </c>
      <c r="P97">
        <v>0</v>
      </c>
      <c r="X97">
        <v>0.4</v>
      </c>
      <c r="Y97">
        <v>45</v>
      </c>
      <c r="Z97">
        <v>0.2</v>
      </c>
      <c r="AA97">
        <v>49</v>
      </c>
      <c r="AB97" s="225">
        <v>22.6</v>
      </c>
      <c r="AC97" s="225">
        <v>27</v>
      </c>
      <c r="AD97" s="225">
        <v>10.3</v>
      </c>
      <c r="AE97" s="225">
        <v>44</v>
      </c>
      <c r="AO97" s="49" t="s">
        <v>44</v>
      </c>
      <c r="AP97" t="s">
        <v>27</v>
      </c>
      <c r="AR97">
        <v>6.3</v>
      </c>
      <c r="AS97">
        <v>44</v>
      </c>
      <c r="AT97">
        <v>2.7</v>
      </c>
      <c r="AU97">
        <v>26</v>
      </c>
      <c r="AV97">
        <v>4.4000000000000004</v>
      </c>
      <c r="AW97">
        <v>33</v>
      </c>
      <c r="AX97">
        <v>70.5</v>
      </c>
      <c r="AY97">
        <v>32</v>
      </c>
      <c r="AZ97">
        <v>17</v>
      </c>
      <c r="BA97">
        <v>40</v>
      </c>
      <c r="BE97" s="49"/>
      <c r="BF97" s="49"/>
      <c r="BQ97" s="52"/>
      <c r="CE97" s="53" t="s">
        <v>43</v>
      </c>
      <c r="CF97" t="s">
        <v>27</v>
      </c>
      <c r="CG97">
        <v>0</v>
      </c>
      <c r="CH97">
        <v>0</v>
      </c>
      <c r="CI97">
        <v>190.2</v>
      </c>
      <c r="CJ97">
        <v>25</v>
      </c>
      <c r="CK97">
        <v>54.2</v>
      </c>
      <c r="CL97">
        <v>30</v>
      </c>
      <c r="CM97">
        <v>137.9</v>
      </c>
      <c r="CN97">
        <v>24</v>
      </c>
      <c r="CO97">
        <v>281.89999999999998</v>
      </c>
      <c r="CP97">
        <v>27</v>
      </c>
    </row>
    <row r="98" spans="1:94" ht="15" x14ac:dyDescent="0.25">
      <c r="A98" s="52"/>
      <c r="B98" s="52"/>
      <c r="C98" s="52"/>
      <c r="D98" s="52"/>
      <c r="E98" s="52"/>
      <c r="F98" s="52"/>
      <c r="AB98" s="225"/>
      <c r="AC98" s="225"/>
      <c r="AD98" s="225"/>
      <c r="AE98" s="225"/>
      <c r="AO98" s="49"/>
      <c r="BE98" s="49" t="s">
        <v>43</v>
      </c>
      <c r="BF98" s="49"/>
      <c r="BG98" t="s">
        <v>27</v>
      </c>
      <c r="BH98">
        <v>0</v>
      </c>
      <c r="BI98">
        <v>0</v>
      </c>
      <c r="BJ98">
        <v>0</v>
      </c>
      <c r="BK98">
        <v>0</v>
      </c>
      <c r="BL98">
        <v>190.2</v>
      </c>
      <c r="BM98">
        <v>25</v>
      </c>
      <c r="BN98">
        <v>54.2</v>
      </c>
      <c r="BO98">
        <v>30</v>
      </c>
      <c r="BP98">
        <v>137.9</v>
      </c>
      <c r="BQ98" s="53">
        <v>24</v>
      </c>
      <c r="BR98" t="s">
        <v>27</v>
      </c>
      <c r="BS98">
        <v>2.4</v>
      </c>
      <c r="BT98">
        <v>45</v>
      </c>
      <c r="BU98">
        <v>16.399999999999999</v>
      </c>
      <c r="BV98">
        <v>40</v>
      </c>
      <c r="BW98">
        <v>0</v>
      </c>
      <c r="BX98">
        <v>0</v>
      </c>
      <c r="BY98">
        <v>0</v>
      </c>
      <c r="BZ98">
        <v>0</v>
      </c>
      <c r="CA98">
        <v>60.5</v>
      </c>
      <c r="CB98">
        <v>33</v>
      </c>
      <c r="CE98" s="52"/>
    </row>
    <row r="99" spans="1:94" ht="15" x14ac:dyDescent="0.25">
      <c r="A99" s="242" t="s">
        <v>346</v>
      </c>
      <c r="B99" s="242">
        <f>'Rankings 2020-21'!B113</f>
        <v>0</v>
      </c>
      <c r="C99" s="242">
        <f>'Rankings 2020-21'!C113</f>
        <v>0</v>
      </c>
      <c r="D99" s="242" t="s">
        <v>346</v>
      </c>
      <c r="E99" s="242">
        <f>'Rankings 2019-20'!B107</f>
        <v>0</v>
      </c>
      <c r="F99" s="242">
        <f>'Rankings 2019-20'!C107</f>
        <v>0</v>
      </c>
      <c r="G99">
        <v>0</v>
      </c>
      <c r="H99">
        <v>0</v>
      </c>
      <c r="I99">
        <v>227.5</v>
      </c>
      <c r="J99">
        <v>26</v>
      </c>
      <c r="K99">
        <v>118.3</v>
      </c>
      <c r="L99">
        <v>33</v>
      </c>
      <c r="M99">
        <v>109</v>
      </c>
      <c r="N99">
        <v>28</v>
      </c>
      <c r="O99">
        <v>151.4</v>
      </c>
      <c r="P99">
        <v>22</v>
      </c>
      <c r="X99">
        <v>9.1999999999999993</v>
      </c>
      <c r="Y99">
        <v>40</v>
      </c>
      <c r="Z99">
        <v>0.5</v>
      </c>
      <c r="AA99">
        <v>48</v>
      </c>
      <c r="AB99" s="225">
        <v>7.1</v>
      </c>
      <c r="AC99" s="225">
        <v>30</v>
      </c>
      <c r="AD99" s="225">
        <v>0</v>
      </c>
      <c r="AE99" s="225">
        <v>0</v>
      </c>
      <c r="AO99" s="49" t="s">
        <v>76</v>
      </c>
      <c r="AP99" t="s">
        <v>27</v>
      </c>
      <c r="AR99">
        <v>5.6</v>
      </c>
      <c r="AS99">
        <v>45</v>
      </c>
      <c r="AT99">
        <v>3.9</v>
      </c>
      <c r="AU99">
        <v>25</v>
      </c>
      <c r="AV99">
        <v>6.6</v>
      </c>
      <c r="AW99">
        <v>32</v>
      </c>
      <c r="AX99">
        <v>8.1999999999999993</v>
      </c>
      <c r="AY99">
        <v>47</v>
      </c>
      <c r="AZ99">
        <v>9.8000000000000007</v>
      </c>
      <c r="BA99">
        <v>42</v>
      </c>
      <c r="BE99" s="49"/>
      <c r="BF99" s="49"/>
      <c r="BQ99" s="52"/>
      <c r="CE99" s="53" t="s">
        <v>57</v>
      </c>
      <c r="CF99" t="s">
        <v>27</v>
      </c>
      <c r="CG99">
        <v>0</v>
      </c>
      <c r="CH99">
        <v>0</v>
      </c>
      <c r="CI99">
        <v>160.80000000000001</v>
      </c>
      <c r="CJ99">
        <v>27</v>
      </c>
      <c r="CK99">
        <v>180.3</v>
      </c>
      <c r="CL99">
        <v>22</v>
      </c>
      <c r="CM99">
        <v>76.2</v>
      </c>
      <c r="CN99">
        <v>32</v>
      </c>
      <c r="CO99">
        <v>528</v>
      </c>
      <c r="CP99">
        <v>18</v>
      </c>
    </row>
    <row r="100" spans="1:94" ht="15" x14ac:dyDescent="0.25">
      <c r="A100" s="52"/>
      <c r="B100" s="52"/>
      <c r="C100" s="52"/>
      <c r="D100" s="52"/>
      <c r="E100" s="52"/>
      <c r="F100" s="52"/>
      <c r="AB100" s="225"/>
      <c r="AC100" s="225"/>
      <c r="AD100" s="225"/>
      <c r="AE100" s="225"/>
      <c r="AO100" s="49"/>
      <c r="BE100" s="49" t="s">
        <v>57</v>
      </c>
      <c r="BF100" s="49"/>
      <c r="BG100" t="s">
        <v>27</v>
      </c>
      <c r="BH100">
        <v>0</v>
      </c>
      <c r="BI100">
        <v>0</v>
      </c>
      <c r="BJ100">
        <v>0</v>
      </c>
      <c r="BK100">
        <v>0</v>
      </c>
      <c r="BL100">
        <v>160.80000000000001</v>
      </c>
      <c r="BM100">
        <v>27</v>
      </c>
      <c r="BN100">
        <v>180.3</v>
      </c>
      <c r="BO100">
        <v>22</v>
      </c>
      <c r="BP100">
        <v>76.2</v>
      </c>
      <c r="BQ100" s="53">
        <v>32</v>
      </c>
      <c r="BR100" t="s">
        <v>27</v>
      </c>
      <c r="BS100">
        <v>0.4</v>
      </c>
      <c r="BT100">
        <v>46</v>
      </c>
      <c r="BU100">
        <v>0.5</v>
      </c>
      <c r="BV100">
        <v>50</v>
      </c>
      <c r="BW100">
        <v>0.3</v>
      </c>
      <c r="BX100">
        <v>58</v>
      </c>
      <c r="BY100">
        <v>0.4</v>
      </c>
      <c r="BZ100">
        <v>52</v>
      </c>
      <c r="CA100">
        <v>0.4</v>
      </c>
      <c r="CB100">
        <v>52</v>
      </c>
      <c r="CE100" s="52"/>
    </row>
    <row r="101" spans="1:94" ht="15" x14ac:dyDescent="0.25">
      <c r="A101" s="242" t="s">
        <v>347</v>
      </c>
      <c r="B101" s="242">
        <f>'Rankings 2020-21'!B115</f>
        <v>0</v>
      </c>
      <c r="C101" s="242">
        <f>'Rankings 2020-21'!C115</f>
        <v>0</v>
      </c>
      <c r="D101" s="242" t="s">
        <v>347</v>
      </c>
      <c r="E101" s="242">
        <f>'Rankings 2019-20'!B109</f>
        <v>0</v>
      </c>
      <c r="F101" s="242">
        <f>'Rankings 2019-20'!C109</f>
        <v>0</v>
      </c>
      <c r="G101">
        <v>0</v>
      </c>
      <c r="H101">
        <v>0</v>
      </c>
      <c r="I101">
        <v>115.5</v>
      </c>
      <c r="J101">
        <v>30</v>
      </c>
      <c r="K101">
        <v>248.8</v>
      </c>
      <c r="L101">
        <v>27</v>
      </c>
      <c r="M101">
        <v>105.9</v>
      </c>
      <c r="N101">
        <v>29</v>
      </c>
      <c r="O101">
        <v>0</v>
      </c>
      <c r="P101">
        <v>0</v>
      </c>
      <c r="X101">
        <v>0</v>
      </c>
      <c r="Y101">
        <v>0</v>
      </c>
      <c r="Z101">
        <v>0</v>
      </c>
      <c r="AA101">
        <v>0</v>
      </c>
      <c r="AB101" s="225">
        <v>6.6</v>
      </c>
      <c r="AC101" s="225">
        <v>32</v>
      </c>
      <c r="AD101" s="225">
        <v>6.1</v>
      </c>
      <c r="AE101" s="225">
        <v>50</v>
      </c>
      <c r="AO101" s="49" t="s">
        <v>85</v>
      </c>
      <c r="AP101" t="s">
        <v>27</v>
      </c>
      <c r="AR101">
        <v>0.9</v>
      </c>
      <c r="AS101">
        <v>46</v>
      </c>
      <c r="AT101">
        <v>0.4</v>
      </c>
      <c r="AU101">
        <v>30</v>
      </c>
      <c r="AV101">
        <v>0</v>
      </c>
      <c r="AW101">
        <v>0</v>
      </c>
      <c r="AX101">
        <v>0</v>
      </c>
      <c r="AY101">
        <v>0</v>
      </c>
      <c r="AZ101">
        <v>0.4</v>
      </c>
      <c r="BA101">
        <v>47</v>
      </c>
      <c r="BE101" s="49"/>
      <c r="BF101" s="49"/>
      <c r="BQ101" s="52"/>
      <c r="CE101" s="53" t="s">
        <v>161</v>
      </c>
      <c r="CF101" t="s">
        <v>27</v>
      </c>
      <c r="CG101">
        <v>0</v>
      </c>
      <c r="CH101">
        <v>0</v>
      </c>
      <c r="CI101">
        <v>113.8</v>
      </c>
      <c r="CJ101">
        <v>29</v>
      </c>
      <c r="CK101">
        <v>0</v>
      </c>
      <c r="CL101">
        <v>0</v>
      </c>
      <c r="CM101">
        <v>0</v>
      </c>
      <c r="CN101">
        <v>0</v>
      </c>
      <c r="CO101">
        <v>0</v>
      </c>
      <c r="CP101">
        <v>0</v>
      </c>
    </row>
    <row r="102" spans="1:94" ht="15" x14ac:dyDescent="0.25">
      <c r="A102" s="52"/>
      <c r="B102" s="52"/>
      <c r="C102" s="52"/>
      <c r="D102" s="52"/>
      <c r="E102" s="52"/>
      <c r="F102" s="52"/>
      <c r="AB102" s="225"/>
      <c r="AC102" s="225"/>
      <c r="AD102" s="225"/>
      <c r="AE102" s="225"/>
      <c r="AO102" s="49"/>
      <c r="BE102" s="49" t="s">
        <v>161</v>
      </c>
      <c r="BF102" s="49"/>
      <c r="BG102" t="s">
        <v>27</v>
      </c>
      <c r="BH102">
        <v>0</v>
      </c>
      <c r="BI102">
        <v>0</v>
      </c>
      <c r="BJ102">
        <v>0</v>
      </c>
      <c r="BK102">
        <v>0</v>
      </c>
      <c r="BL102">
        <v>113.8</v>
      </c>
      <c r="BM102">
        <v>29</v>
      </c>
      <c r="BN102">
        <v>0</v>
      </c>
      <c r="BO102">
        <v>0</v>
      </c>
      <c r="BP102">
        <v>0</v>
      </c>
      <c r="BQ102" s="53">
        <v>0</v>
      </c>
      <c r="BR102" t="s">
        <v>27</v>
      </c>
      <c r="BS102">
        <v>0.4</v>
      </c>
      <c r="BT102">
        <v>47</v>
      </c>
      <c r="BU102">
        <v>2.6</v>
      </c>
      <c r="BV102">
        <v>48</v>
      </c>
      <c r="BW102">
        <v>0.4</v>
      </c>
      <c r="BX102">
        <v>56</v>
      </c>
      <c r="BY102">
        <v>0</v>
      </c>
      <c r="BZ102">
        <v>0</v>
      </c>
      <c r="CA102">
        <v>0</v>
      </c>
      <c r="CB102">
        <v>0</v>
      </c>
      <c r="CE102" s="52"/>
    </row>
    <row r="103" spans="1:94" ht="15" x14ac:dyDescent="0.25">
      <c r="A103" s="242" t="s">
        <v>345</v>
      </c>
      <c r="B103" s="242">
        <f>'Rankings 2020-21'!B117</f>
        <v>0</v>
      </c>
      <c r="C103" s="242">
        <f>'Rankings 2020-21'!C117</f>
        <v>0</v>
      </c>
      <c r="D103" s="242" t="s">
        <v>345</v>
      </c>
      <c r="E103" s="242">
        <f>'Rankings 2019-20'!B111</f>
        <v>0</v>
      </c>
      <c r="F103" s="242">
        <f>'Rankings 2019-20'!C111</f>
        <v>0</v>
      </c>
      <c r="G103">
        <v>0</v>
      </c>
      <c r="H103">
        <v>0</v>
      </c>
      <c r="I103">
        <v>58.9</v>
      </c>
      <c r="J103">
        <v>34</v>
      </c>
      <c r="K103">
        <v>230.8</v>
      </c>
      <c r="L103">
        <v>29</v>
      </c>
      <c r="M103">
        <v>170.4</v>
      </c>
      <c r="N103">
        <v>27</v>
      </c>
      <c r="O103">
        <v>61.3</v>
      </c>
      <c r="P103">
        <v>28</v>
      </c>
      <c r="X103">
        <v>17.399999999999999</v>
      </c>
      <c r="Y103">
        <v>37</v>
      </c>
      <c r="Z103">
        <v>9.4</v>
      </c>
      <c r="AA103">
        <v>42</v>
      </c>
      <c r="AB103" s="225">
        <v>4.2</v>
      </c>
      <c r="AC103" s="225">
        <v>34</v>
      </c>
      <c r="AD103" s="225">
        <v>801.1</v>
      </c>
      <c r="AE103" s="225">
        <v>9</v>
      </c>
      <c r="AO103" s="49" t="s">
        <v>167</v>
      </c>
      <c r="AP103" t="s">
        <v>27</v>
      </c>
      <c r="AR103">
        <v>0.5</v>
      </c>
      <c r="AS103">
        <v>47</v>
      </c>
      <c r="AT103">
        <v>0</v>
      </c>
      <c r="AU103">
        <v>0</v>
      </c>
      <c r="AV103">
        <v>0</v>
      </c>
      <c r="AW103">
        <v>0</v>
      </c>
      <c r="AX103">
        <v>0</v>
      </c>
      <c r="AY103">
        <v>0</v>
      </c>
      <c r="AZ103">
        <v>0</v>
      </c>
      <c r="BA103">
        <v>0</v>
      </c>
      <c r="BE103" s="49"/>
      <c r="BF103" s="49"/>
      <c r="BQ103" s="52"/>
      <c r="CE103" s="53" t="s">
        <v>162</v>
      </c>
      <c r="CF103" t="s">
        <v>27</v>
      </c>
      <c r="CG103">
        <v>0</v>
      </c>
      <c r="CH103">
        <v>0</v>
      </c>
      <c r="CI103">
        <v>92.1</v>
      </c>
      <c r="CJ103">
        <v>31</v>
      </c>
      <c r="CK103">
        <v>0</v>
      </c>
      <c r="CL103">
        <v>0</v>
      </c>
      <c r="CM103">
        <v>0</v>
      </c>
      <c r="CN103">
        <v>0</v>
      </c>
      <c r="CO103">
        <v>0</v>
      </c>
      <c r="CP103">
        <v>0</v>
      </c>
    </row>
    <row r="104" spans="1:94" ht="15" x14ac:dyDescent="0.25">
      <c r="A104" s="52"/>
      <c r="B104" s="52"/>
      <c r="C104" s="52"/>
      <c r="D104" s="52"/>
      <c r="E104" s="52"/>
      <c r="F104" s="52"/>
      <c r="AB104" s="225"/>
      <c r="AC104" s="225"/>
      <c r="AD104" s="225"/>
      <c r="AE104" s="225"/>
      <c r="AO104" s="49"/>
      <c r="BE104" s="49" t="s">
        <v>162</v>
      </c>
      <c r="BF104" s="49"/>
      <c r="BG104" t="s">
        <v>27</v>
      </c>
      <c r="BH104">
        <v>0</v>
      </c>
      <c r="BI104">
        <v>0</v>
      </c>
      <c r="BJ104">
        <v>0</v>
      </c>
      <c r="BK104">
        <v>0</v>
      </c>
      <c r="BL104">
        <v>92.1</v>
      </c>
      <c r="BM104">
        <v>31</v>
      </c>
      <c r="BN104">
        <v>0</v>
      </c>
      <c r="BO104">
        <v>0</v>
      </c>
      <c r="BP104">
        <v>0</v>
      </c>
      <c r="BQ104" s="53">
        <v>0</v>
      </c>
      <c r="BR104" t="s">
        <v>27</v>
      </c>
      <c r="BS104">
        <v>0.2</v>
      </c>
      <c r="BT104">
        <v>48</v>
      </c>
      <c r="BU104">
        <v>0</v>
      </c>
      <c r="BV104">
        <v>0</v>
      </c>
      <c r="BW104">
        <v>0.1</v>
      </c>
      <c r="BX104">
        <v>59</v>
      </c>
      <c r="BY104">
        <v>0</v>
      </c>
      <c r="BZ104">
        <v>0</v>
      </c>
      <c r="CA104">
        <v>0</v>
      </c>
      <c r="CB104">
        <v>0</v>
      </c>
      <c r="CE104" s="52"/>
    </row>
    <row r="105" spans="1:94" ht="15" x14ac:dyDescent="0.25">
      <c r="A105" s="242" t="s">
        <v>329</v>
      </c>
      <c r="B105" s="242">
        <f>'Rankings 2020-21'!B55</f>
        <v>180.9</v>
      </c>
      <c r="C105" s="242">
        <f>'Rankings 2020-21'!C55</f>
        <v>24</v>
      </c>
      <c r="D105" s="242" t="s">
        <v>329</v>
      </c>
      <c r="E105" s="242">
        <f>'Rankings 2019-20'!B59</f>
        <v>43.5</v>
      </c>
      <c r="F105" s="242">
        <f>'Rankings 2019-20'!C59</f>
        <v>26</v>
      </c>
      <c r="G105">
        <v>0</v>
      </c>
      <c r="H105">
        <v>0</v>
      </c>
      <c r="I105">
        <v>47.6</v>
      </c>
      <c r="J105">
        <v>35</v>
      </c>
      <c r="K105">
        <v>90.9</v>
      </c>
      <c r="L105">
        <v>34</v>
      </c>
      <c r="M105">
        <v>649.9</v>
      </c>
      <c r="N105">
        <v>11</v>
      </c>
      <c r="O105">
        <v>238.9</v>
      </c>
      <c r="P105">
        <v>20</v>
      </c>
      <c r="X105">
        <v>71.599999999999994</v>
      </c>
      <c r="Y105">
        <v>27</v>
      </c>
      <c r="Z105">
        <v>13</v>
      </c>
      <c r="AA105">
        <v>39</v>
      </c>
      <c r="AB105" s="225">
        <v>0</v>
      </c>
      <c r="AC105" s="225">
        <v>0</v>
      </c>
      <c r="AD105" s="225">
        <v>92.1</v>
      </c>
      <c r="AE105" s="225">
        <v>31</v>
      </c>
      <c r="AO105" s="49" t="s">
        <v>30</v>
      </c>
      <c r="AP105" t="s">
        <v>27</v>
      </c>
      <c r="AR105">
        <v>0.5</v>
      </c>
      <c r="AS105">
        <v>48</v>
      </c>
      <c r="AT105">
        <v>0.5</v>
      </c>
      <c r="AU105">
        <v>29</v>
      </c>
      <c r="AV105">
        <v>0.5</v>
      </c>
      <c r="AW105">
        <v>37</v>
      </c>
      <c r="AX105">
        <v>0.4</v>
      </c>
      <c r="AY105">
        <v>52</v>
      </c>
      <c r="AZ105">
        <v>0.4</v>
      </c>
      <c r="BA105">
        <v>46</v>
      </c>
      <c r="BE105" s="49"/>
      <c r="BF105" s="49"/>
      <c r="BQ105" s="52"/>
      <c r="CE105" s="53" t="s">
        <v>39</v>
      </c>
      <c r="CF105" t="s">
        <v>27</v>
      </c>
      <c r="CG105">
        <v>0</v>
      </c>
      <c r="CH105">
        <v>0</v>
      </c>
      <c r="CI105">
        <v>67.5</v>
      </c>
      <c r="CJ105">
        <v>33</v>
      </c>
      <c r="CK105">
        <v>0</v>
      </c>
      <c r="CL105">
        <v>0</v>
      </c>
      <c r="CM105">
        <v>64.3</v>
      </c>
      <c r="CN105">
        <v>33</v>
      </c>
      <c r="CO105">
        <v>462.6</v>
      </c>
      <c r="CP105">
        <v>21</v>
      </c>
    </row>
    <row r="106" spans="1:94" ht="15" x14ac:dyDescent="0.25">
      <c r="A106" s="52"/>
      <c r="B106" s="52"/>
      <c r="C106" s="52"/>
      <c r="D106" s="52"/>
      <c r="E106" s="52"/>
      <c r="F106" s="52"/>
      <c r="AB106" s="225"/>
      <c r="AC106" s="225"/>
      <c r="AD106" s="225"/>
      <c r="AE106" s="225"/>
      <c r="AO106" s="49"/>
      <c r="BE106" s="49" t="s">
        <v>39</v>
      </c>
      <c r="BF106" s="49"/>
      <c r="BG106" t="s">
        <v>27</v>
      </c>
      <c r="BH106">
        <v>0</v>
      </c>
      <c r="BI106">
        <v>0</v>
      </c>
      <c r="BJ106">
        <v>0</v>
      </c>
      <c r="BK106">
        <v>0</v>
      </c>
      <c r="BL106">
        <v>67.5</v>
      </c>
      <c r="BM106">
        <v>33</v>
      </c>
      <c r="BN106">
        <v>0</v>
      </c>
      <c r="BO106">
        <v>0</v>
      </c>
      <c r="BP106">
        <v>64.3</v>
      </c>
      <c r="BQ106" s="53">
        <v>33</v>
      </c>
      <c r="BR106" t="s">
        <v>27</v>
      </c>
      <c r="BS106">
        <v>0.1</v>
      </c>
      <c r="BT106">
        <v>49</v>
      </c>
      <c r="BU106">
        <v>19.8</v>
      </c>
      <c r="BV106">
        <v>39</v>
      </c>
      <c r="BW106">
        <v>417.8</v>
      </c>
      <c r="BX106">
        <v>22</v>
      </c>
      <c r="BY106">
        <v>349.9</v>
      </c>
      <c r="BZ106">
        <v>21</v>
      </c>
      <c r="CA106">
        <v>0</v>
      </c>
      <c r="CB106">
        <v>0</v>
      </c>
      <c r="CE106" s="52"/>
    </row>
    <row r="107" spans="1:94" ht="15" x14ac:dyDescent="0.25">
      <c r="A107" s="242" t="s">
        <v>374</v>
      </c>
      <c r="B107" s="242">
        <f>'Rankings 2020-21'!B119</f>
        <v>0</v>
      </c>
      <c r="C107" s="242">
        <f>'Rankings 2020-21'!C119</f>
        <v>0</v>
      </c>
      <c r="D107" s="242" t="s">
        <v>374</v>
      </c>
      <c r="E107" s="242">
        <f>'Rankings 2019-20'!B113</f>
        <v>0</v>
      </c>
      <c r="F107" s="242">
        <f>'Rankings 2019-20'!C113</f>
        <v>0</v>
      </c>
      <c r="G107">
        <v>0</v>
      </c>
      <c r="H107">
        <v>0</v>
      </c>
      <c r="I107">
        <v>23</v>
      </c>
      <c r="J107">
        <v>39</v>
      </c>
      <c r="K107">
        <v>19.899999999999999</v>
      </c>
      <c r="L107">
        <v>45</v>
      </c>
      <c r="M107">
        <v>0</v>
      </c>
      <c r="N107">
        <v>0</v>
      </c>
      <c r="O107">
        <v>0</v>
      </c>
      <c r="P107">
        <v>0</v>
      </c>
      <c r="X107">
        <v>0</v>
      </c>
      <c r="Y107">
        <v>0</v>
      </c>
      <c r="Z107">
        <v>0</v>
      </c>
      <c r="AA107">
        <v>0</v>
      </c>
      <c r="AB107" s="225">
        <v>0.5</v>
      </c>
      <c r="AC107" s="225">
        <v>37</v>
      </c>
      <c r="AD107" s="225">
        <v>190.2</v>
      </c>
      <c r="AE107" s="225">
        <v>25</v>
      </c>
      <c r="AO107" s="49" t="s">
        <v>84</v>
      </c>
      <c r="AP107" t="s">
        <v>27</v>
      </c>
      <c r="AR107">
        <v>0.2</v>
      </c>
      <c r="AS107">
        <v>49</v>
      </c>
      <c r="AT107">
        <v>0.4</v>
      </c>
      <c r="AU107">
        <v>31</v>
      </c>
      <c r="AV107">
        <v>0.1</v>
      </c>
      <c r="AW107">
        <v>40</v>
      </c>
      <c r="AX107">
        <v>10.3</v>
      </c>
      <c r="AY107">
        <v>44</v>
      </c>
      <c r="AZ107">
        <v>0</v>
      </c>
      <c r="BA107">
        <v>0</v>
      </c>
      <c r="BE107" s="49"/>
      <c r="BF107" s="49"/>
      <c r="BQ107" s="52"/>
      <c r="CE107" s="53" t="s">
        <v>74</v>
      </c>
      <c r="CF107" t="s">
        <v>27</v>
      </c>
      <c r="CG107">
        <v>0</v>
      </c>
      <c r="CH107">
        <v>0</v>
      </c>
      <c r="CI107">
        <v>66.3</v>
      </c>
      <c r="CJ107">
        <v>34</v>
      </c>
      <c r="CK107">
        <v>845.5</v>
      </c>
      <c r="CL107">
        <v>11</v>
      </c>
      <c r="CM107">
        <v>328.4</v>
      </c>
      <c r="CN107">
        <v>19</v>
      </c>
      <c r="CO107">
        <v>371.2</v>
      </c>
      <c r="CP107">
        <v>25</v>
      </c>
    </row>
    <row r="108" spans="1:94" ht="15" x14ac:dyDescent="0.25">
      <c r="A108" s="52"/>
      <c r="B108" s="52"/>
      <c r="C108" s="52"/>
      <c r="D108" s="52"/>
      <c r="E108" s="52"/>
      <c r="F108" s="52"/>
      <c r="AB108" s="225"/>
      <c r="AC108" s="225"/>
      <c r="AD108" s="225"/>
      <c r="AE108" s="225"/>
      <c r="AO108" s="49"/>
      <c r="BE108" s="49" t="s">
        <v>74</v>
      </c>
      <c r="BF108" s="49"/>
      <c r="BG108" t="s">
        <v>27</v>
      </c>
      <c r="BH108">
        <v>0</v>
      </c>
      <c r="BI108">
        <v>0</v>
      </c>
      <c r="BJ108">
        <v>0</v>
      </c>
      <c r="BK108">
        <v>0</v>
      </c>
      <c r="BL108">
        <v>66.3</v>
      </c>
      <c r="BM108">
        <v>34</v>
      </c>
      <c r="BN108">
        <v>845.5</v>
      </c>
      <c r="BO108">
        <v>11</v>
      </c>
      <c r="BP108">
        <v>328.4</v>
      </c>
      <c r="BQ108" s="53">
        <v>19</v>
      </c>
      <c r="BR108" t="s">
        <v>27</v>
      </c>
      <c r="BS108">
        <v>0</v>
      </c>
      <c r="BT108">
        <v>0</v>
      </c>
      <c r="BU108">
        <v>219.6</v>
      </c>
      <c r="BV108">
        <v>21</v>
      </c>
      <c r="BW108">
        <v>0</v>
      </c>
      <c r="BX108">
        <v>0</v>
      </c>
      <c r="BY108">
        <v>0</v>
      </c>
      <c r="BZ108">
        <v>0</v>
      </c>
      <c r="CA108">
        <v>14.5</v>
      </c>
      <c r="CB108">
        <v>40</v>
      </c>
      <c r="CE108" s="52"/>
    </row>
    <row r="109" spans="1:94" ht="15" x14ac:dyDescent="0.25">
      <c r="A109" s="242" t="s">
        <v>357</v>
      </c>
      <c r="B109" s="242">
        <f>'Rankings 2020-21'!B71</f>
        <v>37.200000000000003</v>
      </c>
      <c r="C109" s="242">
        <f>'Rankings 2020-21'!C71</f>
        <v>32</v>
      </c>
      <c r="D109" s="242" t="s">
        <v>357</v>
      </c>
      <c r="E109" s="242">
        <f>'Rankings 2019-20'!B75</f>
        <v>21.9</v>
      </c>
      <c r="F109" s="242">
        <f>'Rankings 2019-20'!C75</f>
        <v>34</v>
      </c>
      <c r="G109">
        <v>0</v>
      </c>
      <c r="H109">
        <v>0</v>
      </c>
      <c r="I109">
        <v>0.1</v>
      </c>
      <c r="J109">
        <v>47</v>
      </c>
      <c r="K109">
        <v>32.5</v>
      </c>
      <c r="L109">
        <v>41</v>
      </c>
      <c r="M109">
        <v>49</v>
      </c>
      <c r="N109">
        <v>39</v>
      </c>
      <c r="O109">
        <v>0</v>
      </c>
      <c r="P109">
        <v>0</v>
      </c>
      <c r="X109">
        <v>0</v>
      </c>
      <c r="Y109">
        <v>0</v>
      </c>
      <c r="Z109">
        <v>0</v>
      </c>
      <c r="AA109">
        <v>0</v>
      </c>
      <c r="AB109" s="225">
        <v>0.1</v>
      </c>
      <c r="AC109" s="225">
        <v>40</v>
      </c>
      <c r="AD109" s="225">
        <v>0</v>
      </c>
      <c r="AE109" s="225">
        <v>0</v>
      </c>
      <c r="AO109" s="49" t="s">
        <v>46</v>
      </c>
      <c r="AP109" t="s">
        <v>27</v>
      </c>
      <c r="AR109">
        <v>0.1</v>
      </c>
      <c r="AS109">
        <v>50</v>
      </c>
      <c r="AT109">
        <v>0</v>
      </c>
      <c r="AU109">
        <v>0</v>
      </c>
      <c r="AV109">
        <v>0</v>
      </c>
      <c r="AW109">
        <v>0</v>
      </c>
      <c r="AX109">
        <v>6.1</v>
      </c>
      <c r="AY109">
        <v>50</v>
      </c>
      <c r="AZ109">
        <v>2.5</v>
      </c>
      <c r="BA109">
        <v>44</v>
      </c>
      <c r="BE109" s="49"/>
      <c r="BF109" s="49"/>
      <c r="BQ109" s="52"/>
      <c r="CE109" s="53" t="s">
        <v>87</v>
      </c>
      <c r="CF109" t="s">
        <v>27</v>
      </c>
      <c r="CG109">
        <v>0</v>
      </c>
      <c r="CH109">
        <v>0</v>
      </c>
      <c r="CI109">
        <v>62.8</v>
      </c>
      <c r="CJ109">
        <v>35</v>
      </c>
      <c r="CK109">
        <v>57.3</v>
      </c>
      <c r="CL109">
        <v>29</v>
      </c>
      <c r="CM109">
        <v>0</v>
      </c>
      <c r="CN109">
        <v>0</v>
      </c>
      <c r="CO109">
        <v>0.4</v>
      </c>
      <c r="CP109">
        <v>57</v>
      </c>
    </row>
    <row r="110" spans="1:94" ht="15" x14ac:dyDescent="0.25">
      <c r="A110" s="52"/>
      <c r="B110" s="52"/>
      <c r="C110" s="52"/>
      <c r="D110" s="52"/>
      <c r="E110" s="52"/>
      <c r="F110" s="52"/>
      <c r="AB110" s="225"/>
      <c r="AC110" s="225"/>
      <c r="AD110" s="225"/>
      <c r="AE110" s="225"/>
      <c r="AO110" s="49"/>
      <c r="BE110" s="49" t="s">
        <v>87</v>
      </c>
      <c r="BF110" s="49"/>
      <c r="BG110" t="s">
        <v>27</v>
      </c>
      <c r="BH110">
        <v>0</v>
      </c>
      <c r="BI110">
        <v>0</v>
      </c>
      <c r="BJ110">
        <v>0</v>
      </c>
      <c r="BK110">
        <v>0</v>
      </c>
      <c r="BL110">
        <v>62.8</v>
      </c>
      <c r="BM110">
        <v>35</v>
      </c>
      <c r="BN110">
        <v>57.3</v>
      </c>
      <c r="BO110">
        <v>29</v>
      </c>
      <c r="BP110">
        <v>0</v>
      </c>
      <c r="BQ110" s="53">
        <v>0</v>
      </c>
      <c r="BR110" t="s">
        <v>27</v>
      </c>
      <c r="BS110">
        <v>0</v>
      </c>
      <c r="BT110">
        <v>0</v>
      </c>
      <c r="BU110">
        <v>64.3</v>
      </c>
      <c r="BV110">
        <v>33</v>
      </c>
      <c r="BW110">
        <v>462.5</v>
      </c>
      <c r="BX110">
        <v>21</v>
      </c>
      <c r="BY110">
        <v>0</v>
      </c>
      <c r="BZ110">
        <v>0</v>
      </c>
      <c r="CA110">
        <v>0</v>
      </c>
      <c r="CB110">
        <v>0</v>
      </c>
      <c r="CE110" s="52"/>
    </row>
    <row r="111" spans="1:94" ht="15" x14ac:dyDescent="0.25">
      <c r="A111" s="242" t="s">
        <v>359</v>
      </c>
      <c r="B111" s="242">
        <f>'Rankings 2020-21'!B63</f>
        <v>88</v>
      </c>
      <c r="C111" s="242">
        <f>'Rankings 2020-21'!C63</f>
        <v>28</v>
      </c>
      <c r="D111" s="242" t="s">
        <v>359</v>
      </c>
      <c r="E111" s="242">
        <f>'Rankings 2019-20'!B115</f>
        <v>0</v>
      </c>
      <c r="F111" s="242">
        <f>'Rankings 2019-20'!C115</f>
        <v>0</v>
      </c>
      <c r="G111">
        <v>0</v>
      </c>
      <c r="H111">
        <v>0</v>
      </c>
      <c r="I111">
        <v>0.1</v>
      </c>
      <c r="J111">
        <v>48</v>
      </c>
      <c r="K111">
        <v>191.8</v>
      </c>
      <c r="L111">
        <v>32</v>
      </c>
      <c r="M111">
        <v>32.1</v>
      </c>
      <c r="N111">
        <v>41</v>
      </c>
      <c r="O111">
        <v>17.399999999999999</v>
      </c>
      <c r="P111">
        <v>37</v>
      </c>
      <c r="X111">
        <v>0</v>
      </c>
      <c r="Y111">
        <v>0</v>
      </c>
      <c r="Z111">
        <v>0</v>
      </c>
      <c r="AA111">
        <v>0</v>
      </c>
      <c r="AB111" s="225">
        <v>0</v>
      </c>
      <c r="AC111" s="225">
        <v>0</v>
      </c>
      <c r="AD111" s="225">
        <v>2</v>
      </c>
      <c r="AE111" s="225">
        <v>51</v>
      </c>
      <c r="AO111" s="49" t="s">
        <v>164</v>
      </c>
      <c r="AP111" t="s">
        <v>27</v>
      </c>
      <c r="AR111">
        <v>0</v>
      </c>
      <c r="AS111">
        <v>0</v>
      </c>
      <c r="AT111">
        <v>0.9</v>
      </c>
      <c r="AU111">
        <v>28</v>
      </c>
      <c r="AV111">
        <v>0</v>
      </c>
      <c r="AW111">
        <v>0</v>
      </c>
      <c r="AX111">
        <v>28.3</v>
      </c>
      <c r="AY111">
        <v>40</v>
      </c>
      <c r="AZ111">
        <v>0</v>
      </c>
      <c r="BA111">
        <v>0</v>
      </c>
      <c r="BE111" s="49"/>
      <c r="BF111" s="49"/>
      <c r="BQ111" s="52"/>
      <c r="CE111" s="53" t="s">
        <v>54</v>
      </c>
      <c r="CF111" t="s">
        <v>27</v>
      </c>
      <c r="CG111">
        <v>0</v>
      </c>
      <c r="CH111">
        <v>0</v>
      </c>
      <c r="CI111">
        <v>52.5</v>
      </c>
      <c r="CJ111">
        <v>36</v>
      </c>
      <c r="CK111">
        <v>17.3</v>
      </c>
      <c r="CL111">
        <v>39</v>
      </c>
      <c r="CM111">
        <v>27.1</v>
      </c>
      <c r="CN111">
        <v>36</v>
      </c>
      <c r="CO111">
        <v>216.2</v>
      </c>
      <c r="CP111">
        <v>29</v>
      </c>
    </row>
    <row r="112" spans="1:94" ht="15" x14ac:dyDescent="0.25">
      <c r="A112" s="52"/>
      <c r="B112" s="52"/>
      <c r="C112" s="52"/>
      <c r="D112" s="52"/>
      <c r="E112" s="52"/>
      <c r="F112" s="52"/>
      <c r="AB112" s="225"/>
      <c r="AC112" s="225"/>
      <c r="AD112" s="225"/>
      <c r="AE112" s="225"/>
      <c r="AO112" s="49"/>
      <c r="BE112" s="49" t="s">
        <v>54</v>
      </c>
      <c r="BF112" s="49"/>
      <c r="BG112" t="s">
        <v>27</v>
      </c>
      <c r="BH112">
        <v>0</v>
      </c>
      <c r="BI112">
        <v>0</v>
      </c>
      <c r="BJ112">
        <v>0</v>
      </c>
      <c r="BK112">
        <v>0</v>
      </c>
      <c r="BL112">
        <v>52.5</v>
      </c>
      <c r="BM112">
        <v>36</v>
      </c>
      <c r="BN112">
        <v>17.3</v>
      </c>
      <c r="BO112">
        <v>39</v>
      </c>
      <c r="BP112">
        <v>27.1</v>
      </c>
      <c r="BQ112" s="53">
        <v>36</v>
      </c>
      <c r="BR112" t="s">
        <v>27</v>
      </c>
      <c r="BS112">
        <v>0</v>
      </c>
      <c r="BT112">
        <v>0</v>
      </c>
      <c r="BU112">
        <v>8.5</v>
      </c>
      <c r="BV112">
        <v>42</v>
      </c>
      <c r="BW112">
        <v>0</v>
      </c>
      <c r="BX112">
        <v>0</v>
      </c>
      <c r="BY112">
        <v>0</v>
      </c>
      <c r="BZ112">
        <v>0</v>
      </c>
      <c r="CA112">
        <v>0</v>
      </c>
      <c r="CB112">
        <v>0</v>
      </c>
      <c r="CE112" s="52"/>
    </row>
    <row r="113" spans="1:94" ht="15" x14ac:dyDescent="0.25">
      <c r="A113" s="242" t="s">
        <v>351</v>
      </c>
      <c r="B113" s="242">
        <f>'Rankings 2020-21'!B121</f>
        <v>0</v>
      </c>
      <c r="C113" s="242">
        <f>'Rankings 2020-21'!C121</f>
        <v>0</v>
      </c>
      <c r="D113" s="242" t="s">
        <v>351</v>
      </c>
      <c r="E113" s="242">
        <f>'Rankings 2019-20'!B117</f>
        <v>0</v>
      </c>
      <c r="F113" s="242">
        <f>'Rankings 2019-20'!C117</f>
        <v>0</v>
      </c>
      <c r="G113">
        <v>0</v>
      </c>
      <c r="H113">
        <v>0</v>
      </c>
      <c r="I113">
        <v>0</v>
      </c>
      <c r="J113">
        <v>0</v>
      </c>
      <c r="K113">
        <v>221</v>
      </c>
      <c r="L113">
        <v>30</v>
      </c>
      <c r="M113">
        <v>69</v>
      </c>
      <c r="N113">
        <v>33</v>
      </c>
      <c r="O113">
        <v>0</v>
      </c>
      <c r="P113">
        <v>0</v>
      </c>
      <c r="X113">
        <v>0</v>
      </c>
      <c r="Y113">
        <v>0</v>
      </c>
      <c r="Z113">
        <v>0</v>
      </c>
      <c r="AA113">
        <v>0</v>
      </c>
      <c r="AB113" s="225">
        <v>0</v>
      </c>
      <c r="AC113" s="225">
        <v>0</v>
      </c>
      <c r="AD113" s="225">
        <v>0</v>
      </c>
      <c r="AE113" s="225">
        <v>0</v>
      </c>
      <c r="AO113" s="49" t="s">
        <v>65</v>
      </c>
      <c r="AP113" t="s">
        <v>27</v>
      </c>
      <c r="AR113">
        <v>0</v>
      </c>
      <c r="AS113">
        <v>0</v>
      </c>
      <c r="AT113">
        <v>0</v>
      </c>
      <c r="AU113">
        <v>0</v>
      </c>
      <c r="AV113">
        <v>29.7</v>
      </c>
      <c r="AW113">
        <v>25</v>
      </c>
      <c r="AX113">
        <v>214.2</v>
      </c>
      <c r="AY113">
        <v>24</v>
      </c>
      <c r="AZ113">
        <v>167.8</v>
      </c>
      <c r="BA113">
        <v>23</v>
      </c>
      <c r="BE113" s="49"/>
      <c r="BF113" s="49"/>
      <c r="BQ113" s="52"/>
      <c r="CE113" s="53" t="s">
        <v>51</v>
      </c>
      <c r="CF113" t="s">
        <v>27</v>
      </c>
      <c r="CG113">
        <v>0</v>
      </c>
      <c r="CH113">
        <v>0</v>
      </c>
      <c r="CI113">
        <v>44.7</v>
      </c>
      <c r="CJ113">
        <v>37</v>
      </c>
      <c r="CK113">
        <v>90.9</v>
      </c>
      <c r="CL113">
        <v>26</v>
      </c>
      <c r="CM113">
        <v>127</v>
      </c>
      <c r="CN113">
        <v>25</v>
      </c>
      <c r="CO113">
        <v>1113.3</v>
      </c>
      <c r="CP113">
        <v>10</v>
      </c>
    </row>
    <row r="114" spans="1:94" ht="15" x14ac:dyDescent="0.25">
      <c r="A114" s="52"/>
      <c r="B114" s="52"/>
      <c r="C114" s="52"/>
      <c r="D114" s="52"/>
      <c r="E114" s="52"/>
      <c r="F114" s="52"/>
      <c r="AB114" s="225"/>
      <c r="AC114" s="225"/>
      <c r="AD114" s="225"/>
      <c r="AE114" s="225"/>
      <c r="AO114" s="49"/>
      <c r="BE114" s="49" t="s">
        <v>51</v>
      </c>
      <c r="BF114" s="49"/>
      <c r="BG114" t="s">
        <v>27</v>
      </c>
      <c r="BH114">
        <v>0</v>
      </c>
      <c r="BI114">
        <v>0</v>
      </c>
      <c r="BJ114">
        <v>0</v>
      </c>
      <c r="BK114">
        <v>0</v>
      </c>
      <c r="BL114">
        <v>44.7</v>
      </c>
      <c r="BM114">
        <v>37</v>
      </c>
      <c r="BN114">
        <v>90.9</v>
      </c>
      <c r="BO114">
        <v>26</v>
      </c>
      <c r="BP114">
        <v>127</v>
      </c>
      <c r="BQ114" s="53">
        <v>25</v>
      </c>
      <c r="BR114" t="s">
        <v>27</v>
      </c>
      <c r="BS114">
        <v>0</v>
      </c>
      <c r="BT114">
        <v>0</v>
      </c>
      <c r="BU114">
        <v>7.7</v>
      </c>
      <c r="BV114">
        <v>45</v>
      </c>
      <c r="BW114">
        <v>7.2</v>
      </c>
      <c r="BX114">
        <v>51</v>
      </c>
      <c r="BY114">
        <v>0</v>
      </c>
      <c r="BZ114">
        <v>0</v>
      </c>
      <c r="CA114">
        <v>0</v>
      </c>
      <c r="CB114">
        <v>0</v>
      </c>
      <c r="CE114" s="52"/>
    </row>
    <row r="115" spans="1:94" ht="15" x14ac:dyDescent="0.25">
      <c r="A115" s="242" t="s">
        <v>350</v>
      </c>
      <c r="B115" s="242">
        <f>'Rankings 2020-21'!B123</f>
        <v>0</v>
      </c>
      <c r="C115" s="242">
        <f>'Rankings 2020-21'!C123</f>
        <v>0</v>
      </c>
      <c r="D115" s="242" t="s">
        <v>350</v>
      </c>
      <c r="E115" s="242">
        <f>'Rankings 2019-20'!B119</f>
        <v>0</v>
      </c>
      <c r="F115" s="242">
        <f>'Rankings 2019-20'!C119</f>
        <v>0</v>
      </c>
      <c r="G115">
        <v>0</v>
      </c>
      <c r="H115">
        <v>0</v>
      </c>
      <c r="I115">
        <v>0</v>
      </c>
      <c r="J115">
        <v>0</v>
      </c>
      <c r="K115">
        <v>47.8</v>
      </c>
      <c r="L115">
        <v>37</v>
      </c>
      <c r="M115">
        <v>72</v>
      </c>
      <c r="N115">
        <v>32</v>
      </c>
      <c r="O115">
        <v>0</v>
      </c>
      <c r="P115">
        <v>0</v>
      </c>
      <c r="X115">
        <v>0</v>
      </c>
      <c r="Y115">
        <v>0</v>
      </c>
      <c r="Z115">
        <v>0</v>
      </c>
      <c r="AA115">
        <v>0</v>
      </c>
      <c r="AB115" s="225">
        <v>0</v>
      </c>
      <c r="AC115" s="225">
        <v>0</v>
      </c>
      <c r="AD115" s="225">
        <v>28.3</v>
      </c>
      <c r="AE115" s="225">
        <v>40</v>
      </c>
      <c r="AO115" s="49" t="s">
        <v>48</v>
      </c>
      <c r="AP115" t="s">
        <v>27</v>
      </c>
      <c r="AR115">
        <v>0</v>
      </c>
      <c r="AS115">
        <v>0</v>
      </c>
      <c r="AT115">
        <v>0</v>
      </c>
      <c r="AU115">
        <v>0</v>
      </c>
      <c r="AV115">
        <v>10.1</v>
      </c>
      <c r="AW115">
        <v>29</v>
      </c>
      <c r="AX115">
        <v>19.600000000000001</v>
      </c>
      <c r="AY115">
        <v>42</v>
      </c>
      <c r="AZ115">
        <v>29.6</v>
      </c>
      <c r="BA115">
        <v>33</v>
      </c>
      <c r="BE115" s="49"/>
      <c r="BF115" s="49"/>
      <c r="BQ115" s="52"/>
      <c r="CE115" s="53" t="s">
        <v>164</v>
      </c>
      <c r="CF115" t="s">
        <v>27</v>
      </c>
      <c r="CG115">
        <v>0</v>
      </c>
      <c r="CH115">
        <v>0</v>
      </c>
      <c r="CI115">
        <v>28.3</v>
      </c>
      <c r="CJ115">
        <v>40</v>
      </c>
      <c r="CK115">
        <v>0</v>
      </c>
      <c r="CL115">
        <v>0</v>
      </c>
      <c r="CM115">
        <v>0</v>
      </c>
      <c r="CN115">
        <v>0</v>
      </c>
      <c r="CO115">
        <v>0</v>
      </c>
      <c r="CP115">
        <v>0</v>
      </c>
    </row>
    <row r="116" spans="1:94" ht="15" x14ac:dyDescent="0.25">
      <c r="A116" s="52"/>
      <c r="B116" s="52"/>
      <c r="C116" s="52"/>
      <c r="D116" s="52"/>
      <c r="E116" s="52"/>
      <c r="F116" s="52"/>
      <c r="AB116" s="225"/>
      <c r="AC116" s="225"/>
      <c r="AD116" s="225"/>
      <c r="AE116" s="225"/>
      <c r="AO116" s="49"/>
      <c r="BE116" s="49" t="s">
        <v>46</v>
      </c>
      <c r="BF116" s="49"/>
      <c r="BG116" t="s">
        <v>27</v>
      </c>
      <c r="BH116">
        <v>0</v>
      </c>
      <c r="BI116">
        <v>0</v>
      </c>
      <c r="BJ116">
        <v>0</v>
      </c>
      <c r="BK116">
        <v>0</v>
      </c>
      <c r="BL116">
        <v>6.1</v>
      </c>
      <c r="BM116">
        <v>50</v>
      </c>
      <c r="BN116">
        <v>2.5</v>
      </c>
      <c r="BO116">
        <v>44</v>
      </c>
      <c r="BP116">
        <v>4.5</v>
      </c>
      <c r="BQ116" s="53">
        <v>47</v>
      </c>
      <c r="BR116" t="s">
        <v>27</v>
      </c>
      <c r="BS116">
        <v>0</v>
      </c>
      <c r="BT116">
        <v>0</v>
      </c>
      <c r="BU116">
        <v>2.1</v>
      </c>
      <c r="BV116">
        <v>49</v>
      </c>
      <c r="BW116">
        <v>0</v>
      </c>
      <c r="BX116">
        <v>0</v>
      </c>
      <c r="BY116">
        <v>0</v>
      </c>
      <c r="BZ116">
        <v>0</v>
      </c>
      <c r="CA116">
        <v>0</v>
      </c>
      <c r="CB116">
        <v>0</v>
      </c>
      <c r="CE116" s="52"/>
    </row>
    <row r="117" spans="1:94" ht="15" x14ac:dyDescent="0.25">
      <c r="A117" s="242" t="s">
        <v>361</v>
      </c>
      <c r="B117" s="242">
        <f>'Rankings 2020-21'!B99</f>
        <v>0</v>
      </c>
      <c r="C117" s="242">
        <f>'Rankings 2020-21'!C99</f>
        <v>0</v>
      </c>
      <c r="D117" s="242" t="s">
        <v>361</v>
      </c>
      <c r="E117" s="242">
        <f>'Rankings 2019-20'!B73</f>
        <v>27.5</v>
      </c>
      <c r="F117" s="242">
        <f>'Rankings 2019-20'!C73</f>
        <v>33</v>
      </c>
      <c r="G117">
        <v>0</v>
      </c>
      <c r="H117">
        <v>0</v>
      </c>
      <c r="I117">
        <v>0</v>
      </c>
      <c r="J117">
        <v>0</v>
      </c>
      <c r="K117">
        <v>19.3</v>
      </c>
      <c r="L117">
        <v>46</v>
      </c>
      <c r="M117">
        <v>27.5</v>
      </c>
      <c r="N117">
        <v>43</v>
      </c>
      <c r="O117">
        <v>0</v>
      </c>
      <c r="P117">
        <v>0</v>
      </c>
      <c r="X117">
        <v>1.8</v>
      </c>
      <c r="Y117">
        <v>44</v>
      </c>
      <c r="Z117">
        <v>0.9</v>
      </c>
      <c r="AA117">
        <v>46</v>
      </c>
      <c r="AB117" s="225">
        <v>0</v>
      </c>
      <c r="AC117" s="225">
        <v>0</v>
      </c>
      <c r="AD117" s="225">
        <v>214.2</v>
      </c>
      <c r="AE117" s="225">
        <v>24</v>
      </c>
      <c r="AO117" s="49" t="s">
        <v>32</v>
      </c>
      <c r="AP117" t="s">
        <v>27</v>
      </c>
      <c r="AR117">
        <v>0</v>
      </c>
      <c r="AS117">
        <v>0</v>
      </c>
      <c r="AT117">
        <v>0</v>
      </c>
      <c r="AU117">
        <v>0</v>
      </c>
      <c r="AV117">
        <v>0.1</v>
      </c>
      <c r="AW117">
        <v>39</v>
      </c>
      <c r="AX117">
        <v>10.199999999999999</v>
      </c>
      <c r="AY117">
        <v>45</v>
      </c>
      <c r="AZ117">
        <v>0.1</v>
      </c>
      <c r="BA117">
        <v>49</v>
      </c>
      <c r="BE117" s="49"/>
      <c r="BF117" s="49"/>
      <c r="BQ117" s="52"/>
      <c r="CE117" s="53" t="s">
        <v>46</v>
      </c>
      <c r="CF117" t="s">
        <v>27</v>
      </c>
      <c r="CG117">
        <v>0</v>
      </c>
      <c r="CH117">
        <v>0</v>
      </c>
      <c r="CI117">
        <v>6.1</v>
      </c>
      <c r="CJ117">
        <v>50</v>
      </c>
      <c r="CK117">
        <v>2.5</v>
      </c>
      <c r="CL117">
        <v>44</v>
      </c>
      <c r="CM117">
        <v>4.5</v>
      </c>
      <c r="CN117">
        <v>47</v>
      </c>
      <c r="CO117">
        <v>0.4</v>
      </c>
      <c r="CP117">
        <v>55</v>
      </c>
    </row>
    <row r="118" spans="1:94" ht="15" x14ac:dyDescent="0.25">
      <c r="A118" s="52"/>
      <c r="B118" s="52"/>
      <c r="C118" s="52"/>
      <c r="D118" s="52"/>
      <c r="E118" s="52"/>
      <c r="F118" s="52"/>
      <c r="AB118" s="225"/>
      <c r="AC118" s="225"/>
      <c r="AD118" s="225"/>
      <c r="AE118" s="225"/>
      <c r="AO118" s="49"/>
      <c r="BE118" s="49" t="s">
        <v>61</v>
      </c>
      <c r="BF118" s="49"/>
      <c r="BG118" t="s">
        <v>27</v>
      </c>
      <c r="BH118">
        <v>0</v>
      </c>
      <c r="BI118">
        <v>0</v>
      </c>
      <c r="BJ118">
        <v>0</v>
      </c>
      <c r="BK118">
        <v>0</v>
      </c>
      <c r="BL118">
        <v>0</v>
      </c>
      <c r="BM118">
        <v>0</v>
      </c>
      <c r="BN118">
        <v>27.6</v>
      </c>
      <c r="BO118">
        <v>34</v>
      </c>
      <c r="BP118">
        <v>84.6</v>
      </c>
      <c r="BQ118" s="53">
        <v>29</v>
      </c>
      <c r="BR118" t="s">
        <v>27</v>
      </c>
      <c r="BS118">
        <v>0</v>
      </c>
      <c r="BT118">
        <v>0</v>
      </c>
      <c r="BU118">
        <v>0</v>
      </c>
      <c r="BV118">
        <v>0</v>
      </c>
      <c r="BW118">
        <v>44.5</v>
      </c>
      <c r="BX118">
        <v>33</v>
      </c>
      <c r="BY118">
        <v>0</v>
      </c>
      <c r="BZ118">
        <v>0</v>
      </c>
      <c r="CA118">
        <v>20.100000000000001</v>
      </c>
      <c r="CB118">
        <v>39</v>
      </c>
      <c r="CE118" s="52"/>
    </row>
    <row r="119" spans="1:94" ht="15" x14ac:dyDescent="0.25">
      <c r="A119" s="242" t="s">
        <v>403</v>
      </c>
      <c r="B119" s="242">
        <f>'Rankings 2020-21'!B125</f>
        <v>0</v>
      </c>
      <c r="C119" s="242">
        <f>'Rankings 2020-21'!C125</f>
        <v>0</v>
      </c>
      <c r="D119" s="242" t="s">
        <v>403</v>
      </c>
      <c r="E119" s="242">
        <f>'Rankings 2019-20'!B121</f>
        <v>0</v>
      </c>
      <c r="F119" s="242">
        <f>'Rankings 2019-20'!C121</f>
        <v>0</v>
      </c>
      <c r="G119">
        <v>0</v>
      </c>
      <c r="H119">
        <v>0</v>
      </c>
      <c r="I119">
        <v>0</v>
      </c>
      <c r="J119">
        <v>0</v>
      </c>
      <c r="K119">
        <v>8</v>
      </c>
      <c r="L119">
        <v>50</v>
      </c>
      <c r="M119">
        <v>0</v>
      </c>
      <c r="N119">
        <v>0</v>
      </c>
      <c r="O119">
        <v>0</v>
      </c>
      <c r="P119">
        <v>0</v>
      </c>
      <c r="X119">
        <v>137.69999999999999</v>
      </c>
      <c r="Y119">
        <v>23</v>
      </c>
      <c r="Z119">
        <v>0</v>
      </c>
      <c r="AA119">
        <v>0</v>
      </c>
      <c r="AB119" s="225">
        <v>0</v>
      </c>
      <c r="AC119" s="225">
        <v>0</v>
      </c>
      <c r="AD119" s="225">
        <v>19.600000000000001</v>
      </c>
      <c r="AE119" s="225">
        <v>42</v>
      </c>
      <c r="AO119" s="49" t="s">
        <v>47</v>
      </c>
      <c r="AP119" t="s">
        <v>27</v>
      </c>
      <c r="AR119">
        <v>0</v>
      </c>
      <c r="AS119">
        <v>0</v>
      </c>
      <c r="AT119">
        <v>0</v>
      </c>
      <c r="AU119">
        <v>0</v>
      </c>
      <c r="AV119">
        <v>0</v>
      </c>
      <c r="AW119">
        <v>0</v>
      </c>
      <c r="AX119">
        <v>1035.4000000000001</v>
      </c>
      <c r="AY119">
        <v>6</v>
      </c>
      <c r="AZ119">
        <v>755.1</v>
      </c>
      <c r="BA119">
        <v>13</v>
      </c>
      <c r="BE119" s="49"/>
      <c r="BF119" s="49"/>
      <c r="BQ119" s="52"/>
      <c r="CE119" s="53" t="s">
        <v>61</v>
      </c>
      <c r="CF119" t="s">
        <v>27</v>
      </c>
      <c r="CG119">
        <v>0</v>
      </c>
      <c r="CH119">
        <v>0</v>
      </c>
      <c r="CI119">
        <v>0</v>
      </c>
      <c r="CJ119">
        <v>0</v>
      </c>
      <c r="CK119">
        <v>27.6</v>
      </c>
      <c r="CL119">
        <v>34</v>
      </c>
      <c r="CM119">
        <v>84.6</v>
      </c>
      <c r="CN119">
        <v>29</v>
      </c>
      <c r="CO119">
        <v>408.3</v>
      </c>
      <c r="CP119">
        <v>23</v>
      </c>
    </row>
    <row r="120" spans="1:94" ht="15" x14ac:dyDescent="0.25">
      <c r="A120" s="52"/>
      <c r="B120" s="52"/>
      <c r="C120" s="52"/>
      <c r="D120" s="52"/>
      <c r="E120" s="52"/>
      <c r="F120" s="52"/>
      <c r="AB120" s="225"/>
      <c r="AC120" s="225"/>
      <c r="AD120" s="225"/>
      <c r="AE120" s="225"/>
      <c r="AO120" s="49"/>
      <c r="BE120" s="49" t="s">
        <v>88</v>
      </c>
      <c r="BF120" s="49"/>
      <c r="BG120" t="s">
        <v>27</v>
      </c>
      <c r="BH120">
        <v>0</v>
      </c>
      <c r="BI120">
        <v>0</v>
      </c>
      <c r="BJ120">
        <v>0</v>
      </c>
      <c r="BK120">
        <v>0</v>
      </c>
      <c r="BL120">
        <v>0</v>
      </c>
      <c r="BM120">
        <v>0</v>
      </c>
      <c r="BN120">
        <v>0.2</v>
      </c>
      <c r="BO120">
        <v>48</v>
      </c>
      <c r="BP120">
        <v>0</v>
      </c>
      <c r="BQ120" s="53">
        <v>0</v>
      </c>
      <c r="BR120" t="s">
        <v>27</v>
      </c>
      <c r="BS120">
        <v>0</v>
      </c>
      <c r="BT120">
        <v>0</v>
      </c>
      <c r="BU120">
        <v>0</v>
      </c>
      <c r="BV120">
        <v>0</v>
      </c>
      <c r="BW120">
        <v>38.6</v>
      </c>
      <c r="BX120">
        <v>35</v>
      </c>
      <c r="BY120">
        <v>33.5</v>
      </c>
      <c r="BZ120">
        <v>36</v>
      </c>
      <c r="CA120">
        <v>0</v>
      </c>
      <c r="CB120">
        <v>0</v>
      </c>
      <c r="CE120" s="52"/>
    </row>
    <row r="121" spans="1:94" ht="15" x14ac:dyDescent="0.25">
      <c r="A121" s="242" t="s">
        <v>404</v>
      </c>
      <c r="B121" s="242">
        <f>'Rankings 2020-21'!B127</f>
        <v>0</v>
      </c>
      <c r="C121" s="242">
        <f>'Rankings 2020-21'!C127</f>
        <v>0</v>
      </c>
      <c r="D121" s="242" t="s">
        <v>404</v>
      </c>
      <c r="E121" s="242">
        <f>'Rankings 2019-20'!B123</f>
        <v>0</v>
      </c>
      <c r="F121" s="242">
        <f>'Rankings 2019-20'!C123</f>
        <v>0</v>
      </c>
      <c r="G121">
        <v>0</v>
      </c>
      <c r="H121">
        <v>0</v>
      </c>
      <c r="I121">
        <v>0</v>
      </c>
      <c r="J121">
        <v>0</v>
      </c>
      <c r="K121">
        <v>5.5</v>
      </c>
      <c r="L121">
        <v>52</v>
      </c>
      <c r="M121">
        <v>0</v>
      </c>
      <c r="N121">
        <v>0</v>
      </c>
      <c r="O121">
        <v>0</v>
      </c>
      <c r="P121">
        <v>0</v>
      </c>
      <c r="X121">
        <v>26.3</v>
      </c>
      <c r="Y121">
        <v>33</v>
      </c>
      <c r="Z121">
        <v>0</v>
      </c>
      <c r="AA121">
        <v>0</v>
      </c>
      <c r="AB121" s="225">
        <v>1.1000000000000001</v>
      </c>
      <c r="AC121" s="225">
        <v>35</v>
      </c>
      <c r="AD121" s="225">
        <v>10.199999999999999</v>
      </c>
      <c r="AE121" s="225">
        <v>45</v>
      </c>
      <c r="AO121" s="49" t="s">
        <v>39</v>
      </c>
      <c r="AP121" t="s">
        <v>27</v>
      </c>
      <c r="AR121">
        <v>0</v>
      </c>
      <c r="AS121">
        <v>0</v>
      </c>
      <c r="AT121">
        <v>0</v>
      </c>
      <c r="AU121">
        <v>0</v>
      </c>
      <c r="AV121">
        <v>0</v>
      </c>
      <c r="AW121">
        <v>0</v>
      </c>
      <c r="AX121">
        <v>67.5</v>
      </c>
      <c r="AY121">
        <v>33</v>
      </c>
      <c r="AZ121">
        <v>0</v>
      </c>
      <c r="BA121">
        <v>0</v>
      </c>
      <c r="BE121" s="49"/>
      <c r="BF121" s="49"/>
      <c r="BQ121" s="52"/>
      <c r="CE121" s="53" t="s">
        <v>85</v>
      </c>
      <c r="CF121" t="s">
        <v>27</v>
      </c>
      <c r="CG121">
        <v>0</v>
      </c>
      <c r="CH121">
        <v>0</v>
      </c>
      <c r="CI121">
        <v>0</v>
      </c>
      <c r="CJ121">
        <v>0</v>
      </c>
      <c r="CK121">
        <v>0.4</v>
      </c>
      <c r="CL121">
        <v>47</v>
      </c>
      <c r="CM121">
        <v>2.6</v>
      </c>
      <c r="CN121">
        <v>48</v>
      </c>
      <c r="CO121">
        <v>0.4</v>
      </c>
      <c r="CP121">
        <v>56</v>
      </c>
    </row>
    <row r="122" spans="1:94" ht="15" x14ac:dyDescent="0.25">
      <c r="A122" s="52"/>
      <c r="B122" s="52"/>
      <c r="C122" s="52"/>
      <c r="D122" s="52"/>
      <c r="E122" s="52"/>
      <c r="F122" s="52"/>
      <c r="AB122" s="225"/>
      <c r="AC122" s="225"/>
      <c r="AD122" s="225"/>
      <c r="AE122" s="225"/>
      <c r="AO122" s="49"/>
      <c r="BE122" s="49" t="s">
        <v>107</v>
      </c>
      <c r="BF122" s="49"/>
      <c r="BG122" t="s">
        <v>27</v>
      </c>
      <c r="BH122">
        <v>0</v>
      </c>
      <c r="BI122">
        <v>0</v>
      </c>
      <c r="BJ122">
        <v>0</v>
      </c>
      <c r="BK122">
        <v>0</v>
      </c>
      <c r="BL122">
        <v>0</v>
      </c>
      <c r="BM122">
        <v>0</v>
      </c>
      <c r="BN122">
        <v>0</v>
      </c>
      <c r="BO122">
        <v>0</v>
      </c>
      <c r="BP122">
        <v>219.6</v>
      </c>
      <c r="BQ122" s="53">
        <v>21</v>
      </c>
      <c r="BR122" t="s">
        <v>27</v>
      </c>
      <c r="BS122">
        <v>0</v>
      </c>
      <c r="BT122">
        <v>0</v>
      </c>
      <c r="BU122">
        <v>0</v>
      </c>
      <c r="BV122">
        <v>0</v>
      </c>
      <c r="BW122">
        <v>23.9</v>
      </c>
      <c r="BX122">
        <v>40</v>
      </c>
      <c r="BY122">
        <v>0</v>
      </c>
      <c r="BZ122">
        <v>0</v>
      </c>
      <c r="CA122">
        <v>9.1</v>
      </c>
      <c r="CB122">
        <v>47</v>
      </c>
      <c r="CE122" s="52"/>
    </row>
    <row r="123" spans="1:94" ht="15" x14ac:dyDescent="0.25">
      <c r="A123" s="242" t="s">
        <v>370</v>
      </c>
      <c r="B123" s="242"/>
      <c r="C123" s="242"/>
      <c r="D123" s="242" t="s">
        <v>370</v>
      </c>
      <c r="E123" s="242"/>
      <c r="F123" s="242"/>
      <c r="G123">
        <v>0</v>
      </c>
      <c r="H123">
        <v>0</v>
      </c>
      <c r="I123">
        <v>0</v>
      </c>
      <c r="J123">
        <v>0</v>
      </c>
      <c r="K123">
        <v>0</v>
      </c>
      <c r="L123">
        <v>0</v>
      </c>
      <c r="M123">
        <v>0</v>
      </c>
      <c r="N123">
        <v>0</v>
      </c>
      <c r="O123">
        <v>137.69999999999999</v>
      </c>
      <c r="P123">
        <v>23</v>
      </c>
      <c r="X123">
        <v>0.2</v>
      </c>
      <c r="Y123">
        <v>46</v>
      </c>
      <c r="Z123">
        <v>0</v>
      </c>
      <c r="AA123">
        <v>0</v>
      </c>
      <c r="AB123" s="225">
        <v>0</v>
      </c>
      <c r="AC123" s="225">
        <v>0</v>
      </c>
      <c r="AD123" s="225">
        <v>1035.4000000000001</v>
      </c>
      <c r="AE123" s="225">
        <v>6</v>
      </c>
      <c r="AO123" s="49" t="s">
        <v>87</v>
      </c>
      <c r="AP123" t="s">
        <v>27</v>
      </c>
      <c r="AR123">
        <v>0</v>
      </c>
      <c r="AS123">
        <v>0</v>
      </c>
      <c r="AT123">
        <v>0</v>
      </c>
      <c r="AU123">
        <v>0</v>
      </c>
      <c r="AV123">
        <v>0</v>
      </c>
      <c r="AW123">
        <v>0</v>
      </c>
      <c r="AX123">
        <v>62.8</v>
      </c>
      <c r="AY123">
        <v>35</v>
      </c>
      <c r="AZ123">
        <v>57.3</v>
      </c>
      <c r="BA123">
        <v>29</v>
      </c>
      <c r="BE123" s="49"/>
      <c r="BF123" s="49"/>
      <c r="BQ123" s="52"/>
      <c r="CE123" s="53" t="s">
        <v>88</v>
      </c>
      <c r="CF123" t="s">
        <v>27</v>
      </c>
      <c r="CG123">
        <v>0</v>
      </c>
      <c r="CH123">
        <v>0</v>
      </c>
      <c r="CI123">
        <v>0</v>
      </c>
      <c r="CJ123">
        <v>0</v>
      </c>
      <c r="CK123">
        <v>0.2</v>
      </c>
      <c r="CL123">
        <v>48</v>
      </c>
      <c r="CM123">
        <v>0</v>
      </c>
      <c r="CN123">
        <v>0</v>
      </c>
      <c r="CO123">
        <v>0.1</v>
      </c>
      <c r="CP123">
        <v>59</v>
      </c>
    </row>
    <row r="124" spans="1:94" ht="15" x14ac:dyDescent="0.25">
      <c r="A124" s="52"/>
      <c r="B124" s="52"/>
      <c r="C124" s="52"/>
      <c r="D124" s="52"/>
      <c r="E124" s="52"/>
      <c r="F124" s="52"/>
      <c r="AB124" s="225"/>
      <c r="AC124" s="225"/>
      <c r="AD124" s="225"/>
      <c r="AE124" s="225"/>
      <c r="AO124" s="49"/>
      <c r="BE124" s="49" t="s">
        <v>105</v>
      </c>
      <c r="BF124" s="49"/>
      <c r="BG124" t="s">
        <v>27</v>
      </c>
      <c r="BH124">
        <v>0</v>
      </c>
      <c r="BI124">
        <v>0</v>
      </c>
      <c r="BJ124">
        <v>0</v>
      </c>
      <c r="BK124">
        <v>0</v>
      </c>
      <c r="BL124">
        <v>0</v>
      </c>
      <c r="BM124">
        <v>0</v>
      </c>
      <c r="BN124">
        <v>0</v>
      </c>
      <c r="BO124">
        <v>0</v>
      </c>
      <c r="BP124">
        <v>8.5</v>
      </c>
      <c r="BQ124" s="53">
        <v>42</v>
      </c>
      <c r="BR124" t="s">
        <v>27</v>
      </c>
      <c r="BS124">
        <v>0</v>
      </c>
      <c r="BT124">
        <v>0</v>
      </c>
      <c r="BU124">
        <v>0</v>
      </c>
      <c r="BV124">
        <v>0</v>
      </c>
      <c r="BW124">
        <v>23.1</v>
      </c>
      <c r="BX124">
        <v>41</v>
      </c>
      <c r="BY124">
        <v>0</v>
      </c>
      <c r="BZ124">
        <v>0</v>
      </c>
      <c r="CA124">
        <v>13.2</v>
      </c>
      <c r="CB124">
        <v>41</v>
      </c>
      <c r="CE124" s="52"/>
    </row>
    <row r="125" spans="1:94" ht="15" x14ac:dyDescent="0.25">
      <c r="A125" s="242" t="s">
        <v>371</v>
      </c>
      <c r="B125" s="242"/>
      <c r="C125" s="242"/>
      <c r="D125" s="242" t="s">
        <v>371</v>
      </c>
      <c r="E125" s="242"/>
      <c r="F125" s="242"/>
      <c r="G125">
        <v>0</v>
      </c>
      <c r="H125">
        <v>0</v>
      </c>
      <c r="I125">
        <v>0</v>
      </c>
      <c r="J125">
        <v>0</v>
      </c>
      <c r="K125">
        <v>0</v>
      </c>
      <c r="L125">
        <v>0</v>
      </c>
      <c r="M125">
        <v>0</v>
      </c>
      <c r="N125">
        <v>0</v>
      </c>
      <c r="O125">
        <v>26.3</v>
      </c>
      <c r="P125">
        <v>33</v>
      </c>
      <c r="X125">
        <v>0.1</v>
      </c>
      <c r="Y125">
        <v>47</v>
      </c>
      <c r="Z125">
        <v>0.1</v>
      </c>
      <c r="AA125">
        <v>50</v>
      </c>
      <c r="AB125" s="225">
        <v>0</v>
      </c>
      <c r="AC125" s="225">
        <v>0</v>
      </c>
      <c r="AD125" s="225">
        <v>62.8</v>
      </c>
      <c r="AE125" s="225">
        <v>35</v>
      </c>
      <c r="AO125" s="49" t="s">
        <v>54</v>
      </c>
      <c r="AP125" t="s">
        <v>27</v>
      </c>
      <c r="AR125">
        <v>0</v>
      </c>
      <c r="AS125">
        <v>0</v>
      </c>
      <c r="AT125">
        <v>0</v>
      </c>
      <c r="AU125">
        <v>0</v>
      </c>
      <c r="AV125">
        <v>0</v>
      </c>
      <c r="AW125">
        <v>0</v>
      </c>
      <c r="AX125">
        <v>52.5</v>
      </c>
      <c r="AY125">
        <v>36</v>
      </c>
      <c r="AZ125">
        <v>17.3</v>
      </c>
      <c r="BA125">
        <v>39</v>
      </c>
      <c r="BE125" s="49"/>
      <c r="BF125" s="49"/>
      <c r="BQ125" s="52"/>
      <c r="CE125" s="53" t="s">
        <v>107</v>
      </c>
      <c r="CF125" t="s">
        <v>27</v>
      </c>
      <c r="CG125">
        <v>0</v>
      </c>
      <c r="CH125">
        <v>0</v>
      </c>
      <c r="CI125">
        <v>0</v>
      </c>
      <c r="CJ125">
        <v>0</v>
      </c>
      <c r="CK125">
        <v>0</v>
      </c>
      <c r="CL125">
        <v>0</v>
      </c>
      <c r="CM125">
        <v>219.6</v>
      </c>
      <c r="CN125">
        <v>21</v>
      </c>
      <c r="CO125">
        <v>0</v>
      </c>
      <c r="CP125">
        <v>0</v>
      </c>
    </row>
    <row r="126" spans="1:94" ht="15" x14ac:dyDescent="0.25">
      <c r="A126" s="52"/>
      <c r="B126" s="52"/>
      <c r="C126" s="52"/>
      <c r="D126" s="52"/>
      <c r="E126" s="52"/>
      <c r="F126" s="52"/>
      <c r="AB126" s="225"/>
      <c r="AC126" s="225"/>
      <c r="AD126" s="225"/>
      <c r="AE126" s="225"/>
      <c r="AO126" s="49"/>
      <c r="BE126" s="49" t="s">
        <v>92</v>
      </c>
      <c r="BF126" s="49"/>
      <c r="BG126" t="s">
        <v>27</v>
      </c>
      <c r="BH126">
        <v>0</v>
      </c>
      <c r="BI126">
        <v>0</v>
      </c>
      <c r="BJ126">
        <v>0</v>
      </c>
      <c r="BK126">
        <v>0</v>
      </c>
      <c r="BL126">
        <v>0</v>
      </c>
      <c r="BM126">
        <v>0</v>
      </c>
      <c r="BN126">
        <v>0</v>
      </c>
      <c r="BO126">
        <v>0</v>
      </c>
      <c r="BP126">
        <v>7.7</v>
      </c>
      <c r="BQ126" s="53">
        <v>45</v>
      </c>
      <c r="BR126" t="s">
        <v>27</v>
      </c>
      <c r="BS126">
        <v>0</v>
      </c>
      <c r="BT126">
        <v>0</v>
      </c>
      <c r="BU126">
        <v>0</v>
      </c>
      <c r="BV126">
        <v>0</v>
      </c>
      <c r="BW126">
        <v>22.6</v>
      </c>
      <c r="BX126">
        <v>42</v>
      </c>
      <c r="BY126">
        <v>0</v>
      </c>
      <c r="BZ126">
        <v>0</v>
      </c>
      <c r="CA126">
        <v>0</v>
      </c>
      <c r="CB126">
        <v>0</v>
      </c>
      <c r="CE126" s="52"/>
    </row>
    <row r="127" spans="1:94" ht="15" x14ac:dyDescent="0.25">
      <c r="A127" s="242" t="s">
        <v>372</v>
      </c>
      <c r="B127" s="242"/>
      <c r="C127" s="242"/>
      <c r="D127" s="242" t="s">
        <v>372</v>
      </c>
      <c r="E127" s="242"/>
      <c r="F127" s="242"/>
      <c r="G127">
        <v>0</v>
      </c>
      <c r="H127">
        <v>0</v>
      </c>
      <c r="I127">
        <v>0</v>
      </c>
      <c r="J127">
        <v>0</v>
      </c>
      <c r="K127">
        <v>0</v>
      </c>
      <c r="L127">
        <v>0</v>
      </c>
      <c r="M127">
        <v>0</v>
      </c>
      <c r="N127">
        <v>0</v>
      </c>
      <c r="O127">
        <v>0.2</v>
      </c>
      <c r="P127">
        <v>46</v>
      </c>
      <c r="X127">
        <v>0</v>
      </c>
      <c r="Y127">
        <v>0</v>
      </c>
      <c r="Z127">
        <v>7.1</v>
      </c>
      <c r="AA127">
        <v>43</v>
      </c>
      <c r="AB127" s="225">
        <v>29.7</v>
      </c>
      <c r="AC127" s="225">
        <v>25</v>
      </c>
      <c r="AD127" s="225">
        <v>52.5</v>
      </c>
      <c r="AE127" s="225">
        <v>36</v>
      </c>
      <c r="AO127" s="49" t="s">
        <v>88</v>
      </c>
      <c r="AP127" t="s">
        <v>27</v>
      </c>
      <c r="AR127">
        <v>0</v>
      </c>
      <c r="AS127">
        <v>0</v>
      </c>
      <c r="AT127">
        <v>0</v>
      </c>
      <c r="AU127">
        <v>0</v>
      </c>
      <c r="AV127">
        <v>0</v>
      </c>
      <c r="AW127">
        <v>0</v>
      </c>
      <c r="AX127">
        <v>0</v>
      </c>
      <c r="AY127">
        <v>0</v>
      </c>
      <c r="AZ127">
        <v>0.2</v>
      </c>
      <c r="BA127">
        <v>48</v>
      </c>
      <c r="BE127" s="49"/>
      <c r="BF127" s="49"/>
      <c r="BQ127" s="52"/>
      <c r="CE127" s="53" t="s">
        <v>105</v>
      </c>
      <c r="CF127" t="s">
        <v>27</v>
      </c>
      <c r="CG127">
        <v>0</v>
      </c>
      <c r="CH127">
        <v>0</v>
      </c>
      <c r="CI127">
        <v>0</v>
      </c>
      <c r="CJ127">
        <v>0</v>
      </c>
      <c r="CK127">
        <v>0</v>
      </c>
      <c r="CL127">
        <v>0</v>
      </c>
      <c r="CM127">
        <v>8.5</v>
      </c>
      <c r="CN127">
        <v>42</v>
      </c>
      <c r="CO127">
        <v>0</v>
      </c>
      <c r="CP127">
        <v>0</v>
      </c>
    </row>
    <row r="128" spans="1:94" ht="15" x14ac:dyDescent="0.25">
      <c r="A128" s="52"/>
      <c r="B128" s="52"/>
      <c r="C128" s="52"/>
      <c r="D128" s="52"/>
      <c r="E128" s="52"/>
      <c r="F128" s="52"/>
      <c r="AB128" s="225"/>
      <c r="AC128" s="225"/>
      <c r="AD128" s="225"/>
      <c r="AE128" s="225"/>
      <c r="AO128" s="49"/>
      <c r="BE128" s="49" t="s">
        <v>97</v>
      </c>
      <c r="BF128" s="49"/>
      <c r="BG128" t="s">
        <v>27</v>
      </c>
      <c r="BH128">
        <v>0</v>
      </c>
      <c r="BI128">
        <v>0</v>
      </c>
      <c r="BJ128">
        <v>0</v>
      </c>
      <c r="BK128">
        <v>0</v>
      </c>
      <c r="BL128">
        <v>0</v>
      </c>
      <c r="BM128">
        <v>0</v>
      </c>
      <c r="BN128">
        <v>0</v>
      </c>
      <c r="BO128">
        <v>0</v>
      </c>
      <c r="BP128">
        <v>2.1</v>
      </c>
      <c r="BQ128" s="53">
        <v>49</v>
      </c>
      <c r="BR128" t="s">
        <v>27</v>
      </c>
      <c r="BS128">
        <v>0</v>
      </c>
      <c r="BT128">
        <v>0</v>
      </c>
      <c r="BU128">
        <v>0</v>
      </c>
      <c r="BV128">
        <v>0</v>
      </c>
      <c r="BW128">
        <v>8.1</v>
      </c>
      <c r="BX128">
        <v>48</v>
      </c>
      <c r="BY128">
        <v>0</v>
      </c>
      <c r="BZ128">
        <v>0</v>
      </c>
      <c r="CA128">
        <v>0</v>
      </c>
      <c r="CB128">
        <v>0</v>
      </c>
      <c r="CE128" s="52"/>
    </row>
    <row r="129" spans="1:94" ht="15" x14ac:dyDescent="0.25">
      <c r="A129" s="242" t="s">
        <v>373</v>
      </c>
      <c r="B129" s="242"/>
      <c r="C129" s="242"/>
      <c r="D129" s="242" t="s">
        <v>373</v>
      </c>
      <c r="E129" s="242"/>
      <c r="F129" s="242"/>
      <c r="G129">
        <v>0</v>
      </c>
      <c r="H129">
        <v>0</v>
      </c>
      <c r="I129">
        <v>0</v>
      </c>
      <c r="J129">
        <v>0</v>
      </c>
      <c r="K129">
        <v>0</v>
      </c>
      <c r="L129">
        <v>0</v>
      </c>
      <c r="M129">
        <v>0</v>
      </c>
      <c r="N129">
        <v>0</v>
      </c>
      <c r="O129">
        <v>0.1</v>
      </c>
      <c r="P129">
        <v>47</v>
      </c>
      <c r="X129">
        <v>0</v>
      </c>
      <c r="Y129">
        <v>0</v>
      </c>
      <c r="Z129">
        <v>0.5</v>
      </c>
      <c r="AA129">
        <v>47</v>
      </c>
      <c r="AB129" s="225">
        <v>0.1</v>
      </c>
      <c r="AC129" s="225">
        <v>39</v>
      </c>
      <c r="AD129" s="225" t="s">
        <v>108</v>
      </c>
      <c r="AE129" s="225" t="s">
        <v>124</v>
      </c>
      <c r="AO129" s="49" t="s">
        <v>26</v>
      </c>
      <c r="AP129" t="s">
        <v>129</v>
      </c>
      <c r="AR129" t="s">
        <v>108</v>
      </c>
      <c r="AS129" t="s">
        <v>113</v>
      </c>
      <c r="AT129" t="s">
        <v>108</v>
      </c>
      <c r="AU129" t="s">
        <v>113</v>
      </c>
      <c r="AV129" t="s">
        <v>108</v>
      </c>
      <c r="AW129" t="s">
        <v>113</v>
      </c>
      <c r="AX129" t="s">
        <v>108</v>
      </c>
      <c r="AY129" t="s">
        <v>130</v>
      </c>
      <c r="AZ129" t="s">
        <v>26</v>
      </c>
      <c r="BA129" t="s">
        <v>113</v>
      </c>
      <c r="BE129" s="49"/>
      <c r="BF129" s="49"/>
      <c r="BQ129" s="52"/>
      <c r="CE129" s="53" t="s">
        <v>92</v>
      </c>
      <c r="CF129" t="s">
        <v>27</v>
      </c>
      <c r="CG129">
        <v>0</v>
      </c>
      <c r="CH129">
        <v>0</v>
      </c>
      <c r="CI129">
        <v>0</v>
      </c>
      <c r="CJ129">
        <v>0</v>
      </c>
      <c r="CK129">
        <v>0</v>
      </c>
      <c r="CL129">
        <v>0</v>
      </c>
      <c r="CM129">
        <v>7.7</v>
      </c>
      <c r="CN129">
        <v>45</v>
      </c>
      <c r="CO129">
        <v>7.2</v>
      </c>
      <c r="CP129">
        <v>51</v>
      </c>
    </row>
    <row r="130" spans="1:94" ht="15" x14ac:dyDescent="0.25">
      <c r="A130" s="242"/>
      <c r="B130" s="242"/>
      <c r="C130" s="242"/>
      <c r="D130" s="242"/>
      <c r="E130" s="242"/>
      <c r="F130" s="242"/>
      <c r="AB130" s="225"/>
      <c r="AC130" s="225"/>
      <c r="AD130" s="225"/>
      <c r="AE130" s="225"/>
      <c r="AO130" s="49"/>
      <c r="BE130" s="49"/>
      <c r="BF130" s="49"/>
      <c r="BQ130" s="52"/>
      <c r="CE130" s="53"/>
    </row>
    <row r="131" spans="1:94" ht="15" x14ac:dyDescent="0.25">
      <c r="A131" s="53" t="s">
        <v>649</v>
      </c>
      <c r="B131" s="53"/>
      <c r="C131" s="53"/>
      <c r="D131" s="53" t="s">
        <v>649</v>
      </c>
      <c r="E131" s="52">
        <f>'Rankings 2019-20'!B91</f>
        <v>1</v>
      </c>
      <c r="F131" s="52"/>
      <c r="AB131" s="225"/>
      <c r="AC131" s="225"/>
      <c r="AD131" s="225"/>
      <c r="AE131" s="225"/>
      <c r="AO131" s="49" t="s">
        <v>117</v>
      </c>
      <c r="AP131" t="s">
        <v>27</v>
      </c>
      <c r="AQ131">
        <f>AVERAGE(AR131,AT131,AV131)</f>
        <v>34444.700000000004</v>
      </c>
      <c r="AR131">
        <v>47375.1</v>
      </c>
      <c r="AT131">
        <v>18044.2</v>
      </c>
      <c r="AV131">
        <v>37914.800000000003</v>
      </c>
      <c r="AX131">
        <v>45256.4</v>
      </c>
      <c r="AZ131">
        <v>48345.4</v>
      </c>
      <c r="BE131" s="49" t="s">
        <v>26</v>
      </c>
      <c r="BF131" s="49"/>
      <c r="BG131" t="s">
        <v>129</v>
      </c>
      <c r="BH131" t="s">
        <v>108</v>
      </c>
      <c r="BI131" t="s">
        <v>113</v>
      </c>
      <c r="BJ131" t="s">
        <v>108</v>
      </c>
      <c r="BK131" t="s">
        <v>113</v>
      </c>
      <c r="BL131" t="s">
        <v>108</v>
      </c>
      <c r="BM131" t="s">
        <v>113</v>
      </c>
      <c r="BN131" t="s">
        <v>108</v>
      </c>
      <c r="BO131" t="s">
        <v>130</v>
      </c>
      <c r="BP131" t="s">
        <v>26</v>
      </c>
      <c r="BQ131" s="53" t="s">
        <v>113</v>
      </c>
      <c r="BR131" t="s">
        <v>27</v>
      </c>
      <c r="BS131">
        <v>0</v>
      </c>
      <c r="BT131">
        <v>0</v>
      </c>
      <c r="BU131">
        <v>0</v>
      </c>
      <c r="BV131">
        <v>0</v>
      </c>
      <c r="BW131">
        <v>7.9</v>
      </c>
      <c r="BX131">
        <v>50</v>
      </c>
      <c r="BY131">
        <v>0</v>
      </c>
      <c r="BZ131">
        <v>0</v>
      </c>
      <c r="CA131">
        <v>0</v>
      </c>
      <c r="CB131">
        <v>0</v>
      </c>
      <c r="CE131" s="52"/>
    </row>
    <row r="132" spans="1:94" ht="15" x14ac:dyDescent="0.25">
      <c r="A132" s="53"/>
      <c r="B132" s="53"/>
      <c r="C132" s="53"/>
      <c r="D132" s="53"/>
      <c r="E132" s="52"/>
      <c r="F132" s="52"/>
      <c r="AB132" s="225"/>
      <c r="AC132" s="225"/>
      <c r="AD132" s="225"/>
      <c r="AE132" s="225"/>
      <c r="AO132" s="49"/>
      <c r="BE132" s="49"/>
      <c r="BF132" s="49"/>
      <c r="BQ132" s="53"/>
      <c r="CE132" s="52"/>
    </row>
    <row r="133" spans="1:94" ht="15" x14ac:dyDescent="0.25">
      <c r="A133" s="53" t="s">
        <v>715</v>
      </c>
      <c r="B133" s="53">
        <f>'Rankings 2020-21'!B69</f>
        <v>41.1</v>
      </c>
      <c r="C133" s="53">
        <f>'Rankings 2020-21'!C69</f>
        <v>31</v>
      </c>
      <c r="D133" s="53"/>
      <c r="E133" s="52"/>
      <c r="F133" s="52"/>
      <c r="AB133" s="225"/>
      <c r="AC133" s="225"/>
      <c r="AD133" s="225"/>
      <c r="AE133" s="225"/>
      <c r="AO133" s="49"/>
      <c r="BE133" s="49"/>
      <c r="BF133" s="49"/>
      <c r="BQ133" s="53"/>
      <c r="CE133" s="52"/>
    </row>
    <row r="134" spans="1:94" ht="15" x14ac:dyDescent="0.25">
      <c r="A134" s="53"/>
      <c r="B134" s="53"/>
      <c r="C134" s="53"/>
      <c r="D134" s="53"/>
      <c r="E134" s="52"/>
      <c r="F134" s="52"/>
      <c r="AB134" s="225"/>
      <c r="AC134" s="225"/>
      <c r="AD134" s="225"/>
      <c r="AE134" s="225"/>
      <c r="AO134" s="49"/>
      <c r="BE134" s="49"/>
      <c r="BF134" s="49"/>
      <c r="BQ134" s="53"/>
      <c r="CE134" s="52"/>
    </row>
    <row r="135" spans="1:94" ht="15" x14ac:dyDescent="0.25">
      <c r="A135" s="53" t="s">
        <v>86</v>
      </c>
      <c r="B135" s="53">
        <f>'Rankings 2020-21'!B81</f>
        <v>24.2</v>
      </c>
      <c r="C135" s="53">
        <f>'Rankings 2020-21'!C81</f>
        <v>37</v>
      </c>
      <c r="D135" s="53"/>
      <c r="E135" s="52"/>
      <c r="F135" s="52"/>
      <c r="AB135" s="225"/>
      <c r="AC135" s="225"/>
      <c r="AD135" s="225"/>
      <c r="AE135" s="225"/>
      <c r="AO135" s="49"/>
      <c r="BE135" s="49"/>
      <c r="BF135" s="49"/>
      <c r="BQ135" s="53"/>
      <c r="CE135" s="52"/>
    </row>
    <row r="136" spans="1:94" ht="15" x14ac:dyDescent="0.25">
      <c r="A136" s="53"/>
      <c r="B136" s="53"/>
      <c r="C136" s="53"/>
      <c r="D136" s="53"/>
      <c r="E136" s="52"/>
      <c r="F136" s="52"/>
      <c r="AB136" s="225"/>
      <c r="AC136" s="225"/>
      <c r="AD136" s="225"/>
      <c r="AE136" s="225"/>
      <c r="AO136" s="49"/>
      <c r="BE136" s="49"/>
      <c r="BF136" s="49"/>
      <c r="BQ136" s="53"/>
      <c r="CE136" s="52"/>
    </row>
    <row r="137" spans="1:94" ht="15" x14ac:dyDescent="0.25">
      <c r="A137" s="53"/>
      <c r="B137" s="53"/>
      <c r="C137" s="53"/>
      <c r="D137" s="53"/>
      <c r="E137" s="52"/>
      <c r="F137" s="52"/>
      <c r="AB137" s="225"/>
      <c r="AC137" s="225"/>
      <c r="AD137" s="225"/>
      <c r="AE137" s="225"/>
      <c r="AO137" s="49"/>
      <c r="BE137" s="49"/>
      <c r="BF137" s="49"/>
      <c r="BQ137" s="53"/>
      <c r="CE137" s="52"/>
    </row>
    <row r="138" spans="1:94" ht="15" x14ac:dyDescent="0.25">
      <c r="A138" s="53"/>
      <c r="B138" s="53"/>
      <c r="C138" s="53"/>
      <c r="D138" s="53"/>
      <c r="E138" s="52"/>
      <c r="F138" s="52"/>
      <c r="AB138" s="225"/>
      <c r="AC138" s="225"/>
      <c r="AD138" s="225"/>
      <c r="AE138" s="225"/>
      <c r="AO138" s="49"/>
      <c r="BE138" s="49"/>
      <c r="BF138" s="49"/>
      <c r="BQ138" s="53"/>
      <c r="CE138" s="52"/>
    </row>
    <row r="139" spans="1:94" ht="15" x14ac:dyDescent="0.25">
      <c r="A139" s="53"/>
      <c r="B139" s="53"/>
      <c r="C139" s="53"/>
      <c r="D139" s="53"/>
      <c r="E139" s="52"/>
      <c r="F139" s="52"/>
      <c r="AB139" s="225"/>
      <c r="AC139" s="225"/>
      <c r="AD139" s="225"/>
      <c r="AE139" s="225"/>
      <c r="AO139" s="49"/>
      <c r="BE139" s="49"/>
      <c r="BF139" s="49"/>
      <c r="BQ139" s="53"/>
      <c r="CE139" s="52"/>
    </row>
    <row r="140" spans="1:94" ht="15" x14ac:dyDescent="0.25">
      <c r="A140" s="53"/>
      <c r="B140" s="53"/>
      <c r="C140" s="53"/>
      <c r="D140" s="53"/>
      <c r="E140" s="52"/>
      <c r="F140" s="52"/>
      <c r="AB140" s="225"/>
      <c r="AC140" s="225"/>
      <c r="AD140" s="225"/>
      <c r="AE140" s="225"/>
      <c r="AO140" s="49"/>
      <c r="BE140" s="49"/>
      <c r="BF140" s="49"/>
      <c r="BQ140" s="53"/>
      <c r="CE140" s="52"/>
    </row>
    <row r="141" spans="1:94" ht="15" x14ac:dyDescent="0.25">
      <c r="A141" s="53"/>
      <c r="B141" s="53"/>
      <c r="C141" s="53"/>
      <c r="D141" s="53"/>
      <c r="E141" s="52"/>
      <c r="F141" s="52"/>
      <c r="AB141" s="225"/>
      <c r="AC141" s="225"/>
      <c r="AD141" s="225"/>
      <c r="AE141" s="225"/>
      <c r="AO141" s="49"/>
      <c r="BE141" s="49"/>
      <c r="BF141" s="49"/>
      <c r="BQ141" s="53"/>
      <c r="CE141" s="52"/>
    </row>
    <row r="142" spans="1:94" ht="15" x14ac:dyDescent="0.25">
      <c r="A142" s="53"/>
      <c r="B142" s="53"/>
      <c r="C142" s="53"/>
      <c r="D142" s="53"/>
      <c r="E142" s="52"/>
      <c r="F142" s="52"/>
      <c r="AB142" s="225"/>
      <c r="AC142" s="225"/>
      <c r="AD142" s="225"/>
      <c r="AE142" s="225"/>
      <c r="AO142" s="49"/>
      <c r="BE142" s="49"/>
      <c r="BF142" s="49"/>
      <c r="BQ142" s="53"/>
      <c r="CE142" s="52"/>
    </row>
    <row r="143" spans="1:94" ht="15" x14ac:dyDescent="0.25">
      <c r="A143" s="53"/>
      <c r="B143" s="53"/>
      <c r="C143" s="53"/>
      <c r="D143" s="53"/>
      <c r="E143" s="52"/>
      <c r="F143" s="52"/>
      <c r="AB143" s="225"/>
      <c r="AC143" s="225"/>
      <c r="AD143" s="225"/>
      <c r="AE143" s="225"/>
      <c r="AO143" s="49"/>
      <c r="BE143" s="49"/>
      <c r="BF143" s="49"/>
      <c r="BQ143" s="53"/>
      <c r="CE143" s="52"/>
    </row>
    <row r="144" spans="1:94" ht="15" x14ac:dyDescent="0.25">
      <c r="A144" s="53"/>
      <c r="B144" s="53"/>
      <c r="C144" s="53"/>
      <c r="D144" s="53"/>
      <c r="E144" s="52"/>
      <c r="F144" s="52"/>
      <c r="AB144" s="225"/>
      <c r="AC144" s="225"/>
      <c r="AD144" s="225"/>
      <c r="AE144" s="225"/>
      <c r="AO144" s="49"/>
      <c r="BE144" s="49"/>
      <c r="BF144" s="49"/>
      <c r="BQ144" s="53"/>
      <c r="CE144" s="52"/>
    </row>
    <row r="145" spans="1:94" ht="15" x14ac:dyDescent="0.25">
      <c r="A145" s="53"/>
      <c r="B145" s="53"/>
      <c r="C145" s="53"/>
      <c r="D145" s="53"/>
      <c r="E145" s="52"/>
      <c r="F145" s="52"/>
      <c r="AB145" s="225"/>
      <c r="AC145" s="225"/>
      <c r="AD145" s="225"/>
      <c r="AE145" s="225"/>
      <c r="AO145" s="49"/>
      <c r="BE145" s="49"/>
      <c r="BF145" s="49"/>
      <c r="BQ145" s="53"/>
      <c r="CE145" s="52"/>
    </row>
    <row r="146" spans="1:94" ht="15" x14ac:dyDescent="0.25">
      <c r="A146" s="53"/>
      <c r="B146" s="53"/>
      <c r="C146" s="53"/>
      <c r="D146" s="53"/>
      <c r="E146" s="52"/>
      <c r="F146" s="52"/>
      <c r="AB146" s="225"/>
      <c r="AC146" s="225"/>
      <c r="AD146" s="225"/>
      <c r="AE146" s="225"/>
      <c r="AO146" s="49"/>
      <c r="BE146" s="49"/>
      <c r="BF146" s="49"/>
      <c r="BQ146" s="53"/>
      <c r="CE146" s="52"/>
    </row>
    <row r="147" spans="1:94" ht="15" x14ac:dyDescent="0.25">
      <c r="A147" s="53"/>
      <c r="B147" s="53"/>
      <c r="C147" s="53"/>
      <c r="D147" s="53"/>
      <c r="E147" s="52"/>
      <c r="F147" s="52"/>
      <c r="AB147" s="225"/>
      <c r="AC147" s="225"/>
      <c r="AD147" s="225"/>
      <c r="AE147" s="225"/>
      <c r="AO147" s="49"/>
      <c r="BE147" s="49"/>
      <c r="BF147" s="49"/>
      <c r="BQ147" s="53"/>
      <c r="CE147" s="52"/>
    </row>
    <row r="148" spans="1:94" ht="15" x14ac:dyDescent="0.25">
      <c r="A148" s="242" t="s">
        <v>264</v>
      </c>
      <c r="B148" s="242">
        <f>SUM(B9:B147)</f>
        <v>66958.39999999998</v>
      </c>
      <c r="C148" s="242"/>
      <c r="D148" s="242"/>
      <c r="E148" s="242"/>
      <c r="F148" s="242"/>
      <c r="G148" t="s">
        <v>26</v>
      </c>
      <c r="H148" t="s">
        <v>124</v>
      </c>
      <c r="I148" t="s">
        <v>109</v>
      </c>
      <c r="J148" t="s">
        <v>103</v>
      </c>
      <c r="K148" t="s">
        <v>118</v>
      </c>
      <c r="L148" t="s">
        <v>113</v>
      </c>
      <c r="M148" t="s">
        <v>108</v>
      </c>
      <c r="N148" t="s">
        <v>124</v>
      </c>
      <c r="O148" t="s">
        <v>108</v>
      </c>
      <c r="P148" t="s">
        <v>113</v>
      </c>
      <c r="X148" t="s">
        <v>108</v>
      </c>
      <c r="Y148" t="s">
        <v>124</v>
      </c>
      <c r="Z148" t="s">
        <v>118</v>
      </c>
      <c r="AA148" t="s">
        <v>124</v>
      </c>
      <c r="AB148" t="s">
        <v>108</v>
      </c>
      <c r="AC148" t="s">
        <v>124</v>
      </c>
      <c r="AO148" s="93"/>
      <c r="BD148">
        <f>AVERAGE(BH148,BJ148,BL148)</f>
        <v>33738.466666666667</v>
      </c>
      <c r="BE148" s="49" t="s">
        <v>117</v>
      </c>
      <c r="BF148" s="49"/>
      <c r="BG148" t="s">
        <v>27</v>
      </c>
      <c r="BH148">
        <v>18044.2</v>
      </c>
      <c r="BJ148">
        <v>37914.800000000003</v>
      </c>
      <c r="BL148">
        <v>45256.4</v>
      </c>
      <c r="BN148">
        <v>48345.4</v>
      </c>
      <c r="BP148">
        <v>45213.9</v>
      </c>
      <c r="BQ148" s="52"/>
      <c r="CE148" s="53" t="s">
        <v>97</v>
      </c>
      <c r="CF148" t="s">
        <v>27</v>
      </c>
      <c r="CG148">
        <v>0</v>
      </c>
      <c r="CH148">
        <v>0</v>
      </c>
      <c r="CI148">
        <v>0</v>
      </c>
      <c r="CJ148">
        <v>0</v>
      </c>
      <c r="CK148">
        <v>0</v>
      </c>
      <c r="CL148">
        <v>0</v>
      </c>
      <c r="CM148">
        <v>2.1</v>
      </c>
      <c r="CN148">
        <v>49</v>
      </c>
      <c r="CO148">
        <v>0</v>
      </c>
      <c r="CP148">
        <v>0</v>
      </c>
    </row>
    <row r="149" spans="1:94" ht="15" x14ac:dyDescent="0.25">
      <c r="A149" s="258" t="s">
        <v>376</v>
      </c>
      <c r="B149" s="258">
        <f>'Rankings 2020-21'!B130</f>
        <v>66957.899999999994</v>
      </c>
      <c r="C149" s="258"/>
      <c r="D149" s="258"/>
      <c r="E149" s="258">
        <f>'Rankings 2019-20'!B126</f>
        <v>43273.8</v>
      </c>
      <c r="F149" s="258"/>
      <c r="G149" s="3">
        <v>49202.1</v>
      </c>
      <c r="H149" s="3"/>
      <c r="I149" s="3">
        <v>57473.7</v>
      </c>
      <c r="J149" s="3"/>
      <c r="K149" s="3">
        <v>55394.8</v>
      </c>
      <c r="L149" s="3"/>
      <c r="M149" s="3">
        <v>46684.1</v>
      </c>
      <c r="N149" s="3"/>
      <c r="O149" s="3">
        <v>45845.5</v>
      </c>
      <c r="S149" s="226">
        <f>AVERAGE(B149,E149,G149)</f>
        <v>53144.6</v>
      </c>
      <c r="X149">
        <v>45845.5</v>
      </c>
      <c r="Z149">
        <v>47375.1</v>
      </c>
      <c r="AF149" s="158"/>
      <c r="BD149">
        <f>SUM(BD10:BD14)</f>
        <v>25626.733333333334</v>
      </c>
      <c r="BQ149" s="53" t="s">
        <v>81</v>
      </c>
      <c r="BR149" t="s">
        <v>27</v>
      </c>
      <c r="BS149">
        <v>0</v>
      </c>
      <c r="BT149">
        <v>0</v>
      </c>
      <c r="BU149">
        <v>0</v>
      </c>
      <c r="BV149">
        <v>0</v>
      </c>
      <c r="BW149">
        <v>5.9</v>
      </c>
      <c r="BX149">
        <v>52</v>
      </c>
      <c r="BY149">
        <v>0</v>
      </c>
      <c r="BZ149">
        <v>0</v>
      </c>
      <c r="CA149">
        <v>0</v>
      </c>
      <c r="CB149">
        <v>0</v>
      </c>
      <c r="CE149" s="52"/>
    </row>
    <row r="150" spans="1:94" ht="15" x14ac:dyDescent="0.25">
      <c r="A150" s="52"/>
      <c r="B150" s="52">
        <f>B149-B148</f>
        <v>-0.49999999998544808</v>
      </c>
      <c r="C150" s="52"/>
      <c r="D150" s="52"/>
      <c r="E150" s="52"/>
      <c r="F150" s="52"/>
      <c r="X150" t="s">
        <v>108</v>
      </c>
      <c r="Y150" t="s">
        <v>124</v>
      </c>
      <c r="Z150" t="s">
        <v>118</v>
      </c>
      <c r="BD150">
        <f>+BD149/BD148</f>
        <v>0.75957018398386011</v>
      </c>
      <c r="BQ150" s="52"/>
      <c r="CE150" s="53" t="s">
        <v>86</v>
      </c>
      <c r="CF150" t="s">
        <v>27</v>
      </c>
      <c r="CG150">
        <v>0</v>
      </c>
      <c r="CH150">
        <v>0</v>
      </c>
      <c r="CI150">
        <v>0</v>
      </c>
      <c r="CJ150">
        <v>0</v>
      </c>
      <c r="CK150">
        <v>0</v>
      </c>
      <c r="CL150">
        <v>0</v>
      </c>
      <c r="CM150">
        <v>0</v>
      </c>
      <c r="CN150">
        <v>0</v>
      </c>
      <c r="CO150">
        <v>44.5</v>
      </c>
      <c r="CP150">
        <v>33</v>
      </c>
    </row>
    <row r="151" spans="1:94" ht="15" x14ac:dyDescent="0.25">
      <c r="A151" s="242" t="s">
        <v>264</v>
      </c>
      <c r="B151" s="242"/>
      <c r="C151" s="242"/>
      <c r="D151" s="242"/>
      <c r="E151" s="242"/>
      <c r="F151" s="242"/>
      <c r="G151" t="s">
        <v>26</v>
      </c>
      <c r="H151" t="s">
        <v>124</v>
      </c>
      <c r="I151" t="s">
        <v>109</v>
      </c>
      <c r="J151" t="s">
        <v>103</v>
      </c>
      <c r="K151" t="s">
        <v>118</v>
      </c>
      <c r="L151" t="s">
        <v>113</v>
      </c>
      <c r="M151" t="s">
        <v>108</v>
      </c>
      <c r="N151" t="s">
        <v>124</v>
      </c>
      <c r="O151" t="s">
        <v>108</v>
      </c>
      <c r="P151" t="s">
        <v>113</v>
      </c>
      <c r="X151">
        <v>47375.1</v>
      </c>
      <c r="Z151">
        <v>18044.2</v>
      </c>
      <c r="AF151" s="226">
        <f>AVERAGE(G149,I149,K149)</f>
        <v>54023.533333333326</v>
      </c>
      <c r="BQ151" s="53" t="s">
        <v>82</v>
      </c>
      <c r="BR151" t="s">
        <v>27</v>
      </c>
      <c r="BS151">
        <v>0</v>
      </c>
      <c r="BT151">
        <v>0</v>
      </c>
      <c r="BU151">
        <v>0</v>
      </c>
      <c r="BV151">
        <v>0</v>
      </c>
      <c r="BW151">
        <v>3.6</v>
      </c>
      <c r="BX151">
        <v>53</v>
      </c>
      <c r="BY151">
        <v>7.1</v>
      </c>
      <c r="BZ151">
        <v>42</v>
      </c>
      <c r="CA151">
        <v>5.5</v>
      </c>
      <c r="CB151">
        <v>51</v>
      </c>
      <c r="CE151" s="52"/>
    </row>
    <row r="152" spans="1:94" ht="15" x14ac:dyDescent="0.25">
      <c r="A152" s="52"/>
      <c r="B152" s="52"/>
      <c r="C152" s="52"/>
      <c r="D152" s="52"/>
      <c r="E152" s="52"/>
      <c r="F152" s="52"/>
      <c r="G152" s="52"/>
      <c r="H152" s="52"/>
      <c r="I152" s="52"/>
      <c r="BQ152" s="52"/>
      <c r="CE152" s="53" t="s">
        <v>56</v>
      </c>
      <c r="CF152" t="s">
        <v>27</v>
      </c>
      <c r="CG152">
        <v>0</v>
      </c>
      <c r="CH152">
        <v>0</v>
      </c>
      <c r="CI152">
        <v>0</v>
      </c>
      <c r="CJ152">
        <v>0</v>
      </c>
      <c r="CK152">
        <v>0</v>
      </c>
      <c r="CL152">
        <v>0</v>
      </c>
      <c r="CM152">
        <v>0</v>
      </c>
      <c r="CN152">
        <v>0</v>
      </c>
      <c r="CO152">
        <v>23.9</v>
      </c>
      <c r="CP152">
        <v>40</v>
      </c>
    </row>
    <row r="153" spans="1:94" ht="15" x14ac:dyDescent="0.25">
      <c r="A153" s="53"/>
      <c r="B153" s="53"/>
      <c r="C153" s="53"/>
      <c r="D153" s="53"/>
      <c r="E153" s="53"/>
      <c r="F153" s="53"/>
      <c r="G153" s="53"/>
      <c r="H153" s="53"/>
      <c r="I153" s="53"/>
      <c r="BQ153" s="53" t="s">
        <v>93</v>
      </c>
      <c r="BR153" t="s">
        <v>27</v>
      </c>
      <c r="BS153">
        <v>0</v>
      </c>
      <c r="BT153">
        <v>0</v>
      </c>
      <c r="BU153">
        <v>0</v>
      </c>
      <c r="BV153">
        <v>0</v>
      </c>
      <c r="BW153">
        <v>2</v>
      </c>
      <c r="BX153">
        <v>54</v>
      </c>
      <c r="BY153">
        <v>0</v>
      </c>
      <c r="BZ153">
        <v>0</v>
      </c>
      <c r="CA153">
        <v>0</v>
      </c>
      <c r="CB153">
        <v>0</v>
      </c>
      <c r="CE153" s="52"/>
    </row>
    <row r="154" spans="1:94" ht="15" x14ac:dyDescent="0.25">
      <c r="A154" s="53"/>
      <c r="B154" s="53"/>
      <c r="C154" s="53"/>
      <c r="D154" s="53"/>
      <c r="E154" s="53"/>
      <c r="F154" s="53"/>
      <c r="G154" s="53"/>
      <c r="H154" s="53"/>
      <c r="I154" s="53"/>
      <c r="BQ154" s="52"/>
      <c r="CE154" s="53" t="s">
        <v>33</v>
      </c>
      <c r="CF154" t="s">
        <v>27</v>
      </c>
      <c r="CG154">
        <v>0</v>
      </c>
      <c r="CH154">
        <v>0</v>
      </c>
      <c r="CI154">
        <v>0</v>
      </c>
      <c r="CJ154">
        <v>0</v>
      </c>
      <c r="CK154">
        <v>0</v>
      </c>
      <c r="CL154">
        <v>0</v>
      </c>
      <c r="CM154">
        <v>0</v>
      </c>
      <c r="CN154">
        <v>0</v>
      </c>
      <c r="CO154">
        <v>23.1</v>
      </c>
      <c r="CP154">
        <v>41</v>
      </c>
    </row>
    <row r="155" spans="1:94" ht="15" x14ac:dyDescent="0.25">
      <c r="E155" s="53"/>
      <c r="BQ155" s="53" t="s">
        <v>98</v>
      </c>
      <c r="BR155" t="s">
        <v>27</v>
      </c>
      <c r="BS155">
        <v>0</v>
      </c>
      <c r="BT155">
        <v>0</v>
      </c>
      <c r="BU155">
        <v>0</v>
      </c>
      <c r="BV155">
        <v>0</v>
      </c>
      <c r="BW155">
        <v>0</v>
      </c>
      <c r="BX155">
        <v>0</v>
      </c>
      <c r="BY155">
        <v>31.5</v>
      </c>
      <c r="BZ155">
        <v>37</v>
      </c>
      <c r="CA155">
        <v>0</v>
      </c>
      <c r="CB155">
        <v>0</v>
      </c>
      <c r="CE155" s="52"/>
    </row>
    <row r="156" spans="1:94" ht="15" x14ac:dyDescent="0.25">
      <c r="E156" s="52"/>
      <c r="BQ156" s="52"/>
      <c r="CE156" s="53" t="s">
        <v>83</v>
      </c>
      <c r="CF156" t="s">
        <v>27</v>
      </c>
      <c r="CG156">
        <v>0</v>
      </c>
      <c r="CH156">
        <v>0</v>
      </c>
      <c r="CI156">
        <v>0</v>
      </c>
      <c r="CJ156">
        <v>0</v>
      </c>
      <c r="CK156">
        <v>0</v>
      </c>
      <c r="CL156">
        <v>0</v>
      </c>
      <c r="CM156">
        <v>0</v>
      </c>
      <c r="CN156">
        <v>0</v>
      </c>
      <c r="CO156">
        <v>22.7</v>
      </c>
      <c r="CP156">
        <v>42</v>
      </c>
    </row>
    <row r="157" spans="1:94" ht="15" x14ac:dyDescent="0.25">
      <c r="E157" s="53"/>
      <c r="BQ157" s="53" t="s">
        <v>94</v>
      </c>
      <c r="BR157" t="s">
        <v>27</v>
      </c>
      <c r="BS157">
        <v>0</v>
      </c>
      <c r="BT157">
        <v>0</v>
      </c>
      <c r="BU157">
        <v>0</v>
      </c>
      <c r="BV157">
        <v>0</v>
      </c>
      <c r="BW157">
        <v>0</v>
      </c>
      <c r="BX157">
        <v>0</v>
      </c>
      <c r="BY157">
        <v>7.1</v>
      </c>
      <c r="BZ157">
        <v>43</v>
      </c>
      <c r="CA157">
        <v>0</v>
      </c>
      <c r="CB157">
        <v>0</v>
      </c>
      <c r="CE157" s="52"/>
    </row>
    <row r="158" spans="1:94" ht="15" x14ac:dyDescent="0.25">
      <c r="E158" s="52"/>
      <c r="BQ158" s="52"/>
      <c r="CE158" s="53" t="s">
        <v>53</v>
      </c>
      <c r="CF158" t="s">
        <v>27</v>
      </c>
      <c r="CG158">
        <v>0</v>
      </c>
      <c r="CH158">
        <v>0</v>
      </c>
      <c r="CI158">
        <v>0</v>
      </c>
      <c r="CJ158">
        <v>0</v>
      </c>
      <c r="CK158">
        <v>0</v>
      </c>
      <c r="CL158">
        <v>0</v>
      </c>
      <c r="CM158">
        <v>0</v>
      </c>
      <c r="CN158">
        <v>0</v>
      </c>
      <c r="CO158">
        <v>8.1999999999999993</v>
      </c>
      <c r="CP158">
        <v>48</v>
      </c>
    </row>
    <row r="159" spans="1:94" ht="15" x14ac:dyDescent="0.25">
      <c r="E159" s="53"/>
      <c r="BQ159" s="53" t="s">
        <v>96</v>
      </c>
      <c r="BR159" t="s">
        <v>27</v>
      </c>
      <c r="BS159">
        <v>0</v>
      </c>
      <c r="BT159">
        <v>0</v>
      </c>
      <c r="BU159">
        <v>0</v>
      </c>
      <c r="BV159">
        <v>0</v>
      </c>
      <c r="BW159">
        <v>0</v>
      </c>
      <c r="BX159">
        <v>0</v>
      </c>
      <c r="BY159">
        <v>4</v>
      </c>
      <c r="BZ159">
        <v>47</v>
      </c>
      <c r="CA159">
        <v>6.3</v>
      </c>
      <c r="CB159">
        <v>48</v>
      </c>
      <c r="CE159" s="52"/>
    </row>
    <row r="160" spans="1:94" ht="15" x14ac:dyDescent="0.25">
      <c r="E160" s="52"/>
      <c r="BQ160" s="52"/>
      <c r="CE160" s="53" t="s">
        <v>78</v>
      </c>
      <c r="CF160" t="s">
        <v>27</v>
      </c>
      <c r="CG160">
        <v>0</v>
      </c>
      <c r="CH160">
        <v>0</v>
      </c>
      <c r="CI160">
        <v>0</v>
      </c>
      <c r="CJ160">
        <v>0</v>
      </c>
      <c r="CK160">
        <v>0</v>
      </c>
      <c r="CL160">
        <v>0</v>
      </c>
      <c r="CM160">
        <v>0</v>
      </c>
      <c r="CN160">
        <v>0</v>
      </c>
      <c r="CO160">
        <v>7.9</v>
      </c>
      <c r="CP160">
        <v>50</v>
      </c>
    </row>
    <row r="161" spans="5:94" ht="15" x14ac:dyDescent="0.25">
      <c r="E161" s="53"/>
      <c r="BQ161" s="53" t="s">
        <v>95</v>
      </c>
      <c r="BR161" t="s">
        <v>27</v>
      </c>
      <c r="BS161">
        <v>0</v>
      </c>
      <c r="BT161">
        <v>0</v>
      </c>
      <c r="BU161">
        <v>0</v>
      </c>
      <c r="BV161">
        <v>0</v>
      </c>
      <c r="BW161">
        <v>0</v>
      </c>
      <c r="BX161">
        <v>0</v>
      </c>
      <c r="BY161">
        <v>0.5</v>
      </c>
      <c r="BZ161">
        <v>51</v>
      </c>
      <c r="CA161">
        <v>0</v>
      </c>
      <c r="CB161">
        <v>0</v>
      </c>
      <c r="CE161" s="52"/>
    </row>
    <row r="162" spans="5:94" ht="15" x14ac:dyDescent="0.25">
      <c r="E162" s="52"/>
      <c r="BQ162" s="52"/>
      <c r="CE162" s="53" t="s">
        <v>81</v>
      </c>
      <c r="CF162" t="s">
        <v>27</v>
      </c>
      <c r="CG162">
        <v>0</v>
      </c>
      <c r="CH162">
        <v>0</v>
      </c>
      <c r="CI162">
        <v>0</v>
      </c>
      <c r="CJ162">
        <v>0</v>
      </c>
      <c r="CK162">
        <v>0</v>
      </c>
      <c r="CL162">
        <v>0</v>
      </c>
      <c r="CM162">
        <v>0</v>
      </c>
      <c r="CN162">
        <v>0</v>
      </c>
      <c r="CO162">
        <v>5.9</v>
      </c>
      <c r="CP162">
        <v>52</v>
      </c>
    </row>
    <row r="163" spans="5:94" ht="15" x14ac:dyDescent="0.25">
      <c r="E163" s="53"/>
      <c r="BQ163" s="53" t="s">
        <v>114</v>
      </c>
      <c r="BR163" t="s">
        <v>27</v>
      </c>
      <c r="BS163">
        <v>0</v>
      </c>
      <c r="BT163">
        <v>0</v>
      </c>
      <c r="BU163">
        <v>0</v>
      </c>
      <c r="BV163">
        <v>0</v>
      </c>
      <c r="BW163">
        <v>0</v>
      </c>
      <c r="BX163">
        <v>0</v>
      </c>
      <c r="BY163">
        <v>0</v>
      </c>
      <c r="BZ163">
        <v>0</v>
      </c>
      <c r="CA163">
        <v>141.80000000000001</v>
      </c>
      <c r="CB163">
        <v>30</v>
      </c>
      <c r="CE163" s="52"/>
    </row>
    <row r="164" spans="5:94" ht="15" x14ac:dyDescent="0.25">
      <c r="E164" s="52"/>
      <c r="BQ164" s="52"/>
      <c r="CE164" s="53" t="s">
        <v>82</v>
      </c>
      <c r="CF164" t="s">
        <v>27</v>
      </c>
      <c r="CG164">
        <v>0</v>
      </c>
      <c r="CH164">
        <v>0</v>
      </c>
      <c r="CI164">
        <v>0</v>
      </c>
      <c r="CJ164">
        <v>0</v>
      </c>
      <c r="CK164">
        <v>0</v>
      </c>
      <c r="CL164">
        <v>0</v>
      </c>
      <c r="CM164">
        <v>0</v>
      </c>
      <c r="CN164">
        <v>0</v>
      </c>
      <c r="CO164">
        <v>3.6</v>
      </c>
      <c r="CP164">
        <v>53</v>
      </c>
    </row>
    <row r="165" spans="5:94" ht="15" x14ac:dyDescent="0.25">
      <c r="E165" s="53" t="s">
        <v>324</v>
      </c>
      <c r="BQ165" s="53" t="s">
        <v>115</v>
      </c>
      <c r="BR165" t="s">
        <v>27</v>
      </c>
      <c r="BS165">
        <v>0</v>
      </c>
      <c r="BT165">
        <v>0</v>
      </c>
      <c r="BU165">
        <v>0</v>
      </c>
      <c r="BV165">
        <v>0</v>
      </c>
      <c r="BW165">
        <v>0</v>
      </c>
      <c r="BX165">
        <v>0</v>
      </c>
      <c r="BY165">
        <v>0</v>
      </c>
      <c r="BZ165">
        <v>0</v>
      </c>
      <c r="CA165">
        <v>5.6</v>
      </c>
      <c r="CB165">
        <v>50</v>
      </c>
      <c r="CE165" s="52"/>
    </row>
    <row r="166" spans="5:94" ht="15" x14ac:dyDescent="0.25">
      <c r="E166" s="52"/>
      <c r="BQ166" s="52"/>
      <c r="CE166" s="53" t="s">
        <v>93</v>
      </c>
      <c r="CF166" t="s">
        <v>27</v>
      </c>
      <c r="CG166">
        <v>0</v>
      </c>
      <c r="CH166">
        <v>0</v>
      </c>
      <c r="CI166">
        <v>0</v>
      </c>
      <c r="CJ166">
        <v>0</v>
      </c>
      <c r="CK166">
        <v>0</v>
      </c>
      <c r="CL166">
        <v>0</v>
      </c>
      <c r="CM166">
        <v>0</v>
      </c>
      <c r="CN166">
        <v>0</v>
      </c>
      <c r="CO166">
        <v>2</v>
      </c>
      <c r="CP166">
        <v>54</v>
      </c>
    </row>
    <row r="167" spans="5:94" ht="15" x14ac:dyDescent="0.25">
      <c r="E167" s="53" t="s">
        <v>328</v>
      </c>
      <c r="BQ167" s="53" t="s">
        <v>26</v>
      </c>
      <c r="BR167" t="s">
        <v>129</v>
      </c>
      <c r="BS167" t="s">
        <v>108</v>
      </c>
      <c r="BT167" t="s">
        <v>113</v>
      </c>
      <c r="BU167" t="s">
        <v>108</v>
      </c>
      <c r="BV167" t="s">
        <v>113</v>
      </c>
      <c r="BW167" t="s">
        <v>108</v>
      </c>
      <c r="BX167" t="s">
        <v>113</v>
      </c>
      <c r="BY167" t="s">
        <v>108</v>
      </c>
      <c r="BZ167" t="s">
        <v>130</v>
      </c>
      <c r="CA167" t="s">
        <v>26</v>
      </c>
      <c r="CB167" t="s">
        <v>113</v>
      </c>
      <c r="CE167" s="52"/>
    </row>
    <row r="168" spans="5:94" ht="15" x14ac:dyDescent="0.25">
      <c r="E168" s="52"/>
      <c r="BQ168" s="53" t="s">
        <v>117</v>
      </c>
      <c r="BR168" t="s">
        <v>27</v>
      </c>
      <c r="BS168">
        <v>48405.1</v>
      </c>
      <c r="BU168">
        <v>45213.9</v>
      </c>
      <c r="BW168">
        <v>59968.1</v>
      </c>
      <c r="BY168">
        <v>54068.7</v>
      </c>
      <c r="CA168">
        <v>54353.599999999999</v>
      </c>
      <c r="CE168" s="53" t="s">
        <v>26</v>
      </c>
      <c r="CF168" t="s">
        <v>129</v>
      </c>
      <c r="CG168" t="s">
        <v>108</v>
      </c>
      <c r="CH168" t="s">
        <v>113</v>
      </c>
      <c r="CI168" t="s">
        <v>108</v>
      </c>
      <c r="CJ168" t="s">
        <v>113</v>
      </c>
      <c r="CK168" t="s">
        <v>108</v>
      </c>
      <c r="CL168" t="s">
        <v>130</v>
      </c>
      <c r="CM168" t="s">
        <v>26</v>
      </c>
      <c r="CN168" t="s">
        <v>130</v>
      </c>
      <c r="CO168" t="s">
        <v>26</v>
      </c>
      <c r="CP168" t="s">
        <v>113</v>
      </c>
    </row>
    <row r="169" spans="5:94" ht="15" x14ac:dyDescent="0.25">
      <c r="E169" s="53" t="s">
        <v>331</v>
      </c>
      <c r="CE169" s="53" t="s">
        <v>117</v>
      </c>
      <c r="CF169" t="s">
        <v>27</v>
      </c>
      <c r="CG169">
        <v>37914.800000000003</v>
      </c>
      <c r="CI169">
        <v>45256.4</v>
      </c>
      <c r="CK169">
        <v>48345.4</v>
      </c>
      <c r="CM169">
        <v>45213.9</v>
      </c>
      <c r="CO169">
        <v>59968.1</v>
      </c>
    </row>
    <row r="170" spans="5:94" x14ac:dyDescent="0.25">
      <c r="E170" s="52"/>
      <c r="CE170" s="52"/>
    </row>
    <row r="171" spans="5:94" ht="15" x14ac:dyDescent="0.25">
      <c r="E171" s="53" t="s">
        <v>325</v>
      </c>
      <c r="CE171" s="53" t="s">
        <v>26</v>
      </c>
      <c r="CF171" t="s">
        <v>129</v>
      </c>
      <c r="CG171" t="s">
        <v>108</v>
      </c>
      <c r="CH171" t="s">
        <v>113</v>
      </c>
      <c r="CI171" t="s">
        <v>108</v>
      </c>
      <c r="CJ171" t="s">
        <v>113</v>
      </c>
      <c r="CK171" t="s">
        <v>108</v>
      </c>
      <c r="CL171" t="s">
        <v>130</v>
      </c>
      <c r="CM171" t="s">
        <v>26</v>
      </c>
      <c r="CN171" t="s">
        <v>130</v>
      </c>
      <c r="CO171" t="s">
        <v>26</v>
      </c>
      <c r="CP171" t="s">
        <v>113</v>
      </c>
    </row>
    <row r="172" spans="5:94" ht="15" x14ac:dyDescent="0.25">
      <c r="E172" s="52"/>
      <c r="CE172" s="53"/>
      <c r="CG172" t="s">
        <v>117</v>
      </c>
      <c r="CH172" t="s">
        <v>131</v>
      </c>
      <c r="CI172" t="s">
        <v>132</v>
      </c>
      <c r="CJ172" t="s">
        <v>133</v>
      </c>
      <c r="CK172" t="s">
        <v>184</v>
      </c>
      <c r="CL172" t="s">
        <v>185</v>
      </c>
      <c r="CM172" t="s">
        <v>110</v>
      </c>
    </row>
    <row r="173" spans="5:94" ht="15" x14ac:dyDescent="0.25">
      <c r="E173" s="53" t="s">
        <v>332</v>
      </c>
      <c r="CE173" s="53"/>
      <c r="CG173" t="s">
        <v>137</v>
      </c>
      <c r="CH173" t="s">
        <v>138</v>
      </c>
      <c r="CI173" t="s">
        <v>139</v>
      </c>
      <c r="CJ173" t="s">
        <v>140</v>
      </c>
      <c r="CK173" t="s">
        <v>141</v>
      </c>
      <c r="CL173" t="s">
        <v>142</v>
      </c>
      <c r="CM173" t="s">
        <v>179</v>
      </c>
      <c r="CN173" s="54">
        <v>40909</v>
      </c>
    </row>
    <row r="174" spans="5:94" ht="15" x14ac:dyDescent="0.25">
      <c r="E174" s="52"/>
      <c r="CE174" s="53"/>
      <c r="CH174" t="s">
        <v>144</v>
      </c>
      <c r="CI174" t="s">
        <v>145</v>
      </c>
      <c r="CJ174" t="s">
        <v>146</v>
      </c>
      <c r="CK174" t="s">
        <v>147</v>
      </c>
      <c r="CL174" t="s">
        <v>180</v>
      </c>
      <c r="CM174" t="s">
        <v>181</v>
      </c>
    </row>
    <row r="175" spans="5:94" ht="15" x14ac:dyDescent="0.25">
      <c r="E175" s="53" t="s">
        <v>323</v>
      </c>
      <c r="CE175" s="53"/>
      <c r="CI175" t="s">
        <v>150</v>
      </c>
      <c r="CJ175" t="s">
        <v>151</v>
      </c>
      <c r="CK175" t="s">
        <v>152</v>
      </c>
      <c r="CL175" t="s">
        <v>153</v>
      </c>
    </row>
    <row r="176" spans="5:94" x14ac:dyDescent="0.25">
      <c r="E176" s="52"/>
      <c r="CE176" s="52"/>
    </row>
    <row r="177" spans="5:94" ht="15" x14ac:dyDescent="0.25">
      <c r="E177" s="53" t="s">
        <v>337</v>
      </c>
      <c r="CE177" s="53"/>
      <c r="CG177" t="s">
        <v>182</v>
      </c>
      <c r="CH177">
        <v>2012</v>
      </c>
      <c r="CI177" t="s">
        <v>183</v>
      </c>
      <c r="CJ177">
        <v>2011</v>
      </c>
      <c r="CK177" t="s">
        <v>154</v>
      </c>
      <c r="CL177">
        <v>2010</v>
      </c>
      <c r="CM177" t="s">
        <v>155</v>
      </c>
      <c r="CN177">
        <v>2009</v>
      </c>
      <c r="CO177" t="s">
        <v>156</v>
      </c>
      <c r="CP177">
        <v>2008</v>
      </c>
    </row>
    <row r="178" spans="5:94" ht="15" x14ac:dyDescent="0.25">
      <c r="E178" s="52"/>
      <c r="CE178" s="53" t="s">
        <v>110</v>
      </c>
      <c r="CG178" t="s">
        <v>111</v>
      </c>
      <c r="CH178" t="s">
        <v>112</v>
      </c>
      <c r="CI178" t="s">
        <v>111</v>
      </c>
      <c r="CJ178" t="s">
        <v>112</v>
      </c>
      <c r="CK178" t="s">
        <v>111</v>
      </c>
      <c r="CL178" t="s">
        <v>112</v>
      </c>
      <c r="CM178" t="s">
        <v>111</v>
      </c>
      <c r="CN178" t="s">
        <v>112</v>
      </c>
      <c r="CO178" t="s">
        <v>111</v>
      </c>
      <c r="CP178" t="s">
        <v>112</v>
      </c>
    </row>
    <row r="179" spans="5:94" ht="15" x14ac:dyDescent="0.25">
      <c r="E179" s="53" t="s">
        <v>338</v>
      </c>
      <c r="CE179" s="53" t="s">
        <v>26</v>
      </c>
      <c r="CF179" t="s">
        <v>129</v>
      </c>
      <c r="CG179" t="s">
        <v>108</v>
      </c>
      <c r="CH179" t="s">
        <v>113</v>
      </c>
      <c r="CI179" t="s">
        <v>108</v>
      </c>
      <c r="CJ179" t="s">
        <v>113</v>
      </c>
      <c r="CK179" t="s">
        <v>108</v>
      </c>
      <c r="CL179" t="s">
        <v>130</v>
      </c>
      <c r="CM179" t="s">
        <v>26</v>
      </c>
      <c r="CN179" t="s">
        <v>130</v>
      </c>
      <c r="CO179" t="s">
        <v>26</v>
      </c>
      <c r="CP179" t="s">
        <v>113</v>
      </c>
    </row>
    <row r="180" spans="5:94" ht="15" x14ac:dyDescent="0.25">
      <c r="E180" s="52"/>
      <c r="CE180" s="53" t="s">
        <v>71</v>
      </c>
      <c r="CF180" t="s">
        <v>27</v>
      </c>
      <c r="CG180">
        <v>836.6</v>
      </c>
      <c r="CH180">
        <v>1</v>
      </c>
      <c r="CI180">
        <v>1984.3</v>
      </c>
      <c r="CJ180">
        <v>1</v>
      </c>
      <c r="CK180">
        <v>2269.3000000000002</v>
      </c>
      <c r="CL180">
        <v>1</v>
      </c>
      <c r="CM180">
        <v>2192.6</v>
      </c>
      <c r="CN180">
        <v>1</v>
      </c>
      <c r="CO180">
        <v>747.1</v>
      </c>
      <c r="CP180">
        <v>2</v>
      </c>
    </row>
    <row r="181" spans="5:94" ht="15" x14ac:dyDescent="0.25">
      <c r="E181" s="53" t="s">
        <v>333</v>
      </c>
      <c r="CE181" s="52"/>
    </row>
    <row r="182" spans="5:94" ht="15" x14ac:dyDescent="0.25">
      <c r="E182" s="52"/>
      <c r="CE182" s="53" t="s">
        <v>34</v>
      </c>
      <c r="CF182" t="s">
        <v>27</v>
      </c>
      <c r="CG182">
        <v>111.1</v>
      </c>
      <c r="CH182">
        <v>2</v>
      </c>
      <c r="CI182">
        <v>305.60000000000002</v>
      </c>
      <c r="CJ182">
        <v>3</v>
      </c>
      <c r="CK182">
        <v>870.3</v>
      </c>
      <c r="CL182">
        <v>2</v>
      </c>
      <c r="CM182">
        <v>363.2</v>
      </c>
      <c r="CN182">
        <v>2</v>
      </c>
      <c r="CO182">
        <v>578</v>
      </c>
      <c r="CP182">
        <v>3</v>
      </c>
    </row>
    <row r="183" spans="5:94" ht="15" x14ac:dyDescent="0.25">
      <c r="E183" s="53" t="s">
        <v>335</v>
      </c>
      <c r="CE183" s="52"/>
    </row>
    <row r="184" spans="5:94" ht="15" x14ac:dyDescent="0.25">
      <c r="E184" s="52"/>
      <c r="CE184" s="53" t="s">
        <v>42</v>
      </c>
      <c r="CF184" t="s">
        <v>27</v>
      </c>
      <c r="CG184">
        <v>0.3</v>
      </c>
      <c r="CH184">
        <v>3</v>
      </c>
      <c r="CI184">
        <v>0.3</v>
      </c>
      <c r="CJ184">
        <v>11</v>
      </c>
      <c r="CK184">
        <v>0.3</v>
      </c>
      <c r="CL184">
        <v>6</v>
      </c>
      <c r="CM184">
        <v>0.3</v>
      </c>
      <c r="CN184">
        <v>7</v>
      </c>
      <c r="CO184">
        <v>0.2</v>
      </c>
      <c r="CP184">
        <v>20</v>
      </c>
    </row>
    <row r="185" spans="5:94" ht="15" x14ac:dyDescent="0.25">
      <c r="E185" s="53" t="s">
        <v>330</v>
      </c>
      <c r="CE185" s="52"/>
    </row>
    <row r="186" spans="5:94" ht="15" x14ac:dyDescent="0.25">
      <c r="E186" s="52"/>
      <c r="CE186" s="53" t="s">
        <v>60</v>
      </c>
      <c r="CF186" t="s">
        <v>27</v>
      </c>
      <c r="CG186">
        <v>0.3</v>
      </c>
      <c r="CH186">
        <v>4</v>
      </c>
      <c r="CI186">
        <v>0.2</v>
      </c>
      <c r="CJ186">
        <v>12</v>
      </c>
      <c r="CK186">
        <v>1</v>
      </c>
      <c r="CL186">
        <v>5</v>
      </c>
      <c r="CM186">
        <v>1.4</v>
      </c>
      <c r="CN186">
        <v>6</v>
      </c>
      <c r="CO186">
        <v>2.5</v>
      </c>
      <c r="CP186">
        <v>19</v>
      </c>
    </row>
    <row r="187" spans="5:94" ht="15" x14ac:dyDescent="0.25">
      <c r="E187" s="53" t="s">
        <v>326</v>
      </c>
      <c r="CE187" s="52"/>
    </row>
    <row r="188" spans="5:94" ht="15" x14ac:dyDescent="0.25">
      <c r="E188" s="52"/>
      <c r="CE188" s="53" t="s">
        <v>29</v>
      </c>
      <c r="CF188" t="s">
        <v>27</v>
      </c>
      <c r="CG188">
        <v>0</v>
      </c>
      <c r="CH188">
        <v>0</v>
      </c>
      <c r="CI188">
        <v>655.8</v>
      </c>
      <c r="CJ188">
        <v>2</v>
      </c>
      <c r="CK188">
        <v>0</v>
      </c>
      <c r="CL188">
        <v>0</v>
      </c>
      <c r="CM188">
        <v>0</v>
      </c>
      <c r="CN188">
        <v>0</v>
      </c>
      <c r="CO188">
        <v>2460</v>
      </c>
      <c r="CP188">
        <v>1</v>
      </c>
    </row>
    <row r="189" spans="5:94" ht="15" x14ac:dyDescent="0.25">
      <c r="E189" s="53" t="s">
        <v>340</v>
      </c>
      <c r="CE189" s="52"/>
    </row>
    <row r="190" spans="5:94" ht="15" x14ac:dyDescent="0.25">
      <c r="E190" s="52"/>
      <c r="CE190" s="53" t="s">
        <v>40</v>
      </c>
      <c r="CF190" t="s">
        <v>27</v>
      </c>
      <c r="CG190">
        <v>0</v>
      </c>
      <c r="CH190">
        <v>0</v>
      </c>
      <c r="CI190">
        <v>125.1</v>
      </c>
      <c r="CJ190">
        <v>4</v>
      </c>
      <c r="CK190">
        <v>5.9</v>
      </c>
      <c r="CL190">
        <v>4</v>
      </c>
      <c r="CM190">
        <v>0</v>
      </c>
      <c r="CN190">
        <v>0</v>
      </c>
      <c r="CO190">
        <v>181.8</v>
      </c>
      <c r="CP190">
        <v>8</v>
      </c>
    </row>
    <row r="191" spans="5:94" ht="15" x14ac:dyDescent="0.25">
      <c r="E191" s="53" t="s">
        <v>336</v>
      </c>
      <c r="CE191" s="52"/>
    </row>
    <row r="192" spans="5:94" ht="15" x14ac:dyDescent="0.25">
      <c r="E192" s="52"/>
      <c r="CE192" s="53" t="s">
        <v>55</v>
      </c>
      <c r="CF192" t="s">
        <v>27</v>
      </c>
      <c r="CG192">
        <v>0</v>
      </c>
      <c r="CH192">
        <v>0</v>
      </c>
      <c r="CI192">
        <v>111.9</v>
      </c>
      <c r="CJ192">
        <v>5</v>
      </c>
      <c r="CK192">
        <v>97.6</v>
      </c>
      <c r="CL192">
        <v>3</v>
      </c>
      <c r="CM192">
        <v>0</v>
      </c>
      <c r="CN192">
        <v>0</v>
      </c>
      <c r="CO192">
        <v>0</v>
      </c>
      <c r="CP192">
        <v>0</v>
      </c>
    </row>
    <row r="193" spans="5:94" ht="15" x14ac:dyDescent="0.25">
      <c r="E193" s="53" t="s">
        <v>341</v>
      </c>
      <c r="CE193" s="52"/>
    </row>
    <row r="194" spans="5:94" ht="15" x14ac:dyDescent="0.25">
      <c r="E194" s="52"/>
      <c r="CE194" s="53" t="s">
        <v>168</v>
      </c>
      <c r="CF194" t="s">
        <v>27</v>
      </c>
      <c r="CG194">
        <v>0</v>
      </c>
      <c r="CH194">
        <v>0</v>
      </c>
      <c r="CI194">
        <v>68</v>
      </c>
      <c r="CJ194">
        <v>6</v>
      </c>
      <c r="CK194">
        <v>0</v>
      </c>
      <c r="CL194">
        <v>0</v>
      </c>
      <c r="CM194">
        <v>0</v>
      </c>
      <c r="CN194">
        <v>0</v>
      </c>
      <c r="CO194">
        <v>393.4</v>
      </c>
      <c r="CP194">
        <v>5</v>
      </c>
    </row>
    <row r="195" spans="5:94" ht="15" x14ac:dyDescent="0.25">
      <c r="E195" s="53" t="s">
        <v>327</v>
      </c>
      <c r="CE195" s="52"/>
    </row>
    <row r="196" spans="5:94" ht="15" x14ac:dyDescent="0.25">
      <c r="E196" s="52"/>
      <c r="CE196" s="53" t="s">
        <v>162</v>
      </c>
      <c r="CF196" t="s">
        <v>27</v>
      </c>
      <c r="CG196">
        <v>0</v>
      </c>
      <c r="CH196">
        <v>0</v>
      </c>
      <c r="CI196">
        <v>39.6</v>
      </c>
      <c r="CJ196">
        <v>7</v>
      </c>
      <c r="CK196">
        <v>0</v>
      </c>
      <c r="CL196">
        <v>0</v>
      </c>
      <c r="CM196">
        <v>0</v>
      </c>
      <c r="CN196">
        <v>0</v>
      </c>
      <c r="CO196">
        <v>563.79999999999995</v>
      </c>
      <c r="CP196">
        <v>4</v>
      </c>
    </row>
    <row r="197" spans="5:94" ht="15" x14ac:dyDescent="0.25">
      <c r="E197" s="53" t="s">
        <v>339</v>
      </c>
      <c r="CE197" s="52"/>
    </row>
    <row r="198" spans="5:94" ht="15" x14ac:dyDescent="0.25">
      <c r="E198" s="52"/>
      <c r="CE198" s="53" t="s">
        <v>164</v>
      </c>
      <c r="CF198" t="s">
        <v>27</v>
      </c>
      <c r="CG198">
        <v>0</v>
      </c>
      <c r="CH198">
        <v>0</v>
      </c>
      <c r="CI198">
        <v>33</v>
      </c>
      <c r="CJ198">
        <v>8</v>
      </c>
      <c r="CK198">
        <v>0</v>
      </c>
      <c r="CL198">
        <v>0</v>
      </c>
      <c r="CM198">
        <v>38.5</v>
      </c>
      <c r="CN198">
        <v>3</v>
      </c>
      <c r="CO198">
        <v>297.39999999999998</v>
      </c>
      <c r="CP198">
        <v>6</v>
      </c>
    </row>
    <row r="199" spans="5:94" ht="15" x14ac:dyDescent="0.25">
      <c r="E199" s="53" t="s">
        <v>334</v>
      </c>
      <c r="CE199" s="52"/>
    </row>
    <row r="200" spans="5:94" ht="15" x14ac:dyDescent="0.25">
      <c r="E200" s="52"/>
      <c r="CE200" s="53" t="s">
        <v>61</v>
      </c>
      <c r="CF200" t="s">
        <v>27</v>
      </c>
      <c r="CG200">
        <v>0</v>
      </c>
      <c r="CH200">
        <v>0</v>
      </c>
      <c r="CI200">
        <v>6.3</v>
      </c>
      <c r="CJ200">
        <v>9</v>
      </c>
      <c r="CK200">
        <v>0</v>
      </c>
      <c r="CL200">
        <v>0</v>
      </c>
      <c r="CM200">
        <v>0</v>
      </c>
      <c r="CN200">
        <v>0</v>
      </c>
      <c r="CO200">
        <v>0</v>
      </c>
      <c r="CP200">
        <v>0</v>
      </c>
    </row>
    <row r="201" spans="5:94" ht="15" x14ac:dyDescent="0.25">
      <c r="E201" s="53" t="s">
        <v>329</v>
      </c>
      <c r="CE201" s="52"/>
    </row>
    <row r="202" spans="5:94" ht="15" x14ac:dyDescent="0.25">
      <c r="E202" s="52"/>
      <c r="CE202" s="53" t="s">
        <v>35</v>
      </c>
      <c r="CF202" t="s">
        <v>27</v>
      </c>
      <c r="CG202">
        <v>0</v>
      </c>
      <c r="CH202">
        <v>0</v>
      </c>
      <c r="CI202">
        <v>4.8</v>
      </c>
      <c r="CJ202">
        <v>10</v>
      </c>
      <c r="CK202">
        <v>0</v>
      </c>
      <c r="CL202">
        <v>0</v>
      </c>
      <c r="CM202">
        <v>0</v>
      </c>
      <c r="CN202">
        <v>0</v>
      </c>
      <c r="CO202">
        <v>0</v>
      </c>
      <c r="CP202">
        <v>0</v>
      </c>
    </row>
    <row r="203" spans="5:94" ht="15" x14ac:dyDescent="0.25">
      <c r="E203" s="53" t="s">
        <v>344</v>
      </c>
      <c r="CE203" s="52"/>
    </row>
    <row r="204" spans="5:94" ht="15" x14ac:dyDescent="0.25">
      <c r="E204" s="52"/>
      <c r="CE204" s="53" t="s">
        <v>106</v>
      </c>
      <c r="CF204" t="s">
        <v>27</v>
      </c>
      <c r="CG204">
        <v>0</v>
      </c>
      <c r="CH204">
        <v>0</v>
      </c>
      <c r="CI204">
        <v>0.1</v>
      </c>
      <c r="CJ204">
        <v>13</v>
      </c>
      <c r="CK204">
        <v>0</v>
      </c>
      <c r="CL204">
        <v>0</v>
      </c>
      <c r="CM204">
        <v>0</v>
      </c>
      <c r="CN204">
        <v>0</v>
      </c>
      <c r="CO204">
        <v>0</v>
      </c>
      <c r="CP204">
        <v>0</v>
      </c>
    </row>
    <row r="205" spans="5:94" ht="15" x14ac:dyDescent="0.25">
      <c r="E205" s="53" t="s">
        <v>343</v>
      </c>
      <c r="CE205" s="52"/>
    </row>
    <row r="206" spans="5:94" ht="15" x14ac:dyDescent="0.25">
      <c r="E206" s="52"/>
      <c r="CE206" s="53" t="s">
        <v>186</v>
      </c>
      <c r="CF206" t="s">
        <v>27</v>
      </c>
      <c r="CG206">
        <v>0</v>
      </c>
      <c r="CH206">
        <v>0</v>
      </c>
      <c r="CI206">
        <v>0</v>
      </c>
      <c r="CJ206">
        <v>0</v>
      </c>
      <c r="CK206">
        <v>0</v>
      </c>
      <c r="CL206">
        <v>0</v>
      </c>
      <c r="CM206">
        <v>28.2</v>
      </c>
      <c r="CN206">
        <v>4</v>
      </c>
      <c r="CO206">
        <v>27.6</v>
      </c>
      <c r="CP206">
        <v>16</v>
      </c>
    </row>
    <row r="207" spans="5:94" ht="15" x14ac:dyDescent="0.25">
      <c r="E207" s="53" t="s">
        <v>348</v>
      </c>
      <c r="CE207" s="52"/>
    </row>
    <row r="208" spans="5:94" ht="15" x14ac:dyDescent="0.25">
      <c r="E208" s="52"/>
      <c r="CE208" s="53" t="s">
        <v>62</v>
      </c>
      <c r="CF208" t="s">
        <v>27</v>
      </c>
      <c r="CG208">
        <v>0</v>
      </c>
      <c r="CH208">
        <v>0</v>
      </c>
      <c r="CI208">
        <v>0</v>
      </c>
      <c r="CJ208">
        <v>0</v>
      </c>
      <c r="CK208">
        <v>0</v>
      </c>
      <c r="CL208">
        <v>0</v>
      </c>
      <c r="CM208">
        <v>13.2</v>
      </c>
      <c r="CN208">
        <v>5</v>
      </c>
      <c r="CO208">
        <v>19.600000000000001</v>
      </c>
      <c r="CP208">
        <v>18</v>
      </c>
    </row>
    <row r="209" spans="5:94" ht="15" x14ac:dyDescent="0.25">
      <c r="E209" s="53" t="s">
        <v>359</v>
      </c>
      <c r="CE209" s="52"/>
    </row>
    <row r="210" spans="5:94" ht="15" x14ac:dyDescent="0.25">
      <c r="E210" s="52"/>
      <c r="CE210" s="53" t="s">
        <v>187</v>
      </c>
      <c r="CF210" t="s">
        <v>27</v>
      </c>
      <c r="CG210">
        <v>0</v>
      </c>
      <c r="CH210">
        <v>0</v>
      </c>
      <c r="CI210">
        <v>0</v>
      </c>
      <c r="CJ210">
        <v>0</v>
      </c>
      <c r="CK210">
        <v>0</v>
      </c>
      <c r="CL210">
        <v>0</v>
      </c>
      <c r="CM210">
        <v>0</v>
      </c>
      <c r="CN210">
        <v>0</v>
      </c>
      <c r="CO210">
        <v>234.1</v>
      </c>
      <c r="CP210">
        <v>7</v>
      </c>
    </row>
    <row r="211" spans="5:94" ht="15" x14ac:dyDescent="0.25">
      <c r="E211" s="53" t="s">
        <v>356</v>
      </c>
      <c r="CE211" s="52"/>
    </row>
    <row r="212" spans="5:94" ht="15" x14ac:dyDescent="0.25">
      <c r="E212" s="52"/>
      <c r="CE212" s="53" t="s">
        <v>161</v>
      </c>
      <c r="CF212" t="s">
        <v>27</v>
      </c>
      <c r="CG212">
        <v>0</v>
      </c>
      <c r="CH212">
        <v>0</v>
      </c>
      <c r="CI212">
        <v>0</v>
      </c>
      <c r="CJ212">
        <v>0</v>
      </c>
      <c r="CK212">
        <v>0</v>
      </c>
      <c r="CL212">
        <v>0</v>
      </c>
      <c r="CM212">
        <v>0</v>
      </c>
      <c r="CN212">
        <v>0</v>
      </c>
      <c r="CO212">
        <v>150.69999999999999</v>
      </c>
      <c r="CP212">
        <v>9</v>
      </c>
    </row>
    <row r="213" spans="5:94" ht="15" x14ac:dyDescent="0.25">
      <c r="E213" s="53" t="s">
        <v>362</v>
      </c>
      <c r="CE213" s="52"/>
    </row>
    <row r="214" spans="5:94" ht="15" x14ac:dyDescent="0.25">
      <c r="E214" s="52"/>
      <c r="CE214" s="53" t="s">
        <v>188</v>
      </c>
      <c r="CF214" t="s">
        <v>27</v>
      </c>
      <c r="CG214">
        <v>0</v>
      </c>
      <c r="CH214">
        <v>0</v>
      </c>
      <c r="CI214">
        <v>0</v>
      </c>
      <c r="CJ214">
        <v>0</v>
      </c>
      <c r="CK214">
        <v>0</v>
      </c>
      <c r="CL214">
        <v>0</v>
      </c>
      <c r="CM214">
        <v>0</v>
      </c>
      <c r="CN214">
        <v>0</v>
      </c>
      <c r="CO214">
        <v>129.9</v>
      </c>
      <c r="CP214">
        <v>10</v>
      </c>
    </row>
    <row r="215" spans="5:94" ht="15" x14ac:dyDescent="0.25">
      <c r="E215" s="53" t="s">
        <v>715</v>
      </c>
      <c r="CE215" s="52"/>
    </row>
    <row r="216" spans="5:94" ht="15" x14ac:dyDescent="0.25">
      <c r="E216" s="52"/>
      <c r="CE216" s="53" t="s">
        <v>30</v>
      </c>
      <c r="CF216" t="s">
        <v>27</v>
      </c>
      <c r="CG216">
        <v>0</v>
      </c>
      <c r="CH216">
        <v>0</v>
      </c>
      <c r="CI216">
        <v>0</v>
      </c>
      <c r="CJ216">
        <v>0</v>
      </c>
      <c r="CK216">
        <v>0</v>
      </c>
      <c r="CL216">
        <v>0</v>
      </c>
      <c r="CM216">
        <v>0</v>
      </c>
      <c r="CN216">
        <v>0</v>
      </c>
      <c r="CO216">
        <v>113.8</v>
      </c>
      <c r="CP216">
        <v>11</v>
      </c>
    </row>
    <row r="217" spans="5:94" ht="15" x14ac:dyDescent="0.25">
      <c r="E217" s="53" t="s">
        <v>357</v>
      </c>
      <c r="CE217" s="52"/>
    </row>
    <row r="218" spans="5:94" ht="15" x14ac:dyDescent="0.25">
      <c r="E218" s="52"/>
      <c r="CE218" s="53" t="s">
        <v>169</v>
      </c>
      <c r="CF218" t="s">
        <v>27</v>
      </c>
      <c r="CG218">
        <v>0</v>
      </c>
      <c r="CH218">
        <v>0</v>
      </c>
      <c r="CI218">
        <v>0</v>
      </c>
      <c r="CJ218">
        <v>0</v>
      </c>
      <c r="CK218">
        <v>0</v>
      </c>
      <c r="CL218">
        <v>0</v>
      </c>
      <c r="CM218">
        <v>0</v>
      </c>
      <c r="CN218">
        <v>0</v>
      </c>
      <c r="CO218">
        <v>91.5</v>
      </c>
      <c r="CP218">
        <v>12</v>
      </c>
    </row>
    <row r="219" spans="5:94" ht="15" x14ac:dyDescent="0.25">
      <c r="E219" s="53" t="s">
        <v>369</v>
      </c>
      <c r="CE219" s="52"/>
    </row>
    <row r="220" spans="5:94" ht="15" x14ac:dyDescent="0.25">
      <c r="E220" s="52"/>
      <c r="CE220" s="53" t="s">
        <v>116</v>
      </c>
      <c r="CF220" t="s">
        <v>27</v>
      </c>
      <c r="CG220">
        <v>0</v>
      </c>
      <c r="CH220">
        <v>0</v>
      </c>
      <c r="CI220">
        <v>0</v>
      </c>
      <c r="CJ220">
        <v>0</v>
      </c>
      <c r="CK220">
        <v>0</v>
      </c>
      <c r="CL220">
        <v>0</v>
      </c>
      <c r="CM220">
        <v>0</v>
      </c>
      <c r="CN220">
        <v>0</v>
      </c>
      <c r="CO220">
        <v>86.5</v>
      </c>
      <c r="CP220">
        <v>13</v>
      </c>
    </row>
    <row r="221" spans="5:94" ht="15" x14ac:dyDescent="0.25">
      <c r="E221" s="53" t="s">
        <v>375</v>
      </c>
      <c r="CE221" s="52"/>
    </row>
    <row r="222" spans="5:94" ht="15" x14ac:dyDescent="0.25">
      <c r="E222" s="52"/>
      <c r="CE222" s="53" t="s">
        <v>87</v>
      </c>
      <c r="CF222" t="s">
        <v>27</v>
      </c>
      <c r="CG222">
        <v>0</v>
      </c>
      <c r="CH222">
        <v>0</v>
      </c>
      <c r="CI222">
        <v>0</v>
      </c>
      <c r="CJ222">
        <v>0</v>
      </c>
      <c r="CK222">
        <v>0</v>
      </c>
      <c r="CL222">
        <v>0</v>
      </c>
      <c r="CM222">
        <v>0</v>
      </c>
      <c r="CN222">
        <v>0</v>
      </c>
      <c r="CO222">
        <v>62</v>
      </c>
      <c r="CP222">
        <v>14</v>
      </c>
    </row>
    <row r="223" spans="5:94" ht="15" x14ac:dyDescent="0.25">
      <c r="E223" s="53" t="s">
        <v>363</v>
      </c>
      <c r="CE223" s="52"/>
    </row>
    <row r="224" spans="5:94" ht="15" x14ac:dyDescent="0.25">
      <c r="E224" s="52"/>
      <c r="CE224" s="53" t="s">
        <v>189</v>
      </c>
      <c r="CF224" t="s">
        <v>27</v>
      </c>
      <c r="CG224">
        <v>0</v>
      </c>
      <c r="CH224">
        <v>0</v>
      </c>
      <c r="CI224">
        <v>0</v>
      </c>
      <c r="CJ224">
        <v>0</v>
      </c>
      <c r="CK224">
        <v>0</v>
      </c>
      <c r="CL224">
        <v>0</v>
      </c>
      <c r="CM224">
        <v>0</v>
      </c>
      <c r="CN224">
        <v>0</v>
      </c>
      <c r="CO224">
        <v>34.1</v>
      </c>
      <c r="CP224">
        <v>15</v>
      </c>
    </row>
    <row r="225" spans="5:94" ht="15" x14ac:dyDescent="0.25">
      <c r="E225" s="53" t="s">
        <v>360</v>
      </c>
      <c r="CE225" s="52"/>
    </row>
    <row r="226" spans="5:94" ht="15" x14ac:dyDescent="0.25">
      <c r="E226" s="52"/>
      <c r="CE226" s="53" t="s">
        <v>190</v>
      </c>
      <c r="CF226" t="s">
        <v>27</v>
      </c>
      <c r="CG226">
        <v>0</v>
      </c>
      <c r="CH226">
        <v>0</v>
      </c>
      <c r="CI226">
        <v>0</v>
      </c>
      <c r="CJ226">
        <v>0</v>
      </c>
      <c r="CK226">
        <v>0</v>
      </c>
      <c r="CL226">
        <v>0</v>
      </c>
      <c r="CM226">
        <v>0</v>
      </c>
      <c r="CN226">
        <v>0</v>
      </c>
      <c r="CO226">
        <v>20.7</v>
      </c>
      <c r="CP226">
        <v>17</v>
      </c>
    </row>
    <row r="227" spans="5:94" ht="15" x14ac:dyDescent="0.25">
      <c r="E227" s="53" t="s">
        <v>716</v>
      </c>
      <c r="CE227" s="52"/>
    </row>
    <row r="228" spans="5:94" ht="15" x14ac:dyDescent="0.25">
      <c r="E228" s="52"/>
      <c r="CE228" s="53" t="s">
        <v>26</v>
      </c>
      <c r="CF228" t="s">
        <v>129</v>
      </c>
      <c r="CG228" t="s">
        <v>108</v>
      </c>
      <c r="CH228" t="s">
        <v>113</v>
      </c>
      <c r="CI228" t="s">
        <v>108</v>
      </c>
      <c r="CJ228" t="s">
        <v>113</v>
      </c>
      <c r="CK228" t="s">
        <v>108</v>
      </c>
      <c r="CL228" t="s">
        <v>130</v>
      </c>
      <c r="CM228" t="s">
        <v>26</v>
      </c>
      <c r="CN228" t="s">
        <v>130</v>
      </c>
      <c r="CO228" t="s">
        <v>26</v>
      </c>
      <c r="CP228" t="s">
        <v>113</v>
      </c>
    </row>
    <row r="229" spans="5:94" ht="15" x14ac:dyDescent="0.25">
      <c r="E229" s="53" t="s">
        <v>364</v>
      </c>
      <c r="CE229" s="53" t="s">
        <v>117</v>
      </c>
      <c r="CF229" t="s">
        <v>27</v>
      </c>
      <c r="CG229">
        <v>948.2</v>
      </c>
      <c r="CI229">
        <v>3334.9</v>
      </c>
      <c r="CK229">
        <v>3244.4</v>
      </c>
      <c r="CM229">
        <v>2637.3</v>
      </c>
      <c r="CO229">
        <v>6194.5</v>
      </c>
    </row>
    <row r="230" spans="5:94" x14ac:dyDescent="0.25">
      <c r="E230" s="52"/>
      <c r="CE230" s="52"/>
    </row>
    <row r="231" spans="5:94" ht="15" x14ac:dyDescent="0.25">
      <c r="E231" s="53" t="s">
        <v>358</v>
      </c>
      <c r="CE231" s="53" t="s">
        <v>26</v>
      </c>
      <c r="CF231" t="s">
        <v>129</v>
      </c>
      <c r="CG231" t="s">
        <v>108</v>
      </c>
      <c r="CH231" t="s">
        <v>113</v>
      </c>
      <c r="CI231" t="s">
        <v>108</v>
      </c>
      <c r="CJ231" t="s">
        <v>113</v>
      </c>
      <c r="CK231" t="s">
        <v>108</v>
      </c>
      <c r="CL231" t="s">
        <v>130</v>
      </c>
      <c r="CM231" t="s">
        <v>26</v>
      </c>
      <c r="CN231" t="s">
        <v>130</v>
      </c>
      <c r="CO231" t="s">
        <v>26</v>
      </c>
      <c r="CP231" t="s">
        <v>113</v>
      </c>
    </row>
    <row r="232" spans="5:94" ht="15" x14ac:dyDescent="0.25">
      <c r="E232" s="52"/>
      <c r="CE232" s="53"/>
      <c r="CG232" t="s">
        <v>117</v>
      </c>
      <c r="CH232" t="s">
        <v>131</v>
      </c>
      <c r="CI232" t="s">
        <v>132</v>
      </c>
      <c r="CJ232" t="s">
        <v>133</v>
      </c>
      <c r="CK232" t="s">
        <v>191</v>
      </c>
      <c r="CL232" t="s">
        <v>192</v>
      </c>
      <c r="CM232" t="s">
        <v>110</v>
      </c>
    </row>
    <row r="233" spans="5:94" ht="15" x14ac:dyDescent="0.25">
      <c r="E233" s="53" t="s">
        <v>366</v>
      </c>
      <c r="CE233" s="53"/>
      <c r="CG233" t="s">
        <v>137</v>
      </c>
      <c r="CH233" t="s">
        <v>138</v>
      </c>
      <c r="CI233" t="s">
        <v>139</v>
      </c>
      <c r="CJ233" t="s">
        <v>140</v>
      </c>
      <c r="CK233" t="s">
        <v>141</v>
      </c>
      <c r="CL233" t="s">
        <v>142</v>
      </c>
      <c r="CM233" t="s">
        <v>179</v>
      </c>
      <c r="CN233" s="54">
        <v>40909</v>
      </c>
    </row>
    <row r="234" spans="5:94" ht="15" x14ac:dyDescent="0.25">
      <c r="E234" s="52"/>
      <c r="CE234" s="53"/>
      <c r="CH234" t="s">
        <v>144</v>
      </c>
      <c r="CI234" t="s">
        <v>145</v>
      </c>
      <c r="CJ234" t="s">
        <v>146</v>
      </c>
      <c r="CK234" t="s">
        <v>147</v>
      </c>
      <c r="CL234" t="s">
        <v>180</v>
      </c>
      <c r="CM234" t="s">
        <v>181</v>
      </c>
    </row>
    <row r="235" spans="5:94" ht="15" x14ac:dyDescent="0.25">
      <c r="E235" s="53" t="s">
        <v>365</v>
      </c>
      <c r="CE235" s="53"/>
      <c r="CI235" t="s">
        <v>150</v>
      </c>
      <c r="CJ235" t="s">
        <v>151</v>
      </c>
      <c r="CK235" t="s">
        <v>152</v>
      </c>
      <c r="CL235" t="s">
        <v>153</v>
      </c>
    </row>
    <row r="236" spans="5:94" x14ac:dyDescent="0.25">
      <c r="E236" s="52"/>
      <c r="CE236" s="52"/>
    </row>
    <row r="237" spans="5:94" ht="15" x14ac:dyDescent="0.25">
      <c r="E237" s="53" t="s">
        <v>349</v>
      </c>
      <c r="CE237" s="53"/>
      <c r="CG237" t="s">
        <v>182</v>
      </c>
      <c r="CH237">
        <v>2012</v>
      </c>
      <c r="CI237" t="s">
        <v>183</v>
      </c>
      <c r="CJ237">
        <v>2011</v>
      </c>
      <c r="CK237" t="s">
        <v>154</v>
      </c>
      <c r="CL237">
        <v>2010</v>
      </c>
      <c r="CM237" t="s">
        <v>155</v>
      </c>
      <c r="CN237">
        <v>2009</v>
      </c>
      <c r="CO237" t="s">
        <v>156</v>
      </c>
      <c r="CP237">
        <v>2008</v>
      </c>
    </row>
    <row r="238" spans="5:94" ht="15" x14ac:dyDescent="0.25">
      <c r="E238" s="52"/>
      <c r="CE238" s="53" t="s">
        <v>110</v>
      </c>
      <c r="CG238" t="s">
        <v>111</v>
      </c>
      <c r="CH238" t="s">
        <v>112</v>
      </c>
      <c r="CI238" t="s">
        <v>111</v>
      </c>
      <c r="CJ238" t="s">
        <v>112</v>
      </c>
      <c r="CK238" t="s">
        <v>111</v>
      </c>
      <c r="CL238" t="s">
        <v>112</v>
      </c>
      <c r="CM238" t="s">
        <v>111</v>
      </c>
      <c r="CN238" t="s">
        <v>112</v>
      </c>
      <c r="CO238" t="s">
        <v>111</v>
      </c>
      <c r="CP238" t="s">
        <v>112</v>
      </c>
    </row>
    <row r="239" spans="5:94" ht="15" x14ac:dyDescent="0.25">
      <c r="E239" s="53" t="s">
        <v>367</v>
      </c>
      <c r="CE239" s="53" t="s">
        <v>26</v>
      </c>
      <c r="CF239" t="s">
        <v>129</v>
      </c>
      <c r="CG239" t="s">
        <v>108</v>
      </c>
      <c r="CH239" t="s">
        <v>113</v>
      </c>
      <c r="CI239" t="s">
        <v>108</v>
      </c>
      <c r="CJ239" t="s">
        <v>113</v>
      </c>
      <c r="CK239" t="s">
        <v>108</v>
      </c>
      <c r="CL239" t="s">
        <v>130</v>
      </c>
      <c r="CM239" t="s">
        <v>26</v>
      </c>
      <c r="CN239" t="s">
        <v>130</v>
      </c>
      <c r="CO239" t="s">
        <v>26</v>
      </c>
      <c r="CP239" t="s">
        <v>113</v>
      </c>
    </row>
    <row r="240" spans="5:94" ht="15" x14ac:dyDescent="0.25">
      <c r="E240" s="52"/>
      <c r="CE240" s="53" t="s">
        <v>36</v>
      </c>
      <c r="CF240" t="s">
        <v>27</v>
      </c>
      <c r="CG240">
        <v>23506.9</v>
      </c>
      <c r="CH240">
        <v>1</v>
      </c>
      <c r="CI240">
        <v>24444.7</v>
      </c>
      <c r="CJ240">
        <v>1</v>
      </c>
      <c r="CK240">
        <v>22453.8</v>
      </c>
      <c r="CL240">
        <v>1</v>
      </c>
      <c r="CM240">
        <v>18681.3</v>
      </c>
      <c r="CN240">
        <v>1</v>
      </c>
      <c r="CO240">
        <v>13353.3</v>
      </c>
      <c r="CP240">
        <v>1</v>
      </c>
    </row>
    <row r="241" spans="5:94" ht="15" x14ac:dyDescent="0.25">
      <c r="E241" s="53" t="s">
        <v>352</v>
      </c>
      <c r="CE241" s="52"/>
    </row>
    <row r="242" spans="5:94" ht="15" x14ac:dyDescent="0.25">
      <c r="E242" s="52"/>
      <c r="CE242" s="53" t="s">
        <v>71</v>
      </c>
      <c r="CF242" t="s">
        <v>27</v>
      </c>
      <c r="CG242">
        <v>3153.1</v>
      </c>
      <c r="CH242">
        <v>2</v>
      </c>
      <c r="CI242">
        <v>3214.7</v>
      </c>
      <c r="CJ242">
        <v>2</v>
      </c>
      <c r="CK242">
        <v>3276.4</v>
      </c>
      <c r="CL242">
        <v>2</v>
      </c>
      <c r="CM242">
        <v>3097.8</v>
      </c>
      <c r="CN242">
        <v>2</v>
      </c>
      <c r="CO242">
        <v>3575</v>
      </c>
      <c r="CP242">
        <v>2</v>
      </c>
    </row>
    <row r="243" spans="5:94" ht="15" x14ac:dyDescent="0.25">
      <c r="E243" s="53" t="s">
        <v>368</v>
      </c>
      <c r="CE243" s="52"/>
    </row>
    <row r="244" spans="5:94" ht="15" x14ac:dyDescent="0.25">
      <c r="E244" s="52"/>
      <c r="CE244" s="53" t="s">
        <v>38</v>
      </c>
      <c r="CF244" t="s">
        <v>27</v>
      </c>
      <c r="CG244">
        <v>1711</v>
      </c>
      <c r="CH244">
        <v>3</v>
      </c>
      <c r="CI244">
        <v>1680.1</v>
      </c>
      <c r="CJ244">
        <v>4</v>
      </c>
      <c r="CK244">
        <v>1461.5</v>
      </c>
      <c r="CL244">
        <v>5</v>
      </c>
      <c r="CM244">
        <v>1340.4</v>
      </c>
      <c r="CN244">
        <v>5</v>
      </c>
      <c r="CO244">
        <v>1068</v>
      </c>
      <c r="CP244">
        <v>7</v>
      </c>
    </row>
    <row r="245" spans="5:94" ht="15" x14ac:dyDescent="0.25">
      <c r="E245" s="53" t="s">
        <v>361</v>
      </c>
      <c r="CE245" s="52"/>
    </row>
    <row r="246" spans="5:94" ht="15" x14ac:dyDescent="0.25">
      <c r="E246" s="52"/>
      <c r="CE246" s="53" t="s">
        <v>34</v>
      </c>
      <c r="CF246" t="s">
        <v>27</v>
      </c>
      <c r="CG246">
        <v>1673.6</v>
      </c>
      <c r="CH246">
        <v>4</v>
      </c>
      <c r="CI246">
        <v>1887.3</v>
      </c>
      <c r="CJ246">
        <v>3</v>
      </c>
      <c r="CK246">
        <v>2346.6</v>
      </c>
      <c r="CL246">
        <v>3</v>
      </c>
      <c r="CM246">
        <v>2410</v>
      </c>
      <c r="CN246">
        <v>3</v>
      </c>
      <c r="CO246">
        <v>2709.4</v>
      </c>
      <c r="CP246">
        <v>3</v>
      </c>
    </row>
    <row r="247" spans="5:94" ht="15" x14ac:dyDescent="0.25">
      <c r="E247" s="53" t="s">
        <v>649</v>
      </c>
      <c r="CE247" s="52"/>
    </row>
    <row r="248" spans="5:94" ht="15" x14ac:dyDescent="0.25">
      <c r="E248" s="52"/>
      <c r="CE248" s="53" t="s">
        <v>52</v>
      </c>
      <c r="CF248" t="s">
        <v>27</v>
      </c>
      <c r="CG248">
        <v>1224.0999999999999</v>
      </c>
      <c r="CH248">
        <v>5</v>
      </c>
      <c r="CI248">
        <v>897.3</v>
      </c>
      <c r="CJ248">
        <v>7</v>
      </c>
      <c r="CK248">
        <v>945</v>
      </c>
      <c r="CL248">
        <v>6</v>
      </c>
      <c r="CM248">
        <v>1116.9000000000001</v>
      </c>
      <c r="CN248">
        <v>6</v>
      </c>
      <c r="CO248">
        <v>845.5</v>
      </c>
      <c r="CP248">
        <v>8</v>
      </c>
    </row>
    <row r="249" spans="5:94" ht="15" x14ac:dyDescent="0.25">
      <c r="E249" s="53" t="s">
        <v>354</v>
      </c>
      <c r="CE249" s="52"/>
    </row>
    <row r="250" spans="5:94" ht="15" x14ac:dyDescent="0.25">
      <c r="E250" s="52"/>
      <c r="CE250" s="53" t="s">
        <v>35</v>
      </c>
      <c r="CF250" t="s">
        <v>27</v>
      </c>
      <c r="CG250">
        <v>912.6</v>
      </c>
      <c r="CH250">
        <v>6</v>
      </c>
      <c r="CI250">
        <v>1397.4</v>
      </c>
      <c r="CJ250">
        <v>5</v>
      </c>
      <c r="CK250">
        <v>1556.1</v>
      </c>
      <c r="CL250">
        <v>4</v>
      </c>
      <c r="CM250">
        <v>1592</v>
      </c>
      <c r="CN250">
        <v>4</v>
      </c>
      <c r="CO250">
        <v>1732.8</v>
      </c>
      <c r="CP250">
        <v>4</v>
      </c>
    </row>
    <row r="251" spans="5:94" ht="15" x14ac:dyDescent="0.25">
      <c r="E251" s="53" t="s">
        <v>487</v>
      </c>
      <c r="CE251" s="52"/>
    </row>
    <row r="252" spans="5:94" ht="15" x14ac:dyDescent="0.25">
      <c r="E252" s="52"/>
      <c r="CE252" s="53" t="s">
        <v>162</v>
      </c>
      <c r="CF252" t="s">
        <v>27</v>
      </c>
      <c r="CG252">
        <v>606.79999999999995</v>
      </c>
      <c r="CH252">
        <v>7</v>
      </c>
      <c r="CI252">
        <v>970</v>
      </c>
      <c r="CJ252">
        <v>6</v>
      </c>
      <c r="CK252">
        <v>803.6</v>
      </c>
      <c r="CL252">
        <v>8</v>
      </c>
      <c r="CM252">
        <v>884.9</v>
      </c>
      <c r="CN252">
        <v>7</v>
      </c>
      <c r="CO252">
        <v>1176.7</v>
      </c>
      <c r="CP252">
        <v>6</v>
      </c>
    </row>
    <row r="253" spans="5:94" ht="15" x14ac:dyDescent="0.25">
      <c r="E253" s="53" t="s">
        <v>488</v>
      </c>
      <c r="CE253" s="52"/>
    </row>
    <row r="254" spans="5:94" ht="15" x14ac:dyDescent="0.25">
      <c r="E254" s="52"/>
      <c r="CE254" s="53" t="s">
        <v>32</v>
      </c>
      <c r="CF254" t="s">
        <v>27</v>
      </c>
      <c r="CG254">
        <v>604.29999999999995</v>
      </c>
      <c r="CH254">
        <v>8</v>
      </c>
      <c r="CI254">
        <v>269.8</v>
      </c>
      <c r="CJ254">
        <v>13</v>
      </c>
      <c r="CK254">
        <v>890.1</v>
      </c>
      <c r="CL254">
        <v>7</v>
      </c>
      <c r="CM254">
        <v>736.6</v>
      </c>
      <c r="CN254">
        <v>8</v>
      </c>
      <c r="CO254">
        <v>408.2</v>
      </c>
      <c r="CP254">
        <v>12</v>
      </c>
    </row>
    <row r="255" spans="5:94" ht="15" x14ac:dyDescent="0.25">
      <c r="E255" s="53" t="s">
        <v>353</v>
      </c>
      <c r="CE255" s="52"/>
    </row>
    <row r="256" spans="5:94" ht="15" x14ac:dyDescent="0.25">
      <c r="E256" s="52"/>
      <c r="CE256" s="53" t="s">
        <v>87</v>
      </c>
      <c r="CF256" t="s">
        <v>27</v>
      </c>
      <c r="CG256">
        <v>433.5</v>
      </c>
      <c r="CH256">
        <v>9</v>
      </c>
      <c r="CI256">
        <v>352.8</v>
      </c>
      <c r="CJ256">
        <v>11</v>
      </c>
      <c r="CK256">
        <v>657.4</v>
      </c>
      <c r="CL256">
        <v>10</v>
      </c>
      <c r="CM256">
        <v>706.7</v>
      </c>
      <c r="CN256">
        <v>9</v>
      </c>
      <c r="CO256">
        <v>1235.5</v>
      </c>
      <c r="CP256">
        <v>5</v>
      </c>
    </row>
    <row r="257" spans="5:94" ht="15" x14ac:dyDescent="0.25">
      <c r="E257" s="53" t="s">
        <v>355</v>
      </c>
      <c r="CE257" s="52"/>
    </row>
    <row r="258" spans="5:94" ht="15" x14ac:dyDescent="0.25">
      <c r="E258" s="52"/>
      <c r="CE258" s="53" t="s">
        <v>60</v>
      </c>
      <c r="CF258" t="s">
        <v>27</v>
      </c>
      <c r="CG258">
        <v>367.2</v>
      </c>
      <c r="CH258">
        <v>10</v>
      </c>
      <c r="CI258">
        <v>279</v>
      </c>
      <c r="CJ258">
        <v>12</v>
      </c>
      <c r="CK258">
        <v>338.4</v>
      </c>
      <c r="CL258">
        <v>14</v>
      </c>
      <c r="CM258">
        <v>294.60000000000002</v>
      </c>
      <c r="CN258">
        <v>13</v>
      </c>
      <c r="CO258">
        <v>190.3</v>
      </c>
      <c r="CP258">
        <v>19</v>
      </c>
    </row>
    <row r="259" spans="5:94" ht="15" x14ac:dyDescent="0.25">
      <c r="E259" s="53" t="s">
        <v>346</v>
      </c>
      <c r="CE259" s="52"/>
    </row>
    <row r="260" spans="5:94" ht="15" x14ac:dyDescent="0.25">
      <c r="E260" s="52"/>
      <c r="CE260" s="53" t="s">
        <v>167</v>
      </c>
      <c r="CF260" t="s">
        <v>27</v>
      </c>
      <c r="CG260">
        <v>359.2</v>
      </c>
      <c r="CH260">
        <v>11</v>
      </c>
      <c r="CI260">
        <v>485.2</v>
      </c>
      <c r="CJ260">
        <v>10</v>
      </c>
      <c r="CK260">
        <v>423.1</v>
      </c>
      <c r="CL260">
        <v>12</v>
      </c>
      <c r="CM260">
        <v>178.2</v>
      </c>
      <c r="CN260">
        <v>16</v>
      </c>
      <c r="CO260">
        <v>145.80000000000001</v>
      </c>
      <c r="CP260">
        <v>21</v>
      </c>
    </row>
    <row r="261" spans="5:94" ht="15" x14ac:dyDescent="0.25">
      <c r="E261" s="53" t="s">
        <v>347</v>
      </c>
      <c r="CE261" s="52"/>
    </row>
    <row r="262" spans="5:94" ht="15" x14ac:dyDescent="0.25">
      <c r="E262" s="52"/>
      <c r="CE262" s="53" t="s">
        <v>42</v>
      </c>
      <c r="CF262" t="s">
        <v>27</v>
      </c>
      <c r="CG262">
        <v>298.2</v>
      </c>
      <c r="CH262">
        <v>12</v>
      </c>
      <c r="CI262">
        <v>690.8</v>
      </c>
      <c r="CJ262">
        <v>9</v>
      </c>
      <c r="CK262">
        <v>683.4</v>
      </c>
      <c r="CL262">
        <v>9</v>
      </c>
      <c r="CM262">
        <v>346.3</v>
      </c>
      <c r="CN262">
        <v>11</v>
      </c>
      <c r="CO262">
        <v>459</v>
      </c>
      <c r="CP262">
        <v>10</v>
      </c>
    </row>
    <row r="263" spans="5:94" ht="15" x14ac:dyDescent="0.25">
      <c r="E263" s="53" t="s">
        <v>345</v>
      </c>
      <c r="CE263" s="52"/>
    </row>
    <row r="264" spans="5:94" ht="15" x14ac:dyDescent="0.25">
      <c r="E264" s="52"/>
      <c r="CE264" s="53" t="s">
        <v>49</v>
      </c>
      <c r="CF264" t="s">
        <v>27</v>
      </c>
      <c r="CG264">
        <v>296.8</v>
      </c>
      <c r="CH264">
        <v>13</v>
      </c>
      <c r="CI264">
        <v>178.3</v>
      </c>
      <c r="CJ264">
        <v>20</v>
      </c>
      <c r="CK264">
        <v>81.2</v>
      </c>
      <c r="CL264">
        <v>28</v>
      </c>
      <c r="CM264">
        <v>87.6</v>
      </c>
      <c r="CN264">
        <v>22</v>
      </c>
      <c r="CO264">
        <v>72</v>
      </c>
      <c r="CP264">
        <v>25</v>
      </c>
    </row>
    <row r="265" spans="5:94" ht="15" x14ac:dyDescent="0.25">
      <c r="E265" s="53" t="s">
        <v>374</v>
      </c>
      <c r="CE265" s="52"/>
    </row>
    <row r="266" spans="5:94" ht="15" x14ac:dyDescent="0.25">
      <c r="E266" s="52"/>
      <c r="CE266" s="53" t="s">
        <v>57</v>
      </c>
      <c r="CF266" t="s">
        <v>27</v>
      </c>
      <c r="CG266">
        <v>268.8</v>
      </c>
      <c r="CH266">
        <v>14</v>
      </c>
      <c r="CI266">
        <v>249.2</v>
      </c>
      <c r="CJ266">
        <v>15</v>
      </c>
      <c r="CK266">
        <v>232.9</v>
      </c>
      <c r="CL266">
        <v>17</v>
      </c>
      <c r="CM266">
        <v>145.69999999999999</v>
      </c>
      <c r="CN266">
        <v>18</v>
      </c>
      <c r="CO266">
        <v>0</v>
      </c>
      <c r="CP266">
        <v>0</v>
      </c>
    </row>
    <row r="267" spans="5:94" ht="15" x14ac:dyDescent="0.25">
      <c r="E267" s="53" t="s">
        <v>351</v>
      </c>
      <c r="CE267" s="52"/>
    </row>
    <row r="268" spans="5:94" ht="15" x14ac:dyDescent="0.25">
      <c r="E268" s="52"/>
      <c r="CE268" s="53" t="s">
        <v>59</v>
      </c>
      <c r="CF268" t="s">
        <v>27</v>
      </c>
      <c r="CG268">
        <v>260.10000000000002</v>
      </c>
      <c r="CH268">
        <v>15</v>
      </c>
      <c r="CI268">
        <v>248.5</v>
      </c>
      <c r="CJ268">
        <v>16</v>
      </c>
      <c r="CK268">
        <v>221.2</v>
      </c>
      <c r="CL268">
        <v>19</v>
      </c>
      <c r="CM268">
        <v>173.1</v>
      </c>
      <c r="CN268">
        <v>17</v>
      </c>
      <c r="CO268">
        <v>246.6</v>
      </c>
      <c r="CP268">
        <v>16</v>
      </c>
    </row>
    <row r="269" spans="5:94" ht="15" x14ac:dyDescent="0.25">
      <c r="E269" s="53" t="s">
        <v>350</v>
      </c>
      <c r="CE269" s="52"/>
    </row>
    <row r="270" spans="5:94" ht="15" x14ac:dyDescent="0.25">
      <c r="E270" s="52"/>
      <c r="CE270" s="53" t="s">
        <v>44</v>
      </c>
      <c r="CF270" t="s">
        <v>27</v>
      </c>
      <c r="CG270">
        <v>246</v>
      </c>
      <c r="CH270">
        <v>16</v>
      </c>
      <c r="CI270">
        <v>250.4</v>
      </c>
      <c r="CJ270">
        <v>14</v>
      </c>
      <c r="CK270">
        <v>237.5</v>
      </c>
      <c r="CL270">
        <v>16</v>
      </c>
      <c r="CM270">
        <v>82</v>
      </c>
      <c r="CN270">
        <v>23</v>
      </c>
      <c r="CO270">
        <v>84.3</v>
      </c>
      <c r="CP270">
        <v>24</v>
      </c>
    </row>
    <row r="271" spans="5:94" ht="15" x14ac:dyDescent="0.25">
      <c r="E271" s="53" t="s">
        <v>403</v>
      </c>
      <c r="CE271" s="52"/>
    </row>
    <row r="272" spans="5:94" ht="15" x14ac:dyDescent="0.25">
      <c r="E272" s="52"/>
      <c r="CE272" s="53" t="s">
        <v>45</v>
      </c>
      <c r="CF272" t="s">
        <v>27</v>
      </c>
      <c r="CG272">
        <v>146.4</v>
      </c>
      <c r="CH272">
        <v>17</v>
      </c>
      <c r="CI272">
        <v>157.19999999999999</v>
      </c>
      <c r="CJ272">
        <v>21</v>
      </c>
      <c r="CK272">
        <v>120.6</v>
      </c>
      <c r="CL272">
        <v>24</v>
      </c>
      <c r="CM272">
        <v>0</v>
      </c>
      <c r="CN272">
        <v>0</v>
      </c>
      <c r="CO272">
        <v>62.5</v>
      </c>
      <c r="CP272">
        <v>27</v>
      </c>
    </row>
    <row r="273" spans="5:94" ht="15" x14ac:dyDescent="0.25">
      <c r="E273" s="53" t="s">
        <v>404</v>
      </c>
      <c r="CE273" s="52"/>
    </row>
    <row r="274" spans="5:94" ht="15" x14ac:dyDescent="0.25">
      <c r="E274" s="52"/>
      <c r="CE274" s="53" t="s">
        <v>40</v>
      </c>
      <c r="CF274" t="s">
        <v>27</v>
      </c>
      <c r="CG274">
        <v>106.6</v>
      </c>
      <c r="CH274">
        <v>18</v>
      </c>
      <c r="CI274">
        <v>225.4</v>
      </c>
      <c r="CJ274">
        <v>18</v>
      </c>
      <c r="CK274">
        <v>187.2</v>
      </c>
      <c r="CL274">
        <v>22</v>
      </c>
      <c r="CM274">
        <v>219.3</v>
      </c>
      <c r="CN274">
        <v>14</v>
      </c>
      <c r="CO274">
        <v>335.2</v>
      </c>
      <c r="CP274">
        <v>14</v>
      </c>
    </row>
    <row r="275" spans="5:94" x14ac:dyDescent="0.25">
      <c r="CE275" s="52"/>
    </row>
    <row r="276" spans="5:94" ht="15" x14ac:dyDescent="0.25">
      <c r="CE276" s="53" t="s">
        <v>63</v>
      </c>
      <c r="CF276" t="s">
        <v>27</v>
      </c>
      <c r="CG276">
        <v>100.4</v>
      </c>
      <c r="CH276">
        <v>19</v>
      </c>
      <c r="CI276">
        <v>120.6</v>
      </c>
      <c r="CJ276">
        <v>23</v>
      </c>
      <c r="CK276">
        <v>148.4</v>
      </c>
      <c r="CL276">
        <v>23</v>
      </c>
      <c r="CM276">
        <v>123.9</v>
      </c>
      <c r="CN276">
        <v>20</v>
      </c>
      <c r="CO276">
        <v>111.8</v>
      </c>
      <c r="CP276">
        <v>23</v>
      </c>
    </row>
    <row r="277" spans="5:94" x14ac:dyDescent="0.25">
      <c r="CE277" s="52"/>
    </row>
    <row r="278" spans="5:94" ht="15" x14ac:dyDescent="0.25">
      <c r="CE278" s="53" t="s">
        <v>116</v>
      </c>
      <c r="CF278" t="s">
        <v>27</v>
      </c>
      <c r="CG278">
        <v>83.9</v>
      </c>
      <c r="CH278">
        <v>20</v>
      </c>
      <c r="CI278">
        <v>41.8</v>
      </c>
      <c r="CJ278">
        <v>29</v>
      </c>
      <c r="CK278">
        <v>52.4</v>
      </c>
      <c r="CL278">
        <v>30</v>
      </c>
      <c r="CM278">
        <v>81.3</v>
      </c>
      <c r="CN278">
        <v>24</v>
      </c>
      <c r="CO278">
        <v>396.3</v>
      </c>
      <c r="CP278">
        <v>13</v>
      </c>
    </row>
    <row r="279" spans="5:94" x14ac:dyDescent="0.25">
      <c r="CE279" s="52"/>
    </row>
    <row r="280" spans="5:94" ht="15" x14ac:dyDescent="0.25">
      <c r="CE280" s="53" t="s">
        <v>62</v>
      </c>
      <c r="CF280" t="s">
        <v>27</v>
      </c>
      <c r="CG280">
        <v>83.9</v>
      </c>
      <c r="CH280">
        <v>21</v>
      </c>
      <c r="CI280">
        <v>125.7</v>
      </c>
      <c r="CJ280">
        <v>22</v>
      </c>
      <c r="CK280">
        <v>217.3</v>
      </c>
      <c r="CL280">
        <v>20</v>
      </c>
      <c r="CM280">
        <v>185.5</v>
      </c>
      <c r="CN280">
        <v>15</v>
      </c>
      <c r="CO280">
        <v>276.89999999999998</v>
      </c>
      <c r="CP280">
        <v>15</v>
      </c>
    </row>
    <row r="281" spans="5:94" x14ac:dyDescent="0.25">
      <c r="CE281" s="52"/>
    </row>
    <row r="282" spans="5:94" ht="15" x14ac:dyDescent="0.25">
      <c r="CE282" s="53" t="s">
        <v>29</v>
      </c>
      <c r="CF282" t="s">
        <v>27</v>
      </c>
      <c r="CG282">
        <v>50.9</v>
      </c>
      <c r="CH282">
        <v>22</v>
      </c>
      <c r="CI282">
        <v>855.8</v>
      </c>
      <c r="CJ282">
        <v>8</v>
      </c>
      <c r="CK282">
        <v>626.70000000000005</v>
      </c>
      <c r="CL282">
        <v>11</v>
      </c>
      <c r="CM282">
        <v>337.6</v>
      </c>
      <c r="CN282">
        <v>12</v>
      </c>
      <c r="CO282">
        <v>521.70000000000005</v>
      </c>
      <c r="CP282">
        <v>9</v>
      </c>
    </row>
    <row r="283" spans="5:94" x14ac:dyDescent="0.25">
      <c r="CE283" s="52"/>
    </row>
    <row r="284" spans="5:94" ht="15" x14ac:dyDescent="0.25">
      <c r="CE284" s="53" t="s">
        <v>168</v>
      </c>
      <c r="CF284" t="s">
        <v>27</v>
      </c>
      <c r="CG284">
        <v>45.6</v>
      </c>
      <c r="CH284">
        <v>23</v>
      </c>
      <c r="CI284">
        <v>234.5</v>
      </c>
      <c r="CJ284">
        <v>17</v>
      </c>
      <c r="CK284">
        <v>225</v>
      </c>
      <c r="CL284">
        <v>18</v>
      </c>
      <c r="CM284">
        <v>60.9</v>
      </c>
      <c r="CN284">
        <v>25</v>
      </c>
      <c r="CO284">
        <v>122.9</v>
      </c>
      <c r="CP284">
        <v>22</v>
      </c>
    </row>
    <row r="285" spans="5:94" x14ac:dyDescent="0.25">
      <c r="CE285" s="52"/>
    </row>
    <row r="286" spans="5:94" ht="15" x14ac:dyDescent="0.25">
      <c r="CE286" s="53" t="s">
        <v>80</v>
      </c>
      <c r="CF286" t="s">
        <v>27</v>
      </c>
      <c r="CG286">
        <v>41.9</v>
      </c>
      <c r="CH286">
        <v>24</v>
      </c>
      <c r="CI286">
        <v>39</v>
      </c>
      <c r="CJ286">
        <v>30</v>
      </c>
      <c r="CK286">
        <v>104.6</v>
      </c>
      <c r="CL286">
        <v>26</v>
      </c>
      <c r="CM286">
        <v>44.5</v>
      </c>
      <c r="CN286">
        <v>28</v>
      </c>
      <c r="CO286">
        <v>5</v>
      </c>
      <c r="CP286">
        <v>37</v>
      </c>
    </row>
    <row r="287" spans="5:94" x14ac:dyDescent="0.25">
      <c r="CE287" s="52"/>
    </row>
    <row r="288" spans="5:94" ht="15" x14ac:dyDescent="0.25">
      <c r="CE288" s="53" t="s">
        <v>106</v>
      </c>
      <c r="CF288" t="s">
        <v>27</v>
      </c>
      <c r="CG288">
        <v>41.5</v>
      </c>
      <c r="CH288">
        <v>25</v>
      </c>
      <c r="CI288">
        <v>44.3</v>
      </c>
      <c r="CJ288">
        <v>28</v>
      </c>
      <c r="CK288">
        <v>54.5</v>
      </c>
      <c r="CL288">
        <v>29</v>
      </c>
      <c r="CM288">
        <v>45.1</v>
      </c>
      <c r="CN288">
        <v>27</v>
      </c>
      <c r="CO288">
        <v>50.6</v>
      </c>
      <c r="CP288">
        <v>28</v>
      </c>
    </row>
    <row r="289" spans="83:94" x14ac:dyDescent="0.25">
      <c r="CE289" s="52"/>
    </row>
    <row r="290" spans="83:94" ht="15" x14ac:dyDescent="0.25">
      <c r="CE290" s="53" t="s">
        <v>33</v>
      </c>
      <c r="CF290" t="s">
        <v>27</v>
      </c>
      <c r="CG290">
        <v>30.3</v>
      </c>
      <c r="CH290">
        <v>26</v>
      </c>
      <c r="CI290">
        <v>52.5</v>
      </c>
      <c r="CJ290">
        <v>26</v>
      </c>
      <c r="CK290">
        <v>98.5</v>
      </c>
      <c r="CL290">
        <v>27</v>
      </c>
      <c r="CM290">
        <v>25.9</v>
      </c>
      <c r="CN290">
        <v>30</v>
      </c>
      <c r="CO290">
        <v>0</v>
      </c>
      <c r="CP290">
        <v>0</v>
      </c>
    </row>
    <row r="291" spans="83:94" x14ac:dyDescent="0.25">
      <c r="CE291" s="52"/>
    </row>
    <row r="292" spans="83:94" ht="15" x14ac:dyDescent="0.25">
      <c r="CE292" s="53" t="s">
        <v>46</v>
      </c>
      <c r="CF292" t="s">
        <v>27</v>
      </c>
      <c r="CG292">
        <v>29.7</v>
      </c>
      <c r="CH292">
        <v>27</v>
      </c>
      <c r="CI292">
        <v>20.2</v>
      </c>
      <c r="CJ292">
        <v>34</v>
      </c>
      <c r="CK292">
        <v>26.2</v>
      </c>
      <c r="CL292">
        <v>33</v>
      </c>
      <c r="CM292">
        <v>3.4</v>
      </c>
      <c r="CN292">
        <v>38</v>
      </c>
      <c r="CO292">
        <v>8.5</v>
      </c>
      <c r="CP292">
        <v>36</v>
      </c>
    </row>
    <row r="293" spans="83:94" x14ac:dyDescent="0.25">
      <c r="CE293" s="52"/>
    </row>
    <row r="294" spans="83:94" ht="15" x14ac:dyDescent="0.25">
      <c r="CE294" s="53" t="s">
        <v>58</v>
      </c>
      <c r="CF294" t="s">
        <v>27</v>
      </c>
      <c r="CG294">
        <v>23.8</v>
      </c>
      <c r="CH294">
        <v>28</v>
      </c>
      <c r="CI294">
        <v>23.3</v>
      </c>
      <c r="CJ294">
        <v>32</v>
      </c>
      <c r="CK294">
        <v>25.2</v>
      </c>
      <c r="CL294">
        <v>35</v>
      </c>
      <c r="CM294">
        <v>24.6</v>
      </c>
      <c r="CN294">
        <v>31</v>
      </c>
      <c r="CO294">
        <v>24.6</v>
      </c>
      <c r="CP294">
        <v>30</v>
      </c>
    </row>
    <row r="295" spans="83:94" x14ac:dyDescent="0.25">
      <c r="CE295" s="52"/>
    </row>
    <row r="296" spans="83:94" ht="15" x14ac:dyDescent="0.25">
      <c r="CE296" s="53" t="s">
        <v>67</v>
      </c>
      <c r="CF296" t="s">
        <v>27</v>
      </c>
      <c r="CG296">
        <v>13.8</v>
      </c>
      <c r="CH296">
        <v>29</v>
      </c>
      <c r="CI296">
        <v>7.7</v>
      </c>
      <c r="CJ296">
        <v>38</v>
      </c>
      <c r="CK296">
        <v>14.4</v>
      </c>
      <c r="CL296">
        <v>39</v>
      </c>
      <c r="CM296">
        <v>7.1</v>
      </c>
      <c r="CN296">
        <v>35</v>
      </c>
      <c r="CO296">
        <v>17.899999999999999</v>
      </c>
      <c r="CP296">
        <v>32</v>
      </c>
    </row>
    <row r="297" spans="83:94" x14ac:dyDescent="0.25">
      <c r="CE297" s="52"/>
    </row>
    <row r="298" spans="83:94" ht="15" x14ac:dyDescent="0.25">
      <c r="CE298" s="53" t="s">
        <v>161</v>
      </c>
      <c r="CF298" t="s">
        <v>27</v>
      </c>
      <c r="CG298">
        <v>7.3</v>
      </c>
      <c r="CH298">
        <v>30</v>
      </c>
      <c r="CI298">
        <v>12.7</v>
      </c>
      <c r="CJ298">
        <v>36</v>
      </c>
      <c r="CK298">
        <v>13.4</v>
      </c>
      <c r="CL298">
        <v>40</v>
      </c>
      <c r="CM298">
        <v>5</v>
      </c>
      <c r="CN298">
        <v>36</v>
      </c>
      <c r="CO298">
        <v>0</v>
      </c>
      <c r="CP298">
        <v>0</v>
      </c>
    </row>
    <row r="299" spans="83:94" x14ac:dyDescent="0.25">
      <c r="CE299" s="52"/>
    </row>
    <row r="300" spans="83:94" ht="15" x14ac:dyDescent="0.25">
      <c r="CE300" s="53" t="s">
        <v>37</v>
      </c>
      <c r="CF300" t="s">
        <v>27</v>
      </c>
      <c r="CG300">
        <v>5.0999999999999996</v>
      </c>
      <c r="CH300">
        <v>31</v>
      </c>
      <c r="CI300">
        <v>10.1</v>
      </c>
      <c r="CJ300">
        <v>37</v>
      </c>
      <c r="CK300">
        <v>0</v>
      </c>
      <c r="CL300">
        <v>0</v>
      </c>
      <c r="CM300">
        <v>0.3</v>
      </c>
      <c r="CN300">
        <v>39</v>
      </c>
      <c r="CO300">
        <v>0.4</v>
      </c>
      <c r="CP300">
        <v>40</v>
      </c>
    </row>
    <row r="301" spans="83:94" x14ac:dyDescent="0.25">
      <c r="CE301" s="52"/>
    </row>
    <row r="302" spans="83:94" ht="15" x14ac:dyDescent="0.25">
      <c r="CE302" s="53" t="s">
        <v>73</v>
      </c>
      <c r="CF302" t="s">
        <v>27</v>
      </c>
      <c r="CG302">
        <v>2.8</v>
      </c>
      <c r="CH302">
        <v>32</v>
      </c>
      <c r="CI302">
        <v>2.8</v>
      </c>
      <c r="CJ302">
        <v>40</v>
      </c>
      <c r="CK302">
        <v>6.6</v>
      </c>
      <c r="CL302">
        <v>41</v>
      </c>
      <c r="CM302">
        <v>3.7</v>
      </c>
      <c r="CN302">
        <v>37</v>
      </c>
      <c r="CO302">
        <v>1.1000000000000001</v>
      </c>
      <c r="CP302">
        <v>39</v>
      </c>
    </row>
    <row r="303" spans="83:94" x14ac:dyDescent="0.25">
      <c r="CE303" s="52"/>
    </row>
    <row r="304" spans="83:94" ht="15" x14ac:dyDescent="0.25">
      <c r="CE304" s="53" t="s">
        <v>164</v>
      </c>
      <c r="CF304" t="s">
        <v>27</v>
      </c>
      <c r="CG304">
        <v>1.8</v>
      </c>
      <c r="CH304">
        <v>33</v>
      </c>
      <c r="CI304">
        <v>18.2</v>
      </c>
      <c r="CJ304">
        <v>35</v>
      </c>
      <c r="CK304">
        <v>195.5</v>
      </c>
      <c r="CL304">
        <v>21</v>
      </c>
      <c r="CM304">
        <v>60.7</v>
      </c>
      <c r="CN304">
        <v>26</v>
      </c>
      <c r="CO304">
        <v>180</v>
      </c>
      <c r="CP304">
        <v>20</v>
      </c>
    </row>
    <row r="305" spans="83:94" x14ac:dyDescent="0.25">
      <c r="CE305" s="52"/>
    </row>
    <row r="306" spans="83:94" ht="15" x14ac:dyDescent="0.25">
      <c r="CE306" s="53" t="s">
        <v>97</v>
      </c>
      <c r="CF306" t="s">
        <v>27</v>
      </c>
      <c r="CG306">
        <v>1</v>
      </c>
      <c r="CH306">
        <v>34</v>
      </c>
      <c r="CI306">
        <v>7.1</v>
      </c>
      <c r="CJ306">
        <v>39</v>
      </c>
      <c r="CK306">
        <v>15.3</v>
      </c>
      <c r="CL306">
        <v>38</v>
      </c>
      <c r="CM306">
        <v>22.9</v>
      </c>
      <c r="CN306">
        <v>32</v>
      </c>
      <c r="CO306">
        <v>17.3</v>
      </c>
      <c r="CP306">
        <v>33</v>
      </c>
    </row>
    <row r="307" spans="83:94" x14ac:dyDescent="0.25">
      <c r="CE307" s="52"/>
    </row>
    <row r="308" spans="83:94" ht="15" x14ac:dyDescent="0.25">
      <c r="CE308" s="53" t="s">
        <v>172</v>
      </c>
      <c r="CF308" t="s">
        <v>27</v>
      </c>
      <c r="CG308">
        <v>0.5</v>
      </c>
      <c r="CH308">
        <v>35</v>
      </c>
      <c r="CI308">
        <v>49.5</v>
      </c>
      <c r="CJ308">
        <v>27</v>
      </c>
      <c r="CK308">
        <v>0</v>
      </c>
      <c r="CL308">
        <v>0</v>
      </c>
      <c r="CM308">
        <v>0</v>
      </c>
      <c r="CN308">
        <v>0</v>
      </c>
      <c r="CO308">
        <v>0</v>
      </c>
      <c r="CP308">
        <v>0</v>
      </c>
    </row>
    <row r="309" spans="83:94" x14ac:dyDescent="0.25">
      <c r="CE309" s="52"/>
    </row>
    <row r="310" spans="83:94" ht="15" x14ac:dyDescent="0.25">
      <c r="CE310" s="53" t="s">
        <v>68</v>
      </c>
      <c r="CF310" t="s">
        <v>27</v>
      </c>
      <c r="CG310">
        <v>0.4</v>
      </c>
      <c r="CH310">
        <v>36</v>
      </c>
      <c r="CI310">
        <v>0.3</v>
      </c>
      <c r="CJ310">
        <v>41</v>
      </c>
      <c r="CK310">
        <v>0</v>
      </c>
      <c r="CL310">
        <v>0</v>
      </c>
      <c r="CM310">
        <v>0</v>
      </c>
      <c r="CN310">
        <v>0</v>
      </c>
      <c r="CO310">
        <v>0</v>
      </c>
      <c r="CP310">
        <v>0</v>
      </c>
    </row>
    <row r="311" spans="83:94" x14ac:dyDescent="0.25">
      <c r="CE311" s="52"/>
    </row>
    <row r="312" spans="83:94" ht="15" x14ac:dyDescent="0.25">
      <c r="CE312" s="53" t="s">
        <v>170</v>
      </c>
      <c r="CF312" t="s">
        <v>27</v>
      </c>
      <c r="CG312">
        <v>0.1</v>
      </c>
      <c r="CH312">
        <v>37</v>
      </c>
      <c r="CI312">
        <v>0</v>
      </c>
      <c r="CJ312">
        <v>0</v>
      </c>
      <c r="CK312">
        <v>0.2</v>
      </c>
      <c r="CL312">
        <v>42</v>
      </c>
      <c r="CM312">
        <v>0.2</v>
      </c>
      <c r="CN312">
        <v>40</v>
      </c>
      <c r="CO312">
        <v>0</v>
      </c>
      <c r="CP312">
        <v>0</v>
      </c>
    </row>
    <row r="313" spans="83:94" x14ac:dyDescent="0.25">
      <c r="CE313" s="52"/>
    </row>
    <row r="314" spans="83:94" ht="15" x14ac:dyDescent="0.25">
      <c r="CE314" s="53" t="s">
        <v>47</v>
      </c>
      <c r="CF314" t="s">
        <v>27</v>
      </c>
      <c r="CG314">
        <v>0</v>
      </c>
      <c r="CH314">
        <v>0</v>
      </c>
      <c r="CI314">
        <v>218.3</v>
      </c>
      <c r="CJ314">
        <v>19</v>
      </c>
      <c r="CK314">
        <v>350</v>
      </c>
      <c r="CL314">
        <v>13</v>
      </c>
      <c r="CM314">
        <v>422.1</v>
      </c>
      <c r="CN314">
        <v>10</v>
      </c>
      <c r="CO314">
        <v>451.3</v>
      </c>
      <c r="CP314">
        <v>11</v>
      </c>
    </row>
    <row r="315" spans="83:94" x14ac:dyDescent="0.25">
      <c r="CE315" s="52"/>
    </row>
    <row r="316" spans="83:94" ht="15" x14ac:dyDescent="0.25">
      <c r="CE316" s="53" t="s">
        <v>55</v>
      </c>
      <c r="CF316" t="s">
        <v>27</v>
      </c>
      <c r="CG316">
        <v>0</v>
      </c>
      <c r="CH316">
        <v>0</v>
      </c>
      <c r="CI316">
        <v>95.8</v>
      </c>
      <c r="CJ316">
        <v>24</v>
      </c>
      <c r="CK316">
        <v>105.3</v>
      </c>
      <c r="CL316">
        <v>25</v>
      </c>
      <c r="CM316">
        <v>122.3</v>
      </c>
      <c r="CN316">
        <v>21</v>
      </c>
      <c r="CO316">
        <v>217.2</v>
      </c>
      <c r="CP316">
        <v>17</v>
      </c>
    </row>
    <row r="317" spans="83:94" x14ac:dyDescent="0.25">
      <c r="CE317" s="52"/>
    </row>
    <row r="318" spans="83:94" ht="15" x14ac:dyDescent="0.25">
      <c r="CE318" s="53" t="s">
        <v>30</v>
      </c>
      <c r="CF318" t="s">
        <v>27</v>
      </c>
      <c r="CG318">
        <v>0</v>
      </c>
      <c r="CH318">
        <v>0</v>
      </c>
      <c r="CI318">
        <v>75</v>
      </c>
      <c r="CJ318">
        <v>25</v>
      </c>
      <c r="CK318">
        <v>49.5</v>
      </c>
      <c r="CL318">
        <v>31</v>
      </c>
      <c r="CM318">
        <v>0</v>
      </c>
      <c r="CN318">
        <v>0</v>
      </c>
      <c r="CO318">
        <v>2.5</v>
      </c>
      <c r="CP318">
        <v>38</v>
      </c>
    </row>
    <row r="319" spans="83:94" x14ac:dyDescent="0.25">
      <c r="CE319" s="52"/>
    </row>
    <row r="320" spans="83:94" ht="15" x14ac:dyDescent="0.25">
      <c r="CE320" s="53" t="s">
        <v>171</v>
      </c>
      <c r="CF320" t="s">
        <v>27</v>
      </c>
      <c r="CG320">
        <v>0</v>
      </c>
      <c r="CH320">
        <v>0</v>
      </c>
      <c r="CI320">
        <v>38.6</v>
      </c>
      <c r="CJ320">
        <v>31</v>
      </c>
      <c r="CK320">
        <v>22.4</v>
      </c>
      <c r="CL320">
        <v>36</v>
      </c>
      <c r="CM320">
        <v>15</v>
      </c>
      <c r="CN320">
        <v>33</v>
      </c>
      <c r="CO320">
        <v>65.8</v>
      </c>
      <c r="CP320">
        <v>26</v>
      </c>
    </row>
    <row r="321" spans="83:94" x14ac:dyDescent="0.25">
      <c r="CE321" s="52"/>
    </row>
    <row r="322" spans="83:94" ht="15" x14ac:dyDescent="0.25">
      <c r="CE322" s="53" t="s">
        <v>74</v>
      </c>
      <c r="CF322" t="s">
        <v>27</v>
      </c>
      <c r="CG322">
        <v>0</v>
      </c>
      <c r="CH322">
        <v>0</v>
      </c>
      <c r="CI322">
        <v>21.5</v>
      </c>
      <c r="CJ322">
        <v>33</v>
      </c>
      <c r="CK322">
        <v>25.8</v>
      </c>
      <c r="CL322">
        <v>34</v>
      </c>
      <c r="CM322">
        <v>11</v>
      </c>
      <c r="CN322">
        <v>34</v>
      </c>
      <c r="CO322">
        <v>19.3</v>
      </c>
      <c r="CP322">
        <v>31</v>
      </c>
    </row>
    <row r="323" spans="83:94" x14ac:dyDescent="0.25">
      <c r="CE323" s="52"/>
    </row>
    <row r="324" spans="83:94" ht="15" x14ac:dyDescent="0.25">
      <c r="CE324" s="53" t="s">
        <v>39</v>
      </c>
      <c r="CF324" t="s">
        <v>27</v>
      </c>
      <c r="CG324">
        <v>0</v>
      </c>
      <c r="CH324">
        <v>0</v>
      </c>
      <c r="CI324">
        <v>0</v>
      </c>
      <c r="CJ324">
        <v>0</v>
      </c>
      <c r="CK324">
        <v>297</v>
      </c>
      <c r="CL324">
        <v>15</v>
      </c>
      <c r="CM324">
        <v>130.1</v>
      </c>
      <c r="CN324">
        <v>19</v>
      </c>
      <c r="CO324">
        <v>15.4</v>
      </c>
      <c r="CP324">
        <v>34</v>
      </c>
    </row>
    <row r="325" spans="83:94" x14ac:dyDescent="0.25">
      <c r="CE325" s="52"/>
    </row>
    <row r="326" spans="83:94" ht="15" x14ac:dyDescent="0.25">
      <c r="CE326" s="53" t="s">
        <v>169</v>
      </c>
      <c r="CF326" t="s">
        <v>27</v>
      </c>
      <c r="CG326">
        <v>0</v>
      </c>
      <c r="CH326">
        <v>0</v>
      </c>
      <c r="CI326">
        <v>0</v>
      </c>
      <c r="CJ326">
        <v>0</v>
      </c>
      <c r="CK326">
        <v>34.799999999999997</v>
      </c>
      <c r="CL326">
        <v>32</v>
      </c>
      <c r="CM326">
        <v>0</v>
      </c>
      <c r="CN326">
        <v>0</v>
      </c>
      <c r="CO326">
        <v>194.2</v>
      </c>
      <c r="CP326">
        <v>18</v>
      </c>
    </row>
    <row r="327" spans="83:94" x14ac:dyDescent="0.25">
      <c r="CE327" s="52"/>
    </row>
    <row r="328" spans="83:94" ht="15" x14ac:dyDescent="0.25">
      <c r="CE328" s="53" t="s">
        <v>98</v>
      </c>
      <c r="CF328" t="s">
        <v>27</v>
      </c>
      <c r="CG328">
        <v>0</v>
      </c>
      <c r="CH328">
        <v>0</v>
      </c>
      <c r="CI328">
        <v>0</v>
      </c>
      <c r="CJ328">
        <v>0</v>
      </c>
      <c r="CK328">
        <v>17.100000000000001</v>
      </c>
      <c r="CL328">
        <v>37</v>
      </c>
      <c r="CM328">
        <v>27.4</v>
      </c>
      <c r="CN328">
        <v>29</v>
      </c>
      <c r="CO328">
        <v>0</v>
      </c>
      <c r="CP328">
        <v>0</v>
      </c>
    </row>
    <row r="329" spans="83:94" x14ac:dyDescent="0.25">
      <c r="CE329" s="52"/>
    </row>
    <row r="330" spans="83:94" ht="15" x14ac:dyDescent="0.25">
      <c r="CE330" s="53" t="s">
        <v>48</v>
      </c>
      <c r="CF330" t="s">
        <v>27</v>
      </c>
      <c r="CG330">
        <v>0</v>
      </c>
      <c r="CH330">
        <v>0</v>
      </c>
      <c r="CI330">
        <v>0</v>
      </c>
      <c r="CJ330">
        <v>0</v>
      </c>
      <c r="CK330">
        <v>0</v>
      </c>
      <c r="CL330">
        <v>0</v>
      </c>
      <c r="CM330">
        <v>0</v>
      </c>
      <c r="CN330">
        <v>0</v>
      </c>
      <c r="CO330">
        <v>37.5</v>
      </c>
      <c r="CP330">
        <v>29</v>
      </c>
    </row>
    <row r="331" spans="83:94" x14ac:dyDescent="0.25">
      <c r="CE331" s="52"/>
    </row>
    <row r="332" spans="83:94" ht="15" x14ac:dyDescent="0.25">
      <c r="CE332" s="53" t="s">
        <v>43</v>
      </c>
      <c r="CF332" t="s">
        <v>27</v>
      </c>
      <c r="CG332">
        <v>0</v>
      </c>
      <c r="CH332">
        <v>0</v>
      </c>
      <c r="CI332">
        <v>0</v>
      </c>
      <c r="CJ332">
        <v>0</v>
      </c>
      <c r="CK332">
        <v>0</v>
      </c>
      <c r="CL332">
        <v>0</v>
      </c>
      <c r="CM332">
        <v>0</v>
      </c>
      <c r="CN332">
        <v>0</v>
      </c>
      <c r="CO332">
        <v>10.9</v>
      </c>
      <c r="CP332">
        <v>35</v>
      </c>
    </row>
    <row r="333" spans="83:94" x14ac:dyDescent="0.25">
      <c r="CE333" s="52"/>
    </row>
    <row r="334" spans="83:94" ht="15" x14ac:dyDescent="0.25">
      <c r="CE334" s="53" t="s">
        <v>26</v>
      </c>
      <c r="CF334" t="s">
        <v>129</v>
      </c>
      <c r="CG334" t="s">
        <v>108</v>
      </c>
      <c r="CH334" t="s">
        <v>113</v>
      </c>
      <c r="CI334" t="s">
        <v>108</v>
      </c>
      <c r="CJ334" t="s">
        <v>113</v>
      </c>
      <c r="CK334" t="s">
        <v>108</v>
      </c>
      <c r="CL334" t="s">
        <v>130</v>
      </c>
      <c r="CM334" t="s">
        <v>26</v>
      </c>
      <c r="CN334" t="s">
        <v>130</v>
      </c>
      <c r="CO334" t="s">
        <v>26</v>
      </c>
      <c r="CP334" t="s">
        <v>113</v>
      </c>
    </row>
    <row r="335" spans="83:94" ht="15" x14ac:dyDescent="0.25">
      <c r="CE335" s="53" t="s">
        <v>117</v>
      </c>
      <c r="CF335" t="s">
        <v>27</v>
      </c>
      <c r="CG335">
        <v>36739.300000000003</v>
      </c>
      <c r="CI335">
        <v>39993.1</v>
      </c>
      <c r="CK335">
        <v>39642.199999999997</v>
      </c>
      <c r="CM335">
        <v>33853.599999999999</v>
      </c>
      <c r="CO335">
        <v>30449.5</v>
      </c>
    </row>
    <row r="336" spans="83:94" ht="15" x14ac:dyDescent="0.25">
      <c r="CE336" s="53" t="s">
        <v>174</v>
      </c>
    </row>
  </sheetData>
  <pageMargins left="0.7" right="0.7" top="0.75" bottom="0.75" header="0.3" footer="0.3"/>
  <pageSetup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AECE-59DE-41D6-9717-5B4F9BF67025}">
  <dimension ref="A1:CZ320"/>
  <sheetViews>
    <sheetView zoomScaleNormal="100" workbookViewId="0">
      <selection activeCell="O133" sqref="O133"/>
    </sheetView>
  </sheetViews>
  <sheetFormatPr defaultRowHeight="13.2" x14ac:dyDescent="0.25"/>
  <cols>
    <col min="1" max="3" width="13.5546875" customWidth="1"/>
    <col min="4" max="4" width="15.44140625" customWidth="1"/>
    <col min="5" max="6" width="13.5546875" customWidth="1"/>
    <col min="7" max="7" width="13.6640625" customWidth="1"/>
    <col min="8" max="8" width="16.5546875" customWidth="1"/>
    <col min="9" max="19" width="16.44140625" customWidth="1"/>
    <col min="20" max="20" width="17.5546875" customWidth="1"/>
    <col min="21" max="21" width="16.109375" customWidth="1"/>
    <col min="22" max="23" width="13" customWidth="1"/>
    <col min="24" max="24" width="10.44140625" customWidth="1"/>
    <col min="28" max="28" width="13.44140625" customWidth="1"/>
    <col min="38" max="38" width="1.33203125" customWidth="1"/>
    <col min="39" max="39" width="13.33203125" customWidth="1"/>
    <col min="41" max="41" width="6.33203125" customWidth="1"/>
    <col min="43" max="43" width="7.33203125" bestFit="1" customWidth="1"/>
    <col min="45" max="45" width="6.6640625" bestFit="1" customWidth="1"/>
    <col min="47" max="47" width="6.6640625" bestFit="1" customWidth="1"/>
    <col min="49" max="49" width="5.88671875" bestFit="1" customWidth="1"/>
    <col min="50" max="51" width="5.88671875" customWidth="1"/>
  </cols>
  <sheetData>
    <row r="1" spans="1:102" ht="15" x14ac:dyDescent="0.25">
      <c r="A1" s="53"/>
      <c r="B1" s="53"/>
      <c r="C1" s="53"/>
      <c r="D1" s="53"/>
      <c r="E1" s="53"/>
      <c r="F1" s="53"/>
      <c r="G1" t="s">
        <v>244</v>
      </c>
      <c r="H1" t="s">
        <v>245</v>
      </c>
      <c r="I1" t="s">
        <v>246</v>
      </c>
      <c r="T1" t="s">
        <v>247</v>
      </c>
      <c r="U1" t="s">
        <v>248</v>
      </c>
      <c r="V1" t="s">
        <v>136</v>
      </c>
      <c r="AK1" s="49"/>
      <c r="BA1" s="49" t="s">
        <v>26</v>
      </c>
      <c r="BB1" s="49"/>
      <c r="BC1" t="s">
        <v>129</v>
      </c>
      <c r="BD1" t="s">
        <v>108</v>
      </c>
      <c r="BE1" t="s">
        <v>113</v>
      </c>
      <c r="BF1" t="s">
        <v>108</v>
      </c>
      <c r="BG1" t="s">
        <v>113</v>
      </c>
      <c r="BH1" t="s">
        <v>108</v>
      </c>
      <c r="BI1" t="s">
        <v>113</v>
      </c>
      <c r="BJ1" t="s">
        <v>108</v>
      </c>
      <c r="BK1" t="s">
        <v>130</v>
      </c>
      <c r="BL1" t="s">
        <v>26</v>
      </c>
      <c r="BM1" s="53" t="s">
        <v>113</v>
      </c>
      <c r="BN1" t="s">
        <v>129</v>
      </c>
      <c r="BO1" t="s">
        <v>108</v>
      </c>
      <c r="BP1" t="s">
        <v>113</v>
      </c>
      <c r="BQ1" t="s">
        <v>108</v>
      </c>
      <c r="BR1" t="s">
        <v>113</v>
      </c>
      <c r="BS1" t="s">
        <v>108</v>
      </c>
      <c r="BT1" t="s">
        <v>113</v>
      </c>
      <c r="BU1" t="s">
        <v>108</v>
      </c>
      <c r="BV1" t="s">
        <v>130</v>
      </c>
      <c r="BW1" t="s">
        <v>26</v>
      </c>
      <c r="BX1" t="s">
        <v>113</v>
      </c>
      <c r="CR1" s="53" t="s">
        <v>24</v>
      </c>
    </row>
    <row r="2" spans="1:102" ht="15" x14ac:dyDescent="0.25">
      <c r="A2" s="53"/>
      <c r="B2" s="53"/>
      <c r="C2" s="53"/>
      <c r="D2" s="53"/>
      <c r="E2" s="53"/>
      <c r="F2" s="53"/>
      <c r="G2" t="s">
        <v>249</v>
      </c>
      <c r="H2" t="s">
        <v>250</v>
      </c>
      <c r="I2" t="s">
        <v>251</v>
      </c>
      <c r="T2" t="s">
        <v>252</v>
      </c>
      <c r="U2" t="s">
        <v>253</v>
      </c>
      <c r="V2" t="s">
        <v>254</v>
      </c>
      <c r="X2" s="48" t="s">
        <v>179</v>
      </c>
      <c r="Y2" s="54">
        <v>42095</v>
      </c>
      <c r="AK2" s="49" t="s">
        <v>26</v>
      </c>
      <c r="AL2" t="s">
        <v>129</v>
      </c>
      <c r="AN2" t="s">
        <v>108</v>
      </c>
      <c r="AO2" t="s">
        <v>113</v>
      </c>
      <c r="AP2" t="s">
        <v>108</v>
      </c>
      <c r="AQ2" t="s">
        <v>113</v>
      </c>
      <c r="AR2" t="s">
        <v>108</v>
      </c>
      <c r="AS2" t="s">
        <v>113</v>
      </c>
      <c r="AT2" t="s">
        <v>108</v>
      </c>
      <c r="AU2" t="s">
        <v>130</v>
      </c>
      <c r="AV2" t="s">
        <v>26</v>
      </c>
      <c r="AW2" t="s">
        <v>113</v>
      </c>
      <c r="BA2" s="49"/>
      <c r="BB2" s="49"/>
      <c r="BD2" t="s">
        <v>117</v>
      </c>
      <c r="BE2" t="s">
        <v>131</v>
      </c>
      <c r="BF2" t="s">
        <v>132</v>
      </c>
      <c r="BG2" t="s">
        <v>133</v>
      </c>
      <c r="BH2" t="s">
        <v>134</v>
      </c>
      <c r="BI2" t="s">
        <v>135</v>
      </c>
      <c r="BJ2" t="s">
        <v>136</v>
      </c>
      <c r="BM2" s="53"/>
      <c r="BO2" t="s">
        <v>117</v>
      </c>
      <c r="BP2" t="s">
        <v>131</v>
      </c>
      <c r="BQ2" t="s">
        <v>132</v>
      </c>
      <c r="BR2" t="s">
        <v>133</v>
      </c>
      <c r="BS2" t="s">
        <v>134</v>
      </c>
      <c r="BT2" t="s">
        <v>135</v>
      </c>
      <c r="BU2" t="s">
        <v>136</v>
      </c>
      <c r="CR2" s="53" t="s">
        <v>193</v>
      </c>
      <c r="CS2" t="s">
        <v>194</v>
      </c>
      <c r="CT2" t="s">
        <v>99</v>
      </c>
      <c r="CU2" t="s">
        <v>100</v>
      </c>
      <c r="CV2" t="s">
        <v>119</v>
      </c>
      <c r="CW2" t="s">
        <v>120</v>
      </c>
      <c r="CX2" t="s">
        <v>121</v>
      </c>
    </row>
    <row r="3" spans="1:102" ht="15" x14ac:dyDescent="0.25">
      <c r="A3" s="53"/>
      <c r="B3" s="53"/>
      <c r="C3" s="53"/>
      <c r="D3" s="53"/>
      <c r="E3" s="53"/>
      <c r="F3" s="53"/>
      <c r="G3" t="s">
        <v>255</v>
      </c>
      <c r="H3" t="s">
        <v>256</v>
      </c>
      <c r="I3" t="s">
        <v>257</v>
      </c>
      <c r="T3" t="s">
        <v>258</v>
      </c>
      <c r="U3" t="s">
        <v>259</v>
      </c>
      <c r="V3" t="s">
        <v>142</v>
      </c>
      <c r="X3" t="s">
        <v>181</v>
      </c>
      <c r="AK3" s="49"/>
      <c r="AN3" t="s">
        <v>117</v>
      </c>
      <c r="AO3" t="s">
        <v>131</v>
      </c>
      <c r="AP3" t="s">
        <v>132</v>
      </c>
      <c r="AQ3" t="s">
        <v>133</v>
      </c>
      <c r="AR3" t="s">
        <v>134</v>
      </c>
      <c r="AS3" t="s">
        <v>135</v>
      </c>
      <c r="AT3" t="s">
        <v>136</v>
      </c>
      <c r="BA3" s="49"/>
      <c r="BB3" s="49"/>
      <c r="BD3" t="s">
        <v>137</v>
      </c>
      <c r="BE3" t="s">
        <v>138</v>
      </c>
      <c r="BF3" t="s">
        <v>139</v>
      </c>
      <c r="BG3" t="s">
        <v>140</v>
      </c>
      <c r="BH3" t="s">
        <v>141</v>
      </c>
      <c r="BI3" t="s">
        <v>142</v>
      </c>
      <c r="BJ3" t="s">
        <v>179</v>
      </c>
      <c r="BK3" s="54">
        <v>41306</v>
      </c>
      <c r="BM3" s="53"/>
      <c r="BO3" t="s">
        <v>137</v>
      </c>
      <c r="BP3" t="s">
        <v>138</v>
      </c>
      <c r="BQ3" t="s">
        <v>139</v>
      </c>
      <c r="BR3" t="s">
        <v>140</v>
      </c>
      <c r="BS3" t="s">
        <v>141</v>
      </c>
      <c r="BT3" t="s">
        <v>142</v>
      </c>
      <c r="BU3" t="s">
        <v>143</v>
      </c>
      <c r="BV3" s="54">
        <v>40422</v>
      </c>
      <c r="CR3" s="53"/>
      <c r="CS3" t="s">
        <v>159</v>
      </c>
      <c r="CT3" t="s">
        <v>101</v>
      </c>
      <c r="CU3" t="s">
        <v>102</v>
      </c>
      <c r="CV3" t="s">
        <v>122</v>
      </c>
      <c r="CW3" s="10">
        <v>41152</v>
      </c>
    </row>
    <row r="4" spans="1:102" ht="15" x14ac:dyDescent="0.25">
      <c r="A4" s="53"/>
      <c r="B4" s="53"/>
      <c r="C4" s="53"/>
      <c r="D4" s="53"/>
      <c r="E4" s="53"/>
      <c r="F4" s="53"/>
      <c r="I4" t="s">
        <v>260</v>
      </c>
      <c r="N4" s="3" t="s">
        <v>265</v>
      </c>
      <c r="O4" s="3" t="s">
        <v>265</v>
      </c>
      <c r="T4">
        <v>0</v>
      </c>
      <c r="U4" t="s">
        <v>261</v>
      </c>
      <c r="V4" t="s">
        <v>262</v>
      </c>
      <c r="AB4" s="3" t="s">
        <v>265</v>
      </c>
      <c r="AK4" s="49"/>
      <c r="AN4" t="s">
        <v>137</v>
      </c>
      <c r="AO4" t="s">
        <v>138</v>
      </c>
      <c r="AP4" t="s">
        <v>139</v>
      </c>
      <c r="AQ4" t="s">
        <v>140</v>
      </c>
      <c r="AR4" t="s">
        <v>141</v>
      </c>
      <c r="AS4" t="s">
        <v>142</v>
      </c>
      <c r="AT4" t="s">
        <v>179</v>
      </c>
      <c r="AU4" s="54">
        <v>41699</v>
      </c>
      <c r="BA4" s="49"/>
      <c r="BB4" s="49"/>
      <c r="BE4" t="s">
        <v>144</v>
      </c>
      <c r="BF4" t="s">
        <v>145</v>
      </c>
      <c r="BG4" t="s">
        <v>146</v>
      </c>
      <c r="BH4" t="s">
        <v>147</v>
      </c>
      <c r="BI4" t="s">
        <v>148</v>
      </c>
      <c r="BJ4" t="s">
        <v>149</v>
      </c>
      <c r="BM4" s="53"/>
      <c r="BP4" t="s">
        <v>144</v>
      </c>
      <c r="BQ4" t="s">
        <v>145</v>
      </c>
      <c r="BR4" t="s">
        <v>146</v>
      </c>
      <c r="BS4" t="s">
        <v>147</v>
      </c>
      <c r="BT4" t="s">
        <v>148</v>
      </c>
      <c r="BU4" t="s">
        <v>149</v>
      </c>
      <c r="CA4" s="53" t="s">
        <v>26</v>
      </c>
      <c r="CB4" t="s">
        <v>129</v>
      </c>
      <c r="CC4" t="s">
        <v>108</v>
      </c>
      <c r="CD4" t="s">
        <v>113</v>
      </c>
      <c r="CE4" t="s">
        <v>108</v>
      </c>
      <c r="CF4" t="s">
        <v>113</v>
      </c>
      <c r="CG4" t="s">
        <v>108</v>
      </c>
      <c r="CH4" t="s">
        <v>130</v>
      </c>
      <c r="CI4" t="s">
        <v>26</v>
      </c>
      <c r="CJ4" t="s">
        <v>130</v>
      </c>
      <c r="CK4" t="s">
        <v>26</v>
      </c>
      <c r="CL4" t="s">
        <v>113</v>
      </c>
      <c r="CR4" s="53" t="s">
        <v>195</v>
      </c>
      <c r="CS4" t="s">
        <v>127</v>
      </c>
    </row>
    <row r="5" spans="1:102" ht="15" x14ac:dyDescent="0.25">
      <c r="A5" s="52"/>
      <c r="B5" s="52"/>
      <c r="C5" s="52"/>
      <c r="D5" s="52"/>
      <c r="E5" s="52"/>
      <c r="F5" s="52"/>
      <c r="N5" s="3" t="s">
        <v>266</v>
      </c>
      <c r="O5" s="3" t="s">
        <v>266</v>
      </c>
      <c r="AB5" s="3" t="s">
        <v>266</v>
      </c>
      <c r="AK5" s="49"/>
      <c r="AO5" t="s">
        <v>144</v>
      </c>
      <c r="AP5" t="s">
        <v>145</v>
      </c>
      <c r="AQ5" t="s">
        <v>146</v>
      </c>
      <c r="AR5" t="s">
        <v>147</v>
      </c>
      <c r="AS5" t="s">
        <v>148</v>
      </c>
      <c r="AT5" t="s">
        <v>149</v>
      </c>
      <c r="BA5" s="49"/>
      <c r="BB5" s="49"/>
      <c r="BF5" t="s">
        <v>150</v>
      </c>
      <c r="BG5" t="s">
        <v>151</v>
      </c>
      <c r="BH5" t="s">
        <v>152</v>
      </c>
      <c r="BI5" t="s">
        <v>153</v>
      </c>
      <c r="BM5" s="53"/>
      <c r="BQ5" t="s">
        <v>150</v>
      </c>
      <c r="BR5" t="s">
        <v>151</v>
      </c>
      <c r="BS5" t="s">
        <v>152</v>
      </c>
      <c r="BT5" t="s">
        <v>153</v>
      </c>
      <c r="CA5" s="53"/>
      <c r="CC5" t="s">
        <v>117</v>
      </c>
      <c r="CD5" t="s">
        <v>131</v>
      </c>
      <c r="CE5" t="s">
        <v>132</v>
      </c>
      <c r="CF5" t="s">
        <v>133</v>
      </c>
      <c r="CG5" t="s">
        <v>134</v>
      </c>
      <c r="CH5" t="s">
        <v>177</v>
      </c>
      <c r="CI5" t="s">
        <v>178</v>
      </c>
      <c r="CR5" s="53" t="s">
        <v>196</v>
      </c>
      <c r="CS5" t="s">
        <v>175</v>
      </c>
      <c r="CT5" t="s">
        <v>103</v>
      </c>
      <c r="CU5" t="s">
        <v>26</v>
      </c>
      <c r="CV5" t="s">
        <v>109</v>
      </c>
      <c r="CW5" t="s">
        <v>123</v>
      </c>
      <c r="CX5" t="s">
        <v>165</v>
      </c>
    </row>
    <row r="6" spans="1:102" ht="15" x14ac:dyDescent="0.25">
      <c r="A6" s="258"/>
      <c r="B6" s="258" t="s">
        <v>423</v>
      </c>
      <c r="C6" s="258"/>
      <c r="D6" s="3" t="s">
        <v>416</v>
      </c>
      <c r="E6" s="3"/>
      <c r="F6" s="3" t="s">
        <v>405</v>
      </c>
      <c r="G6" s="3"/>
      <c r="H6" s="3" t="s">
        <v>315</v>
      </c>
      <c r="I6" s="3"/>
      <c r="J6" s="3" t="s">
        <v>316</v>
      </c>
      <c r="K6" s="3"/>
      <c r="L6" s="3" t="s">
        <v>236</v>
      </c>
      <c r="M6" s="3"/>
      <c r="N6" s="3"/>
      <c r="P6" s="3"/>
      <c r="Q6" s="3"/>
      <c r="R6" s="3"/>
      <c r="S6" s="3"/>
      <c r="T6" s="3" t="s">
        <v>236</v>
      </c>
      <c r="U6" s="3"/>
      <c r="V6" s="3" t="s">
        <v>233</v>
      </c>
      <c r="W6" s="3"/>
      <c r="X6" s="224" t="s">
        <v>159</v>
      </c>
      <c r="Y6" s="224"/>
      <c r="Z6" s="224" t="s">
        <v>128</v>
      </c>
      <c r="AA6" s="224"/>
      <c r="AK6" s="49"/>
      <c r="AP6" s="3"/>
      <c r="AQ6" s="3" t="s">
        <v>242</v>
      </c>
      <c r="AR6" s="3"/>
      <c r="BA6" s="49"/>
      <c r="BB6" s="49"/>
      <c r="BM6" s="52"/>
      <c r="CA6" s="53"/>
      <c r="CC6" t="s">
        <v>137</v>
      </c>
      <c r="CD6" t="s">
        <v>138</v>
      </c>
      <c r="CE6" t="s">
        <v>139</v>
      </c>
      <c r="CF6" t="s">
        <v>140</v>
      </c>
      <c r="CG6" t="s">
        <v>141</v>
      </c>
      <c r="CH6" t="s">
        <v>142</v>
      </c>
      <c r="CI6" t="s">
        <v>179</v>
      </c>
      <c r="CJ6" s="54">
        <v>40909</v>
      </c>
      <c r="CR6" s="53"/>
      <c r="CT6" t="s">
        <v>27</v>
      </c>
      <c r="CU6" t="s">
        <v>104</v>
      </c>
      <c r="CV6" t="s">
        <v>125</v>
      </c>
      <c r="CW6" t="s">
        <v>126</v>
      </c>
      <c r="CX6" t="s">
        <v>111</v>
      </c>
    </row>
    <row r="7" spans="1:102" ht="15" x14ac:dyDescent="0.25">
      <c r="A7" s="242" t="s">
        <v>110</v>
      </c>
      <c r="B7" t="s">
        <v>111</v>
      </c>
      <c r="C7" t="s">
        <v>112</v>
      </c>
      <c r="D7" t="s">
        <v>111</v>
      </c>
      <c r="E7" t="s">
        <v>112</v>
      </c>
      <c r="F7" t="s">
        <v>485</v>
      </c>
      <c r="G7" t="s">
        <v>486</v>
      </c>
      <c r="H7" t="s">
        <v>111</v>
      </c>
      <c r="I7" t="s">
        <v>112</v>
      </c>
      <c r="J7" t="s">
        <v>111</v>
      </c>
      <c r="K7" t="s">
        <v>112</v>
      </c>
      <c r="L7" t="s">
        <v>111</v>
      </c>
      <c r="M7" t="s">
        <v>112</v>
      </c>
      <c r="N7" s="48" t="s">
        <v>656</v>
      </c>
      <c r="O7" s="276" t="s">
        <v>655</v>
      </c>
      <c r="T7" t="s">
        <v>111</v>
      </c>
      <c r="V7" t="s">
        <v>263</v>
      </c>
      <c r="X7" s="225" t="s">
        <v>111</v>
      </c>
      <c r="Y7" s="225" t="s">
        <v>112</v>
      </c>
      <c r="Z7" s="225" t="s">
        <v>111</v>
      </c>
      <c r="AA7" s="225" t="s">
        <v>112</v>
      </c>
      <c r="AK7" s="49"/>
      <c r="BA7" s="49"/>
      <c r="BB7" s="49"/>
      <c r="BD7" s="48" t="s">
        <v>228</v>
      </c>
      <c r="BF7" t="s">
        <v>182</v>
      </c>
      <c r="BG7">
        <v>2012</v>
      </c>
      <c r="BH7" t="s">
        <v>183</v>
      </c>
      <c r="BI7">
        <v>2011</v>
      </c>
      <c r="BJ7" t="s">
        <v>154</v>
      </c>
      <c r="BK7">
        <v>2010</v>
      </c>
      <c r="BL7" t="s">
        <v>155</v>
      </c>
      <c r="BM7" s="53">
        <v>2009</v>
      </c>
      <c r="BO7" t="s">
        <v>154</v>
      </c>
      <c r="BP7">
        <v>2010</v>
      </c>
      <c r="BQ7" t="s">
        <v>155</v>
      </c>
      <c r="BR7">
        <v>2009</v>
      </c>
      <c r="BS7" t="s">
        <v>156</v>
      </c>
      <c r="BT7">
        <v>2008</v>
      </c>
      <c r="BU7" t="s">
        <v>157</v>
      </c>
      <c r="BV7">
        <v>2007</v>
      </c>
      <c r="BW7" t="s">
        <v>158</v>
      </c>
      <c r="BX7">
        <v>2006</v>
      </c>
      <c r="CA7" s="53"/>
      <c r="CD7" t="s">
        <v>144</v>
      </c>
      <c r="CE7" t="s">
        <v>145</v>
      </c>
      <c r="CF7" t="s">
        <v>146</v>
      </c>
      <c r="CG7" t="s">
        <v>147</v>
      </c>
      <c r="CH7" t="s">
        <v>180</v>
      </c>
      <c r="CI7" t="s">
        <v>181</v>
      </c>
      <c r="CR7" s="53"/>
      <c r="CT7" t="s">
        <v>27</v>
      </c>
      <c r="CU7" t="s">
        <v>26</v>
      </c>
      <c r="CV7" t="s">
        <v>109</v>
      </c>
      <c r="CW7" t="s">
        <v>123</v>
      </c>
      <c r="CX7" t="s">
        <v>165</v>
      </c>
    </row>
    <row r="8" spans="1:102" ht="15" x14ac:dyDescent="0.25">
      <c r="A8" s="242" t="s">
        <v>264</v>
      </c>
      <c r="B8" s="242"/>
      <c r="C8" s="242"/>
      <c r="D8" t="s">
        <v>26</v>
      </c>
      <c r="E8" t="s">
        <v>124</v>
      </c>
      <c r="F8" t="s">
        <v>109</v>
      </c>
      <c r="G8" t="s">
        <v>103</v>
      </c>
      <c r="H8" t="s">
        <v>118</v>
      </c>
      <c r="I8" t="s">
        <v>113</v>
      </c>
      <c r="J8" t="s">
        <v>108</v>
      </c>
      <c r="K8" t="s">
        <v>124</v>
      </c>
      <c r="L8" t="s">
        <v>108</v>
      </c>
      <c r="M8" t="s">
        <v>113</v>
      </c>
      <c r="O8" s="121"/>
      <c r="T8" t="s">
        <v>103</v>
      </c>
      <c r="U8" t="s">
        <v>109</v>
      </c>
      <c r="V8" t="s">
        <v>113</v>
      </c>
      <c r="X8" s="225" t="s">
        <v>26</v>
      </c>
      <c r="Y8" s="225" t="s">
        <v>130</v>
      </c>
      <c r="Z8" s="225" t="s">
        <v>108</v>
      </c>
      <c r="AA8" s="225" t="s">
        <v>124</v>
      </c>
      <c r="AK8" s="49"/>
      <c r="AM8" s="48" t="s">
        <v>240</v>
      </c>
      <c r="AN8" s="120" t="s">
        <v>233</v>
      </c>
      <c r="AO8" s="121">
        <v>2014</v>
      </c>
      <c r="AP8" s="120" t="s">
        <v>243</v>
      </c>
      <c r="AQ8" s="121">
        <v>2013</v>
      </c>
      <c r="AR8" s="120" t="s">
        <v>159</v>
      </c>
      <c r="AS8" s="121">
        <v>2012</v>
      </c>
      <c r="AT8" s="120" t="s">
        <v>128</v>
      </c>
      <c r="AU8" s="121">
        <v>2011</v>
      </c>
      <c r="AV8" s="120" t="s">
        <v>166</v>
      </c>
      <c r="AW8" s="121">
        <v>2010</v>
      </c>
      <c r="AY8" s="48" t="s">
        <v>238</v>
      </c>
      <c r="BA8" s="49" t="s">
        <v>110</v>
      </c>
      <c r="BB8" s="49"/>
      <c r="BD8" t="s">
        <v>111</v>
      </c>
      <c r="BE8" t="s">
        <v>112</v>
      </c>
      <c r="BF8" t="s">
        <v>111</v>
      </c>
      <c r="BG8" t="s">
        <v>112</v>
      </c>
      <c r="BH8" t="s">
        <v>111</v>
      </c>
      <c r="BI8" t="s">
        <v>112</v>
      </c>
      <c r="BJ8" t="s">
        <v>111</v>
      </c>
      <c r="BK8" t="s">
        <v>112</v>
      </c>
      <c r="BL8" t="s">
        <v>111</v>
      </c>
      <c r="BM8" s="53" t="s">
        <v>112</v>
      </c>
      <c r="BO8" t="s">
        <v>111</v>
      </c>
      <c r="BP8" t="s">
        <v>112</v>
      </c>
      <c r="BQ8" t="s">
        <v>111</v>
      </c>
      <c r="BR8" t="s">
        <v>112</v>
      </c>
      <c r="BS8" t="s">
        <v>111</v>
      </c>
      <c r="BT8" t="s">
        <v>112</v>
      </c>
      <c r="BU8" t="s">
        <v>111</v>
      </c>
      <c r="BV8" t="s">
        <v>112</v>
      </c>
      <c r="BW8" t="s">
        <v>111</v>
      </c>
      <c r="BX8" t="s">
        <v>112</v>
      </c>
      <c r="CA8" s="53"/>
      <c r="CE8" t="s">
        <v>150</v>
      </c>
      <c r="CF8" t="s">
        <v>151</v>
      </c>
      <c r="CG8" t="s">
        <v>152</v>
      </c>
      <c r="CH8" t="s">
        <v>153</v>
      </c>
      <c r="CR8" s="53" t="s">
        <v>28</v>
      </c>
      <c r="CT8" t="s">
        <v>27</v>
      </c>
      <c r="CU8" t="s">
        <v>159</v>
      </c>
      <c r="CV8" t="s">
        <v>176</v>
      </c>
      <c r="CW8" t="s">
        <v>197</v>
      </c>
      <c r="CX8" t="s">
        <v>128</v>
      </c>
    </row>
    <row r="9" spans="1:102" ht="15" x14ac:dyDescent="0.25">
      <c r="A9" s="260" t="s">
        <v>319</v>
      </c>
      <c r="B9" s="260">
        <f>'Rankings 2019-20'!B9</f>
        <v>14172</v>
      </c>
      <c r="C9" s="260">
        <f>'Rankings 2019-20'!C9</f>
        <v>1</v>
      </c>
      <c r="D9">
        <v>15461.1</v>
      </c>
      <c r="E9">
        <v>1</v>
      </c>
      <c r="F9">
        <v>14974.7</v>
      </c>
      <c r="G9">
        <v>1</v>
      </c>
      <c r="H9">
        <v>13539.7</v>
      </c>
      <c r="I9">
        <v>1</v>
      </c>
      <c r="J9">
        <v>12558.6</v>
      </c>
      <c r="K9">
        <v>1</v>
      </c>
      <c r="L9">
        <v>10793.8</v>
      </c>
      <c r="M9">
        <v>2</v>
      </c>
      <c r="N9" s="277">
        <f>AVERAGE(B9,D9,F9)</f>
        <v>14869.266666666668</v>
      </c>
      <c r="O9" s="263">
        <f>AVERAGE(D9,F9,H9)</f>
        <v>14658.5</v>
      </c>
      <c r="T9">
        <v>10793.8</v>
      </c>
      <c r="U9">
        <v>2</v>
      </c>
      <c r="V9">
        <v>10526.3</v>
      </c>
      <c r="W9">
        <v>2</v>
      </c>
      <c r="X9" s="225">
        <v>9537.5</v>
      </c>
      <c r="Y9" s="225">
        <v>2</v>
      </c>
      <c r="Z9" s="225">
        <v>14278.9</v>
      </c>
      <c r="AA9" s="225">
        <v>1</v>
      </c>
      <c r="AB9" s="158">
        <f>AVERAGE(D9,F9,H9)</f>
        <v>14658.5</v>
      </c>
      <c r="AK9" s="49" t="s">
        <v>110</v>
      </c>
      <c r="AM9" s="3" t="s">
        <v>241</v>
      </c>
      <c r="AN9" t="s">
        <v>111</v>
      </c>
      <c r="AO9" t="s">
        <v>112</v>
      </c>
      <c r="AP9" t="s">
        <v>111</v>
      </c>
      <c r="AQ9" t="s">
        <v>112</v>
      </c>
      <c r="AR9" t="s">
        <v>111</v>
      </c>
      <c r="AS9" t="s">
        <v>112</v>
      </c>
      <c r="AT9" t="s">
        <v>111</v>
      </c>
      <c r="AU9" t="s">
        <v>112</v>
      </c>
      <c r="AV9" t="s">
        <v>111</v>
      </c>
      <c r="AW9" t="s">
        <v>112</v>
      </c>
      <c r="AY9" s="48" t="s">
        <v>239</v>
      </c>
      <c r="AZ9" t="e">
        <f>AVERAGE(BD9,BF9,BH9)</f>
        <v>#DIV/0!</v>
      </c>
      <c r="BA9" s="49" t="s">
        <v>26</v>
      </c>
      <c r="BB9" s="49"/>
      <c r="BC9" t="s">
        <v>129</v>
      </c>
      <c r="BD9" t="s">
        <v>108</v>
      </c>
      <c r="BE9" t="s">
        <v>113</v>
      </c>
      <c r="BF9" t="s">
        <v>108</v>
      </c>
      <c r="BG9" t="s">
        <v>113</v>
      </c>
      <c r="BH9" t="s">
        <v>108</v>
      </c>
      <c r="BI9" t="s">
        <v>113</v>
      </c>
      <c r="BJ9" t="s">
        <v>108</v>
      </c>
      <c r="BK9" t="s">
        <v>130</v>
      </c>
      <c r="BL9" t="s">
        <v>26</v>
      </c>
      <c r="BM9" s="53" t="s">
        <v>113</v>
      </c>
      <c r="BN9" t="s">
        <v>129</v>
      </c>
      <c r="BO9" t="s">
        <v>108</v>
      </c>
      <c r="BP9" t="s">
        <v>113</v>
      </c>
      <c r="BQ9" t="s">
        <v>108</v>
      </c>
      <c r="BR9" t="s">
        <v>113</v>
      </c>
      <c r="BS9" t="s">
        <v>108</v>
      </c>
      <c r="BT9" t="s">
        <v>113</v>
      </c>
      <c r="BU9" t="s">
        <v>108</v>
      </c>
      <c r="BV9" t="s">
        <v>130</v>
      </c>
      <c r="BW9" t="s">
        <v>26</v>
      </c>
      <c r="BX9" t="s">
        <v>113</v>
      </c>
      <c r="CA9" s="52"/>
      <c r="CR9" s="53" t="s">
        <v>196</v>
      </c>
      <c r="CS9" t="s">
        <v>175</v>
      </c>
      <c r="CT9" t="s">
        <v>103</v>
      </c>
      <c r="CU9" t="s">
        <v>26</v>
      </c>
      <c r="CV9" t="s">
        <v>109</v>
      </c>
      <c r="CW9" t="s">
        <v>123</v>
      </c>
      <c r="CX9" t="s">
        <v>165</v>
      </c>
    </row>
    <row r="10" spans="1:102" ht="15" x14ac:dyDescent="0.25">
      <c r="A10" s="259"/>
      <c r="B10" s="259"/>
      <c r="C10" s="259"/>
      <c r="N10" s="90"/>
      <c r="O10" s="262"/>
      <c r="X10" s="225"/>
      <c r="Y10" s="225"/>
      <c r="Z10" s="225"/>
      <c r="AA10" s="225"/>
      <c r="AB10" s="159"/>
      <c r="AK10" s="49" t="s">
        <v>26</v>
      </c>
      <c r="AL10" t="s">
        <v>129</v>
      </c>
      <c r="AN10" t="s">
        <v>108</v>
      </c>
      <c r="AO10" t="s">
        <v>113</v>
      </c>
      <c r="AP10" t="s">
        <v>108</v>
      </c>
      <c r="AQ10" t="s">
        <v>113</v>
      </c>
      <c r="AR10" t="s">
        <v>108</v>
      </c>
      <c r="AS10" t="s">
        <v>113</v>
      </c>
      <c r="AT10" t="s">
        <v>108</v>
      </c>
      <c r="AU10" t="s">
        <v>130</v>
      </c>
      <c r="AV10" t="s">
        <v>26</v>
      </c>
      <c r="AW10" t="s">
        <v>113</v>
      </c>
      <c r="AZ10">
        <v>11009.233333333332</v>
      </c>
      <c r="BA10" s="49" t="s">
        <v>34</v>
      </c>
      <c r="BB10" s="49"/>
      <c r="BC10">
        <v>1</v>
      </c>
      <c r="BD10">
        <v>7000.2</v>
      </c>
      <c r="BE10">
        <v>1</v>
      </c>
      <c r="BF10">
        <v>11748.6</v>
      </c>
      <c r="BG10">
        <v>1</v>
      </c>
      <c r="BH10">
        <v>14278.9</v>
      </c>
      <c r="BI10">
        <v>1</v>
      </c>
      <c r="BJ10">
        <v>14343.1</v>
      </c>
      <c r="BK10">
        <v>1</v>
      </c>
      <c r="BL10">
        <v>15909.5</v>
      </c>
      <c r="BM10" s="53">
        <v>1</v>
      </c>
      <c r="BN10" t="s">
        <v>27</v>
      </c>
      <c r="BO10">
        <v>14343.1</v>
      </c>
      <c r="BP10">
        <v>1</v>
      </c>
      <c r="BQ10">
        <v>15909.5</v>
      </c>
      <c r="BR10">
        <v>1</v>
      </c>
      <c r="BS10">
        <v>15800.5</v>
      </c>
      <c r="BT10">
        <v>1</v>
      </c>
      <c r="BU10">
        <v>15639.8</v>
      </c>
      <c r="BV10">
        <v>1</v>
      </c>
      <c r="BW10">
        <v>16473.8</v>
      </c>
      <c r="BX10">
        <v>1</v>
      </c>
      <c r="CA10" s="53"/>
      <c r="CC10" t="s">
        <v>182</v>
      </c>
      <c r="CD10">
        <v>2012</v>
      </c>
      <c r="CE10" t="s">
        <v>183</v>
      </c>
      <c r="CF10">
        <v>2011</v>
      </c>
      <c r="CG10" t="s">
        <v>154</v>
      </c>
      <c r="CH10">
        <v>2010</v>
      </c>
      <c r="CI10" t="s">
        <v>155</v>
      </c>
      <c r="CJ10">
        <v>2009</v>
      </c>
      <c r="CK10" t="s">
        <v>156</v>
      </c>
      <c r="CL10">
        <v>2008</v>
      </c>
      <c r="CR10" s="53"/>
      <c r="CT10" t="s">
        <v>27</v>
      </c>
    </row>
    <row r="11" spans="1:102" ht="15" x14ac:dyDescent="0.25">
      <c r="A11" s="260" t="s">
        <v>320</v>
      </c>
      <c r="B11" s="260">
        <f>'Rankings 2019-20'!B11</f>
        <v>9780.7000000000007</v>
      </c>
      <c r="C11" s="260">
        <f>'Rankings 2019-20'!C11</f>
        <v>2</v>
      </c>
      <c r="D11">
        <v>12631.8</v>
      </c>
      <c r="E11">
        <v>2</v>
      </c>
      <c r="F11">
        <v>11249.8</v>
      </c>
      <c r="G11">
        <v>2</v>
      </c>
      <c r="H11">
        <v>11983.4</v>
      </c>
      <c r="I11">
        <v>2</v>
      </c>
      <c r="J11">
        <v>10506.6</v>
      </c>
      <c r="K11">
        <v>2</v>
      </c>
      <c r="L11">
        <v>11858.6</v>
      </c>
      <c r="M11">
        <v>1</v>
      </c>
      <c r="N11" s="277">
        <f>AVERAGE(B11,D11,F11)</f>
        <v>11220.766666666668</v>
      </c>
      <c r="O11" s="263">
        <f>AVERAGE(D11,F11,H11)</f>
        <v>11955</v>
      </c>
      <c r="T11">
        <v>11858.6</v>
      </c>
      <c r="U11">
        <v>1</v>
      </c>
      <c r="V11">
        <v>11487</v>
      </c>
      <c r="W11">
        <v>1</v>
      </c>
      <c r="X11" s="225">
        <v>11748.6</v>
      </c>
      <c r="Y11" s="225">
        <v>1</v>
      </c>
      <c r="Z11" s="225">
        <v>7018.6</v>
      </c>
      <c r="AA11" s="225">
        <v>2</v>
      </c>
      <c r="AB11" s="158">
        <f>AVERAGE(D11,F11,H11)</f>
        <v>11955</v>
      </c>
      <c r="AI11" t="str">
        <f>+AK11</f>
        <v>JAPAN</v>
      </c>
      <c r="AK11" s="49" t="s">
        <v>34</v>
      </c>
      <c r="AL11" t="s">
        <v>27</v>
      </c>
      <c r="AM11">
        <f>AVERAGE(AN11,AP11,AR11)</f>
        <v>10078.6</v>
      </c>
      <c r="AN11">
        <v>11487</v>
      </c>
      <c r="AO11">
        <v>1</v>
      </c>
      <c r="AP11">
        <v>7000.2</v>
      </c>
      <c r="AQ11">
        <v>1</v>
      </c>
      <c r="AR11">
        <v>11748.6</v>
      </c>
      <c r="AS11">
        <v>1</v>
      </c>
      <c r="AT11">
        <v>14278.9</v>
      </c>
      <c r="AU11">
        <v>1</v>
      </c>
      <c r="AV11">
        <v>14343.1</v>
      </c>
      <c r="AW11">
        <v>1</v>
      </c>
      <c r="AZ11">
        <v>6975.3666666666704</v>
      </c>
      <c r="BA11" s="49" t="s">
        <v>71</v>
      </c>
      <c r="BB11" s="49"/>
      <c r="BC11">
        <v>2</v>
      </c>
      <c r="BM11" s="52"/>
      <c r="CA11" s="53" t="s">
        <v>110</v>
      </c>
      <c r="CC11" t="s">
        <v>111</v>
      </c>
      <c r="CD11" t="s">
        <v>112</v>
      </c>
      <c r="CE11" t="s">
        <v>111</v>
      </c>
      <c r="CF11" t="s">
        <v>112</v>
      </c>
      <c r="CG11" t="s">
        <v>111</v>
      </c>
      <c r="CH11" t="s">
        <v>112</v>
      </c>
      <c r="CI11" t="s">
        <v>111</v>
      </c>
      <c r="CJ11" t="s">
        <v>112</v>
      </c>
      <c r="CK11" t="s">
        <v>111</v>
      </c>
      <c r="CL11" t="s">
        <v>112</v>
      </c>
      <c r="CR11" s="53" t="s">
        <v>198</v>
      </c>
      <c r="CS11">
        <v>-27</v>
      </c>
      <c r="CT11" t="s">
        <v>27</v>
      </c>
      <c r="CU11">
        <v>0.4</v>
      </c>
      <c r="CV11">
        <v>0.6</v>
      </c>
      <c r="CW11">
        <v>0.7</v>
      </c>
      <c r="CX11">
        <v>1000.6</v>
      </c>
    </row>
    <row r="12" spans="1:102" ht="15" x14ac:dyDescent="0.25">
      <c r="A12" s="259"/>
      <c r="B12" s="259"/>
      <c r="C12" s="259"/>
      <c r="N12" s="90"/>
      <c r="O12" s="262"/>
      <c r="X12" s="225"/>
      <c r="Y12" s="225"/>
      <c r="Z12" s="225"/>
      <c r="AA12" s="225"/>
      <c r="AB12" s="159"/>
      <c r="AI12" t="str">
        <f>+AK13</f>
        <v>MEXICO</v>
      </c>
      <c r="AK12" s="49"/>
      <c r="AZ12">
        <v>3385.0666666666671</v>
      </c>
      <c r="BA12" s="49" t="s">
        <v>42</v>
      </c>
      <c r="BB12" s="49"/>
      <c r="BC12">
        <v>3</v>
      </c>
      <c r="BD12">
        <v>4370</v>
      </c>
      <c r="BE12">
        <v>2</v>
      </c>
      <c r="BF12">
        <v>9537.5</v>
      </c>
      <c r="BG12">
        <v>2</v>
      </c>
      <c r="BH12">
        <v>7018.6</v>
      </c>
      <c r="BI12">
        <v>2</v>
      </c>
      <c r="BJ12">
        <v>7998.6</v>
      </c>
      <c r="BK12">
        <v>2</v>
      </c>
      <c r="BL12">
        <v>7453.7</v>
      </c>
      <c r="BM12" s="53">
        <v>2</v>
      </c>
      <c r="BN12" t="s">
        <v>27</v>
      </c>
      <c r="BO12">
        <v>7998.6</v>
      </c>
      <c r="BP12">
        <v>2</v>
      </c>
      <c r="BQ12">
        <v>7453.7</v>
      </c>
      <c r="BR12">
        <v>2</v>
      </c>
      <c r="BS12">
        <v>8739.4</v>
      </c>
      <c r="BT12">
        <v>2</v>
      </c>
      <c r="BU12">
        <v>9114.1</v>
      </c>
      <c r="BV12">
        <v>2</v>
      </c>
      <c r="BW12">
        <v>6653.1</v>
      </c>
      <c r="BX12">
        <v>2</v>
      </c>
      <c r="CA12" s="53" t="s">
        <v>26</v>
      </c>
      <c r="CB12" t="s">
        <v>129</v>
      </c>
      <c r="CC12" t="s">
        <v>108</v>
      </c>
      <c r="CD12" t="s">
        <v>113</v>
      </c>
      <c r="CE12" t="s">
        <v>108</v>
      </c>
      <c r="CF12" t="s">
        <v>113</v>
      </c>
      <c r="CG12" t="s">
        <v>108</v>
      </c>
      <c r="CH12" t="s">
        <v>130</v>
      </c>
      <c r="CI12" t="s">
        <v>26</v>
      </c>
      <c r="CJ12" t="s">
        <v>130</v>
      </c>
      <c r="CK12" t="s">
        <v>26</v>
      </c>
      <c r="CL12" t="s">
        <v>113</v>
      </c>
      <c r="CR12" s="53" t="s">
        <v>169</v>
      </c>
      <c r="CT12" t="s">
        <v>27</v>
      </c>
      <c r="CU12">
        <v>0</v>
      </c>
      <c r="CV12">
        <v>0</v>
      </c>
      <c r="CW12" t="s">
        <v>160</v>
      </c>
      <c r="CX12">
        <v>0</v>
      </c>
    </row>
    <row r="13" spans="1:102" ht="15" x14ac:dyDescent="0.25">
      <c r="A13" s="260" t="s">
        <v>321</v>
      </c>
      <c r="B13" s="260">
        <f>'Rankings 2019-20'!B13</f>
        <v>4851.2</v>
      </c>
      <c r="C13" s="260">
        <f>'Rankings 2019-20'!C13</f>
        <v>3</v>
      </c>
      <c r="D13">
        <v>4672.7</v>
      </c>
      <c r="E13">
        <v>3</v>
      </c>
      <c r="F13">
        <v>4965</v>
      </c>
      <c r="G13">
        <v>4</v>
      </c>
      <c r="H13">
        <v>4438.8999999999996</v>
      </c>
      <c r="I13">
        <v>4</v>
      </c>
      <c r="J13">
        <v>4629.5</v>
      </c>
      <c r="K13">
        <v>3</v>
      </c>
      <c r="L13">
        <v>4413.3</v>
      </c>
      <c r="M13">
        <v>3</v>
      </c>
      <c r="N13" s="277">
        <f>AVERAGE(B13,D13,F13)</f>
        <v>4829.6333333333332</v>
      </c>
      <c r="O13" s="263">
        <f>AVERAGE(D13,F13,H13)</f>
        <v>4692.2</v>
      </c>
      <c r="T13">
        <v>3927.2</v>
      </c>
      <c r="U13">
        <v>4</v>
      </c>
      <c r="V13">
        <v>4844.2</v>
      </c>
      <c r="W13">
        <v>3</v>
      </c>
      <c r="X13" s="225">
        <v>275.10000000000002</v>
      </c>
      <c r="Y13" s="225">
        <v>16</v>
      </c>
      <c r="Z13" s="225">
        <v>536.4</v>
      </c>
      <c r="AA13" s="225">
        <v>14</v>
      </c>
      <c r="AB13" s="158">
        <f>AVERAGE(D13,F13,H13)</f>
        <v>4692.2</v>
      </c>
      <c r="AI13" t="str">
        <f>+AK15</f>
        <v>KOR REP</v>
      </c>
      <c r="AJ13">
        <f>AVERAGE(AN13,AP13,AR13)</f>
        <v>8144.5999999999995</v>
      </c>
      <c r="AK13" s="49" t="s">
        <v>71</v>
      </c>
      <c r="AL13" t="s">
        <v>27</v>
      </c>
      <c r="AM13">
        <f>AVERAGE(AN13,AP13,AR13)</f>
        <v>8144.5999999999995</v>
      </c>
      <c r="AN13">
        <v>10526.3</v>
      </c>
      <c r="AO13">
        <v>2</v>
      </c>
      <c r="AP13">
        <v>4370</v>
      </c>
      <c r="AQ13">
        <v>2</v>
      </c>
      <c r="AR13">
        <v>9537.5</v>
      </c>
      <c r="AS13">
        <v>2</v>
      </c>
      <c r="AT13">
        <v>7018.6</v>
      </c>
      <c r="AU13">
        <v>2</v>
      </c>
      <c r="AV13">
        <v>7998.6</v>
      </c>
      <c r="AW13">
        <v>2</v>
      </c>
      <c r="AZ13">
        <v>2867</v>
      </c>
      <c r="BA13" s="49" t="s">
        <v>36</v>
      </c>
      <c r="BB13" s="49"/>
      <c r="BC13">
        <v>4</v>
      </c>
      <c r="BM13" s="52"/>
      <c r="CA13" s="53" t="s">
        <v>34</v>
      </c>
      <c r="CB13" t="s">
        <v>27</v>
      </c>
      <c r="CC13">
        <v>11748.6</v>
      </c>
      <c r="CD13">
        <v>1</v>
      </c>
      <c r="CE13">
        <v>14278.9</v>
      </c>
      <c r="CF13">
        <v>1</v>
      </c>
      <c r="CG13">
        <v>14343.1</v>
      </c>
      <c r="CH13">
        <v>1</v>
      </c>
      <c r="CI13">
        <v>15909.5</v>
      </c>
      <c r="CJ13">
        <v>1</v>
      </c>
      <c r="CK13">
        <v>15800.5</v>
      </c>
      <c r="CL13">
        <v>1</v>
      </c>
      <c r="CR13" s="53" t="s">
        <v>87</v>
      </c>
      <c r="CT13" t="s">
        <v>27</v>
      </c>
      <c r="CU13">
        <v>0</v>
      </c>
      <c r="CV13">
        <v>0</v>
      </c>
      <c r="CW13">
        <v>0</v>
      </c>
      <c r="CX13">
        <v>62.8</v>
      </c>
    </row>
    <row r="14" spans="1:102" ht="15" x14ac:dyDescent="0.25">
      <c r="A14" s="259"/>
      <c r="B14" s="259"/>
      <c r="C14" s="259"/>
      <c r="N14" s="90"/>
      <c r="O14" s="262"/>
      <c r="X14" s="225"/>
      <c r="Y14" s="225"/>
      <c r="Z14" s="225"/>
      <c r="AA14" s="225"/>
      <c r="AB14" s="159"/>
      <c r="AI14" t="str">
        <f>+AK17</f>
        <v>COLOMB</v>
      </c>
      <c r="AK14" s="49"/>
      <c r="AZ14">
        <v>1390.0666666666666</v>
      </c>
      <c r="BA14" s="49" t="s">
        <v>35</v>
      </c>
      <c r="BB14" s="49"/>
      <c r="BC14">
        <v>5</v>
      </c>
      <c r="BD14">
        <v>2449.6999999999998</v>
      </c>
      <c r="BE14">
        <v>3</v>
      </c>
      <c r="BF14">
        <v>5174.1000000000004</v>
      </c>
      <c r="BG14">
        <v>3</v>
      </c>
      <c r="BH14">
        <v>977.2</v>
      </c>
      <c r="BI14">
        <v>7</v>
      </c>
      <c r="BJ14">
        <v>1157.5</v>
      </c>
      <c r="BK14">
        <v>6</v>
      </c>
      <c r="BL14">
        <v>0</v>
      </c>
      <c r="BM14" s="53">
        <v>0</v>
      </c>
      <c r="BN14" t="s">
        <v>27</v>
      </c>
      <c r="BO14">
        <v>7561.6</v>
      </c>
      <c r="BP14">
        <v>3</v>
      </c>
      <c r="BQ14">
        <v>5129.3999999999996</v>
      </c>
      <c r="BR14">
        <v>3</v>
      </c>
      <c r="BS14">
        <v>8639</v>
      </c>
      <c r="BT14">
        <v>3</v>
      </c>
      <c r="BU14">
        <v>4078.8</v>
      </c>
      <c r="BV14">
        <v>4</v>
      </c>
      <c r="BW14">
        <v>5572.9</v>
      </c>
      <c r="BX14">
        <v>3</v>
      </c>
      <c r="CA14" s="52"/>
      <c r="CR14" s="53" t="s">
        <v>161</v>
      </c>
      <c r="CT14" t="s">
        <v>27</v>
      </c>
      <c r="CU14">
        <v>0</v>
      </c>
      <c r="CV14">
        <v>0</v>
      </c>
      <c r="CW14">
        <v>0</v>
      </c>
      <c r="CX14">
        <v>113.8</v>
      </c>
    </row>
    <row r="15" spans="1:102" ht="15" x14ac:dyDescent="0.25">
      <c r="A15" s="260" t="s">
        <v>322</v>
      </c>
      <c r="B15" s="260">
        <f>'Rankings 2019-20'!B15</f>
        <v>2690.8</v>
      </c>
      <c r="C15" s="260">
        <f>'Rankings 2019-20'!C15</f>
        <v>4</v>
      </c>
      <c r="D15">
        <v>3691.3</v>
      </c>
      <c r="E15">
        <v>4</v>
      </c>
      <c r="F15">
        <v>5651</v>
      </c>
      <c r="G15">
        <v>3</v>
      </c>
      <c r="H15">
        <v>5588.5</v>
      </c>
      <c r="I15">
        <v>3</v>
      </c>
      <c r="J15">
        <v>3021.6</v>
      </c>
      <c r="K15">
        <v>4</v>
      </c>
      <c r="L15">
        <v>3927.2</v>
      </c>
      <c r="M15">
        <v>4</v>
      </c>
      <c r="N15" s="277">
        <f>AVERAGE(B15,D15,F15)</f>
        <v>4011.0333333333333</v>
      </c>
      <c r="O15" s="263">
        <f>AVERAGE(D15,F15,H15)</f>
        <v>4976.9333333333334</v>
      </c>
      <c r="T15">
        <v>4413.3</v>
      </c>
      <c r="U15">
        <v>3</v>
      </c>
      <c r="V15">
        <v>3359.4</v>
      </c>
      <c r="W15">
        <v>4</v>
      </c>
      <c r="X15" s="225">
        <v>3635.3</v>
      </c>
      <c r="Y15" s="225">
        <v>4</v>
      </c>
      <c r="Z15" s="225">
        <v>6103.7</v>
      </c>
      <c r="AA15" s="225">
        <v>3</v>
      </c>
      <c r="AB15" s="158">
        <f>AVERAGE(D15,F15,H15)</f>
        <v>4976.9333333333334</v>
      </c>
      <c r="AI15" t="str">
        <f>+AK19</f>
        <v>CHINA</v>
      </c>
      <c r="AJ15">
        <f>AVERAGE(AN15,AP15,AR15)</f>
        <v>2965.2333333333336</v>
      </c>
      <c r="AK15" s="49" t="s">
        <v>42</v>
      </c>
      <c r="AL15" t="s">
        <v>27</v>
      </c>
      <c r="AM15" s="67">
        <f>AVERAGE(AN15,AP15,AR15)</f>
        <v>2965.2333333333336</v>
      </c>
      <c r="AN15">
        <v>4844.2</v>
      </c>
      <c r="AO15">
        <v>3</v>
      </c>
      <c r="AP15">
        <v>416.2</v>
      </c>
      <c r="AQ15">
        <v>6</v>
      </c>
      <c r="AR15">
        <v>3635.3</v>
      </c>
      <c r="AS15">
        <v>4</v>
      </c>
      <c r="AT15">
        <v>6103.7</v>
      </c>
      <c r="AU15">
        <v>3</v>
      </c>
      <c r="AV15">
        <v>7561.6</v>
      </c>
      <c r="AW15">
        <v>3</v>
      </c>
      <c r="AZ15">
        <v>1110.6333333333332</v>
      </c>
      <c r="BA15" s="49" t="s">
        <v>80</v>
      </c>
      <c r="BB15" s="49"/>
      <c r="BM15" s="52"/>
      <c r="CA15" s="53" t="s">
        <v>71</v>
      </c>
      <c r="CB15" t="s">
        <v>27</v>
      </c>
      <c r="CC15">
        <v>9537.5</v>
      </c>
      <c r="CD15">
        <v>2</v>
      </c>
      <c r="CE15">
        <v>7018.6</v>
      </c>
      <c r="CF15">
        <v>2</v>
      </c>
      <c r="CG15">
        <v>7998.6</v>
      </c>
      <c r="CH15">
        <v>2</v>
      </c>
      <c r="CI15">
        <v>7453.7</v>
      </c>
      <c r="CJ15">
        <v>2</v>
      </c>
      <c r="CK15">
        <v>8739.4</v>
      </c>
      <c r="CL15">
        <v>2</v>
      </c>
      <c r="CR15" s="53" t="s">
        <v>164</v>
      </c>
      <c r="CT15" t="s">
        <v>27</v>
      </c>
      <c r="CU15">
        <v>0</v>
      </c>
      <c r="CV15">
        <v>0</v>
      </c>
      <c r="CW15">
        <v>0</v>
      </c>
      <c r="CX15">
        <v>28.3</v>
      </c>
    </row>
    <row r="16" spans="1:102" ht="15" x14ac:dyDescent="0.25">
      <c r="A16" s="259"/>
      <c r="B16" s="259"/>
      <c r="C16" s="259"/>
      <c r="N16" s="90"/>
      <c r="O16" s="262"/>
      <c r="X16" s="225"/>
      <c r="Y16" s="225"/>
      <c r="Z16" s="225"/>
      <c r="AA16" s="225"/>
      <c r="AB16" s="159"/>
      <c r="AK16" s="49"/>
      <c r="AZ16">
        <v>403.76666666666671</v>
      </c>
      <c r="BA16" s="49" t="s">
        <v>45</v>
      </c>
      <c r="BB16" s="49"/>
      <c r="BC16" t="s">
        <v>27</v>
      </c>
      <c r="BD16">
        <v>1158.0999999999999</v>
      </c>
      <c r="BE16">
        <v>4</v>
      </c>
      <c r="BF16">
        <v>1280.0999999999999</v>
      </c>
      <c r="BG16">
        <v>5</v>
      </c>
      <c r="BH16">
        <v>893.7</v>
      </c>
      <c r="BI16">
        <v>8</v>
      </c>
      <c r="BJ16">
        <v>1076.8</v>
      </c>
      <c r="BK16">
        <v>8</v>
      </c>
      <c r="BL16">
        <v>1159</v>
      </c>
      <c r="BM16" s="53">
        <v>7</v>
      </c>
      <c r="BN16" t="s">
        <v>27</v>
      </c>
      <c r="BO16">
        <v>2949</v>
      </c>
      <c r="BP16">
        <v>4</v>
      </c>
      <c r="BQ16">
        <v>3198.3</v>
      </c>
      <c r="BR16">
        <v>4</v>
      </c>
      <c r="BS16">
        <v>3478.3</v>
      </c>
      <c r="BT16">
        <v>4</v>
      </c>
      <c r="BU16">
        <v>4517.3999999999996</v>
      </c>
      <c r="BV16">
        <v>3</v>
      </c>
      <c r="BW16">
        <v>4951.3</v>
      </c>
      <c r="BX16">
        <v>4</v>
      </c>
      <c r="CA16" s="52"/>
      <c r="CR16" s="53" t="s">
        <v>162</v>
      </c>
      <c r="CT16" t="s">
        <v>27</v>
      </c>
      <c r="CU16">
        <v>0</v>
      </c>
      <c r="CV16">
        <v>0</v>
      </c>
      <c r="CW16">
        <v>0</v>
      </c>
      <c r="CX16">
        <v>92.1</v>
      </c>
    </row>
    <row r="17" spans="1:104" ht="15" x14ac:dyDescent="0.25">
      <c r="A17" s="53" t="s">
        <v>323</v>
      </c>
      <c r="B17" s="53">
        <f>'Rankings 2019-20'!B31</f>
        <v>553.5</v>
      </c>
      <c r="C17" s="53">
        <f>'Rankings 2019-20'!C31</f>
        <v>12</v>
      </c>
      <c r="D17">
        <v>1991.5</v>
      </c>
      <c r="E17">
        <v>5</v>
      </c>
      <c r="F17">
        <v>3266.4</v>
      </c>
      <c r="G17">
        <v>5</v>
      </c>
      <c r="H17">
        <v>3166.7</v>
      </c>
      <c r="I17">
        <v>5</v>
      </c>
      <c r="J17">
        <v>2490.9</v>
      </c>
      <c r="K17">
        <v>5</v>
      </c>
      <c r="L17">
        <v>2421</v>
      </c>
      <c r="M17">
        <v>5</v>
      </c>
      <c r="N17" s="277">
        <f>AVERAGE(B43,D43,F43)</f>
        <v>909.0333333333333</v>
      </c>
      <c r="O17" s="263">
        <f>AVERAGE(D17,F17,H17)</f>
        <v>2808.1999999999994</v>
      </c>
      <c r="T17">
        <v>2421</v>
      </c>
      <c r="U17">
        <v>5</v>
      </c>
      <c r="V17">
        <v>1414.5</v>
      </c>
      <c r="W17">
        <v>8</v>
      </c>
      <c r="X17" s="225">
        <v>0</v>
      </c>
      <c r="Y17" s="225">
        <v>0</v>
      </c>
      <c r="Z17" s="225">
        <v>66.3</v>
      </c>
      <c r="AA17" s="225">
        <v>34</v>
      </c>
      <c r="AB17" s="158">
        <f>AVERAGE(D17,F17,H17)</f>
        <v>2808.1999999999994</v>
      </c>
      <c r="AJ17" s="90">
        <f>AVERAGE(AN17,AP17,AR17)</f>
        <v>1243.1333333333334</v>
      </c>
      <c r="AK17" s="94" t="s">
        <v>62</v>
      </c>
      <c r="AL17" t="s">
        <v>27</v>
      </c>
      <c r="AM17" s="67">
        <f>AVERAGE(AN17,AP17,AR17)</f>
        <v>1243.1333333333334</v>
      </c>
      <c r="AN17">
        <v>3359.4</v>
      </c>
      <c r="AO17">
        <v>4</v>
      </c>
      <c r="AP17">
        <v>94.9</v>
      </c>
      <c r="AQ17">
        <v>17</v>
      </c>
      <c r="AR17">
        <v>275.10000000000002</v>
      </c>
      <c r="AS17">
        <v>16</v>
      </c>
      <c r="AT17">
        <v>536.4</v>
      </c>
      <c r="AU17">
        <v>14</v>
      </c>
      <c r="AV17">
        <v>999.9</v>
      </c>
      <c r="AW17">
        <v>9</v>
      </c>
      <c r="AZ17">
        <v>378.3</v>
      </c>
      <c r="BA17" s="49" t="s">
        <v>63</v>
      </c>
      <c r="BB17" s="49"/>
      <c r="BM17" s="52"/>
      <c r="CA17" s="53" t="s">
        <v>36</v>
      </c>
      <c r="CB17" t="s">
        <v>27</v>
      </c>
      <c r="CC17">
        <v>5174.1000000000004</v>
      </c>
      <c r="CD17">
        <v>3</v>
      </c>
      <c r="CE17">
        <v>977.2</v>
      </c>
      <c r="CF17">
        <v>7</v>
      </c>
      <c r="CG17">
        <v>1157.5</v>
      </c>
      <c r="CH17">
        <v>6</v>
      </c>
      <c r="CI17">
        <v>0</v>
      </c>
      <c r="CJ17">
        <v>0</v>
      </c>
      <c r="CK17">
        <v>0</v>
      </c>
      <c r="CL17">
        <v>0</v>
      </c>
      <c r="CR17" s="53" t="s">
        <v>116</v>
      </c>
      <c r="CT17" t="s">
        <v>27</v>
      </c>
      <c r="CU17">
        <v>0</v>
      </c>
      <c r="CV17">
        <v>0</v>
      </c>
      <c r="CW17">
        <v>0</v>
      </c>
      <c r="CX17">
        <v>349.8</v>
      </c>
    </row>
    <row r="18" spans="1:104" ht="15" x14ac:dyDescent="0.25">
      <c r="A18" s="259"/>
      <c r="B18" s="259"/>
      <c r="C18" s="259"/>
      <c r="O18" s="262"/>
      <c r="X18" s="225"/>
      <c r="Y18" s="225"/>
      <c r="Z18" s="225"/>
      <c r="AA18" s="225"/>
      <c r="AB18" s="159"/>
      <c r="AK18" s="49"/>
      <c r="BA18" s="49"/>
      <c r="BB18" s="49"/>
      <c r="BC18" t="s">
        <v>27</v>
      </c>
      <c r="BD18">
        <v>511.8</v>
      </c>
      <c r="BE18">
        <v>5</v>
      </c>
      <c r="BF18">
        <v>1265.4000000000001</v>
      </c>
      <c r="BG18">
        <v>6</v>
      </c>
      <c r="BH18">
        <v>2393</v>
      </c>
      <c r="BI18">
        <v>5</v>
      </c>
      <c r="BJ18">
        <v>2949</v>
      </c>
      <c r="BK18">
        <v>4</v>
      </c>
      <c r="BL18">
        <v>3198.3</v>
      </c>
      <c r="BM18" s="53">
        <v>4</v>
      </c>
      <c r="BN18" t="s">
        <v>27</v>
      </c>
      <c r="BO18">
        <v>2935.3</v>
      </c>
      <c r="BP18">
        <v>5</v>
      </c>
      <c r="BQ18">
        <v>2232.9</v>
      </c>
      <c r="BR18">
        <v>5</v>
      </c>
      <c r="BS18">
        <v>3309.4</v>
      </c>
      <c r="BT18">
        <v>5</v>
      </c>
      <c r="BU18">
        <v>3508.1</v>
      </c>
      <c r="BV18">
        <v>5</v>
      </c>
      <c r="BW18">
        <v>4298.1000000000004</v>
      </c>
      <c r="BX18">
        <v>5</v>
      </c>
      <c r="CA18" s="52"/>
      <c r="CR18" s="53" t="s">
        <v>29</v>
      </c>
      <c r="CT18" t="s">
        <v>27</v>
      </c>
      <c r="CU18">
        <v>0.3</v>
      </c>
      <c r="CV18">
        <v>0.5</v>
      </c>
      <c r="CW18">
        <v>0.2</v>
      </c>
      <c r="CX18">
        <v>353.5</v>
      </c>
    </row>
    <row r="19" spans="1:104" ht="15" x14ac:dyDescent="0.25">
      <c r="A19" s="53" t="s">
        <v>324</v>
      </c>
      <c r="B19" s="53">
        <f>'Rankings 2019-20'!B29</f>
        <v>681.3</v>
      </c>
      <c r="C19" s="53">
        <f>'Rankings 2019-20'!C29</f>
        <v>11</v>
      </c>
      <c r="D19">
        <v>1863.3</v>
      </c>
      <c r="E19">
        <v>6</v>
      </c>
      <c r="F19">
        <v>2312.6999999999998</v>
      </c>
      <c r="G19">
        <v>6</v>
      </c>
      <c r="H19">
        <v>2773.2</v>
      </c>
      <c r="I19">
        <v>6</v>
      </c>
      <c r="J19">
        <v>2045.2</v>
      </c>
      <c r="K19">
        <v>6</v>
      </c>
      <c r="L19">
        <v>1755</v>
      </c>
      <c r="M19">
        <v>6</v>
      </c>
      <c r="N19" s="263">
        <f>AVERAGE(B19,D19,F19)</f>
        <v>1619.0999999999997</v>
      </c>
      <c r="O19" s="263">
        <f>AVERAGE(D19,F19,H19)</f>
        <v>2316.4</v>
      </c>
      <c r="T19">
        <v>1755</v>
      </c>
      <c r="U19">
        <v>6</v>
      </c>
      <c r="V19">
        <v>1936.4</v>
      </c>
      <c r="W19">
        <v>7</v>
      </c>
      <c r="X19" s="225">
        <v>1265.4000000000001</v>
      </c>
      <c r="Y19" s="225">
        <v>6</v>
      </c>
      <c r="Z19" s="225">
        <v>2393</v>
      </c>
      <c r="AA19" s="225">
        <v>5</v>
      </c>
      <c r="AB19" s="158">
        <f>AVERAGE(D19,F19,H19)</f>
        <v>2316.4</v>
      </c>
      <c r="AJ19">
        <f t="shared" ref="AJ19:AJ28" si="0">AVERAGE(AN19,AP19,AR19)</f>
        <v>3461.0666666666671</v>
      </c>
      <c r="AK19" s="49" t="s">
        <v>36</v>
      </c>
      <c r="AL19" t="s">
        <v>27</v>
      </c>
      <c r="AM19" s="67">
        <f>AVERAGE(AN19,AP19,AR19)</f>
        <v>3461.0666666666671</v>
      </c>
      <c r="AN19">
        <v>2759.4</v>
      </c>
      <c r="AO19">
        <v>5</v>
      </c>
      <c r="AP19">
        <v>2449.6999999999998</v>
      </c>
      <c r="AQ19">
        <v>3</v>
      </c>
      <c r="AR19">
        <v>5174.1000000000004</v>
      </c>
      <c r="AS19">
        <v>3</v>
      </c>
      <c r="AT19">
        <v>977.2</v>
      </c>
      <c r="AU19">
        <v>7</v>
      </c>
      <c r="AV19">
        <v>1157.5</v>
      </c>
      <c r="AW19">
        <v>6</v>
      </c>
      <c r="BA19" s="49"/>
      <c r="BB19" s="49"/>
      <c r="BM19" s="52"/>
      <c r="CA19" s="53" t="s">
        <v>42</v>
      </c>
      <c r="CB19" t="s">
        <v>27</v>
      </c>
      <c r="CC19">
        <v>3635.3</v>
      </c>
      <c r="CD19">
        <v>4</v>
      </c>
      <c r="CE19">
        <v>6103.7</v>
      </c>
      <c r="CF19">
        <v>3</v>
      </c>
      <c r="CG19">
        <v>7561.6</v>
      </c>
      <c r="CH19">
        <v>3</v>
      </c>
      <c r="CI19">
        <v>5129.3999999999996</v>
      </c>
      <c r="CJ19">
        <v>3</v>
      </c>
      <c r="CK19">
        <v>8639</v>
      </c>
      <c r="CL19">
        <v>3</v>
      </c>
      <c r="CR19" s="53" t="s">
        <v>30</v>
      </c>
      <c r="CT19" t="s">
        <v>27</v>
      </c>
      <c r="CU19">
        <v>0.2</v>
      </c>
      <c r="CV19">
        <v>0.1</v>
      </c>
      <c r="CW19">
        <v>0.5</v>
      </c>
      <c r="CX19">
        <v>0.4</v>
      </c>
    </row>
    <row r="20" spans="1:104" ht="15" x14ac:dyDescent="0.25">
      <c r="A20" s="52"/>
      <c r="B20" s="52"/>
      <c r="C20" s="52"/>
      <c r="O20" s="261"/>
      <c r="X20" s="225"/>
      <c r="Y20" s="225"/>
      <c r="Z20" s="225"/>
      <c r="AA20" s="225"/>
      <c r="AJ20" t="e">
        <f t="shared" si="0"/>
        <v>#DIV/0!</v>
      </c>
      <c r="AK20" s="49"/>
      <c r="BA20" s="49"/>
      <c r="BB20" s="49"/>
      <c r="BC20" t="s">
        <v>27</v>
      </c>
      <c r="BD20">
        <v>416.2</v>
      </c>
      <c r="BE20">
        <v>6</v>
      </c>
      <c r="BF20">
        <v>3635.3</v>
      </c>
      <c r="BG20">
        <v>4</v>
      </c>
      <c r="BH20">
        <v>6103.7</v>
      </c>
      <c r="BI20">
        <v>3</v>
      </c>
      <c r="BJ20">
        <v>7561.6</v>
      </c>
      <c r="BK20">
        <v>3</v>
      </c>
      <c r="BL20">
        <v>5129.3999999999996</v>
      </c>
      <c r="BM20" s="53">
        <v>3</v>
      </c>
      <c r="BN20" t="s">
        <v>27</v>
      </c>
      <c r="BO20">
        <v>1157.5</v>
      </c>
      <c r="BP20">
        <v>6</v>
      </c>
      <c r="BQ20">
        <v>0</v>
      </c>
      <c r="BR20">
        <v>0</v>
      </c>
      <c r="BS20">
        <v>0</v>
      </c>
      <c r="BT20">
        <v>0</v>
      </c>
      <c r="BU20">
        <v>2.7</v>
      </c>
      <c r="BV20">
        <v>48</v>
      </c>
      <c r="BW20">
        <v>54.2</v>
      </c>
      <c r="BX20">
        <v>35</v>
      </c>
      <c r="CA20" s="52"/>
      <c r="CR20" s="53"/>
      <c r="CT20" t="s">
        <v>27</v>
      </c>
    </row>
    <row r="21" spans="1:104" ht="15" x14ac:dyDescent="0.25">
      <c r="A21" s="242" t="s">
        <v>328</v>
      </c>
      <c r="B21" s="242">
        <f>'Rankings 2019-20'!B19</f>
        <v>1159</v>
      </c>
      <c r="C21" s="242">
        <f>'Rankings 2019-20'!C19</f>
        <v>6</v>
      </c>
      <c r="D21">
        <v>1210.8</v>
      </c>
      <c r="E21">
        <v>7</v>
      </c>
      <c r="F21">
        <v>903.8</v>
      </c>
      <c r="G21">
        <v>11</v>
      </c>
      <c r="H21">
        <v>1008.9</v>
      </c>
      <c r="I21">
        <v>8</v>
      </c>
      <c r="J21">
        <v>897.1</v>
      </c>
      <c r="K21">
        <v>10</v>
      </c>
      <c r="L21">
        <v>936.7</v>
      </c>
      <c r="M21">
        <v>9</v>
      </c>
      <c r="O21" s="262"/>
      <c r="T21">
        <v>7.3</v>
      </c>
      <c r="U21">
        <v>41</v>
      </c>
      <c r="V21">
        <v>526.20000000000005</v>
      </c>
      <c r="W21">
        <v>14</v>
      </c>
      <c r="X21" s="225">
        <v>294.8</v>
      </c>
      <c r="Y21" s="225">
        <v>15</v>
      </c>
      <c r="Z21" s="225">
        <v>3301.9</v>
      </c>
      <c r="AA21" s="225">
        <v>4</v>
      </c>
      <c r="AJ21">
        <f t="shared" si="0"/>
        <v>1034.8</v>
      </c>
      <c r="AK21" s="49" t="s">
        <v>52</v>
      </c>
      <c r="AL21" t="s">
        <v>27</v>
      </c>
      <c r="AM21">
        <f>AVERAGE(AN21,AP21,AR21)</f>
        <v>1034.8</v>
      </c>
      <c r="AN21">
        <v>2559.5</v>
      </c>
      <c r="AO21">
        <v>6</v>
      </c>
      <c r="AP21">
        <v>0</v>
      </c>
      <c r="AQ21">
        <v>0</v>
      </c>
      <c r="AR21">
        <v>544.9</v>
      </c>
      <c r="AS21">
        <v>9</v>
      </c>
      <c r="AT21">
        <v>3301.9</v>
      </c>
      <c r="AU21">
        <v>4</v>
      </c>
      <c r="AV21">
        <v>2935.3</v>
      </c>
      <c r="AW21">
        <v>5</v>
      </c>
      <c r="BA21" s="49"/>
      <c r="BB21" s="49"/>
      <c r="BM21" s="52"/>
      <c r="CA21" s="53" t="s">
        <v>80</v>
      </c>
      <c r="CB21" t="s">
        <v>27</v>
      </c>
      <c r="CC21">
        <v>1280.0999999999999</v>
      </c>
      <c r="CD21">
        <v>5</v>
      </c>
      <c r="CE21">
        <v>893.7</v>
      </c>
      <c r="CF21">
        <v>8</v>
      </c>
      <c r="CG21">
        <v>1076.8</v>
      </c>
      <c r="CH21">
        <v>8</v>
      </c>
      <c r="CI21">
        <v>1159</v>
      </c>
      <c r="CJ21">
        <v>7</v>
      </c>
      <c r="CK21">
        <v>1005.5</v>
      </c>
      <c r="CL21">
        <v>12</v>
      </c>
      <c r="CR21" s="53" t="s">
        <v>31</v>
      </c>
      <c r="CT21" t="s">
        <v>27</v>
      </c>
      <c r="CU21">
        <v>0</v>
      </c>
      <c r="CV21">
        <v>0</v>
      </c>
      <c r="CW21">
        <v>0.1</v>
      </c>
      <c r="CX21">
        <v>10.199999999999999</v>
      </c>
    </row>
    <row r="22" spans="1:104" ht="15" x14ac:dyDescent="0.25">
      <c r="A22" s="52"/>
      <c r="B22" s="52"/>
      <c r="C22" s="52"/>
      <c r="O22" s="261"/>
      <c r="X22" s="225"/>
      <c r="Y22" s="225"/>
      <c r="Z22" s="225"/>
      <c r="AA22" s="225"/>
      <c r="AJ22" t="e">
        <f t="shared" si="0"/>
        <v>#DIV/0!</v>
      </c>
      <c r="AK22" s="49"/>
      <c r="BA22" s="49"/>
      <c r="BB22" s="49"/>
      <c r="BC22" t="s">
        <v>27</v>
      </c>
      <c r="BD22">
        <v>344.6</v>
      </c>
      <c r="BE22">
        <v>7</v>
      </c>
      <c r="BF22">
        <v>294.8</v>
      </c>
      <c r="BG22">
        <v>15</v>
      </c>
      <c r="BH22">
        <v>571.9</v>
      </c>
      <c r="BI22">
        <v>13</v>
      </c>
      <c r="BJ22">
        <v>799.3</v>
      </c>
      <c r="BK22">
        <v>12</v>
      </c>
      <c r="BL22">
        <v>537.70000000000005</v>
      </c>
      <c r="BM22" s="53">
        <v>13</v>
      </c>
      <c r="BN22" t="s">
        <v>27</v>
      </c>
      <c r="BO22">
        <v>1100.5999999999999</v>
      </c>
      <c r="BP22">
        <v>7</v>
      </c>
      <c r="BQ22">
        <v>876.8</v>
      </c>
      <c r="BR22">
        <v>9</v>
      </c>
      <c r="BS22">
        <v>1738.1</v>
      </c>
      <c r="BT22">
        <v>7</v>
      </c>
      <c r="BU22">
        <v>1206</v>
      </c>
      <c r="BV22">
        <v>8</v>
      </c>
      <c r="BW22">
        <v>1153.5</v>
      </c>
      <c r="BX22">
        <v>8</v>
      </c>
      <c r="CA22" s="52"/>
      <c r="CR22" s="53" t="s">
        <v>32</v>
      </c>
      <c r="CT22" t="s">
        <v>27</v>
      </c>
      <c r="CU22">
        <v>0</v>
      </c>
      <c r="CV22">
        <v>0</v>
      </c>
      <c r="CW22">
        <v>0.1</v>
      </c>
      <c r="CX22">
        <v>10.199999999999999</v>
      </c>
    </row>
    <row r="23" spans="1:104" ht="15" x14ac:dyDescent="0.25">
      <c r="A23" s="242" t="s">
        <v>325</v>
      </c>
      <c r="B23" s="242">
        <f>'Rankings 2019-20'!B21</f>
        <v>850</v>
      </c>
      <c r="C23" s="242">
        <f>'Rankings 2019-20'!C21</f>
        <v>7</v>
      </c>
      <c r="D23">
        <v>924.8</v>
      </c>
      <c r="E23">
        <v>8</v>
      </c>
      <c r="F23">
        <v>1650.1</v>
      </c>
      <c r="G23">
        <v>8</v>
      </c>
      <c r="H23">
        <v>2240.4</v>
      </c>
      <c r="I23">
        <v>7</v>
      </c>
      <c r="J23">
        <v>1516.4</v>
      </c>
      <c r="K23">
        <v>7</v>
      </c>
      <c r="L23">
        <v>1312.7</v>
      </c>
      <c r="M23">
        <v>8</v>
      </c>
      <c r="O23" s="262"/>
      <c r="T23">
        <v>1312.7</v>
      </c>
      <c r="U23">
        <v>8</v>
      </c>
      <c r="V23">
        <v>1021</v>
      </c>
      <c r="W23">
        <v>9</v>
      </c>
      <c r="X23" s="225">
        <v>544.9</v>
      </c>
      <c r="Y23" s="225">
        <v>9</v>
      </c>
      <c r="Z23" s="225">
        <v>571.9</v>
      </c>
      <c r="AA23" s="225">
        <v>13</v>
      </c>
      <c r="AJ23">
        <f t="shared" si="0"/>
        <v>1237.8666666666668</v>
      </c>
      <c r="AK23" s="49" t="s">
        <v>35</v>
      </c>
      <c r="AL23" t="s">
        <v>27</v>
      </c>
      <c r="AM23" s="67">
        <f>AVERAGE(AN23,AP23,AR23)</f>
        <v>1237.8666666666668</v>
      </c>
      <c r="AN23">
        <v>1936.4</v>
      </c>
      <c r="AO23">
        <v>7</v>
      </c>
      <c r="AP23">
        <v>511.8</v>
      </c>
      <c r="AQ23">
        <v>5</v>
      </c>
      <c r="AR23">
        <v>1265.4000000000001</v>
      </c>
      <c r="AS23">
        <v>6</v>
      </c>
      <c r="AT23">
        <v>2393</v>
      </c>
      <c r="AU23">
        <v>5</v>
      </c>
      <c r="AV23">
        <v>2949</v>
      </c>
      <c r="AW23">
        <v>4</v>
      </c>
      <c r="BA23" s="49"/>
      <c r="BB23" s="49"/>
      <c r="BM23" s="52"/>
      <c r="CA23" s="53" t="s">
        <v>35</v>
      </c>
      <c r="CB23" t="s">
        <v>27</v>
      </c>
      <c r="CC23">
        <v>1265.4000000000001</v>
      </c>
      <c r="CD23">
        <v>6</v>
      </c>
      <c r="CE23">
        <v>2393</v>
      </c>
      <c r="CF23">
        <v>5</v>
      </c>
      <c r="CG23">
        <v>2949</v>
      </c>
      <c r="CH23">
        <v>4</v>
      </c>
      <c r="CI23">
        <v>3198.3</v>
      </c>
      <c r="CJ23">
        <v>4</v>
      </c>
      <c r="CK23">
        <v>3478.3</v>
      </c>
      <c r="CL23">
        <v>4</v>
      </c>
      <c r="CR23" s="53"/>
      <c r="CT23" t="s">
        <v>27</v>
      </c>
    </row>
    <row r="24" spans="1:104" ht="15" x14ac:dyDescent="0.25">
      <c r="A24" s="52"/>
      <c r="B24" s="52"/>
      <c r="C24" s="52"/>
      <c r="O24" s="261"/>
      <c r="X24" s="225"/>
      <c r="Y24" s="225"/>
      <c r="Z24" s="225"/>
      <c r="AA24" s="225"/>
      <c r="AJ24" t="e">
        <f t="shared" si="0"/>
        <v>#DIV/0!</v>
      </c>
      <c r="AK24" s="49"/>
      <c r="BA24" s="49"/>
      <c r="BB24" s="49"/>
      <c r="BC24" t="s">
        <v>27</v>
      </c>
      <c r="BD24">
        <v>285</v>
      </c>
      <c r="BE24">
        <v>8</v>
      </c>
      <c r="BF24">
        <v>422.7</v>
      </c>
      <c r="BG24">
        <v>11</v>
      </c>
      <c r="BH24">
        <v>427.2</v>
      </c>
      <c r="BI24">
        <v>19</v>
      </c>
      <c r="BJ24">
        <v>603.4</v>
      </c>
      <c r="BK24">
        <v>15</v>
      </c>
      <c r="BL24">
        <v>711.5</v>
      </c>
      <c r="BM24" s="53">
        <v>10</v>
      </c>
      <c r="BN24" t="s">
        <v>27</v>
      </c>
      <c r="BO24">
        <v>1076.8</v>
      </c>
      <c r="BP24">
        <v>8</v>
      </c>
      <c r="BQ24">
        <v>1159</v>
      </c>
      <c r="BR24">
        <v>7</v>
      </c>
      <c r="BS24">
        <v>1005.5</v>
      </c>
      <c r="BT24">
        <v>12</v>
      </c>
      <c r="BU24">
        <v>519.20000000000005</v>
      </c>
      <c r="BV24">
        <v>16</v>
      </c>
      <c r="BW24">
        <v>150</v>
      </c>
      <c r="BX24">
        <v>29</v>
      </c>
      <c r="CA24" s="52"/>
      <c r="CR24" s="53" t="s">
        <v>34</v>
      </c>
      <c r="CT24" t="s">
        <v>27</v>
      </c>
      <c r="CU24">
        <v>618.70000000000005</v>
      </c>
      <c r="CV24">
        <v>814.7</v>
      </c>
      <c r="CW24">
        <v>11748.6</v>
      </c>
      <c r="CX24">
        <v>14278.9</v>
      </c>
      <c r="CZ24">
        <f>+CW24+CU24</f>
        <v>12367.300000000001</v>
      </c>
    </row>
    <row r="25" spans="1:104" ht="15" x14ac:dyDescent="0.25">
      <c r="A25" s="242" t="s">
        <v>331</v>
      </c>
      <c r="B25" s="242">
        <f>'Rankings 2019-20'!B23</f>
        <v>827.7</v>
      </c>
      <c r="C25" s="242">
        <f>'Rankings 2019-20'!C23</f>
        <v>8</v>
      </c>
      <c r="D25">
        <v>899.9</v>
      </c>
      <c r="E25">
        <v>9</v>
      </c>
      <c r="F25">
        <v>808.2</v>
      </c>
      <c r="G25">
        <v>12</v>
      </c>
      <c r="H25">
        <v>840.2</v>
      </c>
      <c r="I25">
        <v>10</v>
      </c>
      <c r="J25">
        <v>520.1</v>
      </c>
      <c r="K25">
        <v>13</v>
      </c>
      <c r="L25">
        <v>784.1</v>
      </c>
      <c r="M25">
        <v>11</v>
      </c>
      <c r="T25">
        <v>1487</v>
      </c>
      <c r="U25">
        <v>7</v>
      </c>
      <c r="V25">
        <v>2559.5</v>
      </c>
      <c r="W25">
        <v>6</v>
      </c>
      <c r="X25" s="225">
        <v>1280.0999999999999</v>
      </c>
      <c r="Y25" s="225">
        <v>5</v>
      </c>
      <c r="Z25" s="225">
        <v>660.6</v>
      </c>
      <c r="AA25" s="225">
        <v>12</v>
      </c>
      <c r="AJ25">
        <f t="shared" si="0"/>
        <v>471.5</v>
      </c>
      <c r="AK25" s="49" t="s">
        <v>74</v>
      </c>
      <c r="AL25" t="s">
        <v>27</v>
      </c>
      <c r="AN25">
        <v>1414.5</v>
      </c>
      <c r="AO25">
        <v>8</v>
      </c>
      <c r="AP25">
        <v>0</v>
      </c>
      <c r="AQ25">
        <v>0</v>
      </c>
      <c r="AR25">
        <v>0</v>
      </c>
      <c r="AS25">
        <v>0</v>
      </c>
      <c r="AT25">
        <v>66.3</v>
      </c>
      <c r="AU25">
        <v>34</v>
      </c>
      <c r="AV25">
        <v>845.5</v>
      </c>
      <c r="AW25">
        <v>11</v>
      </c>
      <c r="BA25" s="49"/>
      <c r="BB25" s="49"/>
      <c r="BM25" s="52"/>
      <c r="CA25" s="53" t="s">
        <v>59</v>
      </c>
      <c r="CB25" t="s">
        <v>27</v>
      </c>
      <c r="CC25">
        <v>575.70000000000005</v>
      </c>
      <c r="CD25">
        <v>7</v>
      </c>
      <c r="CE25">
        <v>669.5</v>
      </c>
      <c r="CF25">
        <v>11</v>
      </c>
      <c r="CG25">
        <v>567.1</v>
      </c>
      <c r="CH25">
        <v>16</v>
      </c>
      <c r="CI25">
        <v>560.29999999999995</v>
      </c>
      <c r="CJ25">
        <v>12</v>
      </c>
      <c r="CK25">
        <v>664.7</v>
      </c>
      <c r="CL25">
        <v>16</v>
      </c>
      <c r="CR25" s="53"/>
      <c r="CT25" t="s">
        <v>27</v>
      </c>
    </row>
    <row r="26" spans="1:104" ht="15" x14ac:dyDescent="0.25">
      <c r="A26" s="52"/>
      <c r="B26" s="52"/>
      <c r="C26" s="52"/>
      <c r="X26" s="225"/>
      <c r="Y26" s="225"/>
      <c r="Z26" s="225"/>
      <c r="AA26" s="225"/>
      <c r="AJ26" t="e">
        <f t="shared" si="0"/>
        <v>#DIV/0!</v>
      </c>
      <c r="AK26" s="49"/>
      <c r="BA26" s="49" t="s">
        <v>69</v>
      </c>
      <c r="BB26" s="49"/>
      <c r="BC26" t="s">
        <v>27</v>
      </c>
      <c r="BD26">
        <v>237.9</v>
      </c>
      <c r="BE26">
        <v>9</v>
      </c>
      <c r="BF26">
        <v>271.10000000000002</v>
      </c>
      <c r="BG26">
        <v>17</v>
      </c>
      <c r="BH26">
        <v>241.9</v>
      </c>
      <c r="BI26">
        <v>23</v>
      </c>
      <c r="BJ26">
        <v>226</v>
      </c>
      <c r="BK26">
        <v>21</v>
      </c>
      <c r="BL26">
        <v>252.5</v>
      </c>
      <c r="BM26" s="53">
        <v>20</v>
      </c>
      <c r="BN26" t="s">
        <v>27</v>
      </c>
      <c r="BO26">
        <v>999.9</v>
      </c>
      <c r="BP26">
        <v>9</v>
      </c>
      <c r="BQ26">
        <v>1399.4</v>
      </c>
      <c r="BR26">
        <v>6</v>
      </c>
      <c r="BS26">
        <v>2960.7</v>
      </c>
      <c r="BT26">
        <v>6</v>
      </c>
      <c r="BU26">
        <v>3272.8</v>
      </c>
      <c r="BV26">
        <v>6</v>
      </c>
      <c r="BW26">
        <v>2683.6</v>
      </c>
      <c r="BX26">
        <v>6</v>
      </c>
      <c r="CA26" s="52"/>
      <c r="CR26" s="53" t="s">
        <v>35</v>
      </c>
      <c r="CT26" t="s">
        <v>27</v>
      </c>
      <c r="CU26">
        <v>50</v>
      </c>
      <c r="CV26">
        <v>423.7</v>
      </c>
      <c r="CW26">
        <v>1265.4000000000001</v>
      </c>
      <c r="CX26">
        <v>2393</v>
      </c>
      <c r="CZ26">
        <f>+CW26+CU26</f>
        <v>1315.4</v>
      </c>
    </row>
    <row r="27" spans="1:104" ht="15" x14ac:dyDescent="0.25">
      <c r="A27" s="242" t="s">
        <v>330</v>
      </c>
      <c r="B27" s="242">
        <f>'Rankings 2019-20'!B37</f>
        <v>488.6</v>
      </c>
      <c r="C27" s="242">
        <f>'Rankings 2019-20'!C37</f>
        <v>15</v>
      </c>
      <c r="D27">
        <v>728</v>
      </c>
      <c r="E27">
        <v>10</v>
      </c>
      <c r="F27">
        <v>467.6</v>
      </c>
      <c r="G27">
        <v>18</v>
      </c>
      <c r="H27">
        <v>590.6</v>
      </c>
      <c r="I27">
        <v>14</v>
      </c>
      <c r="J27">
        <v>588</v>
      </c>
      <c r="K27">
        <v>12</v>
      </c>
      <c r="L27">
        <v>559.9</v>
      </c>
      <c r="M27">
        <v>14</v>
      </c>
      <c r="T27">
        <v>132.19999999999999</v>
      </c>
      <c r="U27">
        <v>24</v>
      </c>
      <c r="V27">
        <v>452.3</v>
      </c>
      <c r="W27">
        <v>15</v>
      </c>
      <c r="X27" s="225">
        <v>549.1</v>
      </c>
      <c r="Y27" s="225">
        <v>8</v>
      </c>
      <c r="Z27" s="225">
        <v>506.7</v>
      </c>
      <c r="AA27" s="225">
        <v>16</v>
      </c>
      <c r="AJ27">
        <f t="shared" si="0"/>
        <v>553.46666666666658</v>
      </c>
      <c r="AK27" s="49" t="s">
        <v>45</v>
      </c>
      <c r="AL27" t="s">
        <v>27</v>
      </c>
      <c r="AN27">
        <v>1021</v>
      </c>
      <c r="AO27">
        <v>9</v>
      </c>
      <c r="AP27">
        <v>344.6</v>
      </c>
      <c r="AQ27">
        <v>7</v>
      </c>
      <c r="AR27">
        <v>294.8</v>
      </c>
      <c r="AS27">
        <v>15</v>
      </c>
      <c r="AT27">
        <v>571.9</v>
      </c>
      <c r="AU27">
        <v>13</v>
      </c>
      <c r="AV27">
        <v>799.3</v>
      </c>
      <c r="AW27">
        <v>12</v>
      </c>
      <c r="BA27" s="49"/>
      <c r="BB27" s="49"/>
      <c r="BM27" s="52"/>
      <c r="CA27" s="53" t="s">
        <v>67</v>
      </c>
      <c r="CB27" t="s">
        <v>27</v>
      </c>
      <c r="CC27">
        <v>549.1</v>
      </c>
      <c r="CD27">
        <v>8</v>
      </c>
      <c r="CE27">
        <v>660.6</v>
      </c>
      <c r="CF27">
        <v>12</v>
      </c>
      <c r="CG27">
        <v>677</v>
      </c>
      <c r="CH27">
        <v>14</v>
      </c>
      <c r="CI27">
        <v>617.9</v>
      </c>
      <c r="CJ27">
        <v>11</v>
      </c>
      <c r="CK27">
        <v>651</v>
      </c>
      <c r="CL27">
        <v>17</v>
      </c>
      <c r="CR27" s="53"/>
      <c r="CT27" t="s">
        <v>27</v>
      </c>
    </row>
    <row r="28" spans="1:104" ht="15" x14ac:dyDescent="0.25">
      <c r="A28" s="52"/>
      <c r="B28" s="52"/>
      <c r="C28" s="52"/>
      <c r="X28" s="225"/>
      <c r="Y28" s="225"/>
      <c r="Z28" s="225"/>
      <c r="AA28" s="225"/>
      <c r="AJ28" t="e">
        <f t="shared" si="0"/>
        <v>#DIV/0!</v>
      </c>
      <c r="AK28" s="49"/>
      <c r="BA28" s="49" t="s">
        <v>68</v>
      </c>
      <c r="BB28" s="49"/>
      <c r="BC28" t="s">
        <v>27</v>
      </c>
      <c r="BD28">
        <v>209.7</v>
      </c>
      <c r="BE28">
        <v>10</v>
      </c>
      <c r="BF28">
        <v>382.1</v>
      </c>
      <c r="BG28">
        <v>13</v>
      </c>
      <c r="BH28">
        <v>431.2</v>
      </c>
      <c r="BI28">
        <v>18</v>
      </c>
      <c r="BJ28">
        <v>351.6</v>
      </c>
      <c r="BK28">
        <v>19</v>
      </c>
      <c r="BL28">
        <v>389.7</v>
      </c>
      <c r="BM28" s="53">
        <v>17</v>
      </c>
      <c r="BN28" t="s">
        <v>27</v>
      </c>
      <c r="BO28">
        <v>890.6</v>
      </c>
      <c r="BP28">
        <v>10</v>
      </c>
      <c r="BQ28">
        <v>954.8</v>
      </c>
      <c r="BR28">
        <v>8</v>
      </c>
      <c r="BS28">
        <v>1099.0999999999999</v>
      </c>
      <c r="BT28">
        <v>11</v>
      </c>
      <c r="BU28">
        <v>1204.0999999999999</v>
      </c>
      <c r="BV28">
        <v>9</v>
      </c>
      <c r="BW28">
        <v>1033.5</v>
      </c>
      <c r="BX28">
        <v>10</v>
      </c>
      <c r="CA28" s="52"/>
      <c r="CR28" s="53" t="s">
        <v>36</v>
      </c>
      <c r="CT28" t="s">
        <v>27</v>
      </c>
      <c r="CU28">
        <v>239.8</v>
      </c>
      <c r="CV28">
        <v>0.9</v>
      </c>
      <c r="CW28">
        <v>5174.1000000000004</v>
      </c>
      <c r="CX28">
        <v>977.2</v>
      </c>
      <c r="CZ28">
        <f>+CW28+CU28</f>
        <v>5413.9000000000005</v>
      </c>
    </row>
    <row r="29" spans="1:104" ht="15" x14ac:dyDescent="0.25">
      <c r="A29" s="242" t="s">
        <v>337</v>
      </c>
      <c r="B29" s="242">
        <f>'Rankings 2019-20'!B27</f>
        <v>759</v>
      </c>
      <c r="C29" s="242">
        <f>'Rankings 2019-20'!C27</f>
        <v>10</v>
      </c>
      <c r="D29">
        <v>712.4</v>
      </c>
      <c r="E29">
        <v>11</v>
      </c>
      <c r="F29">
        <v>335</v>
      </c>
      <c r="G29">
        <v>22</v>
      </c>
      <c r="H29">
        <v>240.1</v>
      </c>
      <c r="I29">
        <v>28</v>
      </c>
      <c r="J29">
        <v>355.2</v>
      </c>
      <c r="K29">
        <v>19</v>
      </c>
      <c r="L29">
        <v>866.8</v>
      </c>
      <c r="M29">
        <v>10</v>
      </c>
      <c r="T29">
        <v>936.7</v>
      </c>
      <c r="U29">
        <v>9</v>
      </c>
      <c r="V29">
        <v>783.9</v>
      </c>
      <c r="W29">
        <v>11</v>
      </c>
      <c r="X29" s="225">
        <v>0</v>
      </c>
      <c r="Y29" s="225">
        <v>0</v>
      </c>
      <c r="Z29" s="225">
        <v>669.5</v>
      </c>
      <c r="AA29" s="225">
        <v>11</v>
      </c>
      <c r="AK29" s="49" t="s">
        <v>80</v>
      </c>
      <c r="AL29" t="s">
        <v>27</v>
      </c>
      <c r="AN29">
        <v>1017.2</v>
      </c>
      <c r="AO29">
        <v>10</v>
      </c>
      <c r="AP29">
        <v>1158.0999999999999</v>
      </c>
      <c r="AQ29">
        <v>4</v>
      </c>
      <c r="AR29">
        <v>1280.0999999999999</v>
      </c>
      <c r="AS29">
        <v>5</v>
      </c>
      <c r="AT29">
        <v>893.7</v>
      </c>
      <c r="AU29">
        <v>8</v>
      </c>
      <c r="AV29">
        <v>1076.8</v>
      </c>
      <c r="AW29">
        <v>8</v>
      </c>
      <c r="BA29" s="49"/>
      <c r="BB29" s="49"/>
      <c r="BM29" s="52"/>
      <c r="CA29" s="53" t="s">
        <v>52</v>
      </c>
      <c r="CB29" t="s">
        <v>27</v>
      </c>
      <c r="CC29">
        <v>544.9</v>
      </c>
      <c r="CD29">
        <v>9</v>
      </c>
      <c r="CE29">
        <v>3301.9</v>
      </c>
      <c r="CF29">
        <v>4</v>
      </c>
      <c r="CG29">
        <v>2935.3</v>
      </c>
      <c r="CH29">
        <v>5</v>
      </c>
      <c r="CI29">
        <v>2232.9</v>
      </c>
      <c r="CJ29">
        <v>5</v>
      </c>
      <c r="CK29">
        <v>3309.4</v>
      </c>
      <c r="CL29">
        <v>5</v>
      </c>
      <c r="CR29" s="53"/>
      <c r="CT29" t="s">
        <v>27</v>
      </c>
    </row>
    <row r="30" spans="1:104" ht="15" x14ac:dyDescent="0.25">
      <c r="A30" s="52"/>
      <c r="B30" s="52"/>
      <c r="C30" s="52"/>
      <c r="X30" s="225"/>
      <c r="Y30" s="225"/>
      <c r="Z30" s="225"/>
      <c r="AA30" s="225"/>
      <c r="AK30" s="49"/>
      <c r="BA30" s="49" t="s">
        <v>67</v>
      </c>
      <c r="BB30" s="49"/>
      <c r="BC30" t="s">
        <v>27</v>
      </c>
      <c r="BD30">
        <v>209.2</v>
      </c>
      <c r="BE30">
        <v>11</v>
      </c>
      <c r="BF30">
        <v>549.1</v>
      </c>
      <c r="BG30">
        <v>8</v>
      </c>
      <c r="BH30">
        <v>660.6</v>
      </c>
      <c r="BI30">
        <v>12</v>
      </c>
      <c r="BJ30">
        <v>677</v>
      </c>
      <c r="BK30">
        <v>14</v>
      </c>
      <c r="BL30">
        <v>617.9</v>
      </c>
      <c r="BM30" s="53">
        <v>11</v>
      </c>
      <c r="BN30" t="s">
        <v>27</v>
      </c>
      <c r="BO30">
        <v>845.5</v>
      </c>
      <c r="BP30">
        <v>11</v>
      </c>
      <c r="BQ30">
        <v>328.4</v>
      </c>
      <c r="BR30">
        <v>19</v>
      </c>
      <c r="BS30">
        <v>371.2</v>
      </c>
      <c r="BT30">
        <v>25</v>
      </c>
      <c r="BU30">
        <v>301.60000000000002</v>
      </c>
      <c r="BV30">
        <v>25</v>
      </c>
      <c r="BW30">
        <v>420.9</v>
      </c>
      <c r="BX30">
        <v>19</v>
      </c>
      <c r="CA30" s="52"/>
      <c r="CR30" s="53" t="s">
        <v>199</v>
      </c>
      <c r="CS30" t="s">
        <v>200</v>
      </c>
      <c r="CT30" t="s">
        <v>27</v>
      </c>
      <c r="CU30">
        <v>3.7</v>
      </c>
      <c r="CV30">
        <v>72.8</v>
      </c>
      <c r="CW30">
        <v>4042.3</v>
      </c>
      <c r="CX30">
        <v>9458.2000000000007</v>
      </c>
    </row>
    <row r="31" spans="1:104" ht="15" x14ac:dyDescent="0.25">
      <c r="A31" s="242" t="s">
        <v>340</v>
      </c>
      <c r="B31" s="242">
        <f>'Rankings 2019-20'!B33</f>
        <v>544.5</v>
      </c>
      <c r="C31" s="242">
        <f>'Rankings 2019-20'!C33</f>
        <v>13</v>
      </c>
      <c r="D31">
        <v>643.5</v>
      </c>
      <c r="E31">
        <v>12</v>
      </c>
      <c r="F31">
        <v>640.4</v>
      </c>
      <c r="G31">
        <v>15</v>
      </c>
      <c r="H31">
        <v>814.9</v>
      </c>
      <c r="I31">
        <v>11</v>
      </c>
      <c r="J31">
        <v>252.1</v>
      </c>
      <c r="K31">
        <v>22</v>
      </c>
      <c r="L31">
        <v>599.29999999999995</v>
      </c>
      <c r="M31">
        <v>13</v>
      </c>
      <c r="T31">
        <v>784.1</v>
      </c>
      <c r="U31">
        <v>11</v>
      </c>
      <c r="V31">
        <v>593.6</v>
      </c>
      <c r="W31">
        <v>13</v>
      </c>
      <c r="X31" s="225">
        <v>365.8</v>
      </c>
      <c r="Y31" s="225">
        <v>14</v>
      </c>
      <c r="Z31" s="225">
        <v>893.7</v>
      </c>
      <c r="AA31" s="225">
        <v>8</v>
      </c>
      <c r="AK31" s="49" t="s">
        <v>67</v>
      </c>
      <c r="AL31" t="s">
        <v>27</v>
      </c>
      <c r="AN31">
        <v>783.9</v>
      </c>
      <c r="AO31">
        <v>11</v>
      </c>
      <c r="AP31">
        <v>209.2</v>
      </c>
      <c r="AQ31">
        <v>11</v>
      </c>
      <c r="AR31">
        <v>549.1</v>
      </c>
      <c r="AS31">
        <v>8</v>
      </c>
      <c r="AT31">
        <v>660.6</v>
      </c>
      <c r="AU31">
        <v>12</v>
      </c>
      <c r="AV31">
        <v>677</v>
      </c>
      <c r="AW31">
        <v>14</v>
      </c>
      <c r="BA31" s="49"/>
      <c r="BB31" s="49"/>
      <c r="BM31" s="52"/>
      <c r="CA31" s="53" t="s">
        <v>60</v>
      </c>
      <c r="CB31" t="s">
        <v>27</v>
      </c>
      <c r="CC31">
        <v>487.2</v>
      </c>
      <c r="CD31">
        <v>10</v>
      </c>
      <c r="CE31">
        <v>506.7</v>
      </c>
      <c r="CF31">
        <v>16</v>
      </c>
      <c r="CG31">
        <v>1100.5999999999999</v>
      </c>
      <c r="CH31">
        <v>7</v>
      </c>
      <c r="CI31">
        <v>876.8</v>
      </c>
      <c r="CJ31">
        <v>9</v>
      </c>
      <c r="CK31">
        <v>1738.1</v>
      </c>
      <c r="CL31">
        <v>7</v>
      </c>
      <c r="CR31" s="53" t="s">
        <v>37</v>
      </c>
      <c r="CT31" t="s">
        <v>27</v>
      </c>
      <c r="CU31">
        <v>0.1</v>
      </c>
      <c r="CV31">
        <v>0.1</v>
      </c>
      <c r="CW31">
        <v>22.6</v>
      </c>
      <c r="CX31">
        <v>23.9</v>
      </c>
    </row>
    <row r="32" spans="1:104" ht="15" x14ac:dyDescent="0.25">
      <c r="A32" s="52"/>
      <c r="B32" s="52"/>
      <c r="C32" s="52"/>
      <c r="X32" s="225"/>
      <c r="Y32" s="225"/>
      <c r="Z32" s="225"/>
      <c r="AA32" s="225"/>
      <c r="AK32" s="49"/>
      <c r="BA32" s="49" t="s">
        <v>75</v>
      </c>
      <c r="BB32" s="49"/>
      <c r="BC32" t="s">
        <v>27</v>
      </c>
      <c r="BD32">
        <v>132.69999999999999</v>
      </c>
      <c r="BE32">
        <v>12</v>
      </c>
      <c r="BF32">
        <v>365.8</v>
      </c>
      <c r="BG32">
        <v>14</v>
      </c>
      <c r="BH32">
        <v>479.2</v>
      </c>
      <c r="BI32">
        <v>17</v>
      </c>
      <c r="BJ32">
        <v>431.4</v>
      </c>
      <c r="BK32">
        <v>18</v>
      </c>
      <c r="BL32">
        <v>400.4</v>
      </c>
      <c r="BM32" s="53">
        <v>16</v>
      </c>
      <c r="BN32" t="s">
        <v>27</v>
      </c>
      <c r="BO32">
        <v>814.8</v>
      </c>
      <c r="BP32">
        <v>12</v>
      </c>
      <c r="BQ32">
        <v>501</v>
      </c>
      <c r="BR32">
        <v>14</v>
      </c>
      <c r="BS32">
        <v>1336.4</v>
      </c>
      <c r="BT32">
        <v>9</v>
      </c>
      <c r="BU32">
        <v>1431.2</v>
      </c>
      <c r="BV32">
        <v>7</v>
      </c>
      <c r="BW32">
        <v>686.1</v>
      </c>
      <c r="BX32">
        <v>13</v>
      </c>
      <c r="CA32" s="52"/>
      <c r="CR32" s="53" t="s">
        <v>38</v>
      </c>
      <c r="CT32" t="s">
        <v>27</v>
      </c>
      <c r="CU32">
        <v>0</v>
      </c>
      <c r="CV32">
        <v>0.6</v>
      </c>
      <c r="CW32">
        <v>23</v>
      </c>
      <c r="CX32">
        <v>528.9</v>
      </c>
    </row>
    <row r="33" spans="1:104" ht="15" x14ac:dyDescent="0.25">
      <c r="A33" s="242" t="s">
        <v>332</v>
      </c>
      <c r="B33" s="242">
        <f>'Rankings 2019-20'!B25</f>
        <v>785.9</v>
      </c>
      <c r="C33" s="242">
        <f>'Rankings 2019-20'!C25</f>
        <v>9</v>
      </c>
      <c r="D33">
        <v>605.79999999999995</v>
      </c>
      <c r="E33">
        <v>13</v>
      </c>
      <c r="F33">
        <v>646.9</v>
      </c>
      <c r="G33">
        <v>14</v>
      </c>
      <c r="H33">
        <v>551.5</v>
      </c>
      <c r="I33">
        <v>15</v>
      </c>
      <c r="J33">
        <v>514.5</v>
      </c>
      <c r="K33">
        <v>14</v>
      </c>
      <c r="L33">
        <v>429.8</v>
      </c>
      <c r="M33">
        <v>16</v>
      </c>
      <c r="T33">
        <v>310.89999999999998</v>
      </c>
      <c r="U33">
        <v>18</v>
      </c>
      <c r="V33">
        <v>201.2</v>
      </c>
      <c r="W33">
        <v>22</v>
      </c>
      <c r="X33" s="225">
        <v>575.70000000000005</v>
      </c>
      <c r="Y33" s="225">
        <v>7</v>
      </c>
      <c r="Z33" s="225">
        <v>685.2</v>
      </c>
      <c r="AA33" s="225">
        <v>10</v>
      </c>
      <c r="AK33" s="49" t="s">
        <v>64</v>
      </c>
      <c r="AL33" t="s">
        <v>27</v>
      </c>
      <c r="AN33">
        <v>637.6</v>
      </c>
      <c r="AO33">
        <v>12</v>
      </c>
      <c r="AP33">
        <v>31.8</v>
      </c>
      <c r="AQ33">
        <v>19</v>
      </c>
      <c r="AR33">
        <v>386.5</v>
      </c>
      <c r="AS33">
        <v>12</v>
      </c>
      <c r="AT33">
        <v>685.2</v>
      </c>
      <c r="AU33">
        <v>10</v>
      </c>
      <c r="AV33">
        <v>890.6</v>
      </c>
      <c r="AW33">
        <v>10</v>
      </c>
      <c r="BA33" s="49"/>
      <c r="BB33" s="49"/>
      <c r="BM33" s="52"/>
      <c r="CA33" s="53" t="s">
        <v>63</v>
      </c>
      <c r="CB33" t="s">
        <v>27</v>
      </c>
      <c r="CC33">
        <v>422.7</v>
      </c>
      <c r="CD33">
        <v>11</v>
      </c>
      <c r="CE33">
        <v>427.2</v>
      </c>
      <c r="CF33">
        <v>19</v>
      </c>
      <c r="CG33">
        <v>603.4</v>
      </c>
      <c r="CH33">
        <v>15</v>
      </c>
      <c r="CI33">
        <v>711.5</v>
      </c>
      <c r="CJ33">
        <v>10</v>
      </c>
      <c r="CK33">
        <v>741.8</v>
      </c>
      <c r="CL33">
        <v>15</v>
      </c>
      <c r="CR33" s="53" t="s">
        <v>39</v>
      </c>
      <c r="CT33" t="s">
        <v>27</v>
      </c>
      <c r="CU33">
        <v>0</v>
      </c>
      <c r="CV33">
        <v>0</v>
      </c>
      <c r="CW33">
        <v>0</v>
      </c>
      <c r="CX33">
        <v>67.5</v>
      </c>
    </row>
    <row r="34" spans="1:104" ht="15" x14ac:dyDescent="0.25">
      <c r="A34" s="52"/>
      <c r="B34" s="52"/>
      <c r="C34" s="52"/>
      <c r="X34" s="225"/>
      <c r="Y34" s="225"/>
      <c r="Z34" s="225"/>
      <c r="AA34" s="225"/>
      <c r="AK34" s="49"/>
      <c r="BA34" s="49" t="s">
        <v>73</v>
      </c>
      <c r="BB34" s="49"/>
      <c r="BC34" t="s">
        <v>27</v>
      </c>
      <c r="BD34">
        <v>129.4</v>
      </c>
      <c r="BE34">
        <v>13</v>
      </c>
      <c r="BF34">
        <v>212.2</v>
      </c>
      <c r="BG34">
        <v>18</v>
      </c>
      <c r="BH34">
        <v>263</v>
      </c>
      <c r="BI34">
        <v>22</v>
      </c>
      <c r="BJ34">
        <v>326.60000000000002</v>
      </c>
      <c r="BK34">
        <v>20</v>
      </c>
      <c r="BL34">
        <v>331.6</v>
      </c>
      <c r="BM34" s="53">
        <v>18</v>
      </c>
      <c r="BN34" t="s">
        <v>27</v>
      </c>
      <c r="BO34">
        <v>799.3</v>
      </c>
      <c r="BP34">
        <v>13</v>
      </c>
      <c r="BQ34">
        <v>537.70000000000005</v>
      </c>
      <c r="BR34">
        <v>13</v>
      </c>
      <c r="BS34">
        <v>1001.9</v>
      </c>
      <c r="BT34">
        <v>13</v>
      </c>
      <c r="BU34">
        <v>505.2</v>
      </c>
      <c r="BV34">
        <v>18</v>
      </c>
      <c r="BW34">
        <v>566</v>
      </c>
      <c r="BX34">
        <v>16</v>
      </c>
      <c r="CA34" s="52"/>
      <c r="CR34" s="53" t="s">
        <v>40</v>
      </c>
      <c r="CT34" t="s">
        <v>27</v>
      </c>
      <c r="CU34">
        <v>0</v>
      </c>
      <c r="CV34">
        <v>0</v>
      </c>
      <c r="CW34">
        <v>33.4</v>
      </c>
      <c r="CX34">
        <v>801.1</v>
      </c>
    </row>
    <row r="35" spans="1:104" ht="15" x14ac:dyDescent="0.25">
      <c r="A35" s="242" t="s">
        <v>326</v>
      </c>
      <c r="B35" s="242">
        <f>'Rankings 2019-20'!B57</f>
        <v>48.6</v>
      </c>
      <c r="C35" s="242">
        <f>'Rankings 2019-20'!C57</f>
        <v>25</v>
      </c>
      <c r="D35">
        <v>530.70000000000005</v>
      </c>
      <c r="E35">
        <v>14</v>
      </c>
      <c r="F35">
        <v>1282.2</v>
      </c>
      <c r="G35">
        <v>9</v>
      </c>
      <c r="H35">
        <v>322.5</v>
      </c>
      <c r="I35">
        <v>20</v>
      </c>
      <c r="J35">
        <v>969.2</v>
      </c>
      <c r="K35">
        <v>8</v>
      </c>
      <c r="L35">
        <v>1487</v>
      </c>
      <c r="M35">
        <v>7</v>
      </c>
      <c r="T35">
        <v>429.8</v>
      </c>
      <c r="U35">
        <v>16</v>
      </c>
      <c r="V35">
        <v>371.7</v>
      </c>
      <c r="W35">
        <v>17</v>
      </c>
      <c r="X35" s="225">
        <v>382.1</v>
      </c>
      <c r="Y35" s="225">
        <v>13</v>
      </c>
      <c r="Z35" s="225">
        <v>479.2</v>
      </c>
      <c r="AA35" s="225">
        <v>17</v>
      </c>
      <c r="AK35" s="49" t="s">
        <v>59</v>
      </c>
      <c r="AL35" t="s">
        <v>27</v>
      </c>
      <c r="AN35">
        <v>593.6</v>
      </c>
      <c r="AO35">
        <v>13</v>
      </c>
      <c r="AP35">
        <v>116.2</v>
      </c>
      <c r="AQ35">
        <v>14</v>
      </c>
      <c r="AR35">
        <v>575.70000000000005</v>
      </c>
      <c r="AS35">
        <v>7</v>
      </c>
      <c r="AT35">
        <v>669.5</v>
      </c>
      <c r="AU35">
        <v>11</v>
      </c>
      <c r="AV35">
        <v>567.1</v>
      </c>
      <c r="AW35">
        <v>16</v>
      </c>
      <c r="BA35" s="49"/>
      <c r="BB35" s="49"/>
      <c r="BM35" s="52"/>
      <c r="CA35" s="53" t="s">
        <v>64</v>
      </c>
      <c r="CB35" t="s">
        <v>27</v>
      </c>
      <c r="CC35">
        <v>386.5</v>
      </c>
      <c r="CD35">
        <v>12</v>
      </c>
      <c r="CE35">
        <v>685.2</v>
      </c>
      <c r="CF35">
        <v>10</v>
      </c>
      <c r="CG35">
        <v>890.6</v>
      </c>
      <c r="CH35">
        <v>10</v>
      </c>
      <c r="CI35">
        <v>954.8</v>
      </c>
      <c r="CJ35">
        <v>8</v>
      </c>
      <c r="CK35">
        <v>1099.0999999999999</v>
      </c>
      <c r="CL35">
        <v>11</v>
      </c>
      <c r="CR35" s="53" t="s">
        <v>41</v>
      </c>
      <c r="CT35" t="s">
        <v>27</v>
      </c>
      <c r="CU35">
        <v>0</v>
      </c>
      <c r="CV35">
        <v>0</v>
      </c>
      <c r="CW35">
        <v>10.6</v>
      </c>
      <c r="CX35">
        <v>9.6999999999999993</v>
      </c>
    </row>
    <row r="36" spans="1:104" ht="15" x14ac:dyDescent="0.25">
      <c r="A36" s="52"/>
      <c r="B36" s="52"/>
      <c r="C36" s="52"/>
      <c r="X36" s="225"/>
      <c r="Y36" s="225"/>
      <c r="Z36" s="225"/>
      <c r="AA36" s="225"/>
      <c r="AK36" s="49"/>
      <c r="BA36" s="49" t="s">
        <v>59</v>
      </c>
      <c r="BB36" s="49"/>
      <c r="BC36" t="s">
        <v>27</v>
      </c>
      <c r="BD36">
        <v>116.2</v>
      </c>
      <c r="BE36">
        <v>14</v>
      </c>
      <c r="BF36">
        <v>575.70000000000005</v>
      </c>
      <c r="BG36">
        <v>7</v>
      </c>
      <c r="BH36">
        <v>669.5</v>
      </c>
      <c r="BI36">
        <v>11</v>
      </c>
      <c r="BJ36">
        <v>567.1</v>
      </c>
      <c r="BK36">
        <v>16</v>
      </c>
      <c r="BL36">
        <v>560.29999999999995</v>
      </c>
      <c r="BM36" s="53">
        <v>12</v>
      </c>
      <c r="BN36" t="s">
        <v>27</v>
      </c>
      <c r="BO36">
        <v>677</v>
      </c>
      <c r="BP36">
        <v>14</v>
      </c>
      <c r="BQ36">
        <v>617.79999999999995</v>
      </c>
      <c r="BR36">
        <v>11</v>
      </c>
      <c r="BS36">
        <v>651</v>
      </c>
      <c r="BT36">
        <v>17</v>
      </c>
      <c r="BU36">
        <v>756.7</v>
      </c>
      <c r="BV36">
        <v>12</v>
      </c>
      <c r="BW36">
        <v>734.1</v>
      </c>
      <c r="BX36">
        <v>12</v>
      </c>
      <c r="CA36" s="52"/>
      <c r="CR36" s="53" t="s">
        <v>42</v>
      </c>
      <c r="CT36" t="s">
        <v>27</v>
      </c>
      <c r="CU36">
        <v>3.4</v>
      </c>
      <c r="CV36">
        <v>70.3</v>
      </c>
      <c r="CW36">
        <v>3635.3</v>
      </c>
      <c r="CX36">
        <v>6103.7</v>
      </c>
      <c r="CZ36">
        <f>+CW36+CU36</f>
        <v>3638.7000000000003</v>
      </c>
    </row>
    <row r="37" spans="1:104" ht="15" x14ac:dyDescent="0.25">
      <c r="A37" s="242" t="s">
        <v>338</v>
      </c>
      <c r="B37" s="242">
        <f>'Rankings 2019-20'!B35</f>
        <v>513.4</v>
      </c>
      <c r="C37" s="242">
        <f>'Rankings 2019-20'!C35</f>
        <v>14</v>
      </c>
      <c r="D37">
        <v>494.2</v>
      </c>
      <c r="E37">
        <v>15</v>
      </c>
      <c r="F37">
        <v>501.6</v>
      </c>
      <c r="G37">
        <v>17</v>
      </c>
      <c r="H37">
        <v>462.7</v>
      </c>
      <c r="I37">
        <v>16</v>
      </c>
      <c r="J37">
        <v>341</v>
      </c>
      <c r="K37">
        <v>20</v>
      </c>
      <c r="L37">
        <v>422.5</v>
      </c>
      <c r="M37">
        <v>17</v>
      </c>
      <c r="T37">
        <v>599.29999999999995</v>
      </c>
      <c r="U37">
        <v>13</v>
      </c>
      <c r="V37">
        <v>637.6</v>
      </c>
      <c r="W37">
        <v>12</v>
      </c>
      <c r="X37" s="225">
        <v>59.1</v>
      </c>
      <c r="Y37" s="225">
        <v>21</v>
      </c>
      <c r="Z37" s="225">
        <v>977.2</v>
      </c>
      <c r="AA37" s="225">
        <v>7</v>
      </c>
      <c r="AK37" s="49" t="s">
        <v>49</v>
      </c>
      <c r="AL37" t="s">
        <v>27</v>
      </c>
      <c r="AN37">
        <v>526.20000000000005</v>
      </c>
      <c r="AO37">
        <v>14</v>
      </c>
      <c r="AP37">
        <v>0</v>
      </c>
      <c r="AQ37">
        <v>0</v>
      </c>
      <c r="AR37">
        <v>1</v>
      </c>
      <c r="AS37">
        <v>36</v>
      </c>
      <c r="AT37">
        <v>12.4</v>
      </c>
      <c r="AU37">
        <v>43</v>
      </c>
      <c r="AV37">
        <v>22.3</v>
      </c>
      <c r="AW37">
        <v>37</v>
      </c>
      <c r="BA37" s="49"/>
      <c r="BB37" s="49"/>
      <c r="BM37" s="52"/>
      <c r="CA37" s="53" t="s">
        <v>68</v>
      </c>
      <c r="CB37" t="s">
        <v>27</v>
      </c>
      <c r="CC37">
        <v>382.1</v>
      </c>
      <c r="CD37">
        <v>13</v>
      </c>
      <c r="CE37">
        <v>431.2</v>
      </c>
      <c r="CF37">
        <v>18</v>
      </c>
      <c r="CG37">
        <v>351.6</v>
      </c>
      <c r="CH37">
        <v>19</v>
      </c>
      <c r="CI37">
        <v>389.7</v>
      </c>
      <c r="CJ37">
        <v>17</v>
      </c>
      <c r="CK37">
        <v>328.4</v>
      </c>
      <c r="CL37">
        <v>26</v>
      </c>
      <c r="CR37" s="53" t="s">
        <v>43</v>
      </c>
      <c r="CT37" t="s">
        <v>27</v>
      </c>
      <c r="CU37">
        <v>0</v>
      </c>
      <c r="CV37">
        <v>0</v>
      </c>
      <c r="CW37">
        <v>0</v>
      </c>
      <c r="CX37">
        <v>190.2</v>
      </c>
    </row>
    <row r="38" spans="1:104" ht="15" x14ac:dyDescent="0.25">
      <c r="A38" s="52"/>
      <c r="B38" s="52"/>
      <c r="C38" s="52"/>
      <c r="X38" s="225"/>
      <c r="Y38" s="225"/>
      <c r="Z38" s="225"/>
      <c r="AA38" s="225"/>
      <c r="AK38" s="49"/>
      <c r="BA38" s="49" t="s">
        <v>60</v>
      </c>
      <c r="BB38" s="49"/>
      <c r="BC38" t="s">
        <v>27</v>
      </c>
      <c r="BD38">
        <v>112.7</v>
      </c>
      <c r="BE38">
        <v>15</v>
      </c>
      <c r="BF38">
        <v>487.2</v>
      </c>
      <c r="BG38">
        <v>10</v>
      </c>
      <c r="BH38">
        <v>506.7</v>
      </c>
      <c r="BI38">
        <v>16</v>
      </c>
      <c r="BJ38">
        <v>1100.5999999999999</v>
      </c>
      <c r="BK38">
        <v>7</v>
      </c>
      <c r="BL38">
        <v>876.8</v>
      </c>
      <c r="BM38" s="53">
        <v>9</v>
      </c>
      <c r="BN38" t="s">
        <v>27</v>
      </c>
      <c r="BO38">
        <v>603.4</v>
      </c>
      <c r="BP38">
        <v>15</v>
      </c>
      <c r="BQ38">
        <v>711.5</v>
      </c>
      <c r="BR38">
        <v>10</v>
      </c>
      <c r="BS38">
        <v>741.8</v>
      </c>
      <c r="BT38">
        <v>15</v>
      </c>
      <c r="BU38">
        <v>566.1</v>
      </c>
      <c r="BV38">
        <v>15</v>
      </c>
      <c r="BW38">
        <v>558.5</v>
      </c>
      <c r="BX38">
        <v>17</v>
      </c>
      <c r="CA38" s="52"/>
      <c r="CR38" s="53" t="s">
        <v>44</v>
      </c>
      <c r="CT38" t="s">
        <v>27</v>
      </c>
      <c r="CU38">
        <v>0</v>
      </c>
      <c r="CV38">
        <v>0.4</v>
      </c>
      <c r="CW38">
        <v>4.4000000000000004</v>
      </c>
      <c r="CX38">
        <v>70.5</v>
      </c>
    </row>
    <row r="39" spans="1:104" ht="15" x14ac:dyDescent="0.25">
      <c r="A39" s="242" t="s">
        <v>341</v>
      </c>
      <c r="B39" s="242">
        <f>'Rankings 2019-20'!B43</f>
        <v>304.39999999999998</v>
      </c>
      <c r="C39" s="242">
        <f>'Rankings 2019-20'!C43</f>
        <v>18</v>
      </c>
      <c r="D39">
        <v>294.8</v>
      </c>
      <c r="E39">
        <v>16</v>
      </c>
      <c r="F39">
        <v>290.2</v>
      </c>
      <c r="G39">
        <v>24</v>
      </c>
      <c r="H39">
        <v>345.2</v>
      </c>
      <c r="I39">
        <v>18</v>
      </c>
      <c r="J39">
        <v>217.1</v>
      </c>
      <c r="K39">
        <v>23</v>
      </c>
      <c r="L39">
        <v>227.4</v>
      </c>
      <c r="M39">
        <v>21</v>
      </c>
      <c r="T39">
        <v>0</v>
      </c>
      <c r="U39">
        <v>0</v>
      </c>
      <c r="V39">
        <v>397.2</v>
      </c>
      <c r="W39">
        <v>16</v>
      </c>
      <c r="X39" s="225">
        <v>0</v>
      </c>
      <c r="Y39" s="225">
        <v>0</v>
      </c>
      <c r="Z39" s="225">
        <v>431.2</v>
      </c>
      <c r="AA39" s="225">
        <v>18</v>
      </c>
      <c r="AK39" s="49" t="s">
        <v>29</v>
      </c>
      <c r="AL39" t="s">
        <v>27</v>
      </c>
      <c r="AN39">
        <v>452.3</v>
      </c>
      <c r="AO39">
        <v>15</v>
      </c>
      <c r="AP39">
        <v>0</v>
      </c>
      <c r="AQ39">
        <v>0</v>
      </c>
      <c r="AR39">
        <v>0.2</v>
      </c>
      <c r="AS39">
        <v>38</v>
      </c>
      <c r="AT39">
        <v>353.5</v>
      </c>
      <c r="AU39">
        <v>20</v>
      </c>
      <c r="AV39">
        <v>3.1</v>
      </c>
      <c r="AW39">
        <v>43</v>
      </c>
      <c r="BA39" s="49"/>
      <c r="BB39" s="49"/>
      <c r="BM39" s="52"/>
      <c r="CA39" s="53" t="s">
        <v>75</v>
      </c>
      <c r="CB39" t="s">
        <v>27</v>
      </c>
      <c r="CC39">
        <v>365.8</v>
      </c>
      <c r="CD39">
        <v>14</v>
      </c>
      <c r="CE39">
        <v>479.2</v>
      </c>
      <c r="CF39">
        <v>17</v>
      </c>
      <c r="CG39">
        <v>431.4</v>
      </c>
      <c r="CH39">
        <v>18</v>
      </c>
      <c r="CI39">
        <v>400.4</v>
      </c>
      <c r="CJ39">
        <v>16</v>
      </c>
      <c r="CK39">
        <v>478.9</v>
      </c>
      <c r="CL39">
        <v>19</v>
      </c>
      <c r="CR39" s="53" t="s">
        <v>84</v>
      </c>
      <c r="CT39" t="s">
        <v>27</v>
      </c>
      <c r="CU39" t="s">
        <v>160</v>
      </c>
      <c r="CV39">
        <v>0</v>
      </c>
      <c r="CW39">
        <v>0.1</v>
      </c>
      <c r="CX39">
        <v>10.3</v>
      </c>
    </row>
    <row r="40" spans="1:104" ht="15" x14ac:dyDescent="0.25">
      <c r="A40" s="52"/>
      <c r="B40" s="52"/>
      <c r="C40" s="52"/>
      <c r="X40" s="225"/>
      <c r="Y40" s="225"/>
      <c r="Z40" s="225"/>
      <c r="AA40" s="225"/>
      <c r="AK40" s="49"/>
      <c r="BA40" s="49" t="s">
        <v>77</v>
      </c>
      <c r="BB40" s="49"/>
      <c r="BC40" t="s">
        <v>27</v>
      </c>
      <c r="BD40">
        <v>95.9</v>
      </c>
      <c r="BE40">
        <v>16</v>
      </c>
      <c r="BF40">
        <v>84.2</v>
      </c>
      <c r="BG40">
        <v>20</v>
      </c>
      <c r="BH40">
        <v>92.1</v>
      </c>
      <c r="BI40">
        <v>30</v>
      </c>
      <c r="BJ40">
        <v>90.7</v>
      </c>
      <c r="BK40">
        <v>27</v>
      </c>
      <c r="BL40">
        <v>93.3</v>
      </c>
      <c r="BM40" s="53">
        <v>27</v>
      </c>
      <c r="BN40" t="s">
        <v>27</v>
      </c>
      <c r="BO40">
        <v>567.1</v>
      </c>
      <c r="BP40">
        <v>16</v>
      </c>
      <c r="BQ40">
        <v>560.29999999999995</v>
      </c>
      <c r="BR40">
        <v>12</v>
      </c>
      <c r="BS40">
        <v>664.7</v>
      </c>
      <c r="BT40">
        <v>16</v>
      </c>
      <c r="BU40">
        <v>604.1</v>
      </c>
      <c r="BV40">
        <v>14</v>
      </c>
      <c r="BW40">
        <v>647.70000000000005</v>
      </c>
      <c r="BX40">
        <v>14</v>
      </c>
      <c r="CA40" s="52"/>
      <c r="CR40" s="53" t="s">
        <v>106</v>
      </c>
      <c r="CT40" t="s">
        <v>27</v>
      </c>
      <c r="CU40">
        <v>0.2</v>
      </c>
      <c r="CV40">
        <v>1.4</v>
      </c>
      <c r="CW40">
        <v>7</v>
      </c>
      <c r="CX40">
        <v>7.1</v>
      </c>
    </row>
    <row r="41" spans="1:104" ht="15" x14ac:dyDescent="0.25">
      <c r="A41" s="242" t="s">
        <v>339</v>
      </c>
      <c r="B41" s="242">
        <f>'Rankings 2019-20'!B45</f>
        <v>253.7</v>
      </c>
      <c r="C41" s="242">
        <f>'Rankings 2019-20'!C45</f>
        <v>19</v>
      </c>
      <c r="D41">
        <v>284.3</v>
      </c>
      <c r="E41">
        <v>17</v>
      </c>
      <c r="F41">
        <v>297.8</v>
      </c>
      <c r="G41">
        <v>23</v>
      </c>
      <c r="H41">
        <v>317.3</v>
      </c>
      <c r="I41">
        <v>21</v>
      </c>
      <c r="J41">
        <v>269.8</v>
      </c>
      <c r="K41">
        <v>21</v>
      </c>
      <c r="L41">
        <v>257</v>
      </c>
      <c r="M41">
        <v>19</v>
      </c>
      <c r="T41">
        <v>422.5</v>
      </c>
      <c r="U41">
        <v>17</v>
      </c>
      <c r="V41">
        <v>310</v>
      </c>
      <c r="W41">
        <v>19</v>
      </c>
      <c r="X41" s="225">
        <v>33.4</v>
      </c>
      <c r="Y41" s="225">
        <v>24</v>
      </c>
      <c r="Z41" s="225">
        <v>263</v>
      </c>
      <c r="AA41" s="225">
        <v>22</v>
      </c>
      <c r="AK41" s="49" t="s">
        <v>40</v>
      </c>
      <c r="AL41" t="s">
        <v>27</v>
      </c>
      <c r="AN41">
        <v>397.2</v>
      </c>
      <c r="AO41">
        <v>16</v>
      </c>
      <c r="AP41">
        <v>0</v>
      </c>
      <c r="AQ41">
        <v>0</v>
      </c>
      <c r="AR41">
        <v>33.4</v>
      </c>
      <c r="AS41">
        <v>24</v>
      </c>
      <c r="AT41">
        <v>801.1</v>
      </c>
      <c r="AU41">
        <v>9</v>
      </c>
      <c r="AV41">
        <v>158</v>
      </c>
      <c r="AW41">
        <v>24</v>
      </c>
      <c r="BA41" s="49"/>
      <c r="BB41" s="49"/>
      <c r="BM41" s="52"/>
      <c r="CA41" s="53" t="s">
        <v>45</v>
      </c>
      <c r="CB41" t="s">
        <v>27</v>
      </c>
      <c r="CC41">
        <v>294.8</v>
      </c>
      <c r="CD41">
        <v>15</v>
      </c>
      <c r="CE41">
        <v>571.9</v>
      </c>
      <c r="CF41">
        <v>13</v>
      </c>
      <c r="CG41">
        <v>799.3</v>
      </c>
      <c r="CH41">
        <v>12</v>
      </c>
      <c r="CI41">
        <v>537.70000000000005</v>
      </c>
      <c r="CJ41">
        <v>13</v>
      </c>
      <c r="CK41">
        <v>1001.9</v>
      </c>
      <c r="CL41">
        <v>13</v>
      </c>
      <c r="CR41" s="53" t="s">
        <v>45</v>
      </c>
      <c r="CT41" t="s">
        <v>27</v>
      </c>
      <c r="CU41">
        <v>0</v>
      </c>
      <c r="CV41">
        <v>0</v>
      </c>
      <c r="CW41">
        <v>294.8</v>
      </c>
      <c r="CX41">
        <v>571.9</v>
      </c>
    </row>
    <row r="42" spans="1:104" ht="15" x14ac:dyDescent="0.25">
      <c r="A42" s="52"/>
      <c r="B42" s="52"/>
      <c r="C42" s="52"/>
      <c r="X42" s="225"/>
      <c r="Y42" s="225"/>
      <c r="Z42" s="225"/>
      <c r="AA42" s="225"/>
      <c r="AK42" s="49"/>
      <c r="BA42" s="49" t="s">
        <v>62</v>
      </c>
      <c r="BB42" s="49"/>
      <c r="BC42" t="s">
        <v>27</v>
      </c>
      <c r="BD42">
        <v>94.9</v>
      </c>
      <c r="BE42">
        <v>17</v>
      </c>
      <c r="BF42">
        <v>275.10000000000002</v>
      </c>
      <c r="BG42">
        <v>16</v>
      </c>
      <c r="BH42">
        <v>536.4</v>
      </c>
      <c r="BI42">
        <v>14</v>
      </c>
      <c r="BJ42">
        <v>999.9</v>
      </c>
      <c r="BK42">
        <v>9</v>
      </c>
      <c r="BL42">
        <v>1399.4</v>
      </c>
      <c r="BM42" s="53">
        <v>6</v>
      </c>
      <c r="BN42" t="s">
        <v>27</v>
      </c>
      <c r="BO42">
        <v>467.8</v>
      </c>
      <c r="BP42">
        <v>17</v>
      </c>
      <c r="BQ42">
        <v>494.6</v>
      </c>
      <c r="BR42">
        <v>15</v>
      </c>
      <c r="BS42">
        <v>950.4</v>
      </c>
      <c r="BT42">
        <v>14</v>
      </c>
      <c r="BU42">
        <v>708.6</v>
      </c>
      <c r="BV42">
        <v>13</v>
      </c>
      <c r="BW42">
        <v>1118.3</v>
      </c>
      <c r="BX42">
        <v>9</v>
      </c>
      <c r="CA42" s="52"/>
      <c r="CR42" s="53" t="s">
        <v>46</v>
      </c>
      <c r="CT42" t="s">
        <v>27</v>
      </c>
      <c r="CU42">
        <v>0</v>
      </c>
      <c r="CV42">
        <v>0</v>
      </c>
      <c r="CW42">
        <v>0</v>
      </c>
      <c r="CX42">
        <v>6.1</v>
      </c>
    </row>
    <row r="43" spans="1:104" ht="15" x14ac:dyDescent="0.25">
      <c r="A43" s="260" t="s">
        <v>342</v>
      </c>
      <c r="B43" s="260">
        <f>'Rankings 2019-20'!B17</f>
        <v>2110</v>
      </c>
      <c r="C43" s="242">
        <f>'Rankings 2019-20'!C17</f>
        <v>5</v>
      </c>
      <c r="D43">
        <v>259.60000000000002</v>
      </c>
      <c r="E43">
        <v>18</v>
      </c>
      <c r="F43">
        <v>357.5</v>
      </c>
      <c r="G43">
        <v>21</v>
      </c>
      <c r="H43">
        <v>717.9</v>
      </c>
      <c r="I43">
        <v>12</v>
      </c>
      <c r="J43">
        <v>184.8</v>
      </c>
      <c r="K43">
        <v>24</v>
      </c>
      <c r="L43">
        <v>473.5</v>
      </c>
      <c r="M43">
        <v>15</v>
      </c>
      <c r="T43">
        <v>559.9</v>
      </c>
      <c r="U43">
        <v>14</v>
      </c>
      <c r="V43">
        <v>368.9</v>
      </c>
      <c r="W43">
        <v>18</v>
      </c>
      <c r="X43" s="225">
        <v>1</v>
      </c>
      <c r="Y43" s="225">
        <v>36</v>
      </c>
      <c r="Z43" s="225">
        <v>182.5</v>
      </c>
      <c r="AA43" s="225">
        <v>26</v>
      </c>
      <c r="AK43" s="49" t="s">
        <v>68</v>
      </c>
      <c r="AL43" t="s">
        <v>27</v>
      </c>
      <c r="AN43">
        <v>371.7</v>
      </c>
      <c r="AO43">
        <v>17</v>
      </c>
      <c r="AP43">
        <v>209.7</v>
      </c>
      <c r="AQ43">
        <v>10</v>
      </c>
      <c r="AR43">
        <v>382.1</v>
      </c>
      <c r="AS43">
        <v>13</v>
      </c>
      <c r="AT43">
        <v>431.2</v>
      </c>
      <c r="AU43">
        <v>18</v>
      </c>
      <c r="AV43">
        <v>351.6</v>
      </c>
      <c r="AW43">
        <v>19</v>
      </c>
      <c r="BA43" s="49"/>
      <c r="BB43" s="49"/>
      <c r="BM43" s="52"/>
      <c r="CA43" s="53" t="s">
        <v>62</v>
      </c>
      <c r="CB43" t="s">
        <v>27</v>
      </c>
      <c r="CC43">
        <v>275.10000000000002</v>
      </c>
      <c r="CD43">
        <v>16</v>
      </c>
      <c r="CE43">
        <v>536.4</v>
      </c>
      <c r="CF43">
        <v>14</v>
      </c>
      <c r="CG43">
        <v>999.9</v>
      </c>
      <c r="CH43">
        <v>9</v>
      </c>
      <c r="CI43">
        <v>1399.4</v>
      </c>
      <c r="CJ43">
        <v>6</v>
      </c>
      <c r="CK43">
        <v>2960.7</v>
      </c>
      <c r="CL43">
        <v>6</v>
      </c>
      <c r="CR43" s="53" t="s">
        <v>47</v>
      </c>
      <c r="CT43" t="s">
        <v>27</v>
      </c>
      <c r="CU43">
        <v>0</v>
      </c>
      <c r="CV43">
        <v>0</v>
      </c>
      <c r="CW43">
        <v>0</v>
      </c>
      <c r="CX43">
        <v>1035.4000000000001</v>
      </c>
    </row>
    <row r="44" spans="1:104" ht="15" x14ac:dyDescent="0.25">
      <c r="A44" s="52"/>
      <c r="B44" s="52"/>
      <c r="C44" s="52"/>
      <c r="X44" s="225"/>
      <c r="Y44" s="225"/>
      <c r="Z44" s="225"/>
      <c r="AA44" s="225"/>
      <c r="AK44" s="49"/>
      <c r="BA44" s="49" t="s">
        <v>72</v>
      </c>
      <c r="BB44" s="49"/>
      <c r="BC44" t="s">
        <v>27</v>
      </c>
      <c r="BD44">
        <v>43.4</v>
      </c>
      <c r="BE44">
        <v>18</v>
      </c>
      <c r="BF44">
        <v>123</v>
      </c>
      <c r="BG44">
        <v>19</v>
      </c>
      <c r="BH44">
        <v>118</v>
      </c>
      <c r="BI44">
        <v>28</v>
      </c>
      <c r="BJ44">
        <v>106.3</v>
      </c>
      <c r="BK44">
        <v>25</v>
      </c>
      <c r="BL44">
        <v>93.5</v>
      </c>
      <c r="BM44" s="53">
        <v>26</v>
      </c>
      <c r="BN44" t="s">
        <v>27</v>
      </c>
      <c r="BO44">
        <v>431.4</v>
      </c>
      <c r="BP44">
        <v>18</v>
      </c>
      <c r="BQ44">
        <v>400.4</v>
      </c>
      <c r="BR44">
        <v>16</v>
      </c>
      <c r="BS44">
        <v>478.9</v>
      </c>
      <c r="BT44">
        <v>19</v>
      </c>
      <c r="BU44">
        <v>510.3</v>
      </c>
      <c r="BV44">
        <v>17</v>
      </c>
      <c r="BW44">
        <v>460</v>
      </c>
      <c r="BX44">
        <v>18</v>
      </c>
      <c r="CA44" s="52"/>
      <c r="CR44" s="53" t="s">
        <v>167</v>
      </c>
      <c r="CT44" t="s">
        <v>27</v>
      </c>
      <c r="CU44">
        <v>0</v>
      </c>
      <c r="CV44">
        <v>0</v>
      </c>
      <c r="CW44">
        <v>0</v>
      </c>
      <c r="CX44" t="s">
        <v>160</v>
      </c>
    </row>
    <row r="45" spans="1:104" ht="15" x14ac:dyDescent="0.25">
      <c r="A45" s="242" t="s">
        <v>335</v>
      </c>
      <c r="B45" s="242">
        <f>'Rankings 2019-20'!B39</f>
        <v>446.1</v>
      </c>
      <c r="C45" s="242">
        <f>'Rankings 2019-20'!C39</f>
        <v>16</v>
      </c>
      <c r="D45">
        <v>164.2</v>
      </c>
      <c r="E45">
        <v>19</v>
      </c>
      <c r="F45">
        <v>639.5</v>
      </c>
      <c r="G45">
        <v>16</v>
      </c>
      <c r="H45">
        <v>67.5</v>
      </c>
      <c r="I45">
        <v>36</v>
      </c>
      <c r="J45">
        <v>386.7</v>
      </c>
      <c r="K45">
        <v>17</v>
      </c>
      <c r="L45">
        <v>0</v>
      </c>
      <c r="M45">
        <v>0</v>
      </c>
      <c r="T45">
        <v>0</v>
      </c>
      <c r="U45">
        <v>0</v>
      </c>
      <c r="V45">
        <v>192.4</v>
      </c>
      <c r="W45">
        <v>23</v>
      </c>
      <c r="X45" s="225">
        <v>487.2</v>
      </c>
      <c r="Y45" s="225">
        <v>10</v>
      </c>
      <c r="Z45" s="225">
        <v>241.9</v>
      </c>
      <c r="AA45" s="225">
        <v>23</v>
      </c>
      <c r="AK45" s="49" t="s">
        <v>75</v>
      </c>
      <c r="AL45" t="s">
        <v>27</v>
      </c>
      <c r="AN45">
        <v>368.9</v>
      </c>
      <c r="AO45">
        <v>18</v>
      </c>
      <c r="AP45">
        <v>132.69999999999999</v>
      </c>
      <c r="AQ45">
        <v>12</v>
      </c>
      <c r="AR45">
        <v>365.8</v>
      </c>
      <c r="AS45">
        <v>14</v>
      </c>
      <c r="AT45">
        <v>479.2</v>
      </c>
      <c r="AU45">
        <v>17</v>
      </c>
      <c r="AV45">
        <v>431.4</v>
      </c>
      <c r="AW45">
        <v>18</v>
      </c>
      <c r="BA45" s="49"/>
      <c r="BB45" s="49"/>
      <c r="BM45" s="52"/>
      <c r="CA45" s="53" t="s">
        <v>69</v>
      </c>
      <c r="CB45" t="s">
        <v>27</v>
      </c>
      <c r="CC45">
        <v>271.10000000000002</v>
      </c>
      <c r="CD45">
        <v>17</v>
      </c>
      <c r="CE45">
        <v>241.9</v>
      </c>
      <c r="CF45">
        <v>23</v>
      </c>
      <c r="CG45">
        <v>226</v>
      </c>
      <c r="CH45">
        <v>21</v>
      </c>
      <c r="CI45">
        <v>252.5</v>
      </c>
      <c r="CJ45">
        <v>20</v>
      </c>
      <c r="CK45">
        <v>247.7</v>
      </c>
      <c r="CL45">
        <v>28</v>
      </c>
      <c r="CR45" s="53" t="s">
        <v>48</v>
      </c>
      <c r="CT45" t="s">
        <v>27</v>
      </c>
      <c r="CU45">
        <v>0</v>
      </c>
      <c r="CV45">
        <v>0</v>
      </c>
      <c r="CW45">
        <v>10.1</v>
      </c>
      <c r="CX45">
        <v>19.600000000000001</v>
      </c>
    </row>
    <row r="46" spans="1:104" ht="15" x14ac:dyDescent="0.25">
      <c r="A46" s="52"/>
      <c r="B46" s="52"/>
      <c r="C46" s="52"/>
      <c r="X46" s="225"/>
      <c r="Y46" s="225"/>
      <c r="Z46" s="225"/>
      <c r="AA46" s="225"/>
      <c r="AK46" s="49"/>
      <c r="BA46" s="49" t="s">
        <v>64</v>
      </c>
      <c r="BB46" s="49"/>
      <c r="BC46" t="s">
        <v>27</v>
      </c>
      <c r="BD46">
        <v>31.8</v>
      </c>
      <c r="BE46">
        <v>19</v>
      </c>
      <c r="BF46">
        <v>386.5</v>
      </c>
      <c r="BG46">
        <v>12</v>
      </c>
      <c r="BH46">
        <v>685.2</v>
      </c>
      <c r="BI46">
        <v>10</v>
      </c>
      <c r="BJ46">
        <v>890.6</v>
      </c>
      <c r="BK46">
        <v>10</v>
      </c>
      <c r="BL46">
        <v>954.8</v>
      </c>
      <c r="BM46" s="53">
        <v>8</v>
      </c>
      <c r="BN46" t="s">
        <v>27</v>
      </c>
      <c r="BO46">
        <v>351.6</v>
      </c>
      <c r="BP46">
        <v>19</v>
      </c>
      <c r="BQ46">
        <v>389.7</v>
      </c>
      <c r="BR46">
        <v>17</v>
      </c>
      <c r="BS46">
        <v>328.4</v>
      </c>
      <c r="BT46">
        <v>26</v>
      </c>
      <c r="BU46">
        <v>318.7</v>
      </c>
      <c r="BV46">
        <v>23</v>
      </c>
      <c r="BW46">
        <v>324.39999999999998</v>
      </c>
      <c r="BX46">
        <v>22</v>
      </c>
      <c r="CA46" s="52"/>
      <c r="CR46" s="53" t="s">
        <v>49</v>
      </c>
      <c r="CT46" t="s">
        <v>27</v>
      </c>
      <c r="CU46">
        <v>0</v>
      </c>
      <c r="CV46">
        <v>0</v>
      </c>
      <c r="CW46">
        <v>1</v>
      </c>
      <c r="CX46">
        <v>12.4</v>
      </c>
    </row>
    <row r="47" spans="1:104" ht="15" x14ac:dyDescent="0.25">
      <c r="A47" s="242" t="s">
        <v>333</v>
      </c>
      <c r="B47" s="242">
        <f>'Rankings 2019-20'!B61</f>
        <v>43.4</v>
      </c>
      <c r="C47" s="242">
        <f>'Rankings 2019-20'!C61</f>
        <v>27</v>
      </c>
      <c r="D47">
        <v>163.6</v>
      </c>
      <c r="E47">
        <v>20</v>
      </c>
      <c r="F47">
        <v>795.9</v>
      </c>
      <c r="G47">
        <v>13</v>
      </c>
      <c r="H47">
        <v>905.3</v>
      </c>
      <c r="I47">
        <v>9</v>
      </c>
      <c r="J47">
        <v>438.4</v>
      </c>
      <c r="K47">
        <v>15</v>
      </c>
      <c r="L47">
        <v>310.89999999999998</v>
      </c>
      <c r="M47">
        <v>18</v>
      </c>
      <c r="T47">
        <v>701.8</v>
      </c>
      <c r="U47">
        <v>12</v>
      </c>
      <c r="V47">
        <v>1017.2</v>
      </c>
      <c r="W47">
        <v>10</v>
      </c>
      <c r="X47" s="225">
        <v>212.2</v>
      </c>
      <c r="Y47" s="225">
        <v>18</v>
      </c>
      <c r="Z47" s="225">
        <v>44.7</v>
      </c>
      <c r="AA47" s="225">
        <v>37</v>
      </c>
      <c r="AK47" s="49" t="s">
        <v>73</v>
      </c>
      <c r="AL47" t="s">
        <v>27</v>
      </c>
      <c r="AN47">
        <v>310</v>
      </c>
      <c r="AO47">
        <v>19</v>
      </c>
      <c r="AP47">
        <v>129.4</v>
      </c>
      <c r="AQ47">
        <v>13</v>
      </c>
      <c r="AR47">
        <v>212.2</v>
      </c>
      <c r="AS47">
        <v>18</v>
      </c>
      <c r="AT47">
        <v>263</v>
      </c>
      <c r="AU47">
        <v>22</v>
      </c>
      <c r="AV47">
        <v>326.60000000000002</v>
      </c>
      <c r="AW47">
        <v>20</v>
      </c>
      <c r="BA47" s="49"/>
      <c r="BB47" s="49"/>
      <c r="BM47" s="52"/>
      <c r="CA47" s="53" t="s">
        <v>73</v>
      </c>
      <c r="CB47" t="s">
        <v>27</v>
      </c>
      <c r="CC47">
        <v>212.2</v>
      </c>
      <c r="CD47">
        <v>18</v>
      </c>
      <c r="CE47">
        <v>263</v>
      </c>
      <c r="CF47">
        <v>22</v>
      </c>
      <c r="CG47">
        <v>326.60000000000002</v>
      </c>
      <c r="CH47">
        <v>20</v>
      </c>
      <c r="CI47">
        <v>331.6</v>
      </c>
      <c r="CJ47">
        <v>18</v>
      </c>
      <c r="CK47">
        <v>384.9</v>
      </c>
      <c r="CL47">
        <v>24</v>
      </c>
      <c r="CR47" s="53"/>
      <c r="CT47" t="s">
        <v>27</v>
      </c>
    </row>
    <row r="48" spans="1:104" ht="15" x14ac:dyDescent="0.25">
      <c r="A48" s="52"/>
      <c r="B48" s="52"/>
      <c r="C48" s="52"/>
      <c r="X48" s="225"/>
      <c r="Y48" s="225"/>
      <c r="Z48" s="225"/>
      <c r="AA48" s="225"/>
      <c r="AK48" s="49"/>
      <c r="BA48" s="49" t="s">
        <v>58</v>
      </c>
      <c r="BB48" s="49"/>
      <c r="BC48" t="s">
        <v>27</v>
      </c>
      <c r="BD48">
        <v>29</v>
      </c>
      <c r="BE48">
        <v>20</v>
      </c>
      <c r="BF48">
        <v>35.6</v>
      </c>
      <c r="BG48">
        <v>23</v>
      </c>
      <c r="BH48">
        <v>35.700000000000003</v>
      </c>
      <c r="BI48">
        <v>39</v>
      </c>
      <c r="BJ48">
        <v>38.4</v>
      </c>
      <c r="BK48">
        <v>31</v>
      </c>
      <c r="BL48">
        <v>38.6</v>
      </c>
      <c r="BM48" s="53">
        <v>35</v>
      </c>
      <c r="BN48" t="s">
        <v>27</v>
      </c>
      <c r="BO48">
        <v>326.60000000000002</v>
      </c>
      <c r="BP48">
        <v>20</v>
      </c>
      <c r="BQ48">
        <v>331.6</v>
      </c>
      <c r="BR48">
        <v>18</v>
      </c>
      <c r="BS48">
        <v>384.9</v>
      </c>
      <c r="BT48">
        <v>24</v>
      </c>
      <c r="BU48">
        <v>347.6</v>
      </c>
      <c r="BV48">
        <v>22</v>
      </c>
      <c r="BW48">
        <v>311.89999999999998</v>
      </c>
      <c r="BX48">
        <v>25</v>
      </c>
      <c r="CA48" s="52"/>
      <c r="CR48" s="53" t="s">
        <v>50</v>
      </c>
      <c r="CT48" t="s">
        <v>27</v>
      </c>
      <c r="CU48">
        <v>0</v>
      </c>
      <c r="CV48">
        <v>7.3</v>
      </c>
      <c r="CW48">
        <v>604</v>
      </c>
      <c r="CX48">
        <v>3742.3</v>
      </c>
    </row>
    <row r="49" spans="1:104" ht="15" x14ac:dyDescent="0.25">
      <c r="A49" s="242" t="s">
        <v>327</v>
      </c>
      <c r="B49" s="242">
        <f>'Rankings 2019-20'!B41</f>
        <v>350.6</v>
      </c>
      <c r="C49" s="242">
        <f>'Rankings 2019-20'!C41</f>
        <v>17</v>
      </c>
      <c r="D49">
        <v>150</v>
      </c>
      <c r="E49">
        <v>21</v>
      </c>
      <c r="F49">
        <v>368.3</v>
      </c>
      <c r="G49">
        <v>20</v>
      </c>
      <c r="H49">
        <v>396.3</v>
      </c>
      <c r="I49">
        <v>17</v>
      </c>
      <c r="J49">
        <v>949.4</v>
      </c>
      <c r="K49">
        <v>9</v>
      </c>
      <c r="L49">
        <v>701.8</v>
      </c>
      <c r="M49">
        <v>12</v>
      </c>
      <c r="T49">
        <v>473.5</v>
      </c>
      <c r="U49">
        <v>15</v>
      </c>
      <c r="V49">
        <v>2759.4</v>
      </c>
      <c r="W49">
        <v>5</v>
      </c>
      <c r="X49" s="225">
        <v>271.10000000000002</v>
      </c>
      <c r="Y49" s="225">
        <v>17</v>
      </c>
      <c r="Z49" s="225">
        <v>118</v>
      </c>
      <c r="AA49" s="225">
        <v>28</v>
      </c>
      <c r="AK49" s="49" t="s">
        <v>69</v>
      </c>
      <c r="AL49" t="s">
        <v>27</v>
      </c>
      <c r="AN49">
        <v>246.3</v>
      </c>
      <c r="AO49">
        <v>20</v>
      </c>
      <c r="AP49">
        <v>237.9</v>
      </c>
      <c r="AQ49">
        <v>9</v>
      </c>
      <c r="AR49">
        <v>271.10000000000002</v>
      </c>
      <c r="AS49">
        <v>17</v>
      </c>
      <c r="AT49">
        <v>241.9</v>
      </c>
      <c r="AU49">
        <v>23</v>
      </c>
      <c r="AV49">
        <v>226</v>
      </c>
      <c r="AW49">
        <v>21</v>
      </c>
      <c r="BA49" s="49"/>
      <c r="BB49" s="49"/>
      <c r="BM49" s="52"/>
      <c r="CA49" s="53" t="s">
        <v>72</v>
      </c>
      <c r="CB49" t="s">
        <v>27</v>
      </c>
      <c r="CC49">
        <v>123</v>
      </c>
      <c r="CD49">
        <v>19</v>
      </c>
      <c r="CE49">
        <v>118</v>
      </c>
      <c r="CF49">
        <v>28</v>
      </c>
      <c r="CG49">
        <v>106.3</v>
      </c>
      <c r="CH49">
        <v>25</v>
      </c>
      <c r="CI49">
        <v>93.5</v>
      </c>
      <c r="CJ49">
        <v>26</v>
      </c>
      <c r="CK49">
        <v>123.4</v>
      </c>
      <c r="CL49">
        <v>31</v>
      </c>
      <c r="CR49" s="53" t="s">
        <v>51</v>
      </c>
      <c r="CT49" t="s">
        <v>27</v>
      </c>
      <c r="CU49">
        <v>0</v>
      </c>
      <c r="CV49">
        <v>0</v>
      </c>
      <c r="CW49">
        <v>0</v>
      </c>
      <c r="CX49">
        <v>44.7</v>
      </c>
    </row>
    <row r="50" spans="1:104" ht="15" x14ac:dyDescent="0.25">
      <c r="A50" s="52"/>
      <c r="B50" s="52"/>
      <c r="C50" s="52"/>
      <c r="X50" s="225"/>
      <c r="Y50" s="225"/>
      <c r="Z50" s="225"/>
      <c r="AA50" s="225"/>
      <c r="AK50" s="49"/>
      <c r="BA50" s="49" t="s">
        <v>79</v>
      </c>
      <c r="BB50" s="49"/>
      <c r="BC50" t="s">
        <v>27</v>
      </c>
      <c r="BD50">
        <v>22.4</v>
      </c>
      <c r="BE50">
        <v>21</v>
      </c>
      <c r="BF50">
        <v>43.2</v>
      </c>
      <c r="BG50">
        <v>22</v>
      </c>
      <c r="BH50">
        <v>38.799999999999997</v>
      </c>
      <c r="BI50">
        <v>38</v>
      </c>
      <c r="BJ50">
        <v>25.4</v>
      </c>
      <c r="BK50">
        <v>36</v>
      </c>
      <c r="BL50">
        <v>22.5</v>
      </c>
      <c r="BM50" s="53">
        <v>38</v>
      </c>
      <c r="BN50" t="s">
        <v>27</v>
      </c>
      <c r="BO50">
        <v>226</v>
      </c>
      <c r="BP50">
        <v>21</v>
      </c>
      <c r="BQ50">
        <v>252.5</v>
      </c>
      <c r="BR50">
        <v>20</v>
      </c>
      <c r="BS50">
        <v>247.7</v>
      </c>
      <c r="BT50">
        <v>28</v>
      </c>
      <c r="BU50">
        <v>260.8</v>
      </c>
      <c r="BV50">
        <v>26</v>
      </c>
      <c r="BW50">
        <v>254.5</v>
      </c>
      <c r="BX50">
        <v>26</v>
      </c>
      <c r="CA50" s="52"/>
      <c r="CR50" s="53" t="s">
        <v>52</v>
      </c>
      <c r="CT50" t="s">
        <v>27</v>
      </c>
      <c r="CU50">
        <v>0</v>
      </c>
      <c r="CV50">
        <v>7.3</v>
      </c>
      <c r="CW50">
        <v>544.9</v>
      </c>
      <c r="CX50">
        <v>3301.9</v>
      </c>
      <c r="CZ50">
        <f>+CW50+CU50</f>
        <v>544.9</v>
      </c>
    </row>
    <row r="51" spans="1:104" ht="15" x14ac:dyDescent="0.25">
      <c r="A51" s="242" t="s">
        <v>356</v>
      </c>
      <c r="B51" s="242">
        <f>'Rankings 2019-20'!B85</f>
        <v>5.6</v>
      </c>
      <c r="C51" s="242">
        <f>'Rankings 2019-20'!C85</f>
        <v>39</v>
      </c>
      <c r="D51">
        <v>138</v>
      </c>
      <c r="E51">
        <v>22</v>
      </c>
      <c r="F51">
        <v>34</v>
      </c>
      <c r="G51">
        <v>37</v>
      </c>
      <c r="H51">
        <v>5.8</v>
      </c>
      <c r="I51">
        <v>51</v>
      </c>
      <c r="J51">
        <v>54.2</v>
      </c>
      <c r="K51">
        <v>38</v>
      </c>
      <c r="L51">
        <v>93.3</v>
      </c>
      <c r="M51">
        <v>25</v>
      </c>
      <c r="T51">
        <v>866.8</v>
      </c>
      <c r="U51">
        <v>10</v>
      </c>
      <c r="V51">
        <v>152.9</v>
      </c>
      <c r="W51">
        <v>24</v>
      </c>
      <c r="X51" s="225">
        <v>386.5</v>
      </c>
      <c r="Y51" s="225">
        <v>12</v>
      </c>
      <c r="Z51" s="225">
        <v>349.8</v>
      </c>
      <c r="AA51" s="225">
        <v>21</v>
      </c>
      <c r="AK51" s="49" t="s">
        <v>116</v>
      </c>
      <c r="AL51" t="s">
        <v>27</v>
      </c>
      <c r="AN51">
        <v>223.4</v>
      </c>
      <c r="AO51">
        <v>21</v>
      </c>
      <c r="AP51">
        <v>0</v>
      </c>
      <c r="AQ51">
        <v>0</v>
      </c>
      <c r="AR51">
        <v>0</v>
      </c>
      <c r="AS51">
        <v>0</v>
      </c>
      <c r="AT51">
        <v>349.8</v>
      </c>
      <c r="AU51">
        <v>21</v>
      </c>
      <c r="AV51">
        <v>0</v>
      </c>
      <c r="AW51">
        <v>0</v>
      </c>
      <c r="BA51" s="49"/>
      <c r="BB51" s="49"/>
      <c r="BM51" s="52"/>
      <c r="CA51" s="53" t="s">
        <v>77</v>
      </c>
      <c r="CB51" t="s">
        <v>27</v>
      </c>
      <c r="CC51">
        <v>84.2</v>
      </c>
      <c r="CD51">
        <v>20</v>
      </c>
      <c r="CE51">
        <v>92.1</v>
      </c>
      <c r="CF51">
        <v>30</v>
      </c>
      <c r="CG51">
        <v>90.7</v>
      </c>
      <c r="CH51">
        <v>27</v>
      </c>
      <c r="CI51">
        <v>93.3</v>
      </c>
      <c r="CJ51">
        <v>27</v>
      </c>
      <c r="CK51">
        <v>133.19999999999999</v>
      </c>
      <c r="CL51">
        <v>30</v>
      </c>
      <c r="CR51" s="53" t="s">
        <v>54</v>
      </c>
      <c r="CT51" t="s">
        <v>27</v>
      </c>
      <c r="CU51">
        <v>0</v>
      </c>
      <c r="CV51">
        <v>0</v>
      </c>
      <c r="CW51">
        <v>0</v>
      </c>
      <c r="CX51">
        <v>52.5</v>
      </c>
    </row>
    <row r="52" spans="1:104" ht="15" x14ac:dyDescent="0.25">
      <c r="A52" s="52"/>
      <c r="B52" s="52"/>
      <c r="C52" s="52"/>
      <c r="X52" s="225"/>
      <c r="Y52" s="225"/>
      <c r="Z52" s="225"/>
      <c r="AA52" s="225"/>
      <c r="AK52" s="49"/>
      <c r="BA52" s="49" t="s">
        <v>37</v>
      </c>
      <c r="BB52" s="49"/>
      <c r="BC52" t="s">
        <v>27</v>
      </c>
      <c r="BD52">
        <v>14.7</v>
      </c>
      <c r="BE52">
        <v>22</v>
      </c>
      <c r="BF52">
        <v>22.6</v>
      </c>
      <c r="BG52">
        <v>27</v>
      </c>
      <c r="BH52">
        <v>23.9</v>
      </c>
      <c r="BI52">
        <v>41</v>
      </c>
      <c r="BJ52">
        <v>25.9</v>
      </c>
      <c r="BK52">
        <v>35</v>
      </c>
      <c r="BL52">
        <v>26.6</v>
      </c>
      <c r="BM52" s="53">
        <v>37</v>
      </c>
      <c r="BN52" t="s">
        <v>27</v>
      </c>
      <c r="BO52">
        <v>180.3</v>
      </c>
      <c r="BP52">
        <v>22</v>
      </c>
      <c r="BQ52">
        <v>76.2</v>
      </c>
      <c r="BR52">
        <v>32</v>
      </c>
      <c r="BS52">
        <v>528</v>
      </c>
      <c r="BT52">
        <v>18</v>
      </c>
      <c r="BU52">
        <v>470.4</v>
      </c>
      <c r="BV52">
        <v>20</v>
      </c>
      <c r="BW52">
        <v>416.5</v>
      </c>
      <c r="BX52">
        <v>20</v>
      </c>
      <c r="CA52" s="52"/>
      <c r="CR52" s="53" t="s">
        <v>55</v>
      </c>
      <c r="CT52" t="s">
        <v>27</v>
      </c>
      <c r="CU52">
        <v>0</v>
      </c>
      <c r="CV52">
        <v>0</v>
      </c>
      <c r="CW52">
        <v>59.1</v>
      </c>
      <c r="CX52">
        <v>182.5</v>
      </c>
    </row>
    <row r="53" spans="1:104" ht="15" x14ac:dyDescent="0.25">
      <c r="A53" s="242" t="s">
        <v>344</v>
      </c>
      <c r="B53" s="242">
        <f>'Rankings 2019-20'!B49</f>
        <v>157.80000000000001</v>
      </c>
      <c r="C53" s="242">
        <f>'Rankings 2019-20'!C49</f>
        <v>21</v>
      </c>
      <c r="D53">
        <v>125.8</v>
      </c>
      <c r="E53">
        <v>23</v>
      </c>
      <c r="F53">
        <v>259.89999999999998</v>
      </c>
      <c r="G53">
        <v>25</v>
      </c>
      <c r="H53">
        <v>22</v>
      </c>
      <c r="I53">
        <v>44</v>
      </c>
      <c r="J53">
        <v>177.7</v>
      </c>
      <c r="K53">
        <v>26</v>
      </c>
      <c r="L53">
        <v>38.200000000000003</v>
      </c>
      <c r="M53">
        <v>31</v>
      </c>
      <c r="T53">
        <v>257</v>
      </c>
      <c r="U53">
        <v>19</v>
      </c>
      <c r="V53">
        <v>246.3</v>
      </c>
      <c r="W53">
        <v>20</v>
      </c>
      <c r="X53" s="225">
        <v>123</v>
      </c>
      <c r="Y53" s="225">
        <v>19</v>
      </c>
      <c r="Z53" s="225">
        <v>67.5</v>
      </c>
      <c r="AA53" s="225">
        <v>33</v>
      </c>
      <c r="AK53" s="49" t="s">
        <v>55</v>
      </c>
      <c r="AL53" t="s">
        <v>27</v>
      </c>
      <c r="AN53">
        <v>201.2</v>
      </c>
      <c r="AO53">
        <v>22</v>
      </c>
      <c r="AP53">
        <v>0</v>
      </c>
      <c r="AQ53">
        <v>0</v>
      </c>
      <c r="AR53">
        <v>59.1</v>
      </c>
      <c r="AS53">
        <v>21</v>
      </c>
      <c r="AT53">
        <v>182.5</v>
      </c>
      <c r="AU53">
        <v>26</v>
      </c>
      <c r="AV53">
        <v>467.8</v>
      </c>
      <c r="AW53">
        <v>17</v>
      </c>
      <c r="BA53" s="49"/>
      <c r="BB53" s="49"/>
      <c r="BM53" s="52"/>
      <c r="CA53" s="53" t="s">
        <v>55</v>
      </c>
      <c r="CB53" t="s">
        <v>27</v>
      </c>
      <c r="CC53">
        <v>59.1</v>
      </c>
      <c r="CD53">
        <v>21</v>
      </c>
      <c r="CE53">
        <v>182.5</v>
      </c>
      <c r="CF53">
        <v>26</v>
      </c>
      <c r="CG53">
        <v>467.8</v>
      </c>
      <c r="CH53">
        <v>17</v>
      </c>
      <c r="CI53">
        <v>494.6</v>
      </c>
      <c r="CJ53">
        <v>15</v>
      </c>
      <c r="CK53">
        <v>950.4</v>
      </c>
      <c r="CL53">
        <v>14</v>
      </c>
      <c r="CR53" s="53" t="s">
        <v>57</v>
      </c>
      <c r="CT53" t="s">
        <v>27</v>
      </c>
      <c r="CU53">
        <v>0</v>
      </c>
      <c r="CV53">
        <v>0</v>
      </c>
      <c r="CW53">
        <v>0</v>
      </c>
      <c r="CX53">
        <v>160.80000000000001</v>
      </c>
    </row>
    <row r="54" spans="1:104" ht="15" x14ac:dyDescent="0.25">
      <c r="A54" s="52"/>
      <c r="B54" s="52"/>
      <c r="C54" s="52"/>
      <c r="X54" s="225"/>
      <c r="Y54" s="225"/>
      <c r="Z54" s="225"/>
      <c r="AA54" s="225"/>
      <c r="AK54" s="49"/>
      <c r="BA54" s="49" t="s">
        <v>70</v>
      </c>
      <c r="BB54" s="49"/>
      <c r="BC54" t="s">
        <v>27</v>
      </c>
      <c r="BD54">
        <v>10</v>
      </c>
      <c r="BE54">
        <v>23</v>
      </c>
      <c r="BF54">
        <v>7.1</v>
      </c>
      <c r="BG54">
        <v>30</v>
      </c>
      <c r="BH54">
        <v>7.8</v>
      </c>
      <c r="BI54">
        <v>48</v>
      </c>
      <c r="BJ54">
        <v>36.5</v>
      </c>
      <c r="BK54">
        <v>32</v>
      </c>
      <c r="BL54">
        <v>7.9</v>
      </c>
      <c r="BM54" s="53">
        <v>44</v>
      </c>
      <c r="BN54" t="s">
        <v>27</v>
      </c>
      <c r="BO54">
        <v>167.8</v>
      </c>
      <c r="BP54">
        <v>23</v>
      </c>
      <c r="BQ54">
        <v>217.2</v>
      </c>
      <c r="BR54">
        <v>22</v>
      </c>
      <c r="BS54">
        <v>473.6</v>
      </c>
      <c r="BT54">
        <v>20</v>
      </c>
      <c r="BU54">
        <v>472.7</v>
      </c>
      <c r="BV54">
        <v>19</v>
      </c>
      <c r="BW54">
        <v>312</v>
      </c>
      <c r="BX54">
        <v>24</v>
      </c>
      <c r="CA54" s="52"/>
      <c r="CR54" s="53"/>
      <c r="CT54" t="s">
        <v>27</v>
      </c>
    </row>
    <row r="55" spans="1:104" ht="15" x14ac:dyDescent="0.25">
      <c r="A55" s="242" t="s">
        <v>352</v>
      </c>
      <c r="B55" s="242">
        <f>'Rankings 2019-20'!B55</f>
        <v>80.3</v>
      </c>
      <c r="C55" s="242">
        <f>'Rankings 2019-20'!C55</f>
        <v>24</v>
      </c>
      <c r="D55">
        <v>83.1</v>
      </c>
      <c r="E55">
        <v>24</v>
      </c>
      <c r="F55">
        <v>183.8</v>
      </c>
      <c r="G55">
        <v>28</v>
      </c>
      <c r="H55">
        <v>3.9</v>
      </c>
      <c r="I55">
        <v>53</v>
      </c>
      <c r="J55">
        <v>68.099999999999994</v>
      </c>
      <c r="K55">
        <v>34</v>
      </c>
      <c r="L55">
        <v>56.8</v>
      </c>
      <c r="M55">
        <v>29</v>
      </c>
      <c r="T55">
        <v>227.4</v>
      </c>
      <c r="U55">
        <v>21</v>
      </c>
      <c r="V55">
        <v>110</v>
      </c>
      <c r="W55">
        <v>26</v>
      </c>
      <c r="X55" s="225">
        <v>5174.1000000000004</v>
      </c>
      <c r="Y55" s="225">
        <v>3</v>
      </c>
      <c r="Z55" s="225">
        <v>353.5</v>
      </c>
      <c r="AA55" s="225">
        <v>20</v>
      </c>
      <c r="AK55" s="49" t="s">
        <v>162</v>
      </c>
      <c r="AL55" t="s">
        <v>27</v>
      </c>
      <c r="AN55">
        <v>192.4</v>
      </c>
      <c r="AO55">
        <v>23</v>
      </c>
      <c r="AP55">
        <v>0</v>
      </c>
      <c r="AQ55">
        <v>0</v>
      </c>
      <c r="AR55">
        <v>0</v>
      </c>
      <c r="AS55">
        <v>0</v>
      </c>
      <c r="AT55">
        <v>92.1</v>
      </c>
      <c r="AU55">
        <v>31</v>
      </c>
      <c r="AV55">
        <v>0</v>
      </c>
      <c r="AW55">
        <v>0</v>
      </c>
      <c r="BA55" s="49"/>
      <c r="BB55" s="49"/>
      <c r="BM55" s="52"/>
      <c r="CA55" s="53" t="s">
        <v>79</v>
      </c>
      <c r="CB55" t="s">
        <v>27</v>
      </c>
      <c r="CC55">
        <v>43.2</v>
      </c>
      <c r="CD55">
        <v>22</v>
      </c>
      <c r="CE55">
        <v>38.799999999999997</v>
      </c>
      <c r="CF55">
        <v>38</v>
      </c>
      <c r="CG55">
        <v>25.4</v>
      </c>
      <c r="CH55">
        <v>36</v>
      </c>
      <c r="CI55">
        <v>22.5</v>
      </c>
      <c r="CJ55">
        <v>38</v>
      </c>
      <c r="CK55">
        <v>20.9</v>
      </c>
      <c r="CL55">
        <v>43</v>
      </c>
      <c r="CR55" s="53" t="s">
        <v>201</v>
      </c>
      <c r="CS55" t="s">
        <v>202</v>
      </c>
      <c r="CT55" t="s">
        <v>27</v>
      </c>
      <c r="CU55">
        <v>364.2</v>
      </c>
      <c r="CV55">
        <v>532.4</v>
      </c>
      <c r="CW55">
        <v>15079.7</v>
      </c>
      <c r="CX55">
        <v>13396</v>
      </c>
    </row>
    <row r="56" spans="1:104" ht="15" x14ac:dyDescent="0.25">
      <c r="A56" s="52"/>
      <c r="B56" s="52"/>
      <c r="C56" s="52"/>
      <c r="X56" s="225"/>
      <c r="Y56" s="225"/>
      <c r="Z56" s="225"/>
      <c r="AA56" s="225"/>
      <c r="AK56" s="49"/>
      <c r="BA56" s="49" t="s">
        <v>163</v>
      </c>
      <c r="BB56" s="49"/>
      <c r="BC56" t="s">
        <v>27</v>
      </c>
      <c r="BD56">
        <v>7.5</v>
      </c>
      <c r="BE56">
        <v>24</v>
      </c>
      <c r="BF56">
        <v>4.2</v>
      </c>
      <c r="BG56">
        <v>34</v>
      </c>
      <c r="BH56">
        <v>0</v>
      </c>
      <c r="BI56">
        <v>0</v>
      </c>
      <c r="BJ56">
        <v>0</v>
      </c>
      <c r="BK56">
        <v>0</v>
      </c>
      <c r="BL56">
        <v>0</v>
      </c>
      <c r="BM56" s="53">
        <v>0</v>
      </c>
      <c r="BN56" t="s">
        <v>27</v>
      </c>
      <c r="BO56">
        <v>158</v>
      </c>
      <c r="BP56">
        <v>24</v>
      </c>
      <c r="BQ56">
        <v>165.6</v>
      </c>
      <c r="BR56">
        <v>23</v>
      </c>
      <c r="BS56">
        <v>1373.2</v>
      </c>
      <c r="BT56">
        <v>8</v>
      </c>
      <c r="BU56">
        <v>787.3</v>
      </c>
      <c r="BV56">
        <v>11</v>
      </c>
      <c r="BW56">
        <v>616.1</v>
      </c>
      <c r="BX56">
        <v>15</v>
      </c>
      <c r="CA56" s="52"/>
      <c r="CR56" s="53" t="s">
        <v>58</v>
      </c>
      <c r="CT56" t="s">
        <v>27</v>
      </c>
      <c r="CU56">
        <v>0</v>
      </c>
      <c r="CV56">
        <v>0</v>
      </c>
      <c r="CW56">
        <v>35.6</v>
      </c>
      <c r="CX56">
        <v>35.700000000000003</v>
      </c>
    </row>
    <row r="57" spans="1:104" ht="15" x14ac:dyDescent="0.25">
      <c r="A57" s="242" t="s">
        <v>348</v>
      </c>
      <c r="B57" s="242">
        <f>'Rankings 2019-20'!B53</f>
        <v>97.5</v>
      </c>
      <c r="C57" s="242">
        <f>'Rankings 2019-20'!C53</f>
        <v>23</v>
      </c>
      <c r="D57">
        <v>81.5</v>
      </c>
      <c r="E57">
        <v>25</v>
      </c>
      <c r="F57">
        <v>93.3</v>
      </c>
      <c r="G57">
        <v>31</v>
      </c>
      <c r="H57">
        <v>74</v>
      </c>
      <c r="I57">
        <v>35</v>
      </c>
      <c r="J57">
        <v>90.9</v>
      </c>
      <c r="K57">
        <v>30</v>
      </c>
      <c r="L57">
        <v>90.6</v>
      </c>
      <c r="M57">
        <v>26</v>
      </c>
      <c r="T57">
        <v>38.200000000000003</v>
      </c>
      <c r="U57">
        <v>31</v>
      </c>
      <c r="V57">
        <v>59.2</v>
      </c>
      <c r="W57">
        <v>32</v>
      </c>
      <c r="X57" s="225">
        <v>23</v>
      </c>
      <c r="Y57" s="225">
        <v>26</v>
      </c>
      <c r="Z57" s="225">
        <v>0</v>
      </c>
      <c r="AA57" s="225">
        <v>0</v>
      </c>
      <c r="AK57" s="49" t="s">
        <v>60</v>
      </c>
      <c r="AL57" t="s">
        <v>27</v>
      </c>
      <c r="AN57">
        <v>152.9</v>
      </c>
      <c r="AO57">
        <v>24</v>
      </c>
      <c r="AP57">
        <v>112.7</v>
      </c>
      <c r="AQ57">
        <v>15</v>
      </c>
      <c r="AR57">
        <v>487.2</v>
      </c>
      <c r="AS57">
        <v>10</v>
      </c>
      <c r="AT57">
        <v>506.7</v>
      </c>
      <c r="AU57">
        <v>16</v>
      </c>
      <c r="AV57">
        <v>1100.5999999999999</v>
      </c>
      <c r="AW57">
        <v>7</v>
      </c>
      <c r="BA57" s="49"/>
      <c r="BB57" s="49"/>
      <c r="BM57" s="52"/>
      <c r="CA57" s="53" t="s">
        <v>58</v>
      </c>
      <c r="CB57" t="s">
        <v>27</v>
      </c>
      <c r="CC57">
        <v>35.6</v>
      </c>
      <c r="CD57">
        <v>23</v>
      </c>
      <c r="CE57">
        <v>35.700000000000003</v>
      </c>
      <c r="CF57">
        <v>39</v>
      </c>
      <c r="CG57">
        <v>38.4</v>
      </c>
      <c r="CH57">
        <v>31</v>
      </c>
      <c r="CI57">
        <v>38.6</v>
      </c>
      <c r="CJ57">
        <v>35</v>
      </c>
      <c r="CK57">
        <v>34.799999999999997</v>
      </c>
      <c r="CL57">
        <v>36</v>
      </c>
      <c r="CR57" s="53" t="s">
        <v>173</v>
      </c>
      <c r="CT57" t="s">
        <v>27</v>
      </c>
      <c r="CU57">
        <v>0</v>
      </c>
      <c r="CV57">
        <v>0</v>
      </c>
      <c r="CW57" t="s">
        <v>160</v>
      </c>
      <c r="CX57">
        <v>0</v>
      </c>
    </row>
    <row r="58" spans="1:104" ht="15" x14ac:dyDescent="0.25">
      <c r="A58" s="52"/>
      <c r="B58" s="52"/>
      <c r="C58" s="52"/>
      <c r="X58" s="225"/>
      <c r="Y58" s="225"/>
      <c r="Z58" s="225"/>
      <c r="AA58" s="225"/>
      <c r="AK58" s="49"/>
      <c r="BA58" s="49" t="s">
        <v>76</v>
      </c>
      <c r="BB58" s="49"/>
      <c r="BC58" t="s">
        <v>27</v>
      </c>
      <c r="BD58">
        <v>3.9</v>
      </c>
      <c r="BE58">
        <v>25</v>
      </c>
      <c r="BF58">
        <v>6.6</v>
      </c>
      <c r="BG58">
        <v>32</v>
      </c>
      <c r="BH58">
        <v>8.1999999999999993</v>
      </c>
      <c r="BI58">
        <v>47</v>
      </c>
      <c r="BJ58">
        <v>9.8000000000000007</v>
      </c>
      <c r="BK58">
        <v>42</v>
      </c>
      <c r="BL58">
        <v>8.5</v>
      </c>
      <c r="BM58" s="53">
        <v>43</v>
      </c>
      <c r="BN58" t="s">
        <v>27</v>
      </c>
      <c r="BO58">
        <v>106.3</v>
      </c>
      <c r="BP58">
        <v>25</v>
      </c>
      <c r="BQ58">
        <v>93.5</v>
      </c>
      <c r="BR58">
        <v>26</v>
      </c>
      <c r="BS58">
        <v>123.4</v>
      </c>
      <c r="BT58">
        <v>31</v>
      </c>
      <c r="BU58">
        <v>131.4</v>
      </c>
      <c r="BV58">
        <v>31</v>
      </c>
      <c r="BW58">
        <v>115.9</v>
      </c>
      <c r="BX58">
        <v>32</v>
      </c>
      <c r="CA58" s="52"/>
      <c r="CR58" s="53" t="s">
        <v>59</v>
      </c>
      <c r="CT58" t="s">
        <v>27</v>
      </c>
      <c r="CU58">
        <v>7</v>
      </c>
      <c r="CV58">
        <v>73.3</v>
      </c>
      <c r="CW58">
        <v>575.70000000000005</v>
      </c>
      <c r="CX58">
        <v>669.5</v>
      </c>
    </row>
    <row r="59" spans="1:104" ht="15" x14ac:dyDescent="0.25">
      <c r="A59" s="242" t="s">
        <v>336</v>
      </c>
      <c r="B59" s="242">
        <f>'Rankings 2019-20'!B47</f>
        <v>220.4</v>
      </c>
      <c r="C59" s="242">
        <f>'Rankings 2019-20'!C47</f>
        <v>20</v>
      </c>
      <c r="D59">
        <v>68.400000000000006</v>
      </c>
      <c r="E59">
        <v>26</v>
      </c>
      <c r="F59">
        <v>1838.9</v>
      </c>
      <c r="G59">
        <v>7</v>
      </c>
      <c r="H59">
        <v>251.2</v>
      </c>
      <c r="I59">
        <v>26</v>
      </c>
      <c r="J59">
        <v>361.8</v>
      </c>
      <c r="K59">
        <v>18</v>
      </c>
      <c r="L59">
        <v>7.3</v>
      </c>
      <c r="M59">
        <v>41</v>
      </c>
      <c r="T59">
        <v>151.4</v>
      </c>
      <c r="U59">
        <v>22</v>
      </c>
      <c r="V59">
        <v>223.4</v>
      </c>
      <c r="W59">
        <v>21</v>
      </c>
      <c r="X59" s="225">
        <v>0</v>
      </c>
      <c r="Y59" s="225">
        <v>0</v>
      </c>
      <c r="Z59" s="225">
        <v>92.1</v>
      </c>
      <c r="AA59" s="225">
        <v>30</v>
      </c>
      <c r="AK59" s="49" t="s">
        <v>63</v>
      </c>
      <c r="AL59" t="s">
        <v>27</v>
      </c>
      <c r="AN59">
        <v>137.30000000000001</v>
      </c>
      <c r="AO59">
        <v>25</v>
      </c>
      <c r="AP59">
        <v>285</v>
      </c>
      <c r="AQ59">
        <v>8</v>
      </c>
      <c r="AR59">
        <v>422.7</v>
      </c>
      <c r="AS59">
        <v>11</v>
      </c>
      <c r="AT59">
        <v>427.2</v>
      </c>
      <c r="AU59">
        <v>19</v>
      </c>
      <c r="AV59">
        <v>603.4</v>
      </c>
      <c r="AW59">
        <v>15</v>
      </c>
      <c r="BA59" s="49"/>
      <c r="BB59" s="49"/>
      <c r="BM59" s="52"/>
      <c r="CA59" s="53" t="s">
        <v>40</v>
      </c>
      <c r="CB59" t="s">
        <v>27</v>
      </c>
      <c r="CC59">
        <v>33.4</v>
      </c>
      <c r="CD59">
        <v>24</v>
      </c>
      <c r="CE59">
        <v>801.1</v>
      </c>
      <c r="CF59">
        <v>9</v>
      </c>
      <c r="CG59">
        <v>158</v>
      </c>
      <c r="CH59">
        <v>24</v>
      </c>
      <c r="CI59">
        <v>165.6</v>
      </c>
      <c r="CJ59">
        <v>23</v>
      </c>
      <c r="CK59">
        <v>1373.2</v>
      </c>
      <c r="CL59">
        <v>8</v>
      </c>
      <c r="CR59" s="53" t="s">
        <v>60</v>
      </c>
      <c r="CT59" t="s">
        <v>27</v>
      </c>
      <c r="CU59">
        <v>11.3</v>
      </c>
      <c r="CV59">
        <v>64.400000000000006</v>
      </c>
      <c r="CW59">
        <v>487.2</v>
      </c>
      <c r="CX59">
        <v>506.7</v>
      </c>
    </row>
    <row r="60" spans="1:104" ht="15" x14ac:dyDescent="0.25">
      <c r="A60" s="52"/>
      <c r="B60" s="52"/>
      <c r="C60" s="52"/>
      <c r="X60" s="225"/>
      <c r="Y60" s="225"/>
      <c r="Z60" s="225"/>
      <c r="AA60" s="225"/>
      <c r="AK60" s="49"/>
      <c r="BA60" s="49" t="s">
        <v>44</v>
      </c>
      <c r="BB60" s="49"/>
      <c r="BC60" t="s">
        <v>27</v>
      </c>
      <c r="BD60">
        <v>2.7</v>
      </c>
      <c r="BE60">
        <v>26</v>
      </c>
      <c r="BF60">
        <v>4.4000000000000004</v>
      </c>
      <c r="BG60">
        <v>33</v>
      </c>
      <c r="BH60">
        <v>70.5</v>
      </c>
      <c r="BI60">
        <v>32</v>
      </c>
      <c r="BJ60">
        <v>17</v>
      </c>
      <c r="BK60">
        <v>40</v>
      </c>
      <c r="BL60">
        <v>78.900000000000006</v>
      </c>
      <c r="BM60" s="53">
        <v>31</v>
      </c>
      <c r="BN60" t="s">
        <v>27</v>
      </c>
      <c r="BO60">
        <v>90.9</v>
      </c>
      <c r="BP60">
        <v>26</v>
      </c>
      <c r="BQ60">
        <v>127</v>
      </c>
      <c r="BR60">
        <v>25</v>
      </c>
      <c r="BS60">
        <v>1113.3</v>
      </c>
      <c r="BT60">
        <v>10</v>
      </c>
      <c r="BU60">
        <v>891.3</v>
      </c>
      <c r="BV60">
        <v>10</v>
      </c>
      <c r="BW60">
        <v>1307.3</v>
      </c>
      <c r="BX60">
        <v>7</v>
      </c>
      <c r="CA60" s="52"/>
      <c r="CR60" s="53" t="s">
        <v>62</v>
      </c>
      <c r="CT60" t="s">
        <v>27</v>
      </c>
      <c r="CU60">
        <v>121.3</v>
      </c>
      <c r="CV60">
        <v>86.3</v>
      </c>
      <c r="CW60">
        <v>275.10000000000002</v>
      </c>
      <c r="CX60">
        <v>536.4</v>
      </c>
    </row>
    <row r="61" spans="1:104" ht="15" x14ac:dyDescent="0.25">
      <c r="A61" s="242" t="s">
        <v>349</v>
      </c>
      <c r="B61" s="242">
        <f>'Rankings 2019-20'!B95</f>
        <v>0</v>
      </c>
      <c r="C61" s="242">
        <f>'Rankings 2019-20'!C95</f>
        <v>0</v>
      </c>
      <c r="D61">
        <v>58</v>
      </c>
      <c r="E61">
        <v>27</v>
      </c>
      <c r="F61">
        <v>116.6</v>
      </c>
      <c r="G61">
        <v>29</v>
      </c>
      <c r="H61">
        <v>337.2</v>
      </c>
      <c r="I61">
        <v>19</v>
      </c>
      <c r="J61">
        <v>85.3</v>
      </c>
      <c r="K61">
        <v>31</v>
      </c>
      <c r="L61">
        <v>26.3</v>
      </c>
      <c r="M61">
        <v>34</v>
      </c>
      <c r="T61">
        <v>43.9</v>
      </c>
      <c r="U61">
        <v>30</v>
      </c>
      <c r="V61">
        <v>105.1</v>
      </c>
      <c r="W61">
        <v>27</v>
      </c>
      <c r="X61" s="225">
        <v>0</v>
      </c>
      <c r="Y61" s="225">
        <v>0</v>
      </c>
      <c r="Z61" s="225">
        <v>0</v>
      </c>
      <c r="AA61" s="225">
        <v>0</v>
      </c>
      <c r="AK61" s="49" t="s">
        <v>72</v>
      </c>
      <c r="AL61" t="s">
        <v>27</v>
      </c>
      <c r="AN61">
        <v>110</v>
      </c>
      <c r="AO61">
        <v>26</v>
      </c>
      <c r="AP61">
        <v>43.4</v>
      </c>
      <c r="AQ61">
        <v>18</v>
      </c>
      <c r="AR61">
        <v>123</v>
      </c>
      <c r="AS61">
        <v>19</v>
      </c>
      <c r="AT61">
        <v>118</v>
      </c>
      <c r="AU61">
        <v>28</v>
      </c>
      <c r="AV61">
        <v>106.3</v>
      </c>
      <c r="AW61">
        <v>25</v>
      </c>
      <c r="BA61" s="49"/>
      <c r="BB61" s="49"/>
      <c r="BM61" s="52"/>
      <c r="CA61" s="53" t="s">
        <v>65</v>
      </c>
      <c r="CB61" t="s">
        <v>27</v>
      </c>
      <c r="CC61">
        <v>29.7</v>
      </c>
      <c r="CD61">
        <v>25</v>
      </c>
      <c r="CE61">
        <v>214.2</v>
      </c>
      <c r="CF61">
        <v>24</v>
      </c>
      <c r="CG61">
        <v>167.8</v>
      </c>
      <c r="CH61">
        <v>23</v>
      </c>
      <c r="CI61">
        <v>217.2</v>
      </c>
      <c r="CJ61">
        <v>22</v>
      </c>
      <c r="CK61">
        <v>473.7</v>
      </c>
      <c r="CL61">
        <v>20</v>
      </c>
      <c r="CR61" s="53" t="s">
        <v>63</v>
      </c>
      <c r="CT61" t="s">
        <v>27</v>
      </c>
      <c r="CU61">
        <v>25</v>
      </c>
      <c r="CV61">
        <v>0</v>
      </c>
      <c r="CW61">
        <v>422.7</v>
      </c>
      <c r="CX61">
        <v>427.2</v>
      </c>
    </row>
    <row r="62" spans="1:104" ht="15" x14ac:dyDescent="0.25">
      <c r="A62" s="52"/>
      <c r="B62" s="52"/>
      <c r="C62" s="52"/>
      <c r="X62" s="225"/>
      <c r="Y62" s="225"/>
      <c r="Z62" s="225"/>
      <c r="AA62" s="225"/>
      <c r="AK62" s="49"/>
      <c r="BA62" s="49" t="s">
        <v>106</v>
      </c>
      <c r="BB62" s="49"/>
      <c r="BC62" t="s">
        <v>27</v>
      </c>
      <c r="BD62">
        <v>2.6</v>
      </c>
      <c r="BE62">
        <v>27</v>
      </c>
      <c r="BF62">
        <v>7</v>
      </c>
      <c r="BG62">
        <v>31</v>
      </c>
      <c r="BH62">
        <v>7.1</v>
      </c>
      <c r="BI62">
        <v>49</v>
      </c>
      <c r="BJ62">
        <v>2.4</v>
      </c>
      <c r="BK62">
        <v>45</v>
      </c>
      <c r="BL62">
        <v>16.399999999999999</v>
      </c>
      <c r="BM62" s="53">
        <v>40</v>
      </c>
      <c r="BN62" t="s">
        <v>27</v>
      </c>
      <c r="BO62">
        <v>90.7</v>
      </c>
      <c r="BP62">
        <v>27</v>
      </c>
      <c r="BQ62">
        <v>93.3</v>
      </c>
      <c r="BR62">
        <v>27</v>
      </c>
      <c r="BS62">
        <v>133.19999999999999</v>
      </c>
      <c r="BT62">
        <v>30</v>
      </c>
      <c r="BU62">
        <v>108.2</v>
      </c>
      <c r="BV62">
        <v>33</v>
      </c>
      <c r="BW62">
        <v>118.3</v>
      </c>
      <c r="BX62">
        <v>31</v>
      </c>
      <c r="CA62" s="52"/>
      <c r="CR62" s="53" t="s">
        <v>64</v>
      </c>
      <c r="CT62" t="s">
        <v>27</v>
      </c>
      <c r="CU62">
        <v>17.7</v>
      </c>
      <c r="CV62">
        <v>47.8</v>
      </c>
      <c r="CW62">
        <v>386.5</v>
      </c>
      <c r="CX62">
        <v>685.2</v>
      </c>
    </row>
    <row r="63" spans="1:104" ht="15" x14ac:dyDescent="0.25">
      <c r="A63" s="242" t="s">
        <v>358</v>
      </c>
      <c r="B63" s="242">
        <f>'Rankings 2019-20'!B71</f>
        <v>28.4</v>
      </c>
      <c r="C63" s="242">
        <f>'Rankings 2019-20'!C71</f>
        <v>32</v>
      </c>
      <c r="D63">
        <v>44.5</v>
      </c>
      <c r="E63">
        <v>28</v>
      </c>
      <c r="F63">
        <v>59.7</v>
      </c>
      <c r="G63">
        <v>33</v>
      </c>
      <c r="H63">
        <v>315.3</v>
      </c>
      <c r="I63">
        <v>22</v>
      </c>
      <c r="J63">
        <v>41.2</v>
      </c>
      <c r="K63">
        <v>40</v>
      </c>
      <c r="L63">
        <v>12</v>
      </c>
      <c r="M63">
        <v>39</v>
      </c>
      <c r="T63">
        <v>56.8</v>
      </c>
      <c r="U63">
        <v>29</v>
      </c>
      <c r="V63">
        <v>47.5</v>
      </c>
      <c r="W63">
        <v>33</v>
      </c>
      <c r="X63" s="225">
        <v>0</v>
      </c>
      <c r="Y63" s="225">
        <v>0</v>
      </c>
      <c r="Z63" s="225">
        <v>113.8</v>
      </c>
      <c r="AA63" s="225">
        <v>29</v>
      </c>
      <c r="AK63" s="49" t="s">
        <v>38</v>
      </c>
      <c r="AL63" t="s">
        <v>27</v>
      </c>
      <c r="AN63">
        <v>105.1</v>
      </c>
      <c r="AO63">
        <v>27</v>
      </c>
      <c r="AP63">
        <v>0</v>
      </c>
      <c r="AQ63">
        <v>0</v>
      </c>
      <c r="AR63">
        <v>23</v>
      </c>
      <c r="AS63">
        <v>26</v>
      </c>
      <c r="AT63">
        <v>528.9</v>
      </c>
      <c r="AU63">
        <v>15</v>
      </c>
      <c r="AV63">
        <v>10.7</v>
      </c>
      <c r="AW63">
        <v>41</v>
      </c>
      <c r="BA63" s="49"/>
      <c r="BB63" s="49"/>
      <c r="BM63" s="52"/>
      <c r="CA63" s="53" t="s">
        <v>38</v>
      </c>
      <c r="CB63" t="s">
        <v>27</v>
      </c>
      <c r="CC63">
        <v>23</v>
      </c>
      <c r="CD63">
        <v>26</v>
      </c>
      <c r="CE63">
        <v>528.9</v>
      </c>
      <c r="CF63">
        <v>15</v>
      </c>
      <c r="CG63">
        <v>10.7</v>
      </c>
      <c r="CH63">
        <v>41</v>
      </c>
      <c r="CI63">
        <v>11.1</v>
      </c>
      <c r="CJ63">
        <v>41</v>
      </c>
      <c r="CK63">
        <v>8.3000000000000007</v>
      </c>
      <c r="CL63">
        <v>47</v>
      </c>
      <c r="CR63" s="53" t="s">
        <v>65</v>
      </c>
      <c r="CT63" t="s">
        <v>27</v>
      </c>
      <c r="CU63">
        <v>0</v>
      </c>
      <c r="CV63">
        <v>0</v>
      </c>
      <c r="CW63">
        <v>29.7</v>
      </c>
      <c r="CX63">
        <v>214.2</v>
      </c>
    </row>
    <row r="64" spans="1:104" ht="15" x14ac:dyDescent="0.25">
      <c r="A64" s="52"/>
      <c r="B64" s="52"/>
      <c r="C64" s="52"/>
      <c r="X64" s="225"/>
      <c r="Y64" s="225"/>
      <c r="Z64" s="225"/>
      <c r="AA64" s="225"/>
      <c r="AK64" s="49"/>
      <c r="BA64" s="49" t="s">
        <v>164</v>
      </c>
      <c r="BB64" s="49"/>
      <c r="BC64" t="s">
        <v>27</v>
      </c>
      <c r="BD64">
        <v>0.9</v>
      </c>
      <c r="BE64">
        <v>28</v>
      </c>
      <c r="BF64">
        <v>0</v>
      </c>
      <c r="BG64">
        <v>0</v>
      </c>
      <c r="BH64">
        <v>28.3</v>
      </c>
      <c r="BI64">
        <v>40</v>
      </c>
      <c r="BJ64">
        <v>0</v>
      </c>
      <c r="BK64">
        <v>0</v>
      </c>
      <c r="BL64">
        <v>0</v>
      </c>
      <c r="BM64" s="53">
        <v>0</v>
      </c>
      <c r="BN64" t="s">
        <v>27</v>
      </c>
      <c r="BO64">
        <v>86.3</v>
      </c>
      <c r="BP64">
        <v>28</v>
      </c>
      <c r="BQ64">
        <v>80.599999999999994</v>
      </c>
      <c r="BR64">
        <v>30</v>
      </c>
      <c r="BS64">
        <v>89.2</v>
      </c>
      <c r="BT64">
        <v>32</v>
      </c>
      <c r="BU64">
        <v>224.2</v>
      </c>
      <c r="BV64">
        <v>28</v>
      </c>
      <c r="BW64">
        <v>333.7</v>
      </c>
      <c r="BX64">
        <v>21</v>
      </c>
      <c r="CA64" s="52"/>
      <c r="CR64" s="53" t="s">
        <v>66</v>
      </c>
      <c r="CT64" t="s">
        <v>27</v>
      </c>
      <c r="CU64">
        <v>0</v>
      </c>
      <c r="CV64">
        <v>0</v>
      </c>
      <c r="CW64">
        <v>1.1000000000000001</v>
      </c>
      <c r="CX64">
        <v>2</v>
      </c>
    </row>
    <row r="65" spans="1:104" ht="15" x14ac:dyDescent="0.25">
      <c r="A65" s="242" t="s">
        <v>362</v>
      </c>
      <c r="B65" s="242">
        <f>'Rankings 2019-20'!B63</f>
        <v>43.3</v>
      </c>
      <c r="C65" s="242">
        <f>'Rankings 2019-20'!C63</f>
        <v>28</v>
      </c>
      <c r="D65">
        <v>42.3</v>
      </c>
      <c r="E65">
        <v>29</v>
      </c>
      <c r="F65">
        <v>46.1</v>
      </c>
      <c r="G65">
        <v>36</v>
      </c>
      <c r="H65">
        <v>36</v>
      </c>
      <c r="I65">
        <v>39</v>
      </c>
      <c r="J65">
        <v>22.7</v>
      </c>
      <c r="K65">
        <v>44</v>
      </c>
      <c r="L65">
        <v>19.3</v>
      </c>
      <c r="M65">
        <v>36</v>
      </c>
      <c r="T65">
        <v>26.3</v>
      </c>
      <c r="U65">
        <v>34</v>
      </c>
      <c r="V65">
        <v>137.30000000000001</v>
      </c>
      <c r="W65">
        <v>25</v>
      </c>
      <c r="X65" s="225">
        <v>0</v>
      </c>
      <c r="Y65" s="225">
        <v>0</v>
      </c>
      <c r="Z65" s="225">
        <v>7.1</v>
      </c>
      <c r="AA65" s="225">
        <v>49</v>
      </c>
      <c r="AK65" s="49" t="s">
        <v>77</v>
      </c>
      <c r="AL65" t="s">
        <v>27</v>
      </c>
      <c r="AN65">
        <v>85.1</v>
      </c>
      <c r="AO65">
        <v>28</v>
      </c>
      <c r="AP65">
        <v>95.9</v>
      </c>
      <c r="AQ65">
        <v>16</v>
      </c>
      <c r="AR65">
        <v>84.2</v>
      </c>
      <c r="AS65">
        <v>20</v>
      </c>
      <c r="AT65">
        <v>92.1</v>
      </c>
      <c r="AU65">
        <v>30</v>
      </c>
      <c r="AV65">
        <v>90.7</v>
      </c>
      <c r="AW65">
        <v>27</v>
      </c>
      <c r="BA65" s="49"/>
      <c r="BB65" s="49"/>
      <c r="BM65" s="52"/>
      <c r="CA65" s="53" t="s">
        <v>37</v>
      </c>
      <c r="CB65" t="s">
        <v>27</v>
      </c>
      <c r="CC65">
        <v>22.6</v>
      </c>
      <c r="CD65">
        <v>27</v>
      </c>
      <c r="CE65">
        <v>23.9</v>
      </c>
      <c r="CF65">
        <v>41</v>
      </c>
      <c r="CG65">
        <v>25.9</v>
      </c>
      <c r="CH65">
        <v>35</v>
      </c>
      <c r="CI65">
        <v>26.6</v>
      </c>
      <c r="CJ65">
        <v>37</v>
      </c>
      <c r="CK65">
        <v>30</v>
      </c>
      <c r="CL65">
        <v>38</v>
      </c>
      <c r="CR65" s="53" t="s">
        <v>67</v>
      </c>
      <c r="CT65" t="s">
        <v>27</v>
      </c>
      <c r="CU65">
        <v>8.3000000000000007</v>
      </c>
      <c r="CV65">
        <v>83.7</v>
      </c>
      <c r="CW65">
        <v>549.1</v>
      </c>
      <c r="CX65">
        <v>660.6</v>
      </c>
    </row>
    <row r="66" spans="1:104" ht="15" x14ac:dyDescent="0.25">
      <c r="A66" s="52"/>
      <c r="B66" s="52"/>
      <c r="C66" s="52"/>
      <c r="X66" s="225"/>
      <c r="Y66" s="225"/>
      <c r="Z66" s="225"/>
      <c r="AA66" s="225"/>
      <c r="AK66" s="49"/>
      <c r="BA66" s="49" t="s">
        <v>30</v>
      </c>
      <c r="BB66" s="49"/>
      <c r="BC66" t="s">
        <v>27</v>
      </c>
      <c r="BD66">
        <v>0.5</v>
      </c>
      <c r="BE66">
        <v>29</v>
      </c>
      <c r="BF66">
        <v>0.5</v>
      </c>
      <c r="BG66">
        <v>37</v>
      </c>
      <c r="BH66">
        <v>0.4</v>
      </c>
      <c r="BI66">
        <v>52</v>
      </c>
      <c r="BJ66">
        <v>0.4</v>
      </c>
      <c r="BK66">
        <v>46</v>
      </c>
      <c r="BL66">
        <v>0.5</v>
      </c>
      <c r="BM66" s="53">
        <v>50</v>
      </c>
      <c r="BN66" t="s">
        <v>27</v>
      </c>
      <c r="BO66">
        <v>57.3</v>
      </c>
      <c r="BP66">
        <v>29</v>
      </c>
      <c r="BQ66">
        <v>0</v>
      </c>
      <c r="BR66">
        <v>0</v>
      </c>
      <c r="BS66">
        <v>0.3</v>
      </c>
      <c r="BT66">
        <v>57</v>
      </c>
      <c r="BU66">
        <v>0.7</v>
      </c>
      <c r="BV66">
        <v>50</v>
      </c>
      <c r="BW66">
        <v>0.3</v>
      </c>
      <c r="BX66">
        <v>53</v>
      </c>
      <c r="CA66" s="52"/>
      <c r="CR66" s="53" t="s">
        <v>79</v>
      </c>
      <c r="CT66" t="s">
        <v>27</v>
      </c>
      <c r="CU66">
        <v>0</v>
      </c>
      <c r="CV66">
        <v>0</v>
      </c>
      <c r="CW66">
        <v>43.2</v>
      </c>
      <c r="CX66">
        <v>38.799999999999997</v>
      </c>
    </row>
    <row r="67" spans="1:104" ht="15" x14ac:dyDescent="0.25">
      <c r="A67" s="242" t="s">
        <v>360</v>
      </c>
      <c r="B67" s="242">
        <f>'Rankings 2019-20'!B67</f>
        <v>28.9</v>
      </c>
      <c r="C67" s="242">
        <f>'Rankings 2019-20'!C67</f>
        <v>30</v>
      </c>
      <c r="D67">
        <v>35</v>
      </c>
      <c r="E67">
        <v>30</v>
      </c>
      <c r="F67">
        <v>32.700000000000003</v>
      </c>
      <c r="G67">
        <v>38</v>
      </c>
      <c r="H67">
        <v>33.5</v>
      </c>
      <c r="I67">
        <v>40</v>
      </c>
      <c r="J67">
        <v>27.7</v>
      </c>
      <c r="K67">
        <v>42</v>
      </c>
      <c r="L67">
        <v>30.3</v>
      </c>
      <c r="M67">
        <v>32</v>
      </c>
      <c r="T67">
        <v>0</v>
      </c>
      <c r="U67">
        <v>0</v>
      </c>
      <c r="V67">
        <v>0</v>
      </c>
      <c r="W67">
        <v>0</v>
      </c>
      <c r="X67" s="225">
        <v>84.2</v>
      </c>
      <c r="Y67" s="225">
        <v>20</v>
      </c>
      <c r="Z67" s="225">
        <v>528.9</v>
      </c>
      <c r="AA67" s="225">
        <v>15</v>
      </c>
      <c r="AK67" s="49" t="s">
        <v>161</v>
      </c>
      <c r="AL67" t="s">
        <v>27</v>
      </c>
      <c r="AN67">
        <v>83.1</v>
      </c>
      <c r="AO67">
        <v>29</v>
      </c>
      <c r="AP67">
        <v>0</v>
      </c>
      <c r="AQ67">
        <v>0</v>
      </c>
      <c r="AR67">
        <v>0</v>
      </c>
      <c r="AS67">
        <v>0</v>
      </c>
      <c r="AT67">
        <v>113.8</v>
      </c>
      <c r="AU67">
        <v>29</v>
      </c>
      <c r="AV67">
        <v>0</v>
      </c>
      <c r="AW67">
        <v>0</v>
      </c>
      <c r="BA67" s="49"/>
      <c r="BB67" s="49"/>
      <c r="BM67" s="52"/>
      <c r="CA67" s="53" t="s">
        <v>41</v>
      </c>
      <c r="CB67" t="s">
        <v>27</v>
      </c>
      <c r="CC67">
        <v>10.6</v>
      </c>
      <c r="CD67">
        <v>28</v>
      </c>
      <c r="CE67">
        <v>9.6999999999999993</v>
      </c>
      <c r="CF67">
        <v>46</v>
      </c>
      <c r="CG67">
        <v>86.3</v>
      </c>
      <c r="CH67">
        <v>28</v>
      </c>
      <c r="CI67">
        <v>80.599999999999994</v>
      </c>
      <c r="CJ67">
        <v>30</v>
      </c>
      <c r="CK67">
        <v>89.2</v>
      </c>
      <c r="CL67">
        <v>32</v>
      </c>
      <c r="CR67" s="53" t="s">
        <v>163</v>
      </c>
      <c r="CT67" t="s">
        <v>27</v>
      </c>
      <c r="CU67">
        <v>0</v>
      </c>
      <c r="CV67">
        <v>0</v>
      </c>
      <c r="CW67">
        <v>4.2</v>
      </c>
      <c r="CX67">
        <v>0</v>
      </c>
    </row>
    <row r="68" spans="1:104" ht="15" x14ac:dyDescent="0.25">
      <c r="A68" s="52"/>
      <c r="B68" s="52"/>
      <c r="C68" s="52"/>
      <c r="X68" s="225"/>
      <c r="Y68" s="225"/>
      <c r="Z68" s="225"/>
      <c r="AA68" s="225"/>
      <c r="AK68" s="49"/>
      <c r="BA68" s="49" t="s">
        <v>85</v>
      </c>
      <c r="BB68" s="49"/>
      <c r="BC68" t="s">
        <v>27</v>
      </c>
      <c r="BD68">
        <v>0.4</v>
      </c>
      <c r="BE68">
        <v>30</v>
      </c>
      <c r="BF68">
        <v>0</v>
      </c>
      <c r="BG68">
        <v>0</v>
      </c>
      <c r="BH68">
        <v>0</v>
      </c>
      <c r="BI68">
        <v>0</v>
      </c>
      <c r="BJ68">
        <v>0.4</v>
      </c>
      <c r="BK68">
        <v>47</v>
      </c>
      <c r="BL68">
        <v>2.6</v>
      </c>
      <c r="BM68" s="53">
        <v>48</v>
      </c>
      <c r="BN68" t="s">
        <v>27</v>
      </c>
      <c r="BO68">
        <v>54.2</v>
      </c>
      <c r="BP68">
        <v>30</v>
      </c>
      <c r="BQ68">
        <v>137.9</v>
      </c>
      <c r="BR68">
        <v>24</v>
      </c>
      <c r="BS68">
        <v>281.89999999999998</v>
      </c>
      <c r="BT68">
        <v>27</v>
      </c>
      <c r="BU68">
        <v>177.6</v>
      </c>
      <c r="BV68">
        <v>29</v>
      </c>
      <c r="BW68">
        <v>157.4</v>
      </c>
      <c r="BX68">
        <v>28</v>
      </c>
      <c r="CA68" s="52"/>
      <c r="CR68" s="53" t="s">
        <v>68</v>
      </c>
      <c r="CT68" t="s">
        <v>27</v>
      </c>
      <c r="CU68">
        <v>9.5</v>
      </c>
      <c r="CV68">
        <v>1</v>
      </c>
      <c r="CW68">
        <v>382.1</v>
      </c>
      <c r="CX68">
        <v>431.2</v>
      </c>
    </row>
    <row r="69" spans="1:104" ht="15" x14ac:dyDescent="0.25">
      <c r="A69" s="242" t="s">
        <v>363</v>
      </c>
      <c r="B69" s="242">
        <f>'Rankings 2019-20'!B65</f>
        <v>40.200000000000003</v>
      </c>
      <c r="C69" s="242">
        <f>'Rankings 2019-20'!C65</f>
        <v>29</v>
      </c>
      <c r="D69">
        <v>31.5</v>
      </c>
      <c r="E69">
        <v>31</v>
      </c>
      <c r="F69">
        <v>22.3</v>
      </c>
      <c r="G69">
        <v>40</v>
      </c>
      <c r="H69">
        <v>28.4</v>
      </c>
      <c r="I69">
        <v>43</v>
      </c>
      <c r="J69">
        <v>21.6</v>
      </c>
      <c r="K69">
        <v>45</v>
      </c>
      <c r="L69">
        <v>22.9</v>
      </c>
      <c r="M69">
        <v>35</v>
      </c>
      <c r="T69">
        <v>90.6</v>
      </c>
      <c r="U69">
        <v>26</v>
      </c>
      <c r="V69">
        <v>85.1</v>
      </c>
      <c r="W69">
        <v>28</v>
      </c>
      <c r="X69" s="225">
        <v>422.7</v>
      </c>
      <c r="Y69" s="225">
        <v>11</v>
      </c>
      <c r="Z69" s="225">
        <v>160.80000000000001</v>
      </c>
      <c r="AA69" s="225">
        <v>27</v>
      </c>
      <c r="AK69" s="49" t="s">
        <v>51</v>
      </c>
      <c r="AL69" t="s">
        <v>27</v>
      </c>
      <c r="AN69">
        <v>76</v>
      </c>
      <c r="AO69">
        <v>30</v>
      </c>
      <c r="AP69">
        <v>0</v>
      </c>
      <c r="AQ69">
        <v>0</v>
      </c>
      <c r="AR69">
        <v>0</v>
      </c>
      <c r="AS69">
        <v>0</v>
      </c>
      <c r="AT69">
        <v>44.7</v>
      </c>
      <c r="AU69">
        <v>37</v>
      </c>
      <c r="AV69">
        <v>90.9</v>
      </c>
      <c r="AW69">
        <v>26</v>
      </c>
      <c r="BA69" s="49"/>
      <c r="BB69" s="49"/>
      <c r="BM69" s="52"/>
      <c r="CA69" s="53" t="s">
        <v>48</v>
      </c>
      <c r="CB69" t="s">
        <v>27</v>
      </c>
      <c r="CC69">
        <v>10.1</v>
      </c>
      <c r="CD69">
        <v>29</v>
      </c>
      <c r="CE69">
        <v>19.600000000000001</v>
      </c>
      <c r="CF69">
        <v>42</v>
      </c>
      <c r="CG69">
        <v>29.6</v>
      </c>
      <c r="CH69">
        <v>33</v>
      </c>
      <c r="CI69">
        <v>86.9</v>
      </c>
      <c r="CJ69">
        <v>28</v>
      </c>
      <c r="CK69">
        <v>25</v>
      </c>
      <c r="CL69">
        <v>39</v>
      </c>
      <c r="CR69" s="53" t="s">
        <v>69</v>
      </c>
      <c r="CT69" t="s">
        <v>27</v>
      </c>
      <c r="CU69">
        <v>0</v>
      </c>
      <c r="CV69">
        <v>0.3</v>
      </c>
      <c r="CW69">
        <v>271.10000000000002</v>
      </c>
      <c r="CX69">
        <v>241.9</v>
      </c>
    </row>
    <row r="70" spans="1:104" ht="15" x14ac:dyDescent="0.25">
      <c r="A70" s="52"/>
      <c r="B70" s="52"/>
      <c r="C70" s="52"/>
      <c r="X70" s="225"/>
      <c r="Y70" s="225"/>
      <c r="Z70" s="225"/>
      <c r="AA70" s="225"/>
      <c r="AK70" s="49"/>
      <c r="BA70" s="49" t="s">
        <v>84</v>
      </c>
      <c r="BB70" s="49"/>
      <c r="BC70" t="s">
        <v>27</v>
      </c>
      <c r="BD70">
        <v>0.4</v>
      </c>
      <c r="BE70">
        <v>31</v>
      </c>
      <c r="BF70">
        <v>0.1</v>
      </c>
      <c r="BG70">
        <v>40</v>
      </c>
      <c r="BH70">
        <v>10.3</v>
      </c>
      <c r="BI70">
        <v>44</v>
      </c>
      <c r="BJ70">
        <v>0</v>
      </c>
      <c r="BK70">
        <v>0</v>
      </c>
      <c r="BL70">
        <v>0</v>
      </c>
      <c r="BM70" s="53">
        <v>0</v>
      </c>
      <c r="BN70" t="s">
        <v>27</v>
      </c>
      <c r="BO70">
        <v>38.4</v>
      </c>
      <c r="BP70">
        <v>31</v>
      </c>
      <c r="BQ70">
        <v>38.6</v>
      </c>
      <c r="BR70">
        <v>35</v>
      </c>
      <c r="BS70">
        <v>34.799999999999997</v>
      </c>
      <c r="BT70">
        <v>36</v>
      </c>
      <c r="BU70">
        <v>36.200000000000003</v>
      </c>
      <c r="BV70">
        <v>35</v>
      </c>
      <c r="BW70">
        <v>37.299999999999997</v>
      </c>
      <c r="BX70">
        <v>37</v>
      </c>
      <c r="CA70" s="52"/>
      <c r="CR70" s="53" t="s">
        <v>70</v>
      </c>
      <c r="CT70" t="s">
        <v>27</v>
      </c>
      <c r="CU70">
        <v>1.6</v>
      </c>
      <c r="CV70">
        <v>0</v>
      </c>
      <c r="CW70">
        <v>7.1</v>
      </c>
      <c r="CX70">
        <v>7.8</v>
      </c>
    </row>
    <row r="71" spans="1:104" ht="15" x14ac:dyDescent="0.25">
      <c r="A71" s="242" t="s">
        <v>375</v>
      </c>
      <c r="B71" s="242">
        <f>'Rankings 2019-20'!B81</f>
        <v>17.8</v>
      </c>
      <c r="C71" s="242">
        <f>'Rankings 2019-20'!C81</f>
        <v>37</v>
      </c>
      <c r="D71">
        <v>27.6</v>
      </c>
      <c r="E71">
        <v>32</v>
      </c>
      <c r="F71">
        <v>4.3</v>
      </c>
      <c r="G71">
        <v>44</v>
      </c>
      <c r="H71">
        <v>38.6</v>
      </c>
      <c r="I71">
        <v>38</v>
      </c>
      <c r="J71">
        <v>0</v>
      </c>
      <c r="K71">
        <v>0</v>
      </c>
      <c r="L71">
        <v>0</v>
      </c>
      <c r="M71">
        <v>0</v>
      </c>
      <c r="T71">
        <v>0</v>
      </c>
      <c r="U71">
        <v>0</v>
      </c>
      <c r="V71">
        <v>30.7</v>
      </c>
      <c r="W71">
        <v>36</v>
      </c>
      <c r="X71" s="225">
        <v>0</v>
      </c>
      <c r="Y71" s="225">
        <v>0</v>
      </c>
      <c r="Z71" s="225">
        <v>35.700000000000003</v>
      </c>
      <c r="AA71" s="225">
        <v>39</v>
      </c>
      <c r="AK71" s="49" t="s">
        <v>43</v>
      </c>
      <c r="AL71" t="s">
        <v>27</v>
      </c>
      <c r="AN71">
        <v>66.3</v>
      </c>
      <c r="AO71">
        <v>31</v>
      </c>
      <c r="AP71">
        <v>0</v>
      </c>
      <c r="AQ71">
        <v>0</v>
      </c>
      <c r="AR71">
        <v>0</v>
      </c>
      <c r="AS71">
        <v>0</v>
      </c>
      <c r="AT71">
        <v>190.2</v>
      </c>
      <c r="AU71">
        <v>25</v>
      </c>
      <c r="AV71">
        <v>54.2</v>
      </c>
      <c r="AW71">
        <v>30</v>
      </c>
      <c r="BA71" s="49"/>
      <c r="BB71" s="49"/>
      <c r="BM71" s="52"/>
      <c r="CA71" s="53" t="s">
        <v>70</v>
      </c>
      <c r="CB71" t="s">
        <v>27</v>
      </c>
      <c r="CC71">
        <v>7.1</v>
      </c>
      <c r="CD71">
        <v>30</v>
      </c>
      <c r="CE71">
        <v>7.8</v>
      </c>
      <c r="CF71">
        <v>48</v>
      </c>
      <c r="CG71">
        <v>36.5</v>
      </c>
      <c r="CH71">
        <v>32</v>
      </c>
      <c r="CI71">
        <v>7.9</v>
      </c>
      <c r="CJ71">
        <v>44</v>
      </c>
      <c r="CK71">
        <v>8</v>
      </c>
      <c r="CL71">
        <v>49</v>
      </c>
      <c r="CR71" s="53" t="s">
        <v>71</v>
      </c>
      <c r="CT71" t="s">
        <v>27</v>
      </c>
      <c r="CU71">
        <v>79.400000000000006</v>
      </c>
      <c r="CV71">
        <v>115.2</v>
      </c>
      <c r="CW71">
        <v>9537.5</v>
      </c>
      <c r="CX71">
        <v>7018.6</v>
      </c>
      <c r="CZ71">
        <f>+CW71+CU71</f>
        <v>9616.9</v>
      </c>
    </row>
    <row r="72" spans="1:104" ht="15" x14ac:dyDescent="0.25">
      <c r="A72" s="52"/>
      <c r="B72" s="52"/>
      <c r="C72" s="52"/>
      <c r="X72" s="225"/>
      <c r="Y72" s="225"/>
      <c r="Z72" s="225"/>
      <c r="AA72" s="225"/>
      <c r="AK72" s="49"/>
      <c r="BA72" s="49" t="s">
        <v>52</v>
      </c>
      <c r="BB72" s="49"/>
      <c r="BC72" t="s">
        <v>27</v>
      </c>
      <c r="BD72">
        <v>0</v>
      </c>
      <c r="BE72">
        <v>0</v>
      </c>
      <c r="BF72">
        <v>544.9</v>
      </c>
      <c r="BG72">
        <v>9</v>
      </c>
      <c r="BH72">
        <v>3301.9</v>
      </c>
      <c r="BI72">
        <v>4</v>
      </c>
      <c r="BJ72">
        <v>2935.3</v>
      </c>
      <c r="BK72">
        <v>5</v>
      </c>
      <c r="BL72">
        <v>2232.9</v>
      </c>
      <c r="BM72" s="53">
        <v>5</v>
      </c>
      <c r="BN72" t="s">
        <v>27</v>
      </c>
      <c r="BO72">
        <v>36.5</v>
      </c>
      <c r="BP72">
        <v>32</v>
      </c>
      <c r="BQ72">
        <v>7.9</v>
      </c>
      <c r="BR72">
        <v>44</v>
      </c>
      <c r="BS72">
        <v>8</v>
      </c>
      <c r="BT72">
        <v>49</v>
      </c>
      <c r="BU72">
        <v>14.3</v>
      </c>
      <c r="BV72">
        <v>39</v>
      </c>
      <c r="BW72">
        <v>9.1999999999999993</v>
      </c>
      <c r="BX72">
        <v>46</v>
      </c>
      <c r="CA72" s="52"/>
      <c r="CR72" s="53" t="s">
        <v>72</v>
      </c>
      <c r="CT72" t="s">
        <v>27</v>
      </c>
      <c r="CU72">
        <v>2</v>
      </c>
      <c r="CV72">
        <v>31.7</v>
      </c>
      <c r="CW72">
        <v>123</v>
      </c>
      <c r="CX72">
        <v>118</v>
      </c>
    </row>
    <row r="73" spans="1:104" ht="15" x14ac:dyDescent="0.25">
      <c r="A73" s="242" t="s">
        <v>366</v>
      </c>
      <c r="B73" s="242">
        <f>'Rankings 2019-20'!B79</f>
        <v>20.100000000000001</v>
      </c>
      <c r="C73" s="242">
        <f>'Rankings 2019-20'!C79</f>
        <v>36</v>
      </c>
      <c r="D73">
        <v>20.2</v>
      </c>
      <c r="E73">
        <v>33</v>
      </c>
      <c r="F73">
        <v>11.6</v>
      </c>
      <c r="G73">
        <v>42</v>
      </c>
      <c r="H73">
        <v>13.2</v>
      </c>
      <c r="I73">
        <v>48</v>
      </c>
      <c r="J73">
        <v>5.7</v>
      </c>
      <c r="K73">
        <v>48</v>
      </c>
      <c r="L73">
        <v>2.7</v>
      </c>
      <c r="M73">
        <v>43</v>
      </c>
      <c r="T73">
        <v>12</v>
      </c>
      <c r="U73">
        <v>39</v>
      </c>
      <c r="V73">
        <v>6.3</v>
      </c>
      <c r="W73">
        <v>44</v>
      </c>
      <c r="X73" s="225">
        <v>0</v>
      </c>
      <c r="Y73" s="225">
        <v>0</v>
      </c>
      <c r="Z73" s="225">
        <v>0</v>
      </c>
      <c r="AA73" s="225">
        <v>0</v>
      </c>
      <c r="AK73" s="49" t="s">
        <v>57</v>
      </c>
      <c r="AL73" t="s">
        <v>27</v>
      </c>
      <c r="AN73">
        <v>59.2</v>
      </c>
      <c r="AO73">
        <v>32</v>
      </c>
      <c r="AP73">
        <v>0</v>
      </c>
      <c r="AQ73">
        <v>0</v>
      </c>
      <c r="AR73">
        <v>0</v>
      </c>
      <c r="AS73">
        <v>0</v>
      </c>
      <c r="AT73">
        <v>160.80000000000001</v>
      </c>
      <c r="AU73">
        <v>27</v>
      </c>
      <c r="AV73">
        <v>180.3</v>
      </c>
      <c r="AW73">
        <v>22</v>
      </c>
      <c r="BA73" s="49"/>
      <c r="BB73" s="49"/>
      <c r="BM73" s="52"/>
      <c r="CA73" s="53" t="s">
        <v>106</v>
      </c>
      <c r="CB73" t="s">
        <v>27</v>
      </c>
      <c r="CC73">
        <v>7</v>
      </c>
      <c r="CD73">
        <v>31</v>
      </c>
      <c r="CE73">
        <v>7.1</v>
      </c>
      <c r="CF73">
        <v>49</v>
      </c>
      <c r="CG73">
        <v>2.4</v>
      </c>
      <c r="CH73">
        <v>45</v>
      </c>
      <c r="CI73">
        <v>16.399999999999999</v>
      </c>
      <c r="CJ73">
        <v>40</v>
      </c>
      <c r="CK73">
        <v>0</v>
      </c>
      <c r="CL73">
        <v>0</v>
      </c>
      <c r="CR73" s="53" t="s">
        <v>73</v>
      </c>
      <c r="CT73" t="s">
        <v>27</v>
      </c>
      <c r="CU73">
        <v>22.1</v>
      </c>
      <c r="CV73">
        <v>0</v>
      </c>
      <c r="CW73">
        <v>212.2</v>
      </c>
      <c r="CX73">
        <v>263</v>
      </c>
    </row>
    <row r="74" spans="1:104" ht="15" x14ac:dyDescent="0.25">
      <c r="A74" s="52"/>
      <c r="B74" s="52"/>
      <c r="C74" s="52"/>
      <c r="X74" s="225"/>
      <c r="Y74" s="225"/>
      <c r="Z74" s="225"/>
      <c r="AA74" s="225"/>
      <c r="AK74" s="49"/>
      <c r="BA74" s="49" t="s">
        <v>55</v>
      </c>
      <c r="BB74" s="49"/>
      <c r="BC74" t="s">
        <v>27</v>
      </c>
      <c r="BD74">
        <v>0</v>
      </c>
      <c r="BE74">
        <v>0</v>
      </c>
      <c r="BF74">
        <v>59.1</v>
      </c>
      <c r="BG74">
        <v>21</v>
      </c>
      <c r="BH74">
        <v>182.5</v>
      </c>
      <c r="BI74">
        <v>26</v>
      </c>
      <c r="BJ74">
        <v>467.8</v>
      </c>
      <c r="BK74">
        <v>17</v>
      </c>
      <c r="BL74">
        <v>494.6</v>
      </c>
      <c r="BM74" s="53">
        <v>15</v>
      </c>
      <c r="BN74" t="s">
        <v>27</v>
      </c>
      <c r="BO74">
        <v>29.6</v>
      </c>
      <c r="BP74">
        <v>33</v>
      </c>
      <c r="BQ74">
        <v>86.9</v>
      </c>
      <c r="BR74">
        <v>28</v>
      </c>
      <c r="BS74">
        <v>25</v>
      </c>
      <c r="BT74">
        <v>39</v>
      </c>
      <c r="BU74">
        <v>22.7</v>
      </c>
      <c r="BV74">
        <v>38</v>
      </c>
      <c r="BW74">
        <v>49.2</v>
      </c>
      <c r="BX74">
        <v>36</v>
      </c>
      <c r="CA74" s="52"/>
      <c r="CR74" s="53" t="s">
        <v>74</v>
      </c>
      <c r="CT74" t="s">
        <v>27</v>
      </c>
      <c r="CU74">
        <v>0</v>
      </c>
      <c r="CV74">
        <v>15</v>
      </c>
      <c r="CW74">
        <v>0</v>
      </c>
      <c r="CX74">
        <v>66.3</v>
      </c>
    </row>
    <row r="75" spans="1:104" ht="15" x14ac:dyDescent="0.25">
      <c r="A75" s="242" t="s">
        <v>364</v>
      </c>
      <c r="B75" s="242">
        <f>'Rankings 2019-20'!B83</f>
        <v>14.1</v>
      </c>
      <c r="C75" s="242">
        <f>'Rankings 2019-20'!C83</f>
        <v>38</v>
      </c>
      <c r="D75">
        <v>16.7</v>
      </c>
      <c r="E75">
        <v>34</v>
      </c>
      <c r="F75">
        <v>11.9</v>
      </c>
      <c r="G75">
        <v>41</v>
      </c>
      <c r="H75">
        <v>11.9</v>
      </c>
      <c r="I75">
        <v>49</v>
      </c>
      <c r="J75">
        <v>13</v>
      </c>
      <c r="K75">
        <v>46</v>
      </c>
      <c r="L75">
        <v>12</v>
      </c>
      <c r="M75">
        <v>38</v>
      </c>
      <c r="T75">
        <v>61.3</v>
      </c>
      <c r="U75">
        <v>28</v>
      </c>
      <c r="V75">
        <v>83.1</v>
      </c>
      <c r="W75">
        <v>29</v>
      </c>
      <c r="X75" s="225">
        <v>7</v>
      </c>
      <c r="Y75" s="225">
        <v>31</v>
      </c>
      <c r="Z75" s="225">
        <v>427.2</v>
      </c>
      <c r="AA75" s="225">
        <v>19</v>
      </c>
      <c r="AK75" s="49" t="s">
        <v>106</v>
      </c>
      <c r="AL75" t="s">
        <v>27</v>
      </c>
      <c r="AN75">
        <v>47.5</v>
      </c>
      <c r="AO75">
        <v>33</v>
      </c>
      <c r="AP75">
        <v>2.6</v>
      </c>
      <c r="AQ75">
        <v>27</v>
      </c>
      <c r="AR75">
        <v>7</v>
      </c>
      <c r="AS75">
        <v>31</v>
      </c>
      <c r="AT75">
        <v>7.1</v>
      </c>
      <c r="AU75">
        <v>49</v>
      </c>
      <c r="AV75">
        <v>2.4</v>
      </c>
      <c r="AW75">
        <v>45</v>
      </c>
      <c r="BA75" s="49"/>
      <c r="BB75" s="49"/>
      <c r="BM75" s="52"/>
      <c r="CA75" s="53" t="s">
        <v>76</v>
      </c>
      <c r="CB75" t="s">
        <v>27</v>
      </c>
      <c r="CC75">
        <v>6.6</v>
      </c>
      <c r="CD75">
        <v>32</v>
      </c>
      <c r="CE75">
        <v>8.1999999999999993</v>
      </c>
      <c r="CF75">
        <v>47</v>
      </c>
      <c r="CG75">
        <v>9.8000000000000007</v>
      </c>
      <c r="CH75">
        <v>42</v>
      </c>
      <c r="CI75">
        <v>8.5</v>
      </c>
      <c r="CJ75">
        <v>43</v>
      </c>
      <c r="CK75">
        <v>9</v>
      </c>
      <c r="CL75">
        <v>46</v>
      </c>
      <c r="CR75" s="53" t="s">
        <v>75</v>
      </c>
      <c r="CT75" t="s">
        <v>27</v>
      </c>
      <c r="CU75">
        <v>7.6</v>
      </c>
      <c r="CV75">
        <v>13.8</v>
      </c>
      <c r="CW75">
        <v>365.8</v>
      </c>
      <c r="CX75">
        <v>479.2</v>
      </c>
    </row>
    <row r="76" spans="1:104" ht="15" x14ac:dyDescent="0.25">
      <c r="A76" s="52"/>
      <c r="B76" s="52"/>
      <c r="C76" s="52"/>
      <c r="X76" s="225"/>
      <c r="Y76" s="225"/>
      <c r="Z76" s="225"/>
      <c r="AA76" s="225"/>
      <c r="AK76" s="49"/>
      <c r="BA76" s="49" t="s">
        <v>40</v>
      </c>
      <c r="BB76" s="49"/>
      <c r="BC76" t="s">
        <v>27</v>
      </c>
      <c r="BD76">
        <v>0</v>
      </c>
      <c r="BE76">
        <v>0</v>
      </c>
      <c r="BF76">
        <v>33.4</v>
      </c>
      <c r="BG76">
        <v>24</v>
      </c>
      <c r="BH76">
        <v>801.1</v>
      </c>
      <c r="BI76">
        <v>9</v>
      </c>
      <c r="BJ76">
        <v>158</v>
      </c>
      <c r="BK76">
        <v>24</v>
      </c>
      <c r="BL76">
        <v>165.6</v>
      </c>
      <c r="BM76" s="53">
        <v>23</v>
      </c>
      <c r="BN76" t="s">
        <v>27</v>
      </c>
      <c r="BO76">
        <v>27.6</v>
      </c>
      <c r="BP76">
        <v>34</v>
      </c>
      <c r="BQ76">
        <v>84.6</v>
      </c>
      <c r="BR76">
        <v>29</v>
      </c>
      <c r="BS76">
        <v>408.3</v>
      </c>
      <c r="BT76">
        <v>23</v>
      </c>
      <c r="BU76">
        <v>313.3</v>
      </c>
      <c r="BV76">
        <v>24</v>
      </c>
      <c r="BW76">
        <v>318.7</v>
      </c>
      <c r="BX76">
        <v>23</v>
      </c>
      <c r="CA76" s="52"/>
      <c r="CR76" s="53" t="s">
        <v>76</v>
      </c>
      <c r="CT76" t="s">
        <v>27</v>
      </c>
      <c r="CU76">
        <v>0</v>
      </c>
      <c r="CV76">
        <v>0</v>
      </c>
      <c r="CW76">
        <v>6.6</v>
      </c>
      <c r="CX76">
        <v>8.1999999999999993</v>
      </c>
    </row>
    <row r="77" spans="1:104" ht="15" x14ac:dyDescent="0.25">
      <c r="A77" s="242" t="s">
        <v>354</v>
      </c>
      <c r="B77" s="242">
        <f>'Rankings 2019-20'!B97</f>
        <v>0</v>
      </c>
      <c r="C77" s="242">
        <f>'Rankings 2019-20'!C97</f>
        <v>0</v>
      </c>
      <c r="D77">
        <v>13.2</v>
      </c>
      <c r="E77">
        <v>35</v>
      </c>
      <c r="F77">
        <v>63.5</v>
      </c>
      <c r="G77">
        <v>32</v>
      </c>
      <c r="H77">
        <v>292.8</v>
      </c>
      <c r="I77">
        <v>23</v>
      </c>
      <c r="J77">
        <v>63</v>
      </c>
      <c r="K77">
        <v>36</v>
      </c>
      <c r="L77">
        <v>0</v>
      </c>
      <c r="M77">
        <v>0</v>
      </c>
      <c r="T77">
        <v>238.9</v>
      </c>
      <c r="U77">
        <v>20</v>
      </c>
      <c r="V77">
        <v>76</v>
      </c>
      <c r="W77">
        <v>30</v>
      </c>
      <c r="X77" s="225">
        <v>0.2</v>
      </c>
      <c r="Y77" s="225">
        <v>38</v>
      </c>
      <c r="Z77" s="225">
        <v>23.9</v>
      </c>
      <c r="AA77" s="225">
        <v>41</v>
      </c>
      <c r="AK77" s="49" t="s">
        <v>235</v>
      </c>
      <c r="AL77" t="s">
        <v>27</v>
      </c>
      <c r="AN77">
        <v>42.9</v>
      </c>
      <c r="AO77">
        <v>34</v>
      </c>
      <c r="AP77">
        <v>0</v>
      </c>
      <c r="AQ77">
        <v>0</v>
      </c>
      <c r="AR77">
        <v>0</v>
      </c>
      <c r="AS77">
        <v>0</v>
      </c>
      <c r="AT77">
        <v>0</v>
      </c>
      <c r="AU77">
        <v>0</v>
      </c>
      <c r="AV77">
        <v>0</v>
      </c>
      <c r="AW77">
        <v>0</v>
      </c>
      <c r="BA77" s="49"/>
      <c r="BB77" s="49"/>
      <c r="BM77" s="52"/>
      <c r="CA77" s="53" t="s">
        <v>44</v>
      </c>
      <c r="CB77" t="s">
        <v>27</v>
      </c>
      <c r="CC77">
        <v>4.4000000000000004</v>
      </c>
      <c r="CD77">
        <v>33</v>
      </c>
      <c r="CE77">
        <v>70.5</v>
      </c>
      <c r="CF77">
        <v>32</v>
      </c>
      <c r="CG77">
        <v>17</v>
      </c>
      <c r="CH77">
        <v>40</v>
      </c>
      <c r="CI77">
        <v>78.900000000000006</v>
      </c>
      <c r="CJ77">
        <v>31</v>
      </c>
      <c r="CK77">
        <v>43.1</v>
      </c>
      <c r="CL77">
        <v>34</v>
      </c>
      <c r="CR77" s="53" t="s">
        <v>77</v>
      </c>
      <c r="CT77" t="s">
        <v>27</v>
      </c>
      <c r="CU77">
        <v>0</v>
      </c>
      <c r="CV77">
        <v>0</v>
      </c>
      <c r="CW77">
        <v>84.2</v>
      </c>
      <c r="CX77">
        <v>92.1</v>
      </c>
    </row>
    <row r="78" spans="1:104" ht="15" x14ac:dyDescent="0.25">
      <c r="A78" s="52"/>
      <c r="B78" s="52"/>
      <c r="C78" s="52"/>
      <c r="X78" s="225"/>
      <c r="Y78" s="225"/>
      <c r="Z78" s="225"/>
      <c r="AA78" s="225"/>
      <c r="AK78" s="49"/>
      <c r="BA78" s="49" t="s">
        <v>65</v>
      </c>
      <c r="BB78" s="49"/>
      <c r="BC78" t="s">
        <v>27</v>
      </c>
      <c r="BD78">
        <v>0</v>
      </c>
      <c r="BE78">
        <v>0</v>
      </c>
      <c r="BF78">
        <v>29.7</v>
      </c>
      <c r="BG78">
        <v>25</v>
      </c>
      <c r="BH78">
        <v>214.2</v>
      </c>
      <c r="BI78">
        <v>24</v>
      </c>
      <c r="BJ78">
        <v>167.8</v>
      </c>
      <c r="BK78">
        <v>23</v>
      </c>
      <c r="BL78">
        <v>217.2</v>
      </c>
      <c r="BM78" s="53">
        <v>22</v>
      </c>
      <c r="BN78" t="s">
        <v>27</v>
      </c>
      <c r="BO78">
        <v>25.9</v>
      </c>
      <c r="BP78">
        <v>35</v>
      </c>
      <c r="BQ78">
        <v>26.6</v>
      </c>
      <c r="BR78">
        <v>37</v>
      </c>
      <c r="BS78">
        <v>30</v>
      </c>
      <c r="BT78">
        <v>38</v>
      </c>
      <c r="BU78">
        <v>37.1</v>
      </c>
      <c r="BV78">
        <v>34</v>
      </c>
      <c r="BW78">
        <v>55.6</v>
      </c>
      <c r="BX78">
        <v>34</v>
      </c>
      <c r="CA78" s="52"/>
      <c r="CR78" s="53" t="s">
        <v>80</v>
      </c>
      <c r="CT78" t="s">
        <v>27</v>
      </c>
      <c r="CU78">
        <v>51.6</v>
      </c>
      <c r="CV78">
        <v>0</v>
      </c>
      <c r="CW78">
        <v>1280.0999999999999</v>
      </c>
      <c r="CX78">
        <v>893.7</v>
      </c>
      <c r="CZ78">
        <f>+CW78+CU78</f>
        <v>1331.6999999999998</v>
      </c>
    </row>
    <row r="79" spans="1:104" ht="15" x14ac:dyDescent="0.25">
      <c r="A79" s="242" t="s">
        <v>334</v>
      </c>
      <c r="B79" s="242">
        <f>'Rankings 2019-20'!B51</f>
        <v>153.69999999999999</v>
      </c>
      <c r="C79" s="242">
        <f>'Rankings 2019-20'!C51</f>
        <v>22</v>
      </c>
      <c r="D79">
        <v>11.9</v>
      </c>
      <c r="E79">
        <v>36</v>
      </c>
      <c r="F79">
        <v>0</v>
      </c>
      <c r="G79">
        <v>0</v>
      </c>
      <c r="H79">
        <v>610.5</v>
      </c>
      <c r="I79">
        <v>13</v>
      </c>
      <c r="J79">
        <v>393.3</v>
      </c>
      <c r="K79">
        <v>16</v>
      </c>
      <c r="L79">
        <v>71.599999999999994</v>
      </c>
      <c r="M79">
        <v>27</v>
      </c>
      <c r="T79">
        <v>19.3</v>
      </c>
      <c r="U79">
        <v>36</v>
      </c>
      <c r="V79">
        <v>27.6</v>
      </c>
      <c r="W79">
        <v>37</v>
      </c>
      <c r="X79" s="225">
        <v>0</v>
      </c>
      <c r="Y79" s="225">
        <v>0</v>
      </c>
      <c r="Z79" s="225">
        <v>38.799999999999997</v>
      </c>
      <c r="AA79" s="225">
        <v>38</v>
      </c>
      <c r="AK79" s="49" t="s">
        <v>58</v>
      </c>
      <c r="AL79" t="s">
        <v>27</v>
      </c>
      <c r="AN79">
        <v>35.299999999999997</v>
      </c>
      <c r="AO79">
        <v>35</v>
      </c>
      <c r="AP79">
        <v>29</v>
      </c>
      <c r="AQ79">
        <v>20</v>
      </c>
      <c r="AR79">
        <v>35.6</v>
      </c>
      <c r="AS79">
        <v>23</v>
      </c>
      <c r="AT79">
        <v>35.700000000000003</v>
      </c>
      <c r="AU79">
        <v>39</v>
      </c>
      <c r="AV79">
        <v>38.4</v>
      </c>
      <c r="AW79">
        <v>31</v>
      </c>
      <c r="BA79" s="49"/>
      <c r="BB79" s="49"/>
      <c r="BM79" s="52"/>
      <c r="CA79" s="53" t="s">
        <v>163</v>
      </c>
      <c r="CB79" t="s">
        <v>27</v>
      </c>
      <c r="CC79">
        <v>4.2</v>
      </c>
      <c r="CD79">
        <v>34</v>
      </c>
      <c r="CE79">
        <v>0</v>
      </c>
      <c r="CF79">
        <v>0</v>
      </c>
      <c r="CG79">
        <v>0</v>
      </c>
      <c r="CH79">
        <v>0</v>
      </c>
      <c r="CI79">
        <v>0</v>
      </c>
      <c r="CJ79">
        <v>0</v>
      </c>
      <c r="CK79">
        <v>0</v>
      </c>
      <c r="CL79">
        <v>0</v>
      </c>
      <c r="CR79" s="53" t="s">
        <v>196</v>
      </c>
      <c r="CS79" t="s">
        <v>175</v>
      </c>
      <c r="CT79" t="s">
        <v>103</v>
      </c>
      <c r="CU79" t="s">
        <v>26</v>
      </c>
      <c r="CV79" t="s">
        <v>109</v>
      </c>
      <c r="CW79" t="s">
        <v>123</v>
      </c>
      <c r="CX79" t="s">
        <v>165</v>
      </c>
    </row>
    <row r="80" spans="1:104" ht="15" x14ac:dyDescent="0.25">
      <c r="A80" s="52"/>
      <c r="B80" s="52"/>
      <c r="C80" s="52"/>
      <c r="X80" s="225"/>
      <c r="Y80" s="225"/>
      <c r="Z80" s="225"/>
      <c r="AA80" s="225"/>
      <c r="AK80" s="49"/>
      <c r="BA80" s="49" t="s">
        <v>38</v>
      </c>
      <c r="BB80" s="49"/>
      <c r="BC80" t="s">
        <v>27</v>
      </c>
      <c r="BD80">
        <v>0</v>
      </c>
      <c r="BE80">
        <v>0</v>
      </c>
      <c r="BF80">
        <v>23</v>
      </c>
      <c r="BG80">
        <v>26</v>
      </c>
      <c r="BH80">
        <v>528.9</v>
      </c>
      <c r="BI80">
        <v>15</v>
      </c>
      <c r="BJ80">
        <v>10.7</v>
      </c>
      <c r="BK80">
        <v>41</v>
      </c>
      <c r="BL80">
        <v>11.1</v>
      </c>
      <c r="BM80" s="53">
        <v>41</v>
      </c>
      <c r="BN80" t="s">
        <v>27</v>
      </c>
      <c r="BO80">
        <v>25.4</v>
      </c>
      <c r="BP80">
        <v>36</v>
      </c>
      <c r="BQ80">
        <v>22.5</v>
      </c>
      <c r="BR80">
        <v>38</v>
      </c>
      <c r="BS80">
        <v>20.9</v>
      </c>
      <c r="BT80">
        <v>43</v>
      </c>
      <c r="BU80">
        <v>12.1</v>
      </c>
      <c r="BV80">
        <v>40</v>
      </c>
      <c r="BW80">
        <v>10.4</v>
      </c>
      <c r="BX80">
        <v>44</v>
      </c>
      <c r="CA80" s="52"/>
      <c r="CR80" s="53" t="s">
        <v>89</v>
      </c>
      <c r="CT80" t="s">
        <v>27</v>
      </c>
      <c r="CU80">
        <v>1276.9000000000001</v>
      </c>
      <c r="CV80">
        <v>1852.4</v>
      </c>
      <c r="CW80">
        <v>37914.800000000003</v>
      </c>
      <c r="CX80">
        <v>45256.4</v>
      </c>
    </row>
    <row r="81" spans="1:102" ht="15" x14ac:dyDescent="0.25">
      <c r="A81" s="242" t="s">
        <v>343</v>
      </c>
      <c r="B81" s="242">
        <f>'Rankings 2019-20'!B69</f>
        <v>28.8</v>
      </c>
      <c r="C81" s="242">
        <f>'Rankings 2019-20'!C69</f>
        <v>31</v>
      </c>
      <c r="D81">
        <v>9.6</v>
      </c>
      <c r="E81">
        <v>37</v>
      </c>
      <c r="F81">
        <v>207.7</v>
      </c>
      <c r="G81">
        <v>27</v>
      </c>
      <c r="H81">
        <v>193.7</v>
      </c>
      <c r="I81">
        <v>31</v>
      </c>
      <c r="J81">
        <v>184.5</v>
      </c>
      <c r="K81">
        <v>25</v>
      </c>
      <c r="L81">
        <v>43.9</v>
      </c>
      <c r="M81">
        <v>30</v>
      </c>
      <c r="T81">
        <v>93.3</v>
      </c>
      <c r="U81">
        <v>25</v>
      </c>
      <c r="V81">
        <v>42.9</v>
      </c>
      <c r="W81">
        <v>34</v>
      </c>
      <c r="X81" s="225">
        <v>0</v>
      </c>
      <c r="Y81" s="225">
        <v>0</v>
      </c>
      <c r="Z81" s="225">
        <v>9.6999999999999993</v>
      </c>
      <c r="AA81" s="225">
        <v>46</v>
      </c>
      <c r="AK81" s="49" t="s">
        <v>237</v>
      </c>
      <c r="AL81" t="s">
        <v>27</v>
      </c>
      <c r="AN81">
        <v>30.7</v>
      </c>
      <c r="AO81">
        <v>36</v>
      </c>
      <c r="AP81">
        <v>0</v>
      </c>
      <c r="AQ81">
        <v>0</v>
      </c>
      <c r="AR81">
        <v>0</v>
      </c>
      <c r="AS81">
        <v>0</v>
      </c>
      <c r="AT81">
        <v>0</v>
      </c>
      <c r="AU81">
        <v>0</v>
      </c>
      <c r="AV81">
        <v>0</v>
      </c>
      <c r="AW81">
        <v>0</v>
      </c>
      <c r="BA81" s="49"/>
      <c r="BB81" s="49"/>
      <c r="BM81" s="52"/>
      <c r="CA81" s="53" t="s">
        <v>66</v>
      </c>
      <c r="CB81" t="s">
        <v>27</v>
      </c>
      <c r="CC81">
        <v>1.1000000000000001</v>
      </c>
      <c r="CD81">
        <v>35</v>
      </c>
      <c r="CE81">
        <v>2</v>
      </c>
      <c r="CF81">
        <v>51</v>
      </c>
      <c r="CG81">
        <v>20.3</v>
      </c>
      <c r="CH81">
        <v>38</v>
      </c>
      <c r="CI81">
        <v>0</v>
      </c>
      <c r="CJ81">
        <v>0</v>
      </c>
      <c r="CK81">
        <v>10.8</v>
      </c>
      <c r="CL81">
        <v>44</v>
      </c>
      <c r="CR81" s="53" t="s">
        <v>90</v>
      </c>
      <c r="CT81" t="s">
        <v>27</v>
      </c>
      <c r="CU81">
        <v>390.3</v>
      </c>
      <c r="CV81">
        <v>943.3</v>
      </c>
      <c r="CW81">
        <v>0</v>
      </c>
      <c r="CX81">
        <v>0</v>
      </c>
    </row>
    <row r="82" spans="1:102" ht="15" x14ac:dyDescent="0.25">
      <c r="A82" s="52"/>
      <c r="B82" s="52"/>
      <c r="C82" s="52"/>
      <c r="X82" s="225"/>
      <c r="Y82" s="225"/>
      <c r="Z82" s="225"/>
      <c r="AA82" s="225"/>
      <c r="AK82" s="49"/>
      <c r="BA82" s="49" t="s">
        <v>41</v>
      </c>
      <c r="BB82" s="49"/>
      <c r="BC82" t="s">
        <v>27</v>
      </c>
      <c r="BD82">
        <v>0</v>
      </c>
      <c r="BE82">
        <v>0</v>
      </c>
      <c r="BF82">
        <v>10.6</v>
      </c>
      <c r="BG82">
        <v>28</v>
      </c>
      <c r="BH82">
        <v>9.6999999999999993</v>
      </c>
      <c r="BI82">
        <v>46</v>
      </c>
      <c r="BJ82">
        <v>86.3</v>
      </c>
      <c r="BK82">
        <v>28</v>
      </c>
      <c r="BL82">
        <v>80.599999999999994</v>
      </c>
      <c r="BM82" s="53">
        <v>30</v>
      </c>
      <c r="BN82" t="s">
        <v>27</v>
      </c>
      <c r="BO82">
        <v>22.3</v>
      </c>
      <c r="BP82">
        <v>37</v>
      </c>
      <c r="BQ82">
        <v>39.1</v>
      </c>
      <c r="BR82">
        <v>34</v>
      </c>
      <c r="BS82">
        <v>32.4</v>
      </c>
      <c r="BT82">
        <v>37</v>
      </c>
      <c r="BU82">
        <v>4.4000000000000004</v>
      </c>
      <c r="BV82">
        <v>46</v>
      </c>
      <c r="BW82">
        <v>11.4</v>
      </c>
      <c r="BX82">
        <v>42</v>
      </c>
      <c r="CA82" s="52"/>
      <c r="CR82" s="53" t="s">
        <v>196</v>
      </c>
      <c r="CS82" t="s">
        <v>175</v>
      </c>
      <c r="CT82" t="s">
        <v>103</v>
      </c>
      <c r="CU82" t="s">
        <v>26</v>
      </c>
      <c r="CV82" t="s">
        <v>109</v>
      </c>
      <c r="CW82" t="s">
        <v>123</v>
      </c>
      <c r="CX82" t="s">
        <v>165</v>
      </c>
    </row>
    <row r="83" spans="1:102" ht="15" x14ac:dyDescent="0.25">
      <c r="A83" s="242" t="s">
        <v>365</v>
      </c>
      <c r="B83" s="242">
        <f>'Rankings 2019-20'!B87</f>
        <v>5.3</v>
      </c>
      <c r="C83" s="242">
        <f>'Rankings 2019-20'!C87</f>
        <v>40</v>
      </c>
      <c r="D83">
        <v>5.7</v>
      </c>
      <c r="E83">
        <v>38</v>
      </c>
      <c r="F83">
        <v>9</v>
      </c>
      <c r="G83">
        <v>43</v>
      </c>
      <c r="H83">
        <v>14.4</v>
      </c>
      <c r="I83">
        <v>47</v>
      </c>
      <c r="J83">
        <v>7.4</v>
      </c>
      <c r="K83">
        <v>47</v>
      </c>
      <c r="L83">
        <v>3.6</v>
      </c>
      <c r="M83">
        <v>42</v>
      </c>
      <c r="T83">
        <v>30.3</v>
      </c>
      <c r="U83">
        <v>32</v>
      </c>
      <c r="V83">
        <v>35.299999999999997</v>
      </c>
      <c r="W83">
        <v>35</v>
      </c>
      <c r="X83" s="225">
        <v>0</v>
      </c>
      <c r="Y83" s="225">
        <v>0</v>
      </c>
      <c r="Z83" s="225">
        <v>7.8</v>
      </c>
      <c r="AA83" s="225">
        <v>48</v>
      </c>
      <c r="AK83" s="49" t="s">
        <v>79</v>
      </c>
      <c r="AL83" t="s">
        <v>27</v>
      </c>
      <c r="AN83">
        <v>27.6</v>
      </c>
      <c r="AO83">
        <v>37</v>
      </c>
      <c r="AP83">
        <v>22.4</v>
      </c>
      <c r="AQ83">
        <v>21</v>
      </c>
      <c r="AR83">
        <v>43.2</v>
      </c>
      <c r="AS83">
        <v>22</v>
      </c>
      <c r="AT83">
        <v>38.799999999999997</v>
      </c>
      <c r="AU83">
        <v>38</v>
      </c>
      <c r="AV83">
        <v>25.4</v>
      </c>
      <c r="AW83">
        <v>36</v>
      </c>
      <c r="BA83" s="49"/>
      <c r="BB83" s="49"/>
      <c r="BM83" s="52"/>
      <c r="CA83" s="53" t="s">
        <v>49</v>
      </c>
      <c r="CB83" t="s">
        <v>27</v>
      </c>
      <c r="CC83">
        <v>1</v>
      </c>
      <c r="CD83">
        <v>36</v>
      </c>
      <c r="CE83">
        <v>12.4</v>
      </c>
      <c r="CF83">
        <v>43</v>
      </c>
      <c r="CG83">
        <v>22.3</v>
      </c>
      <c r="CH83">
        <v>37</v>
      </c>
      <c r="CI83">
        <v>39.1</v>
      </c>
      <c r="CJ83">
        <v>34</v>
      </c>
      <c r="CK83">
        <v>32.4</v>
      </c>
      <c r="CL83">
        <v>37</v>
      </c>
      <c r="CR83" s="53" t="s">
        <v>203</v>
      </c>
      <c r="CS83" t="s">
        <v>204</v>
      </c>
      <c r="CT83" t="s">
        <v>27</v>
      </c>
      <c r="CU83">
        <v>1667.2</v>
      </c>
      <c r="CV83">
        <v>2795.7</v>
      </c>
      <c r="CW83">
        <v>37914.800000000003</v>
      </c>
      <c r="CX83">
        <v>45256.4</v>
      </c>
    </row>
    <row r="84" spans="1:102" ht="15" x14ac:dyDescent="0.25">
      <c r="A84" s="52"/>
      <c r="B84" s="52"/>
      <c r="C84" s="52"/>
      <c r="X84" s="225"/>
      <c r="Y84" s="225"/>
      <c r="Z84" s="225"/>
      <c r="AA84" s="225"/>
      <c r="AK84" s="49"/>
      <c r="BA84" s="49" t="s">
        <v>48</v>
      </c>
      <c r="BB84" s="49"/>
      <c r="BC84" t="s">
        <v>27</v>
      </c>
      <c r="BD84">
        <v>0</v>
      </c>
      <c r="BE84">
        <v>0</v>
      </c>
      <c r="BF84">
        <v>10.1</v>
      </c>
      <c r="BG84">
        <v>29</v>
      </c>
      <c r="BH84">
        <v>19.600000000000001</v>
      </c>
      <c r="BI84">
        <v>42</v>
      </c>
      <c r="BJ84">
        <v>29.6</v>
      </c>
      <c r="BK84">
        <v>33</v>
      </c>
      <c r="BL84">
        <v>86.9</v>
      </c>
      <c r="BM84" s="53">
        <v>28</v>
      </c>
      <c r="BN84" t="s">
        <v>27</v>
      </c>
      <c r="BO84">
        <v>20.3</v>
      </c>
      <c r="BP84">
        <v>38</v>
      </c>
      <c r="BQ84">
        <v>0</v>
      </c>
      <c r="BR84">
        <v>0</v>
      </c>
      <c r="BS84">
        <v>10.8</v>
      </c>
      <c r="BT84">
        <v>44</v>
      </c>
      <c r="BU84">
        <v>4.7</v>
      </c>
      <c r="BV84">
        <v>44</v>
      </c>
      <c r="BW84">
        <v>10.5</v>
      </c>
      <c r="BX84">
        <v>43</v>
      </c>
      <c r="CA84" s="52"/>
      <c r="CR84" s="53" t="s">
        <v>205</v>
      </c>
      <c r="CS84" t="s">
        <v>206</v>
      </c>
      <c r="CT84" t="s">
        <v>27</v>
      </c>
      <c r="CU84">
        <v>0</v>
      </c>
      <c r="CV84">
        <v>0</v>
      </c>
      <c r="CW84">
        <v>0</v>
      </c>
      <c r="CX84">
        <v>0</v>
      </c>
    </row>
    <row r="85" spans="1:102" ht="15" x14ac:dyDescent="0.25">
      <c r="A85" s="242" t="s">
        <v>487</v>
      </c>
      <c r="B85" s="242">
        <f>'Rankings 2019-20'!B99</f>
        <v>0</v>
      </c>
      <c r="C85" s="242">
        <f>'Rankings 2019-20'!C99</f>
        <v>0</v>
      </c>
      <c r="D85">
        <v>4.5999999999999996</v>
      </c>
      <c r="E85">
        <v>39</v>
      </c>
      <c r="F85">
        <v>0</v>
      </c>
      <c r="G85">
        <v>0</v>
      </c>
      <c r="H85">
        <v>0</v>
      </c>
      <c r="I85">
        <v>0</v>
      </c>
      <c r="J85">
        <v>0</v>
      </c>
      <c r="K85">
        <v>0</v>
      </c>
      <c r="L85">
        <v>0</v>
      </c>
      <c r="M85">
        <v>0</v>
      </c>
      <c r="T85">
        <v>0</v>
      </c>
      <c r="U85">
        <v>0</v>
      </c>
      <c r="V85">
        <v>66.3</v>
      </c>
      <c r="W85">
        <v>31</v>
      </c>
      <c r="X85" s="225">
        <v>10.1</v>
      </c>
      <c r="Y85" s="225">
        <v>29</v>
      </c>
      <c r="Z85" s="225">
        <v>70.5</v>
      </c>
      <c r="AA85" s="225">
        <v>32</v>
      </c>
      <c r="AK85" s="49" t="s">
        <v>37</v>
      </c>
      <c r="AL85" t="s">
        <v>27</v>
      </c>
      <c r="AN85">
        <v>21.6</v>
      </c>
      <c r="AO85">
        <v>38</v>
      </c>
      <c r="AP85">
        <v>14.7</v>
      </c>
      <c r="AQ85">
        <v>22</v>
      </c>
      <c r="AR85">
        <v>22.6</v>
      </c>
      <c r="AS85">
        <v>27</v>
      </c>
      <c r="AT85">
        <v>23.9</v>
      </c>
      <c r="AU85">
        <v>41</v>
      </c>
      <c r="AV85">
        <v>25.9</v>
      </c>
      <c r="AW85">
        <v>35</v>
      </c>
      <c r="BA85" s="49"/>
      <c r="BB85" s="49"/>
      <c r="BM85" s="52"/>
      <c r="CA85" s="53" t="s">
        <v>30</v>
      </c>
      <c r="CB85" t="s">
        <v>27</v>
      </c>
      <c r="CC85">
        <v>0.5</v>
      </c>
      <c r="CD85">
        <v>37</v>
      </c>
      <c r="CE85">
        <v>0.4</v>
      </c>
      <c r="CF85">
        <v>52</v>
      </c>
      <c r="CG85">
        <v>0.4</v>
      </c>
      <c r="CH85">
        <v>46</v>
      </c>
      <c r="CI85">
        <v>0.5</v>
      </c>
      <c r="CJ85">
        <v>50</v>
      </c>
      <c r="CK85">
        <v>0.3</v>
      </c>
      <c r="CL85">
        <v>58</v>
      </c>
      <c r="CR85" s="53" t="s">
        <v>91</v>
      </c>
      <c r="CT85" t="s">
        <v>27</v>
      </c>
      <c r="CU85">
        <v>0</v>
      </c>
      <c r="CV85">
        <v>0</v>
      </c>
      <c r="CW85">
        <v>0</v>
      </c>
      <c r="CX85">
        <v>0</v>
      </c>
    </row>
    <row r="86" spans="1:102" ht="15" x14ac:dyDescent="0.25">
      <c r="A86" s="52"/>
      <c r="B86" s="52"/>
      <c r="C86" s="52"/>
      <c r="X86" s="225"/>
      <c r="Y86" s="225"/>
      <c r="Z86" s="225"/>
      <c r="AA86" s="225"/>
      <c r="AK86" s="49"/>
      <c r="BA86" s="49" t="s">
        <v>66</v>
      </c>
      <c r="BB86" s="49"/>
      <c r="BC86" t="s">
        <v>27</v>
      </c>
      <c r="BD86">
        <v>0</v>
      </c>
      <c r="BE86">
        <v>0</v>
      </c>
      <c r="BF86">
        <v>1.1000000000000001</v>
      </c>
      <c r="BG86">
        <v>35</v>
      </c>
      <c r="BH86">
        <v>2</v>
      </c>
      <c r="BI86">
        <v>51</v>
      </c>
      <c r="BJ86">
        <v>20.3</v>
      </c>
      <c r="BK86">
        <v>38</v>
      </c>
      <c r="BL86">
        <v>0</v>
      </c>
      <c r="BM86" s="53">
        <v>0</v>
      </c>
      <c r="BN86" t="s">
        <v>27</v>
      </c>
      <c r="BO86">
        <v>17.3</v>
      </c>
      <c r="BP86">
        <v>39</v>
      </c>
      <c r="BQ86">
        <v>27.1</v>
      </c>
      <c r="BR86">
        <v>36</v>
      </c>
      <c r="BS86">
        <v>216.2</v>
      </c>
      <c r="BT86">
        <v>29</v>
      </c>
      <c r="BU86">
        <v>248.8</v>
      </c>
      <c r="BV86">
        <v>27</v>
      </c>
      <c r="BW86">
        <v>162.5</v>
      </c>
      <c r="BX86">
        <v>27</v>
      </c>
      <c r="CA86" s="52"/>
      <c r="CR86" s="53" t="s">
        <v>196</v>
      </c>
      <c r="CS86" t="s">
        <v>175</v>
      </c>
      <c r="CT86" t="s">
        <v>103</v>
      </c>
      <c r="CU86" t="s">
        <v>26</v>
      </c>
      <c r="CV86" t="s">
        <v>109</v>
      </c>
      <c r="CW86" t="s">
        <v>123</v>
      </c>
      <c r="CX86" t="s">
        <v>165</v>
      </c>
    </row>
    <row r="87" spans="1:102" ht="15" x14ac:dyDescent="0.25">
      <c r="A87" s="242" t="s">
        <v>488</v>
      </c>
      <c r="B87" s="242">
        <f>'Rankings 2019-20'!B101</f>
        <v>0</v>
      </c>
      <c r="C87" s="242">
        <f>'Rankings 2019-20'!C101</f>
        <v>0</v>
      </c>
      <c r="D87">
        <v>3</v>
      </c>
      <c r="E87">
        <v>40</v>
      </c>
      <c r="F87">
        <v>0</v>
      </c>
      <c r="G87">
        <v>0</v>
      </c>
      <c r="H87">
        <v>0</v>
      </c>
      <c r="I87">
        <v>0</v>
      </c>
      <c r="J87">
        <v>0</v>
      </c>
      <c r="K87">
        <v>0</v>
      </c>
      <c r="L87">
        <v>0</v>
      </c>
      <c r="M87">
        <v>0</v>
      </c>
      <c r="T87">
        <v>22.9</v>
      </c>
      <c r="U87">
        <v>35</v>
      </c>
      <c r="V87">
        <v>21.6</v>
      </c>
      <c r="W87">
        <v>38</v>
      </c>
      <c r="X87" s="225">
        <v>4.4000000000000004</v>
      </c>
      <c r="Y87" s="225">
        <v>33</v>
      </c>
      <c r="Z87" s="225">
        <v>0.4</v>
      </c>
      <c r="AA87" s="225">
        <v>52</v>
      </c>
      <c r="AK87" s="49" t="s">
        <v>61</v>
      </c>
      <c r="AL87" t="s">
        <v>27</v>
      </c>
      <c r="AN87">
        <v>13</v>
      </c>
      <c r="AO87">
        <v>39</v>
      </c>
      <c r="AP87">
        <v>0</v>
      </c>
      <c r="AQ87">
        <v>0</v>
      </c>
      <c r="AR87">
        <v>0</v>
      </c>
      <c r="AS87">
        <v>0</v>
      </c>
      <c r="AT87">
        <v>0</v>
      </c>
      <c r="AU87">
        <v>0</v>
      </c>
      <c r="AV87">
        <v>27.6</v>
      </c>
      <c r="AW87">
        <v>34</v>
      </c>
      <c r="BA87" s="49"/>
      <c r="BB87" s="49"/>
      <c r="BM87" s="52"/>
      <c r="CA87" s="53" t="s">
        <v>29</v>
      </c>
      <c r="CB87" t="s">
        <v>27</v>
      </c>
      <c r="CC87">
        <v>0.2</v>
      </c>
      <c r="CD87">
        <v>38</v>
      </c>
      <c r="CE87">
        <v>353.5</v>
      </c>
      <c r="CF87">
        <v>20</v>
      </c>
      <c r="CG87">
        <v>3.1</v>
      </c>
      <c r="CH87">
        <v>43</v>
      </c>
      <c r="CI87">
        <v>5.4</v>
      </c>
      <c r="CJ87">
        <v>46</v>
      </c>
      <c r="CK87">
        <v>9.1</v>
      </c>
      <c r="CL87">
        <v>45</v>
      </c>
    </row>
    <row r="88" spans="1:102" ht="15" x14ac:dyDescent="0.25">
      <c r="A88" s="52"/>
      <c r="B88" s="52"/>
      <c r="C88" s="52"/>
      <c r="X88" s="225"/>
      <c r="Y88" s="225"/>
      <c r="Z88" s="225"/>
      <c r="AA88" s="225"/>
      <c r="AK88" s="49"/>
      <c r="BA88" s="49" t="s">
        <v>49</v>
      </c>
      <c r="BB88" s="49"/>
      <c r="BC88" t="s">
        <v>27</v>
      </c>
      <c r="BD88">
        <v>0</v>
      </c>
      <c r="BE88">
        <v>0</v>
      </c>
      <c r="BF88">
        <v>1</v>
      </c>
      <c r="BG88">
        <v>36</v>
      </c>
      <c r="BH88">
        <v>12.4</v>
      </c>
      <c r="BI88">
        <v>43</v>
      </c>
      <c r="BJ88">
        <v>22.3</v>
      </c>
      <c r="BK88">
        <v>37</v>
      </c>
      <c r="BL88">
        <v>39.1</v>
      </c>
      <c r="BM88" s="53">
        <v>34</v>
      </c>
      <c r="BN88" t="s">
        <v>27</v>
      </c>
      <c r="BO88">
        <v>17</v>
      </c>
      <c r="BP88">
        <v>40</v>
      </c>
      <c r="BQ88">
        <v>78.900000000000006</v>
      </c>
      <c r="BR88">
        <v>31</v>
      </c>
      <c r="BS88">
        <v>43.1</v>
      </c>
      <c r="BT88">
        <v>34</v>
      </c>
      <c r="BU88">
        <v>174.6</v>
      </c>
      <c r="BV88">
        <v>30</v>
      </c>
      <c r="BW88">
        <v>9.5</v>
      </c>
      <c r="BX88">
        <v>45</v>
      </c>
      <c r="CA88" s="52"/>
    </row>
    <row r="89" spans="1:102" ht="15" x14ac:dyDescent="0.25">
      <c r="A89" s="242" t="s">
        <v>367</v>
      </c>
      <c r="B89" s="242">
        <f>'Rankings 2019-20'!B89</f>
        <v>3</v>
      </c>
      <c r="C89" s="242">
        <f>'Rankings 2019-20'!C89</f>
        <v>41</v>
      </c>
      <c r="D89">
        <v>2.6</v>
      </c>
      <c r="E89">
        <v>41</v>
      </c>
      <c r="F89">
        <v>0</v>
      </c>
      <c r="G89">
        <v>0</v>
      </c>
      <c r="H89">
        <v>1.2</v>
      </c>
      <c r="I89">
        <v>54</v>
      </c>
      <c r="J89">
        <v>0.6</v>
      </c>
      <c r="K89">
        <v>49</v>
      </c>
      <c r="L89">
        <v>1.8</v>
      </c>
      <c r="M89">
        <v>44</v>
      </c>
      <c r="T89">
        <v>12</v>
      </c>
      <c r="U89">
        <v>38</v>
      </c>
      <c r="V89">
        <v>11.4</v>
      </c>
      <c r="W89">
        <v>40</v>
      </c>
      <c r="X89" s="225">
        <v>10.6</v>
      </c>
      <c r="Y89" s="225">
        <v>28</v>
      </c>
      <c r="Z89" s="225">
        <v>12.4</v>
      </c>
      <c r="AA89" s="225">
        <v>43</v>
      </c>
      <c r="AK89" s="49" t="s">
        <v>70</v>
      </c>
      <c r="AL89" t="s">
        <v>27</v>
      </c>
      <c r="AN89">
        <v>11.4</v>
      </c>
      <c r="AO89">
        <v>40</v>
      </c>
      <c r="AP89">
        <v>10</v>
      </c>
      <c r="AQ89">
        <v>23</v>
      </c>
      <c r="AR89">
        <v>7.1</v>
      </c>
      <c r="AS89">
        <v>30</v>
      </c>
      <c r="AT89">
        <v>7.8</v>
      </c>
      <c r="AU89">
        <v>48</v>
      </c>
      <c r="AV89">
        <v>36.5</v>
      </c>
      <c r="AW89">
        <v>32</v>
      </c>
      <c r="BA89" s="49"/>
      <c r="BB89" s="49"/>
      <c r="BM89" s="52"/>
      <c r="CA89" s="53" t="s">
        <v>32</v>
      </c>
      <c r="CB89" t="s">
        <v>27</v>
      </c>
      <c r="CC89">
        <v>0.1</v>
      </c>
      <c r="CD89">
        <v>39</v>
      </c>
      <c r="CE89">
        <v>10.199999999999999</v>
      </c>
      <c r="CF89">
        <v>45</v>
      </c>
      <c r="CG89">
        <v>0.1</v>
      </c>
      <c r="CH89">
        <v>49</v>
      </c>
      <c r="CI89">
        <v>19.8</v>
      </c>
      <c r="CJ89">
        <v>39</v>
      </c>
      <c r="CK89">
        <v>417.8</v>
      </c>
      <c r="CL89">
        <v>22</v>
      </c>
    </row>
    <row r="90" spans="1:102" ht="15" x14ac:dyDescent="0.25">
      <c r="A90" s="52"/>
      <c r="B90" s="52"/>
      <c r="C90" s="52"/>
      <c r="X90" s="225"/>
      <c r="Y90" s="225"/>
      <c r="Z90" s="225"/>
      <c r="AA90" s="225"/>
      <c r="AK90" s="49"/>
      <c r="BA90" s="49" t="s">
        <v>29</v>
      </c>
      <c r="BB90" s="49"/>
      <c r="BC90" t="s">
        <v>27</v>
      </c>
      <c r="BD90">
        <v>0</v>
      </c>
      <c r="BE90">
        <v>0</v>
      </c>
      <c r="BF90">
        <v>0.2</v>
      </c>
      <c r="BG90">
        <v>38</v>
      </c>
      <c r="BH90">
        <v>353.5</v>
      </c>
      <c r="BI90">
        <v>20</v>
      </c>
      <c r="BJ90">
        <v>3.1</v>
      </c>
      <c r="BK90">
        <v>43</v>
      </c>
      <c r="BL90">
        <v>5.4</v>
      </c>
      <c r="BM90" s="53">
        <v>46</v>
      </c>
      <c r="BN90" t="s">
        <v>27</v>
      </c>
      <c r="BO90">
        <v>10.7</v>
      </c>
      <c r="BP90">
        <v>41</v>
      </c>
      <c r="BQ90">
        <v>11.1</v>
      </c>
      <c r="BR90">
        <v>41</v>
      </c>
      <c r="BS90">
        <v>8.3000000000000007</v>
      </c>
      <c r="BT90">
        <v>47</v>
      </c>
      <c r="BU90">
        <v>111</v>
      </c>
      <c r="BV90">
        <v>32</v>
      </c>
      <c r="BW90">
        <v>888.5</v>
      </c>
      <c r="BX90">
        <v>11</v>
      </c>
      <c r="CA90" s="52"/>
    </row>
    <row r="91" spans="1:102" ht="15" x14ac:dyDescent="0.25">
      <c r="A91" s="242" t="s">
        <v>368</v>
      </c>
      <c r="B91" s="242">
        <f>'Rankings 2019-20'!B93</f>
        <v>0.5</v>
      </c>
      <c r="C91" s="242">
        <f>'Rankings 2019-20'!C93</f>
        <v>43</v>
      </c>
      <c r="D91">
        <v>0.5</v>
      </c>
      <c r="E91">
        <v>42</v>
      </c>
      <c r="F91">
        <v>0.5</v>
      </c>
      <c r="G91">
        <v>46</v>
      </c>
      <c r="H91">
        <v>0.5</v>
      </c>
      <c r="I91">
        <v>55</v>
      </c>
      <c r="J91">
        <v>0.6</v>
      </c>
      <c r="K91">
        <v>50</v>
      </c>
      <c r="L91">
        <v>9.1999999999999993</v>
      </c>
      <c r="M91">
        <v>40</v>
      </c>
      <c r="T91">
        <v>2.7</v>
      </c>
      <c r="U91">
        <v>43</v>
      </c>
      <c r="V91">
        <v>10</v>
      </c>
      <c r="W91">
        <v>41</v>
      </c>
      <c r="X91" s="225">
        <v>35.6</v>
      </c>
      <c r="Y91" s="225">
        <v>23</v>
      </c>
      <c r="Z91" s="225">
        <v>8.1999999999999993</v>
      </c>
      <c r="AA91" s="225">
        <v>47</v>
      </c>
      <c r="AK91" s="49" t="s">
        <v>163</v>
      </c>
      <c r="AL91" t="s">
        <v>27</v>
      </c>
      <c r="AN91">
        <v>10</v>
      </c>
      <c r="AO91">
        <v>41</v>
      </c>
      <c r="AP91">
        <v>7.5</v>
      </c>
      <c r="AQ91">
        <v>24</v>
      </c>
      <c r="AR91">
        <v>4.2</v>
      </c>
      <c r="AS91">
        <v>34</v>
      </c>
      <c r="AT91">
        <v>0</v>
      </c>
      <c r="AU91">
        <v>0</v>
      </c>
      <c r="AV91">
        <v>0</v>
      </c>
      <c r="AW91">
        <v>0</v>
      </c>
      <c r="BA91" s="49"/>
      <c r="BB91" s="49"/>
      <c r="BM91" s="52"/>
      <c r="CA91" s="53" t="s">
        <v>84</v>
      </c>
      <c r="CB91" t="s">
        <v>27</v>
      </c>
      <c r="CC91">
        <v>0.1</v>
      </c>
      <c r="CD91">
        <v>40</v>
      </c>
      <c r="CE91">
        <v>10.3</v>
      </c>
      <c r="CF91">
        <v>44</v>
      </c>
      <c r="CG91">
        <v>0</v>
      </c>
      <c r="CH91">
        <v>0</v>
      </c>
      <c r="CI91">
        <v>0</v>
      </c>
      <c r="CJ91">
        <v>0</v>
      </c>
      <c r="CK91">
        <v>38.6</v>
      </c>
      <c r="CL91">
        <v>35</v>
      </c>
    </row>
    <row r="92" spans="1:102" ht="15" x14ac:dyDescent="0.25">
      <c r="A92" s="52"/>
      <c r="B92" s="52"/>
      <c r="C92" s="52"/>
      <c r="X92" s="225"/>
      <c r="Y92" s="225"/>
      <c r="Z92" s="225"/>
      <c r="AA92" s="225"/>
      <c r="AK92" s="49"/>
      <c r="BA92" s="49" t="s">
        <v>32</v>
      </c>
      <c r="BB92" s="49"/>
      <c r="BC92" t="s">
        <v>27</v>
      </c>
      <c r="BD92">
        <v>0</v>
      </c>
      <c r="BE92">
        <v>0</v>
      </c>
      <c r="BF92">
        <v>0.1</v>
      </c>
      <c r="BG92">
        <v>39</v>
      </c>
      <c r="BH92">
        <v>10.199999999999999</v>
      </c>
      <c r="BI92">
        <v>45</v>
      </c>
      <c r="BJ92">
        <v>0.1</v>
      </c>
      <c r="BK92">
        <v>49</v>
      </c>
      <c r="BL92">
        <v>19.8</v>
      </c>
      <c r="BM92" s="53">
        <v>39</v>
      </c>
      <c r="BN92" t="s">
        <v>27</v>
      </c>
      <c r="BO92">
        <v>9.8000000000000007</v>
      </c>
      <c r="BP92">
        <v>42</v>
      </c>
      <c r="BQ92">
        <v>8.5</v>
      </c>
      <c r="BR92">
        <v>43</v>
      </c>
      <c r="BS92">
        <v>9</v>
      </c>
      <c r="BT92">
        <v>46</v>
      </c>
      <c r="BU92">
        <v>11.8</v>
      </c>
      <c r="BV92">
        <v>41</v>
      </c>
      <c r="BW92">
        <v>23.7</v>
      </c>
      <c r="BX92">
        <v>38</v>
      </c>
      <c r="CA92" s="52"/>
    </row>
    <row r="93" spans="1:102" ht="15" x14ac:dyDescent="0.25">
      <c r="A93" s="242" t="s">
        <v>369</v>
      </c>
      <c r="B93" s="242">
        <f>'Rankings 2019-20'!B77</f>
        <v>20.100000000000001</v>
      </c>
      <c r="C93" s="242">
        <f>'Rankings 2019-20'!C77</f>
        <v>35</v>
      </c>
      <c r="D93">
        <v>0.3</v>
      </c>
      <c r="E93">
        <v>43</v>
      </c>
      <c r="F93">
        <v>0.6</v>
      </c>
      <c r="G93">
        <v>45</v>
      </c>
      <c r="H93">
        <v>30.5</v>
      </c>
      <c r="I93">
        <v>42</v>
      </c>
      <c r="J93">
        <v>0.4</v>
      </c>
      <c r="K93">
        <v>51</v>
      </c>
      <c r="L93">
        <v>0.4</v>
      </c>
      <c r="M93">
        <v>45</v>
      </c>
      <c r="T93">
        <v>3.6</v>
      </c>
      <c r="U93">
        <v>42</v>
      </c>
      <c r="V93">
        <v>5.6</v>
      </c>
      <c r="W93">
        <v>45</v>
      </c>
      <c r="X93" s="225">
        <v>0</v>
      </c>
      <c r="Y93" s="225">
        <v>0</v>
      </c>
      <c r="Z93" s="225">
        <v>0</v>
      </c>
      <c r="AA93" s="225">
        <v>0</v>
      </c>
      <c r="AK93" s="49" t="s">
        <v>41</v>
      </c>
      <c r="AL93" t="s">
        <v>27</v>
      </c>
      <c r="AN93">
        <v>9.4</v>
      </c>
      <c r="AO93">
        <v>42</v>
      </c>
      <c r="AP93">
        <v>0</v>
      </c>
      <c r="AQ93">
        <v>0</v>
      </c>
      <c r="AR93">
        <v>10.6</v>
      </c>
      <c r="AS93">
        <v>28</v>
      </c>
      <c r="AT93">
        <v>9.6999999999999993</v>
      </c>
      <c r="AU93">
        <v>46</v>
      </c>
      <c r="AV93">
        <v>86.3</v>
      </c>
      <c r="AW93">
        <v>28</v>
      </c>
      <c r="BA93" s="49"/>
      <c r="BB93" s="49"/>
      <c r="BM93" s="52"/>
      <c r="CA93" s="53" t="s">
        <v>47</v>
      </c>
      <c r="CB93" t="s">
        <v>27</v>
      </c>
      <c r="CC93">
        <v>0</v>
      </c>
      <c r="CD93">
        <v>0</v>
      </c>
      <c r="CE93">
        <v>1035.4000000000001</v>
      </c>
      <c r="CF93">
        <v>6</v>
      </c>
      <c r="CG93">
        <v>755.1</v>
      </c>
      <c r="CH93">
        <v>13</v>
      </c>
      <c r="CI93">
        <v>501.1</v>
      </c>
      <c r="CJ93">
        <v>14</v>
      </c>
      <c r="CK93">
        <v>1336.4</v>
      </c>
      <c r="CL93">
        <v>9</v>
      </c>
    </row>
    <row r="94" spans="1:102" ht="15" x14ac:dyDescent="0.25">
      <c r="A94" s="52"/>
      <c r="B94" s="52"/>
      <c r="C94" s="52"/>
      <c r="X94" s="225"/>
      <c r="Y94" s="225"/>
      <c r="Z94" s="225"/>
      <c r="AA94" s="225"/>
      <c r="AK94" s="49"/>
      <c r="BA94" s="49" t="s">
        <v>47</v>
      </c>
      <c r="BB94" s="49"/>
      <c r="BC94" t="s">
        <v>27</v>
      </c>
      <c r="BD94">
        <v>0</v>
      </c>
      <c r="BE94">
        <v>0</v>
      </c>
      <c r="BF94">
        <v>0</v>
      </c>
      <c r="BG94">
        <v>0</v>
      </c>
      <c r="BH94">
        <v>1035.4000000000001</v>
      </c>
      <c r="BI94">
        <v>6</v>
      </c>
      <c r="BJ94">
        <v>755.1</v>
      </c>
      <c r="BK94">
        <v>13</v>
      </c>
      <c r="BL94">
        <v>501.1</v>
      </c>
      <c r="BM94" s="53">
        <v>14</v>
      </c>
      <c r="BN94" t="s">
        <v>27</v>
      </c>
      <c r="BO94">
        <v>3.1</v>
      </c>
      <c r="BP94">
        <v>43</v>
      </c>
      <c r="BQ94">
        <v>5.4</v>
      </c>
      <c r="BR94">
        <v>46</v>
      </c>
      <c r="BS94">
        <v>9.1</v>
      </c>
      <c r="BT94">
        <v>45</v>
      </c>
      <c r="BU94">
        <v>4.5</v>
      </c>
      <c r="BV94">
        <v>45</v>
      </c>
      <c r="BW94">
        <v>6.2</v>
      </c>
      <c r="BX94">
        <v>49</v>
      </c>
      <c r="CA94" s="52"/>
    </row>
    <row r="95" spans="1:102" ht="15" x14ac:dyDescent="0.25">
      <c r="A95" s="242" t="s">
        <v>353</v>
      </c>
      <c r="B95" s="242">
        <f>'Rankings 2019-20'!B103</f>
        <v>0</v>
      </c>
      <c r="C95" s="242">
        <f>'Rankings 2019-20'!C103</f>
        <v>0</v>
      </c>
      <c r="D95">
        <v>0</v>
      </c>
      <c r="E95">
        <v>0</v>
      </c>
      <c r="F95">
        <v>1160.5999999999999</v>
      </c>
      <c r="G95">
        <v>10</v>
      </c>
      <c r="H95">
        <v>258.60000000000002</v>
      </c>
      <c r="I95">
        <v>25</v>
      </c>
      <c r="J95">
        <v>66</v>
      </c>
      <c r="K95">
        <v>35</v>
      </c>
      <c r="L95">
        <v>132.19999999999999</v>
      </c>
      <c r="M95">
        <v>24</v>
      </c>
      <c r="T95">
        <v>0</v>
      </c>
      <c r="U95">
        <v>0</v>
      </c>
      <c r="V95">
        <v>0</v>
      </c>
      <c r="W95">
        <v>0</v>
      </c>
      <c r="X95" s="225">
        <v>43.2</v>
      </c>
      <c r="Y95" s="225">
        <v>22</v>
      </c>
      <c r="Z95" s="225">
        <v>0</v>
      </c>
      <c r="AA95" s="225">
        <v>0</v>
      </c>
      <c r="AK95" s="49" t="s">
        <v>66</v>
      </c>
      <c r="AL95" t="s">
        <v>27</v>
      </c>
      <c r="AN95">
        <v>7.1</v>
      </c>
      <c r="AO95">
        <v>43</v>
      </c>
      <c r="AP95">
        <v>0</v>
      </c>
      <c r="AQ95">
        <v>0</v>
      </c>
      <c r="AR95">
        <v>1.1000000000000001</v>
      </c>
      <c r="AS95">
        <v>35</v>
      </c>
      <c r="AT95">
        <v>2</v>
      </c>
      <c r="AU95">
        <v>51</v>
      </c>
      <c r="AV95">
        <v>20.3</v>
      </c>
      <c r="AW95">
        <v>38</v>
      </c>
      <c r="BA95" s="49"/>
      <c r="BB95" s="49"/>
      <c r="BM95" s="52"/>
      <c r="CA95" s="53" t="s">
        <v>116</v>
      </c>
      <c r="CB95" t="s">
        <v>27</v>
      </c>
      <c r="CC95">
        <v>0</v>
      </c>
      <c r="CD95">
        <v>0</v>
      </c>
      <c r="CE95">
        <v>349.8</v>
      </c>
      <c r="CF95">
        <v>21</v>
      </c>
      <c r="CG95">
        <v>0</v>
      </c>
      <c r="CH95">
        <v>0</v>
      </c>
      <c r="CI95">
        <v>0</v>
      </c>
      <c r="CJ95">
        <v>0</v>
      </c>
      <c r="CK95">
        <v>0</v>
      </c>
      <c r="CL95">
        <v>0</v>
      </c>
    </row>
    <row r="96" spans="1:102" ht="15" x14ac:dyDescent="0.25">
      <c r="A96" s="52"/>
      <c r="C96" s="52"/>
      <c r="X96" s="225"/>
      <c r="Y96" s="225"/>
      <c r="Z96" s="225"/>
      <c r="AA96" s="225"/>
      <c r="AK96" s="49"/>
      <c r="BA96" s="49" t="s">
        <v>116</v>
      </c>
      <c r="BB96" s="49"/>
      <c r="BC96" t="s">
        <v>27</v>
      </c>
      <c r="BD96">
        <v>0</v>
      </c>
      <c r="BE96">
        <v>0</v>
      </c>
      <c r="BF96">
        <v>0</v>
      </c>
      <c r="BG96">
        <v>0</v>
      </c>
      <c r="BH96">
        <v>349.8</v>
      </c>
      <c r="BI96">
        <v>21</v>
      </c>
      <c r="BJ96">
        <v>0</v>
      </c>
      <c r="BK96">
        <v>0</v>
      </c>
      <c r="BL96">
        <v>0</v>
      </c>
      <c r="BM96" s="53">
        <v>0</v>
      </c>
      <c r="BN96" t="s">
        <v>27</v>
      </c>
      <c r="BO96">
        <v>2.5</v>
      </c>
      <c r="BP96">
        <v>44</v>
      </c>
      <c r="BQ96">
        <v>4.5</v>
      </c>
      <c r="BR96">
        <v>47</v>
      </c>
      <c r="BS96">
        <v>0.4</v>
      </c>
      <c r="BT96">
        <v>55</v>
      </c>
      <c r="BU96">
        <v>1.5</v>
      </c>
      <c r="BV96">
        <v>49</v>
      </c>
      <c r="BW96">
        <v>0</v>
      </c>
      <c r="BX96">
        <v>0</v>
      </c>
      <c r="CA96" s="52"/>
    </row>
    <row r="97" spans="1:90" ht="15" x14ac:dyDescent="0.25">
      <c r="A97" s="242" t="s">
        <v>355</v>
      </c>
      <c r="B97" s="52">
        <f>'Rankings 2019-20'!B105</f>
        <v>0</v>
      </c>
      <c r="C97" s="52">
        <f>'Rankings 2019-20'!C105</f>
        <v>0</v>
      </c>
      <c r="D97">
        <v>0</v>
      </c>
      <c r="E97">
        <v>0</v>
      </c>
      <c r="F97">
        <v>439.7</v>
      </c>
      <c r="G97">
        <v>19</v>
      </c>
      <c r="H97">
        <v>275.39999999999998</v>
      </c>
      <c r="I97">
        <v>24</v>
      </c>
      <c r="J97">
        <v>61.7</v>
      </c>
      <c r="K97">
        <v>37</v>
      </c>
      <c r="L97">
        <v>0</v>
      </c>
      <c r="M97">
        <v>0</v>
      </c>
      <c r="T97">
        <v>0.4</v>
      </c>
      <c r="U97">
        <v>45</v>
      </c>
      <c r="V97">
        <v>0.2</v>
      </c>
      <c r="W97">
        <v>49</v>
      </c>
      <c r="X97" s="225">
        <v>22.6</v>
      </c>
      <c r="Y97" s="225">
        <v>27</v>
      </c>
      <c r="Z97" s="225">
        <v>10.3</v>
      </c>
      <c r="AA97" s="225">
        <v>44</v>
      </c>
      <c r="AK97" s="49" t="s">
        <v>44</v>
      </c>
      <c r="AL97" t="s">
        <v>27</v>
      </c>
      <c r="AN97">
        <v>6.3</v>
      </c>
      <c r="AO97">
        <v>44</v>
      </c>
      <c r="AP97">
        <v>2.7</v>
      </c>
      <c r="AQ97">
        <v>26</v>
      </c>
      <c r="AR97">
        <v>4.4000000000000004</v>
      </c>
      <c r="AS97">
        <v>33</v>
      </c>
      <c r="AT97">
        <v>70.5</v>
      </c>
      <c r="AU97">
        <v>32</v>
      </c>
      <c r="AV97">
        <v>17</v>
      </c>
      <c r="AW97">
        <v>40</v>
      </c>
      <c r="BA97" s="49"/>
      <c r="BB97" s="49"/>
      <c r="BM97" s="52"/>
      <c r="CA97" s="53" t="s">
        <v>43</v>
      </c>
      <c r="CB97" t="s">
        <v>27</v>
      </c>
      <c r="CC97">
        <v>0</v>
      </c>
      <c r="CD97">
        <v>0</v>
      </c>
      <c r="CE97">
        <v>190.2</v>
      </c>
      <c r="CF97">
        <v>25</v>
      </c>
      <c r="CG97">
        <v>54.2</v>
      </c>
      <c r="CH97">
        <v>30</v>
      </c>
      <c r="CI97">
        <v>137.9</v>
      </c>
      <c r="CJ97">
        <v>24</v>
      </c>
      <c r="CK97">
        <v>281.89999999999998</v>
      </c>
      <c r="CL97">
        <v>27</v>
      </c>
    </row>
    <row r="98" spans="1:90" ht="15" x14ac:dyDescent="0.25">
      <c r="A98" s="52"/>
      <c r="B98" s="52"/>
      <c r="C98" s="52"/>
      <c r="X98" s="225"/>
      <c r="Y98" s="225"/>
      <c r="Z98" s="225"/>
      <c r="AA98" s="225"/>
      <c r="AK98" s="49"/>
      <c r="BA98" s="49" t="s">
        <v>43</v>
      </c>
      <c r="BB98" s="49"/>
      <c r="BC98" t="s">
        <v>27</v>
      </c>
      <c r="BD98">
        <v>0</v>
      </c>
      <c r="BE98">
        <v>0</v>
      </c>
      <c r="BF98">
        <v>0</v>
      </c>
      <c r="BG98">
        <v>0</v>
      </c>
      <c r="BH98">
        <v>190.2</v>
      </c>
      <c r="BI98">
        <v>25</v>
      </c>
      <c r="BJ98">
        <v>54.2</v>
      </c>
      <c r="BK98">
        <v>30</v>
      </c>
      <c r="BL98">
        <v>137.9</v>
      </c>
      <c r="BM98" s="53">
        <v>24</v>
      </c>
      <c r="BN98" t="s">
        <v>27</v>
      </c>
      <c r="BO98">
        <v>2.4</v>
      </c>
      <c r="BP98">
        <v>45</v>
      </c>
      <c r="BQ98">
        <v>16.399999999999999</v>
      </c>
      <c r="BR98">
        <v>40</v>
      </c>
      <c r="BS98">
        <v>0</v>
      </c>
      <c r="BT98">
        <v>0</v>
      </c>
      <c r="BU98">
        <v>0</v>
      </c>
      <c r="BV98">
        <v>0</v>
      </c>
      <c r="BW98">
        <v>60.5</v>
      </c>
      <c r="BX98">
        <v>33</v>
      </c>
      <c r="CA98" s="52"/>
    </row>
    <row r="99" spans="1:90" ht="15" x14ac:dyDescent="0.25">
      <c r="A99" s="242" t="s">
        <v>346</v>
      </c>
      <c r="B99" s="242">
        <f>'Rankings 2019-20'!B107</f>
        <v>0</v>
      </c>
      <c r="C99" s="242">
        <f>'Rankings 2019-20'!C107</f>
        <v>0</v>
      </c>
      <c r="D99">
        <v>0</v>
      </c>
      <c r="E99">
        <v>0</v>
      </c>
      <c r="F99">
        <v>227.5</v>
      </c>
      <c r="G99">
        <v>26</v>
      </c>
      <c r="H99">
        <v>118.3</v>
      </c>
      <c r="I99">
        <v>33</v>
      </c>
      <c r="J99">
        <v>109</v>
      </c>
      <c r="K99">
        <v>28</v>
      </c>
      <c r="L99">
        <v>151.4</v>
      </c>
      <c r="M99">
        <v>22</v>
      </c>
      <c r="T99">
        <v>9.1999999999999993</v>
      </c>
      <c r="U99">
        <v>40</v>
      </c>
      <c r="V99">
        <v>0.5</v>
      </c>
      <c r="W99">
        <v>48</v>
      </c>
      <c r="X99" s="225">
        <v>7.1</v>
      </c>
      <c r="Y99" s="225">
        <v>30</v>
      </c>
      <c r="Z99" s="225">
        <v>0</v>
      </c>
      <c r="AA99" s="225">
        <v>0</v>
      </c>
      <c r="AK99" s="49" t="s">
        <v>76</v>
      </c>
      <c r="AL99" t="s">
        <v>27</v>
      </c>
      <c r="AN99">
        <v>5.6</v>
      </c>
      <c r="AO99">
        <v>45</v>
      </c>
      <c r="AP99">
        <v>3.9</v>
      </c>
      <c r="AQ99">
        <v>25</v>
      </c>
      <c r="AR99">
        <v>6.6</v>
      </c>
      <c r="AS99">
        <v>32</v>
      </c>
      <c r="AT99">
        <v>8.1999999999999993</v>
      </c>
      <c r="AU99">
        <v>47</v>
      </c>
      <c r="AV99">
        <v>9.8000000000000007</v>
      </c>
      <c r="AW99">
        <v>42</v>
      </c>
      <c r="BA99" s="49"/>
      <c r="BB99" s="49"/>
      <c r="BM99" s="52"/>
      <c r="CA99" s="53" t="s">
        <v>57</v>
      </c>
      <c r="CB99" t="s">
        <v>27</v>
      </c>
      <c r="CC99">
        <v>0</v>
      </c>
      <c r="CD99">
        <v>0</v>
      </c>
      <c r="CE99">
        <v>160.80000000000001</v>
      </c>
      <c r="CF99">
        <v>27</v>
      </c>
      <c r="CG99">
        <v>180.3</v>
      </c>
      <c r="CH99">
        <v>22</v>
      </c>
      <c r="CI99">
        <v>76.2</v>
      </c>
      <c r="CJ99">
        <v>32</v>
      </c>
      <c r="CK99">
        <v>528</v>
      </c>
      <c r="CL99">
        <v>18</v>
      </c>
    </row>
    <row r="100" spans="1:90" ht="15" x14ac:dyDescent="0.25">
      <c r="A100" s="52"/>
      <c r="B100" s="52"/>
      <c r="C100" s="52"/>
      <c r="X100" s="225"/>
      <c r="Y100" s="225"/>
      <c r="Z100" s="225"/>
      <c r="AA100" s="225"/>
      <c r="AK100" s="49"/>
      <c r="BA100" s="49" t="s">
        <v>57</v>
      </c>
      <c r="BB100" s="49"/>
      <c r="BC100" t="s">
        <v>27</v>
      </c>
      <c r="BD100">
        <v>0</v>
      </c>
      <c r="BE100">
        <v>0</v>
      </c>
      <c r="BF100">
        <v>0</v>
      </c>
      <c r="BG100">
        <v>0</v>
      </c>
      <c r="BH100">
        <v>160.80000000000001</v>
      </c>
      <c r="BI100">
        <v>27</v>
      </c>
      <c r="BJ100">
        <v>180.3</v>
      </c>
      <c r="BK100">
        <v>22</v>
      </c>
      <c r="BL100">
        <v>76.2</v>
      </c>
      <c r="BM100" s="53">
        <v>32</v>
      </c>
      <c r="BN100" t="s">
        <v>27</v>
      </c>
      <c r="BO100">
        <v>0.4</v>
      </c>
      <c r="BP100">
        <v>46</v>
      </c>
      <c r="BQ100">
        <v>0.5</v>
      </c>
      <c r="BR100">
        <v>50</v>
      </c>
      <c r="BS100">
        <v>0.3</v>
      </c>
      <c r="BT100">
        <v>58</v>
      </c>
      <c r="BU100">
        <v>0.4</v>
      </c>
      <c r="BV100">
        <v>52</v>
      </c>
      <c r="BW100">
        <v>0.4</v>
      </c>
      <c r="BX100">
        <v>52</v>
      </c>
      <c r="CA100" s="52"/>
    </row>
    <row r="101" spans="1:90" ht="15" x14ac:dyDescent="0.25">
      <c r="A101" s="242" t="s">
        <v>347</v>
      </c>
      <c r="B101" s="242">
        <f>'Rankings 2019-20'!B109</f>
        <v>0</v>
      </c>
      <c r="C101" s="242">
        <f>'Rankings 2019-20'!C109</f>
        <v>0</v>
      </c>
      <c r="D101">
        <v>0</v>
      </c>
      <c r="E101">
        <v>0</v>
      </c>
      <c r="F101">
        <v>115.5</v>
      </c>
      <c r="G101">
        <v>30</v>
      </c>
      <c r="H101">
        <v>248.8</v>
      </c>
      <c r="I101">
        <v>27</v>
      </c>
      <c r="J101">
        <v>105.9</v>
      </c>
      <c r="K101">
        <v>29</v>
      </c>
      <c r="L101">
        <v>0</v>
      </c>
      <c r="M101">
        <v>0</v>
      </c>
      <c r="T101">
        <v>0</v>
      </c>
      <c r="U101">
        <v>0</v>
      </c>
      <c r="V101">
        <v>0</v>
      </c>
      <c r="W101">
        <v>0</v>
      </c>
      <c r="X101" s="225">
        <v>6.6</v>
      </c>
      <c r="Y101" s="225">
        <v>32</v>
      </c>
      <c r="Z101" s="225">
        <v>6.1</v>
      </c>
      <c r="AA101" s="225">
        <v>50</v>
      </c>
      <c r="AK101" s="49" t="s">
        <v>85</v>
      </c>
      <c r="AL101" t="s">
        <v>27</v>
      </c>
      <c r="AN101">
        <v>0.9</v>
      </c>
      <c r="AO101">
        <v>46</v>
      </c>
      <c r="AP101">
        <v>0.4</v>
      </c>
      <c r="AQ101">
        <v>30</v>
      </c>
      <c r="AR101">
        <v>0</v>
      </c>
      <c r="AS101">
        <v>0</v>
      </c>
      <c r="AT101">
        <v>0</v>
      </c>
      <c r="AU101">
        <v>0</v>
      </c>
      <c r="AV101">
        <v>0.4</v>
      </c>
      <c r="AW101">
        <v>47</v>
      </c>
      <c r="BA101" s="49"/>
      <c r="BB101" s="49"/>
      <c r="BM101" s="52"/>
      <c r="CA101" s="53" t="s">
        <v>161</v>
      </c>
      <c r="CB101" t="s">
        <v>27</v>
      </c>
      <c r="CC101">
        <v>0</v>
      </c>
      <c r="CD101">
        <v>0</v>
      </c>
      <c r="CE101">
        <v>113.8</v>
      </c>
      <c r="CF101">
        <v>29</v>
      </c>
      <c r="CG101">
        <v>0</v>
      </c>
      <c r="CH101">
        <v>0</v>
      </c>
      <c r="CI101">
        <v>0</v>
      </c>
      <c r="CJ101">
        <v>0</v>
      </c>
      <c r="CK101">
        <v>0</v>
      </c>
      <c r="CL101">
        <v>0</v>
      </c>
    </row>
    <row r="102" spans="1:90" ht="15" x14ac:dyDescent="0.25">
      <c r="A102" s="52"/>
      <c r="B102" s="52"/>
      <c r="C102" s="52"/>
      <c r="X102" s="225"/>
      <c r="Y102" s="225"/>
      <c r="Z102" s="225"/>
      <c r="AA102" s="225"/>
      <c r="AK102" s="49"/>
      <c r="BA102" s="49" t="s">
        <v>161</v>
      </c>
      <c r="BB102" s="49"/>
      <c r="BC102" t="s">
        <v>27</v>
      </c>
      <c r="BD102">
        <v>0</v>
      </c>
      <c r="BE102">
        <v>0</v>
      </c>
      <c r="BF102">
        <v>0</v>
      </c>
      <c r="BG102">
        <v>0</v>
      </c>
      <c r="BH102">
        <v>113.8</v>
      </c>
      <c r="BI102">
        <v>29</v>
      </c>
      <c r="BJ102">
        <v>0</v>
      </c>
      <c r="BK102">
        <v>0</v>
      </c>
      <c r="BL102">
        <v>0</v>
      </c>
      <c r="BM102" s="53">
        <v>0</v>
      </c>
      <c r="BN102" t="s">
        <v>27</v>
      </c>
      <c r="BO102">
        <v>0.4</v>
      </c>
      <c r="BP102">
        <v>47</v>
      </c>
      <c r="BQ102">
        <v>2.6</v>
      </c>
      <c r="BR102">
        <v>48</v>
      </c>
      <c r="BS102">
        <v>0.4</v>
      </c>
      <c r="BT102">
        <v>56</v>
      </c>
      <c r="BU102">
        <v>0</v>
      </c>
      <c r="BV102">
        <v>0</v>
      </c>
      <c r="BW102">
        <v>0</v>
      </c>
      <c r="BX102">
        <v>0</v>
      </c>
      <c r="CA102" s="52"/>
    </row>
    <row r="103" spans="1:90" ht="15" x14ac:dyDescent="0.25">
      <c r="A103" s="242" t="s">
        <v>345</v>
      </c>
      <c r="B103" s="242">
        <f>'Rankings 2019-20'!B111</f>
        <v>0</v>
      </c>
      <c r="C103" s="242">
        <f>'Rankings 2019-20'!C111</f>
        <v>0</v>
      </c>
      <c r="D103">
        <v>0</v>
      </c>
      <c r="E103">
        <v>0</v>
      </c>
      <c r="F103">
        <v>58.9</v>
      </c>
      <c r="G103">
        <v>34</v>
      </c>
      <c r="H103">
        <v>230.8</v>
      </c>
      <c r="I103">
        <v>29</v>
      </c>
      <c r="J103">
        <v>170.4</v>
      </c>
      <c r="K103">
        <v>27</v>
      </c>
      <c r="L103">
        <v>61.3</v>
      </c>
      <c r="M103">
        <v>28</v>
      </c>
      <c r="T103">
        <v>17.399999999999999</v>
      </c>
      <c r="U103">
        <v>37</v>
      </c>
      <c r="V103">
        <v>9.4</v>
      </c>
      <c r="W103">
        <v>42</v>
      </c>
      <c r="X103" s="225">
        <v>4.2</v>
      </c>
      <c r="Y103" s="225">
        <v>34</v>
      </c>
      <c r="Z103" s="225">
        <v>801.1</v>
      </c>
      <c r="AA103" s="225">
        <v>9</v>
      </c>
      <c r="AK103" s="49" t="s">
        <v>167</v>
      </c>
      <c r="AL103" t="s">
        <v>27</v>
      </c>
      <c r="AN103">
        <v>0.5</v>
      </c>
      <c r="AO103">
        <v>47</v>
      </c>
      <c r="AP103">
        <v>0</v>
      </c>
      <c r="AQ103">
        <v>0</v>
      </c>
      <c r="AR103">
        <v>0</v>
      </c>
      <c r="AS103">
        <v>0</v>
      </c>
      <c r="AT103">
        <v>0</v>
      </c>
      <c r="AU103">
        <v>0</v>
      </c>
      <c r="AV103">
        <v>0</v>
      </c>
      <c r="AW103">
        <v>0</v>
      </c>
      <c r="BA103" s="49"/>
      <c r="BB103" s="49"/>
      <c r="BM103" s="52"/>
      <c r="CA103" s="53" t="s">
        <v>162</v>
      </c>
      <c r="CB103" t="s">
        <v>27</v>
      </c>
      <c r="CC103">
        <v>0</v>
      </c>
      <c r="CD103">
        <v>0</v>
      </c>
      <c r="CE103">
        <v>92.1</v>
      </c>
      <c r="CF103">
        <v>31</v>
      </c>
      <c r="CG103">
        <v>0</v>
      </c>
      <c r="CH103">
        <v>0</v>
      </c>
      <c r="CI103">
        <v>0</v>
      </c>
      <c r="CJ103">
        <v>0</v>
      </c>
      <c r="CK103">
        <v>0</v>
      </c>
      <c r="CL103">
        <v>0</v>
      </c>
    </row>
    <row r="104" spans="1:90" ht="15" x14ac:dyDescent="0.25">
      <c r="A104" s="52"/>
      <c r="B104" s="52"/>
      <c r="C104" s="52"/>
      <c r="X104" s="225"/>
      <c r="Y104" s="225"/>
      <c r="Z104" s="225"/>
      <c r="AA104" s="225"/>
      <c r="AK104" s="49"/>
      <c r="BA104" s="49" t="s">
        <v>162</v>
      </c>
      <c r="BB104" s="49"/>
      <c r="BC104" t="s">
        <v>27</v>
      </c>
      <c r="BD104">
        <v>0</v>
      </c>
      <c r="BE104">
        <v>0</v>
      </c>
      <c r="BF104">
        <v>0</v>
      </c>
      <c r="BG104">
        <v>0</v>
      </c>
      <c r="BH104">
        <v>92.1</v>
      </c>
      <c r="BI104">
        <v>31</v>
      </c>
      <c r="BJ104">
        <v>0</v>
      </c>
      <c r="BK104">
        <v>0</v>
      </c>
      <c r="BL104">
        <v>0</v>
      </c>
      <c r="BM104" s="53">
        <v>0</v>
      </c>
      <c r="BN104" t="s">
        <v>27</v>
      </c>
      <c r="BO104">
        <v>0.2</v>
      </c>
      <c r="BP104">
        <v>48</v>
      </c>
      <c r="BQ104">
        <v>0</v>
      </c>
      <c r="BR104">
        <v>0</v>
      </c>
      <c r="BS104">
        <v>0.1</v>
      </c>
      <c r="BT104">
        <v>59</v>
      </c>
      <c r="BU104">
        <v>0</v>
      </c>
      <c r="BV104">
        <v>0</v>
      </c>
      <c r="BW104">
        <v>0</v>
      </c>
      <c r="BX104">
        <v>0</v>
      </c>
      <c r="CA104" s="52"/>
    </row>
    <row r="105" spans="1:90" ht="15" x14ac:dyDescent="0.25">
      <c r="A105" s="242" t="s">
        <v>329</v>
      </c>
      <c r="B105" s="242">
        <f>'Rankings 2019-20'!B59</f>
        <v>43.5</v>
      </c>
      <c r="C105" s="242">
        <f>'Rankings 2019-20'!C59</f>
        <v>26</v>
      </c>
      <c r="D105">
        <v>0</v>
      </c>
      <c r="E105">
        <v>0</v>
      </c>
      <c r="F105">
        <v>47.6</v>
      </c>
      <c r="G105">
        <v>35</v>
      </c>
      <c r="H105">
        <v>90.9</v>
      </c>
      <c r="I105">
        <v>34</v>
      </c>
      <c r="J105">
        <v>649.9</v>
      </c>
      <c r="K105">
        <v>11</v>
      </c>
      <c r="L105">
        <v>238.9</v>
      </c>
      <c r="M105">
        <v>20</v>
      </c>
      <c r="T105">
        <v>71.599999999999994</v>
      </c>
      <c r="U105">
        <v>27</v>
      </c>
      <c r="V105">
        <v>13</v>
      </c>
      <c r="W105">
        <v>39</v>
      </c>
      <c r="X105" s="225">
        <v>0</v>
      </c>
      <c r="Y105" s="225">
        <v>0</v>
      </c>
      <c r="Z105" s="225">
        <v>92.1</v>
      </c>
      <c r="AA105" s="225">
        <v>31</v>
      </c>
      <c r="AK105" s="49" t="s">
        <v>30</v>
      </c>
      <c r="AL105" t="s">
        <v>27</v>
      </c>
      <c r="AN105">
        <v>0.5</v>
      </c>
      <c r="AO105">
        <v>48</v>
      </c>
      <c r="AP105">
        <v>0.5</v>
      </c>
      <c r="AQ105">
        <v>29</v>
      </c>
      <c r="AR105">
        <v>0.5</v>
      </c>
      <c r="AS105">
        <v>37</v>
      </c>
      <c r="AT105">
        <v>0.4</v>
      </c>
      <c r="AU105">
        <v>52</v>
      </c>
      <c r="AV105">
        <v>0.4</v>
      </c>
      <c r="AW105">
        <v>46</v>
      </c>
      <c r="BA105" s="49"/>
      <c r="BB105" s="49"/>
      <c r="BM105" s="52"/>
      <c r="CA105" s="53" t="s">
        <v>39</v>
      </c>
      <c r="CB105" t="s">
        <v>27</v>
      </c>
      <c r="CC105">
        <v>0</v>
      </c>
      <c r="CD105">
        <v>0</v>
      </c>
      <c r="CE105">
        <v>67.5</v>
      </c>
      <c r="CF105">
        <v>33</v>
      </c>
      <c r="CG105">
        <v>0</v>
      </c>
      <c r="CH105">
        <v>0</v>
      </c>
      <c r="CI105">
        <v>64.3</v>
      </c>
      <c r="CJ105">
        <v>33</v>
      </c>
      <c r="CK105">
        <v>462.6</v>
      </c>
      <c r="CL105">
        <v>21</v>
      </c>
    </row>
    <row r="106" spans="1:90" ht="15" x14ac:dyDescent="0.25">
      <c r="A106" s="52"/>
      <c r="B106" s="52"/>
      <c r="C106" s="52"/>
      <c r="X106" s="225"/>
      <c r="Y106" s="225"/>
      <c r="Z106" s="225"/>
      <c r="AA106" s="225"/>
      <c r="AK106" s="49"/>
      <c r="BA106" s="49" t="s">
        <v>39</v>
      </c>
      <c r="BB106" s="49"/>
      <c r="BC106" t="s">
        <v>27</v>
      </c>
      <c r="BD106">
        <v>0</v>
      </c>
      <c r="BE106">
        <v>0</v>
      </c>
      <c r="BF106">
        <v>0</v>
      </c>
      <c r="BG106">
        <v>0</v>
      </c>
      <c r="BH106">
        <v>67.5</v>
      </c>
      <c r="BI106">
        <v>33</v>
      </c>
      <c r="BJ106">
        <v>0</v>
      </c>
      <c r="BK106">
        <v>0</v>
      </c>
      <c r="BL106">
        <v>64.3</v>
      </c>
      <c r="BM106" s="53">
        <v>33</v>
      </c>
      <c r="BN106" t="s">
        <v>27</v>
      </c>
      <c r="BO106">
        <v>0.1</v>
      </c>
      <c r="BP106">
        <v>49</v>
      </c>
      <c r="BQ106">
        <v>19.8</v>
      </c>
      <c r="BR106">
        <v>39</v>
      </c>
      <c r="BS106">
        <v>417.8</v>
      </c>
      <c r="BT106">
        <v>22</v>
      </c>
      <c r="BU106">
        <v>349.9</v>
      </c>
      <c r="BV106">
        <v>21</v>
      </c>
      <c r="BW106">
        <v>0</v>
      </c>
      <c r="BX106">
        <v>0</v>
      </c>
      <c r="CA106" s="52"/>
    </row>
    <row r="107" spans="1:90" ht="15" x14ac:dyDescent="0.25">
      <c r="A107" s="242" t="s">
        <v>374</v>
      </c>
      <c r="B107" s="242">
        <f>'Rankings 2019-20'!B113</f>
        <v>0</v>
      </c>
      <c r="C107" s="242">
        <f>'Rankings 2019-20'!C113</f>
        <v>0</v>
      </c>
      <c r="D107">
        <v>0</v>
      </c>
      <c r="E107">
        <v>0</v>
      </c>
      <c r="F107">
        <v>23</v>
      </c>
      <c r="G107">
        <v>39</v>
      </c>
      <c r="H107">
        <v>19.899999999999999</v>
      </c>
      <c r="I107">
        <v>45</v>
      </c>
      <c r="J107">
        <v>0</v>
      </c>
      <c r="K107">
        <v>0</v>
      </c>
      <c r="L107">
        <v>0</v>
      </c>
      <c r="M107">
        <v>0</v>
      </c>
      <c r="T107">
        <v>0</v>
      </c>
      <c r="U107">
        <v>0</v>
      </c>
      <c r="V107">
        <v>0</v>
      </c>
      <c r="W107">
        <v>0</v>
      </c>
      <c r="X107" s="225">
        <v>0.5</v>
      </c>
      <c r="Y107" s="225">
        <v>37</v>
      </c>
      <c r="Z107" s="225">
        <v>190.2</v>
      </c>
      <c r="AA107" s="225">
        <v>25</v>
      </c>
      <c r="AK107" s="49" t="s">
        <v>84</v>
      </c>
      <c r="AL107" t="s">
        <v>27</v>
      </c>
      <c r="AN107">
        <v>0.2</v>
      </c>
      <c r="AO107">
        <v>49</v>
      </c>
      <c r="AP107">
        <v>0.4</v>
      </c>
      <c r="AQ107">
        <v>31</v>
      </c>
      <c r="AR107">
        <v>0.1</v>
      </c>
      <c r="AS107">
        <v>40</v>
      </c>
      <c r="AT107">
        <v>10.3</v>
      </c>
      <c r="AU107">
        <v>44</v>
      </c>
      <c r="AV107">
        <v>0</v>
      </c>
      <c r="AW107">
        <v>0</v>
      </c>
      <c r="BA107" s="49"/>
      <c r="BB107" s="49"/>
      <c r="BM107" s="52"/>
      <c r="CA107" s="53" t="s">
        <v>74</v>
      </c>
      <c r="CB107" t="s">
        <v>27</v>
      </c>
      <c r="CC107">
        <v>0</v>
      </c>
      <c r="CD107">
        <v>0</v>
      </c>
      <c r="CE107">
        <v>66.3</v>
      </c>
      <c r="CF107">
        <v>34</v>
      </c>
      <c r="CG107">
        <v>845.5</v>
      </c>
      <c r="CH107">
        <v>11</v>
      </c>
      <c r="CI107">
        <v>328.4</v>
      </c>
      <c r="CJ107">
        <v>19</v>
      </c>
      <c r="CK107">
        <v>371.2</v>
      </c>
      <c r="CL107">
        <v>25</v>
      </c>
    </row>
    <row r="108" spans="1:90" ht="15" x14ac:dyDescent="0.25">
      <c r="A108" s="52"/>
      <c r="B108" s="52"/>
      <c r="C108" s="52"/>
      <c r="X108" s="225"/>
      <c r="Y108" s="225"/>
      <c r="Z108" s="225"/>
      <c r="AA108" s="225"/>
      <c r="AK108" s="49"/>
      <c r="BA108" s="49" t="s">
        <v>74</v>
      </c>
      <c r="BB108" s="49"/>
      <c r="BC108" t="s">
        <v>27</v>
      </c>
      <c r="BD108">
        <v>0</v>
      </c>
      <c r="BE108">
        <v>0</v>
      </c>
      <c r="BF108">
        <v>0</v>
      </c>
      <c r="BG108">
        <v>0</v>
      </c>
      <c r="BH108">
        <v>66.3</v>
      </c>
      <c r="BI108">
        <v>34</v>
      </c>
      <c r="BJ108">
        <v>845.5</v>
      </c>
      <c r="BK108">
        <v>11</v>
      </c>
      <c r="BL108">
        <v>328.4</v>
      </c>
      <c r="BM108" s="53">
        <v>19</v>
      </c>
      <c r="BN108" t="s">
        <v>27</v>
      </c>
      <c r="BO108">
        <v>0</v>
      </c>
      <c r="BP108">
        <v>0</v>
      </c>
      <c r="BQ108">
        <v>219.6</v>
      </c>
      <c r="BR108">
        <v>21</v>
      </c>
      <c r="BS108">
        <v>0</v>
      </c>
      <c r="BT108">
        <v>0</v>
      </c>
      <c r="BU108">
        <v>0</v>
      </c>
      <c r="BV108">
        <v>0</v>
      </c>
      <c r="BW108">
        <v>14.5</v>
      </c>
      <c r="BX108">
        <v>40</v>
      </c>
      <c r="CA108" s="52"/>
    </row>
    <row r="109" spans="1:90" ht="15" x14ac:dyDescent="0.25">
      <c r="A109" s="242" t="s">
        <v>357</v>
      </c>
      <c r="B109" s="242">
        <f>'Rankings 2019-20'!B75</f>
        <v>21.9</v>
      </c>
      <c r="C109" s="242">
        <f>'Rankings 2019-20'!C75</f>
        <v>34</v>
      </c>
      <c r="D109">
        <v>0</v>
      </c>
      <c r="E109">
        <v>0</v>
      </c>
      <c r="F109">
        <v>0.1</v>
      </c>
      <c r="G109">
        <v>47</v>
      </c>
      <c r="H109">
        <v>32.5</v>
      </c>
      <c r="I109">
        <v>41</v>
      </c>
      <c r="J109">
        <v>49</v>
      </c>
      <c r="K109">
        <v>39</v>
      </c>
      <c r="L109">
        <v>0</v>
      </c>
      <c r="M109">
        <v>0</v>
      </c>
      <c r="T109">
        <v>0</v>
      </c>
      <c r="U109">
        <v>0</v>
      </c>
      <c r="V109">
        <v>0</v>
      </c>
      <c r="W109">
        <v>0</v>
      </c>
      <c r="X109" s="225">
        <v>0.1</v>
      </c>
      <c r="Y109" s="225">
        <v>40</v>
      </c>
      <c r="Z109" s="225">
        <v>0</v>
      </c>
      <c r="AA109" s="225">
        <v>0</v>
      </c>
      <c r="AK109" s="49" t="s">
        <v>46</v>
      </c>
      <c r="AL109" t="s">
        <v>27</v>
      </c>
      <c r="AN109">
        <v>0.1</v>
      </c>
      <c r="AO109">
        <v>50</v>
      </c>
      <c r="AP109">
        <v>0</v>
      </c>
      <c r="AQ109">
        <v>0</v>
      </c>
      <c r="AR109">
        <v>0</v>
      </c>
      <c r="AS109">
        <v>0</v>
      </c>
      <c r="AT109">
        <v>6.1</v>
      </c>
      <c r="AU109">
        <v>50</v>
      </c>
      <c r="AV109">
        <v>2.5</v>
      </c>
      <c r="AW109">
        <v>44</v>
      </c>
      <c r="BA109" s="49"/>
      <c r="BB109" s="49"/>
      <c r="BM109" s="52"/>
      <c r="CA109" s="53" t="s">
        <v>87</v>
      </c>
      <c r="CB109" t="s">
        <v>27</v>
      </c>
      <c r="CC109">
        <v>0</v>
      </c>
      <c r="CD109">
        <v>0</v>
      </c>
      <c r="CE109">
        <v>62.8</v>
      </c>
      <c r="CF109">
        <v>35</v>
      </c>
      <c r="CG109">
        <v>57.3</v>
      </c>
      <c r="CH109">
        <v>29</v>
      </c>
      <c r="CI109">
        <v>0</v>
      </c>
      <c r="CJ109">
        <v>0</v>
      </c>
      <c r="CK109">
        <v>0.4</v>
      </c>
      <c r="CL109">
        <v>57</v>
      </c>
    </row>
    <row r="110" spans="1:90" ht="15" x14ac:dyDescent="0.25">
      <c r="A110" s="52"/>
      <c r="B110" s="52"/>
      <c r="C110" s="52"/>
      <c r="X110" s="225"/>
      <c r="Y110" s="225"/>
      <c r="Z110" s="225"/>
      <c r="AA110" s="225"/>
      <c r="AK110" s="49"/>
      <c r="BA110" s="49" t="s">
        <v>87</v>
      </c>
      <c r="BB110" s="49"/>
      <c r="BC110" t="s">
        <v>27</v>
      </c>
      <c r="BD110">
        <v>0</v>
      </c>
      <c r="BE110">
        <v>0</v>
      </c>
      <c r="BF110">
        <v>0</v>
      </c>
      <c r="BG110">
        <v>0</v>
      </c>
      <c r="BH110">
        <v>62.8</v>
      </c>
      <c r="BI110">
        <v>35</v>
      </c>
      <c r="BJ110">
        <v>57.3</v>
      </c>
      <c r="BK110">
        <v>29</v>
      </c>
      <c r="BL110">
        <v>0</v>
      </c>
      <c r="BM110" s="53">
        <v>0</v>
      </c>
      <c r="BN110" t="s">
        <v>27</v>
      </c>
      <c r="BO110">
        <v>0</v>
      </c>
      <c r="BP110">
        <v>0</v>
      </c>
      <c r="BQ110">
        <v>64.3</v>
      </c>
      <c r="BR110">
        <v>33</v>
      </c>
      <c r="BS110">
        <v>462.5</v>
      </c>
      <c r="BT110">
        <v>21</v>
      </c>
      <c r="BU110">
        <v>0</v>
      </c>
      <c r="BV110">
        <v>0</v>
      </c>
      <c r="BW110">
        <v>0</v>
      </c>
      <c r="BX110">
        <v>0</v>
      </c>
      <c r="CA110" s="52"/>
    </row>
    <row r="111" spans="1:90" ht="15" x14ac:dyDescent="0.25">
      <c r="A111" s="242" t="s">
        <v>359</v>
      </c>
      <c r="B111" s="242">
        <f>'Rankings 2019-20'!B115</f>
        <v>0</v>
      </c>
      <c r="C111" s="242">
        <f>'Rankings 2019-20'!C115</f>
        <v>0</v>
      </c>
      <c r="D111">
        <v>0</v>
      </c>
      <c r="E111">
        <v>0</v>
      </c>
      <c r="F111">
        <v>0.1</v>
      </c>
      <c r="G111">
        <v>48</v>
      </c>
      <c r="H111">
        <v>191.8</v>
      </c>
      <c r="I111">
        <v>32</v>
      </c>
      <c r="J111">
        <v>32.1</v>
      </c>
      <c r="K111">
        <v>41</v>
      </c>
      <c r="L111">
        <v>17.399999999999999</v>
      </c>
      <c r="M111">
        <v>37</v>
      </c>
      <c r="T111">
        <v>0</v>
      </c>
      <c r="U111">
        <v>0</v>
      </c>
      <c r="V111">
        <v>0</v>
      </c>
      <c r="W111">
        <v>0</v>
      </c>
      <c r="X111" s="225">
        <v>0</v>
      </c>
      <c r="Y111" s="225">
        <v>0</v>
      </c>
      <c r="Z111" s="225">
        <v>2</v>
      </c>
      <c r="AA111" s="225">
        <v>51</v>
      </c>
      <c r="AK111" s="49" t="s">
        <v>164</v>
      </c>
      <c r="AL111" t="s">
        <v>27</v>
      </c>
      <c r="AN111">
        <v>0</v>
      </c>
      <c r="AO111">
        <v>0</v>
      </c>
      <c r="AP111">
        <v>0.9</v>
      </c>
      <c r="AQ111">
        <v>28</v>
      </c>
      <c r="AR111">
        <v>0</v>
      </c>
      <c r="AS111">
        <v>0</v>
      </c>
      <c r="AT111">
        <v>28.3</v>
      </c>
      <c r="AU111">
        <v>40</v>
      </c>
      <c r="AV111">
        <v>0</v>
      </c>
      <c r="AW111">
        <v>0</v>
      </c>
      <c r="BA111" s="49"/>
      <c r="BB111" s="49"/>
      <c r="BM111" s="52"/>
      <c r="CA111" s="53" t="s">
        <v>54</v>
      </c>
      <c r="CB111" t="s">
        <v>27</v>
      </c>
      <c r="CC111">
        <v>0</v>
      </c>
      <c r="CD111">
        <v>0</v>
      </c>
      <c r="CE111">
        <v>52.5</v>
      </c>
      <c r="CF111">
        <v>36</v>
      </c>
      <c r="CG111">
        <v>17.3</v>
      </c>
      <c r="CH111">
        <v>39</v>
      </c>
      <c r="CI111">
        <v>27.1</v>
      </c>
      <c r="CJ111">
        <v>36</v>
      </c>
      <c r="CK111">
        <v>216.2</v>
      </c>
      <c r="CL111">
        <v>29</v>
      </c>
    </row>
    <row r="112" spans="1:90" ht="15" x14ac:dyDescent="0.25">
      <c r="A112" s="52"/>
      <c r="B112" s="52"/>
      <c r="C112" s="52"/>
      <c r="X112" s="225"/>
      <c r="Y112" s="225"/>
      <c r="Z112" s="225"/>
      <c r="AA112" s="225"/>
      <c r="AK112" s="49"/>
      <c r="BA112" s="49" t="s">
        <v>54</v>
      </c>
      <c r="BB112" s="49"/>
      <c r="BC112" t="s">
        <v>27</v>
      </c>
      <c r="BD112">
        <v>0</v>
      </c>
      <c r="BE112">
        <v>0</v>
      </c>
      <c r="BF112">
        <v>0</v>
      </c>
      <c r="BG112">
        <v>0</v>
      </c>
      <c r="BH112">
        <v>52.5</v>
      </c>
      <c r="BI112">
        <v>36</v>
      </c>
      <c r="BJ112">
        <v>17.3</v>
      </c>
      <c r="BK112">
        <v>39</v>
      </c>
      <c r="BL112">
        <v>27.1</v>
      </c>
      <c r="BM112" s="53">
        <v>36</v>
      </c>
      <c r="BN112" t="s">
        <v>27</v>
      </c>
      <c r="BO112">
        <v>0</v>
      </c>
      <c r="BP112">
        <v>0</v>
      </c>
      <c r="BQ112">
        <v>8.5</v>
      </c>
      <c r="BR112">
        <v>42</v>
      </c>
      <c r="BS112">
        <v>0</v>
      </c>
      <c r="BT112">
        <v>0</v>
      </c>
      <c r="BU112">
        <v>0</v>
      </c>
      <c r="BV112">
        <v>0</v>
      </c>
      <c r="BW112">
        <v>0</v>
      </c>
      <c r="BX112">
        <v>0</v>
      </c>
      <c r="CA112" s="52"/>
    </row>
    <row r="113" spans="1:90" ht="15" x14ac:dyDescent="0.25">
      <c r="A113" s="242" t="s">
        <v>351</v>
      </c>
      <c r="B113" s="242">
        <f>'Rankings 2019-20'!B117</f>
        <v>0</v>
      </c>
      <c r="C113" s="242">
        <f>'Rankings 2019-20'!C117</f>
        <v>0</v>
      </c>
      <c r="D113">
        <v>0</v>
      </c>
      <c r="E113">
        <v>0</v>
      </c>
      <c r="F113">
        <v>0</v>
      </c>
      <c r="G113">
        <v>0</v>
      </c>
      <c r="H113">
        <v>221</v>
      </c>
      <c r="I113">
        <v>30</v>
      </c>
      <c r="J113">
        <v>69</v>
      </c>
      <c r="K113">
        <v>33</v>
      </c>
      <c r="L113">
        <v>0</v>
      </c>
      <c r="M113">
        <v>0</v>
      </c>
      <c r="T113">
        <v>0</v>
      </c>
      <c r="U113">
        <v>0</v>
      </c>
      <c r="V113">
        <v>0</v>
      </c>
      <c r="W113">
        <v>0</v>
      </c>
      <c r="X113" s="225">
        <v>0</v>
      </c>
      <c r="Y113" s="225">
        <v>0</v>
      </c>
      <c r="Z113" s="225">
        <v>0</v>
      </c>
      <c r="AA113" s="225">
        <v>0</v>
      </c>
      <c r="AK113" s="49" t="s">
        <v>65</v>
      </c>
      <c r="AL113" t="s">
        <v>27</v>
      </c>
      <c r="AN113">
        <v>0</v>
      </c>
      <c r="AO113">
        <v>0</v>
      </c>
      <c r="AP113">
        <v>0</v>
      </c>
      <c r="AQ113">
        <v>0</v>
      </c>
      <c r="AR113">
        <v>29.7</v>
      </c>
      <c r="AS113">
        <v>25</v>
      </c>
      <c r="AT113">
        <v>214.2</v>
      </c>
      <c r="AU113">
        <v>24</v>
      </c>
      <c r="AV113">
        <v>167.8</v>
      </c>
      <c r="AW113">
        <v>23</v>
      </c>
      <c r="BA113" s="49"/>
      <c r="BB113" s="49"/>
      <c r="BM113" s="52"/>
      <c r="CA113" s="53" t="s">
        <v>51</v>
      </c>
      <c r="CB113" t="s">
        <v>27</v>
      </c>
      <c r="CC113">
        <v>0</v>
      </c>
      <c r="CD113">
        <v>0</v>
      </c>
      <c r="CE113">
        <v>44.7</v>
      </c>
      <c r="CF113">
        <v>37</v>
      </c>
      <c r="CG113">
        <v>90.9</v>
      </c>
      <c r="CH113">
        <v>26</v>
      </c>
      <c r="CI113">
        <v>127</v>
      </c>
      <c r="CJ113">
        <v>25</v>
      </c>
      <c r="CK113">
        <v>1113.3</v>
      </c>
      <c r="CL113">
        <v>10</v>
      </c>
    </row>
    <row r="114" spans="1:90" ht="15" x14ac:dyDescent="0.25">
      <c r="A114" s="52"/>
      <c r="B114" s="52"/>
      <c r="C114" s="52"/>
      <c r="X114" s="225"/>
      <c r="Y114" s="225"/>
      <c r="Z114" s="225"/>
      <c r="AA114" s="225"/>
      <c r="AK114" s="49"/>
      <c r="BA114" s="49" t="s">
        <v>51</v>
      </c>
      <c r="BB114" s="49"/>
      <c r="BC114" t="s">
        <v>27</v>
      </c>
      <c r="BD114">
        <v>0</v>
      </c>
      <c r="BE114">
        <v>0</v>
      </c>
      <c r="BF114">
        <v>0</v>
      </c>
      <c r="BG114">
        <v>0</v>
      </c>
      <c r="BH114">
        <v>44.7</v>
      </c>
      <c r="BI114">
        <v>37</v>
      </c>
      <c r="BJ114">
        <v>90.9</v>
      </c>
      <c r="BK114">
        <v>26</v>
      </c>
      <c r="BL114">
        <v>127</v>
      </c>
      <c r="BM114" s="53">
        <v>25</v>
      </c>
      <c r="BN114" t="s">
        <v>27</v>
      </c>
      <c r="BO114">
        <v>0</v>
      </c>
      <c r="BP114">
        <v>0</v>
      </c>
      <c r="BQ114">
        <v>7.7</v>
      </c>
      <c r="BR114">
        <v>45</v>
      </c>
      <c r="BS114">
        <v>7.2</v>
      </c>
      <c r="BT114">
        <v>51</v>
      </c>
      <c r="BU114">
        <v>0</v>
      </c>
      <c r="BV114">
        <v>0</v>
      </c>
      <c r="BW114">
        <v>0</v>
      </c>
      <c r="BX114">
        <v>0</v>
      </c>
      <c r="CA114" s="52"/>
    </row>
    <row r="115" spans="1:90" ht="15" x14ac:dyDescent="0.25">
      <c r="A115" s="242" t="s">
        <v>350</v>
      </c>
      <c r="B115" s="242">
        <f>'Rankings 2019-20'!B119</f>
        <v>0</v>
      </c>
      <c r="C115" s="242">
        <f>'Rankings 2019-20'!C119</f>
        <v>0</v>
      </c>
      <c r="D115">
        <v>0</v>
      </c>
      <c r="E115">
        <v>0</v>
      </c>
      <c r="F115">
        <v>0</v>
      </c>
      <c r="G115">
        <v>0</v>
      </c>
      <c r="H115">
        <v>47.8</v>
      </c>
      <c r="I115">
        <v>37</v>
      </c>
      <c r="J115">
        <v>72</v>
      </c>
      <c r="K115">
        <v>32</v>
      </c>
      <c r="L115">
        <v>0</v>
      </c>
      <c r="M115">
        <v>0</v>
      </c>
      <c r="T115">
        <v>0</v>
      </c>
      <c r="U115">
        <v>0</v>
      </c>
      <c r="V115">
        <v>0</v>
      </c>
      <c r="W115">
        <v>0</v>
      </c>
      <c r="X115" s="225">
        <v>0</v>
      </c>
      <c r="Y115" s="225">
        <v>0</v>
      </c>
      <c r="Z115" s="225">
        <v>28.3</v>
      </c>
      <c r="AA115" s="225">
        <v>40</v>
      </c>
      <c r="AK115" s="49" t="s">
        <v>48</v>
      </c>
      <c r="AL115" t="s">
        <v>27</v>
      </c>
      <c r="AN115">
        <v>0</v>
      </c>
      <c r="AO115">
        <v>0</v>
      </c>
      <c r="AP115">
        <v>0</v>
      </c>
      <c r="AQ115">
        <v>0</v>
      </c>
      <c r="AR115">
        <v>10.1</v>
      </c>
      <c r="AS115">
        <v>29</v>
      </c>
      <c r="AT115">
        <v>19.600000000000001</v>
      </c>
      <c r="AU115">
        <v>42</v>
      </c>
      <c r="AV115">
        <v>29.6</v>
      </c>
      <c r="AW115">
        <v>33</v>
      </c>
      <c r="BA115" s="49"/>
      <c r="BB115" s="49"/>
      <c r="BM115" s="52"/>
      <c r="CA115" s="53" t="s">
        <v>164</v>
      </c>
      <c r="CB115" t="s">
        <v>27</v>
      </c>
      <c r="CC115">
        <v>0</v>
      </c>
      <c r="CD115">
        <v>0</v>
      </c>
      <c r="CE115">
        <v>28.3</v>
      </c>
      <c r="CF115">
        <v>40</v>
      </c>
      <c r="CG115">
        <v>0</v>
      </c>
      <c r="CH115">
        <v>0</v>
      </c>
      <c r="CI115">
        <v>0</v>
      </c>
      <c r="CJ115">
        <v>0</v>
      </c>
      <c r="CK115">
        <v>0</v>
      </c>
      <c r="CL115">
        <v>0</v>
      </c>
    </row>
    <row r="116" spans="1:90" ht="15" x14ac:dyDescent="0.25">
      <c r="A116" s="52"/>
      <c r="B116" s="52"/>
      <c r="C116" s="52"/>
      <c r="X116" s="225"/>
      <c r="Y116" s="225"/>
      <c r="Z116" s="225"/>
      <c r="AA116" s="225"/>
      <c r="AK116" s="49"/>
      <c r="BA116" s="49" t="s">
        <v>46</v>
      </c>
      <c r="BB116" s="49"/>
      <c r="BC116" t="s">
        <v>27</v>
      </c>
      <c r="BD116">
        <v>0</v>
      </c>
      <c r="BE116">
        <v>0</v>
      </c>
      <c r="BF116">
        <v>0</v>
      </c>
      <c r="BG116">
        <v>0</v>
      </c>
      <c r="BH116">
        <v>6.1</v>
      </c>
      <c r="BI116">
        <v>50</v>
      </c>
      <c r="BJ116">
        <v>2.5</v>
      </c>
      <c r="BK116">
        <v>44</v>
      </c>
      <c r="BL116">
        <v>4.5</v>
      </c>
      <c r="BM116" s="53">
        <v>47</v>
      </c>
      <c r="BN116" t="s">
        <v>27</v>
      </c>
      <c r="BO116">
        <v>0</v>
      </c>
      <c r="BP116">
        <v>0</v>
      </c>
      <c r="BQ116">
        <v>2.1</v>
      </c>
      <c r="BR116">
        <v>49</v>
      </c>
      <c r="BS116">
        <v>0</v>
      </c>
      <c r="BT116">
        <v>0</v>
      </c>
      <c r="BU116">
        <v>0</v>
      </c>
      <c r="BV116">
        <v>0</v>
      </c>
      <c r="BW116">
        <v>0</v>
      </c>
      <c r="BX116">
        <v>0</v>
      </c>
      <c r="CA116" s="52"/>
    </row>
    <row r="117" spans="1:90" ht="15" x14ac:dyDescent="0.25">
      <c r="A117" s="242" t="s">
        <v>361</v>
      </c>
      <c r="B117" s="242">
        <f>'Rankings 2019-20'!B73</f>
        <v>27.5</v>
      </c>
      <c r="C117" s="242">
        <f>'Rankings 2019-20'!C73</f>
        <v>33</v>
      </c>
      <c r="D117">
        <v>0</v>
      </c>
      <c r="E117">
        <v>0</v>
      </c>
      <c r="F117">
        <v>0</v>
      </c>
      <c r="G117">
        <v>0</v>
      </c>
      <c r="H117">
        <v>19.3</v>
      </c>
      <c r="I117">
        <v>46</v>
      </c>
      <c r="J117">
        <v>27.5</v>
      </c>
      <c r="K117">
        <v>43</v>
      </c>
      <c r="L117">
        <v>0</v>
      </c>
      <c r="M117">
        <v>0</v>
      </c>
      <c r="T117">
        <v>1.8</v>
      </c>
      <c r="U117">
        <v>44</v>
      </c>
      <c r="V117">
        <v>0.9</v>
      </c>
      <c r="W117">
        <v>46</v>
      </c>
      <c r="X117" s="225">
        <v>0</v>
      </c>
      <c r="Y117" s="225">
        <v>0</v>
      </c>
      <c r="Z117" s="225">
        <v>214.2</v>
      </c>
      <c r="AA117" s="225">
        <v>24</v>
      </c>
      <c r="AK117" s="49" t="s">
        <v>32</v>
      </c>
      <c r="AL117" t="s">
        <v>27</v>
      </c>
      <c r="AN117">
        <v>0</v>
      </c>
      <c r="AO117">
        <v>0</v>
      </c>
      <c r="AP117">
        <v>0</v>
      </c>
      <c r="AQ117">
        <v>0</v>
      </c>
      <c r="AR117">
        <v>0.1</v>
      </c>
      <c r="AS117">
        <v>39</v>
      </c>
      <c r="AT117">
        <v>10.199999999999999</v>
      </c>
      <c r="AU117">
        <v>45</v>
      </c>
      <c r="AV117">
        <v>0.1</v>
      </c>
      <c r="AW117">
        <v>49</v>
      </c>
      <c r="BA117" s="49"/>
      <c r="BB117" s="49"/>
      <c r="BM117" s="52"/>
      <c r="CA117" s="53" t="s">
        <v>46</v>
      </c>
      <c r="CB117" t="s">
        <v>27</v>
      </c>
      <c r="CC117">
        <v>0</v>
      </c>
      <c r="CD117">
        <v>0</v>
      </c>
      <c r="CE117">
        <v>6.1</v>
      </c>
      <c r="CF117">
        <v>50</v>
      </c>
      <c r="CG117">
        <v>2.5</v>
      </c>
      <c r="CH117">
        <v>44</v>
      </c>
      <c r="CI117">
        <v>4.5</v>
      </c>
      <c r="CJ117">
        <v>47</v>
      </c>
      <c r="CK117">
        <v>0.4</v>
      </c>
      <c r="CL117">
        <v>55</v>
      </c>
    </row>
    <row r="118" spans="1:90" ht="15" x14ac:dyDescent="0.25">
      <c r="A118" s="52"/>
      <c r="B118" s="52"/>
      <c r="C118" s="52"/>
      <c r="X118" s="225"/>
      <c r="Y118" s="225"/>
      <c r="Z118" s="225"/>
      <c r="AA118" s="225"/>
      <c r="AK118" s="49"/>
      <c r="BA118" s="49" t="s">
        <v>61</v>
      </c>
      <c r="BB118" s="49"/>
      <c r="BC118" t="s">
        <v>27</v>
      </c>
      <c r="BD118">
        <v>0</v>
      </c>
      <c r="BE118">
        <v>0</v>
      </c>
      <c r="BF118">
        <v>0</v>
      </c>
      <c r="BG118">
        <v>0</v>
      </c>
      <c r="BH118">
        <v>0</v>
      </c>
      <c r="BI118">
        <v>0</v>
      </c>
      <c r="BJ118">
        <v>27.6</v>
      </c>
      <c r="BK118">
        <v>34</v>
      </c>
      <c r="BL118">
        <v>84.6</v>
      </c>
      <c r="BM118" s="53">
        <v>29</v>
      </c>
      <c r="BN118" t="s">
        <v>27</v>
      </c>
      <c r="BO118">
        <v>0</v>
      </c>
      <c r="BP118">
        <v>0</v>
      </c>
      <c r="BQ118">
        <v>0</v>
      </c>
      <c r="BR118">
        <v>0</v>
      </c>
      <c r="BS118">
        <v>44.5</v>
      </c>
      <c r="BT118">
        <v>33</v>
      </c>
      <c r="BU118">
        <v>0</v>
      </c>
      <c r="BV118">
        <v>0</v>
      </c>
      <c r="BW118">
        <v>20.100000000000001</v>
      </c>
      <c r="BX118">
        <v>39</v>
      </c>
      <c r="CA118" s="52"/>
    </row>
    <row r="119" spans="1:90" ht="15" x14ac:dyDescent="0.25">
      <c r="A119" s="242" t="s">
        <v>403</v>
      </c>
      <c r="B119" s="242">
        <f>'Rankings 2019-20'!B121</f>
        <v>0</v>
      </c>
      <c r="C119" s="242">
        <f>'Rankings 2019-20'!C121</f>
        <v>0</v>
      </c>
      <c r="D119">
        <v>0</v>
      </c>
      <c r="E119">
        <v>0</v>
      </c>
      <c r="F119">
        <v>0</v>
      </c>
      <c r="G119">
        <v>0</v>
      </c>
      <c r="H119">
        <v>8</v>
      </c>
      <c r="I119">
        <v>50</v>
      </c>
      <c r="J119">
        <v>0</v>
      </c>
      <c r="K119">
        <v>0</v>
      </c>
      <c r="L119">
        <v>0</v>
      </c>
      <c r="M119">
        <v>0</v>
      </c>
      <c r="T119">
        <v>137.69999999999999</v>
      </c>
      <c r="U119">
        <v>23</v>
      </c>
      <c r="V119">
        <v>0</v>
      </c>
      <c r="W119">
        <v>0</v>
      </c>
      <c r="X119" s="225">
        <v>0</v>
      </c>
      <c r="Y119" s="225">
        <v>0</v>
      </c>
      <c r="Z119" s="225">
        <v>19.600000000000001</v>
      </c>
      <c r="AA119" s="225">
        <v>42</v>
      </c>
      <c r="AK119" s="49" t="s">
        <v>47</v>
      </c>
      <c r="AL119" t="s">
        <v>27</v>
      </c>
      <c r="AN119">
        <v>0</v>
      </c>
      <c r="AO119">
        <v>0</v>
      </c>
      <c r="AP119">
        <v>0</v>
      </c>
      <c r="AQ119">
        <v>0</v>
      </c>
      <c r="AR119">
        <v>0</v>
      </c>
      <c r="AS119">
        <v>0</v>
      </c>
      <c r="AT119">
        <v>1035.4000000000001</v>
      </c>
      <c r="AU119">
        <v>6</v>
      </c>
      <c r="AV119">
        <v>755.1</v>
      </c>
      <c r="AW119">
        <v>13</v>
      </c>
      <c r="BA119" s="49"/>
      <c r="BB119" s="49"/>
      <c r="BM119" s="52"/>
      <c r="CA119" s="53" t="s">
        <v>61</v>
      </c>
      <c r="CB119" t="s">
        <v>27</v>
      </c>
      <c r="CC119">
        <v>0</v>
      </c>
      <c r="CD119">
        <v>0</v>
      </c>
      <c r="CE119">
        <v>0</v>
      </c>
      <c r="CF119">
        <v>0</v>
      </c>
      <c r="CG119">
        <v>27.6</v>
      </c>
      <c r="CH119">
        <v>34</v>
      </c>
      <c r="CI119">
        <v>84.6</v>
      </c>
      <c r="CJ119">
        <v>29</v>
      </c>
      <c r="CK119">
        <v>408.3</v>
      </c>
      <c r="CL119">
        <v>23</v>
      </c>
    </row>
    <row r="120" spans="1:90" ht="15" x14ac:dyDescent="0.25">
      <c r="A120" s="52"/>
      <c r="B120" s="52"/>
      <c r="C120" s="52"/>
      <c r="X120" s="225"/>
      <c r="Y120" s="225"/>
      <c r="Z120" s="225"/>
      <c r="AA120" s="225"/>
      <c r="AK120" s="49"/>
      <c r="BA120" s="49" t="s">
        <v>88</v>
      </c>
      <c r="BB120" s="49"/>
      <c r="BC120" t="s">
        <v>27</v>
      </c>
      <c r="BD120">
        <v>0</v>
      </c>
      <c r="BE120">
        <v>0</v>
      </c>
      <c r="BF120">
        <v>0</v>
      </c>
      <c r="BG120">
        <v>0</v>
      </c>
      <c r="BH120">
        <v>0</v>
      </c>
      <c r="BI120">
        <v>0</v>
      </c>
      <c r="BJ120">
        <v>0.2</v>
      </c>
      <c r="BK120">
        <v>48</v>
      </c>
      <c r="BL120">
        <v>0</v>
      </c>
      <c r="BM120" s="53">
        <v>0</v>
      </c>
      <c r="BN120" t="s">
        <v>27</v>
      </c>
      <c r="BO120">
        <v>0</v>
      </c>
      <c r="BP120">
        <v>0</v>
      </c>
      <c r="BQ120">
        <v>0</v>
      </c>
      <c r="BR120">
        <v>0</v>
      </c>
      <c r="BS120">
        <v>38.6</v>
      </c>
      <c r="BT120">
        <v>35</v>
      </c>
      <c r="BU120">
        <v>33.5</v>
      </c>
      <c r="BV120">
        <v>36</v>
      </c>
      <c r="BW120">
        <v>0</v>
      </c>
      <c r="BX120">
        <v>0</v>
      </c>
      <c r="CA120" s="52"/>
    </row>
    <row r="121" spans="1:90" ht="15" x14ac:dyDescent="0.25">
      <c r="A121" s="242" t="s">
        <v>404</v>
      </c>
      <c r="B121" s="242">
        <f>'Rankings 2019-20'!B123</f>
        <v>0</v>
      </c>
      <c r="C121" s="242">
        <f>'Rankings 2019-20'!C123</f>
        <v>0</v>
      </c>
      <c r="D121">
        <v>0</v>
      </c>
      <c r="E121">
        <v>0</v>
      </c>
      <c r="F121">
        <v>0</v>
      </c>
      <c r="G121">
        <v>0</v>
      </c>
      <c r="H121">
        <v>5.5</v>
      </c>
      <c r="I121">
        <v>52</v>
      </c>
      <c r="J121">
        <v>0</v>
      </c>
      <c r="K121">
        <v>0</v>
      </c>
      <c r="L121">
        <v>0</v>
      </c>
      <c r="M121">
        <v>0</v>
      </c>
      <c r="T121">
        <v>26.3</v>
      </c>
      <c r="U121">
        <v>33</v>
      </c>
      <c r="V121">
        <v>0</v>
      </c>
      <c r="W121">
        <v>0</v>
      </c>
      <c r="X121" s="225">
        <v>1.1000000000000001</v>
      </c>
      <c r="Y121" s="225">
        <v>35</v>
      </c>
      <c r="Z121" s="225">
        <v>10.199999999999999</v>
      </c>
      <c r="AA121" s="225">
        <v>45</v>
      </c>
      <c r="AK121" s="49" t="s">
        <v>39</v>
      </c>
      <c r="AL121" t="s">
        <v>27</v>
      </c>
      <c r="AN121">
        <v>0</v>
      </c>
      <c r="AO121">
        <v>0</v>
      </c>
      <c r="AP121">
        <v>0</v>
      </c>
      <c r="AQ121">
        <v>0</v>
      </c>
      <c r="AR121">
        <v>0</v>
      </c>
      <c r="AS121">
        <v>0</v>
      </c>
      <c r="AT121">
        <v>67.5</v>
      </c>
      <c r="AU121">
        <v>33</v>
      </c>
      <c r="AV121">
        <v>0</v>
      </c>
      <c r="AW121">
        <v>0</v>
      </c>
      <c r="BA121" s="49"/>
      <c r="BB121" s="49"/>
      <c r="BM121" s="52"/>
      <c r="CA121" s="53" t="s">
        <v>85</v>
      </c>
      <c r="CB121" t="s">
        <v>27</v>
      </c>
      <c r="CC121">
        <v>0</v>
      </c>
      <c r="CD121">
        <v>0</v>
      </c>
      <c r="CE121">
        <v>0</v>
      </c>
      <c r="CF121">
        <v>0</v>
      </c>
      <c r="CG121">
        <v>0.4</v>
      </c>
      <c r="CH121">
        <v>47</v>
      </c>
      <c r="CI121">
        <v>2.6</v>
      </c>
      <c r="CJ121">
        <v>48</v>
      </c>
      <c r="CK121">
        <v>0.4</v>
      </c>
      <c r="CL121">
        <v>56</v>
      </c>
    </row>
    <row r="122" spans="1:90" ht="15" x14ac:dyDescent="0.25">
      <c r="A122" s="52"/>
      <c r="B122" s="52"/>
      <c r="C122" s="52"/>
      <c r="X122" s="225"/>
      <c r="Y122" s="225"/>
      <c r="Z122" s="225"/>
      <c r="AA122" s="225"/>
      <c r="AK122" s="49"/>
      <c r="BA122" s="49" t="s">
        <v>107</v>
      </c>
      <c r="BB122" s="49"/>
      <c r="BC122" t="s">
        <v>27</v>
      </c>
      <c r="BD122">
        <v>0</v>
      </c>
      <c r="BE122">
        <v>0</v>
      </c>
      <c r="BF122">
        <v>0</v>
      </c>
      <c r="BG122">
        <v>0</v>
      </c>
      <c r="BH122">
        <v>0</v>
      </c>
      <c r="BI122">
        <v>0</v>
      </c>
      <c r="BJ122">
        <v>0</v>
      </c>
      <c r="BK122">
        <v>0</v>
      </c>
      <c r="BL122">
        <v>219.6</v>
      </c>
      <c r="BM122" s="53">
        <v>21</v>
      </c>
      <c r="BN122" t="s">
        <v>27</v>
      </c>
      <c r="BO122">
        <v>0</v>
      </c>
      <c r="BP122">
        <v>0</v>
      </c>
      <c r="BQ122">
        <v>0</v>
      </c>
      <c r="BR122">
        <v>0</v>
      </c>
      <c r="BS122">
        <v>23.9</v>
      </c>
      <c r="BT122">
        <v>40</v>
      </c>
      <c r="BU122">
        <v>0</v>
      </c>
      <c r="BV122">
        <v>0</v>
      </c>
      <c r="BW122">
        <v>9.1</v>
      </c>
      <c r="BX122">
        <v>47</v>
      </c>
      <c r="CA122" s="52"/>
    </row>
    <row r="123" spans="1:90" ht="15" x14ac:dyDescent="0.25">
      <c r="A123" s="242" t="s">
        <v>370</v>
      </c>
      <c r="B123" s="242"/>
      <c r="C123" s="242"/>
      <c r="D123">
        <v>0</v>
      </c>
      <c r="E123">
        <v>0</v>
      </c>
      <c r="F123">
        <v>0</v>
      </c>
      <c r="G123">
        <v>0</v>
      </c>
      <c r="H123">
        <v>0</v>
      </c>
      <c r="I123">
        <v>0</v>
      </c>
      <c r="J123">
        <v>0</v>
      </c>
      <c r="K123">
        <v>0</v>
      </c>
      <c r="L123">
        <v>137.69999999999999</v>
      </c>
      <c r="M123">
        <v>23</v>
      </c>
      <c r="T123">
        <v>0.2</v>
      </c>
      <c r="U123">
        <v>46</v>
      </c>
      <c r="V123">
        <v>0</v>
      </c>
      <c r="W123">
        <v>0</v>
      </c>
      <c r="X123" s="225">
        <v>0</v>
      </c>
      <c r="Y123" s="225">
        <v>0</v>
      </c>
      <c r="Z123" s="225">
        <v>1035.4000000000001</v>
      </c>
      <c r="AA123" s="225">
        <v>6</v>
      </c>
      <c r="AK123" s="49" t="s">
        <v>87</v>
      </c>
      <c r="AL123" t="s">
        <v>27</v>
      </c>
      <c r="AN123">
        <v>0</v>
      </c>
      <c r="AO123">
        <v>0</v>
      </c>
      <c r="AP123">
        <v>0</v>
      </c>
      <c r="AQ123">
        <v>0</v>
      </c>
      <c r="AR123">
        <v>0</v>
      </c>
      <c r="AS123">
        <v>0</v>
      </c>
      <c r="AT123">
        <v>62.8</v>
      </c>
      <c r="AU123">
        <v>35</v>
      </c>
      <c r="AV123">
        <v>57.3</v>
      </c>
      <c r="AW123">
        <v>29</v>
      </c>
      <c r="BA123" s="49"/>
      <c r="BB123" s="49"/>
      <c r="BM123" s="52"/>
      <c r="CA123" s="53" t="s">
        <v>88</v>
      </c>
      <c r="CB123" t="s">
        <v>27</v>
      </c>
      <c r="CC123">
        <v>0</v>
      </c>
      <c r="CD123">
        <v>0</v>
      </c>
      <c r="CE123">
        <v>0</v>
      </c>
      <c r="CF123">
        <v>0</v>
      </c>
      <c r="CG123">
        <v>0.2</v>
      </c>
      <c r="CH123">
        <v>48</v>
      </c>
      <c r="CI123">
        <v>0</v>
      </c>
      <c r="CJ123">
        <v>0</v>
      </c>
      <c r="CK123">
        <v>0.1</v>
      </c>
      <c r="CL123">
        <v>59</v>
      </c>
    </row>
    <row r="124" spans="1:90" ht="15" x14ac:dyDescent="0.25">
      <c r="A124" s="52"/>
      <c r="B124" s="52"/>
      <c r="C124" s="52"/>
      <c r="X124" s="225"/>
      <c r="Y124" s="225"/>
      <c r="Z124" s="225"/>
      <c r="AA124" s="225"/>
      <c r="AK124" s="49"/>
      <c r="BA124" s="49" t="s">
        <v>105</v>
      </c>
      <c r="BB124" s="49"/>
      <c r="BC124" t="s">
        <v>27</v>
      </c>
      <c r="BD124">
        <v>0</v>
      </c>
      <c r="BE124">
        <v>0</v>
      </c>
      <c r="BF124">
        <v>0</v>
      </c>
      <c r="BG124">
        <v>0</v>
      </c>
      <c r="BH124">
        <v>0</v>
      </c>
      <c r="BI124">
        <v>0</v>
      </c>
      <c r="BJ124">
        <v>0</v>
      </c>
      <c r="BK124">
        <v>0</v>
      </c>
      <c r="BL124">
        <v>8.5</v>
      </c>
      <c r="BM124" s="53">
        <v>42</v>
      </c>
      <c r="BN124" t="s">
        <v>27</v>
      </c>
      <c r="BO124">
        <v>0</v>
      </c>
      <c r="BP124">
        <v>0</v>
      </c>
      <c r="BQ124">
        <v>0</v>
      </c>
      <c r="BR124">
        <v>0</v>
      </c>
      <c r="BS124">
        <v>23.1</v>
      </c>
      <c r="BT124">
        <v>41</v>
      </c>
      <c r="BU124">
        <v>0</v>
      </c>
      <c r="BV124">
        <v>0</v>
      </c>
      <c r="BW124">
        <v>13.2</v>
      </c>
      <c r="BX124">
        <v>41</v>
      </c>
      <c r="CA124" s="52"/>
    </row>
    <row r="125" spans="1:90" ht="15" x14ac:dyDescent="0.25">
      <c r="A125" s="242" t="s">
        <v>371</v>
      </c>
      <c r="B125" s="242"/>
      <c r="C125" s="242"/>
      <c r="D125">
        <v>0</v>
      </c>
      <c r="E125">
        <v>0</v>
      </c>
      <c r="F125">
        <v>0</v>
      </c>
      <c r="G125">
        <v>0</v>
      </c>
      <c r="H125">
        <v>0</v>
      </c>
      <c r="I125">
        <v>0</v>
      </c>
      <c r="J125">
        <v>0</v>
      </c>
      <c r="K125">
        <v>0</v>
      </c>
      <c r="L125">
        <v>26.3</v>
      </c>
      <c r="M125">
        <v>33</v>
      </c>
      <c r="T125">
        <v>0.1</v>
      </c>
      <c r="U125">
        <v>47</v>
      </c>
      <c r="V125">
        <v>0.1</v>
      </c>
      <c r="W125">
        <v>50</v>
      </c>
      <c r="X125" s="225">
        <v>0</v>
      </c>
      <c r="Y125" s="225">
        <v>0</v>
      </c>
      <c r="Z125" s="225">
        <v>62.8</v>
      </c>
      <c r="AA125" s="225">
        <v>35</v>
      </c>
      <c r="AK125" s="49" t="s">
        <v>54</v>
      </c>
      <c r="AL125" t="s">
        <v>27</v>
      </c>
      <c r="AN125">
        <v>0</v>
      </c>
      <c r="AO125">
        <v>0</v>
      </c>
      <c r="AP125">
        <v>0</v>
      </c>
      <c r="AQ125">
        <v>0</v>
      </c>
      <c r="AR125">
        <v>0</v>
      </c>
      <c r="AS125">
        <v>0</v>
      </c>
      <c r="AT125">
        <v>52.5</v>
      </c>
      <c r="AU125">
        <v>36</v>
      </c>
      <c r="AV125">
        <v>17.3</v>
      </c>
      <c r="AW125">
        <v>39</v>
      </c>
      <c r="BA125" s="49"/>
      <c r="BB125" s="49"/>
      <c r="BM125" s="52"/>
      <c r="CA125" s="53" t="s">
        <v>107</v>
      </c>
      <c r="CB125" t="s">
        <v>27</v>
      </c>
      <c r="CC125">
        <v>0</v>
      </c>
      <c r="CD125">
        <v>0</v>
      </c>
      <c r="CE125">
        <v>0</v>
      </c>
      <c r="CF125">
        <v>0</v>
      </c>
      <c r="CG125">
        <v>0</v>
      </c>
      <c r="CH125">
        <v>0</v>
      </c>
      <c r="CI125">
        <v>219.6</v>
      </c>
      <c r="CJ125">
        <v>21</v>
      </c>
      <c r="CK125">
        <v>0</v>
      </c>
      <c r="CL125">
        <v>0</v>
      </c>
    </row>
    <row r="126" spans="1:90" ht="15" x14ac:dyDescent="0.25">
      <c r="A126" s="52"/>
      <c r="B126" s="52"/>
      <c r="C126" s="52"/>
      <c r="X126" s="225"/>
      <c r="Y126" s="225"/>
      <c r="Z126" s="225"/>
      <c r="AA126" s="225"/>
      <c r="AK126" s="49"/>
      <c r="BA126" s="49" t="s">
        <v>92</v>
      </c>
      <c r="BB126" s="49"/>
      <c r="BC126" t="s">
        <v>27</v>
      </c>
      <c r="BD126">
        <v>0</v>
      </c>
      <c r="BE126">
        <v>0</v>
      </c>
      <c r="BF126">
        <v>0</v>
      </c>
      <c r="BG126">
        <v>0</v>
      </c>
      <c r="BH126">
        <v>0</v>
      </c>
      <c r="BI126">
        <v>0</v>
      </c>
      <c r="BJ126">
        <v>0</v>
      </c>
      <c r="BK126">
        <v>0</v>
      </c>
      <c r="BL126">
        <v>7.7</v>
      </c>
      <c r="BM126" s="53">
        <v>45</v>
      </c>
      <c r="BN126" t="s">
        <v>27</v>
      </c>
      <c r="BO126">
        <v>0</v>
      </c>
      <c r="BP126">
        <v>0</v>
      </c>
      <c r="BQ126">
        <v>0</v>
      </c>
      <c r="BR126">
        <v>0</v>
      </c>
      <c r="BS126">
        <v>22.6</v>
      </c>
      <c r="BT126">
        <v>42</v>
      </c>
      <c r="BU126">
        <v>0</v>
      </c>
      <c r="BV126">
        <v>0</v>
      </c>
      <c r="BW126">
        <v>0</v>
      </c>
      <c r="BX126">
        <v>0</v>
      </c>
      <c r="CA126" s="52"/>
    </row>
    <row r="127" spans="1:90" ht="15" x14ac:dyDescent="0.25">
      <c r="A127" s="242" t="s">
        <v>372</v>
      </c>
      <c r="B127" s="242"/>
      <c r="C127" s="242"/>
      <c r="D127">
        <v>0</v>
      </c>
      <c r="E127">
        <v>0</v>
      </c>
      <c r="F127">
        <v>0</v>
      </c>
      <c r="G127">
        <v>0</v>
      </c>
      <c r="H127">
        <v>0</v>
      </c>
      <c r="I127">
        <v>0</v>
      </c>
      <c r="J127">
        <v>0</v>
      </c>
      <c r="K127">
        <v>0</v>
      </c>
      <c r="L127">
        <v>0.2</v>
      </c>
      <c r="M127">
        <v>46</v>
      </c>
      <c r="T127">
        <v>0</v>
      </c>
      <c r="U127">
        <v>0</v>
      </c>
      <c r="V127">
        <v>7.1</v>
      </c>
      <c r="W127">
        <v>43</v>
      </c>
      <c r="X127" s="225">
        <v>29.7</v>
      </c>
      <c r="Y127" s="225">
        <v>25</v>
      </c>
      <c r="Z127" s="225">
        <v>52.5</v>
      </c>
      <c r="AA127" s="225">
        <v>36</v>
      </c>
      <c r="AK127" s="49" t="s">
        <v>88</v>
      </c>
      <c r="AL127" t="s">
        <v>27</v>
      </c>
      <c r="AN127">
        <v>0</v>
      </c>
      <c r="AO127">
        <v>0</v>
      </c>
      <c r="AP127">
        <v>0</v>
      </c>
      <c r="AQ127">
        <v>0</v>
      </c>
      <c r="AR127">
        <v>0</v>
      </c>
      <c r="AS127">
        <v>0</v>
      </c>
      <c r="AT127">
        <v>0</v>
      </c>
      <c r="AU127">
        <v>0</v>
      </c>
      <c r="AV127">
        <v>0.2</v>
      </c>
      <c r="AW127">
        <v>48</v>
      </c>
      <c r="BA127" s="49"/>
      <c r="BB127" s="49"/>
      <c r="BM127" s="52"/>
      <c r="CA127" s="53" t="s">
        <v>105</v>
      </c>
      <c r="CB127" t="s">
        <v>27</v>
      </c>
      <c r="CC127">
        <v>0</v>
      </c>
      <c r="CD127">
        <v>0</v>
      </c>
      <c r="CE127">
        <v>0</v>
      </c>
      <c r="CF127">
        <v>0</v>
      </c>
      <c r="CG127">
        <v>0</v>
      </c>
      <c r="CH127">
        <v>0</v>
      </c>
      <c r="CI127">
        <v>8.5</v>
      </c>
      <c r="CJ127">
        <v>42</v>
      </c>
      <c r="CK127">
        <v>0</v>
      </c>
      <c r="CL127">
        <v>0</v>
      </c>
    </row>
    <row r="128" spans="1:90" ht="15" x14ac:dyDescent="0.25">
      <c r="A128" s="52"/>
      <c r="B128" s="52"/>
      <c r="C128" s="52"/>
      <c r="X128" s="225"/>
      <c r="Y128" s="225"/>
      <c r="Z128" s="225"/>
      <c r="AA128" s="225"/>
      <c r="AK128" s="49"/>
      <c r="BA128" s="49" t="s">
        <v>97</v>
      </c>
      <c r="BB128" s="49"/>
      <c r="BC128" t="s">
        <v>27</v>
      </c>
      <c r="BD128">
        <v>0</v>
      </c>
      <c r="BE128">
        <v>0</v>
      </c>
      <c r="BF128">
        <v>0</v>
      </c>
      <c r="BG128">
        <v>0</v>
      </c>
      <c r="BH128">
        <v>0</v>
      </c>
      <c r="BI128">
        <v>0</v>
      </c>
      <c r="BJ128">
        <v>0</v>
      </c>
      <c r="BK128">
        <v>0</v>
      </c>
      <c r="BL128">
        <v>2.1</v>
      </c>
      <c r="BM128" s="53">
        <v>49</v>
      </c>
      <c r="BN128" t="s">
        <v>27</v>
      </c>
      <c r="BO128">
        <v>0</v>
      </c>
      <c r="BP128">
        <v>0</v>
      </c>
      <c r="BQ128">
        <v>0</v>
      </c>
      <c r="BR128">
        <v>0</v>
      </c>
      <c r="BS128">
        <v>8.1</v>
      </c>
      <c r="BT128">
        <v>48</v>
      </c>
      <c r="BU128">
        <v>0</v>
      </c>
      <c r="BV128">
        <v>0</v>
      </c>
      <c r="BW128">
        <v>0</v>
      </c>
      <c r="BX128">
        <v>0</v>
      </c>
      <c r="CA128" s="52"/>
    </row>
    <row r="129" spans="1:90" ht="15" x14ac:dyDescent="0.25">
      <c r="A129" s="242" t="s">
        <v>373</v>
      </c>
      <c r="B129" s="242"/>
      <c r="C129" s="242"/>
      <c r="D129">
        <v>0</v>
      </c>
      <c r="E129">
        <v>0</v>
      </c>
      <c r="F129">
        <v>0</v>
      </c>
      <c r="G129">
        <v>0</v>
      </c>
      <c r="H129">
        <v>0</v>
      </c>
      <c r="I129">
        <v>0</v>
      </c>
      <c r="J129">
        <v>0</v>
      </c>
      <c r="K129">
        <v>0</v>
      </c>
      <c r="L129">
        <v>0.1</v>
      </c>
      <c r="M129">
        <v>47</v>
      </c>
      <c r="T129">
        <v>0</v>
      </c>
      <c r="U129">
        <v>0</v>
      </c>
      <c r="V129">
        <v>0.5</v>
      </c>
      <c r="W129">
        <v>47</v>
      </c>
      <c r="X129" s="225">
        <v>0.1</v>
      </c>
      <c r="Y129" s="225">
        <v>39</v>
      </c>
      <c r="Z129" s="225" t="s">
        <v>108</v>
      </c>
      <c r="AA129" s="225" t="s">
        <v>124</v>
      </c>
      <c r="AK129" s="49" t="s">
        <v>26</v>
      </c>
      <c r="AL129" t="s">
        <v>129</v>
      </c>
      <c r="AN129" t="s">
        <v>108</v>
      </c>
      <c r="AO129" t="s">
        <v>113</v>
      </c>
      <c r="AP129" t="s">
        <v>108</v>
      </c>
      <c r="AQ129" t="s">
        <v>113</v>
      </c>
      <c r="AR129" t="s">
        <v>108</v>
      </c>
      <c r="AS129" t="s">
        <v>113</v>
      </c>
      <c r="AT129" t="s">
        <v>108</v>
      </c>
      <c r="AU129" t="s">
        <v>130</v>
      </c>
      <c r="AV129" t="s">
        <v>26</v>
      </c>
      <c r="AW129" t="s">
        <v>113</v>
      </c>
      <c r="BA129" s="49"/>
      <c r="BB129" s="49"/>
      <c r="BM129" s="52"/>
      <c r="CA129" s="53" t="s">
        <v>92</v>
      </c>
      <c r="CB129" t="s">
        <v>27</v>
      </c>
      <c r="CC129">
        <v>0</v>
      </c>
      <c r="CD129">
        <v>0</v>
      </c>
      <c r="CE129">
        <v>0</v>
      </c>
      <c r="CF129">
        <v>0</v>
      </c>
      <c r="CG129">
        <v>0</v>
      </c>
      <c r="CH129">
        <v>0</v>
      </c>
      <c r="CI129">
        <v>7.7</v>
      </c>
      <c r="CJ129">
        <v>45</v>
      </c>
      <c r="CK129">
        <v>7.2</v>
      </c>
      <c r="CL129">
        <v>51</v>
      </c>
    </row>
    <row r="130" spans="1:90" ht="15" x14ac:dyDescent="0.25">
      <c r="A130" s="242"/>
      <c r="B130" s="242"/>
      <c r="C130" s="242"/>
      <c r="X130" s="225"/>
      <c r="Y130" s="225"/>
      <c r="Z130" s="225"/>
      <c r="AA130" s="225"/>
      <c r="AK130" s="49"/>
      <c r="BA130" s="49"/>
      <c r="BB130" s="49"/>
      <c r="BM130" s="52"/>
      <c r="CA130" s="53"/>
    </row>
    <row r="131" spans="1:90" ht="15" x14ac:dyDescent="0.25">
      <c r="A131" s="53" t="s">
        <v>649</v>
      </c>
      <c r="B131" s="52">
        <f>'Rankings 2019-20'!B91</f>
        <v>1</v>
      </c>
      <c r="C131" s="52"/>
      <c r="X131" s="225"/>
      <c r="Y131" s="225"/>
      <c r="Z131" s="225"/>
      <c r="AA131" s="225"/>
      <c r="AK131" s="49" t="s">
        <v>117</v>
      </c>
      <c r="AL131" t="s">
        <v>27</v>
      </c>
      <c r="AM131">
        <f>AVERAGE(AN131,AP131,AR131)</f>
        <v>34444.700000000004</v>
      </c>
      <c r="AN131">
        <v>47375.1</v>
      </c>
      <c r="AP131">
        <v>18044.2</v>
      </c>
      <c r="AR131">
        <v>37914.800000000003</v>
      </c>
      <c r="AT131">
        <v>45256.4</v>
      </c>
      <c r="AV131">
        <v>48345.4</v>
      </c>
      <c r="BA131" s="49" t="s">
        <v>26</v>
      </c>
      <c r="BB131" s="49"/>
      <c r="BC131" t="s">
        <v>129</v>
      </c>
      <c r="BD131" t="s">
        <v>108</v>
      </c>
      <c r="BE131" t="s">
        <v>113</v>
      </c>
      <c r="BF131" t="s">
        <v>108</v>
      </c>
      <c r="BG131" t="s">
        <v>113</v>
      </c>
      <c r="BH131" t="s">
        <v>108</v>
      </c>
      <c r="BI131" t="s">
        <v>113</v>
      </c>
      <c r="BJ131" t="s">
        <v>108</v>
      </c>
      <c r="BK131" t="s">
        <v>130</v>
      </c>
      <c r="BL131" t="s">
        <v>26</v>
      </c>
      <c r="BM131" s="53" t="s">
        <v>113</v>
      </c>
      <c r="BN131" t="s">
        <v>27</v>
      </c>
      <c r="BO131">
        <v>0</v>
      </c>
      <c r="BP131">
        <v>0</v>
      </c>
      <c r="BQ131">
        <v>0</v>
      </c>
      <c r="BR131">
        <v>0</v>
      </c>
      <c r="BS131">
        <v>7.9</v>
      </c>
      <c r="BT131">
        <v>50</v>
      </c>
      <c r="BU131">
        <v>0</v>
      </c>
      <c r="BV131">
        <v>0</v>
      </c>
      <c r="BW131">
        <v>0</v>
      </c>
      <c r="BX131">
        <v>0</v>
      </c>
      <c r="CA131" s="52"/>
    </row>
    <row r="132" spans="1:90" ht="15" x14ac:dyDescent="0.25">
      <c r="A132" s="242" t="s">
        <v>264</v>
      </c>
      <c r="B132" s="242"/>
      <c r="C132" s="242"/>
      <c r="D132" t="s">
        <v>26</v>
      </c>
      <c r="E132" t="s">
        <v>124</v>
      </c>
      <c r="F132" t="s">
        <v>109</v>
      </c>
      <c r="G132" t="s">
        <v>103</v>
      </c>
      <c r="H132" t="s">
        <v>118</v>
      </c>
      <c r="I132" t="s">
        <v>113</v>
      </c>
      <c r="J132" t="s">
        <v>108</v>
      </c>
      <c r="K132" t="s">
        <v>124</v>
      </c>
      <c r="L132" t="s">
        <v>108</v>
      </c>
      <c r="M132" t="s">
        <v>113</v>
      </c>
      <c r="T132" t="s">
        <v>108</v>
      </c>
      <c r="U132" t="s">
        <v>124</v>
      </c>
      <c r="V132" t="s">
        <v>118</v>
      </c>
      <c r="W132" t="s">
        <v>124</v>
      </c>
      <c r="X132" t="s">
        <v>108</v>
      </c>
      <c r="Y132" t="s">
        <v>124</v>
      </c>
      <c r="AK132" s="93"/>
      <c r="AZ132">
        <f>AVERAGE(BD132,BF132,BH132)</f>
        <v>33738.466666666667</v>
      </c>
      <c r="BA132" s="49" t="s">
        <v>117</v>
      </c>
      <c r="BB132" s="49"/>
      <c r="BC132" t="s">
        <v>27</v>
      </c>
      <c r="BD132">
        <v>18044.2</v>
      </c>
      <c r="BF132">
        <v>37914.800000000003</v>
      </c>
      <c r="BH132">
        <v>45256.4</v>
      </c>
      <c r="BJ132">
        <v>48345.4</v>
      </c>
      <c r="BL132">
        <v>45213.9</v>
      </c>
      <c r="BM132" s="52"/>
      <c r="CA132" s="53" t="s">
        <v>97</v>
      </c>
      <c r="CB132" t="s">
        <v>27</v>
      </c>
      <c r="CC132">
        <v>0</v>
      </c>
      <c r="CD132">
        <v>0</v>
      </c>
      <c r="CE132">
        <v>0</v>
      </c>
      <c r="CF132">
        <v>0</v>
      </c>
      <c r="CG132">
        <v>0</v>
      </c>
      <c r="CH132">
        <v>0</v>
      </c>
      <c r="CI132">
        <v>2.1</v>
      </c>
      <c r="CJ132">
        <v>49</v>
      </c>
      <c r="CK132">
        <v>0</v>
      </c>
      <c r="CL132">
        <v>0</v>
      </c>
    </row>
    <row r="133" spans="1:90" ht="15" x14ac:dyDescent="0.25">
      <c r="A133" s="258" t="s">
        <v>376</v>
      </c>
      <c r="B133" s="258">
        <f>'Rankings 2019-20'!B126</f>
        <v>43273.8</v>
      </c>
      <c r="C133" s="258"/>
      <c r="D133" s="3">
        <v>49202.1</v>
      </c>
      <c r="E133" s="3"/>
      <c r="F133" s="3">
        <v>57473.7</v>
      </c>
      <c r="G133" s="3"/>
      <c r="H133" s="3">
        <v>55394.8</v>
      </c>
      <c r="I133" s="3"/>
      <c r="J133" s="3">
        <v>46684.1</v>
      </c>
      <c r="K133" s="3"/>
      <c r="L133" s="3">
        <v>45845.5</v>
      </c>
      <c r="O133" s="226">
        <f>AVERAGE(B133,D133,F133)</f>
        <v>49983.19999999999</v>
      </c>
      <c r="T133">
        <v>45845.5</v>
      </c>
      <c r="V133">
        <v>47375.1</v>
      </c>
      <c r="AB133" s="158"/>
      <c r="AZ133">
        <f>SUM(AZ10:AZ14)</f>
        <v>25626.733333333334</v>
      </c>
      <c r="BM133" s="53" t="s">
        <v>81</v>
      </c>
      <c r="BN133" t="s">
        <v>27</v>
      </c>
      <c r="BO133">
        <v>0</v>
      </c>
      <c r="BP133">
        <v>0</v>
      </c>
      <c r="BQ133">
        <v>0</v>
      </c>
      <c r="BR133">
        <v>0</v>
      </c>
      <c r="BS133">
        <v>5.9</v>
      </c>
      <c r="BT133">
        <v>52</v>
      </c>
      <c r="BU133">
        <v>0</v>
      </c>
      <c r="BV133">
        <v>0</v>
      </c>
      <c r="BW133">
        <v>0</v>
      </c>
      <c r="BX133">
        <v>0</v>
      </c>
      <c r="CA133" s="52"/>
    </row>
    <row r="134" spans="1:90" ht="15" x14ac:dyDescent="0.25">
      <c r="A134" s="52"/>
      <c r="B134" s="52"/>
      <c r="C134" s="52"/>
      <c r="T134" t="s">
        <v>108</v>
      </c>
      <c r="U134" t="s">
        <v>124</v>
      </c>
      <c r="V134" t="s">
        <v>118</v>
      </c>
      <c r="AZ134">
        <f>+AZ133/AZ132</f>
        <v>0.75957018398386011</v>
      </c>
      <c r="BM134" s="52"/>
      <c r="CA134" s="53" t="s">
        <v>86</v>
      </c>
      <c r="CB134" t="s">
        <v>27</v>
      </c>
      <c r="CC134">
        <v>0</v>
      </c>
      <c r="CD134">
        <v>0</v>
      </c>
      <c r="CE134">
        <v>0</v>
      </c>
      <c r="CF134">
        <v>0</v>
      </c>
      <c r="CG134">
        <v>0</v>
      </c>
      <c r="CH134">
        <v>0</v>
      </c>
      <c r="CI134">
        <v>0</v>
      </c>
      <c r="CJ134">
        <v>0</v>
      </c>
      <c r="CK134">
        <v>44.5</v>
      </c>
      <c r="CL134">
        <v>33</v>
      </c>
    </row>
    <row r="135" spans="1:90" ht="15" x14ac:dyDescent="0.25">
      <c r="A135" s="242" t="s">
        <v>264</v>
      </c>
      <c r="B135" s="242"/>
      <c r="C135" s="242"/>
      <c r="D135" t="s">
        <v>26</v>
      </c>
      <c r="E135" t="s">
        <v>124</v>
      </c>
      <c r="F135" t="s">
        <v>109</v>
      </c>
      <c r="G135" t="s">
        <v>103</v>
      </c>
      <c r="H135" t="s">
        <v>118</v>
      </c>
      <c r="I135" t="s">
        <v>113</v>
      </c>
      <c r="J135" t="s">
        <v>108</v>
      </c>
      <c r="K135" t="s">
        <v>124</v>
      </c>
      <c r="L135" t="s">
        <v>108</v>
      </c>
      <c r="M135" t="s">
        <v>113</v>
      </c>
      <c r="T135">
        <v>47375.1</v>
      </c>
      <c r="V135">
        <v>18044.2</v>
      </c>
      <c r="AB135" s="226">
        <f>AVERAGE(D133,F133,H133)</f>
        <v>54023.533333333326</v>
      </c>
      <c r="BM135" s="53" t="s">
        <v>82</v>
      </c>
      <c r="BN135" t="s">
        <v>27</v>
      </c>
      <c r="BO135">
        <v>0</v>
      </c>
      <c r="BP135">
        <v>0</v>
      </c>
      <c r="BQ135">
        <v>0</v>
      </c>
      <c r="BR135">
        <v>0</v>
      </c>
      <c r="BS135">
        <v>3.6</v>
      </c>
      <c r="BT135">
        <v>53</v>
      </c>
      <c r="BU135">
        <v>7.1</v>
      </c>
      <c r="BV135">
        <v>42</v>
      </c>
      <c r="BW135">
        <v>5.5</v>
      </c>
      <c r="BX135">
        <v>51</v>
      </c>
      <c r="CA135" s="52"/>
    </row>
    <row r="136" spans="1:90" ht="15" x14ac:dyDescent="0.25">
      <c r="A136" s="52"/>
      <c r="B136" s="52"/>
      <c r="C136" s="52"/>
      <c r="D136" s="52"/>
      <c r="E136" s="52"/>
      <c r="F136" s="52"/>
      <c r="BM136" s="52"/>
      <c r="CA136" s="53" t="s">
        <v>56</v>
      </c>
      <c r="CB136" t="s">
        <v>27</v>
      </c>
      <c r="CC136">
        <v>0</v>
      </c>
      <c r="CD136">
        <v>0</v>
      </c>
      <c r="CE136">
        <v>0</v>
      </c>
      <c r="CF136">
        <v>0</v>
      </c>
      <c r="CG136">
        <v>0</v>
      </c>
      <c r="CH136">
        <v>0</v>
      </c>
      <c r="CI136">
        <v>0</v>
      </c>
      <c r="CJ136">
        <v>0</v>
      </c>
      <c r="CK136">
        <v>23.9</v>
      </c>
      <c r="CL136">
        <v>40</v>
      </c>
    </row>
    <row r="137" spans="1:90" ht="15" x14ac:dyDescent="0.25">
      <c r="A137" s="53"/>
      <c r="B137" s="53"/>
      <c r="C137" s="53"/>
      <c r="D137" s="53"/>
      <c r="E137" s="53"/>
      <c r="F137" s="53"/>
      <c r="BM137" s="53" t="s">
        <v>93</v>
      </c>
      <c r="BN137" t="s">
        <v>27</v>
      </c>
      <c r="BO137">
        <v>0</v>
      </c>
      <c r="BP137">
        <v>0</v>
      </c>
      <c r="BQ137">
        <v>0</v>
      </c>
      <c r="BR137">
        <v>0</v>
      </c>
      <c r="BS137">
        <v>2</v>
      </c>
      <c r="BT137">
        <v>54</v>
      </c>
      <c r="BU137">
        <v>0</v>
      </c>
      <c r="BV137">
        <v>0</v>
      </c>
      <c r="BW137">
        <v>0</v>
      </c>
      <c r="BX137">
        <v>0</v>
      </c>
      <c r="CA137" s="52"/>
    </row>
    <row r="138" spans="1:90" ht="15" x14ac:dyDescent="0.25">
      <c r="A138" s="53"/>
      <c r="B138" s="53"/>
      <c r="C138" s="53"/>
      <c r="D138" s="53"/>
      <c r="E138" s="53"/>
      <c r="F138" s="53"/>
      <c r="BM138" s="52"/>
      <c r="CA138" s="53" t="s">
        <v>33</v>
      </c>
      <c r="CB138" t="s">
        <v>27</v>
      </c>
      <c r="CC138">
        <v>0</v>
      </c>
      <c r="CD138">
        <v>0</v>
      </c>
      <c r="CE138">
        <v>0</v>
      </c>
      <c r="CF138">
        <v>0</v>
      </c>
      <c r="CG138">
        <v>0</v>
      </c>
      <c r="CH138">
        <v>0</v>
      </c>
      <c r="CI138">
        <v>0</v>
      </c>
      <c r="CJ138">
        <v>0</v>
      </c>
      <c r="CK138">
        <v>23.1</v>
      </c>
      <c r="CL138">
        <v>41</v>
      </c>
    </row>
    <row r="139" spans="1:90" ht="15" x14ac:dyDescent="0.25">
      <c r="BM139" s="53" t="s">
        <v>98</v>
      </c>
      <c r="BN139" t="s">
        <v>27</v>
      </c>
      <c r="BO139">
        <v>0</v>
      </c>
      <c r="BP139">
        <v>0</v>
      </c>
      <c r="BQ139">
        <v>0</v>
      </c>
      <c r="BR139">
        <v>0</v>
      </c>
      <c r="BS139">
        <v>0</v>
      </c>
      <c r="BT139">
        <v>0</v>
      </c>
      <c r="BU139">
        <v>31.5</v>
      </c>
      <c r="BV139">
        <v>37</v>
      </c>
      <c r="BW139">
        <v>0</v>
      </c>
      <c r="BX139">
        <v>0</v>
      </c>
      <c r="CA139" s="52"/>
    </row>
    <row r="140" spans="1:90" ht="15" x14ac:dyDescent="0.25">
      <c r="BM140" s="52"/>
      <c r="CA140" s="53" t="s">
        <v>83</v>
      </c>
      <c r="CB140" t="s">
        <v>27</v>
      </c>
      <c r="CC140">
        <v>0</v>
      </c>
      <c r="CD140">
        <v>0</v>
      </c>
      <c r="CE140">
        <v>0</v>
      </c>
      <c r="CF140">
        <v>0</v>
      </c>
      <c r="CG140">
        <v>0</v>
      </c>
      <c r="CH140">
        <v>0</v>
      </c>
      <c r="CI140">
        <v>0</v>
      </c>
      <c r="CJ140">
        <v>0</v>
      </c>
      <c r="CK140">
        <v>22.7</v>
      </c>
      <c r="CL140">
        <v>42</v>
      </c>
    </row>
    <row r="141" spans="1:90" ht="15" x14ac:dyDescent="0.25">
      <c r="BM141" s="53" t="s">
        <v>94</v>
      </c>
      <c r="BN141" t="s">
        <v>27</v>
      </c>
      <c r="BO141">
        <v>0</v>
      </c>
      <c r="BP141">
        <v>0</v>
      </c>
      <c r="BQ141">
        <v>0</v>
      </c>
      <c r="BR141">
        <v>0</v>
      </c>
      <c r="BS141">
        <v>0</v>
      </c>
      <c r="BT141">
        <v>0</v>
      </c>
      <c r="BU141">
        <v>7.1</v>
      </c>
      <c r="BV141">
        <v>43</v>
      </c>
      <c r="BW141">
        <v>0</v>
      </c>
      <c r="BX141">
        <v>0</v>
      </c>
      <c r="CA141" s="52"/>
    </row>
    <row r="142" spans="1:90" ht="15" x14ac:dyDescent="0.25">
      <c r="BM142" s="52"/>
      <c r="CA142" s="53" t="s">
        <v>53</v>
      </c>
      <c r="CB142" t="s">
        <v>27</v>
      </c>
      <c r="CC142">
        <v>0</v>
      </c>
      <c r="CD142">
        <v>0</v>
      </c>
      <c r="CE142">
        <v>0</v>
      </c>
      <c r="CF142">
        <v>0</v>
      </c>
      <c r="CG142">
        <v>0</v>
      </c>
      <c r="CH142">
        <v>0</v>
      </c>
      <c r="CI142">
        <v>0</v>
      </c>
      <c r="CJ142">
        <v>0</v>
      </c>
      <c r="CK142">
        <v>8.1999999999999993</v>
      </c>
      <c r="CL142">
        <v>48</v>
      </c>
    </row>
    <row r="143" spans="1:90" ht="15" x14ac:dyDescent="0.25">
      <c r="BM143" s="53" t="s">
        <v>96</v>
      </c>
      <c r="BN143" t="s">
        <v>27</v>
      </c>
      <c r="BO143">
        <v>0</v>
      </c>
      <c r="BP143">
        <v>0</v>
      </c>
      <c r="BQ143">
        <v>0</v>
      </c>
      <c r="BR143">
        <v>0</v>
      </c>
      <c r="BS143">
        <v>0</v>
      </c>
      <c r="BT143">
        <v>0</v>
      </c>
      <c r="BU143">
        <v>4</v>
      </c>
      <c r="BV143">
        <v>47</v>
      </c>
      <c r="BW143">
        <v>6.3</v>
      </c>
      <c r="BX143">
        <v>48</v>
      </c>
      <c r="CA143" s="52"/>
    </row>
    <row r="144" spans="1:90" ht="15" x14ac:dyDescent="0.25">
      <c r="BM144" s="52"/>
      <c r="CA144" s="53" t="s">
        <v>78</v>
      </c>
      <c r="CB144" t="s">
        <v>27</v>
      </c>
      <c r="CC144">
        <v>0</v>
      </c>
      <c r="CD144">
        <v>0</v>
      </c>
      <c r="CE144">
        <v>0</v>
      </c>
      <c r="CF144">
        <v>0</v>
      </c>
      <c r="CG144">
        <v>0</v>
      </c>
      <c r="CH144">
        <v>0</v>
      </c>
      <c r="CI144">
        <v>0</v>
      </c>
      <c r="CJ144">
        <v>0</v>
      </c>
      <c r="CK144">
        <v>7.9</v>
      </c>
      <c r="CL144">
        <v>50</v>
      </c>
    </row>
    <row r="145" spans="65:90" ht="15" x14ac:dyDescent="0.25">
      <c r="BM145" s="53" t="s">
        <v>95</v>
      </c>
      <c r="BN145" t="s">
        <v>27</v>
      </c>
      <c r="BO145">
        <v>0</v>
      </c>
      <c r="BP145">
        <v>0</v>
      </c>
      <c r="BQ145">
        <v>0</v>
      </c>
      <c r="BR145">
        <v>0</v>
      </c>
      <c r="BS145">
        <v>0</v>
      </c>
      <c r="BT145">
        <v>0</v>
      </c>
      <c r="BU145">
        <v>0.5</v>
      </c>
      <c r="BV145">
        <v>51</v>
      </c>
      <c r="BW145">
        <v>0</v>
      </c>
      <c r="BX145">
        <v>0</v>
      </c>
      <c r="CA145" s="52"/>
    </row>
    <row r="146" spans="65:90" ht="15" x14ac:dyDescent="0.25">
      <c r="BM146" s="52"/>
      <c r="CA146" s="53" t="s">
        <v>81</v>
      </c>
      <c r="CB146" t="s">
        <v>27</v>
      </c>
      <c r="CC146">
        <v>0</v>
      </c>
      <c r="CD146">
        <v>0</v>
      </c>
      <c r="CE146">
        <v>0</v>
      </c>
      <c r="CF146">
        <v>0</v>
      </c>
      <c r="CG146">
        <v>0</v>
      </c>
      <c r="CH146">
        <v>0</v>
      </c>
      <c r="CI146">
        <v>0</v>
      </c>
      <c r="CJ146">
        <v>0</v>
      </c>
      <c r="CK146">
        <v>5.9</v>
      </c>
      <c r="CL146">
        <v>52</v>
      </c>
    </row>
    <row r="147" spans="65:90" ht="15" x14ac:dyDescent="0.25">
      <c r="BM147" s="53" t="s">
        <v>114</v>
      </c>
      <c r="BN147" t="s">
        <v>27</v>
      </c>
      <c r="BO147">
        <v>0</v>
      </c>
      <c r="BP147">
        <v>0</v>
      </c>
      <c r="BQ147">
        <v>0</v>
      </c>
      <c r="BR147">
        <v>0</v>
      </c>
      <c r="BS147">
        <v>0</v>
      </c>
      <c r="BT147">
        <v>0</v>
      </c>
      <c r="BU147">
        <v>0</v>
      </c>
      <c r="BV147">
        <v>0</v>
      </c>
      <c r="BW147">
        <v>141.80000000000001</v>
      </c>
      <c r="BX147">
        <v>30</v>
      </c>
      <c r="CA147" s="52"/>
    </row>
    <row r="148" spans="65:90" ht="15" x14ac:dyDescent="0.25">
      <c r="BM148" s="52"/>
      <c r="CA148" s="53" t="s">
        <v>82</v>
      </c>
      <c r="CB148" t="s">
        <v>27</v>
      </c>
      <c r="CC148">
        <v>0</v>
      </c>
      <c r="CD148">
        <v>0</v>
      </c>
      <c r="CE148">
        <v>0</v>
      </c>
      <c r="CF148">
        <v>0</v>
      </c>
      <c r="CG148">
        <v>0</v>
      </c>
      <c r="CH148">
        <v>0</v>
      </c>
      <c r="CI148">
        <v>0</v>
      </c>
      <c r="CJ148">
        <v>0</v>
      </c>
      <c r="CK148">
        <v>3.6</v>
      </c>
      <c r="CL148">
        <v>53</v>
      </c>
    </row>
    <row r="149" spans="65:90" ht="15" x14ac:dyDescent="0.25">
      <c r="BM149" s="53" t="s">
        <v>115</v>
      </c>
      <c r="BN149" t="s">
        <v>27</v>
      </c>
      <c r="BO149">
        <v>0</v>
      </c>
      <c r="BP149">
        <v>0</v>
      </c>
      <c r="BQ149">
        <v>0</v>
      </c>
      <c r="BR149">
        <v>0</v>
      </c>
      <c r="BS149">
        <v>0</v>
      </c>
      <c r="BT149">
        <v>0</v>
      </c>
      <c r="BU149">
        <v>0</v>
      </c>
      <c r="BV149">
        <v>0</v>
      </c>
      <c r="BW149">
        <v>5.6</v>
      </c>
      <c r="BX149">
        <v>50</v>
      </c>
      <c r="CA149" s="52"/>
    </row>
    <row r="150" spans="65:90" ht="15" x14ac:dyDescent="0.25">
      <c r="BM150" s="52"/>
      <c r="CA150" s="53" t="s">
        <v>93</v>
      </c>
      <c r="CB150" t="s">
        <v>27</v>
      </c>
      <c r="CC150">
        <v>0</v>
      </c>
      <c r="CD150">
        <v>0</v>
      </c>
      <c r="CE150">
        <v>0</v>
      </c>
      <c r="CF150">
        <v>0</v>
      </c>
      <c r="CG150">
        <v>0</v>
      </c>
      <c r="CH150">
        <v>0</v>
      </c>
      <c r="CI150">
        <v>0</v>
      </c>
      <c r="CJ150">
        <v>0</v>
      </c>
      <c r="CK150">
        <v>2</v>
      </c>
      <c r="CL150">
        <v>54</v>
      </c>
    </row>
    <row r="151" spans="65:90" ht="15" x14ac:dyDescent="0.25">
      <c r="BM151" s="53" t="s">
        <v>26</v>
      </c>
      <c r="BN151" t="s">
        <v>129</v>
      </c>
      <c r="BO151" t="s">
        <v>108</v>
      </c>
      <c r="BP151" t="s">
        <v>113</v>
      </c>
      <c r="BQ151" t="s">
        <v>108</v>
      </c>
      <c r="BR151" t="s">
        <v>113</v>
      </c>
      <c r="BS151" t="s">
        <v>108</v>
      </c>
      <c r="BT151" t="s">
        <v>113</v>
      </c>
      <c r="BU151" t="s">
        <v>108</v>
      </c>
      <c r="BV151" t="s">
        <v>130</v>
      </c>
      <c r="BW151" t="s">
        <v>26</v>
      </c>
      <c r="BX151" t="s">
        <v>113</v>
      </c>
      <c r="CA151" s="52"/>
    </row>
    <row r="152" spans="65:90" ht="15" x14ac:dyDescent="0.25">
      <c r="BM152" s="53" t="s">
        <v>117</v>
      </c>
      <c r="BN152" t="s">
        <v>27</v>
      </c>
      <c r="BO152">
        <v>48405.1</v>
      </c>
      <c r="BQ152">
        <v>45213.9</v>
      </c>
      <c r="BS152">
        <v>59968.1</v>
      </c>
      <c r="BU152">
        <v>54068.7</v>
      </c>
      <c r="BW152">
        <v>54353.599999999999</v>
      </c>
      <c r="CA152" s="53" t="s">
        <v>26</v>
      </c>
      <c r="CB152" t="s">
        <v>129</v>
      </c>
      <c r="CC152" t="s">
        <v>108</v>
      </c>
      <c r="CD152" t="s">
        <v>113</v>
      </c>
      <c r="CE152" t="s">
        <v>108</v>
      </c>
      <c r="CF152" t="s">
        <v>113</v>
      </c>
      <c r="CG152" t="s">
        <v>108</v>
      </c>
      <c r="CH152" t="s">
        <v>130</v>
      </c>
      <c r="CI152" t="s">
        <v>26</v>
      </c>
      <c r="CJ152" t="s">
        <v>130</v>
      </c>
      <c r="CK152" t="s">
        <v>26</v>
      </c>
      <c r="CL152" t="s">
        <v>113</v>
      </c>
    </row>
    <row r="153" spans="65:90" ht="15" x14ac:dyDescent="0.25">
      <c r="CA153" s="53" t="s">
        <v>117</v>
      </c>
      <c r="CB153" t="s">
        <v>27</v>
      </c>
      <c r="CC153">
        <v>37914.800000000003</v>
      </c>
      <c r="CE153">
        <v>45256.4</v>
      </c>
      <c r="CG153">
        <v>48345.4</v>
      </c>
      <c r="CI153">
        <v>45213.9</v>
      </c>
      <c r="CK153">
        <v>59968.1</v>
      </c>
    </row>
    <row r="154" spans="65:90" x14ac:dyDescent="0.25">
      <c r="CA154" s="52"/>
    </row>
    <row r="155" spans="65:90" ht="15" x14ac:dyDescent="0.25">
      <c r="CA155" s="53" t="s">
        <v>26</v>
      </c>
      <c r="CB155" t="s">
        <v>129</v>
      </c>
      <c r="CC155" t="s">
        <v>108</v>
      </c>
      <c r="CD155" t="s">
        <v>113</v>
      </c>
      <c r="CE155" t="s">
        <v>108</v>
      </c>
      <c r="CF155" t="s">
        <v>113</v>
      </c>
      <c r="CG155" t="s">
        <v>108</v>
      </c>
      <c r="CH155" t="s">
        <v>130</v>
      </c>
      <c r="CI155" t="s">
        <v>26</v>
      </c>
      <c r="CJ155" t="s">
        <v>130</v>
      </c>
      <c r="CK155" t="s">
        <v>26</v>
      </c>
      <c r="CL155" t="s">
        <v>113</v>
      </c>
    </row>
    <row r="156" spans="65:90" ht="15" x14ac:dyDescent="0.25">
      <c r="CA156" s="53"/>
      <c r="CC156" t="s">
        <v>117</v>
      </c>
      <c r="CD156" t="s">
        <v>131</v>
      </c>
      <c r="CE156" t="s">
        <v>132</v>
      </c>
      <c r="CF156" t="s">
        <v>133</v>
      </c>
      <c r="CG156" t="s">
        <v>184</v>
      </c>
      <c r="CH156" t="s">
        <v>185</v>
      </c>
      <c r="CI156" t="s">
        <v>110</v>
      </c>
    </row>
    <row r="157" spans="65:90" ht="15" x14ac:dyDescent="0.25">
      <c r="CA157" s="53"/>
      <c r="CC157" t="s">
        <v>137</v>
      </c>
      <c r="CD157" t="s">
        <v>138</v>
      </c>
      <c r="CE157" t="s">
        <v>139</v>
      </c>
      <c r="CF157" t="s">
        <v>140</v>
      </c>
      <c r="CG157" t="s">
        <v>141</v>
      </c>
      <c r="CH157" t="s">
        <v>142</v>
      </c>
      <c r="CI157" t="s">
        <v>179</v>
      </c>
      <c r="CJ157" s="54">
        <v>40909</v>
      </c>
    </row>
    <row r="158" spans="65:90" ht="15" x14ac:dyDescent="0.25">
      <c r="CA158" s="53"/>
      <c r="CD158" t="s">
        <v>144</v>
      </c>
      <c r="CE158" t="s">
        <v>145</v>
      </c>
      <c r="CF158" t="s">
        <v>146</v>
      </c>
      <c r="CG158" t="s">
        <v>147</v>
      </c>
      <c r="CH158" t="s">
        <v>180</v>
      </c>
      <c r="CI158" t="s">
        <v>181</v>
      </c>
    </row>
    <row r="159" spans="65:90" ht="15" x14ac:dyDescent="0.25">
      <c r="CA159" s="53"/>
      <c r="CE159" t="s">
        <v>150</v>
      </c>
      <c r="CF159" t="s">
        <v>151</v>
      </c>
      <c r="CG159" t="s">
        <v>152</v>
      </c>
      <c r="CH159" t="s">
        <v>153</v>
      </c>
    </row>
    <row r="160" spans="65:90" x14ac:dyDescent="0.25">
      <c r="CA160" s="52"/>
    </row>
    <row r="161" spans="79:90" ht="15" x14ac:dyDescent="0.25">
      <c r="CA161" s="53"/>
      <c r="CC161" t="s">
        <v>182</v>
      </c>
      <c r="CD161">
        <v>2012</v>
      </c>
      <c r="CE161" t="s">
        <v>183</v>
      </c>
      <c r="CF161">
        <v>2011</v>
      </c>
      <c r="CG161" t="s">
        <v>154</v>
      </c>
      <c r="CH161">
        <v>2010</v>
      </c>
      <c r="CI161" t="s">
        <v>155</v>
      </c>
      <c r="CJ161">
        <v>2009</v>
      </c>
      <c r="CK161" t="s">
        <v>156</v>
      </c>
      <c r="CL161">
        <v>2008</v>
      </c>
    </row>
    <row r="162" spans="79:90" ht="15" x14ac:dyDescent="0.25">
      <c r="CA162" s="53" t="s">
        <v>110</v>
      </c>
      <c r="CC162" t="s">
        <v>111</v>
      </c>
      <c r="CD162" t="s">
        <v>112</v>
      </c>
      <c r="CE162" t="s">
        <v>111</v>
      </c>
      <c r="CF162" t="s">
        <v>112</v>
      </c>
      <c r="CG162" t="s">
        <v>111</v>
      </c>
      <c r="CH162" t="s">
        <v>112</v>
      </c>
      <c r="CI162" t="s">
        <v>111</v>
      </c>
      <c r="CJ162" t="s">
        <v>112</v>
      </c>
      <c r="CK162" t="s">
        <v>111</v>
      </c>
      <c r="CL162" t="s">
        <v>112</v>
      </c>
    </row>
    <row r="163" spans="79:90" ht="15" x14ac:dyDescent="0.25">
      <c r="CA163" s="53" t="s">
        <v>26</v>
      </c>
      <c r="CB163" t="s">
        <v>129</v>
      </c>
      <c r="CC163" t="s">
        <v>108</v>
      </c>
      <c r="CD163" t="s">
        <v>113</v>
      </c>
      <c r="CE163" t="s">
        <v>108</v>
      </c>
      <c r="CF163" t="s">
        <v>113</v>
      </c>
      <c r="CG163" t="s">
        <v>108</v>
      </c>
      <c r="CH163" t="s">
        <v>130</v>
      </c>
      <c r="CI163" t="s">
        <v>26</v>
      </c>
      <c r="CJ163" t="s">
        <v>130</v>
      </c>
      <c r="CK163" t="s">
        <v>26</v>
      </c>
      <c r="CL163" t="s">
        <v>113</v>
      </c>
    </row>
    <row r="164" spans="79:90" ht="15" x14ac:dyDescent="0.25">
      <c r="CA164" s="53" t="s">
        <v>71</v>
      </c>
      <c r="CB164" t="s">
        <v>27</v>
      </c>
      <c r="CC164">
        <v>836.6</v>
      </c>
      <c r="CD164">
        <v>1</v>
      </c>
      <c r="CE164">
        <v>1984.3</v>
      </c>
      <c r="CF164">
        <v>1</v>
      </c>
      <c r="CG164">
        <v>2269.3000000000002</v>
      </c>
      <c r="CH164">
        <v>1</v>
      </c>
      <c r="CI164">
        <v>2192.6</v>
      </c>
      <c r="CJ164">
        <v>1</v>
      </c>
      <c r="CK164">
        <v>747.1</v>
      </c>
      <c r="CL164">
        <v>2</v>
      </c>
    </row>
    <row r="165" spans="79:90" x14ac:dyDescent="0.25">
      <c r="CA165" s="52"/>
    </row>
    <row r="166" spans="79:90" ht="15" x14ac:dyDescent="0.25">
      <c r="CA166" s="53" t="s">
        <v>34</v>
      </c>
      <c r="CB166" t="s">
        <v>27</v>
      </c>
      <c r="CC166">
        <v>111.1</v>
      </c>
      <c r="CD166">
        <v>2</v>
      </c>
      <c r="CE166">
        <v>305.60000000000002</v>
      </c>
      <c r="CF166">
        <v>3</v>
      </c>
      <c r="CG166">
        <v>870.3</v>
      </c>
      <c r="CH166">
        <v>2</v>
      </c>
      <c r="CI166">
        <v>363.2</v>
      </c>
      <c r="CJ166">
        <v>2</v>
      </c>
      <c r="CK166">
        <v>578</v>
      </c>
      <c r="CL166">
        <v>3</v>
      </c>
    </row>
    <row r="167" spans="79:90" x14ac:dyDescent="0.25">
      <c r="CA167" s="52"/>
    </row>
    <row r="168" spans="79:90" ht="15" x14ac:dyDescent="0.25">
      <c r="CA168" s="53" t="s">
        <v>42</v>
      </c>
      <c r="CB168" t="s">
        <v>27</v>
      </c>
      <c r="CC168">
        <v>0.3</v>
      </c>
      <c r="CD168">
        <v>3</v>
      </c>
      <c r="CE168">
        <v>0.3</v>
      </c>
      <c r="CF168">
        <v>11</v>
      </c>
      <c r="CG168">
        <v>0.3</v>
      </c>
      <c r="CH168">
        <v>6</v>
      </c>
      <c r="CI168">
        <v>0.3</v>
      </c>
      <c r="CJ168">
        <v>7</v>
      </c>
      <c r="CK168">
        <v>0.2</v>
      </c>
      <c r="CL168">
        <v>20</v>
      </c>
    </row>
    <row r="169" spans="79:90" x14ac:dyDescent="0.25">
      <c r="CA169" s="52"/>
    </row>
    <row r="170" spans="79:90" ht="15" x14ac:dyDescent="0.25">
      <c r="CA170" s="53" t="s">
        <v>60</v>
      </c>
      <c r="CB170" t="s">
        <v>27</v>
      </c>
      <c r="CC170">
        <v>0.3</v>
      </c>
      <c r="CD170">
        <v>4</v>
      </c>
      <c r="CE170">
        <v>0.2</v>
      </c>
      <c r="CF170">
        <v>12</v>
      </c>
      <c r="CG170">
        <v>1</v>
      </c>
      <c r="CH170">
        <v>5</v>
      </c>
      <c r="CI170">
        <v>1.4</v>
      </c>
      <c r="CJ170">
        <v>6</v>
      </c>
      <c r="CK170">
        <v>2.5</v>
      </c>
      <c r="CL170">
        <v>19</v>
      </c>
    </row>
    <row r="171" spans="79:90" x14ac:dyDescent="0.25">
      <c r="CA171" s="52"/>
    </row>
    <row r="172" spans="79:90" ht="15" x14ac:dyDescent="0.25">
      <c r="CA172" s="53" t="s">
        <v>29</v>
      </c>
      <c r="CB172" t="s">
        <v>27</v>
      </c>
      <c r="CC172">
        <v>0</v>
      </c>
      <c r="CD172">
        <v>0</v>
      </c>
      <c r="CE172">
        <v>655.8</v>
      </c>
      <c r="CF172">
        <v>2</v>
      </c>
      <c r="CG172">
        <v>0</v>
      </c>
      <c r="CH172">
        <v>0</v>
      </c>
      <c r="CI172">
        <v>0</v>
      </c>
      <c r="CJ172">
        <v>0</v>
      </c>
      <c r="CK172">
        <v>2460</v>
      </c>
      <c r="CL172">
        <v>1</v>
      </c>
    </row>
    <row r="173" spans="79:90" x14ac:dyDescent="0.25">
      <c r="CA173" s="52"/>
    </row>
    <row r="174" spans="79:90" ht="15" x14ac:dyDescent="0.25">
      <c r="CA174" s="53" t="s">
        <v>40</v>
      </c>
      <c r="CB174" t="s">
        <v>27</v>
      </c>
      <c r="CC174">
        <v>0</v>
      </c>
      <c r="CD174">
        <v>0</v>
      </c>
      <c r="CE174">
        <v>125.1</v>
      </c>
      <c r="CF174">
        <v>4</v>
      </c>
      <c r="CG174">
        <v>5.9</v>
      </c>
      <c r="CH174">
        <v>4</v>
      </c>
      <c r="CI174">
        <v>0</v>
      </c>
      <c r="CJ174">
        <v>0</v>
      </c>
      <c r="CK174">
        <v>181.8</v>
      </c>
      <c r="CL174">
        <v>8</v>
      </c>
    </row>
    <row r="175" spans="79:90" x14ac:dyDescent="0.25">
      <c r="CA175" s="52"/>
    </row>
    <row r="176" spans="79:90" ht="15" x14ac:dyDescent="0.25">
      <c r="CA176" s="53" t="s">
        <v>55</v>
      </c>
      <c r="CB176" t="s">
        <v>27</v>
      </c>
      <c r="CC176">
        <v>0</v>
      </c>
      <c r="CD176">
        <v>0</v>
      </c>
      <c r="CE176">
        <v>111.9</v>
      </c>
      <c r="CF176">
        <v>5</v>
      </c>
      <c r="CG176">
        <v>97.6</v>
      </c>
      <c r="CH176">
        <v>3</v>
      </c>
      <c r="CI176">
        <v>0</v>
      </c>
      <c r="CJ176">
        <v>0</v>
      </c>
      <c r="CK176">
        <v>0</v>
      </c>
      <c r="CL176">
        <v>0</v>
      </c>
    </row>
    <row r="177" spans="79:90" x14ac:dyDescent="0.25">
      <c r="CA177" s="52"/>
    </row>
    <row r="178" spans="79:90" ht="15" x14ac:dyDescent="0.25">
      <c r="CA178" s="53" t="s">
        <v>168</v>
      </c>
      <c r="CB178" t="s">
        <v>27</v>
      </c>
      <c r="CC178">
        <v>0</v>
      </c>
      <c r="CD178">
        <v>0</v>
      </c>
      <c r="CE178">
        <v>68</v>
      </c>
      <c r="CF178">
        <v>6</v>
      </c>
      <c r="CG178">
        <v>0</v>
      </c>
      <c r="CH178">
        <v>0</v>
      </c>
      <c r="CI178">
        <v>0</v>
      </c>
      <c r="CJ178">
        <v>0</v>
      </c>
      <c r="CK178">
        <v>393.4</v>
      </c>
      <c r="CL178">
        <v>5</v>
      </c>
    </row>
    <row r="179" spans="79:90" x14ac:dyDescent="0.25">
      <c r="CA179" s="52"/>
    </row>
    <row r="180" spans="79:90" ht="15" x14ac:dyDescent="0.25">
      <c r="CA180" s="53" t="s">
        <v>162</v>
      </c>
      <c r="CB180" t="s">
        <v>27</v>
      </c>
      <c r="CC180">
        <v>0</v>
      </c>
      <c r="CD180">
        <v>0</v>
      </c>
      <c r="CE180">
        <v>39.6</v>
      </c>
      <c r="CF180">
        <v>7</v>
      </c>
      <c r="CG180">
        <v>0</v>
      </c>
      <c r="CH180">
        <v>0</v>
      </c>
      <c r="CI180">
        <v>0</v>
      </c>
      <c r="CJ180">
        <v>0</v>
      </c>
      <c r="CK180">
        <v>563.79999999999995</v>
      </c>
      <c r="CL180">
        <v>4</v>
      </c>
    </row>
    <row r="181" spans="79:90" x14ac:dyDescent="0.25">
      <c r="CA181" s="52"/>
    </row>
    <row r="182" spans="79:90" ht="15" x14ac:dyDescent="0.25">
      <c r="CA182" s="53" t="s">
        <v>164</v>
      </c>
      <c r="CB182" t="s">
        <v>27</v>
      </c>
      <c r="CC182">
        <v>0</v>
      </c>
      <c r="CD182">
        <v>0</v>
      </c>
      <c r="CE182">
        <v>33</v>
      </c>
      <c r="CF182">
        <v>8</v>
      </c>
      <c r="CG182">
        <v>0</v>
      </c>
      <c r="CH182">
        <v>0</v>
      </c>
      <c r="CI182">
        <v>38.5</v>
      </c>
      <c r="CJ182">
        <v>3</v>
      </c>
      <c r="CK182">
        <v>297.39999999999998</v>
      </c>
      <c r="CL182">
        <v>6</v>
      </c>
    </row>
    <row r="183" spans="79:90" x14ac:dyDescent="0.25">
      <c r="CA183" s="52"/>
    </row>
    <row r="184" spans="79:90" ht="15" x14ac:dyDescent="0.25">
      <c r="CA184" s="53" t="s">
        <v>61</v>
      </c>
      <c r="CB184" t="s">
        <v>27</v>
      </c>
      <c r="CC184">
        <v>0</v>
      </c>
      <c r="CD184">
        <v>0</v>
      </c>
      <c r="CE184">
        <v>6.3</v>
      </c>
      <c r="CF184">
        <v>9</v>
      </c>
      <c r="CG184">
        <v>0</v>
      </c>
      <c r="CH184">
        <v>0</v>
      </c>
      <c r="CI184">
        <v>0</v>
      </c>
      <c r="CJ184">
        <v>0</v>
      </c>
      <c r="CK184">
        <v>0</v>
      </c>
      <c r="CL184">
        <v>0</v>
      </c>
    </row>
    <row r="185" spans="79:90" x14ac:dyDescent="0.25">
      <c r="CA185" s="52"/>
    </row>
    <row r="186" spans="79:90" ht="15" x14ac:dyDescent="0.25">
      <c r="CA186" s="53" t="s">
        <v>35</v>
      </c>
      <c r="CB186" t="s">
        <v>27</v>
      </c>
      <c r="CC186">
        <v>0</v>
      </c>
      <c r="CD186">
        <v>0</v>
      </c>
      <c r="CE186">
        <v>4.8</v>
      </c>
      <c r="CF186">
        <v>10</v>
      </c>
      <c r="CG186">
        <v>0</v>
      </c>
      <c r="CH186">
        <v>0</v>
      </c>
      <c r="CI186">
        <v>0</v>
      </c>
      <c r="CJ186">
        <v>0</v>
      </c>
      <c r="CK186">
        <v>0</v>
      </c>
      <c r="CL186">
        <v>0</v>
      </c>
    </row>
    <row r="187" spans="79:90" x14ac:dyDescent="0.25">
      <c r="CA187" s="52"/>
    </row>
    <row r="188" spans="79:90" ht="15" x14ac:dyDescent="0.25">
      <c r="CA188" s="53" t="s">
        <v>106</v>
      </c>
      <c r="CB188" t="s">
        <v>27</v>
      </c>
      <c r="CC188">
        <v>0</v>
      </c>
      <c r="CD188">
        <v>0</v>
      </c>
      <c r="CE188">
        <v>0.1</v>
      </c>
      <c r="CF188">
        <v>13</v>
      </c>
      <c r="CG188">
        <v>0</v>
      </c>
      <c r="CH188">
        <v>0</v>
      </c>
      <c r="CI188">
        <v>0</v>
      </c>
      <c r="CJ188">
        <v>0</v>
      </c>
      <c r="CK188">
        <v>0</v>
      </c>
      <c r="CL188">
        <v>0</v>
      </c>
    </row>
    <row r="189" spans="79:90" x14ac:dyDescent="0.25">
      <c r="CA189" s="52"/>
    </row>
    <row r="190" spans="79:90" ht="15" x14ac:dyDescent="0.25">
      <c r="CA190" s="53" t="s">
        <v>186</v>
      </c>
      <c r="CB190" t="s">
        <v>27</v>
      </c>
      <c r="CC190">
        <v>0</v>
      </c>
      <c r="CD190">
        <v>0</v>
      </c>
      <c r="CE190">
        <v>0</v>
      </c>
      <c r="CF190">
        <v>0</v>
      </c>
      <c r="CG190">
        <v>0</v>
      </c>
      <c r="CH190">
        <v>0</v>
      </c>
      <c r="CI190">
        <v>28.2</v>
      </c>
      <c r="CJ190">
        <v>4</v>
      </c>
      <c r="CK190">
        <v>27.6</v>
      </c>
      <c r="CL190">
        <v>16</v>
      </c>
    </row>
    <row r="191" spans="79:90" x14ac:dyDescent="0.25">
      <c r="CA191" s="52"/>
    </row>
    <row r="192" spans="79:90" ht="15" x14ac:dyDescent="0.25">
      <c r="CA192" s="53" t="s">
        <v>62</v>
      </c>
      <c r="CB192" t="s">
        <v>27</v>
      </c>
      <c r="CC192">
        <v>0</v>
      </c>
      <c r="CD192">
        <v>0</v>
      </c>
      <c r="CE192">
        <v>0</v>
      </c>
      <c r="CF192">
        <v>0</v>
      </c>
      <c r="CG192">
        <v>0</v>
      </c>
      <c r="CH192">
        <v>0</v>
      </c>
      <c r="CI192">
        <v>13.2</v>
      </c>
      <c r="CJ192">
        <v>5</v>
      </c>
      <c r="CK192">
        <v>19.600000000000001</v>
      </c>
      <c r="CL192">
        <v>18</v>
      </c>
    </row>
    <row r="193" spans="79:90" x14ac:dyDescent="0.25">
      <c r="CA193" s="52"/>
    </row>
    <row r="194" spans="79:90" ht="15" x14ac:dyDescent="0.25">
      <c r="CA194" s="53" t="s">
        <v>187</v>
      </c>
      <c r="CB194" t="s">
        <v>27</v>
      </c>
      <c r="CC194">
        <v>0</v>
      </c>
      <c r="CD194">
        <v>0</v>
      </c>
      <c r="CE194">
        <v>0</v>
      </c>
      <c r="CF194">
        <v>0</v>
      </c>
      <c r="CG194">
        <v>0</v>
      </c>
      <c r="CH194">
        <v>0</v>
      </c>
      <c r="CI194">
        <v>0</v>
      </c>
      <c r="CJ194">
        <v>0</v>
      </c>
      <c r="CK194">
        <v>234.1</v>
      </c>
      <c r="CL194">
        <v>7</v>
      </c>
    </row>
    <row r="195" spans="79:90" x14ac:dyDescent="0.25">
      <c r="CA195" s="52"/>
    </row>
    <row r="196" spans="79:90" ht="15" x14ac:dyDescent="0.25">
      <c r="CA196" s="53" t="s">
        <v>161</v>
      </c>
      <c r="CB196" t="s">
        <v>27</v>
      </c>
      <c r="CC196">
        <v>0</v>
      </c>
      <c r="CD196">
        <v>0</v>
      </c>
      <c r="CE196">
        <v>0</v>
      </c>
      <c r="CF196">
        <v>0</v>
      </c>
      <c r="CG196">
        <v>0</v>
      </c>
      <c r="CH196">
        <v>0</v>
      </c>
      <c r="CI196">
        <v>0</v>
      </c>
      <c r="CJ196">
        <v>0</v>
      </c>
      <c r="CK196">
        <v>150.69999999999999</v>
      </c>
      <c r="CL196">
        <v>9</v>
      </c>
    </row>
    <row r="197" spans="79:90" x14ac:dyDescent="0.25">
      <c r="CA197" s="52"/>
    </row>
    <row r="198" spans="79:90" ht="15" x14ac:dyDescent="0.25">
      <c r="CA198" s="53" t="s">
        <v>188</v>
      </c>
      <c r="CB198" t="s">
        <v>27</v>
      </c>
      <c r="CC198">
        <v>0</v>
      </c>
      <c r="CD198">
        <v>0</v>
      </c>
      <c r="CE198">
        <v>0</v>
      </c>
      <c r="CF198">
        <v>0</v>
      </c>
      <c r="CG198">
        <v>0</v>
      </c>
      <c r="CH198">
        <v>0</v>
      </c>
      <c r="CI198">
        <v>0</v>
      </c>
      <c r="CJ198">
        <v>0</v>
      </c>
      <c r="CK198">
        <v>129.9</v>
      </c>
      <c r="CL198">
        <v>10</v>
      </c>
    </row>
    <row r="199" spans="79:90" x14ac:dyDescent="0.25">
      <c r="CA199" s="52"/>
    </row>
    <row r="200" spans="79:90" ht="15" x14ac:dyDescent="0.25">
      <c r="CA200" s="53" t="s">
        <v>30</v>
      </c>
      <c r="CB200" t="s">
        <v>27</v>
      </c>
      <c r="CC200">
        <v>0</v>
      </c>
      <c r="CD200">
        <v>0</v>
      </c>
      <c r="CE200">
        <v>0</v>
      </c>
      <c r="CF200">
        <v>0</v>
      </c>
      <c r="CG200">
        <v>0</v>
      </c>
      <c r="CH200">
        <v>0</v>
      </c>
      <c r="CI200">
        <v>0</v>
      </c>
      <c r="CJ200">
        <v>0</v>
      </c>
      <c r="CK200">
        <v>113.8</v>
      </c>
      <c r="CL200">
        <v>11</v>
      </c>
    </row>
    <row r="201" spans="79:90" x14ac:dyDescent="0.25">
      <c r="CA201" s="52"/>
    </row>
    <row r="202" spans="79:90" ht="15" x14ac:dyDescent="0.25">
      <c r="CA202" s="53" t="s">
        <v>169</v>
      </c>
      <c r="CB202" t="s">
        <v>27</v>
      </c>
      <c r="CC202">
        <v>0</v>
      </c>
      <c r="CD202">
        <v>0</v>
      </c>
      <c r="CE202">
        <v>0</v>
      </c>
      <c r="CF202">
        <v>0</v>
      </c>
      <c r="CG202">
        <v>0</v>
      </c>
      <c r="CH202">
        <v>0</v>
      </c>
      <c r="CI202">
        <v>0</v>
      </c>
      <c r="CJ202">
        <v>0</v>
      </c>
      <c r="CK202">
        <v>91.5</v>
      </c>
      <c r="CL202">
        <v>12</v>
      </c>
    </row>
    <row r="203" spans="79:90" x14ac:dyDescent="0.25">
      <c r="CA203" s="52"/>
    </row>
    <row r="204" spans="79:90" ht="15" x14ac:dyDescent="0.25">
      <c r="CA204" s="53" t="s">
        <v>116</v>
      </c>
      <c r="CB204" t="s">
        <v>27</v>
      </c>
      <c r="CC204">
        <v>0</v>
      </c>
      <c r="CD204">
        <v>0</v>
      </c>
      <c r="CE204">
        <v>0</v>
      </c>
      <c r="CF204">
        <v>0</v>
      </c>
      <c r="CG204">
        <v>0</v>
      </c>
      <c r="CH204">
        <v>0</v>
      </c>
      <c r="CI204">
        <v>0</v>
      </c>
      <c r="CJ204">
        <v>0</v>
      </c>
      <c r="CK204">
        <v>86.5</v>
      </c>
      <c r="CL204">
        <v>13</v>
      </c>
    </row>
    <row r="205" spans="79:90" x14ac:dyDescent="0.25">
      <c r="CA205" s="52"/>
    </row>
    <row r="206" spans="79:90" ht="15" x14ac:dyDescent="0.25">
      <c r="CA206" s="53" t="s">
        <v>87</v>
      </c>
      <c r="CB206" t="s">
        <v>27</v>
      </c>
      <c r="CC206">
        <v>0</v>
      </c>
      <c r="CD206">
        <v>0</v>
      </c>
      <c r="CE206">
        <v>0</v>
      </c>
      <c r="CF206">
        <v>0</v>
      </c>
      <c r="CG206">
        <v>0</v>
      </c>
      <c r="CH206">
        <v>0</v>
      </c>
      <c r="CI206">
        <v>0</v>
      </c>
      <c r="CJ206">
        <v>0</v>
      </c>
      <c r="CK206">
        <v>62</v>
      </c>
      <c r="CL206">
        <v>14</v>
      </c>
    </row>
    <row r="207" spans="79:90" x14ac:dyDescent="0.25">
      <c r="CA207" s="52"/>
    </row>
    <row r="208" spans="79:90" ht="15" x14ac:dyDescent="0.25">
      <c r="CA208" s="53" t="s">
        <v>189</v>
      </c>
      <c r="CB208" t="s">
        <v>27</v>
      </c>
      <c r="CC208">
        <v>0</v>
      </c>
      <c r="CD208">
        <v>0</v>
      </c>
      <c r="CE208">
        <v>0</v>
      </c>
      <c r="CF208">
        <v>0</v>
      </c>
      <c r="CG208">
        <v>0</v>
      </c>
      <c r="CH208">
        <v>0</v>
      </c>
      <c r="CI208">
        <v>0</v>
      </c>
      <c r="CJ208">
        <v>0</v>
      </c>
      <c r="CK208">
        <v>34.1</v>
      </c>
      <c r="CL208">
        <v>15</v>
      </c>
    </row>
    <row r="209" spans="79:90" x14ac:dyDescent="0.25">
      <c r="CA209" s="52"/>
    </row>
    <row r="210" spans="79:90" ht="15" x14ac:dyDescent="0.25">
      <c r="CA210" s="53" t="s">
        <v>190</v>
      </c>
      <c r="CB210" t="s">
        <v>27</v>
      </c>
      <c r="CC210">
        <v>0</v>
      </c>
      <c r="CD210">
        <v>0</v>
      </c>
      <c r="CE210">
        <v>0</v>
      </c>
      <c r="CF210">
        <v>0</v>
      </c>
      <c r="CG210">
        <v>0</v>
      </c>
      <c r="CH210">
        <v>0</v>
      </c>
      <c r="CI210">
        <v>0</v>
      </c>
      <c r="CJ210">
        <v>0</v>
      </c>
      <c r="CK210">
        <v>20.7</v>
      </c>
      <c r="CL210">
        <v>17</v>
      </c>
    </row>
    <row r="211" spans="79:90" x14ac:dyDescent="0.25">
      <c r="CA211" s="52"/>
    </row>
    <row r="212" spans="79:90" ht="15" x14ac:dyDescent="0.25">
      <c r="CA212" s="53" t="s">
        <v>26</v>
      </c>
      <c r="CB212" t="s">
        <v>129</v>
      </c>
      <c r="CC212" t="s">
        <v>108</v>
      </c>
      <c r="CD212" t="s">
        <v>113</v>
      </c>
      <c r="CE212" t="s">
        <v>108</v>
      </c>
      <c r="CF212" t="s">
        <v>113</v>
      </c>
      <c r="CG212" t="s">
        <v>108</v>
      </c>
      <c r="CH212" t="s">
        <v>130</v>
      </c>
      <c r="CI212" t="s">
        <v>26</v>
      </c>
      <c r="CJ212" t="s">
        <v>130</v>
      </c>
      <c r="CK212" t="s">
        <v>26</v>
      </c>
      <c r="CL212" t="s">
        <v>113</v>
      </c>
    </row>
    <row r="213" spans="79:90" ht="15" x14ac:dyDescent="0.25">
      <c r="CA213" s="53" t="s">
        <v>117</v>
      </c>
      <c r="CB213" t="s">
        <v>27</v>
      </c>
      <c r="CC213">
        <v>948.2</v>
      </c>
      <c r="CE213">
        <v>3334.9</v>
      </c>
      <c r="CG213">
        <v>3244.4</v>
      </c>
      <c r="CI213">
        <v>2637.3</v>
      </c>
      <c r="CK213">
        <v>6194.5</v>
      </c>
    </row>
    <row r="214" spans="79:90" x14ac:dyDescent="0.25">
      <c r="CA214" s="52"/>
    </row>
    <row r="215" spans="79:90" ht="15" x14ac:dyDescent="0.25">
      <c r="CA215" s="53" t="s">
        <v>26</v>
      </c>
      <c r="CB215" t="s">
        <v>129</v>
      </c>
      <c r="CC215" t="s">
        <v>108</v>
      </c>
      <c r="CD215" t="s">
        <v>113</v>
      </c>
      <c r="CE215" t="s">
        <v>108</v>
      </c>
      <c r="CF215" t="s">
        <v>113</v>
      </c>
      <c r="CG215" t="s">
        <v>108</v>
      </c>
      <c r="CH215" t="s">
        <v>130</v>
      </c>
      <c r="CI215" t="s">
        <v>26</v>
      </c>
      <c r="CJ215" t="s">
        <v>130</v>
      </c>
      <c r="CK215" t="s">
        <v>26</v>
      </c>
      <c r="CL215" t="s">
        <v>113</v>
      </c>
    </row>
    <row r="216" spans="79:90" ht="15" x14ac:dyDescent="0.25">
      <c r="CA216" s="53"/>
      <c r="CC216" t="s">
        <v>117</v>
      </c>
      <c r="CD216" t="s">
        <v>131</v>
      </c>
      <c r="CE216" t="s">
        <v>132</v>
      </c>
      <c r="CF216" t="s">
        <v>133</v>
      </c>
      <c r="CG216" t="s">
        <v>191</v>
      </c>
      <c r="CH216" t="s">
        <v>192</v>
      </c>
      <c r="CI216" t="s">
        <v>110</v>
      </c>
    </row>
    <row r="217" spans="79:90" ht="15" x14ac:dyDescent="0.25">
      <c r="CA217" s="53"/>
      <c r="CC217" t="s">
        <v>137</v>
      </c>
      <c r="CD217" t="s">
        <v>138</v>
      </c>
      <c r="CE217" t="s">
        <v>139</v>
      </c>
      <c r="CF217" t="s">
        <v>140</v>
      </c>
      <c r="CG217" t="s">
        <v>141</v>
      </c>
      <c r="CH217" t="s">
        <v>142</v>
      </c>
      <c r="CI217" t="s">
        <v>179</v>
      </c>
      <c r="CJ217" s="54">
        <v>40909</v>
      </c>
    </row>
    <row r="218" spans="79:90" ht="15" x14ac:dyDescent="0.25">
      <c r="CA218" s="53"/>
      <c r="CD218" t="s">
        <v>144</v>
      </c>
      <c r="CE218" t="s">
        <v>145</v>
      </c>
      <c r="CF218" t="s">
        <v>146</v>
      </c>
      <c r="CG218" t="s">
        <v>147</v>
      </c>
      <c r="CH218" t="s">
        <v>180</v>
      </c>
      <c r="CI218" t="s">
        <v>181</v>
      </c>
    </row>
    <row r="219" spans="79:90" ht="15" x14ac:dyDescent="0.25">
      <c r="CA219" s="53"/>
      <c r="CE219" t="s">
        <v>150</v>
      </c>
      <c r="CF219" t="s">
        <v>151</v>
      </c>
      <c r="CG219" t="s">
        <v>152</v>
      </c>
      <c r="CH219" t="s">
        <v>153</v>
      </c>
    </row>
    <row r="220" spans="79:90" x14ac:dyDescent="0.25">
      <c r="CA220" s="52"/>
    </row>
    <row r="221" spans="79:90" ht="15" x14ac:dyDescent="0.25">
      <c r="CA221" s="53"/>
      <c r="CC221" t="s">
        <v>182</v>
      </c>
      <c r="CD221">
        <v>2012</v>
      </c>
      <c r="CE221" t="s">
        <v>183</v>
      </c>
      <c r="CF221">
        <v>2011</v>
      </c>
      <c r="CG221" t="s">
        <v>154</v>
      </c>
      <c r="CH221">
        <v>2010</v>
      </c>
      <c r="CI221" t="s">
        <v>155</v>
      </c>
      <c r="CJ221">
        <v>2009</v>
      </c>
      <c r="CK221" t="s">
        <v>156</v>
      </c>
      <c r="CL221">
        <v>2008</v>
      </c>
    </row>
    <row r="222" spans="79:90" ht="15" x14ac:dyDescent="0.25">
      <c r="CA222" s="53" t="s">
        <v>110</v>
      </c>
      <c r="CC222" t="s">
        <v>111</v>
      </c>
      <c r="CD222" t="s">
        <v>112</v>
      </c>
      <c r="CE222" t="s">
        <v>111</v>
      </c>
      <c r="CF222" t="s">
        <v>112</v>
      </c>
      <c r="CG222" t="s">
        <v>111</v>
      </c>
      <c r="CH222" t="s">
        <v>112</v>
      </c>
      <c r="CI222" t="s">
        <v>111</v>
      </c>
      <c r="CJ222" t="s">
        <v>112</v>
      </c>
      <c r="CK222" t="s">
        <v>111</v>
      </c>
      <c r="CL222" t="s">
        <v>112</v>
      </c>
    </row>
    <row r="223" spans="79:90" ht="15" x14ac:dyDescent="0.25">
      <c r="CA223" s="53" t="s">
        <v>26</v>
      </c>
      <c r="CB223" t="s">
        <v>129</v>
      </c>
      <c r="CC223" t="s">
        <v>108</v>
      </c>
      <c r="CD223" t="s">
        <v>113</v>
      </c>
      <c r="CE223" t="s">
        <v>108</v>
      </c>
      <c r="CF223" t="s">
        <v>113</v>
      </c>
      <c r="CG223" t="s">
        <v>108</v>
      </c>
      <c r="CH223" t="s">
        <v>130</v>
      </c>
      <c r="CI223" t="s">
        <v>26</v>
      </c>
      <c r="CJ223" t="s">
        <v>130</v>
      </c>
      <c r="CK223" t="s">
        <v>26</v>
      </c>
      <c r="CL223" t="s">
        <v>113</v>
      </c>
    </row>
    <row r="224" spans="79:90" ht="15" x14ac:dyDescent="0.25">
      <c r="CA224" s="53" t="s">
        <v>36</v>
      </c>
      <c r="CB224" t="s">
        <v>27</v>
      </c>
      <c r="CC224">
        <v>23506.9</v>
      </c>
      <c r="CD224">
        <v>1</v>
      </c>
      <c r="CE224">
        <v>24444.7</v>
      </c>
      <c r="CF224">
        <v>1</v>
      </c>
      <c r="CG224">
        <v>22453.8</v>
      </c>
      <c r="CH224">
        <v>1</v>
      </c>
      <c r="CI224">
        <v>18681.3</v>
      </c>
      <c r="CJ224">
        <v>1</v>
      </c>
      <c r="CK224">
        <v>13353.3</v>
      </c>
      <c r="CL224">
        <v>1</v>
      </c>
    </row>
    <row r="225" spans="79:90" x14ac:dyDescent="0.25">
      <c r="CA225" s="52"/>
    </row>
    <row r="226" spans="79:90" ht="15" x14ac:dyDescent="0.25">
      <c r="CA226" s="53" t="s">
        <v>71</v>
      </c>
      <c r="CB226" t="s">
        <v>27</v>
      </c>
      <c r="CC226">
        <v>3153.1</v>
      </c>
      <c r="CD226">
        <v>2</v>
      </c>
      <c r="CE226">
        <v>3214.7</v>
      </c>
      <c r="CF226">
        <v>2</v>
      </c>
      <c r="CG226">
        <v>3276.4</v>
      </c>
      <c r="CH226">
        <v>2</v>
      </c>
      <c r="CI226">
        <v>3097.8</v>
      </c>
      <c r="CJ226">
        <v>2</v>
      </c>
      <c r="CK226">
        <v>3575</v>
      </c>
      <c r="CL226">
        <v>2</v>
      </c>
    </row>
    <row r="227" spans="79:90" x14ac:dyDescent="0.25">
      <c r="CA227" s="52"/>
    </row>
    <row r="228" spans="79:90" ht="15" x14ac:dyDescent="0.25">
      <c r="CA228" s="53" t="s">
        <v>38</v>
      </c>
      <c r="CB228" t="s">
        <v>27</v>
      </c>
      <c r="CC228">
        <v>1711</v>
      </c>
      <c r="CD228">
        <v>3</v>
      </c>
      <c r="CE228">
        <v>1680.1</v>
      </c>
      <c r="CF228">
        <v>4</v>
      </c>
      <c r="CG228">
        <v>1461.5</v>
      </c>
      <c r="CH228">
        <v>5</v>
      </c>
      <c r="CI228">
        <v>1340.4</v>
      </c>
      <c r="CJ228">
        <v>5</v>
      </c>
      <c r="CK228">
        <v>1068</v>
      </c>
      <c r="CL228">
        <v>7</v>
      </c>
    </row>
    <row r="229" spans="79:90" x14ac:dyDescent="0.25">
      <c r="CA229" s="52"/>
    </row>
    <row r="230" spans="79:90" ht="15" x14ac:dyDescent="0.25">
      <c r="CA230" s="53" t="s">
        <v>34</v>
      </c>
      <c r="CB230" t="s">
        <v>27</v>
      </c>
      <c r="CC230">
        <v>1673.6</v>
      </c>
      <c r="CD230">
        <v>4</v>
      </c>
      <c r="CE230">
        <v>1887.3</v>
      </c>
      <c r="CF230">
        <v>3</v>
      </c>
      <c r="CG230">
        <v>2346.6</v>
      </c>
      <c r="CH230">
        <v>3</v>
      </c>
      <c r="CI230">
        <v>2410</v>
      </c>
      <c r="CJ230">
        <v>3</v>
      </c>
      <c r="CK230">
        <v>2709.4</v>
      </c>
      <c r="CL230">
        <v>3</v>
      </c>
    </row>
    <row r="231" spans="79:90" x14ac:dyDescent="0.25">
      <c r="CA231" s="52"/>
    </row>
    <row r="232" spans="79:90" ht="15" x14ac:dyDescent="0.25">
      <c r="CA232" s="53" t="s">
        <v>52</v>
      </c>
      <c r="CB232" t="s">
        <v>27</v>
      </c>
      <c r="CC232">
        <v>1224.0999999999999</v>
      </c>
      <c r="CD232">
        <v>5</v>
      </c>
      <c r="CE232">
        <v>897.3</v>
      </c>
      <c r="CF232">
        <v>7</v>
      </c>
      <c r="CG232">
        <v>945</v>
      </c>
      <c r="CH232">
        <v>6</v>
      </c>
      <c r="CI232">
        <v>1116.9000000000001</v>
      </c>
      <c r="CJ232">
        <v>6</v>
      </c>
      <c r="CK232">
        <v>845.5</v>
      </c>
      <c r="CL232">
        <v>8</v>
      </c>
    </row>
    <row r="233" spans="79:90" x14ac:dyDescent="0.25">
      <c r="CA233" s="52"/>
    </row>
    <row r="234" spans="79:90" ht="15" x14ac:dyDescent="0.25">
      <c r="CA234" s="53" t="s">
        <v>35</v>
      </c>
      <c r="CB234" t="s">
        <v>27</v>
      </c>
      <c r="CC234">
        <v>912.6</v>
      </c>
      <c r="CD234">
        <v>6</v>
      </c>
      <c r="CE234">
        <v>1397.4</v>
      </c>
      <c r="CF234">
        <v>5</v>
      </c>
      <c r="CG234">
        <v>1556.1</v>
      </c>
      <c r="CH234">
        <v>4</v>
      </c>
      <c r="CI234">
        <v>1592</v>
      </c>
      <c r="CJ234">
        <v>4</v>
      </c>
      <c r="CK234">
        <v>1732.8</v>
      </c>
      <c r="CL234">
        <v>4</v>
      </c>
    </row>
    <row r="235" spans="79:90" x14ac:dyDescent="0.25">
      <c r="CA235" s="52"/>
    </row>
    <row r="236" spans="79:90" ht="15" x14ac:dyDescent="0.25">
      <c r="CA236" s="53" t="s">
        <v>162</v>
      </c>
      <c r="CB236" t="s">
        <v>27</v>
      </c>
      <c r="CC236">
        <v>606.79999999999995</v>
      </c>
      <c r="CD236">
        <v>7</v>
      </c>
      <c r="CE236">
        <v>970</v>
      </c>
      <c r="CF236">
        <v>6</v>
      </c>
      <c r="CG236">
        <v>803.6</v>
      </c>
      <c r="CH236">
        <v>8</v>
      </c>
      <c r="CI236">
        <v>884.9</v>
      </c>
      <c r="CJ236">
        <v>7</v>
      </c>
      <c r="CK236">
        <v>1176.7</v>
      </c>
      <c r="CL236">
        <v>6</v>
      </c>
    </row>
    <row r="237" spans="79:90" x14ac:dyDescent="0.25">
      <c r="CA237" s="52"/>
    </row>
    <row r="238" spans="79:90" ht="15" x14ac:dyDescent="0.25">
      <c r="CA238" s="53" t="s">
        <v>32</v>
      </c>
      <c r="CB238" t="s">
        <v>27</v>
      </c>
      <c r="CC238">
        <v>604.29999999999995</v>
      </c>
      <c r="CD238">
        <v>8</v>
      </c>
      <c r="CE238">
        <v>269.8</v>
      </c>
      <c r="CF238">
        <v>13</v>
      </c>
      <c r="CG238">
        <v>890.1</v>
      </c>
      <c r="CH238">
        <v>7</v>
      </c>
      <c r="CI238">
        <v>736.6</v>
      </c>
      <c r="CJ238">
        <v>8</v>
      </c>
      <c r="CK238">
        <v>408.2</v>
      </c>
      <c r="CL238">
        <v>12</v>
      </c>
    </row>
    <row r="239" spans="79:90" x14ac:dyDescent="0.25">
      <c r="CA239" s="52"/>
    </row>
    <row r="240" spans="79:90" ht="15" x14ac:dyDescent="0.25">
      <c r="CA240" s="53" t="s">
        <v>87</v>
      </c>
      <c r="CB240" t="s">
        <v>27</v>
      </c>
      <c r="CC240">
        <v>433.5</v>
      </c>
      <c r="CD240">
        <v>9</v>
      </c>
      <c r="CE240">
        <v>352.8</v>
      </c>
      <c r="CF240">
        <v>11</v>
      </c>
      <c r="CG240">
        <v>657.4</v>
      </c>
      <c r="CH240">
        <v>10</v>
      </c>
      <c r="CI240">
        <v>706.7</v>
      </c>
      <c r="CJ240">
        <v>9</v>
      </c>
      <c r="CK240">
        <v>1235.5</v>
      </c>
      <c r="CL240">
        <v>5</v>
      </c>
    </row>
    <row r="241" spans="79:90" x14ac:dyDescent="0.25">
      <c r="CA241" s="52"/>
    </row>
    <row r="242" spans="79:90" ht="15" x14ac:dyDescent="0.25">
      <c r="CA242" s="53" t="s">
        <v>60</v>
      </c>
      <c r="CB242" t="s">
        <v>27</v>
      </c>
      <c r="CC242">
        <v>367.2</v>
      </c>
      <c r="CD242">
        <v>10</v>
      </c>
      <c r="CE242">
        <v>279</v>
      </c>
      <c r="CF242">
        <v>12</v>
      </c>
      <c r="CG242">
        <v>338.4</v>
      </c>
      <c r="CH242">
        <v>14</v>
      </c>
      <c r="CI242">
        <v>294.60000000000002</v>
      </c>
      <c r="CJ242">
        <v>13</v>
      </c>
      <c r="CK242">
        <v>190.3</v>
      </c>
      <c r="CL242">
        <v>19</v>
      </c>
    </row>
    <row r="243" spans="79:90" x14ac:dyDescent="0.25">
      <c r="CA243" s="52"/>
    </row>
    <row r="244" spans="79:90" ht="15" x14ac:dyDescent="0.25">
      <c r="CA244" s="53" t="s">
        <v>167</v>
      </c>
      <c r="CB244" t="s">
        <v>27</v>
      </c>
      <c r="CC244">
        <v>359.2</v>
      </c>
      <c r="CD244">
        <v>11</v>
      </c>
      <c r="CE244">
        <v>485.2</v>
      </c>
      <c r="CF244">
        <v>10</v>
      </c>
      <c r="CG244">
        <v>423.1</v>
      </c>
      <c r="CH244">
        <v>12</v>
      </c>
      <c r="CI244">
        <v>178.2</v>
      </c>
      <c r="CJ244">
        <v>16</v>
      </c>
      <c r="CK244">
        <v>145.80000000000001</v>
      </c>
      <c r="CL244">
        <v>21</v>
      </c>
    </row>
    <row r="245" spans="79:90" x14ac:dyDescent="0.25">
      <c r="CA245" s="52"/>
    </row>
    <row r="246" spans="79:90" ht="15" x14ac:dyDescent="0.25">
      <c r="CA246" s="53" t="s">
        <v>42</v>
      </c>
      <c r="CB246" t="s">
        <v>27</v>
      </c>
      <c r="CC246">
        <v>298.2</v>
      </c>
      <c r="CD246">
        <v>12</v>
      </c>
      <c r="CE246">
        <v>690.8</v>
      </c>
      <c r="CF246">
        <v>9</v>
      </c>
      <c r="CG246">
        <v>683.4</v>
      </c>
      <c r="CH246">
        <v>9</v>
      </c>
      <c r="CI246">
        <v>346.3</v>
      </c>
      <c r="CJ246">
        <v>11</v>
      </c>
      <c r="CK246">
        <v>459</v>
      </c>
      <c r="CL246">
        <v>10</v>
      </c>
    </row>
    <row r="247" spans="79:90" x14ac:dyDescent="0.25">
      <c r="CA247" s="52"/>
    </row>
    <row r="248" spans="79:90" ht="15" x14ac:dyDescent="0.25">
      <c r="CA248" s="53" t="s">
        <v>49</v>
      </c>
      <c r="CB248" t="s">
        <v>27</v>
      </c>
      <c r="CC248">
        <v>296.8</v>
      </c>
      <c r="CD248">
        <v>13</v>
      </c>
      <c r="CE248">
        <v>178.3</v>
      </c>
      <c r="CF248">
        <v>20</v>
      </c>
      <c r="CG248">
        <v>81.2</v>
      </c>
      <c r="CH248">
        <v>28</v>
      </c>
      <c r="CI248">
        <v>87.6</v>
      </c>
      <c r="CJ248">
        <v>22</v>
      </c>
      <c r="CK248">
        <v>72</v>
      </c>
      <c r="CL248">
        <v>25</v>
      </c>
    </row>
    <row r="249" spans="79:90" x14ac:dyDescent="0.25">
      <c r="CA249" s="52"/>
    </row>
    <row r="250" spans="79:90" ht="15" x14ac:dyDescent="0.25">
      <c r="CA250" s="53" t="s">
        <v>57</v>
      </c>
      <c r="CB250" t="s">
        <v>27</v>
      </c>
      <c r="CC250">
        <v>268.8</v>
      </c>
      <c r="CD250">
        <v>14</v>
      </c>
      <c r="CE250">
        <v>249.2</v>
      </c>
      <c r="CF250">
        <v>15</v>
      </c>
      <c r="CG250">
        <v>232.9</v>
      </c>
      <c r="CH250">
        <v>17</v>
      </c>
      <c r="CI250">
        <v>145.69999999999999</v>
      </c>
      <c r="CJ250">
        <v>18</v>
      </c>
      <c r="CK250">
        <v>0</v>
      </c>
      <c r="CL250">
        <v>0</v>
      </c>
    </row>
    <row r="251" spans="79:90" x14ac:dyDescent="0.25">
      <c r="CA251" s="52"/>
    </row>
    <row r="252" spans="79:90" ht="15" x14ac:dyDescent="0.25">
      <c r="CA252" s="53" t="s">
        <v>59</v>
      </c>
      <c r="CB252" t="s">
        <v>27</v>
      </c>
      <c r="CC252">
        <v>260.10000000000002</v>
      </c>
      <c r="CD252">
        <v>15</v>
      </c>
      <c r="CE252">
        <v>248.5</v>
      </c>
      <c r="CF252">
        <v>16</v>
      </c>
      <c r="CG252">
        <v>221.2</v>
      </c>
      <c r="CH252">
        <v>19</v>
      </c>
      <c r="CI252">
        <v>173.1</v>
      </c>
      <c r="CJ252">
        <v>17</v>
      </c>
      <c r="CK252">
        <v>246.6</v>
      </c>
      <c r="CL252">
        <v>16</v>
      </c>
    </row>
    <row r="253" spans="79:90" x14ac:dyDescent="0.25">
      <c r="CA253" s="52"/>
    </row>
    <row r="254" spans="79:90" ht="15" x14ac:dyDescent="0.25">
      <c r="CA254" s="53" t="s">
        <v>44</v>
      </c>
      <c r="CB254" t="s">
        <v>27</v>
      </c>
      <c r="CC254">
        <v>246</v>
      </c>
      <c r="CD254">
        <v>16</v>
      </c>
      <c r="CE254">
        <v>250.4</v>
      </c>
      <c r="CF254">
        <v>14</v>
      </c>
      <c r="CG254">
        <v>237.5</v>
      </c>
      <c r="CH254">
        <v>16</v>
      </c>
      <c r="CI254">
        <v>82</v>
      </c>
      <c r="CJ254">
        <v>23</v>
      </c>
      <c r="CK254">
        <v>84.3</v>
      </c>
      <c r="CL254">
        <v>24</v>
      </c>
    </row>
    <row r="255" spans="79:90" x14ac:dyDescent="0.25">
      <c r="CA255" s="52"/>
    </row>
    <row r="256" spans="79:90" ht="15" x14ac:dyDescent="0.25">
      <c r="CA256" s="53" t="s">
        <v>45</v>
      </c>
      <c r="CB256" t="s">
        <v>27</v>
      </c>
      <c r="CC256">
        <v>146.4</v>
      </c>
      <c r="CD256">
        <v>17</v>
      </c>
      <c r="CE256">
        <v>157.19999999999999</v>
      </c>
      <c r="CF256">
        <v>21</v>
      </c>
      <c r="CG256">
        <v>120.6</v>
      </c>
      <c r="CH256">
        <v>24</v>
      </c>
      <c r="CI256">
        <v>0</v>
      </c>
      <c r="CJ256">
        <v>0</v>
      </c>
      <c r="CK256">
        <v>62.5</v>
      </c>
      <c r="CL256">
        <v>27</v>
      </c>
    </row>
    <row r="257" spans="79:90" x14ac:dyDescent="0.25">
      <c r="CA257" s="52"/>
    </row>
    <row r="258" spans="79:90" ht="15" x14ac:dyDescent="0.25">
      <c r="CA258" s="53" t="s">
        <v>40</v>
      </c>
      <c r="CB258" t="s">
        <v>27</v>
      </c>
      <c r="CC258">
        <v>106.6</v>
      </c>
      <c r="CD258">
        <v>18</v>
      </c>
      <c r="CE258">
        <v>225.4</v>
      </c>
      <c r="CF258">
        <v>18</v>
      </c>
      <c r="CG258">
        <v>187.2</v>
      </c>
      <c r="CH258">
        <v>22</v>
      </c>
      <c r="CI258">
        <v>219.3</v>
      </c>
      <c r="CJ258">
        <v>14</v>
      </c>
      <c r="CK258">
        <v>335.2</v>
      </c>
      <c r="CL258">
        <v>14</v>
      </c>
    </row>
    <row r="259" spans="79:90" x14ac:dyDescent="0.25">
      <c r="CA259" s="52"/>
    </row>
    <row r="260" spans="79:90" ht="15" x14ac:dyDescent="0.25">
      <c r="CA260" s="53" t="s">
        <v>63</v>
      </c>
      <c r="CB260" t="s">
        <v>27</v>
      </c>
      <c r="CC260">
        <v>100.4</v>
      </c>
      <c r="CD260">
        <v>19</v>
      </c>
      <c r="CE260">
        <v>120.6</v>
      </c>
      <c r="CF260">
        <v>23</v>
      </c>
      <c r="CG260">
        <v>148.4</v>
      </c>
      <c r="CH260">
        <v>23</v>
      </c>
      <c r="CI260">
        <v>123.9</v>
      </c>
      <c r="CJ260">
        <v>20</v>
      </c>
      <c r="CK260">
        <v>111.8</v>
      </c>
      <c r="CL260">
        <v>23</v>
      </c>
    </row>
    <row r="261" spans="79:90" x14ac:dyDescent="0.25">
      <c r="CA261" s="52"/>
    </row>
    <row r="262" spans="79:90" ht="15" x14ac:dyDescent="0.25">
      <c r="CA262" s="53" t="s">
        <v>116</v>
      </c>
      <c r="CB262" t="s">
        <v>27</v>
      </c>
      <c r="CC262">
        <v>83.9</v>
      </c>
      <c r="CD262">
        <v>20</v>
      </c>
      <c r="CE262">
        <v>41.8</v>
      </c>
      <c r="CF262">
        <v>29</v>
      </c>
      <c r="CG262">
        <v>52.4</v>
      </c>
      <c r="CH262">
        <v>30</v>
      </c>
      <c r="CI262">
        <v>81.3</v>
      </c>
      <c r="CJ262">
        <v>24</v>
      </c>
      <c r="CK262">
        <v>396.3</v>
      </c>
      <c r="CL262">
        <v>13</v>
      </c>
    </row>
    <row r="263" spans="79:90" x14ac:dyDescent="0.25">
      <c r="CA263" s="52"/>
    </row>
    <row r="264" spans="79:90" ht="15" x14ac:dyDescent="0.25">
      <c r="CA264" s="53" t="s">
        <v>62</v>
      </c>
      <c r="CB264" t="s">
        <v>27</v>
      </c>
      <c r="CC264">
        <v>83.9</v>
      </c>
      <c r="CD264">
        <v>21</v>
      </c>
      <c r="CE264">
        <v>125.7</v>
      </c>
      <c r="CF264">
        <v>22</v>
      </c>
      <c r="CG264">
        <v>217.3</v>
      </c>
      <c r="CH264">
        <v>20</v>
      </c>
      <c r="CI264">
        <v>185.5</v>
      </c>
      <c r="CJ264">
        <v>15</v>
      </c>
      <c r="CK264">
        <v>276.89999999999998</v>
      </c>
      <c r="CL264">
        <v>15</v>
      </c>
    </row>
    <row r="265" spans="79:90" x14ac:dyDescent="0.25">
      <c r="CA265" s="52"/>
    </row>
    <row r="266" spans="79:90" ht="15" x14ac:dyDescent="0.25">
      <c r="CA266" s="53" t="s">
        <v>29</v>
      </c>
      <c r="CB266" t="s">
        <v>27</v>
      </c>
      <c r="CC266">
        <v>50.9</v>
      </c>
      <c r="CD266">
        <v>22</v>
      </c>
      <c r="CE266">
        <v>855.8</v>
      </c>
      <c r="CF266">
        <v>8</v>
      </c>
      <c r="CG266">
        <v>626.70000000000005</v>
      </c>
      <c r="CH266">
        <v>11</v>
      </c>
      <c r="CI266">
        <v>337.6</v>
      </c>
      <c r="CJ266">
        <v>12</v>
      </c>
      <c r="CK266">
        <v>521.70000000000005</v>
      </c>
      <c r="CL266">
        <v>9</v>
      </c>
    </row>
    <row r="267" spans="79:90" x14ac:dyDescent="0.25">
      <c r="CA267" s="52"/>
    </row>
    <row r="268" spans="79:90" ht="15" x14ac:dyDescent="0.25">
      <c r="CA268" s="53" t="s">
        <v>168</v>
      </c>
      <c r="CB268" t="s">
        <v>27</v>
      </c>
      <c r="CC268">
        <v>45.6</v>
      </c>
      <c r="CD268">
        <v>23</v>
      </c>
      <c r="CE268">
        <v>234.5</v>
      </c>
      <c r="CF268">
        <v>17</v>
      </c>
      <c r="CG268">
        <v>225</v>
      </c>
      <c r="CH268">
        <v>18</v>
      </c>
      <c r="CI268">
        <v>60.9</v>
      </c>
      <c r="CJ268">
        <v>25</v>
      </c>
      <c r="CK268">
        <v>122.9</v>
      </c>
      <c r="CL268">
        <v>22</v>
      </c>
    </row>
    <row r="269" spans="79:90" x14ac:dyDescent="0.25">
      <c r="CA269" s="52"/>
    </row>
    <row r="270" spans="79:90" ht="15" x14ac:dyDescent="0.25">
      <c r="CA270" s="53" t="s">
        <v>80</v>
      </c>
      <c r="CB270" t="s">
        <v>27</v>
      </c>
      <c r="CC270">
        <v>41.9</v>
      </c>
      <c r="CD270">
        <v>24</v>
      </c>
      <c r="CE270">
        <v>39</v>
      </c>
      <c r="CF270">
        <v>30</v>
      </c>
      <c r="CG270">
        <v>104.6</v>
      </c>
      <c r="CH270">
        <v>26</v>
      </c>
      <c r="CI270">
        <v>44.5</v>
      </c>
      <c r="CJ270">
        <v>28</v>
      </c>
      <c r="CK270">
        <v>5</v>
      </c>
      <c r="CL270">
        <v>37</v>
      </c>
    </row>
    <row r="271" spans="79:90" x14ac:dyDescent="0.25">
      <c r="CA271" s="52"/>
    </row>
    <row r="272" spans="79:90" ht="15" x14ac:dyDescent="0.25">
      <c r="CA272" s="53" t="s">
        <v>106</v>
      </c>
      <c r="CB272" t="s">
        <v>27</v>
      </c>
      <c r="CC272">
        <v>41.5</v>
      </c>
      <c r="CD272">
        <v>25</v>
      </c>
      <c r="CE272">
        <v>44.3</v>
      </c>
      <c r="CF272">
        <v>28</v>
      </c>
      <c r="CG272">
        <v>54.5</v>
      </c>
      <c r="CH272">
        <v>29</v>
      </c>
      <c r="CI272">
        <v>45.1</v>
      </c>
      <c r="CJ272">
        <v>27</v>
      </c>
      <c r="CK272">
        <v>50.6</v>
      </c>
      <c r="CL272">
        <v>28</v>
      </c>
    </row>
    <row r="273" spans="79:90" x14ac:dyDescent="0.25">
      <c r="CA273" s="52"/>
    </row>
    <row r="274" spans="79:90" ht="15" x14ac:dyDescent="0.25">
      <c r="CA274" s="53" t="s">
        <v>33</v>
      </c>
      <c r="CB274" t="s">
        <v>27</v>
      </c>
      <c r="CC274">
        <v>30.3</v>
      </c>
      <c r="CD274">
        <v>26</v>
      </c>
      <c r="CE274">
        <v>52.5</v>
      </c>
      <c r="CF274">
        <v>26</v>
      </c>
      <c r="CG274">
        <v>98.5</v>
      </c>
      <c r="CH274">
        <v>27</v>
      </c>
      <c r="CI274">
        <v>25.9</v>
      </c>
      <c r="CJ274">
        <v>30</v>
      </c>
      <c r="CK274">
        <v>0</v>
      </c>
      <c r="CL274">
        <v>0</v>
      </c>
    </row>
    <row r="275" spans="79:90" x14ac:dyDescent="0.25">
      <c r="CA275" s="52"/>
    </row>
    <row r="276" spans="79:90" ht="15" x14ac:dyDescent="0.25">
      <c r="CA276" s="53" t="s">
        <v>46</v>
      </c>
      <c r="CB276" t="s">
        <v>27</v>
      </c>
      <c r="CC276">
        <v>29.7</v>
      </c>
      <c r="CD276">
        <v>27</v>
      </c>
      <c r="CE276">
        <v>20.2</v>
      </c>
      <c r="CF276">
        <v>34</v>
      </c>
      <c r="CG276">
        <v>26.2</v>
      </c>
      <c r="CH276">
        <v>33</v>
      </c>
      <c r="CI276">
        <v>3.4</v>
      </c>
      <c r="CJ276">
        <v>38</v>
      </c>
      <c r="CK276">
        <v>8.5</v>
      </c>
      <c r="CL276">
        <v>36</v>
      </c>
    </row>
    <row r="277" spans="79:90" x14ac:dyDescent="0.25">
      <c r="CA277" s="52"/>
    </row>
    <row r="278" spans="79:90" ht="15" x14ac:dyDescent="0.25">
      <c r="CA278" s="53" t="s">
        <v>58</v>
      </c>
      <c r="CB278" t="s">
        <v>27</v>
      </c>
      <c r="CC278">
        <v>23.8</v>
      </c>
      <c r="CD278">
        <v>28</v>
      </c>
      <c r="CE278">
        <v>23.3</v>
      </c>
      <c r="CF278">
        <v>32</v>
      </c>
      <c r="CG278">
        <v>25.2</v>
      </c>
      <c r="CH278">
        <v>35</v>
      </c>
      <c r="CI278">
        <v>24.6</v>
      </c>
      <c r="CJ278">
        <v>31</v>
      </c>
      <c r="CK278">
        <v>24.6</v>
      </c>
      <c r="CL278">
        <v>30</v>
      </c>
    </row>
    <row r="279" spans="79:90" x14ac:dyDescent="0.25">
      <c r="CA279" s="52"/>
    </row>
    <row r="280" spans="79:90" ht="15" x14ac:dyDescent="0.25">
      <c r="CA280" s="53" t="s">
        <v>67</v>
      </c>
      <c r="CB280" t="s">
        <v>27</v>
      </c>
      <c r="CC280">
        <v>13.8</v>
      </c>
      <c r="CD280">
        <v>29</v>
      </c>
      <c r="CE280">
        <v>7.7</v>
      </c>
      <c r="CF280">
        <v>38</v>
      </c>
      <c r="CG280">
        <v>14.4</v>
      </c>
      <c r="CH280">
        <v>39</v>
      </c>
      <c r="CI280">
        <v>7.1</v>
      </c>
      <c r="CJ280">
        <v>35</v>
      </c>
      <c r="CK280">
        <v>17.899999999999999</v>
      </c>
      <c r="CL280">
        <v>32</v>
      </c>
    </row>
    <row r="281" spans="79:90" x14ac:dyDescent="0.25">
      <c r="CA281" s="52"/>
    </row>
    <row r="282" spans="79:90" ht="15" x14ac:dyDescent="0.25">
      <c r="CA282" s="53" t="s">
        <v>161</v>
      </c>
      <c r="CB282" t="s">
        <v>27</v>
      </c>
      <c r="CC282">
        <v>7.3</v>
      </c>
      <c r="CD282">
        <v>30</v>
      </c>
      <c r="CE282">
        <v>12.7</v>
      </c>
      <c r="CF282">
        <v>36</v>
      </c>
      <c r="CG282">
        <v>13.4</v>
      </c>
      <c r="CH282">
        <v>40</v>
      </c>
      <c r="CI282">
        <v>5</v>
      </c>
      <c r="CJ282">
        <v>36</v>
      </c>
      <c r="CK282">
        <v>0</v>
      </c>
      <c r="CL282">
        <v>0</v>
      </c>
    </row>
    <row r="283" spans="79:90" x14ac:dyDescent="0.25">
      <c r="CA283" s="52"/>
    </row>
    <row r="284" spans="79:90" ht="15" x14ac:dyDescent="0.25">
      <c r="CA284" s="53" t="s">
        <v>37</v>
      </c>
      <c r="CB284" t="s">
        <v>27</v>
      </c>
      <c r="CC284">
        <v>5.0999999999999996</v>
      </c>
      <c r="CD284">
        <v>31</v>
      </c>
      <c r="CE284">
        <v>10.1</v>
      </c>
      <c r="CF284">
        <v>37</v>
      </c>
      <c r="CG284">
        <v>0</v>
      </c>
      <c r="CH284">
        <v>0</v>
      </c>
      <c r="CI284">
        <v>0.3</v>
      </c>
      <c r="CJ284">
        <v>39</v>
      </c>
      <c r="CK284">
        <v>0.4</v>
      </c>
      <c r="CL284">
        <v>40</v>
      </c>
    </row>
    <row r="285" spans="79:90" x14ac:dyDescent="0.25">
      <c r="CA285" s="52"/>
    </row>
    <row r="286" spans="79:90" ht="15" x14ac:dyDescent="0.25">
      <c r="CA286" s="53" t="s">
        <v>73</v>
      </c>
      <c r="CB286" t="s">
        <v>27</v>
      </c>
      <c r="CC286">
        <v>2.8</v>
      </c>
      <c r="CD286">
        <v>32</v>
      </c>
      <c r="CE286">
        <v>2.8</v>
      </c>
      <c r="CF286">
        <v>40</v>
      </c>
      <c r="CG286">
        <v>6.6</v>
      </c>
      <c r="CH286">
        <v>41</v>
      </c>
      <c r="CI286">
        <v>3.7</v>
      </c>
      <c r="CJ286">
        <v>37</v>
      </c>
      <c r="CK286">
        <v>1.1000000000000001</v>
      </c>
      <c r="CL286">
        <v>39</v>
      </c>
    </row>
    <row r="287" spans="79:90" x14ac:dyDescent="0.25">
      <c r="CA287" s="52"/>
    </row>
    <row r="288" spans="79:90" ht="15" x14ac:dyDescent="0.25">
      <c r="CA288" s="53" t="s">
        <v>164</v>
      </c>
      <c r="CB288" t="s">
        <v>27</v>
      </c>
      <c r="CC288">
        <v>1.8</v>
      </c>
      <c r="CD288">
        <v>33</v>
      </c>
      <c r="CE288">
        <v>18.2</v>
      </c>
      <c r="CF288">
        <v>35</v>
      </c>
      <c r="CG288">
        <v>195.5</v>
      </c>
      <c r="CH288">
        <v>21</v>
      </c>
      <c r="CI288">
        <v>60.7</v>
      </c>
      <c r="CJ288">
        <v>26</v>
      </c>
      <c r="CK288">
        <v>180</v>
      </c>
      <c r="CL288">
        <v>20</v>
      </c>
    </row>
    <row r="289" spans="79:90" x14ac:dyDescent="0.25">
      <c r="CA289" s="52"/>
    </row>
    <row r="290" spans="79:90" ht="15" x14ac:dyDescent="0.25">
      <c r="CA290" s="53" t="s">
        <v>97</v>
      </c>
      <c r="CB290" t="s">
        <v>27</v>
      </c>
      <c r="CC290">
        <v>1</v>
      </c>
      <c r="CD290">
        <v>34</v>
      </c>
      <c r="CE290">
        <v>7.1</v>
      </c>
      <c r="CF290">
        <v>39</v>
      </c>
      <c r="CG290">
        <v>15.3</v>
      </c>
      <c r="CH290">
        <v>38</v>
      </c>
      <c r="CI290">
        <v>22.9</v>
      </c>
      <c r="CJ290">
        <v>32</v>
      </c>
      <c r="CK290">
        <v>17.3</v>
      </c>
      <c r="CL290">
        <v>33</v>
      </c>
    </row>
    <row r="291" spans="79:90" x14ac:dyDescent="0.25">
      <c r="CA291" s="52"/>
    </row>
    <row r="292" spans="79:90" ht="15" x14ac:dyDescent="0.25">
      <c r="CA292" s="53" t="s">
        <v>172</v>
      </c>
      <c r="CB292" t="s">
        <v>27</v>
      </c>
      <c r="CC292">
        <v>0.5</v>
      </c>
      <c r="CD292">
        <v>35</v>
      </c>
      <c r="CE292">
        <v>49.5</v>
      </c>
      <c r="CF292">
        <v>27</v>
      </c>
      <c r="CG292">
        <v>0</v>
      </c>
      <c r="CH292">
        <v>0</v>
      </c>
      <c r="CI292">
        <v>0</v>
      </c>
      <c r="CJ292">
        <v>0</v>
      </c>
      <c r="CK292">
        <v>0</v>
      </c>
      <c r="CL292">
        <v>0</v>
      </c>
    </row>
    <row r="293" spans="79:90" x14ac:dyDescent="0.25">
      <c r="CA293" s="52"/>
    </row>
    <row r="294" spans="79:90" ht="15" x14ac:dyDescent="0.25">
      <c r="CA294" s="53" t="s">
        <v>68</v>
      </c>
      <c r="CB294" t="s">
        <v>27</v>
      </c>
      <c r="CC294">
        <v>0.4</v>
      </c>
      <c r="CD294">
        <v>36</v>
      </c>
      <c r="CE294">
        <v>0.3</v>
      </c>
      <c r="CF294">
        <v>41</v>
      </c>
      <c r="CG294">
        <v>0</v>
      </c>
      <c r="CH294">
        <v>0</v>
      </c>
      <c r="CI294">
        <v>0</v>
      </c>
      <c r="CJ294">
        <v>0</v>
      </c>
      <c r="CK294">
        <v>0</v>
      </c>
      <c r="CL294">
        <v>0</v>
      </c>
    </row>
    <row r="295" spans="79:90" x14ac:dyDescent="0.25">
      <c r="CA295" s="52"/>
    </row>
    <row r="296" spans="79:90" ht="15" x14ac:dyDescent="0.25">
      <c r="CA296" s="53" t="s">
        <v>170</v>
      </c>
      <c r="CB296" t="s">
        <v>27</v>
      </c>
      <c r="CC296">
        <v>0.1</v>
      </c>
      <c r="CD296">
        <v>37</v>
      </c>
      <c r="CE296">
        <v>0</v>
      </c>
      <c r="CF296">
        <v>0</v>
      </c>
      <c r="CG296">
        <v>0.2</v>
      </c>
      <c r="CH296">
        <v>42</v>
      </c>
      <c r="CI296">
        <v>0.2</v>
      </c>
      <c r="CJ296">
        <v>40</v>
      </c>
      <c r="CK296">
        <v>0</v>
      </c>
      <c r="CL296">
        <v>0</v>
      </c>
    </row>
    <row r="297" spans="79:90" x14ac:dyDescent="0.25">
      <c r="CA297" s="52"/>
    </row>
    <row r="298" spans="79:90" ht="15" x14ac:dyDescent="0.25">
      <c r="CA298" s="53" t="s">
        <v>47</v>
      </c>
      <c r="CB298" t="s">
        <v>27</v>
      </c>
      <c r="CC298">
        <v>0</v>
      </c>
      <c r="CD298">
        <v>0</v>
      </c>
      <c r="CE298">
        <v>218.3</v>
      </c>
      <c r="CF298">
        <v>19</v>
      </c>
      <c r="CG298">
        <v>350</v>
      </c>
      <c r="CH298">
        <v>13</v>
      </c>
      <c r="CI298">
        <v>422.1</v>
      </c>
      <c r="CJ298">
        <v>10</v>
      </c>
      <c r="CK298">
        <v>451.3</v>
      </c>
      <c r="CL298">
        <v>11</v>
      </c>
    </row>
    <row r="299" spans="79:90" x14ac:dyDescent="0.25">
      <c r="CA299" s="52"/>
    </row>
    <row r="300" spans="79:90" ht="15" x14ac:dyDescent="0.25">
      <c r="CA300" s="53" t="s">
        <v>55</v>
      </c>
      <c r="CB300" t="s">
        <v>27</v>
      </c>
      <c r="CC300">
        <v>0</v>
      </c>
      <c r="CD300">
        <v>0</v>
      </c>
      <c r="CE300">
        <v>95.8</v>
      </c>
      <c r="CF300">
        <v>24</v>
      </c>
      <c r="CG300">
        <v>105.3</v>
      </c>
      <c r="CH300">
        <v>25</v>
      </c>
      <c r="CI300">
        <v>122.3</v>
      </c>
      <c r="CJ300">
        <v>21</v>
      </c>
      <c r="CK300">
        <v>217.2</v>
      </c>
      <c r="CL300">
        <v>17</v>
      </c>
    </row>
    <row r="301" spans="79:90" x14ac:dyDescent="0.25">
      <c r="CA301" s="52"/>
    </row>
    <row r="302" spans="79:90" ht="15" x14ac:dyDescent="0.25">
      <c r="CA302" s="53" t="s">
        <v>30</v>
      </c>
      <c r="CB302" t="s">
        <v>27</v>
      </c>
      <c r="CC302">
        <v>0</v>
      </c>
      <c r="CD302">
        <v>0</v>
      </c>
      <c r="CE302">
        <v>75</v>
      </c>
      <c r="CF302">
        <v>25</v>
      </c>
      <c r="CG302">
        <v>49.5</v>
      </c>
      <c r="CH302">
        <v>31</v>
      </c>
      <c r="CI302">
        <v>0</v>
      </c>
      <c r="CJ302">
        <v>0</v>
      </c>
      <c r="CK302">
        <v>2.5</v>
      </c>
      <c r="CL302">
        <v>38</v>
      </c>
    </row>
    <row r="303" spans="79:90" x14ac:dyDescent="0.25">
      <c r="CA303" s="52"/>
    </row>
    <row r="304" spans="79:90" ht="15" x14ac:dyDescent="0.25">
      <c r="CA304" s="53" t="s">
        <v>171</v>
      </c>
      <c r="CB304" t="s">
        <v>27</v>
      </c>
      <c r="CC304">
        <v>0</v>
      </c>
      <c r="CD304">
        <v>0</v>
      </c>
      <c r="CE304">
        <v>38.6</v>
      </c>
      <c r="CF304">
        <v>31</v>
      </c>
      <c r="CG304">
        <v>22.4</v>
      </c>
      <c r="CH304">
        <v>36</v>
      </c>
      <c r="CI304">
        <v>15</v>
      </c>
      <c r="CJ304">
        <v>33</v>
      </c>
      <c r="CK304">
        <v>65.8</v>
      </c>
      <c r="CL304">
        <v>26</v>
      </c>
    </row>
    <row r="305" spans="79:90" x14ac:dyDescent="0.25">
      <c r="CA305" s="52"/>
    </row>
    <row r="306" spans="79:90" ht="15" x14ac:dyDescent="0.25">
      <c r="CA306" s="53" t="s">
        <v>74</v>
      </c>
      <c r="CB306" t="s">
        <v>27</v>
      </c>
      <c r="CC306">
        <v>0</v>
      </c>
      <c r="CD306">
        <v>0</v>
      </c>
      <c r="CE306">
        <v>21.5</v>
      </c>
      <c r="CF306">
        <v>33</v>
      </c>
      <c r="CG306">
        <v>25.8</v>
      </c>
      <c r="CH306">
        <v>34</v>
      </c>
      <c r="CI306">
        <v>11</v>
      </c>
      <c r="CJ306">
        <v>34</v>
      </c>
      <c r="CK306">
        <v>19.3</v>
      </c>
      <c r="CL306">
        <v>31</v>
      </c>
    </row>
    <row r="307" spans="79:90" x14ac:dyDescent="0.25">
      <c r="CA307" s="52"/>
    </row>
    <row r="308" spans="79:90" ht="15" x14ac:dyDescent="0.25">
      <c r="CA308" s="53" t="s">
        <v>39</v>
      </c>
      <c r="CB308" t="s">
        <v>27</v>
      </c>
      <c r="CC308">
        <v>0</v>
      </c>
      <c r="CD308">
        <v>0</v>
      </c>
      <c r="CE308">
        <v>0</v>
      </c>
      <c r="CF308">
        <v>0</v>
      </c>
      <c r="CG308">
        <v>297</v>
      </c>
      <c r="CH308">
        <v>15</v>
      </c>
      <c r="CI308">
        <v>130.1</v>
      </c>
      <c r="CJ308">
        <v>19</v>
      </c>
      <c r="CK308">
        <v>15.4</v>
      </c>
      <c r="CL308">
        <v>34</v>
      </c>
    </row>
    <row r="309" spans="79:90" x14ac:dyDescent="0.25">
      <c r="CA309" s="52"/>
    </row>
    <row r="310" spans="79:90" ht="15" x14ac:dyDescent="0.25">
      <c r="CA310" s="53" t="s">
        <v>169</v>
      </c>
      <c r="CB310" t="s">
        <v>27</v>
      </c>
      <c r="CC310">
        <v>0</v>
      </c>
      <c r="CD310">
        <v>0</v>
      </c>
      <c r="CE310">
        <v>0</v>
      </c>
      <c r="CF310">
        <v>0</v>
      </c>
      <c r="CG310">
        <v>34.799999999999997</v>
      </c>
      <c r="CH310">
        <v>32</v>
      </c>
      <c r="CI310">
        <v>0</v>
      </c>
      <c r="CJ310">
        <v>0</v>
      </c>
      <c r="CK310">
        <v>194.2</v>
      </c>
      <c r="CL310">
        <v>18</v>
      </c>
    </row>
    <row r="311" spans="79:90" x14ac:dyDescent="0.25">
      <c r="CA311" s="52"/>
    </row>
    <row r="312" spans="79:90" ht="15" x14ac:dyDescent="0.25">
      <c r="CA312" s="53" t="s">
        <v>98</v>
      </c>
      <c r="CB312" t="s">
        <v>27</v>
      </c>
      <c r="CC312">
        <v>0</v>
      </c>
      <c r="CD312">
        <v>0</v>
      </c>
      <c r="CE312">
        <v>0</v>
      </c>
      <c r="CF312">
        <v>0</v>
      </c>
      <c r="CG312">
        <v>17.100000000000001</v>
      </c>
      <c r="CH312">
        <v>37</v>
      </c>
      <c r="CI312">
        <v>27.4</v>
      </c>
      <c r="CJ312">
        <v>29</v>
      </c>
      <c r="CK312">
        <v>0</v>
      </c>
      <c r="CL312">
        <v>0</v>
      </c>
    </row>
    <row r="313" spans="79:90" x14ac:dyDescent="0.25">
      <c r="CA313" s="52"/>
    </row>
    <row r="314" spans="79:90" ht="15" x14ac:dyDescent="0.25">
      <c r="CA314" s="53" t="s">
        <v>48</v>
      </c>
      <c r="CB314" t="s">
        <v>27</v>
      </c>
      <c r="CC314">
        <v>0</v>
      </c>
      <c r="CD314">
        <v>0</v>
      </c>
      <c r="CE314">
        <v>0</v>
      </c>
      <c r="CF314">
        <v>0</v>
      </c>
      <c r="CG314">
        <v>0</v>
      </c>
      <c r="CH314">
        <v>0</v>
      </c>
      <c r="CI314">
        <v>0</v>
      </c>
      <c r="CJ314">
        <v>0</v>
      </c>
      <c r="CK314">
        <v>37.5</v>
      </c>
      <c r="CL314">
        <v>29</v>
      </c>
    </row>
    <row r="315" spans="79:90" x14ac:dyDescent="0.25">
      <c r="CA315" s="52"/>
    </row>
    <row r="316" spans="79:90" ht="15" x14ac:dyDescent="0.25">
      <c r="CA316" s="53" t="s">
        <v>43</v>
      </c>
      <c r="CB316" t="s">
        <v>27</v>
      </c>
      <c r="CC316">
        <v>0</v>
      </c>
      <c r="CD316">
        <v>0</v>
      </c>
      <c r="CE316">
        <v>0</v>
      </c>
      <c r="CF316">
        <v>0</v>
      </c>
      <c r="CG316">
        <v>0</v>
      </c>
      <c r="CH316">
        <v>0</v>
      </c>
      <c r="CI316">
        <v>0</v>
      </c>
      <c r="CJ316">
        <v>0</v>
      </c>
      <c r="CK316">
        <v>10.9</v>
      </c>
      <c r="CL316">
        <v>35</v>
      </c>
    </row>
    <row r="317" spans="79:90" x14ac:dyDescent="0.25">
      <c r="CA317" s="52"/>
    </row>
    <row r="318" spans="79:90" ht="15" x14ac:dyDescent="0.25">
      <c r="CA318" s="53" t="s">
        <v>26</v>
      </c>
      <c r="CB318" t="s">
        <v>129</v>
      </c>
      <c r="CC318" t="s">
        <v>108</v>
      </c>
      <c r="CD318" t="s">
        <v>113</v>
      </c>
      <c r="CE318" t="s">
        <v>108</v>
      </c>
      <c r="CF318" t="s">
        <v>113</v>
      </c>
      <c r="CG318" t="s">
        <v>108</v>
      </c>
      <c r="CH318" t="s">
        <v>130</v>
      </c>
      <c r="CI318" t="s">
        <v>26</v>
      </c>
      <c r="CJ318" t="s">
        <v>130</v>
      </c>
      <c r="CK318" t="s">
        <v>26</v>
      </c>
      <c r="CL318" t="s">
        <v>113</v>
      </c>
    </row>
    <row r="319" spans="79:90" ht="15" x14ac:dyDescent="0.25">
      <c r="CA319" s="53" t="s">
        <v>117</v>
      </c>
      <c r="CB319" t="s">
        <v>27</v>
      </c>
      <c r="CC319">
        <v>36739.300000000003</v>
      </c>
      <c r="CE319">
        <v>39993.1</v>
      </c>
      <c r="CG319">
        <v>39642.199999999997</v>
      </c>
      <c r="CI319">
        <v>33853.599999999999</v>
      </c>
      <c r="CK319">
        <v>30449.5</v>
      </c>
    </row>
    <row r="320" spans="79:90" ht="15" x14ac:dyDescent="0.25">
      <c r="CA320" s="53" t="s">
        <v>174</v>
      </c>
    </row>
  </sheetData>
  <pageMargins left="0.7" right="0.7" top="0.75" bottom="0.75" header="0.3" footer="0.3"/>
  <pageSetup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X319"/>
  <sheetViews>
    <sheetView topLeftCell="A151" zoomScaleNormal="100" workbookViewId="0">
      <selection activeCell="M19" sqref="M19"/>
    </sheetView>
  </sheetViews>
  <sheetFormatPr defaultRowHeight="13.2" x14ac:dyDescent="0.25"/>
  <cols>
    <col min="1" max="1" width="13.5546875" customWidth="1"/>
    <col min="2" max="2" width="15.44140625" customWidth="1"/>
    <col min="3" max="4" width="13.5546875" customWidth="1"/>
    <col min="5" max="5" width="13.6640625" customWidth="1"/>
    <col min="6" max="6" width="16.5546875" customWidth="1"/>
    <col min="7" max="17" width="16.44140625" customWidth="1"/>
    <col min="18" max="18" width="17.5546875" customWidth="1"/>
    <col min="19" max="19" width="16.109375" customWidth="1"/>
    <col min="20" max="21" width="13" customWidth="1"/>
    <col min="22" max="22" width="10.44140625" customWidth="1"/>
    <col min="26" max="26" width="13.44140625" customWidth="1"/>
    <col min="36" max="36" width="1.33203125" customWidth="1"/>
    <col min="37" max="37" width="13.33203125" customWidth="1"/>
    <col min="39" max="39" width="6.33203125" customWidth="1"/>
    <col min="41" max="41" width="7.33203125" bestFit="1" customWidth="1"/>
    <col min="43" max="43" width="6.6640625" bestFit="1" customWidth="1"/>
    <col min="45" max="45" width="6.6640625" bestFit="1" customWidth="1"/>
    <col min="47" max="47" width="5.88671875" bestFit="1" customWidth="1"/>
    <col min="48" max="49" width="5.88671875" customWidth="1"/>
  </cols>
  <sheetData>
    <row r="1" spans="1:100" ht="15" x14ac:dyDescent="0.25">
      <c r="A1" s="53"/>
      <c r="B1" s="53"/>
      <c r="C1" s="53"/>
      <c r="D1" s="53"/>
      <c r="E1" t="s">
        <v>244</v>
      </c>
      <c r="F1" t="s">
        <v>245</v>
      </c>
      <c r="G1" t="s">
        <v>246</v>
      </c>
      <c r="R1" t="s">
        <v>247</v>
      </c>
      <c r="S1" t="s">
        <v>248</v>
      </c>
      <c r="T1" t="s">
        <v>136</v>
      </c>
      <c r="AI1" s="49"/>
      <c r="AY1" s="49" t="s">
        <v>26</v>
      </c>
      <c r="AZ1" s="49"/>
      <c r="BA1" t="s">
        <v>129</v>
      </c>
      <c r="BB1" t="s">
        <v>108</v>
      </c>
      <c r="BC1" t="s">
        <v>113</v>
      </c>
      <c r="BD1" t="s">
        <v>108</v>
      </c>
      <c r="BE1" t="s">
        <v>113</v>
      </c>
      <c r="BF1" t="s">
        <v>108</v>
      </c>
      <c r="BG1" t="s">
        <v>113</v>
      </c>
      <c r="BH1" t="s">
        <v>108</v>
      </c>
      <c r="BI1" t="s">
        <v>130</v>
      </c>
      <c r="BJ1" t="s">
        <v>26</v>
      </c>
      <c r="BK1" s="53" t="s">
        <v>113</v>
      </c>
      <c r="BL1" t="s">
        <v>129</v>
      </c>
      <c r="BM1" t="s">
        <v>108</v>
      </c>
      <c r="BN1" t="s">
        <v>113</v>
      </c>
      <c r="BO1" t="s">
        <v>108</v>
      </c>
      <c r="BP1" t="s">
        <v>113</v>
      </c>
      <c r="BQ1" t="s">
        <v>108</v>
      </c>
      <c r="BR1" t="s">
        <v>113</v>
      </c>
      <c r="BS1" t="s">
        <v>108</v>
      </c>
      <c r="BT1" t="s">
        <v>130</v>
      </c>
      <c r="BU1" t="s">
        <v>26</v>
      </c>
      <c r="BV1" t="s">
        <v>113</v>
      </c>
      <c r="CP1" s="53" t="s">
        <v>24</v>
      </c>
    </row>
    <row r="2" spans="1:100" ht="15" x14ac:dyDescent="0.25">
      <c r="A2" s="53"/>
      <c r="B2" s="53"/>
      <c r="C2" s="53"/>
      <c r="D2" s="53"/>
      <c r="E2" t="s">
        <v>249</v>
      </c>
      <c r="F2" t="s">
        <v>250</v>
      </c>
      <c r="G2" t="s">
        <v>251</v>
      </c>
      <c r="R2" t="s">
        <v>252</v>
      </c>
      <c r="S2" t="s">
        <v>253</v>
      </c>
      <c r="T2" t="s">
        <v>254</v>
      </c>
      <c r="V2" s="48" t="s">
        <v>179</v>
      </c>
      <c r="W2" s="54">
        <v>42095</v>
      </c>
      <c r="AI2" s="49" t="s">
        <v>26</v>
      </c>
      <c r="AJ2" t="s">
        <v>129</v>
      </c>
      <c r="AL2" t="s">
        <v>108</v>
      </c>
      <c r="AM2" t="s">
        <v>113</v>
      </c>
      <c r="AN2" t="s">
        <v>108</v>
      </c>
      <c r="AO2" t="s">
        <v>113</v>
      </c>
      <c r="AP2" t="s">
        <v>108</v>
      </c>
      <c r="AQ2" t="s">
        <v>113</v>
      </c>
      <c r="AR2" t="s">
        <v>108</v>
      </c>
      <c r="AS2" t="s">
        <v>130</v>
      </c>
      <c r="AT2" t="s">
        <v>26</v>
      </c>
      <c r="AU2" t="s">
        <v>113</v>
      </c>
      <c r="AY2" s="49"/>
      <c r="AZ2" s="49"/>
      <c r="BB2" t="s">
        <v>117</v>
      </c>
      <c r="BC2" t="s">
        <v>131</v>
      </c>
      <c r="BD2" t="s">
        <v>132</v>
      </c>
      <c r="BE2" t="s">
        <v>133</v>
      </c>
      <c r="BF2" t="s">
        <v>134</v>
      </c>
      <c r="BG2" t="s">
        <v>135</v>
      </c>
      <c r="BH2" t="s">
        <v>136</v>
      </c>
      <c r="BK2" s="53"/>
      <c r="BM2" t="s">
        <v>117</v>
      </c>
      <c r="BN2" t="s">
        <v>131</v>
      </c>
      <c r="BO2" t="s">
        <v>132</v>
      </c>
      <c r="BP2" t="s">
        <v>133</v>
      </c>
      <c r="BQ2" t="s">
        <v>134</v>
      </c>
      <c r="BR2" t="s">
        <v>135</v>
      </c>
      <c r="BS2" t="s">
        <v>136</v>
      </c>
      <c r="CP2" s="53" t="s">
        <v>193</v>
      </c>
      <c r="CQ2" t="s">
        <v>194</v>
      </c>
      <c r="CR2" t="s">
        <v>99</v>
      </c>
      <c r="CS2" t="s">
        <v>100</v>
      </c>
      <c r="CT2" t="s">
        <v>119</v>
      </c>
      <c r="CU2" t="s">
        <v>120</v>
      </c>
      <c r="CV2" t="s">
        <v>121</v>
      </c>
    </row>
    <row r="3" spans="1:100" ht="15" x14ac:dyDescent="0.25">
      <c r="A3" s="53"/>
      <c r="B3" s="53"/>
      <c r="C3" s="53"/>
      <c r="D3" s="53"/>
      <c r="E3" t="s">
        <v>255</v>
      </c>
      <c r="F3" t="s">
        <v>256</v>
      </c>
      <c r="G3" t="s">
        <v>257</v>
      </c>
      <c r="R3" t="s">
        <v>258</v>
      </c>
      <c r="S3" t="s">
        <v>259</v>
      </c>
      <c r="T3" t="s">
        <v>142</v>
      </c>
      <c r="V3" t="s">
        <v>181</v>
      </c>
      <c r="AI3" s="49"/>
      <c r="AL3" t="s">
        <v>117</v>
      </c>
      <c r="AM3" t="s">
        <v>131</v>
      </c>
      <c r="AN3" t="s">
        <v>132</v>
      </c>
      <c r="AO3" t="s">
        <v>133</v>
      </c>
      <c r="AP3" t="s">
        <v>134</v>
      </c>
      <c r="AQ3" t="s">
        <v>135</v>
      </c>
      <c r="AR3" t="s">
        <v>136</v>
      </c>
      <c r="AY3" s="49"/>
      <c r="AZ3" s="49"/>
      <c r="BB3" t="s">
        <v>137</v>
      </c>
      <c r="BC3" t="s">
        <v>138</v>
      </c>
      <c r="BD3" t="s">
        <v>139</v>
      </c>
      <c r="BE3" t="s">
        <v>140</v>
      </c>
      <c r="BF3" t="s">
        <v>141</v>
      </c>
      <c r="BG3" t="s">
        <v>142</v>
      </c>
      <c r="BH3" t="s">
        <v>179</v>
      </c>
      <c r="BI3" s="54">
        <v>41306</v>
      </c>
      <c r="BK3" s="53"/>
      <c r="BM3" t="s">
        <v>137</v>
      </c>
      <c r="BN3" t="s">
        <v>138</v>
      </c>
      <c r="BO3" t="s">
        <v>139</v>
      </c>
      <c r="BP3" t="s">
        <v>140</v>
      </c>
      <c r="BQ3" t="s">
        <v>141</v>
      </c>
      <c r="BR3" t="s">
        <v>142</v>
      </c>
      <c r="BS3" t="s">
        <v>143</v>
      </c>
      <c r="BT3" s="54">
        <v>40422</v>
      </c>
      <c r="CP3" s="53"/>
      <c r="CQ3" t="s">
        <v>159</v>
      </c>
      <c r="CR3" t="s">
        <v>101</v>
      </c>
      <c r="CS3" t="s">
        <v>102</v>
      </c>
      <c r="CT3" t="s">
        <v>122</v>
      </c>
      <c r="CU3" s="10">
        <v>41152</v>
      </c>
    </row>
    <row r="4" spans="1:100" ht="15" x14ac:dyDescent="0.25">
      <c r="A4" s="53"/>
      <c r="B4" s="53"/>
      <c r="C4" s="53"/>
      <c r="D4" s="53"/>
      <c r="G4" t="s">
        <v>260</v>
      </c>
      <c r="M4" s="3" t="s">
        <v>265</v>
      </c>
      <c r="R4">
        <v>0</v>
      </c>
      <c r="S4" t="s">
        <v>261</v>
      </c>
      <c r="T4" t="s">
        <v>262</v>
      </c>
      <c r="Z4" s="3" t="s">
        <v>265</v>
      </c>
      <c r="AI4" s="49"/>
      <c r="AL4" t="s">
        <v>137</v>
      </c>
      <c r="AM4" t="s">
        <v>138</v>
      </c>
      <c r="AN4" t="s">
        <v>139</v>
      </c>
      <c r="AO4" t="s">
        <v>140</v>
      </c>
      <c r="AP4" t="s">
        <v>141</v>
      </c>
      <c r="AQ4" t="s">
        <v>142</v>
      </c>
      <c r="AR4" t="s">
        <v>179</v>
      </c>
      <c r="AS4" s="54">
        <v>41699</v>
      </c>
      <c r="AY4" s="49"/>
      <c r="AZ4" s="49"/>
      <c r="BC4" t="s">
        <v>144</v>
      </c>
      <c r="BD4" t="s">
        <v>145</v>
      </c>
      <c r="BE4" t="s">
        <v>146</v>
      </c>
      <c r="BF4" t="s">
        <v>147</v>
      </c>
      <c r="BG4" t="s">
        <v>148</v>
      </c>
      <c r="BH4" t="s">
        <v>149</v>
      </c>
      <c r="BK4" s="53"/>
      <c r="BN4" t="s">
        <v>144</v>
      </c>
      <c r="BO4" t="s">
        <v>145</v>
      </c>
      <c r="BP4" t="s">
        <v>146</v>
      </c>
      <c r="BQ4" t="s">
        <v>147</v>
      </c>
      <c r="BR4" t="s">
        <v>148</v>
      </c>
      <c r="BS4" t="s">
        <v>149</v>
      </c>
      <c r="BY4" s="53" t="s">
        <v>26</v>
      </c>
      <c r="BZ4" t="s">
        <v>129</v>
      </c>
      <c r="CA4" t="s">
        <v>108</v>
      </c>
      <c r="CB4" t="s">
        <v>113</v>
      </c>
      <c r="CC4" t="s">
        <v>108</v>
      </c>
      <c r="CD4" t="s">
        <v>113</v>
      </c>
      <c r="CE4" t="s">
        <v>108</v>
      </c>
      <c r="CF4" t="s">
        <v>130</v>
      </c>
      <c r="CG4" t="s">
        <v>26</v>
      </c>
      <c r="CH4" t="s">
        <v>130</v>
      </c>
      <c r="CI4" t="s">
        <v>26</v>
      </c>
      <c r="CJ4" t="s">
        <v>113</v>
      </c>
      <c r="CP4" s="53" t="s">
        <v>195</v>
      </c>
      <c r="CQ4" t="s">
        <v>127</v>
      </c>
    </row>
    <row r="5" spans="1:100" ht="15" x14ac:dyDescent="0.25">
      <c r="A5" s="52"/>
      <c r="B5" s="52"/>
      <c r="C5" s="52"/>
      <c r="D5" s="52"/>
      <c r="M5" s="3" t="s">
        <v>266</v>
      </c>
      <c r="Z5" s="3" t="s">
        <v>266</v>
      </c>
      <c r="AI5" s="49"/>
      <c r="AM5" t="s">
        <v>144</v>
      </c>
      <c r="AN5" t="s">
        <v>145</v>
      </c>
      <c r="AO5" t="s">
        <v>146</v>
      </c>
      <c r="AP5" t="s">
        <v>147</v>
      </c>
      <c r="AQ5" t="s">
        <v>148</v>
      </c>
      <c r="AR5" t="s">
        <v>149</v>
      </c>
      <c r="AY5" s="49"/>
      <c r="AZ5" s="49"/>
      <c r="BD5" t="s">
        <v>150</v>
      </c>
      <c r="BE5" t="s">
        <v>151</v>
      </c>
      <c r="BF5" t="s">
        <v>152</v>
      </c>
      <c r="BG5" t="s">
        <v>153</v>
      </c>
      <c r="BK5" s="53"/>
      <c r="BO5" t="s">
        <v>150</v>
      </c>
      <c r="BP5" t="s">
        <v>151</v>
      </c>
      <c r="BQ5" t="s">
        <v>152</v>
      </c>
      <c r="BR5" t="s">
        <v>153</v>
      </c>
      <c r="BY5" s="53"/>
      <c r="CA5" t="s">
        <v>117</v>
      </c>
      <c r="CB5" t="s">
        <v>131</v>
      </c>
      <c r="CC5" t="s">
        <v>132</v>
      </c>
      <c r="CD5" t="s">
        <v>133</v>
      </c>
      <c r="CE5" t="s">
        <v>134</v>
      </c>
      <c r="CF5" t="s">
        <v>177</v>
      </c>
      <c r="CG5" t="s">
        <v>178</v>
      </c>
      <c r="CP5" s="53" t="s">
        <v>196</v>
      </c>
      <c r="CQ5" t="s">
        <v>175</v>
      </c>
      <c r="CR5" t="s">
        <v>103</v>
      </c>
      <c r="CS5" t="s">
        <v>26</v>
      </c>
      <c r="CT5" t="s">
        <v>109</v>
      </c>
      <c r="CU5" t="s">
        <v>123</v>
      </c>
      <c r="CV5" t="s">
        <v>165</v>
      </c>
    </row>
    <row r="6" spans="1:100" ht="15" x14ac:dyDescent="0.25">
      <c r="A6" s="258"/>
      <c r="B6" s="3" t="s">
        <v>416</v>
      </c>
      <c r="C6" s="3"/>
      <c r="D6" s="3" t="s">
        <v>405</v>
      </c>
      <c r="E6" s="3"/>
      <c r="F6" s="3" t="s">
        <v>315</v>
      </c>
      <c r="G6" s="3"/>
      <c r="H6" s="3" t="s">
        <v>316</v>
      </c>
      <c r="I6" s="3"/>
      <c r="J6" s="3" t="s">
        <v>236</v>
      </c>
      <c r="K6" s="3"/>
      <c r="L6" s="3"/>
      <c r="N6" s="3"/>
      <c r="O6" s="3"/>
      <c r="P6" s="3"/>
      <c r="Q6" s="3"/>
      <c r="R6" s="3" t="s">
        <v>236</v>
      </c>
      <c r="S6" s="3"/>
      <c r="T6" s="3" t="s">
        <v>233</v>
      </c>
      <c r="U6" s="3"/>
      <c r="V6" s="224" t="s">
        <v>159</v>
      </c>
      <c r="W6" s="224"/>
      <c r="X6" s="224" t="s">
        <v>128</v>
      </c>
      <c r="Y6" s="224"/>
      <c r="AI6" s="49"/>
      <c r="AN6" s="3"/>
      <c r="AO6" s="3" t="s">
        <v>242</v>
      </c>
      <c r="AP6" s="3"/>
      <c r="AY6" s="49"/>
      <c r="AZ6" s="49"/>
      <c r="BK6" s="52"/>
      <c r="BY6" s="53"/>
      <c r="CA6" t="s">
        <v>137</v>
      </c>
      <c r="CB6" t="s">
        <v>138</v>
      </c>
      <c r="CC6" t="s">
        <v>139</v>
      </c>
      <c r="CD6" t="s">
        <v>140</v>
      </c>
      <c r="CE6" t="s">
        <v>141</v>
      </c>
      <c r="CF6" t="s">
        <v>142</v>
      </c>
      <c r="CG6" t="s">
        <v>179</v>
      </c>
      <c r="CH6" s="54">
        <v>40909</v>
      </c>
      <c r="CP6" s="53"/>
      <c r="CR6" t="s">
        <v>27</v>
      </c>
      <c r="CS6" t="s">
        <v>104</v>
      </c>
      <c r="CT6" t="s">
        <v>125</v>
      </c>
      <c r="CU6" t="s">
        <v>126</v>
      </c>
      <c r="CV6" t="s">
        <v>111</v>
      </c>
    </row>
    <row r="7" spans="1:100" ht="15" x14ac:dyDescent="0.25">
      <c r="A7" s="242" t="s">
        <v>110</v>
      </c>
      <c r="B7" t="s">
        <v>111</v>
      </c>
      <c r="C7" t="s">
        <v>112</v>
      </c>
      <c r="D7" t="s">
        <v>485</v>
      </c>
      <c r="E7" t="s">
        <v>486</v>
      </c>
      <c r="F7" t="s">
        <v>111</v>
      </c>
      <c r="G7" t="s">
        <v>112</v>
      </c>
      <c r="H7" t="s">
        <v>111</v>
      </c>
      <c r="I7" t="s">
        <v>112</v>
      </c>
      <c r="J7" t="s">
        <v>111</v>
      </c>
      <c r="K7" t="s">
        <v>112</v>
      </c>
      <c r="M7" s="121"/>
      <c r="R7" t="s">
        <v>111</v>
      </c>
      <c r="T7" t="s">
        <v>263</v>
      </c>
      <c r="V7" s="225" t="s">
        <v>111</v>
      </c>
      <c r="W7" s="225" t="s">
        <v>112</v>
      </c>
      <c r="X7" s="225" t="s">
        <v>111</v>
      </c>
      <c r="Y7" s="225" t="s">
        <v>112</v>
      </c>
      <c r="AI7" s="49"/>
      <c r="AY7" s="49"/>
      <c r="AZ7" s="49"/>
      <c r="BB7" s="48" t="s">
        <v>228</v>
      </c>
      <c r="BD7" t="s">
        <v>182</v>
      </c>
      <c r="BE7">
        <v>2012</v>
      </c>
      <c r="BF7" t="s">
        <v>183</v>
      </c>
      <c r="BG7">
        <v>2011</v>
      </c>
      <c r="BH7" t="s">
        <v>154</v>
      </c>
      <c r="BI7">
        <v>2010</v>
      </c>
      <c r="BJ7" t="s">
        <v>155</v>
      </c>
      <c r="BK7" s="53">
        <v>2009</v>
      </c>
      <c r="BM7" t="s">
        <v>154</v>
      </c>
      <c r="BN7">
        <v>2010</v>
      </c>
      <c r="BO7" t="s">
        <v>155</v>
      </c>
      <c r="BP7">
        <v>2009</v>
      </c>
      <c r="BQ7" t="s">
        <v>156</v>
      </c>
      <c r="BR7">
        <v>2008</v>
      </c>
      <c r="BS7" t="s">
        <v>157</v>
      </c>
      <c r="BT7">
        <v>2007</v>
      </c>
      <c r="BU7" t="s">
        <v>158</v>
      </c>
      <c r="BV7">
        <v>2006</v>
      </c>
      <c r="BY7" s="53"/>
      <c r="CB7" t="s">
        <v>144</v>
      </c>
      <c r="CC7" t="s">
        <v>145</v>
      </c>
      <c r="CD7" t="s">
        <v>146</v>
      </c>
      <c r="CE7" t="s">
        <v>147</v>
      </c>
      <c r="CF7" t="s">
        <v>180</v>
      </c>
      <c r="CG7" t="s">
        <v>181</v>
      </c>
      <c r="CP7" s="53"/>
      <c r="CR7" t="s">
        <v>27</v>
      </c>
      <c r="CS7" t="s">
        <v>26</v>
      </c>
      <c r="CT7" t="s">
        <v>109</v>
      </c>
      <c r="CU7" t="s">
        <v>123</v>
      </c>
      <c r="CV7" t="s">
        <v>165</v>
      </c>
    </row>
    <row r="8" spans="1:100" ht="15" x14ac:dyDescent="0.25">
      <c r="A8" s="242" t="s">
        <v>264</v>
      </c>
      <c r="B8" t="s">
        <v>26</v>
      </c>
      <c r="C8" t="s">
        <v>124</v>
      </c>
      <c r="D8" t="s">
        <v>109</v>
      </c>
      <c r="E8" t="s">
        <v>103</v>
      </c>
      <c r="F8" t="s">
        <v>118</v>
      </c>
      <c r="G8" t="s">
        <v>113</v>
      </c>
      <c r="H8" t="s">
        <v>108</v>
      </c>
      <c r="I8" t="s">
        <v>124</v>
      </c>
      <c r="J8" t="s">
        <v>108</v>
      </c>
      <c r="K8" t="s">
        <v>113</v>
      </c>
      <c r="M8" s="121"/>
      <c r="R8" t="s">
        <v>103</v>
      </c>
      <c r="S8" t="s">
        <v>109</v>
      </c>
      <c r="T8" t="s">
        <v>113</v>
      </c>
      <c r="V8" s="225" t="s">
        <v>26</v>
      </c>
      <c r="W8" s="225" t="s">
        <v>130</v>
      </c>
      <c r="X8" s="225" t="s">
        <v>108</v>
      </c>
      <c r="Y8" s="225" t="s">
        <v>124</v>
      </c>
      <c r="AI8" s="49"/>
      <c r="AK8" s="48" t="s">
        <v>240</v>
      </c>
      <c r="AL8" s="120" t="s">
        <v>233</v>
      </c>
      <c r="AM8" s="121">
        <v>2014</v>
      </c>
      <c r="AN8" s="120" t="s">
        <v>243</v>
      </c>
      <c r="AO8" s="121">
        <v>2013</v>
      </c>
      <c r="AP8" s="120" t="s">
        <v>159</v>
      </c>
      <c r="AQ8" s="121">
        <v>2012</v>
      </c>
      <c r="AR8" s="120" t="s">
        <v>128</v>
      </c>
      <c r="AS8" s="121">
        <v>2011</v>
      </c>
      <c r="AT8" s="120" t="s">
        <v>166</v>
      </c>
      <c r="AU8" s="121">
        <v>2010</v>
      </c>
      <c r="AW8" s="48" t="s">
        <v>238</v>
      </c>
      <c r="AY8" s="49" t="s">
        <v>110</v>
      </c>
      <c r="AZ8" s="49"/>
      <c r="BB8" t="s">
        <v>111</v>
      </c>
      <c r="BC8" t="s">
        <v>112</v>
      </c>
      <c r="BD8" t="s">
        <v>111</v>
      </c>
      <c r="BE8" t="s">
        <v>112</v>
      </c>
      <c r="BF8" t="s">
        <v>111</v>
      </c>
      <c r="BG8" t="s">
        <v>112</v>
      </c>
      <c r="BH8" t="s">
        <v>111</v>
      </c>
      <c r="BI8" t="s">
        <v>112</v>
      </c>
      <c r="BJ8" t="s">
        <v>111</v>
      </c>
      <c r="BK8" s="53" t="s">
        <v>112</v>
      </c>
      <c r="BM8" t="s">
        <v>111</v>
      </c>
      <c r="BN8" t="s">
        <v>112</v>
      </c>
      <c r="BO8" t="s">
        <v>111</v>
      </c>
      <c r="BP8" t="s">
        <v>112</v>
      </c>
      <c r="BQ8" t="s">
        <v>111</v>
      </c>
      <c r="BR8" t="s">
        <v>112</v>
      </c>
      <c r="BS8" t="s">
        <v>111</v>
      </c>
      <c r="BT8" t="s">
        <v>112</v>
      </c>
      <c r="BU8" t="s">
        <v>111</v>
      </c>
      <c r="BV8" t="s">
        <v>112</v>
      </c>
      <c r="BY8" s="53"/>
      <c r="CC8" t="s">
        <v>150</v>
      </c>
      <c r="CD8" t="s">
        <v>151</v>
      </c>
      <c r="CE8" t="s">
        <v>152</v>
      </c>
      <c r="CF8" t="s">
        <v>153</v>
      </c>
      <c r="CP8" s="53" t="s">
        <v>28</v>
      </c>
      <c r="CR8" t="s">
        <v>27</v>
      </c>
      <c r="CS8" t="s">
        <v>159</v>
      </c>
      <c r="CT8" t="s">
        <v>176</v>
      </c>
      <c r="CU8" t="s">
        <v>197</v>
      </c>
      <c r="CV8" t="s">
        <v>128</v>
      </c>
    </row>
    <row r="9" spans="1:100" ht="15" x14ac:dyDescent="0.25">
      <c r="A9" s="260" t="s">
        <v>319</v>
      </c>
      <c r="B9">
        <v>15461.1</v>
      </c>
      <c r="C9">
        <v>1</v>
      </c>
      <c r="D9">
        <v>14974.7</v>
      </c>
      <c r="E9">
        <v>1</v>
      </c>
      <c r="F9">
        <v>13539.7</v>
      </c>
      <c r="G9">
        <v>1</v>
      </c>
      <c r="H9">
        <v>12558.6</v>
      </c>
      <c r="I9">
        <v>1</v>
      </c>
      <c r="J9">
        <v>10793.8</v>
      </c>
      <c r="K9">
        <v>2</v>
      </c>
      <c r="M9" s="263">
        <f>AVERAGE(B9,D9,F9)</f>
        <v>14658.5</v>
      </c>
      <c r="R9">
        <v>10793.8</v>
      </c>
      <c r="S9">
        <v>2</v>
      </c>
      <c r="T9">
        <v>10526.3</v>
      </c>
      <c r="U9">
        <v>2</v>
      </c>
      <c r="V9" s="225">
        <v>9537.5</v>
      </c>
      <c r="W9" s="225">
        <v>2</v>
      </c>
      <c r="X9" s="225">
        <v>14278.9</v>
      </c>
      <c r="Y9" s="225">
        <v>1</v>
      </c>
      <c r="Z9" s="158">
        <f>AVERAGE(B9,D9,F9)</f>
        <v>14658.5</v>
      </c>
      <c r="AI9" s="49" t="s">
        <v>110</v>
      </c>
      <c r="AK9" s="3" t="s">
        <v>241</v>
      </c>
      <c r="AL9" t="s">
        <v>111</v>
      </c>
      <c r="AM9" t="s">
        <v>112</v>
      </c>
      <c r="AN9" t="s">
        <v>111</v>
      </c>
      <c r="AO9" t="s">
        <v>112</v>
      </c>
      <c r="AP9" t="s">
        <v>111</v>
      </c>
      <c r="AQ9" t="s">
        <v>112</v>
      </c>
      <c r="AR9" t="s">
        <v>111</v>
      </c>
      <c r="AS9" t="s">
        <v>112</v>
      </c>
      <c r="AT9" t="s">
        <v>111</v>
      </c>
      <c r="AU9" t="s">
        <v>112</v>
      </c>
      <c r="AW9" s="48" t="s">
        <v>239</v>
      </c>
      <c r="AX9" t="e">
        <f>AVERAGE(BB9,BD9,BF9)</f>
        <v>#DIV/0!</v>
      </c>
      <c r="AY9" s="49" t="s">
        <v>26</v>
      </c>
      <c r="AZ9" s="49"/>
      <c r="BA9" t="s">
        <v>129</v>
      </c>
      <c r="BB9" t="s">
        <v>108</v>
      </c>
      <c r="BC9" t="s">
        <v>113</v>
      </c>
      <c r="BD9" t="s">
        <v>108</v>
      </c>
      <c r="BE9" t="s">
        <v>113</v>
      </c>
      <c r="BF9" t="s">
        <v>108</v>
      </c>
      <c r="BG9" t="s">
        <v>113</v>
      </c>
      <c r="BH9" t="s">
        <v>108</v>
      </c>
      <c r="BI9" t="s">
        <v>130</v>
      </c>
      <c r="BJ9" t="s">
        <v>26</v>
      </c>
      <c r="BK9" s="53" t="s">
        <v>113</v>
      </c>
      <c r="BL9" t="s">
        <v>129</v>
      </c>
      <c r="BM9" t="s">
        <v>108</v>
      </c>
      <c r="BN9" t="s">
        <v>113</v>
      </c>
      <c r="BO9" t="s">
        <v>108</v>
      </c>
      <c r="BP9" t="s">
        <v>113</v>
      </c>
      <c r="BQ9" t="s">
        <v>108</v>
      </c>
      <c r="BR9" t="s">
        <v>113</v>
      </c>
      <c r="BS9" t="s">
        <v>108</v>
      </c>
      <c r="BT9" t="s">
        <v>130</v>
      </c>
      <c r="BU9" t="s">
        <v>26</v>
      </c>
      <c r="BV9" t="s">
        <v>113</v>
      </c>
      <c r="BY9" s="52"/>
      <c r="CP9" s="53" t="s">
        <v>196</v>
      </c>
      <c r="CQ9" t="s">
        <v>175</v>
      </c>
      <c r="CR9" t="s">
        <v>103</v>
      </c>
      <c r="CS9" t="s">
        <v>26</v>
      </c>
      <c r="CT9" t="s">
        <v>109</v>
      </c>
      <c r="CU9" t="s">
        <v>123</v>
      </c>
      <c r="CV9" t="s">
        <v>165</v>
      </c>
    </row>
    <row r="10" spans="1:100" ht="15" x14ac:dyDescent="0.25">
      <c r="A10" s="259"/>
      <c r="M10" s="262"/>
      <c r="V10" s="225"/>
      <c r="W10" s="225"/>
      <c r="X10" s="225"/>
      <c r="Y10" s="225"/>
      <c r="Z10" s="159"/>
      <c r="AI10" s="49" t="s">
        <v>26</v>
      </c>
      <c r="AJ10" t="s">
        <v>129</v>
      </c>
      <c r="AL10" t="s">
        <v>108</v>
      </c>
      <c r="AM10" t="s">
        <v>113</v>
      </c>
      <c r="AN10" t="s">
        <v>108</v>
      </c>
      <c r="AO10" t="s">
        <v>113</v>
      </c>
      <c r="AP10" t="s">
        <v>108</v>
      </c>
      <c r="AQ10" t="s">
        <v>113</v>
      </c>
      <c r="AR10" t="s">
        <v>108</v>
      </c>
      <c r="AS10" t="s">
        <v>130</v>
      </c>
      <c r="AT10" t="s">
        <v>26</v>
      </c>
      <c r="AU10" t="s">
        <v>113</v>
      </c>
      <c r="AX10">
        <v>11009.233333333332</v>
      </c>
      <c r="AY10" s="49" t="s">
        <v>34</v>
      </c>
      <c r="AZ10" s="49"/>
      <c r="BA10">
        <v>1</v>
      </c>
      <c r="BB10">
        <v>7000.2</v>
      </c>
      <c r="BC10">
        <v>1</v>
      </c>
      <c r="BD10">
        <v>11748.6</v>
      </c>
      <c r="BE10">
        <v>1</v>
      </c>
      <c r="BF10">
        <v>14278.9</v>
      </c>
      <c r="BG10">
        <v>1</v>
      </c>
      <c r="BH10">
        <v>14343.1</v>
      </c>
      <c r="BI10">
        <v>1</v>
      </c>
      <c r="BJ10">
        <v>15909.5</v>
      </c>
      <c r="BK10" s="53">
        <v>1</v>
      </c>
      <c r="BL10" t="s">
        <v>27</v>
      </c>
      <c r="BM10">
        <v>14343.1</v>
      </c>
      <c r="BN10">
        <v>1</v>
      </c>
      <c r="BO10">
        <v>15909.5</v>
      </c>
      <c r="BP10">
        <v>1</v>
      </c>
      <c r="BQ10">
        <v>15800.5</v>
      </c>
      <c r="BR10">
        <v>1</v>
      </c>
      <c r="BS10">
        <v>15639.8</v>
      </c>
      <c r="BT10">
        <v>1</v>
      </c>
      <c r="BU10">
        <v>16473.8</v>
      </c>
      <c r="BV10">
        <v>1</v>
      </c>
      <c r="BY10" s="53"/>
      <c r="CA10" t="s">
        <v>182</v>
      </c>
      <c r="CB10">
        <v>2012</v>
      </c>
      <c r="CC10" t="s">
        <v>183</v>
      </c>
      <c r="CD10">
        <v>2011</v>
      </c>
      <c r="CE10" t="s">
        <v>154</v>
      </c>
      <c r="CF10">
        <v>2010</v>
      </c>
      <c r="CG10" t="s">
        <v>155</v>
      </c>
      <c r="CH10">
        <v>2009</v>
      </c>
      <c r="CI10" t="s">
        <v>156</v>
      </c>
      <c r="CJ10">
        <v>2008</v>
      </c>
      <c r="CP10" s="53"/>
      <c r="CR10" t="s">
        <v>27</v>
      </c>
    </row>
    <row r="11" spans="1:100" ht="15" x14ac:dyDescent="0.25">
      <c r="A11" s="260" t="s">
        <v>320</v>
      </c>
      <c r="B11">
        <v>12631.8</v>
      </c>
      <c r="C11">
        <v>2</v>
      </c>
      <c r="D11">
        <v>11249.8</v>
      </c>
      <c r="E11">
        <v>2</v>
      </c>
      <c r="F11">
        <v>11983.4</v>
      </c>
      <c r="G11">
        <v>2</v>
      </c>
      <c r="H11">
        <v>10506.6</v>
      </c>
      <c r="I11">
        <v>2</v>
      </c>
      <c r="J11">
        <v>11858.6</v>
      </c>
      <c r="K11">
        <v>1</v>
      </c>
      <c r="M11" s="263">
        <f>AVERAGE(B11,D11,F11)</f>
        <v>11955</v>
      </c>
      <c r="R11">
        <v>11858.6</v>
      </c>
      <c r="S11">
        <v>1</v>
      </c>
      <c r="T11">
        <v>11487</v>
      </c>
      <c r="U11">
        <v>1</v>
      </c>
      <c r="V11" s="225">
        <v>11748.6</v>
      </c>
      <c r="W11" s="225">
        <v>1</v>
      </c>
      <c r="X11" s="225">
        <v>7018.6</v>
      </c>
      <c r="Y11" s="225">
        <v>2</v>
      </c>
      <c r="Z11" s="158">
        <f>AVERAGE(B11,D11,F11)</f>
        <v>11955</v>
      </c>
      <c r="AG11" t="str">
        <f>+AI11</f>
        <v>JAPAN</v>
      </c>
      <c r="AI11" s="49" t="s">
        <v>34</v>
      </c>
      <c r="AJ11" t="s">
        <v>27</v>
      </c>
      <c r="AK11">
        <f>AVERAGE(AL11,AN11,AP11)</f>
        <v>10078.6</v>
      </c>
      <c r="AL11">
        <v>11487</v>
      </c>
      <c r="AM11">
        <v>1</v>
      </c>
      <c r="AN11">
        <v>7000.2</v>
      </c>
      <c r="AO11">
        <v>1</v>
      </c>
      <c r="AP11">
        <v>11748.6</v>
      </c>
      <c r="AQ11">
        <v>1</v>
      </c>
      <c r="AR11">
        <v>14278.9</v>
      </c>
      <c r="AS11">
        <v>1</v>
      </c>
      <c r="AT11">
        <v>14343.1</v>
      </c>
      <c r="AU11">
        <v>1</v>
      </c>
      <c r="AX11">
        <v>6975.3666666666704</v>
      </c>
      <c r="AY11" s="49" t="s">
        <v>71</v>
      </c>
      <c r="AZ11" s="49"/>
      <c r="BA11">
        <v>2</v>
      </c>
      <c r="BK11" s="52"/>
      <c r="BY11" s="53" t="s">
        <v>110</v>
      </c>
      <c r="CA11" t="s">
        <v>111</v>
      </c>
      <c r="CB11" t="s">
        <v>112</v>
      </c>
      <c r="CC11" t="s">
        <v>111</v>
      </c>
      <c r="CD11" t="s">
        <v>112</v>
      </c>
      <c r="CE11" t="s">
        <v>111</v>
      </c>
      <c r="CF11" t="s">
        <v>112</v>
      </c>
      <c r="CG11" t="s">
        <v>111</v>
      </c>
      <c r="CH11" t="s">
        <v>112</v>
      </c>
      <c r="CI11" t="s">
        <v>111</v>
      </c>
      <c r="CJ11" t="s">
        <v>112</v>
      </c>
      <c r="CP11" s="53" t="s">
        <v>198</v>
      </c>
      <c r="CQ11">
        <v>-27</v>
      </c>
      <c r="CR11" t="s">
        <v>27</v>
      </c>
      <c r="CS11">
        <v>0.4</v>
      </c>
      <c r="CT11">
        <v>0.6</v>
      </c>
      <c r="CU11">
        <v>0.7</v>
      </c>
      <c r="CV11">
        <v>1000.6</v>
      </c>
    </row>
    <row r="12" spans="1:100" ht="15" x14ac:dyDescent="0.25">
      <c r="A12" s="259"/>
      <c r="M12" s="262"/>
      <c r="V12" s="225"/>
      <c r="W12" s="225"/>
      <c r="X12" s="225"/>
      <c r="Y12" s="225"/>
      <c r="Z12" s="159"/>
      <c r="AG12" t="str">
        <f>+AI13</f>
        <v>MEXICO</v>
      </c>
      <c r="AI12" s="49"/>
      <c r="AX12">
        <v>3385.0666666666671</v>
      </c>
      <c r="AY12" s="49" t="s">
        <v>42</v>
      </c>
      <c r="AZ12" s="49"/>
      <c r="BA12">
        <v>3</v>
      </c>
      <c r="BB12">
        <v>4370</v>
      </c>
      <c r="BC12">
        <v>2</v>
      </c>
      <c r="BD12">
        <v>9537.5</v>
      </c>
      <c r="BE12">
        <v>2</v>
      </c>
      <c r="BF12">
        <v>7018.6</v>
      </c>
      <c r="BG12">
        <v>2</v>
      </c>
      <c r="BH12">
        <v>7998.6</v>
      </c>
      <c r="BI12">
        <v>2</v>
      </c>
      <c r="BJ12">
        <v>7453.7</v>
      </c>
      <c r="BK12" s="53">
        <v>2</v>
      </c>
      <c r="BL12" t="s">
        <v>27</v>
      </c>
      <c r="BM12">
        <v>7998.6</v>
      </c>
      <c r="BN12">
        <v>2</v>
      </c>
      <c r="BO12">
        <v>7453.7</v>
      </c>
      <c r="BP12">
        <v>2</v>
      </c>
      <c r="BQ12">
        <v>8739.4</v>
      </c>
      <c r="BR12">
        <v>2</v>
      </c>
      <c r="BS12">
        <v>9114.1</v>
      </c>
      <c r="BT12">
        <v>2</v>
      </c>
      <c r="BU12">
        <v>6653.1</v>
      </c>
      <c r="BV12">
        <v>2</v>
      </c>
      <c r="BY12" s="53" t="s">
        <v>26</v>
      </c>
      <c r="BZ12" t="s">
        <v>129</v>
      </c>
      <c r="CA12" t="s">
        <v>108</v>
      </c>
      <c r="CB12" t="s">
        <v>113</v>
      </c>
      <c r="CC12" t="s">
        <v>108</v>
      </c>
      <c r="CD12" t="s">
        <v>113</v>
      </c>
      <c r="CE12" t="s">
        <v>108</v>
      </c>
      <c r="CF12" t="s">
        <v>130</v>
      </c>
      <c r="CG12" t="s">
        <v>26</v>
      </c>
      <c r="CH12" t="s">
        <v>130</v>
      </c>
      <c r="CI12" t="s">
        <v>26</v>
      </c>
      <c r="CJ12" t="s">
        <v>113</v>
      </c>
      <c r="CP12" s="53" t="s">
        <v>169</v>
      </c>
      <c r="CR12" t="s">
        <v>27</v>
      </c>
      <c r="CS12">
        <v>0</v>
      </c>
      <c r="CT12">
        <v>0</v>
      </c>
      <c r="CU12" t="s">
        <v>160</v>
      </c>
      <c r="CV12">
        <v>0</v>
      </c>
    </row>
    <row r="13" spans="1:100" ht="15" x14ac:dyDescent="0.25">
      <c r="A13" s="260" t="s">
        <v>321</v>
      </c>
      <c r="B13">
        <v>4672.7</v>
      </c>
      <c r="C13">
        <v>3</v>
      </c>
      <c r="D13">
        <v>4965</v>
      </c>
      <c r="E13">
        <v>4</v>
      </c>
      <c r="F13">
        <v>4438.8999999999996</v>
      </c>
      <c r="G13">
        <v>4</v>
      </c>
      <c r="H13">
        <v>4629.5</v>
      </c>
      <c r="I13">
        <v>3</v>
      </c>
      <c r="J13">
        <v>4413.3</v>
      </c>
      <c r="K13">
        <v>3</v>
      </c>
      <c r="M13" s="263">
        <f>AVERAGE(B13,D13,F13)</f>
        <v>4692.2</v>
      </c>
      <c r="R13">
        <v>3927.2</v>
      </c>
      <c r="S13">
        <v>4</v>
      </c>
      <c r="T13">
        <v>4844.2</v>
      </c>
      <c r="U13">
        <v>3</v>
      </c>
      <c r="V13" s="225">
        <v>275.10000000000002</v>
      </c>
      <c r="W13" s="225">
        <v>16</v>
      </c>
      <c r="X13" s="225">
        <v>536.4</v>
      </c>
      <c r="Y13" s="225">
        <v>14</v>
      </c>
      <c r="Z13" s="158">
        <f>AVERAGE(B13,D13,F13)</f>
        <v>4692.2</v>
      </c>
      <c r="AG13" t="str">
        <f>+AI15</f>
        <v>KOR REP</v>
      </c>
      <c r="AH13">
        <f>AVERAGE(AL13,AN13,AP13)</f>
        <v>8144.5999999999995</v>
      </c>
      <c r="AI13" s="49" t="s">
        <v>71</v>
      </c>
      <c r="AJ13" t="s">
        <v>27</v>
      </c>
      <c r="AK13">
        <f>AVERAGE(AL13,AN13,AP13)</f>
        <v>8144.5999999999995</v>
      </c>
      <c r="AL13">
        <v>10526.3</v>
      </c>
      <c r="AM13">
        <v>2</v>
      </c>
      <c r="AN13">
        <v>4370</v>
      </c>
      <c r="AO13">
        <v>2</v>
      </c>
      <c r="AP13">
        <v>9537.5</v>
      </c>
      <c r="AQ13">
        <v>2</v>
      </c>
      <c r="AR13">
        <v>7018.6</v>
      </c>
      <c r="AS13">
        <v>2</v>
      </c>
      <c r="AT13">
        <v>7998.6</v>
      </c>
      <c r="AU13">
        <v>2</v>
      </c>
      <c r="AX13">
        <v>2867</v>
      </c>
      <c r="AY13" s="49" t="s">
        <v>36</v>
      </c>
      <c r="AZ13" s="49"/>
      <c r="BA13">
        <v>4</v>
      </c>
      <c r="BK13" s="52"/>
      <c r="BY13" s="53" t="s">
        <v>34</v>
      </c>
      <c r="BZ13" t="s">
        <v>27</v>
      </c>
      <c r="CA13">
        <v>11748.6</v>
      </c>
      <c r="CB13">
        <v>1</v>
      </c>
      <c r="CC13">
        <v>14278.9</v>
      </c>
      <c r="CD13">
        <v>1</v>
      </c>
      <c r="CE13">
        <v>14343.1</v>
      </c>
      <c r="CF13">
        <v>1</v>
      </c>
      <c r="CG13">
        <v>15909.5</v>
      </c>
      <c r="CH13">
        <v>1</v>
      </c>
      <c r="CI13">
        <v>15800.5</v>
      </c>
      <c r="CJ13">
        <v>1</v>
      </c>
      <c r="CP13" s="53" t="s">
        <v>87</v>
      </c>
      <c r="CR13" t="s">
        <v>27</v>
      </c>
      <c r="CS13">
        <v>0</v>
      </c>
      <c r="CT13">
        <v>0</v>
      </c>
      <c r="CU13">
        <v>0</v>
      </c>
      <c r="CV13">
        <v>62.8</v>
      </c>
    </row>
    <row r="14" spans="1:100" ht="15" x14ac:dyDescent="0.25">
      <c r="A14" s="259"/>
      <c r="M14" s="262"/>
      <c r="V14" s="225"/>
      <c r="W14" s="225"/>
      <c r="X14" s="225"/>
      <c r="Y14" s="225"/>
      <c r="Z14" s="159"/>
      <c r="AG14" t="str">
        <f>+AI17</f>
        <v>COLOMB</v>
      </c>
      <c r="AI14" s="49"/>
      <c r="AX14">
        <v>1390.0666666666666</v>
      </c>
      <c r="AY14" s="49" t="s">
        <v>35</v>
      </c>
      <c r="AZ14" s="49"/>
      <c r="BA14">
        <v>5</v>
      </c>
      <c r="BB14">
        <v>2449.6999999999998</v>
      </c>
      <c r="BC14">
        <v>3</v>
      </c>
      <c r="BD14">
        <v>5174.1000000000004</v>
      </c>
      <c r="BE14">
        <v>3</v>
      </c>
      <c r="BF14">
        <v>977.2</v>
      </c>
      <c r="BG14">
        <v>7</v>
      </c>
      <c r="BH14">
        <v>1157.5</v>
      </c>
      <c r="BI14">
        <v>6</v>
      </c>
      <c r="BJ14">
        <v>0</v>
      </c>
      <c r="BK14" s="53">
        <v>0</v>
      </c>
      <c r="BL14" t="s">
        <v>27</v>
      </c>
      <c r="BM14">
        <v>7561.6</v>
      </c>
      <c r="BN14">
        <v>3</v>
      </c>
      <c r="BO14">
        <v>5129.3999999999996</v>
      </c>
      <c r="BP14">
        <v>3</v>
      </c>
      <c r="BQ14">
        <v>8639</v>
      </c>
      <c r="BR14">
        <v>3</v>
      </c>
      <c r="BS14">
        <v>4078.8</v>
      </c>
      <c r="BT14">
        <v>4</v>
      </c>
      <c r="BU14">
        <v>5572.9</v>
      </c>
      <c r="BV14">
        <v>3</v>
      </c>
      <c r="BY14" s="52"/>
      <c r="CP14" s="53" t="s">
        <v>161</v>
      </c>
      <c r="CR14" t="s">
        <v>27</v>
      </c>
      <c r="CS14">
        <v>0</v>
      </c>
      <c r="CT14">
        <v>0</v>
      </c>
      <c r="CU14">
        <v>0</v>
      </c>
      <c r="CV14">
        <v>113.8</v>
      </c>
    </row>
    <row r="15" spans="1:100" ht="15" x14ac:dyDescent="0.25">
      <c r="A15" s="260" t="s">
        <v>322</v>
      </c>
      <c r="B15">
        <v>3691.3</v>
      </c>
      <c r="C15">
        <v>4</v>
      </c>
      <c r="D15">
        <v>5651</v>
      </c>
      <c r="E15">
        <v>3</v>
      </c>
      <c r="F15">
        <v>5588.5</v>
      </c>
      <c r="G15">
        <v>3</v>
      </c>
      <c r="H15">
        <v>3021.6</v>
      </c>
      <c r="I15">
        <v>4</v>
      </c>
      <c r="J15">
        <v>3927.2</v>
      </c>
      <c r="K15">
        <v>4</v>
      </c>
      <c r="M15" s="263">
        <f>AVERAGE(B15,D15,F15)</f>
        <v>4976.9333333333334</v>
      </c>
      <c r="R15">
        <v>4413.3</v>
      </c>
      <c r="S15">
        <v>3</v>
      </c>
      <c r="T15">
        <v>3359.4</v>
      </c>
      <c r="U15">
        <v>4</v>
      </c>
      <c r="V15" s="225">
        <v>3635.3</v>
      </c>
      <c r="W15" s="225">
        <v>4</v>
      </c>
      <c r="X15" s="225">
        <v>6103.7</v>
      </c>
      <c r="Y15" s="225">
        <v>3</v>
      </c>
      <c r="Z15" s="158">
        <f>AVERAGE(B15,D15,F15)</f>
        <v>4976.9333333333334</v>
      </c>
      <c r="AG15" t="str">
        <f>+AI19</f>
        <v>CHINA</v>
      </c>
      <c r="AH15">
        <f>AVERAGE(AL15,AN15,AP15)</f>
        <v>2965.2333333333336</v>
      </c>
      <c r="AI15" s="49" t="s">
        <v>42</v>
      </c>
      <c r="AJ15" t="s">
        <v>27</v>
      </c>
      <c r="AK15" s="67">
        <f>AVERAGE(AL15,AN15,AP15)</f>
        <v>2965.2333333333336</v>
      </c>
      <c r="AL15">
        <v>4844.2</v>
      </c>
      <c r="AM15">
        <v>3</v>
      </c>
      <c r="AN15">
        <v>416.2</v>
      </c>
      <c r="AO15">
        <v>6</v>
      </c>
      <c r="AP15">
        <v>3635.3</v>
      </c>
      <c r="AQ15">
        <v>4</v>
      </c>
      <c r="AR15">
        <v>6103.7</v>
      </c>
      <c r="AS15">
        <v>3</v>
      </c>
      <c r="AT15">
        <v>7561.6</v>
      </c>
      <c r="AU15">
        <v>3</v>
      </c>
      <c r="AX15">
        <v>1110.6333333333332</v>
      </c>
      <c r="AY15" s="49" t="s">
        <v>80</v>
      </c>
      <c r="AZ15" s="49"/>
      <c r="BK15" s="52"/>
      <c r="BY15" s="53" t="s">
        <v>71</v>
      </c>
      <c r="BZ15" t="s">
        <v>27</v>
      </c>
      <c r="CA15">
        <v>9537.5</v>
      </c>
      <c r="CB15">
        <v>2</v>
      </c>
      <c r="CC15">
        <v>7018.6</v>
      </c>
      <c r="CD15">
        <v>2</v>
      </c>
      <c r="CE15">
        <v>7998.6</v>
      </c>
      <c r="CF15">
        <v>2</v>
      </c>
      <c r="CG15">
        <v>7453.7</v>
      </c>
      <c r="CH15">
        <v>2</v>
      </c>
      <c r="CI15">
        <v>8739.4</v>
      </c>
      <c r="CJ15">
        <v>2</v>
      </c>
      <c r="CP15" s="53" t="s">
        <v>164</v>
      </c>
      <c r="CR15" t="s">
        <v>27</v>
      </c>
      <c r="CS15">
        <v>0</v>
      </c>
      <c r="CT15">
        <v>0</v>
      </c>
      <c r="CU15">
        <v>0</v>
      </c>
      <c r="CV15">
        <v>28.3</v>
      </c>
    </row>
    <row r="16" spans="1:100" ht="15" x14ac:dyDescent="0.25">
      <c r="A16" s="259"/>
      <c r="M16" s="262"/>
      <c r="V16" s="225"/>
      <c r="W16" s="225"/>
      <c r="X16" s="225"/>
      <c r="Y16" s="225"/>
      <c r="Z16" s="159"/>
      <c r="AI16" s="49"/>
      <c r="AX16">
        <v>403.76666666666671</v>
      </c>
      <c r="AY16" s="49" t="s">
        <v>45</v>
      </c>
      <c r="AZ16" s="49"/>
      <c r="BA16" t="s">
        <v>27</v>
      </c>
      <c r="BB16">
        <v>1158.0999999999999</v>
      </c>
      <c r="BC16">
        <v>4</v>
      </c>
      <c r="BD16">
        <v>1280.0999999999999</v>
      </c>
      <c r="BE16">
        <v>5</v>
      </c>
      <c r="BF16">
        <v>893.7</v>
      </c>
      <c r="BG16">
        <v>8</v>
      </c>
      <c r="BH16">
        <v>1076.8</v>
      </c>
      <c r="BI16">
        <v>8</v>
      </c>
      <c r="BJ16">
        <v>1159</v>
      </c>
      <c r="BK16" s="53">
        <v>7</v>
      </c>
      <c r="BL16" t="s">
        <v>27</v>
      </c>
      <c r="BM16">
        <v>2949</v>
      </c>
      <c r="BN16">
        <v>4</v>
      </c>
      <c r="BO16">
        <v>3198.3</v>
      </c>
      <c r="BP16">
        <v>4</v>
      </c>
      <c r="BQ16">
        <v>3478.3</v>
      </c>
      <c r="BR16">
        <v>4</v>
      </c>
      <c r="BS16">
        <v>4517.3999999999996</v>
      </c>
      <c r="BT16">
        <v>3</v>
      </c>
      <c r="BU16">
        <v>4951.3</v>
      </c>
      <c r="BV16">
        <v>4</v>
      </c>
      <c r="BY16" s="52"/>
      <c r="CP16" s="53" t="s">
        <v>162</v>
      </c>
      <c r="CR16" t="s">
        <v>27</v>
      </c>
      <c r="CS16">
        <v>0</v>
      </c>
      <c r="CT16">
        <v>0</v>
      </c>
      <c r="CU16">
        <v>0</v>
      </c>
      <c r="CV16">
        <v>92.1</v>
      </c>
    </row>
    <row r="17" spans="1:102" ht="15" x14ac:dyDescent="0.25">
      <c r="A17" s="260" t="s">
        <v>323</v>
      </c>
      <c r="B17">
        <v>1991.5</v>
      </c>
      <c r="C17">
        <v>5</v>
      </c>
      <c r="D17">
        <v>3266.4</v>
      </c>
      <c r="E17">
        <v>5</v>
      </c>
      <c r="F17">
        <v>3166.7</v>
      </c>
      <c r="G17">
        <v>5</v>
      </c>
      <c r="H17">
        <v>2490.9</v>
      </c>
      <c r="I17">
        <v>5</v>
      </c>
      <c r="J17">
        <v>2421</v>
      </c>
      <c r="K17">
        <v>5</v>
      </c>
      <c r="M17" s="263">
        <f>AVERAGE(B17,D17,F17)</f>
        <v>2808.1999999999994</v>
      </c>
      <c r="R17">
        <v>2421</v>
      </c>
      <c r="S17">
        <v>5</v>
      </c>
      <c r="T17">
        <v>1414.5</v>
      </c>
      <c r="U17">
        <v>8</v>
      </c>
      <c r="V17" s="225">
        <v>0</v>
      </c>
      <c r="W17" s="225">
        <v>0</v>
      </c>
      <c r="X17" s="225">
        <v>66.3</v>
      </c>
      <c r="Y17" s="225">
        <v>34</v>
      </c>
      <c r="Z17" s="158">
        <f>AVERAGE(B17,D17,F17)</f>
        <v>2808.1999999999994</v>
      </c>
      <c r="AH17" s="90">
        <f>AVERAGE(AL17,AN17,AP17)</f>
        <v>1243.1333333333334</v>
      </c>
      <c r="AI17" s="94" t="s">
        <v>62</v>
      </c>
      <c r="AJ17" t="s">
        <v>27</v>
      </c>
      <c r="AK17" s="67">
        <f>AVERAGE(AL17,AN17,AP17)</f>
        <v>1243.1333333333334</v>
      </c>
      <c r="AL17">
        <v>3359.4</v>
      </c>
      <c r="AM17">
        <v>4</v>
      </c>
      <c r="AN17">
        <v>94.9</v>
      </c>
      <c r="AO17">
        <v>17</v>
      </c>
      <c r="AP17">
        <v>275.10000000000002</v>
      </c>
      <c r="AQ17">
        <v>16</v>
      </c>
      <c r="AR17">
        <v>536.4</v>
      </c>
      <c r="AS17">
        <v>14</v>
      </c>
      <c r="AT17">
        <v>999.9</v>
      </c>
      <c r="AU17">
        <v>9</v>
      </c>
      <c r="AX17">
        <v>378.3</v>
      </c>
      <c r="AY17" s="49" t="s">
        <v>63</v>
      </c>
      <c r="AZ17" s="49"/>
      <c r="BK17" s="52"/>
      <c r="BY17" s="53" t="s">
        <v>36</v>
      </c>
      <c r="BZ17" t="s">
        <v>27</v>
      </c>
      <c r="CA17">
        <v>5174.1000000000004</v>
      </c>
      <c r="CB17">
        <v>3</v>
      </c>
      <c r="CC17">
        <v>977.2</v>
      </c>
      <c r="CD17">
        <v>7</v>
      </c>
      <c r="CE17">
        <v>1157.5</v>
      </c>
      <c r="CF17">
        <v>6</v>
      </c>
      <c r="CG17">
        <v>0</v>
      </c>
      <c r="CH17">
        <v>0</v>
      </c>
      <c r="CI17">
        <v>0</v>
      </c>
      <c r="CJ17">
        <v>0</v>
      </c>
      <c r="CP17" s="53" t="s">
        <v>116</v>
      </c>
      <c r="CR17" t="s">
        <v>27</v>
      </c>
      <c r="CS17">
        <v>0</v>
      </c>
      <c r="CT17">
        <v>0</v>
      </c>
      <c r="CU17">
        <v>0</v>
      </c>
      <c r="CV17">
        <v>349.8</v>
      </c>
    </row>
    <row r="18" spans="1:102" ht="15" x14ac:dyDescent="0.25">
      <c r="A18" s="259"/>
      <c r="M18" s="262"/>
      <c r="V18" s="225"/>
      <c r="W18" s="225"/>
      <c r="X18" s="225"/>
      <c r="Y18" s="225"/>
      <c r="Z18" s="159"/>
      <c r="AI18" s="49"/>
      <c r="AY18" s="49"/>
      <c r="AZ18" s="49"/>
      <c r="BA18" t="s">
        <v>27</v>
      </c>
      <c r="BB18">
        <v>511.8</v>
      </c>
      <c r="BC18">
        <v>5</v>
      </c>
      <c r="BD18">
        <v>1265.4000000000001</v>
      </c>
      <c r="BE18">
        <v>6</v>
      </c>
      <c r="BF18">
        <v>2393</v>
      </c>
      <c r="BG18">
        <v>5</v>
      </c>
      <c r="BH18">
        <v>2949</v>
      </c>
      <c r="BI18">
        <v>4</v>
      </c>
      <c r="BJ18">
        <v>3198.3</v>
      </c>
      <c r="BK18" s="53">
        <v>4</v>
      </c>
      <c r="BL18" t="s">
        <v>27</v>
      </c>
      <c r="BM18">
        <v>2935.3</v>
      </c>
      <c r="BN18">
        <v>5</v>
      </c>
      <c r="BO18">
        <v>2232.9</v>
      </c>
      <c r="BP18">
        <v>5</v>
      </c>
      <c r="BQ18">
        <v>3309.4</v>
      </c>
      <c r="BR18">
        <v>5</v>
      </c>
      <c r="BS18">
        <v>3508.1</v>
      </c>
      <c r="BT18">
        <v>5</v>
      </c>
      <c r="BU18">
        <v>4298.1000000000004</v>
      </c>
      <c r="BV18">
        <v>5</v>
      </c>
      <c r="BY18" s="52"/>
      <c r="CP18" s="53" t="s">
        <v>29</v>
      </c>
      <c r="CR18" t="s">
        <v>27</v>
      </c>
      <c r="CS18">
        <v>0.3</v>
      </c>
      <c r="CT18">
        <v>0.5</v>
      </c>
      <c r="CU18">
        <v>0.2</v>
      </c>
      <c r="CV18">
        <v>353.5</v>
      </c>
    </row>
    <row r="19" spans="1:102" ht="15" x14ac:dyDescent="0.25">
      <c r="A19" s="260" t="s">
        <v>324</v>
      </c>
      <c r="B19">
        <v>1863.3</v>
      </c>
      <c r="C19">
        <v>6</v>
      </c>
      <c r="D19">
        <v>2312.6999999999998</v>
      </c>
      <c r="E19">
        <v>6</v>
      </c>
      <c r="F19">
        <v>2773.2</v>
      </c>
      <c r="G19">
        <v>6</v>
      </c>
      <c r="H19">
        <v>2045.2</v>
      </c>
      <c r="I19">
        <v>6</v>
      </c>
      <c r="J19">
        <v>1755</v>
      </c>
      <c r="K19">
        <v>6</v>
      </c>
      <c r="M19" s="263">
        <f>AVERAGE(B19,D19,F19)</f>
        <v>2316.4</v>
      </c>
      <c r="R19">
        <v>1755</v>
      </c>
      <c r="S19">
        <v>6</v>
      </c>
      <c r="T19">
        <v>1936.4</v>
      </c>
      <c r="U19">
        <v>7</v>
      </c>
      <c r="V19" s="225">
        <v>1265.4000000000001</v>
      </c>
      <c r="W19" s="225">
        <v>6</v>
      </c>
      <c r="X19" s="225">
        <v>2393</v>
      </c>
      <c r="Y19" s="225">
        <v>5</v>
      </c>
      <c r="Z19" s="158">
        <f>AVERAGE(B19,D19,F19)</f>
        <v>2316.4</v>
      </c>
      <c r="AH19">
        <f t="shared" ref="AH19:AH28" si="0">AVERAGE(AL19,AN19,AP19)</f>
        <v>3461.0666666666671</v>
      </c>
      <c r="AI19" s="49" t="s">
        <v>36</v>
      </c>
      <c r="AJ19" t="s">
        <v>27</v>
      </c>
      <c r="AK19" s="67">
        <f>AVERAGE(AL19,AN19,AP19)</f>
        <v>3461.0666666666671</v>
      </c>
      <c r="AL19">
        <v>2759.4</v>
      </c>
      <c r="AM19">
        <v>5</v>
      </c>
      <c r="AN19">
        <v>2449.6999999999998</v>
      </c>
      <c r="AO19">
        <v>3</v>
      </c>
      <c r="AP19">
        <v>5174.1000000000004</v>
      </c>
      <c r="AQ19">
        <v>3</v>
      </c>
      <c r="AR19">
        <v>977.2</v>
      </c>
      <c r="AS19">
        <v>7</v>
      </c>
      <c r="AT19">
        <v>1157.5</v>
      </c>
      <c r="AU19">
        <v>6</v>
      </c>
      <c r="AY19" s="49"/>
      <c r="AZ19" s="49"/>
      <c r="BK19" s="52"/>
      <c r="BY19" s="53" t="s">
        <v>42</v>
      </c>
      <c r="BZ19" t="s">
        <v>27</v>
      </c>
      <c r="CA19">
        <v>3635.3</v>
      </c>
      <c r="CB19">
        <v>4</v>
      </c>
      <c r="CC19">
        <v>6103.7</v>
      </c>
      <c r="CD19">
        <v>3</v>
      </c>
      <c r="CE19">
        <v>7561.6</v>
      </c>
      <c r="CF19">
        <v>3</v>
      </c>
      <c r="CG19">
        <v>5129.3999999999996</v>
      </c>
      <c r="CH19">
        <v>3</v>
      </c>
      <c r="CI19">
        <v>8639</v>
      </c>
      <c r="CJ19">
        <v>3</v>
      </c>
      <c r="CP19" s="53" t="s">
        <v>30</v>
      </c>
      <c r="CR19" t="s">
        <v>27</v>
      </c>
      <c r="CS19">
        <v>0.2</v>
      </c>
      <c r="CT19">
        <v>0.1</v>
      </c>
      <c r="CU19">
        <v>0.5</v>
      </c>
      <c r="CV19">
        <v>0.4</v>
      </c>
    </row>
    <row r="20" spans="1:102" ht="15" x14ac:dyDescent="0.25">
      <c r="A20" s="52"/>
      <c r="M20" s="261"/>
      <c r="V20" s="225"/>
      <c r="W20" s="225"/>
      <c r="X20" s="225"/>
      <c r="Y20" s="225"/>
      <c r="AH20" t="e">
        <f t="shared" si="0"/>
        <v>#DIV/0!</v>
      </c>
      <c r="AI20" s="49"/>
      <c r="AY20" s="49"/>
      <c r="AZ20" s="49"/>
      <c r="BA20" t="s">
        <v>27</v>
      </c>
      <c r="BB20">
        <v>416.2</v>
      </c>
      <c r="BC20">
        <v>6</v>
      </c>
      <c r="BD20">
        <v>3635.3</v>
      </c>
      <c r="BE20">
        <v>4</v>
      </c>
      <c r="BF20">
        <v>6103.7</v>
      </c>
      <c r="BG20">
        <v>3</v>
      </c>
      <c r="BH20">
        <v>7561.6</v>
      </c>
      <c r="BI20">
        <v>3</v>
      </c>
      <c r="BJ20">
        <v>5129.3999999999996</v>
      </c>
      <c r="BK20" s="53">
        <v>3</v>
      </c>
      <c r="BL20" t="s">
        <v>27</v>
      </c>
      <c r="BM20">
        <v>1157.5</v>
      </c>
      <c r="BN20">
        <v>6</v>
      </c>
      <c r="BO20">
        <v>0</v>
      </c>
      <c r="BP20">
        <v>0</v>
      </c>
      <c r="BQ20">
        <v>0</v>
      </c>
      <c r="BR20">
        <v>0</v>
      </c>
      <c r="BS20">
        <v>2.7</v>
      </c>
      <c r="BT20">
        <v>48</v>
      </c>
      <c r="BU20">
        <v>54.2</v>
      </c>
      <c r="BV20">
        <v>35</v>
      </c>
      <c r="BY20" s="52"/>
      <c r="CP20" s="53"/>
      <c r="CR20" t="s">
        <v>27</v>
      </c>
    </row>
    <row r="21" spans="1:102" ht="15" x14ac:dyDescent="0.25">
      <c r="A21" s="242" t="s">
        <v>328</v>
      </c>
      <c r="B21">
        <v>1210.8</v>
      </c>
      <c r="C21">
        <v>7</v>
      </c>
      <c r="D21">
        <v>903.8</v>
      </c>
      <c r="E21">
        <v>11</v>
      </c>
      <c r="F21">
        <v>1008.9</v>
      </c>
      <c r="G21">
        <v>8</v>
      </c>
      <c r="H21">
        <v>897.1</v>
      </c>
      <c r="I21">
        <v>10</v>
      </c>
      <c r="J21">
        <v>936.7</v>
      </c>
      <c r="K21">
        <v>9</v>
      </c>
      <c r="M21" s="262"/>
      <c r="R21">
        <v>7.3</v>
      </c>
      <c r="S21">
        <v>41</v>
      </c>
      <c r="T21">
        <v>526.20000000000005</v>
      </c>
      <c r="U21">
        <v>14</v>
      </c>
      <c r="V21" s="225">
        <v>294.8</v>
      </c>
      <c r="W21" s="225">
        <v>15</v>
      </c>
      <c r="X21" s="225">
        <v>3301.9</v>
      </c>
      <c r="Y21" s="225">
        <v>4</v>
      </c>
      <c r="AH21">
        <f t="shared" si="0"/>
        <v>1034.8</v>
      </c>
      <c r="AI21" s="49" t="s">
        <v>52</v>
      </c>
      <c r="AJ21" t="s">
        <v>27</v>
      </c>
      <c r="AK21">
        <f>AVERAGE(AL21,AN21,AP21)</f>
        <v>1034.8</v>
      </c>
      <c r="AL21">
        <v>2559.5</v>
      </c>
      <c r="AM21">
        <v>6</v>
      </c>
      <c r="AN21">
        <v>0</v>
      </c>
      <c r="AO21">
        <v>0</v>
      </c>
      <c r="AP21">
        <v>544.9</v>
      </c>
      <c r="AQ21">
        <v>9</v>
      </c>
      <c r="AR21">
        <v>3301.9</v>
      </c>
      <c r="AS21">
        <v>4</v>
      </c>
      <c r="AT21">
        <v>2935.3</v>
      </c>
      <c r="AU21">
        <v>5</v>
      </c>
      <c r="AY21" s="49"/>
      <c r="AZ21" s="49"/>
      <c r="BK21" s="52"/>
      <c r="BY21" s="53" t="s">
        <v>80</v>
      </c>
      <c r="BZ21" t="s">
        <v>27</v>
      </c>
      <c r="CA21">
        <v>1280.0999999999999</v>
      </c>
      <c r="CB21">
        <v>5</v>
      </c>
      <c r="CC21">
        <v>893.7</v>
      </c>
      <c r="CD21">
        <v>8</v>
      </c>
      <c r="CE21">
        <v>1076.8</v>
      </c>
      <c r="CF21">
        <v>8</v>
      </c>
      <c r="CG21">
        <v>1159</v>
      </c>
      <c r="CH21">
        <v>7</v>
      </c>
      <c r="CI21">
        <v>1005.5</v>
      </c>
      <c r="CJ21">
        <v>12</v>
      </c>
      <c r="CP21" s="53" t="s">
        <v>31</v>
      </c>
      <c r="CR21" t="s">
        <v>27</v>
      </c>
      <c r="CS21">
        <v>0</v>
      </c>
      <c r="CT21">
        <v>0</v>
      </c>
      <c r="CU21">
        <v>0.1</v>
      </c>
      <c r="CV21">
        <v>10.199999999999999</v>
      </c>
    </row>
    <row r="22" spans="1:102" ht="15" x14ac:dyDescent="0.25">
      <c r="A22" s="52"/>
      <c r="M22" s="261"/>
      <c r="V22" s="225"/>
      <c r="W22" s="225"/>
      <c r="X22" s="225"/>
      <c r="Y22" s="225"/>
      <c r="AH22" t="e">
        <f t="shared" si="0"/>
        <v>#DIV/0!</v>
      </c>
      <c r="AI22" s="49"/>
      <c r="AY22" s="49"/>
      <c r="AZ22" s="49"/>
      <c r="BA22" t="s">
        <v>27</v>
      </c>
      <c r="BB22">
        <v>344.6</v>
      </c>
      <c r="BC22">
        <v>7</v>
      </c>
      <c r="BD22">
        <v>294.8</v>
      </c>
      <c r="BE22">
        <v>15</v>
      </c>
      <c r="BF22">
        <v>571.9</v>
      </c>
      <c r="BG22">
        <v>13</v>
      </c>
      <c r="BH22">
        <v>799.3</v>
      </c>
      <c r="BI22">
        <v>12</v>
      </c>
      <c r="BJ22">
        <v>537.70000000000005</v>
      </c>
      <c r="BK22" s="53">
        <v>13</v>
      </c>
      <c r="BL22" t="s">
        <v>27</v>
      </c>
      <c r="BM22">
        <v>1100.5999999999999</v>
      </c>
      <c r="BN22">
        <v>7</v>
      </c>
      <c r="BO22">
        <v>876.8</v>
      </c>
      <c r="BP22">
        <v>9</v>
      </c>
      <c r="BQ22">
        <v>1738.1</v>
      </c>
      <c r="BR22">
        <v>7</v>
      </c>
      <c r="BS22">
        <v>1206</v>
      </c>
      <c r="BT22">
        <v>8</v>
      </c>
      <c r="BU22">
        <v>1153.5</v>
      </c>
      <c r="BV22">
        <v>8</v>
      </c>
      <c r="BY22" s="52"/>
      <c r="CP22" s="53" t="s">
        <v>32</v>
      </c>
      <c r="CR22" t="s">
        <v>27</v>
      </c>
      <c r="CS22">
        <v>0</v>
      </c>
      <c r="CT22">
        <v>0</v>
      </c>
      <c r="CU22">
        <v>0.1</v>
      </c>
      <c r="CV22">
        <v>10.199999999999999</v>
      </c>
    </row>
    <row r="23" spans="1:102" ht="15" x14ac:dyDescent="0.25">
      <c r="A23" s="242" t="s">
        <v>325</v>
      </c>
      <c r="B23">
        <v>924.8</v>
      </c>
      <c r="C23">
        <v>8</v>
      </c>
      <c r="D23">
        <v>1650.1</v>
      </c>
      <c r="E23">
        <v>8</v>
      </c>
      <c r="F23">
        <v>2240.4</v>
      </c>
      <c r="G23">
        <v>7</v>
      </c>
      <c r="H23">
        <v>1516.4</v>
      </c>
      <c r="I23">
        <v>7</v>
      </c>
      <c r="J23">
        <v>1312.7</v>
      </c>
      <c r="K23">
        <v>8</v>
      </c>
      <c r="M23" s="262"/>
      <c r="R23">
        <v>1312.7</v>
      </c>
      <c r="S23">
        <v>8</v>
      </c>
      <c r="T23">
        <v>1021</v>
      </c>
      <c r="U23">
        <v>9</v>
      </c>
      <c r="V23" s="225">
        <v>544.9</v>
      </c>
      <c r="W23" s="225">
        <v>9</v>
      </c>
      <c r="X23" s="225">
        <v>571.9</v>
      </c>
      <c r="Y23" s="225">
        <v>13</v>
      </c>
      <c r="AH23">
        <f t="shared" si="0"/>
        <v>1237.8666666666668</v>
      </c>
      <c r="AI23" s="49" t="s">
        <v>35</v>
      </c>
      <c r="AJ23" t="s">
        <v>27</v>
      </c>
      <c r="AK23" s="67">
        <f>AVERAGE(AL23,AN23,AP23)</f>
        <v>1237.8666666666668</v>
      </c>
      <c r="AL23">
        <v>1936.4</v>
      </c>
      <c r="AM23">
        <v>7</v>
      </c>
      <c r="AN23">
        <v>511.8</v>
      </c>
      <c r="AO23">
        <v>5</v>
      </c>
      <c r="AP23">
        <v>1265.4000000000001</v>
      </c>
      <c r="AQ23">
        <v>6</v>
      </c>
      <c r="AR23">
        <v>2393</v>
      </c>
      <c r="AS23">
        <v>5</v>
      </c>
      <c r="AT23">
        <v>2949</v>
      </c>
      <c r="AU23">
        <v>4</v>
      </c>
      <c r="AY23" s="49"/>
      <c r="AZ23" s="49"/>
      <c r="BK23" s="52"/>
      <c r="BY23" s="53" t="s">
        <v>35</v>
      </c>
      <c r="BZ23" t="s">
        <v>27</v>
      </c>
      <c r="CA23">
        <v>1265.4000000000001</v>
      </c>
      <c r="CB23">
        <v>6</v>
      </c>
      <c r="CC23">
        <v>2393</v>
      </c>
      <c r="CD23">
        <v>5</v>
      </c>
      <c r="CE23">
        <v>2949</v>
      </c>
      <c r="CF23">
        <v>4</v>
      </c>
      <c r="CG23">
        <v>3198.3</v>
      </c>
      <c r="CH23">
        <v>4</v>
      </c>
      <c r="CI23">
        <v>3478.3</v>
      </c>
      <c r="CJ23">
        <v>4</v>
      </c>
      <c r="CP23" s="53"/>
      <c r="CR23" t="s">
        <v>27</v>
      </c>
    </row>
    <row r="24" spans="1:102" ht="15" x14ac:dyDescent="0.25">
      <c r="A24" s="52"/>
      <c r="M24" s="261"/>
      <c r="V24" s="225"/>
      <c r="W24" s="225"/>
      <c r="X24" s="225"/>
      <c r="Y24" s="225"/>
      <c r="AH24" t="e">
        <f t="shared" si="0"/>
        <v>#DIV/0!</v>
      </c>
      <c r="AI24" s="49"/>
      <c r="AY24" s="49"/>
      <c r="AZ24" s="49"/>
      <c r="BA24" t="s">
        <v>27</v>
      </c>
      <c r="BB24">
        <v>285</v>
      </c>
      <c r="BC24">
        <v>8</v>
      </c>
      <c r="BD24">
        <v>422.7</v>
      </c>
      <c r="BE24">
        <v>11</v>
      </c>
      <c r="BF24">
        <v>427.2</v>
      </c>
      <c r="BG24">
        <v>19</v>
      </c>
      <c r="BH24">
        <v>603.4</v>
      </c>
      <c r="BI24">
        <v>15</v>
      </c>
      <c r="BJ24">
        <v>711.5</v>
      </c>
      <c r="BK24" s="53">
        <v>10</v>
      </c>
      <c r="BL24" t="s">
        <v>27</v>
      </c>
      <c r="BM24">
        <v>1076.8</v>
      </c>
      <c r="BN24">
        <v>8</v>
      </c>
      <c r="BO24">
        <v>1159</v>
      </c>
      <c r="BP24">
        <v>7</v>
      </c>
      <c r="BQ24">
        <v>1005.5</v>
      </c>
      <c r="BR24">
        <v>12</v>
      </c>
      <c r="BS24">
        <v>519.20000000000005</v>
      </c>
      <c r="BT24">
        <v>16</v>
      </c>
      <c r="BU24">
        <v>150</v>
      </c>
      <c r="BV24">
        <v>29</v>
      </c>
      <c r="BY24" s="52"/>
      <c r="CP24" s="53" t="s">
        <v>34</v>
      </c>
      <c r="CR24" t="s">
        <v>27</v>
      </c>
      <c r="CS24">
        <v>618.70000000000005</v>
      </c>
      <c r="CT24">
        <v>814.7</v>
      </c>
      <c r="CU24">
        <v>11748.6</v>
      </c>
      <c r="CV24">
        <v>14278.9</v>
      </c>
      <c r="CX24">
        <f>+CU24+CS24</f>
        <v>12367.300000000001</v>
      </c>
    </row>
    <row r="25" spans="1:102" ht="15" x14ac:dyDescent="0.25">
      <c r="A25" s="242" t="s">
        <v>331</v>
      </c>
      <c r="B25">
        <v>899.9</v>
      </c>
      <c r="C25">
        <v>9</v>
      </c>
      <c r="D25">
        <v>808.2</v>
      </c>
      <c r="E25">
        <v>12</v>
      </c>
      <c r="F25">
        <v>840.2</v>
      </c>
      <c r="G25">
        <v>10</v>
      </c>
      <c r="H25">
        <v>520.1</v>
      </c>
      <c r="I25">
        <v>13</v>
      </c>
      <c r="J25">
        <v>784.1</v>
      </c>
      <c r="K25">
        <v>11</v>
      </c>
      <c r="R25">
        <v>1487</v>
      </c>
      <c r="S25">
        <v>7</v>
      </c>
      <c r="T25">
        <v>2559.5</v>
      </c>
      <c r="U25">
        <v>6</v>
      </c>
      <c r="V25" s="225">
        <v>1280.0999999999999</v>
      </c>
      <c r="W25" s="225">
        <v>5</v>
      </c>
      <c r="X25" s="225">
        <v>660.6</v>
      </c>
      <c r="Y25" s="225">
        <v>12</v>
      </c>
      <c r="AH25">
        <f t="shared" si="0"/>
        <v>471.5</v>
      </c>
      <c r="AI25" s="49" t="s">
        <v>74</v>
      </c>
      <c r="AJ25" t="s">
        <v>27</v>
      </c>
      <c r="AL25">
        <v>1414.5</v>
      </c>
      <c r="AM25">
        <v>8</v>
      </c>
      <c r="AN25">
        <v>0</v>
      </c>
      <c r="AO25">
        <v>0</v>
      </c>
      <c r="AP25">
        <v>0</v>
      </c>
      <c r="AQ25">
        <v>0</v>
      </c>
      <c r="AR25">
        <v>66.3</v>
      </c>
      <c r="AS25">
        <v>34</v>
      </c>
      <c r="AT25">
        <v>845.5</v>
      </c>
      <c r="AU25">
        <v>11</v>
      </c>
      <c r="AY25" s="49"/>
      <c r="AZ25" s="49"/>
      <c r="BK25" s="52"/>
      <c r="BY25" s="53" t="s">
        <v>59</v>
      </c>
      <c r="BZ25" t="s">
        <v>27</v>
      </c>
      <c r="CA25">
        <v>575.70000000000005</v>
      </c>
      <c r="CB25">
        <v>7</v>
      </c>
      <c r="CC25">
        <v>669.5</v>
      </c>
      <c r="CD25">
        <v>11</v>
      </c>
      <c r="CE25">
        <v>567.1</v>
      </c>
      <c r="CF25">
        <v>16</v>
      </c>
      <c r="CG25">
        <v>560.29999999999995</v>
      </c>
      <c r="CH25">
        <v>12</v>
      </c>
      <c r="CI25">
        <v>664.7</v>
      </c>
      <c r="CJ25">
        <v>16</v>
      </c>
      <c r="CP25" s="53"/>
      <c r="CR25" t="s">
        <v>27</v>
      </c>
    </row>
    <row r="26" spans="1:102" ht="15" x14ac:dyDescent="0.25">
      <c r="A26" s="52"/>
      <c r="V26" s="225"/>
      <c r="W26" s="225"/>
      <c r="X26" s="225"/>
      <c r="Y26" s="225"/>
      <c r="AH26" t="e">
        <f t="shared" si="0"/>
        <v>#DIV/0!</v>
      </c>
      <c r="AI26" s="49"/>
      <c r="AY26" s="49" t="s">
        <v>69</v>
      </c>
      <c r="AZ26" s="49"/>
      <c r="BA26" t="s">
        <v>27</v>
      </c>
      <c r="BB26">
        <v>237.9</v>
      </c>
      <c r="BC26">
        <v>9</v>
      </c>
      <c r="BD26">
        <v>271.10000000000002</v>
      </c>
      <c r="BE26">
        <v>17</v>
      </c>
      <c r="BF26">
        <v>241.9</v>
      </c>
      <c r="BG26">
        <v>23</v>
      </c>
      <c r="BH26">
        <v>226</v>
      </c>
      <c r="BI26">
        <v>21</v>
      </c>
      <c r="BJ26">
        <v>252.5</v>
      </c>
      <c r="BK26" s="53">
        <v>20</v>
      </c>
      <c r="BL26" t="s">
        <v>27</v>
      </c>
      <c r="BM26">
        <v>999.9</v>
      </c>
      <c r="BN26">
        <v>9</v>
      </c>
      <c r="BO26">
        <v>1399.4</v>
      </c>
      <c r="BP26">
        <v>6</v>
      </c>
      <c r="BQ26">
        <v>2960.7</v>
      </c>
      <c r="BR26">
        <v>6</v>
      </c>
      <c r="BS26">
        <v>3272.8</v>
      </c>
      <c r="BT26">
        <v>6</v>
      </c>
      <c r="BU26">
        <v>2683.6</v>
      </c>
      <c r="BV26">
        <v>6</v>
      </c>
      <c r="BY26" s="52"/>
      <c r="CP26" s="53" t="s">
        <v>35</v>
      </c>
      <c r="CR26" t="s">
        <v>27</v>
      </c>
      <c r="CS26">
        <v>50</v>
      </c>
      <c r="CT26">
        <v>423.7</v>
      </c>
      <c r="CU26">
        <v>1265.4000000000001</v>
      </c>
      <c r="CV26">
        <v>2393</v>
      </c>
      <c r="CX26">
        <f>+CU26+CS26</f>
        <v>1315.4</v>
      </c>
    </row>
    <row r="27" spans="1:102" ht="15" x14ac:dyDescent="0.25">
      <c r="A27" s="242" t="s">
        <v>330</v>
      </c>
      <c r="B27">
        <v>728</v>
      </c>
      <c r="C27">
        <v>10</v>
      </c>
      <c r="D27">
        <v>467.6</v>
      </c>
      <c r="E27">
        <v>18</v>
      </c>
      <c r="F27">
        <v>590.6</v>
      </c>
      <c r="G27">
        <v>14</v>
      </c>
      <c r="H27">
        <v>588</v>
      </c>
      <c r="I27">
        <v>12</v>
      </c>
      <c r="J27">
        <v>559.9</v>
      </c>
      <c r="K27">
        <v>14</v>
      </c>
      <c r="R27">
        <v>132.19999999999999</v>
      </c>
      <c r="S27">
        <v>24</v>
      </c>
      <c r="T27">
        <v>452.3</v>
      </c>
      <c r="U27">
        <v>15</v>
      </c>
      <c r="V27" s="225">
        <v>549.1</v>
      </c>
      <c r="W27" s="225">
        <v>8</v>
      </c>
      <c r="X27" s="225">
        <v>506.7</v>
      </c>
      <c r="Y27" s="225">
        <v>16</v>
      </c>
      <c r="AH27">
        <f t="shared" si="0"/>
        <v>553.46666666666658</v>
      </c>
      <c r="AI27" s="49" t="s">
        <v>45</v>
      </c>
      <c r="AJ27" t="s">
        <v>27</v>
      </c>
      <c r="AL27">
        <v>1021</v>
      </c>
      <c r="AM27">
        <v>9</v>
      </c>
      <c r="AN27">
        <v>344.6</v>
      </c>
      <c r="AO27">
        <v>7</v>
      </c>
      <c r="AP27">
        <v>294.8</v>
      </c>
      <c r="AQ27">
        <v>15</v>
      </c>
      <c r="AR27">
        <v>571.9</v>
      </c>
      <c r="AS27">
        <v>13</v>
      </c>
      <c r="AT27">
        <v>799.3</v>
      </c>
      <c r="AU27">
        <v>12</v>
      </c>
      <c r="AY27" s="49"/>
      <c r="AZ27" s="49"/>
      <c r="BK27" s="52"/>
      <c r="BY27" s="53" t="s">
        <v>67</v>
      </c>
      <c r="BZ27" t="s">
        <v>27</v>
      </c>
      <c r="CA27">
        <v>549.1</v>
      </c>
      <c r="CB27">
        <v>8</v>
      </c>
      <c r="CC27">
        <v>660.6</v>
      </c>
      <c r="CD27">
        <v>12</v>
      </c>
      <c r="CE27">
        <v>677</v>
      </c>
      <c r="CF27">
        <v>14</v>
      </c>
      <c r="CG27">
        <v>617.9</v>
      </c>
      <c r="CH27">
        <v>11</v>
      </c>
      <c r="CI27">
        <v>651</v>
      </c>
      <c r="CJ27">
        <v>17</v>
      </c>
      <c r="CP27" s="53"/>
      <c r="CR27" t="s">
        <v>27</v>
      </c>
    </row>
    <row r="28" spans="1:102" ht="15" x14ac:dyDescent="0.25">
      <c r="A28" s="52"/>
      <c r="V28" s="225"/>
      <c r="W28" s="225"/>
      <c r="X28" s="225"/>
      <c r="Y28" s="225"/>
      <c r="AH28" t="e">
        <f t="shared" si="0"/>
        <v>#DIV/0!</v>
      </c>
      <c r="AI28" s="49"/>
      <c r="AY28" s="49" t="s">
        <v>68</v>
      </c>
      <c r="AZ28" s="49"/>
      <c r="BA28" t="s">
        <v>27</v>
      </c>
      <c r="BB28">
        <v>209.7</v>
      </c>
      <c r="BC28">
        <v>10</v>
      </c>
      <c r="BD28">
        <v>382.1</v>
      </c>
      <c r="BE28">
        <v>13</v>
      </c>
      <c r="BF28">
        <v>431.2</v>
      </c>
      <c r="BG28">
        <v>18</v>
      </c>
      <c r="BH28">
        <v>351.6</v>
      </c>
      <c r="BI28">
        <v>19</v>
      </c>
      <c r="BJ28">
        <v>389.7</v>
      </c>
      <c r="BK28" s="53">
        <v>17</v>
      </c>
      <c r="BL28" t="s">
        <v>27</v>
      </c>
      <c r="BM28">
        <v>890.6</v>
      </c>
      <c r="BN28">
        <v>10</v>
      </c>
      <c r="BO28">
        <v>954.8</v>
      </c>
      <c r="BP28">
        <v>8</v>
      </c>
      <c r="BQ28">
        <v>1099.0999999999999</v>
      </c>
      <c r="BR28">
        <v>11</v>
      </c>
      <c r="BS28">
        <v>1204.0999999999999</v>
      </c>
      <c r="BT28">
        <v>9</v>
      </c>
      <c r="BU28">
        <v>1033.5</v>
      </c>
      <c r="BV28">
        <v>10</v>
      </c>
      <c r="BY28" s="52"/>
      <c r="CP28" s="53" t="s">
        <v>36</v>
      </c>
      <c r="CR28" t="s">
        <v>27</v>
      </c>
      <c r="CS28">
        <v>239.8</v>
      </c>
      <c r="CT28">
        <v>0.9</v>
      </c>
      <c r="CU28">
        <v>5174.1000000000004</v>
      </c>
      <c r="CV28">
        <v>977.2</v>
      </c>
      <c r="CX28">
        <f>+CU28+CS28</f>
        <v>5413.9000000000005</v>
      </c>
    </row>
    <row r="29" spans="1:102" ht="15" x14ac:dyDescent="0.25">
      <c r="A29" s="242" t="s">
        <v>337</v>
      </c>
      <c r="B29">
        <v>712.4</v>
      </c>
      <c r="C29">
        <v>11</v>
      </c>
      <c r="D29">
        <v>335</v>
      </c>
      <c r="E29">
        <v>22</v>
      </c>
      <c r="F29">
        <v>240.1</v>
      </c>
      <c r="G29">
        <v>28</v>
      </c>
      <c r="H29">
        <v>355.2</v>
      </c>
      <c r="I29">
        <v>19</v>
      </c>
      <c r="J29">
        <v>866.8</v>
      </c>
      <c r="K29">
        <v>10</v>
      </c>
      <c r="R29">
        <v>936.7</v>
      </c>
      <c r="S29">
        <v>9</v>
      </c>
      <c r="T29">
        <v>783.9</v>
      </c>
      <c r="U29">
        <v>11</v>
      </c>
      <c r="V29" s="225">
        <v>0</v>
      </c>
      <c r="W29" s="225">
        <v>0</v>
      </c>
      <c r="X29" s="225">
        <v>669.5</v>
      </c>
      <c r="Y29" s="225">
        <v>11</v>
      </c>
      <c r="AI29" s="49" t="s">
        <v>80</v>
      </c>
      <c r="AJ29" t="s">
        <v>27</v>
      </c>
      <c r="AL29">
        <v>1017.2</v>
      </c>
      <c r="AM29">
        <v>10</v>
      </c>
      <c r="AN29">
        <v>1158.0999999999999</v>
      </c>
      <c r="AO29">
        <v>4</v>
      </c>
      <c r="AP29">
        <v>1280.0999999999999</v>
      </c>
      <c r="AQ29">
        <v>5</v>
      </c>
      <c r="AR29">
        <v>893.7</v>
      </c>
      <c r="AS29">
        <v>8</v>
      </c>
      <c r="AT29">
        <v>1076.8</v>
      </c>
      <c r="AU29">
        <v>8</v>
      </c>
      <c r="AY29" s="49"/>
      <c r="AZ29" s="49"/>
      <c r="BK29" s="52"/>
      <c r="BY29" s="53" t="s">
        <v>52</v>
      </c>
      <c r="BZ29" t="s">
        <v>27</v>
      </c>
      <c r="CA29">
        <v>544.9</v>
      </c>
      <c r="CB29">
        <v>9</v>
      </c>
      <c r="CC29">
        <v>3301.9</v>
      </c>
      <c r="CD29">
        <v>4</v>
      </c>
      <c r="CE29">
        <v>2935.3</v>
      </c>
      <c r="CF29">
        <v>5</v>
      </c>
      <c r="CG29">
        <v>2232.9</v>
      </c>
      <c r="CH29">
        <v>5</v>
      </c>
      <c r="CI29">
        <v>3309.4</v>
      </c>
      <c r="CJ29">
        <v>5</v>
      </c>
      <c r="CP29" s="53"/>
      <c r="CR29" t="s">
        <v>27</v>
      </c>
    </row>
    <row r="30" spans="1:102" ht="15" x14ac:dyDescent="0.25">
      <c r="A30" s="52"/>
      <c r="V30" s="225"/>
      <c r="W30" s="225"/>
      <c r="X30" s="225"/>
      <c r="Y30" s="225"/>
      <c r="AI30" s="49"/>
      <c r="AY30" s="49" t="s">
        <v>67</v>
      </c>
      <c r="AZ30" s="49"/>
      <c r="BA30" t="s">
        <v>27</v>
      </c>
      <c r="BB30">
        <v>209.2</v>
      </c>
      <c r="BC30">
        <v>11</v>
      </c>
      <c r="BD30">
        <v>549.1</v>
      </c>
      <c r="BE30">
        <v>8</v>
      </c>
      <c r="BF30">
        <v>660.6</v>
      </c>
      <c r="BG30">
        <v>12</v>
      </c>
      <c r="BH30">
        <v>677</v>
      </c>
      <c r="BI30">
        <v>14</v>
      </c>
      <c r="BJ30">
        <v>617.9</v>
      </c>
      <c r="BK30" s="53">
        <v>11</v>
      </c>
      <c r="BL30" t="s">
        <v>27</v>
      </c>
      <c r="BM30">
        <v>845.5</v>
      </c>
      <c r="BN30">
        <v>11</v>
      </c>
      <c r="BO30">
        <v>328.4</v>
      </c>
      <c r="BP30">
        <v>19</v>
      </c>
      <c r="BQ30">
        <v>371.2</v>
      </c>
      <c r="BR30">
        <v>25</v>
      </c>
      <c r="BS30">
        <v>301.60000000000002</v>
      </c>
      <c r="BT30">
        <v>25</v>
      </c>
      <c r="BU30">
        <v>420.9</v>
      </c>
      <c r="BV30">
        <v>19</v>
      </c>
      <c r="BY30" s="52"/>
      <c r="CP30" s="53" t="s">
        <v>199</v>
      </c>
      <c r="CQ30" t="s">
        <v>200</v>
      </c>
      <c r="CR30" t="s">
        <v>27</v>
      </c>
      <c r="CS30">
        <v>3.7</v>
      </c>
      <c r="CT30">
        <v>72.8</v>
      </c>
      <c r="CU30">
        <v>4042.3</v>
      </c>
      <c r="CV30">
        <v>9458.2000000000007</v>
      </c>
    </row>
    <row r="31" spans="1:102" ht="15" x14ac:dyDescent="0.25">
      <c r="A31" s="242" t="s">
        <v>340</v>
      </c>
      <c r="B31">
        <v>643.5</v>
      </c>
      <c r="C31">
        <v>12</v>
      </c>
      <c r="D31">
        <v>640.4</v>
      </c>
      <c r="E31">
        <v>15</v>
      </c>
      <c r="F31">
        <v>814.9</v>
      </c>
      <c r="G31">
        <v>11</v>
      </c>
      <c r="H31">
        <v>252.1</v>
      </c>
      <c r="I31">
        <v>22</v>
      </c>
      <c r="J31">
        <v>599.29999999999995</v>
      </c>
      <c r="K31">
        <v>13</v>
      </c>
      <c r="R31">
        <v>784.1</v>
      </c>
      <c r="S31">
        <v>11</v>
      </c>
      <c r="T31">
        <v>593.6</v>
      </c>
      <c r="U31">
        <v>13</v>
      </c>
      <c r="V31" s="225">
        <v>365.8</v>
      </c>
      <c r="W31" s="225">
        <v>14</v>
      </c>
      <c r="X31" s="225">
        <v>893.7</v>
      </c>
      <c r="Y31" s="225">
        <v>8</v>
      </c>
      <c r="AI31" s="49" t="s">
        <v>67</v>
      </c>
      <c r="AJ31" t="s">
        <v>27</v>
      </c>
      <c r="AL31">
        <v>783.9</v>
      </c>
      <c r="AM31">
        <v>11</v>
      </c>
      <c r="AN31">
        <v>209.2</v>
      </c>
      <c r="AO31">
        <v>11</v>
      </c>
      <c r="AP31">
        <v>549.1</v>
      </c>
      <c r="AQ31">
        <v>8</v>
      </c>
      <c r="AR31">
        <v>660.6</v>
      </c>
      <c r="AS31">
        <v>12</v>
      </c>
      <c r="AT31">
        <v>677</v>
      </c>
      <c r="AU31">
        <v>14</v>
      </c>
      <c r="AY31" s="49"/>
      <c r="AZ31" s="49"/>
      <c r="BK31" s="52"/>
      <c r="BY31" s="53" t="s">
        <v>60</v>
      </c>
      <c r="BZ31" t="s">
        <v>27</v>
      </c>
      <c r="CA31">
        <v>487.2</v>
      </c>
      <c r="CB31">
        <v>10</v>
      </c>
      <c r="CC31">
        <v>506.7</v>
      </c>
      <c r="CD31">
        <v>16</v>
      </c>
      <c r="CE31">
        <v>1100.5999999999999</v>
      </c>
      <c r="CF31">
        <v>7</v>
      </c>
      <c r="CG31">
        <v>876.8</v>
      </c>
      <c r="CH31">
        <v>9</v>
      </c>
      <c r="CI31">
        <v>1738.1</v>
      </c>
      <c r="CJ31">
        <v>7</v>
      </c>
      <c r="CP31" s="53" t="s">
        <v>37</v>
      </c>
      <c r="CR31" t="s">
        <v>27</v>
      </c>
      <c r="CS31">
        <v>0.1</v>
      </c>
      <c r="CT31">
        <v>0.1</v>
      </c>
      <c r="CU31">
        <v>22.6</v>
      </c>
      <c r="CV31">
        <v>23.9</v>
      </c>
    </row>
    <row r="32" spans="1:102" ht="15" x14ac:dyDescent="0.25">
      <c r="A32" s="52"/>
      <c r="V32" s="225"/>
      <c r="W32" s="225"/>
      <c r="X32" s="225"/>
      <c r="Y32" s="225"/>
      <c r="AI32" s="49"/>
      <c r="AY32" s="49" t="s">
        <v>75</v>
      </c>
      <c r="AZ32" s="49"/>
      <c r="BA32" t="s">
        <v>27</v>
      </c>
      <c r="BB32">
        <v>132.69999999999999</v>
      </c>
      <c r="BC32">
        <v>12</v>
      </c>
      <c r="BD32">
        <v>365.8</v>
      </c>
      <c r="BE32">
        <v>14</v>
      </c>
      <c r="BF32">
        <v>479.2</v>
      </c>
      <c r="BG32">
        <v>17</v>
      </c>
      <c r="BH32">
        <v>431.4</v>
      </c>
      <c r="BI32">
        <v>18</v>
      </c>
      <c r="BJ32">
        <v>400.4</v>
      </c>
      <c r="BK32" s="53">
        <v>16</v>
      </c>
      <c r="BL32" t="s">
        <v>27</v>
      </c>
      <c r="BM32">
        <v>814.8</v>
      </c>
      <c r="BN32">
        <v>12</v>
      </c>
      <c r="BO32">
        <v>501</v>
      </c>
      <c r="BP32">
        <v>14</v>
      </c>
      <c r="BQ32">
        <v>1336.4</v>
      </c>
      <c r="BR32">
        <v>9</v>
      </c>
      <c r="BS32">
        <v>1431.2</v>
      </c>
      <c r="BT32">
        <v>7</v>
      </c>
      <c r="BU32">
        <v>686.1</v>
      </c>
      <c r="BV32">
        <v>13</v>
      </c>
      <c r="BY32" s="52"/>
      <c r="CP32" s="53" t="s">
        <v>38</v>
      </c>
      <c r="CR32" t="s">
        <v>27</v>
      </c>
      <c r="CS32">
        <v>0</v>
      </c>
      <c r="CT32">
        <v>0.6</v>
      </c>
      <c r="CU32">
        <v>23</v>
      </c>
      <c r="CV32">
        <v>528.9</v>
      </c>
    </row>
    <row r="33" spans="1:102" ht="15" x14ac:dyDescent="0.25">
      <c r="A33" s="242" t="s">
        <v>332</v>
      </c>
      <c r="B33">
        <v>605.79999999999995</v>
      </c>
      <c r="C33">
        <v>13</v>
      </c>
      <c r="D33">
        <v>646.9</v>
      </c>
      <c r="E33">
        <v>14</v>
      </c>
      <c r="F33">
        <v>551.5</v>
      </c>
      <c r="G33">
        <v>15</v>
      </c>
      <c r="H33">
        <v>514.5</v>
      </c>
      <c r="I33">
        <v>14</v>
      </c>
      <c r="J33">
        <v>429.8</v>
      </c>
      <c r="K33">
        <v>16</v>
      </c>
      <c r="R33">
        <v>310.89999999999998</v>
      </c>
      <c r="S33">
        <v>18</v>
      </c>
      <c r="T33">
        <v>201.2</v>
      </c>
      <c r="U33">
        <v>22</v>
      </c>
      <c r="V33" s="225">
        <v>575.70000000000005</v>
      </c>
      <c r="W33" s="225">
        <v>7</v>
      </c>
      <c r="X33" s="225">
        <v>685.2</v>
      </c>
      <c r="Y33" s="225">
        <v>10</v>
      </c>
      <c r="AI33" s="49" t="s">
        <v>64</v>
      </c>
      <c r="AJ33" t="s">
        <v>27</v>
      </c>
      <c r="AL33">
        <v>637.6</v>
      </c>
      <c r="AM33">
        <v>12</v>
      </c>
      <c r="AN33">
        <v>31.8</v>
      </c>
      <c r="AO33">
        <v>19</v>
      </c>
      <c r="AP33">
        <v>386.5</v>
      </c>
      <c r="AQ33">
        <v>12</v>
      </c>
      <c r="AR33">
        <v>685.2</v>
      </c>
      <c r="AS33">
        <v>10</v>
      </c>
      <c r="AT33">
        <v>890.6</v>
      </c>
      <c r="AU33">
        <v>10</v>
      </c>
      <c r="AY33" s="49"/>
      <c r="AZ33" s="49"/>
      <c r="BK33" s="52"/>
      <c r="BY33" s="53" t="s">
        <v>63</v>
      </c>
      <c r="BZ33" t="s">
        <v>27</v>
      </c>
      <c r="CA33">
        <v>422.7</v>
      </c>
      <c r="CB33">
        <v>11</v>
      </c>
      <c r="CC33">
        <v>427.2</v>
      </c>
      <c r="CD33">
        <v>19</v>
      </c>
      <c r="CE33">
        <v>603.4</v>
      </c>
      <c r="CF33">
        <v>15</v>
      </c>
      <c r="CG33">
        <v>711.5</v>
      </c>
      <c r="CH33">
        <v>10</v>
      </c>
      <c r="CI33">
        <v>741.8</v>
      </c>
      <c r="CJ33">
        <v>15</v>
      </c>
      <c r="CP33" s="53" t="s">
        <v>39</v>
      </c>
      <c r="CR33" t="s">
        <v>27</v>
      </c>
      <c r="CS33">
        <v>0</v>
      </c>
      <c r="CT33">
        <v>0</v>
      </c>
      <c r="CU33">
        <v>0</v>
      </c>
      <c r="CV33">
        <v>67.5</v>
      </c>
    </row>
    <row r="34" spans="1:102" ht="15" x14ac:dyDescent="0.25">
      <c r="A34" s="52"/>
      <c r="V34" s="225"/>
      <c r="W34" s="225"/>
      <c r="X34" s="225"/>
      <c r="Y34" s="225"/>
      <c r="AI34" s="49"/>
      <c r="AY34" s="49" t="s">
        <v>73</v>
      </c>
      <c r="AZ34" s="49"/>
      <c r="BA34" t="s">
        <v>27</v>
      </c>
      <c r="BB34">
        <v>129.4</v>
      </c>
      <c r="BC34">
        <v>13</v>
      </c>
      <c r="BD34">
        <v>212.2</v>
      </c>
      <c r="BE34">
        <v>18</v>
      </c>
      <c r="BF34">
        <v>263</v>
      </c>
      <c r="BG34">
        <v>22</v>
      </c>
      <c r="BH34">
        <v>326.60000000000002</v>
      </c>
      <c r="BI34">
        <v>20</v>
      </c>
      <c r="BJ34">
        <v>331.6</v>
      </c>
      <c r="BK34" s="53">
        <v>18</v>
      </c>
      <c r="BL34" t="s">
        <v>27</v>
      </c>
      <c r="BM34">
        <v>799.3</v>
      </c>
      <c r="BN34">
        <v>13</v>
      </c>
      <c r="BO34">
        <v>537.70000000000005</v>
      </c>
      <c r="BP34">
        <v>13</v>
      </c>
      <c r="BQ34">
        <v>1001.9</v>
      </c>
      <c r="BR34">
        <v>13</v>
      </c>
      <c r="BS34">
        <v>505.2</v>
      </c>
      <c r="BT34">
        <v>18</v>
      </c>
      <c r="BU34">
        <v>566</v>
      </c>
      <c r="BV34">
        <v>16</v>
      </c>
      <c r="BY34" s="52"/>
      <c r="CP34" s="53" t="s">
        <v>40</v>
      </c>
      <c r="CR34" t="s">
        <v>27</v>
      </c>
      <c r="CS34">
        <v>0</v>
      </c>
      <c r="CT34">
        <v>0</v>
      </c>
      <c r="CU34">
        <v>33.4</v>
      </c>
      <c r="CV34">
        <v>801.1</v>
      </c>
    </row>
    <row r="35" spans="1:102" ht="15" x14ac:dyDescent="0.25">
      <c r="A35" s="242" t="s">
        <v>326</v>
      </c>
      <c r="B35">
        <v>530.70000000000005</v>
      </c>
      <c r="C35">
        <v>14</v>
      </c>
      <c r="D35">
        <v>1282.2</v>
      </c>
      <c r="E35">
        <v>9</v>
      </c>
      <c r="F35">
        <v>322.5</v>
      </c>
      <c r="G35">
        <v>20</v>
      </c>
      <c r="H35">
        <v>969.2</v>
      </c>
      <c r="I35">
        <v>8</v>
      </c>
      <c r="J35">
        <v>1487</v>
      </c>
      <c r="K35">
        <v>7</v>
      </c>
      <c r="R35">
        <v>429.8</v>
      </c>
      <c r="S35">
        <v>16</v>
      </c>
      <c r="T35">
        <v>371.7</v>
      </c>
      <c r="U35">
        <v>17</v>
      </c>
      <c r="V35" s="225">
        <v>382.1</v>
      </c>
      <c r="W35" s="225">
        <v>13</v>
      </c>
      <c r="X35" s="225">
        <v>479.2</v>
      </c>
      <c r="Y35" s="225">
        <v>17</v>
      </c>
      <c r="AI35" s="49" t="s">
        <v>59</v>
      </c>
      <c r="AJ35" t="s">
        <v>27</v>
      </c>
      <c r="AL35">
        <v>593.6</v>
      </c>
      <c r="AM35">
        <v>13</v>
      </c>
      <c r="AN35">
        <v>116.2</v>
      </c>
      <c r="AO35">
        <v>14</v>
      </c>
      <c r="AP35">
        <v>575.70000000000005</v>
      </c>
      <c r="AQ35">
        <v>7</v>
      </c>
      <c r="AR35">
        <v>669.5</v>
      </c>
      <c r="AS35">
        <v>11</v>
      </c>
      <c r="AT35">
        <v>567.1</v>
      </c>
      <c r="AU35">
        <v>16</v>
      </c>
      <c r="AY35" s="49"/>
      <c r="AZ35" s="49"/>
      <c r="BK35" s="52"/>
      <c r="BY35" s="53" t="s">
        <v>64</v>
      </c>
      <c r="BZ35" t="s">
        <v>27</v>
      </c>
      <c r="CA35">
        <v>386.5</v>
      </c>
      <c r="CB35">
        <v>12</v>
      </c>
      <c r="CC35">
        <v>685.2</v>
      </c>
      <c r="CD35">
        <v>10</v>
      </c>
      <c r="CE35">
        <v>890.6</v>
      </c>
      <c r="CF35">
        <v>10</v>
      </c>
      <c r="CG35">
        <v>954.8</v>
      </c>
      <c r="CH35">
        <v>8</v>
      </c>
      <c r="CI35">
        <v>1099.0999999999999</v>
      </c>
      <c r="CJ35">
        <v>11</v>
      </c>
      <c r="CP35" s="53" t="s">
        <v>41</v>
      </c>
      <c r="CR35" t="s">
        <v>27</v>
      </c>
      <c r="CS35">
        <v>0</v>
      </c>
      <c r="CT35">
        <v>0</v>
      </c>
      <c r="CU35">
        <v>10.6</v>
      </c>
      <c r="CV35">
        <v>9.6999999999999993</v>
      </c>
    </row>
    <row r="36" spans="1:102" ht="15" x14ac:dyDescent="0.25">
      <c r="A36" s="52"/>
      <c r="V36" s="225"/>
      <c r="W36" s="225"/>
      <c r="X36" s="225"/>
      <c r="Y36" s="225"/>
      <c r="AI36" s="49"/>
      <c r="AY36" s="49" t="s">
        <v>59</v>
      </c>
      <c r="AZ36" s="49"/>
      <c r="BA36" t="s">
        <v>27</v>
      </c>
      <c r="BB36">
        <v>116.2</v>
      </c>
      <c r="BC36">
        <v>14</v>
      </c>
      <c r="BD36">
        <v>575.70000000000005</v>
      </c>
      <c r="BE36">
        <v>7</v>
      </c>
      <c r="BF36">
        <v>669.5</v>
      </c>
      <c r="BG36">
        <v>11</v>
      </c>
      <c r="BH36">
        <v>567.1</v>
      </c>
      <c r="BI36">
        <v>16</v>
      </c>
      <c r="BJ36">
        <v>560.29999999999995</v>
      </c>
      <c r="BK36" s="53">
        <v>12</v>
      </c>
      <c r="BL36" t="s">
        <v>27</v>
      </c>
      <c r="BM36">
        <v>677</v>
      </c>
      <c r="BN36">
        <v>14</v>
      </c>
      <c r="BO36">
        <v>617.79999999999995</v>
      </c>
      <c r="BP36">
        <v>11</v>
      </c>
      <c r="BQ36">
        <v>651</v>
      </c>
      <c r="BR36">
        <v>17</v>
      </c>
      <c r="BS36">
        <v>756.7</v>
      </c>
      <c r="BT36">
        <v>12</v>
      </c>
      <c r="BU36">
        <v>734.1</v>
      </c>
      <c r="BV36">
        <v>12</v>
      </c>
      <c r="BY36" s="52"/>
      <c r="CP36" s="53" t="s">
        <v>42</v>
      </c>
      <c r="CR36" t="s">
        <v>27</v>
      </c>
      <c r="CS36">
        <v>3.4</v>
      </c>
      <c r="CT36">
        <v>70.3</v>
      </c>
      <c r="CU36">
        <v>3635.3</v>
      </c>
      <c r="CV36">
        <v>6103.7</v>
      </c>
      <c r="CX36">
        <f>+CU36+CS36</f>
        <v>3638.7000000000003</v>
      </c>
    </row>
    <row r="37" spans="1:102" ht="15" x14ac:dyDescent="0.25">
      <c r="A37" s="242" t="s">
        <v>338</v>
      </c>
      <c r="B37">
        <v>494.2</v>
      </c>
      <c r="C37">
        <v>15</v>
      </c>
      <c r="D37">
        <v>501.6</v>
      </c>
      <c r="E37">
        <v>17</v>
      </c>
      <c r="F37">
        <v>462.7</v>
      </c>
      <c r="G37">
        <v>16</v>
      </c>
      <c r="H37">
        <v>341</v>
      </c>
      <c r="I37">
        <v>20</v>
      </c>
      <c r="J37">
        <v>422.5</v>
      </c>
      <c r="K37">
        <v>17</v>
      </c>
      <c r="R37">
        <v>599.29999999999995</v>
      </c>
      <c r="S37">
        <v>13</v>
      </c>
      <c r="T37">
        <v>637.6</v>
      </c>
      <c r="U37">
        <v>12</v>
      </c>
      <c r="V37" s="225">
        <v>59.1</v>
      </c>
      <c r="W37" s="225">
        <v>21</v>
      </c>
      <c r="X37" s="225">
        <v>977.2</v>
      </c>
      <c r="Y37" s="225">
        <v>7</v>
      </c>
      <c r="AI37" s="49" t="s">
        <v>49</v>
      </c>
      <c r="AJ37" t="s">
        <v>27</v>
      </c>
      <c r="AL37">
        <v>526.20000000000005</v>
      </c>
      <c r="AM37">
        <v>14</v>
      </c>
      <c r="AN37">
        <v>0</v>
      </c>
      <c r="AO37">
        <v>0</v>
      </c>
      <c r="AP37">
        <v>1</v>
      </c>
      <c r="AQ37">
        <v>36</v>
      </c>
      <c r="AR37">
        <v>12.4</v>
      </c>
      <c r="AS37">
        <v>43</v>
      </c>
      <c r="AT37">
        <v>22.3</v>
      </c>
      <c r="AU37">
        <v>37</v>
      </c>
      <c r="AY37" s="49"/>
      <c r="AZ37" s="49"/>
      <c r="BK37" s="52"/>
      <c r="BY37" s="53" t="s">
        <v>68</v>
      </c>
      <c r="BZ37" t="s">
        <v>27</v>
      </c>
      <c r="CA37">
        <v>382.1</v>
      </c>
      <c r="CB37">
        <v>13</v>
      </c>
      <c r="CC37">
        <v>431.2</v>
      </c>
      <c r="CD37">
        <v>18</v>
      </c>
      <c r="CE37">
        <v>351.6</v>
      </c>
      <c r="CF37">
        <v>19</v>
      </c>
      <c r="CG37">
        <v>389.7</v>
      </c>
      <c r="CH37">
        <v>17</v>
      </c>
      <c r="CI37">
        <v>328.4</v>
      </c>
      <c r="CJ37">
        <v>26</v>
      </c>
      <c r="CP37" s="53" t="s">
        <v>43</v>
      </c>
      <c r="CR37" t="s">
        <v>27</v>
      </c>
      <c r="CS37">
        <v>0</v>
      </c>
      <c r="CT37">
        <v>0</v>
      </c>
      <c r="CU37">
        <v>0</v>
      </c>
      <c r="CV37">
        <v>190.2</v>
      </c>
    </row>
    <row r="38" spans="1:102" ht="15" x14ac:dyDescent="0.25">
      <c r="A38" s="52"/>
      <c r="V38" s="225"/>
      <c r="W38" s="225"/>
      <c r="X38" s="225"/>
      <c r="Y38" s="225"/>
      <c r="AI38" s="49"/>
      <c r="AY38" s="49" t="s">
        <v>60</v>
      </c>
      <c r="AZ38" s="49"/>
      <c r="BA38" t="s">
        <v>27</v>
      </c>
      <c r="BB38">
        <v>112.7</v>
      </c>
      <c r="BC38">
        <v>15</v>
      </c>
      <c r="BD38">
        <v>487.2</v>
      </c>
      <c r="BE38">
        <v>10</v>
      </c>
      <c r="BF38">
        <v>506.7</v>
      </c>
      <c r="BG38">
        <v>16</v>
      </c>
      <c r="BH38">
        <v>1100.5999999999999</v>
      </c>
      <c r="BI38">
        <v>7</v>
      </c>
      <c r="BJ38">
        <v>876.8</v>
      </c>
      <c r="BK38" s="53">
        <v>9</v>
      </c>
      <c r="BL38" t="s">
        <v>27</v>
      </c>
      <c r="BM38">
        <v>603.4</v>
      </c>
      <c r="BN38">
        <v>15</v>
      </c>
      <c r="BO38">
        <v>711.5</v>
      </c>
      <c r="BP38">
        <v>10</v>
      </c>
      <c r="BQ38">
        <v>741.8</v>
      </c>
      <c r="BR38">
        <v>15</v>
      </c>
      <c r="BS38">
        <v>566.1</v>
      </c>
      <c r="BT38">
        <v>15</v>
      </c>
      <c r="BU38">
        <v>558.5</v>
      </c>
      <c r="BV38">
        <v>17</v>
      </c>
      <c r="BY38" s="52"/>
      <c r="CP38" s="53" t="s">
        <v>44</v>
      </c>
      <c r="CR38" t="s">
        <v>27</v>
      </c>
      <c r="CS38">
        <v>0</v>
      </c>
      <c r="CT38">
        <v>0.4</v>
      </c>
      <c r="CU38">
        <v>4.4000000000000004</v>
      </c>
      <c r="CV38">
        <v>70.5</v>
      </c>
    </row>
    <row r="39" spans="1:102" ht="15" x14ac:dyDescent="0.25">
      <c r="A39" s="242" t="s">
        <v>341</v>
      </c>
      <c r="B39">
        <v>294.8</v>
      </c>
      <c r="C39">
        <v>16</v>
      </c>
      <c r="D39">
        <v>290.2</v>
      </c>
      <c r="E39">
        <v>24</v>
      </c>
      <c r="F39">
        <v>345.2</v>
      </c>
      <c r="G39">
        <v>18</v>
      </c>
      <c r="H39">
        <v>217.1</v>
      </c>
      <c r="I39">
        <v>23</v>
      </c>
      <c r="J39">
        <v>227.4</v>
      </c>
      <c r="K39">
        <v>21</v>
      </c>
      <c r="R39">
        <v>0</v>
      </c>
      <c r="S39">
        <v>0</v>
      </c>
      <c r="T39">
        <v>397.2</v>
      </c>
      <c r="U39">
        <v>16</v>
      </c>
      <c r="V39" s="225">
        <v>0</v>
      </c>
      <c r="W39" s="225">
        <v>0</v>
      </c>
      <c r="X39" s="225">
        <v>431.2</v>
      </c>
      <c r="Y39" s="225">
        <v>18</v>
      </c>
      <c r="AI39" s="49" t="s">
        <v>29</v>
      </c>
      <c r="AJ39" t="s">
        <v>27</v>
      </c>
      <c r="AL39">
        <v>452.3</v>
      </c>
      <c r="AM39">
        <v>15</v>
      </c>
      <c r="AN39">
        <v>0</v>
      </c>
      <c r="AO39">
        <v>0</v>
      </c>
      <c r="AP39">
        <v>0.2</v>
      </c>
      <c r="AQ39">
        <v>38</v>
      </c>
      <c r="AR39">
        <v>353.5</v>
      </c>
      <c r="AS39">
        <v>20</v>
      </c>
      <c r="AT39">
        <v>3.1</v>
      </c>
      <c r="AU39">
        <v>43</v>
      </c>
      <c r="AY39" s="49"/>
      <c r="AZ39" s="49"/>
      <c r="BK39" s="52"/>
      <c r="BY39" s="53" t="s">
        <v>75</v>
      </c>
      <c r="BZ39" t="s">
        <v>27</v>
      </c>
      <c r="CA39">
        <v>365.8</v>
      </c>
      <c r="CB39">
        <v>14</v>
      </c>
      <c r="CC39">
        <v>479.2</v>
      </c>
      <c r="CD39">
        <v>17</v>
      </c>
      <c r="CE39">
        <v>431.4</v>
      </c>
      <c r="CF39">
        <v>18</v>
      </c>
      <c r="CG39">
        <v>400.4</v>
      </c>
      <c r="CH39">
        <v>16</v>
      </c>
      <c r="CI39">
        <v>478.9</v>
      </c>
      <c r="CJ39">
        <v>19</v>
      </c>
      <c r="CP39" s="53" t="s">
        <v>84</v>
      </c>
      <c r="CR39" t="s">
        <v>27</v>
      </c>
      <c r="CS39" t="s">
        <v>160</v>
      </c>
      <c r="CT39">
        <v>0</v>
      </c>
      <c r="CU39">
        <v>0.1</v>
      </c>
      <c r="CV39">
        <v>10.3</v>
      </c>
    </row>
    <row r="40" spans="1:102" ht="15" x14ac:dyDescent="0.25">
      <c r="A40" s="52"/>
      <c r="V40" s="225"/>
      <c r="W40" s="225"/>
      <c r="X40" s="225"/>
      <c r="Y40" s="225"/>
      <c r="AI40" s="49"/>
      <c r="AY40" s="49" t="s">
        <v>77</v>
      </c>
      <c r="AZ40" s="49"/>
      <c r="BA40" t="s">
        <v>27</v>
      </c>
      <c r="BB40">
        <v>95.9</v>
      </c>
      <c r="BC40">
        <v>16</v>
      </c>
      <c r="BD40">
        <v>84.2</v>
      </c>
      <c r="BE40">
        <v>20</v>
      </c>
      <c r="BF40">
        <v>92.1</v>
      </c>
      <c r="BG40">
        <v>30</v>
      </c>
      <c r="BH40">
        <v>90.7</v>
      </c>
      <c r="BI40">
        <v>27</v>
      </c>
      <c r="BJ40">
        <v>93.3</v>
      </c>
      <c r="BK40" s="53">
        <v>27</v>
      </c>
      <c r="BL40" t="s">
        <v>27</v>
      </c>
      <c r="BM40">
        <v>567.1</v>
      </c>
      <c r="BN40">
        <v>16</v>
      </c>
      <c r="BO40">
        <v>560.29999999999995</v>
      </c>
      <c r="BP40">
        <v>12</v>
      </c>
      <c r="BQ40">
        <v>664.7</v>
      </c>
      <c r="BR40">
        <v>16</v>
      </c>
      <c r="BS40">
        <v>604.1</v>
      </c>
      <c r="BT40">
        <v>14</v>
      </c>
      <c r="BU40">
        <v>647.70000000000005</v>
      </c>
      <c r="BV40">
        <v>14</v>
      </c>
      <c r="BY40" s="52"/>
      <c r="CP40" s="53" t="s">
        <v>106</v>
      </c>
      <c r="CR40" t="s">
        <v>27</v>
      </c>
      <c r="CS40">
        <v>0.2</v>
      </c>
      <c r="CT40">
        <v>1.4</v>
      </c>
      <c r="CU40">
        <v>7</v>
      </c>
      <c r="CV40">
        <v>7.1</v>
      </c>
    </row>
    <row r="41" spans="1:102" ht="15" x14ac:dyDescent="0.25">
      <c r="A41" s="242" t="s">
        <v>339</v>
      </c>
      <c r="B41">
        <v>284.3</v>
      </c>
      <c r="C41">
        <v>17</v>
      </c>
      <c r="D41">
        <v>297.8</v>
      </c>
      <c r="E41">
        <v>23</v>
      </c>
      <c r="F41">
        <v>317.3</v>
      </c>
      <c r="G41">
        <v>21</v>
      </c>
      <c r="H41">
        <v>269.8</v>
      </c>
      <c r="I41">
        <v>21</v>
      </c>
      <c r="J41">
        <v>257</v>
      </c>
      <c r="K41">
        <v>19</v>
      </c>
      <c r="R41">
        <v>422.5</v>
      </c>
      <c r="S41">
        <v>17</v>
      </c>
      <c r="T41">
        <v>310</v>
      </c>
      <c r="U41">
        <v>19</v>
      </c>
      <c r="V41" s="225">
        <v>33.4</v>
      </c>
      <c r="W41" s="225">
        <v>24</v>
      </c>
      <c r="X41" s="225">
        <v>263</v>
      </c>
      <c r="Y41" s="225">
        <v>22</v>
      </c>
      <c r="AI41" s="49" t="s">
        <v>40</v>
      </c>
      <c r="AJ41" t="s">
        <v>27</v>
      </c>
      <c r="AL41">
        <v>397.2</v>
      </c>
      <c r="AM41">
        <v>16</v>
      </c>
      <c r="AN41">
        <v>0</v>
      </c>
      <c r="AO41">
        <v>0</v>
      </c>
      <c r="AP41">
        <v>33.4</v>
      </c>
      <c r="AQ41">
        <v>24</v>
      </c>
      <c r="AR41">
        <v>801.1</v>
      </c>
      <c r="AS41">
        <v>9</v>
      </c>
      <c r="AT41">
        <v>158</v>
      </c>
      <c r="AU41">
        <v>24</v>
      </c>
      <c r="AY41" s="49"/>
      <c r="AZ41" s="49"/>
      <c r="BK41" s="52"/>
      <c r="BY41" s="53" t="s">
        <v>45</v>
      </c>
      <c r="BZ41" t="s">
        <v>27</v>
      </c>
      <c r="CA41">
        <v>294.8</v>
      </c>
      <c r="CB41">
        <v>15</v>
      </c>
      <c r="CC41">
        <v>571.9</v>
      </c>
      <c r="CD41">
        <v>13</v>
      </c>
      <c r="CE41">
        <v>799.3</v>
      </c>
      <c r="CF41">
        <v>12</v>
      </c>
      <c r="CG41">
        <v>537.70000000000005</v>
      </c>
      <c r="CH41">
        <v>13</v>
      </c>
      <c r="CI41">
        <v>1001.9</v>
      </c>
      <c r="CJ41">
        <v>13</v>
      </c>
      <c r="CP41" s="53" t="s">
        <v>45</v>
      </c>
      <c r="CR41" t="s">
        <v>27</v>
      </c>
      <c r="CS41">
        <v>0</v>
      </c>
      <c r="CT41">
        <v>0</v>
      </c>
      <c r="CU41">
        <v>294.8</v>
      </c>
      <c r="CV41">
        <v>571.9</v>
      </c>
    </row>
    <row r="42" spans="1:102" ht="15" x14ac:dyDescent="0.25">
      <c r="A42" s="52"/>
      <c r="V42" s="225"/>
      <c r="W42" s="225"/>
      <c r="X42" s="225"/>
      <c r="Y42" s="225"/>
      <c r="AI42" s="49"/>
      <c r="AY42" s="49" t="s">
        <v>62</v>
      </c>
      <c r="AZ42" s="49"/>
      <c r="BA42" t="s">
        <v>27</v>
      </c>
      <c r="BB42">
        <v>94.9</v>
      </c>
      <c r="BC42">
        <v>17</v>
      </c>
      <c r="BD42">
        <v>275.10000000000002</v>
      </c>
      <c r="BE42">
        <v>16</v>
      </c>
      <c r="BF42">
        <v>536.4</v>
      </c>
      <c r="BG42">
        <v>14</v>
      </c>
      <c r="BH42">
        <v>999.9</v>
      </c>
      <c r="BI42">
        <v>9</v>
      </c>
      <c r="BJ42">
        <v>1399.4</v>
      </c>
      <c r="BK42" s="53">
        <v>6</v>
      </c>
      <c r="BL42" t="s">
        <v>27</v>
      </c>
      <c r="BM42">
        <v>467.8</v>
      </c>
      <c r="BN42">
        <v>17</v>
      </c>
      <c r="BO42">
        <v>494.6</v>
      </c>
      <c r="BP42">
        <v>15</v>
      </c>
      <c r="BQ42">
        <v>950.4</v>
      </c>
      <c r="BR42">
        <v>14</v>
      </c>
      <c r="BS42">
        <v>708.6</v>
      </c>
      <c r="BT42">
        <v>13</v>
      </c>
      <c r="BU42">
        <v>1118.3</v>
      </c>
      <c r="BV42">
        <v>9</v>
      </c>
      <c r="BY42" s="52"/>
      <c r="CP42" s="53" t="s">
        <v>46</v>
      </c>
      <c r="CR42" t="s">
        <v>27</v>
      </c>
      <c r="CS42">
        <v>0</v>
      </c>
      <c r="CT42">
        <v>0</v>
      </c>
      <c r="CU42">
        <v>0</v>
      </c>
      <c r="CV42">
        <v>6.1</v>
      </c>
    </row>
    <row r="43" spans="1:102" ht="15" x14ac:dyDescent="0.25">
      <c r="A43" s="242" t="s">
        <v>342</v>
      </c>
      <c r="B43">
        <v>259.60000000000002</v>
      </c>
      <c r="C43">
        <v>18</v>
      </c>
      <c r="D43">
        <v>357.5</v>
      </c>
      <c r="E43">
        <v>21</v>
      </c>
      <c r="F43">
        <v>717.9</v>
      </c>
      <c r="G43">
        <v>12</v>
      </c>
      <c r="H43">
        <v>184.8</v>
      </c>
      <c r="I43">
        <v>24</v>
      </c>
      <c r="J43">
        <v>473.5</v>
      </c>
      <c r="K43">
        <v>15</v>
      </c>
      <c r="R43">
        <v>559.9</v>
      </c>
      <c r="S43">
        <v>14</v>
      </c>
      <c r="T43">
        <v>368.9</v>
      </c>
      <c r="U43">
        <v>18</v>
      </c>
      <c r="V43" s="225">
        <v>1</v>
      </c>
      <c r="W43" s="225">
        <v>36</v>
      </c>
      <c r="X43" s="225">
        <v>182.5</v>
      </c>
      <c r="Y43" s="225">
        <v>26</v>
      </c>
      <c r="AI43" s="49" t="s">
        <v>68</v>
      </c>
      <c r="AJ43" t="s">
        <v>27</v>
      </c>
      <c r="AL43">
        <v>371.7</v>
      </c>
      <c r="AM43">
        <v>17</v>
      </c>
      <c r="AN43">
        <v>209.7</v>
      </c>
      <c r="AO43">
        <v>10</v>
      </c>
      <c r="AP43">
        <v>382.1</v>
      </c>
      <c r="AQ43">
        <v>13</v>
      </c>
      <c r="AR43">
        <v>431.2</v>
      </c>
      <c r="AS43">
        <v>18</v>
      </c>
      <c r="AT43">
        <v>351.6</v>
      </c>
      <c r="AU43">
        <v>19</v>
      </c>
      <c r="AY43" s="49"/>
      <c r="AZ43" s="49"/>
      <c r="BK43" s="52"/>
      <c r="BY43" s="53" t="s">
        <v>62</v>
      </c>
      <c r="BZ43" t="s">
        <v>27</v>
      </c>
      <c r="CA43">
        <v>275.10000000000002</v>
      </c>
      <c r="CB43">
        <v>16</v>
      </c>
      <c r="CC43">
        <v>536.4</v>
      </c>
      <c r="CD43">
        <v>14</v>
      </c>
      <c r="CE43">
        <v>999.9</v>
      </c>
      <c r="CF43">
        <v>9</v>
      </c>
      <c r="CG43">
        <v>1399.4</v>
      </c>
      <c r="CH43">
        <v>6</v>
      </c>
      <c r="CI43">
        <v>2960.7</v>
      </c>
      <c r="CJ43">
        <v>6</v>
      </c>
      <c r="CP43" s="53" t="s">
        <v>47</v>
      </c>
      <c r="CR43" t="s">
        <v>27</v>
      </c>
      <c r="CS43">
        <v>0</v>
      </c>
      <c r="CT43">
        <v>0</v>
      </c>
      <c r="CU43">
        <v>0</v>
      </c>
      <c r="CV43">
        <v>1035.4000000000001</v>
      </c>
    </row>
    <row r="44" spans="1:102" ht="15" x14ac:dyDescent="0.25">
      <c r="A44" s="52"/>
      <c r="V44" s="225"/>
      <c r="W44" s="225"/>
      <c r="X44" s="225"/>
      <c r="Y44" s="225"/>
      <c r="AI44" s="49"/>
      <c r="AY44" s="49" t="s">
        <v>72</v>
      </c>
      <c r="AZ44" s="49"/>
      <c r="BA44" t="s">
        <v>27</v>
      </c>
      <c r="BB44">
        <v>43.4</v>
      </c>
      <c r="BC44">
        <v>18</v>
      </c>
      <c r="BD44">
        <v>123</v>
      </c>
      <c r="BE44">
        <v>19</v>
      </c>
      <c r="BF44">
        <v>118</v>
      </c>
      <c r="BG44">
        <v>28</v>
      </c>
      <c r="BH44">
        <v>106.3</v>
      </c>
      <c r="BI44">
        <v>25</v>
      </c>
      <c r="BJ44">
        <v>93.5</v>
      </c>
      <c r="BK44" s="53">
        <v>26</v>
      </c>
      <c r="BL44" t="s">
        <v>27</v>
      </c>
      <c r="BM44">
        <v>431.4</v>
      </c>
      <c r="BN44">
        <v>18</v>
      </c>
      <c r="BO44">
        <v>400.4</v>
      </c>
      <c r="BP44">
        <v>16</v>
      </c>
      <c r="BQ44">
        <v>478.9</v>
      </c>
      <c r="BR44">
        <v>19</v>
      </c>
      <c r="BS44">
        <v>510.3</v>
      </c>
      <c r="BT44">
        <v>17</v>
      </c>
      <c r="BU44">
        <v>460</v>
      </c>
      <c r="BV44">
        <v>18</v>
      </c>
      <c r="BY44" s="52"/>
      <c r="CP44" s="53" t="s">
        <v>167</v>
      </c>
      <c r="CR44" t="s">
        <v>27</v>
      </c>
      <c r="CS44">
        <v>0</v>
      </c>
      <c r="CT44">
        <v>0</v>
      </c>
      <c r="CU44">
        <v>0</v>
      </c>
      <c r="CV44" t="s">
        <v>160</v>
      </c>
    </row>
    <row r="45" spans="1:102" ht="15" x14ac:dyDescent="0.25">
      <c r="A45" s="242" t="s">
        <v>335</v>
      </c>
      <c r="B45">
        <v>164.2</v>
      </c>
      <c r="C45">
        <v>19</v>
      </c>
      <c r="D45">
        <v>639.5</v>
      </c>
      <c r="E45">
        <v>16</v>
      </c>
      <c r="F45">
        <v>67.5</v>
      </c>
      <c r="G45">
        <v>36</v>
      </c>
      <c r="H45">
        <v>386.7</v>
      </c>
      <c r="I45">
        <v>17</v>
      </c>
      <c r="J45">
        <v>0</v>
      </c>
      <c r="K45">
        <v>0</v>
      </c>
      <c r="R45">
        <v>0</v>
      </c>
      <c r="S45">
        <v>0</v>
      </c>
      <c r="T45">
        <v>192.4</v>
      </c>
      <c r="U45">
        <v>23</v>
      </c>
      <c r="V45" s="225">
        <v>487.2</v>
      </c>
      <c r="W45" s="225">
        <v>10</v>
      </c>
      <c r="X45" s="225">
        <v>241.9</v>
      </c>
      <c r="Y45" s="225">
        <v>23</v>
      </c>
      <c r="AI45" s="49" t="s">
        <v>75</v>
      </c>
      <c r="AJ45" t="s">
        <v>27</v>
      </c>
      <c r="AL45">
        <v>368.9</v>
      </c>
      <c r="AM45">
        <v>18</v>
      </c>
      <c r="AN45">
        <v>132.69999999999999</v>
      </c>
      <c r="AO45">
        <v>12</v>
      </c>
      <c r="AP45">
        <v>365.8</v>
      </c>
      <c r="AQ45">
        <v>14</v>
      </c>
      <c r="AR45">
        <v>479.2</v>
      </c>
      <c r="AS45">
        <v>17</v>
      </c>
      <c r="AT45">
        <v>431.4</v>
      </c>
      <c r="AU45">
        <v>18</v>
      </c>
      <c r="AY45" s="49"/>
      <c r="AZ45" s="49"/>
      <c r="BK45" s="52"/>
      <c r="BY45" s="53" t="s">
        <v>69</v>
      </c>
      <c r="BZ45" t="s">
        <v>27</v>
      </c>
      <c r="CA45">
        <v>271.10000000000002</v>
      </c>
      <c r="CB45">
        <v>17</v>
      </c>
      <c r="CC45">
        <v>241.9</v>
      </c>
      <c r="CD45">
        <v>23</v>
      </c>
      <c r="CE45">
        <v>226</v>
      </c>
      <c r="CF45">
        <v>21</v>
      </c>
      <c r="CG45">
        <v>252.5</v>
      </c>
      <c r="CH45">
        <v>20</v>
      </c>
      <c r="CI45">
        <v>247.7</v>
      </c>
      <c r="CJ45">
        <v>28</v>
      </c>
      <c r="CP45" s="53" t="s">
        <v>48</v>
      </c>
      <c r="CR45" t="s">
        <v>27</v>
      </c>
      <c r="CS45">
        <v>0</v>
      </c>
      <c r="CT45">
        <v>0</v>
      </c>
      <c r="CU45">
        <v>10.1</v>
      </c>
      <c r="CV45">
        <v>19.600000000000001</v>
      </c>
    </row>
    <row r="46" spans="1:102" ht="15" x14ac:dyDescent="0.25">
      <c r="A46" s="52"/>
      <c r="V46" s="225"/>
      <c r="W46" s="225"/>
      <c r="X46" s="225"/>
      <c r="Y46" s="225"/>
      <c r="AI46" s="49"/>
      <c r="AY46" s="49" t="s">
        <v>64</v>
      </c>
      <c r="AZ46" s="49"/>
      <c r="BA46" t="s">
        <v>27</v>
      </c>
      <c r="BB46">
        <v>31.8</v>
      </c>
      <c r="BC46">
        <v>19</v>
      </c>
      <c r="BD46">
        <v>386.5</v>
      </c>
      <c r="BE46">
        <v>12</v>
      </c>
      <c r="BF46">
        <v>685.2</v>
      </c>
      <c r="BG46">
        <v>10</v>
      </c>
      <c r="BH46">
        <v>890.6</v>
      </c>
      <c r="BI46">
        <v>10</v>
      </c>
      <c r="BJ46">
        <v>954.8</v>
      </c>
      <c r="BK46" s="53">
        <v>8</v>
      </c>
      <c r="BL46" t="s">
        <v>27</v>
      </c>
      <c r="BM46">
        <v>351.6</v>
      </c>
      <c r="BN46">
        <v>19</v>
      </c>
      <c r="BO46">
        <v>389.7</v>
      </c>
      <c r="BP46">
        <v>17</v>
      </c>
      <c r="BQ46">
        <v>328.4</v>
      </c>
      <c r="BR46">
        <v>26</v>
      </c>
      <c r="BS46">
        <v>318.7</v>
      </c>
      <c r="BT46">
        <v>23</v>
      </c>
      <c r="BU46">
        <v>324.39999999999998</v>
      </c>
      <c r="BV46">
        <v>22</v>
      </c>
      <c r="BY46" s="52"/>
      <c r="CP46" s="53" t="s">
        <v>49</v>
      </c>
      <c r="CR46" t="s">
        <v>27</v>
      </c>
      <c r="CS46">
        <v>0</v>
      </c>
      <c r="CT46">
        <v>0</v>
      </c>
      <c r="CU46">
        <v>1</v>
      </c>
      <c r="CV46">
        <v>12.4</v>
      </c>
    </row>
    <row r="47" spans="1:102" ht="15" x14ac:dyDescent="0.25">
      <c r="A47" s="242" t="s">
        <v>333</v>
      </c>
      <c r="B47">
        <v>163.6</v>
      </c>
      <c r="C47">
        <v>20</v>
      </c>
      <c r="D47">
        <v>795.9</v>
      </c>
      <c r="E47">
        <v>13</v>
      </c>
      <c r="F47">
        <v>905.3</v>
      </c>
      <c r="G47">
        <v>9</v>
      </c>
      <c r="H47">
        <v>438.4</v>
      </c>
      <c r="I47">
        <v>15</v>
      </c>
      <c r="J47">
        <v>310.89999999999998</v>
      </c>
      <c r="K47">
        <v>18</v>
      </c>
      <c r="R47">
        <v>701.8</v>
      </c>
      <c r="S47">
        <v>12</v>
      </c>
      <c r="T47">
        <v>1017.2</v>
      </c>
      <c r="U47">
        <v>10</v>
      </c>
      <c r="V47" s="225">
        <v>212.2</v>
      </c>
      <c r="W47" s="225">
        <v>18</v>
      </c>
      <c r="X47" s="225">
        <v>44.7</v>
      </c>
      <c r="Y47" s="225">
        <v>37</v>
      </c>
      <c r="AI47" s="49" t="s">
        <v>73</v>
      </c>
      <c r="AJ47" t="s">
        <v>27</v>
      </c>
      <c r="AL47">
        <v>310</v>
      </c>
      <c r="AM47">
        <v>19</v>
      </c>
      <c r="AN47">
        <v>129.4</v>
      </c>
      <c r="AO47">
        <v>13</v>
      </c>
      <c r="AP47">
        <v>212.2</v>
      </c>
      <c r="AQ47">
        <v>18</v>
      </c>
      <c r="AR47">
        <v>263</v>
      </c>
      <c r="AS47">
        <v>22</v>
      </c>
      <c r="AT47">
        <v>326.60000000000002</v>
      </c>
      <c r="AU47">
        <v>20</v>
      </c>
      <c r="AY47" s="49"/>
      <c r="AZ47" s="49"/>
      <c r="BK47" s="52"/>
      <c r="BY47" s="53" t="s">
        <v>73</v>
      </c>
      <c r="BZ47" t="s">
        <v>27</v>
      </c>
      <c r="CA47">
        <v>212.2</v>
      </c>
      <c r="CB47">
        <v>18</v>
      </c>
      <c r="CC47">
        <v>263</v>
      </c>
      <c r="CD47">
        <v>22</v>
      </c>
      <c r="CE47">
        <v>326.60000000000002</v>
      </c>
      <c r="CF47">
        <v>20</v>
      </c>
      <c r="CG47">
        <v>331.6</v>
      </c>
      <c r="CH47">
        <v>18</v>
      </c>
      <c r="CI47">
        <v>384.9</v>
      </c>
      <c r="CJ47">
        <v>24</v>
      </c>
      <c r="CP47" s="53"/>
      <c r="CR47" t="s">
        <v>27</v>
      </c>
    </row>
    <row r="48" spans="1:102" ht="15" x14ac:dyDescent="0.25">
      <c r="A48" s="52"/>
      <c r="V48" s="225"/>
      <c r="W48" s="225"/>
      <c r="X48" s="225"/>
      <c r="Y48" s="225"/>
      <c r="AI48" s="49"/>
      <c r="AY48" s="49" t="s">
        <v>58</v>
      </c>
      <c r="AZ48" s="49"/>
      <c r="BA48" t="s">
        <v>27</v>
      </c>
      <c r="BB48">
        <v>29</v>
      </c>
      <c r="BC48">
        <v>20</v>
      </c>
      <c r="BD48">
        <v>35.6</v>
      </c>
      <c r="BE48">
        <v>23</v>
      </c>
      <c r="BF48">
        <v>35.700000000000003</v>
      </c>
      <c r="BG48">
        <v>39</v>
      </c>
      <c r="BH48">
        <v>38.4</v>
      </c>
      <c r="BI48">
        <v>31</v>
      </c>
      <c r="BJ48">
        <v>38.6</v>
      </c>
      <c r="BK48" s="53">
        <v>35</v>
      </c>
      <c r="BL48" t="s">
        <v>27</v>
      </c>
      <c r="BM48">
        <v>326.60000000000002</v>
      </c>
      <c r="BN48">
        <v>20</v>
      </c>
      <c r="BO48">
        <v>331.6</v>
      </c>
      <c r="BP48">
        <v>18</v>
      </c>
      <c r="BQ48">
        <v>384.9</v>
      </c>
      <c r="BR48">
        <v>24</v>
      </c>
      <c r="BS48">
        <v>347.6</v>
      </c>
      <c r="BT48">
        <v>22</v>
      </c>
      <c r="BU48">
        <v>311.89999999999998</v>
      </c>
      <c r="BV48">
        <v>25</v>
      </c>
      <c r="BY48" s="52"/>
      <c r="CP48" s="53" t="s">
        <v>50</v>
      </c>
      <c r="CR48" t="s">
        <v>27</v>
      </c>
      <c r="CS48">
        <v>0</v>
      </c>
      <c r="CT48">
        <v>7.3</v>
      </c>
      <c r="CU48">
        <v>604</v>
      </c>
      <c r="CV48">
        <v>3742.3</v>
      </c>
    </row>
    <row r="49" spans="1:102" ht="15" x14ac:dyDescent="0.25">
      <c r="A49" s="242" t="s">
        <v>327</v>
      </c>
      <c r="B49">
        <v>150</v>
      </c>
      <c r="C49">
        <v>21</v>
      </c>
      <c r="D49">
        <v>368.3</v>
      </c>
      <c r="E49">
        <v>20</v>
      </c>
      <c r="F49">
        <v>396.3</v>
      </c>
      <c r="G49">
        <v>17</v>
      </c>
      <c r="H49">
        <v>949.4</v>
      </c>
      <c r="I49">
        <v>9</v>
      </c>
      <c r="J49">
        <v>701.8</v>
      </c>
      <c r="K49">
        <v>12</v>
      </c>
      <c r="R49">
        <v>473.5</v>
      </c>
      <c r="S49">
        <v>15</v>
      </c>
      <c r="T49">
        <v>2759.4</v>
      </c>
      <c r="U49">
        <v>5</v>
      </c>
      <c r="V49" s="225">
        <v>271.10000000000002</v>
      </c>
      <c r="W49" s="225">
        <v>17</v>
      </c>
      <c r="X49" s="225">
        <v>118</v>
      </c>
      <c r="Y49" s="225">
        <v>28</v>
      </c>
      <c r="AI49" s="49" t="s">
        <v>69</v>
      </c>
      <c r="AJ49" t="s">
        <v>27</v>
      </c>
      <c r="AL49">
        <v>246.3</v>
      </c>
      <c r="AM49">
        <v>20</v>
      </c>
      <c r="AN49">
        <v>237.9</v>
      </c>
      <c r="AO49">
        <v>9</v>
      </c>
      <c r="AP49">
        <v>271.10000000000002</v>
      </c>
      <c r="AQ49">
        <v>17</v>
      </c>
      <c r="AR49">
        <v>241.9</v>
      </c>
      <c r="AS49">
        <v>23</v>
      </c>
      <c r="AT49">
        <v>226</v>
      </c>
      <c r="AU49">
        <v>21</v>
      </c>
      <c r="AY49" s="49"/>
      <c r="AZ49" s="49"/>
      <c r="BK49" s="52"/>
      <c r="BY49" s="53" t="s">
        <v>72</v>
      </c>
      <c r="BZ49" t="s">
        <v>27</v>
      </c>
      <c r="CA49">
        <v>123</v>
      </c>
      <c r="CB49">
        <v>19</v>
      </c>
      <c r="CC49">
        <v>118</v>
      </c>
      <c r="CD49">
        <v>28</v>
      </c>
      <c r="CE49">
        <v>106.3</v>
      </c>
      <c r="CF49">
        <v>25</v>
      </c>
      <c r="CG49">
        <v>93.5</v>
      </c>
      <c r="CH49">
        <v>26</v>
      </c>
      <c r="CI49">
        <v>123.4</v>
      </c>
      <c r="CJ49">
        <v>31</v>
      </c>
      <c r="CP49" s="53" t="s">
        <v>51</v>
      </c>
      <c r="CR49" t="s">
        <v>27</v>
      </c>
      <c r="CS49">
        <v>0</v>
      </c>
      <c r="CT49">
        <v>0</v>
      </c>
      <c r="CU49">
        <v>0</v>
      </c>
      <c r="CV49">
        <v>44.7</v>
      </c>
    </row>
    <row r="50" spans="1:102" ht="15" x14ac:dyDescent="0.25">
      <c r="A50" s="52"/>
      <c r="V50" s="225"/>
      <c r="W50" s="225"/>
      <c r="X50" s="225"/>
      <c r="Y50" s="225"/>
      <c r="AI50" s="49"/>
      <c r="AY50" s="49" t="s">
        <v>79</v>
      </c>
      <c r="AZ50" s="49"/>
      <c r="BA50" t="s">
        <v>27</v>
      </c>
      <c r="BB50">
        <v>22.4</v>
      </c>
      <c r="BC50">
        <v>21</v>
      </c>
      <c r="BD50">
        <v>43.2</v>
      </c>
      <c r="BE50">
        <v>22</v>
      </c>
      <c r="BF50">
        <v>38.799999999999997</v>
      </c>
      <c r="BG50">
        <v>38</v>
      </c>
      <c r="BH50">
        <v>25.4</v>
      </c>
      <c r="BI50">
        <v>36</v>
      </c>
      <c r="BJ50">
        <v>22.5</v>
      </c>
      <c r="BK50" s="53">
        <v>38</v>
      </c>
      <c r="BL50" t="s">
        <v>27</v>
      </c>
      <c r="BM50">
        <v>226</v>
      </c>
      <c r="BN50">
        <v>21</v>
      </c>
      <c r="BO50">
        <v>252.5</v>
      </c>
      <c r="BP50">
        <v>20</v>
      </c>
      <c r="BQ50">
        <v>247.7</v>
      </c>
      <c r="BR50">
        <v>28</v>
      </c>
      <c r="BS50">
        <v>260.8</v>
      </c>
      <c r="BT50">
        <v>26</v>
      </c>
      <c r="BU50">
        <v>254.5</v>
      </c>
      <c r="BV50">
        <v>26</v>
      </c>
      <c r="BY50" s="52"/>
      <c r="CP50" s="53" t="s">
        <v>52</v>
      </c>
      <c r="CR50" t="s">
        <v>27</v>
      </c>
      <c r="CS50">
        <v>0</v>
      </c>
      <c r="CT50">
        <v>7.3</v>
      </c>
      <c r="CU50">
        <v>544.9</v>
      </c>
      <c r="CV50">
        <v>3301.9</v>
      </c>
      <c r="CX50">
        <f>+CU50+CS50</f>
        <v>544.9</v>
      </c>
    </row>
    <row r="51" spans="1:102" ht="15" x14ac:dyDescent="0.25">
      <c r="A51" s="242" t="s">
        <v>356</v>
      </c>
      <c r="B51">
        <v>138</v>
      </c>
      <c r="C51">
        <v>22</v>
      </c>
      <c r="D51">
        <v>34</v>
      </c>
      <c r="E51">
        <v>37</v>
      </c>
      <c r="F51">
        <v>5.8</v>
      </c>
      <c r="G51">
        <v>51</v>
      </c>
      <c r="H51">
        <v>54.2</v>
      </c>
      <c r="I51">
        <v>38</v>
      </c>
      <c r="J51">
        <v>93.3</v>
      </c>
      <c r="K51">
        <v>25</v>
      </c>
      <c r="R51">
        <v>866.8</v>
      </c>
      <c r="S51">
        <v>10</v>
      </c>
      <c r="T51">
        <v>152.9</v>
      </c>
      <c r="U51">
        <v>24</v>
      </c>
      <c r="V51" s="225">
        <v>386.5</v>
      </c>
      <c r="W51" s="225">
        <v>12</v>
      </c>
      <c r="X51" s="225">
        <v>349.8</v>
      </c>
      <c r="Y51" s="225">
        <v>21</v>
      </c>
      <c r="AI51" s="49" t="s">
        <v>116</v>
      </c>
      <c r="AJ51" t="s">
        <v>27</v>
      </c>
      <c r="AL51">
        <v>223.4</v>
      </c>
      <c r="AM51">
        <v>21</v>
      </c>
      <c r="AN51">
        <v>0</v>
      </c>
      <c r="AO51">
        <v>0</v>
      </c>
      <c r="AP51">
        <v>0</v>
      </c>
      <c r="AQ51">
        <v>0</v>
      </c>
      <c r="AR51">
        <v>349.8</v>
      </c>
      <c r="AS51">
        <v>21</v>
      </c>
      <c r="AT51">
        <v>0</v>
      </c>
      <c r="AU51">
        <v>0</v>
      </c>
      <c r="AY51" s="49"/>
      <c r="AZ51" s="49"/>
      <c r="BK51" s="52"/>
      <c r="BY51" s="53" t="s">
        <v>77</v>
      </c>
      <c r="BZ51" t="s">
        <v>27</v>
      </c>
      <c r="CA51">
        <v>84.2</v>
      </c>
      <c r="CB51">
        <v>20</v>
      </c>
      <c r="CC51">
        <v>92.1</v>
      </c>
      <c r="CD51">
        <v>30</v>
      </c>
      <c r="CE51">
        <v>90.7</v>
      </c>
      <c r="CF51">
        <v>27</v>
      </c>
      <c r="CG51">
        <v>93.3</v>
      </c>
      <c r="CH51">
        <v>27</v>
      </c>
      <c r="CI51">
        <v>133.19999999999999</v>
      </c>
      <c r="CJ51">
        <v>30</v>
      </c>
      <c r="CP51" s="53" t="s">
        <v>54</v>
      </c>
      <c r="CR51" t="s">
        <v>27</v>
      </c>
      <c r="CS51">
        <v>0</v>
      </c>
      <c r="CT51">
        <v>0</v>
      </c>
      <c r="CU51">
        <v>0</v>
      </c>
      <c r="CV51">
        <v>52.5</v>
      </c>
    </row>
    <row r="52" spans="1:102" ht="15" x14ac:dyDescent="0.25">
      <c r="A52" s="52"/>
      <c r="V52" s="225"/>
      <c r="W52" s="225"/>
      <c r="X52" s="225"/>
      <c r="Y52" s="225"/>
      <c r="AI52" s="49"/>
      <c r="AY52" s="49" t="s">
        <v>37</v>
      </c>
      <c r="AZ52" s="49"/>
      <c r="BA52" t="s">
        <v>27</v>
      </c>
      <c r="BB52">
        <v>14.7</v>
      </c>
      <c r="BC52">
        <v>22</v>
      </c>
      <c r="BD52">
        <v>22.6</v>
      </c>
      <c r="BE52">
        <v>27</v>
      </c>
      <c r="BF52">
        <v>23.9</v>
      </c>
      <c r="BG52">
        <v>41</v>
      </c>
      <c r="BH52">
        <v>25.9</v>
      </c>
      <c r="BI52">
        <v>35</v>
      </c>
      <c r="BJ52">
        <v>26.6</v>
      </c>
      <c r="BK52" s="53">
        <v>37</v>
      </c>
      <c r="BL52" t="s">
        <v>27</v>
      </c>
      <c r="BM52">
        <v>180.3</v>
      </c>
      <c r="BN52">
        <v>22</v>
      </c>
      <c r="BO52">
        <v>76.2</v>
      </c>
      <c r="BP52">
        <v>32</v>
      </c>
      <c r="BQ52">
        <v>528</v>
      </c>
      <c r="BR52">
        <v>18</v>
      </c>
      <c r="BS52">
        <v>470.4</v>
      </c>
      <c r="BT52">
        <v>20</v>
      </c>
      <c r="BU52">
        <v>416.5</v>
      </c>
      <c r="BV52">
        <v>20</v>
      </c>
      <c r="BY52" s="52"/>
      <c r="CP52" s="53" t="s">
        <v>55</v>
      </c>
      <c r="CR52" t="s">
        <v>27</v>
      </c>
      <c r="CS52">
        <v>0</v>
      </c>
      <c r="CT52">
        <v>0</v>
      </c>
      <c r="CU52">
        <v>59.1</v>
      </c>
      <c r="CV52">
        <v>182.5</v>
      </c>
    </row>
    <row r="53" spans="1:102" ht="15" x14ac:dyDescent="0.25">
      <c r="A53" s="242" t="s">
        <v>344</v>
      </c>
      <c r="B53">
        <v>125.8</v>
      </c>
      <c r="C53">
        <v>23</v>
      </c>
      <c r="D53">
        <v>259.89999999999998</v>
      </c>
      <c r="E53">
        <v>25</v>
      </c>
      <c r="F53">
        <v>22</v>
      </c>
      <c r="G53">
        <v>44</v>
      </c>
      <c r="H53">
        <v>177.7</v>
      </c>
      <c r="I53">
        <v>26</v>
      </c>
      <c r="J53">
        <v>38.200000000000003</v>
      </c>
      <c r="K53">
        <v>31</v>
      </c>
      <c r="R53">
        <v>257</v>
      </c>
      <c r="S53">
        <v>19</v>
      </c>
      <c r="T53">
        <v>246.3</v>
      </c>
      <c r="U53">
        <v>20</v>
      </c>
      <c r="V53" s="225">
        <v>123</v>
      </c>
      <c r="W53" s="225">
        <v>19</v>
      </c>
      <c r="X53" s="225">
        <v>67.5</v>
      </c>
      <c r="Y53" s="225">
        <v>33</v>
      </c>
      <c r="AI53" s="49" t="s">
        <v>55</v>
      </c>
      <c r="AJ53" t="s">
        <v>27</v>
      </c>
      <c r="AL53">
        <v>201.2</v>
      </c>
      <c r="AM53">
        <v>22</v>
      </c>
      <c r="AN53">
        <v>0</v>
      </c>
      <c r="AO53">
        <v>0</v>
      </c>
      <c r="AP53">
        <v>59.1</v>
      </c>
      <c r="AQ53">
        <v>21</v>
      </c>
      <c r="AR53">
        <v>182.5</v>
      </c>
      <c r="AS53">
        <v>26</v>
      </c>
      <c r="AT53">
        <v>467.8</v>
      </c>
      <c r="AU53">
        <v>17</v>
      </c>
      <c r="AY53" s="49"/>
      <c r="AZ53" s="49"/>
      <c r="BK53" s="52"/>
      <c r="BY53" s="53" t="s">
        <v>55</v>
      </c>
      <c r="BZ53" t="s">
        <v>27</v>
      </c>
      <c r="CA53">
        <v>59.1</v>
      </c>
      <c r="CB53">
        <v>21</v>
      </c>
      <c r="CC53">
        <v>182.5</v>
      </c>
      <c r="CD53">
        <v>26</v>
      </c>
      <c r="CE53">
        <v>467.8</v>
      </c>
      <c r="CF53">
        <v>17</v>
      </c>
      <c r="CG53">
        <v>494.6</v>
      </c>
      <c r="CH53">
        <v>15</v>
      </c>
      <c r="CI53">
        <v>950.4</v>
      </c>
      <c r="CJ53">
        <v>14</v>
      </c>
      <c r="CP53" s="53" t="s">
        <v>57</v>
      </c>
      <c r="CR53" t="s">
        <v>27</v>
      </c>
      <c r="CS53">
        <v>0</v>
      </c>
      <c r="CT53">
        <v>0</v>
      </c>
      <c r="CU53">
        <v>0</v>
      </c>
      <c r="CV53">
        <v>160.80000000000001</v>
      </c>
    </row>
    <row r="54" spans="1:102" ht="15" x14ac:dyDescent="0.25">
      <c r="A54" s="52"/>
      <c r="V54" s="225"/>
      <c r="W54" s="225"/>
      <c r="X54" s="225"/>
      <c r="Y54" s="225"/>
      <c r="AI54" s="49"/>
      <c r="AY54" s="49" t="s">
        <v>70</v>
      </c>
      <c r="AZ54" s="49"/>
      <c r="BA54" t="s">
        <v>27</v>
      </c>
      <c r="BB54">
        <v>10</v>
      </c>
      <c r="BC54">
        <v>23</v>
      </c>
      <c r="BD54">
        <v>7.1</v>
      </c>
      <c r="BE54">
        <v>30</v>
      </c>
      <c r="BF54">
        <v>7.8</v>
      </c>
      <c r="BG54">
        <v>48</v>
      </c>
      <c r="BH54">
        <v>36.5</v>
      </c>
      <c r="BI54">
        <v>32</v>
      </c>
      <c r="BJ54">
        <v>7.9</v>
      </c>
      <c r="BK54" s="53">
        <v>44</v>
      </c>
      <c r="BL54" t="s">
        <v>27</v>
      </c>
      <c r="BM54">
        <v>167.8</v>
      </c>
      <c r="BN54">
        <v>23</v>
      </c>
      <c r="BO54">
        <v>217.2</v>
      </c>
      <c r="BP54">
        <v>22</v>
      </c>
      <c r="BQ54">
        <v>473.6</v>
      </c>
      <c r="BR54">
        <v>20</v>
      </c>
      <c r="BS54">
        <v>472.7</v>
      </c>
      <c r="BT54">
        <v>19</v>
      </c>
      <c r="BU54">
        <v>312</v>
      </c>
      <c r="BV54">
        <v>24</v>
      </c>
      <c r="BY54" s="52"/>
      <c r="CP54" s="53"/>
      <c r="CR54" t="s">
        <v>27</v>
      </c>
    </row>
    <row r="55" spans="1:102" ht="15" x14ac:dyDescent="0.25">
      <c r="A55" s="242" t="s">
        <v>352</v>
      </c>
      <c r="B55">
        <v>83.1</v>
      </c>
      <c r="C55">
        <v>24</v>
      </c>
      <c r="D55">
        <v>183.8</v>
      </c>
      <c r="E55">
        <v>28</v>
      </c>
      <c r="F55">
        <v>3.9</v>
      </c>
      <c r="G55">
        <v>53</v>
      </c>
      <c r="H55">
        <v>68.099999999999994</v>
      </c>
      <c r="I55">
        <v>34</v>
      </c>
      <c r="J55">
        <v>56.8</v>
      </c>
      <c r="K55">
        <v>29</v>
      </c>
      <c r="R55">
        <v>227.4</v>
      </c>
      <c r="S55">
        <v>21</v>
      </c>
      <c r="T55">
        <v>110</v>
      </c>
      <c r="U55">
        <v>26</v>
      </c>
      <c r="V55" s="225">
        <v>5174.1000000000004</v>
      </c>
      <c r="W55" s="225">
        <v>3</v>
      </c>
      <c r="X55" s="225">
        <v>353.5</v>
      </c>
      <c r="Y55" s="225">
        <v>20</v>
      </c>
      <c r="AI55" s="49" t="s">
        <v>162</v>
      </c>
      <c r="AJ55" t="s">
        <v>27</v>
      </c>
      <c r="AL55">
        <v>192.4</v>
      </c>
      <c r="AM55">
        <v>23</v>
      </c>
      <c r="AN55">
        <v>0</v>
      </c>
      <c r="AO55">
        <v>0</v>
      </c>
      <c r="AP55">
        <v>0</v>
      </c>
      <c r="AQ55">
        <v>0</v>
      </c>
      <c r="AR55">
        <v>92.1</v>
      </c>
      <c r="AS55">
        <v>31</v>
      </c>
      <c r="AT55">
        <v>0</v>
      </c>
      <c r="AU55">
        <v>0</v>
      </c>
      <c r="AY55" s="49"/>
      <c r="AZ55" s="49"/>
      <c r="BK55" s="52"/>
      <c r="BY55" s="53" t="s">
        <v>79</v>
      </c>
      <c r="BZ55" t="s">
        <v>27</v>
      </c>
      <c r="CA55">
        <v>43.2</v>
      </c>
      <c r="CB55">
        <v>22</v>
      </c>
      <c r="CC55">
        <v>38.799999999999997</v>
      </c>
      <c r="CD55">
        <v>38</v>
      </c>
      <c r="CE55">
        <v>25.4</v>
      </c>
      <c r="CF55">
        <v>36</v>
      </c>
      <c r="CG55">
        <v>22.5</v>
      </c>
      <c r="CH55">
        <v>38</v>
      </c>
      <c r="CI55">
        <v>20.9</v>
      </c>
      <c r="CJ55">
        <v>43</v>
      </c>
      <c r="CP55" s="53" t="s">
        <v>201</v>
      </c>
      <c r="CQ55" t="s">
        <v>202</v>
      </c>
      <c r="CR55" t="s">
        <v>27</v>
      </c>
      <c r="CS55">
        <v>364.2</v>
      </c>
      <c r="CT55">
        <v>532.4</v>
      </c>
      <c r="CU55">
        <v>15079.7</v>
      </c>
      <c r="CV55">
        <v>13396</v>
      </c>
    </row>
    <row r="56" spans="1:102" ht="15" x14ac:dyDescent="0.25">
      <c r="A56" s="52"/>
      <c r="V56" s="225"/>
      <c r="W56" s="225"/>
      <c r="X56" s="225"/>
      <c r="Y56" s="225"/>
      <c r="AI56" s="49"/>
      <c r="AY56" s="49" t="s">
        <v>163</v>
      </c>
      <c r="AZ56" s="49"/>
      <c r="BA56" t="s">
        <v>27</v>
      </c>
      <c r="BB56">
        <v>7.5</v>
      </c>
      <c r="BC56">
        <v>24</v>
      </c>
      <c r="BD56">
        <v>4.2</v>
      </c>
      <c r="BE56">
        <v>34</v>
      </c>
      <c r="BF56">
        <v>0</v>
      </c>
      <c r="BG56">
        <v>0</v>
      </c>
      <c r="BH56">
        <v>0</v>
      </c>
      <c r="BI56">
        <v>0</v>
      </c>
      <c r="BJ56">
        <v>0</v>
      </c>
      <c r="BK56" s="53">
        <v>0</v>
      </c>
      <c r="BL56" t="s">
        <v>27</v>
      </c>
      <c r="BM56">
        <v>158</v>
      </c>
      <c r="BN56">
        <v>24</v>
      </c>
      <c r="BO56">
        <v>165.6</v>
      </c>
      <c r="BP56">
        <v>23</v>
      </c>
      <c r="BQ56">
        <v>1373.2</v>
      </c>
      <c r="BR56">
        <v>8</v>
      </c>
      <c r="BS56">
        <v>787.3</v>
      </c>
      <c r="BT56">
        <v>11</v>
      </c>
      <c r="BU56">
        <v>616.1</v>
      </c>
      <c r="BV56">
        <v>15</v>
      </c>
      <c r="BY56" s="52"/>
      <c r="CP56" s="53" t="s">
        <v>58</v>
      </c>
      <c r="CR56" t="s">
        <v>27</v>
      </c>
      <c r="CS56">
        <v>0</v>
      </c>
      <c r="CT56">
        <v>0</v>
      </c>
      <c r="CU56">
        <v>35.6</v>
      </c>
      <c r="CV56">
        <v>35.700000000000003</v>
      </c>
    </row>
    <row r="57" spans="1:102" ht="15" x14ac:dyDescent="0.25">
      <c r="A57" s="242" t="s">
        <v>348</v>
      </c>
      <c r="B57">
        <v>81.5</v>
      </c>
      <c r="C57">
        <v>25</v>
      </c>
      <c r="D57">
        <v>93.3</v>
      </c>
      <c r="E57">
        <v>31</v>
      </c>
      <c r="F57">
        <v>74</v>
      </c>
      <c r="G57">
        <v>35</v>
      </c>
      <c r="H57">
        <v>90.9</v>
      </c>
      <c r="I57">
        <v>30</v>
      </c>
      <c r="J57">
        <v>90.6</v>
      </c>
      <c r="K57">
        <v>26</v>
      </c>
      <c r="R57">
        <v>38.200000000000003</v>
      </c>
      <c r="S57">
        <v>31</v>
      </c>
      <c r="T57">
        <v>59.2</v>
      </c>
      <c r="U57">
        <v>32</v>
      </c>
      <c r="V57" s="225">
        <v>23</v>
      </c>
      <c r="W57" s="225">
        <v>26</v>
      </c>
      <c r="X57" s="225">
        <v>0</v>
      </c>
      <c r="Y57" s="225">
        <v>0</v>
      </c>
      <c r="AI57" s="49" t="s">
        <v>60</v>
      </c>
      <c r="AJ57" t="s">
        <v>27</v>
      </c>
      <c r="AL57">
        <v>152.9</v>
      </c>
      <c r="AM57">
        <v>24</v>
      </c>
      <c r="AN57">
        <v>112.7</v>
      </c>
      <c r="AO57">
        <v>15</v>
      </c>
      <c r="AP57">
        <v>487.2</v>
      </c>
      <c r="AQ57">
        <v>10</v>
      </c>
      <c r="AR57">
        <v>506.7</v>
      </c>
      <c r="AS57">
        <v>16</v>
      </c>
      <c r="AT57">
        <v>1100.5999999999999</v>
      </c>
      <c r="AU57">
        <v>7</v>
      </c>
      <c r="AY57" s="49"/>
      <c r="AZ57" s="49"/>
      <c r="BK57" s="52"/>
      <c r="BY57" s="53" t="s">
        <v>58</v>
      </c>
      <c r="BZ57" t="s">
        <v>27</v>
      </c>
      <c r="CA57">
        <v>35.6</v>
      </c>
      <c r="CB57">
        <v>23</v>
      </c>
      <c r="CC57">
        <v>35.700000000000003</v>
      </c>
      <c r="CD57">
        <v>39</v>
      </c>
      <c r="CE57">
        <v>38.4</v>
      </c>
      <c r="CF57">
        <v>31</v>
      </c>
      <c r="CG57">
        <v>38.6</v>
      </c>
      <c r="CH57">
        <v>35</v>
      </c>
      <c r="CI57">
        <v>34.799999999999997</v>
      </c>
      <c r="CJ57">
        <v>36</v>
      </c>
      <c r="CP57" s="53" t="s">
        <v>173</v>
      </c>
      <c r="CR57" t="s">
        <v>27</v>
      </c>
      <c r="CS57">
        <v>0</v>
      </c>
      <c r="CT57">
        <v>0</v>
      </c>
      <c r="CU57" t="s">
        <v>160</v>
      </c>
      <c r="CV57">
        <v>0</v>
      </c>
    </row>
    <row r="58" spans="1:102" ht="15" x14ac:dyDescent="0.25">
      <c r="A58" s="52"/>
      <c r="V58" s="225"/>
      <c r="W58" s="225"/>
      <c r="X58" s="225"/>
      <c r="Y58" s="225"/>
      <c r="AI58" s="49"/>
      <c r="AY58" s="49" t="s">
        <v>76</v>
      </c>
      <c r="AZ58" s="49"/>
      <c r="BA58" t="s">
        <v>27</v>
      </c>
      <c r="BB58">
        <v>3.9</v>
      </c>
      <c r="BC58">
        <v>25</v>
      </c>
      <c r="BD58">
        <v>6.6</v>
      </c>
      <c r="BE58">
        <v>32</v>
      </c>
      <c r="BF58">
        <v>8.1999999999999993</v>
      </c>
      <c r="BG58">
        <v>47</v>
      </c>
      <c r="BH58">
        <v>9.8000000000000007</v>
      </c>
      <c r="BI58">
        <v>42</v>
      </c>
      <c r="BJ58">
        <v>8.5</v>
      </c>
      <c r="BK58" s="53">
        <v>43</v>
      </c>
      <c r="BL58" t="s">
        <v>27</v>
      </c>
      <c r="BM58">
        <v>106.3</v>
      </c>
      <c r="BN58">
        <v>25</v>
      </c>
      <c r="BO58">
        <v>93.5</v>
      </c>
      <c r="BP58">
        <v>26</v>
      </c>
      <c r="BQ58">
        <v>123.4</v>
      </c>
      <c r="BR58">
        <v>31</v>
      </c>
      <c r="BS58">
        <v>131.4</v>
      </c>
      <c r="BT58">
        <v>31</v>
      </c>
      <c r="BU58">
        <v>115.9</v>
      </c>
      <c r="BV58">
        <v>32</v>
      </c>
      <c r="BY58" s="52"/>
      <c r="CP58" s="53" t="s">
        <v>59</v>
      </c>
      <c r="CR58" t="s">
        <v>27</v>
      </c>
      <c r="CS58">
        <v>7</v>
      </c>
      <c r="CT58">
        <v>73.3</v>
      </c>
      <c r="CU58">
        <v>575.70000000000005</v>
      </c>
      <c r="CV58">
        <v>669.5</v>
      </c>
    </row>
    <row r="59" spans="1:102" ht="15" x14ac:dyDescent="0.25">
      <c r="A59" s="242" t="s">
        <v>336</v>
      </c>
      <c r="B59">
        <v>68.400000000000006</v>
      </c>
      <c r="C59">
        <v>26</v>
      </c>
      <c r="D59">
        <v>1838.9</v>
      </c>
      <c r="E59">
        <v>7</v>
      </c>
      <c r="F59">
        <v>251.2</v>
      </c>
      <c r="G59">
        <v>26</v>
      </c>
      <c r="H59">
        <v>361.8</v>
      </c>
      <c r="I59">
        <v>18</v>
      </c>
      <c r="J59">
        <v>7.3</v>
      </c>
      <c r="K59">
        <v>41</v>
      </c>
      <c r="R59">
        <v>151.4</v>
      </c>
      <c r="S59">
        <v>22</v>
      </c>
      <c r="T59">
        <v>223.4</v>
      </c>
      <c r="U59">
        <v>21</v>
      </c>
      <c r="V59" s="225">
        <v>0</v>
      </c>
      <c r="W59" s="225">
        <v>0</v>
      </c>
      <c r="X59" s="225">
        <v>92.1</v>
      </c>
      <c r="Y59" s="225">
        <v>30</v>
      </c>
      <c r="AI59" s="49" t="s">
        <v>63</v>
      </c>
      <c r="AJ59" t="s">
        <v>27</v>
      </c>
      <c r="AL59">
        <v>137.30000000000001</v>
      </c>
      <c r="AM59">
        <v>25</v>
      </c>
      <c r="AN59">
        <v>285</v>
      </c>
      <c r="AO59">
        <v>8</v>
      </c>
      <c r="AP59">
        <v>422.7</v>
      </c>
      <c r="AQ59">
        <v>11</v>
      </c>
      <c r="AR59">
        <v>427.2</v>
      </c>
      <c r="AS59">
        <v>19</v>
      </c>
      <c r="AT59">
        <v>603.4</v>
      </c>
      <c r="AU59">
        <v>15</v>
      </c>
      <c r="AY59" s="49"/>
      <c r="AZ59" s="49"/>
      <c r="BK59" s="52"/>
      <c r="BY59" s="53" t="s">
        <v>40</v>
      </c>
      <c r="BZ59" t="s">
        <v>27</v>
      </c>
      <c r="CA59">
        <v>33.4</v>
      </c>
      <c r="CB59">
        <v>24</v>
      </c>
      <c r="CC59">
        <v>801.1</v>
      </c>
      <c r="CD59">
        <v>9</v>
      </c>
      <c r="CE59">
        <v>158</v>
      </c>
      <c r="CF59">
        <v>24</v>
      </c>
      <c r="CG59">
        <v>165.6</v>
      </c>
      <c r="CH59">
        <v>23</v>
      </c>
      <c r="CI59">
        <v>1373.2</v>
      </c>
      <c r="CJ59">
        <v>8</v>
      </c>
      <c r="CP59" s="53" t="s">
        <v>60</v>
      </c>
      <c r="CR59" t="s">
        <v>27</v>
      </c>
      <c r="CS59">
        <v>11.3</v>
      </c>
      <c r="CT59">
        <v>64.400000000000006</v>
      </c>
      <c r="CU59">
        <v>487.2</v>
      </c>
      <c r="CV59">
        <v>506.7</v>
      </c>
    </row>
    <row r="60" spans="1:102" ht="15" x14ac:dyDescent="0.25">
      <c r="A60" s="52"/>
      <c r="V60" s="225"/>
      <c r="W60" s="225"/>
      <c r="X60" s="225"/>
      <c r="Y60" s="225"/>
      <c r="AI60" s="49"/>
      <c r="AY60" s="49" t="s">
        <v>44</v>
      </c>
      <c r="AZ60" s="49"/>
      <c r="BA60" t="s">
        <v>27</v>
      </c>
      <c r="BB60">
        <v>2.7</v>
      </c>
      <c r="BC60">
        <v>26</v>
      </c>
      <c r="BD60">
        <v>4.4000000000000004</v>
      </c>
      <c r="BE60">
        <v>33</v>
      </c>
      <c r="BF60">
        <v>70.5</v>
      </c>
      <c r="BG60">
        <v>32</v>
      </c>
      <c r="BH60">
        <v>17</v>
      </c>
      <c r="BI60">
        <v>40</v>
      </c>
      <c r="BJ60">
        <v>78.900000000000006</v>
      </c>
      <c r="BK60" s="53">
        <v>31</v>
      </c>
      <c r="BL60" t="s">
        <v>27</v>
      </c>
      <c r="BM60">
        <v>90.9</v>
      </c>
      <c r="BN60">
        <v>26</v>
      </c>
      <c r="BO60">
        <v>127</v>
      </c>
      <c r="BP60">
        <v>25</v>
      </c>
      <c r="BQ60">
        <v>1113.3</v>
      </c>
      <c r="BR60">
        <v>10</v>
      </c>
      <c r="BS60">
        <v>891.3</v>
      </c>
      <c r="BT60">
        <v>10</v>
      </c>
      <c r="BU60">
        <v>1307.3</v>
      </c>
      <c r="BV60">
        <v>7</v>
      </c>
      <c r="BY60" s="52"/>
      <c r="CP60" s="53" t="s">
        <v>62</v>
      </c>
      <c r="CR60" t="s">
        <v>27</v>
      </c>
      <c r="CS60">
        <v>121.3</v>
      </c>
      <c r="CT60">
        <v>86.3</v>
      </c>
      <c r="CU60">
        <v>275.10000000000002</v>
      </c>
      <c r="CV60">
        <v>536.4</v>
      </c>
    </row>
    <row r="61" spans="1:102" ht="15" x14ac:dyDescent="0.25">
      <c r="A61" s="242" t="s">
        <v>349</v>
      </c>
      <c r="B61">
        <v>58</v>
      </c>
      <c r="C61">
        <v>27</v>
      </c>
      <c r="D61">
        <v>116.6</v>
      </c>
      <c r="E61">
        <v>29</v>
      </c>
      <c r="F61">
        <v>337.2</v>
      </c>
      <c r="G61">
        <v>19</v>
      </c>
      <c r="H61">
        <v>85.3</v>
      </c>
      <c r="I61">
        <v>31</v>
      </c>
      <c r="J61">
        <v>26.3</v>
      </c>
      <c r="K61">
        <v>34</v>
      </c>
      <c r="R61">
        <v>43.9</v>
      </c>
      <c r="S61">
        <v>30</v>
      </c>
      <c r="T61">
        <v>105.1</v>
      </c>
      <c r="U61">
        <v>27</v>
      </c>
      <c r="V61" s="225">
        <v>0</v>
      </c>
      <c r="W61" s="225">
        <v>0</v>
      </c>
      <c r="X61" s="225">
        <v>0</v>
      </c>
      <c r="Y61" s="225">
        <v>0</v>
      </c>
      <c r="AI61" s="49" t="s">
        <v>72</v>
      </c>
      <c r="AJ61" t="s">
        <v>27</v>
      </c>
      <c r="AL61">
        <v>110</v>
      </c>
      <c r="AM61">
        <v>26</v>
      </c>
      <c r="AN61">
        <v>43.4</v>
      </c>
      <c r="AO61">
        <v>18</v>
      </c>
      <c r="AP61">
        <v>123</v>
      </c>
      <c r="AQ61">
        <v>19</v>
      </c>
      <c r="AR61">
        <v>118</v>
      </c>
      <c r="AS61">
        <v>28</v>
      </c>
      <c r="AT61">
        <v>106.3</v>
      </c>
      <c r="AU61">
        <v>25</v>
      </c>
      <c r="AY61" s="49"/>
      <c r="AZ61" s="49"/>
      <c r="BK61" s="52"/>
      <c r="BY61" s="53" t="s">
        <v>65</v>
      </c>
      <c r="BZ61" t="s">
        <v>27</v>
      </c>
      <c r="CA61">
        <v>29.7</v>
      </c>
      <c r="CB61">
        <v>25</v>
      </c>
      <c r="CC61">
        <v>214.2</v>
      </c>
      <c r="CD61">
        <v>24</v>
      </c>
      <c r="CE61">
        <v>167.8</v>
      </c>
      <c r="CF61">
        <v>23</v>
      </c>
      <c r="CG61">
        <v>217.2</v>
      </c>
      <c r="CH61">
        <v>22</v>
      </c>
      <c r="CI61">
        <v>473.7</v>
      </c>
      <c r="CJ61">
        <v>20</v>
      </c>
      <c r="CP61" s="53" t="s">
        <v>63</v>
      </c>
      <c r="CR61" t="s">
        <v>27</v>
      </c>
      <c r="CS61">
        <v>25</v>
      </c>
      <c r="CT61">
        <v>0</v>
      </c>
      <c r="CU61">
        <v>422.7</v>
      </c>
      <c r="CV61">
        <v>427.2</v>
      </c>
    </row>
    <row r="62" spans="1:102" ht="15" x14ac:dyDescent="0.25">
      <c r="A62" s="52"/>
      <c r="V62" s="225"/>
      <c r="W62" s="225"/>
      <c r="X62" s="225"/>
      <c r="Y62" s="225"/>
      <c r="AI62" s="49"/>
      <c r="AY62" s="49" t="s">
        <v>106</v>
      </c>
      <c r="AZ62" s="49"/>
      <c r="BA62" t="s">
        <v>27</v>
      </c>
      <c r="BB62">
        <v>2.6</v>
      </c>
      <c r="BC62">
        <v>27</v>
      </c>
      <c r="BD62">
        <v>7</v>
      </c>
      <c r="BE62">
        <v>31</v>
      </c>
      <c r="BF62">
        <v>7.1</v>
      </c>
      <c r="BG62">
        <v>49</v>
      </c>
      <c r="BH62">
        <v>2.4</v>
      </c>
      <c r="BI62">
        <v>45</v>
      </c>
      <c r="BJ62">
        <v>16.399999999999999</v>
      </c>
      <c r="BK62" s="53">
        <v>40</v>
      </c>
      <c r="BL62" t="s">
        <v>27</v>
      </c>
      <c r="BM62">
        <v>90.7</v>
      </c>
      <c r="BN62">
        <v>27</v>
      </c>
      <c r="BO62">
        <v>93.3</v>
      </c>
      <c r="BP62">
        <v>27</v>
      </c>
      <c r="BQ62">
        <v>133.19999999999999</v>
      </c>
      <c r="BR62">
        <v>30</v>
      </c>
      <c r="BS62">
        <v>108.2</v>
      </c>
      <c r="BT62">
        <v>33</v>
      </c>
      <c r="BU62">
        <v>118.3</v>
      </c>
      <c r="BV62">
        <v>31</v>
      </c>
      <c r="BY62" s="52"/>
      <c r="CP62" s="53" t="s">
        <v>64</v>
      </c>
      <c r="CR62" t="s">
        <v>27</v>
      </c>
      <c r="CS62">
        <v>17.7</v>
      </c>
      <c r="CT62">
        <v>47.8</v>
      </c>
      <c r="CU62">
        <v>386.5</v>
      </c>
      <c r="CV62">
        <v>685.2</v>
      </c>
    </row>
    <row r="63" spans="1:102" ht="15" x14ac:dyDescent="0.25">
      <c r="A63" s="242" t="s">
        <v>358</v>
      </c>
      <c r="B63">
        <v>44.5</v>
      </c>
      <c r="C63">
        <v>28</v>
      </c>
      <c r="D63">
        <v>59.7</v>
      </c>
      <c r="E63">
        <v>33</v>
      </c>
      <c r="F63">
        <v>315.3</v>
      </c>
      <c r="G63">
        <v>22</v>
      </c>
      <c r="H63">
        <v>41.2</v>
      </c>
      <c r="I63">
        <v>40</v>
      </c>
      <c r="J63">
        <v>12</v>
      </c>
      <c r="K63">
        <v>39</v>
      </c>
      <c r="R63">
        <v>56.8</v>
      </c>
      <c r="S63">
        <v>29</v>
      </c>
      <c r="T63">
        <v>47.5</v>
      </c>
      <c r="U63">
        <v>33</v>
      </c>
      <c r="V63" s="225">
        <v>0</v>
      </c>
      <c r="W63" s="225">
        <v>0</v>
      </c>
      <c r="X63" s="225">
        <v>113.8</v>
      </c>
      <c r="Y63" s="225">
        <v>29</v>
      </c>
      <c r="AI63" s="49" t="s">
        <v>38</v>
      </c>
      <c r="AJ63" t="s">
        <v>27</v>
      </c>
      <c r="AL63">
        <v>105.1</v>
      </c>
      <c r="AM63">
        <v>27</v>
      </c>
      <c r="AN63">
        <v>0</v>
      </c>
      <c r="AO63">
        <v>0</v>
      </c>
      <c r="AP63">
        <v>23</v>
      </c>
      <c r="AQ63">
        <v>26</v>
      </c>
      <c r="AR63">
        <v>528.9</v>
      </c>
      <c r="AS63">
        <v>15</v>
      </c>
      <c r="AT63">
        <v>10.7</v>
      </c>
      <c r="AU63">
        <v>41</v>
      </c>
      <c r="AY63" s="49"/>
      <c r="AZ63" s="49"/>
      <c r="BK63" s="52"/>
      <c r="BY63" s="53" t="s">
        <v>38</v>
      </c>
      <c r="BZ63" t="s">
        <v>27</v>
      </c>
      <c r="CA63">
        <v>23</v>
      </c>
      <c r="CB63">
        <v>26</v>
      </c>
      <c r="CC63">
        <v>528.9</v>
      </c>
      <c r="CD63">
        <v>15</v>
      </c>
      <c r="CE63">
        <v>10.7</v>
      </c>
      <c r="CF63">
        <v>41</v>
      </c>
      <c r="CG63">
        <v>11.1</v>
      </c>
      <c r="CH63">
        <v>41</v>
      </c>
      <c r="CI63">
        <v>8.3000000000000007</v>
      </c>
      <c r="CJ63">
        <v>47</v>
      </c>
      <c r="CP63" s="53" t="s">
        <v>65</v>
      </c>
      <c r="CR63" t="s">
        <v>27</v>
      </c>
      <c r="CS63">
        <v>0</v>
      </c>
      <c r="CT63">
        <v>0</v>
      </c>
      <c r="CU63">
        <v>29.7</v>
      </c>
      <c r="CV63">
        <v>214.2</v>
      </c>
    </row>
    <row r="64" spans="1:102" ht="15" x14ac:dyDescent="0.25">
      <c r="A64" s="52"/>
      <c r="V64" s="225"/>
      <c r="W64" s="225"/>
      <c r="X64" s="225"/>
      <c r="Y64" s="225"/>
      <c r="AI64" s="49"/>
      <c r="AY64" s="49" t="s">
        <v>164</v>
      </c>
      <c r="AZ64" s="49"/>
      <c r="BA64" t="s">
        <v>27</v>
      </c>
      <c r="BB64">
        <v>0.9</v>
      </c>
      <c r="BC64">
        <v>28</v>
      </c>
      <c r="BD64">
        <v>0</v>
      </c>
      <c r="BE64">
        <v>0</v>
      </c>
      <c r="BF64">
        <v>28.3</v>
      </c>
      <c r="BG64">
        <v>40</v>
      </c>
      <c r="BH64">
        <v>0</v>
      </c>
      <c r="BI64">
        <v>0</v>
      </c>
      <c r="BJ64">
        <v>0</v>
      </c>
      <c r="BK64" s="53">
        <v>0</v>
      </c>
      <c r="BL64" t="s">
        <v>27</v>
      </c>
      <c r="BM64">
        <v>86.3</v>
      </c>
      <c r="BN64">
        <v>28</v>
      </c>
      <c r="BO64">
        <v>80.599999999999994</v>
      </c>
      <c r="BP64">
        <v>30</v>
      </c>
      <c r="BQ64">
        <v>89.2</v>
      </c>
      <c r="BR64">
        <v>32</v>
      </c>
      <c r="BS64">
        <v>224.2</v>
      </c>
      <c r="BT64">
        <v>28</v>
      </c>
      <c r="BU64">
        <v>333.7</v>
      </c>
      <c r="BV64">
        <v>21</v>
      </c>
      <c r="BY64" s="52"/>
      <c r="CP64" s="53" t="s">
        <v>66</v>
      </c>
      <c r="CR64" t="s">
        <v>27</v>
      </c>
      <c r="CS64">
        <v>0</v>
      </c>
      <c r="CT64">
        <v>0</v>
      </c>
      <c r="CU64">
        <v>1.1000000000000001</v>
      </c>
      <c r="CV64">
        <v>2</v>
      </c>
    </row>
    <row r="65" spans="1:102" ht="15" x14ac:dyDescent="0.25">
      <c r="A65" s="242" t="s">
        <v>362</v>
      </c>
      <c r="B65">
        <v>42.3</v>
      </c>
      <c r="C65">
        <v>29</v>
      </c>
      <c r="D65">
        <v>46.1</v>
      </c>
      <c r="E65">
        <v>36</v>
      </c>
      <c r="F65">
        <v>36</v>
      </c>
      <c r="G65">
        <v>39</v>
      </c>
      <c r="H65">
        <v>22.7</v>
      </c>
      <c r="I65">
        <v>44</v>
      </c>
      <c r="J65">
        <v>19.3</v>
      </c>
      <c r="K65">
        <v>36</v>
      </c>
      <c r="R65">
        <v>26.3</v>
      </c>
      <c r="S65">
        <v>34</v>
      </c>
      <c r="T65">
        <v>137.30000000000001</v>
      </c>
      <c r="U65">
        <v>25</v>
      </c>
      <c r="V65" s="225">
        <v>0</v>
      </c>
      <c r="W65" s="225">
        <v>0</v>
      </c>
      <c r="X65" s="225">
        <v>7.1</v>
      </c>
      <c r="Y65" s="225">
        <v>49</v>
      </c>
      <c r="AI65" s="49" t="s">
        <v>77</v>
      </c>
      <c r="AJ65" t="s">
        <v>27</v>
      </c>
      <c r="AL65">
        <v>85.1</v>
      </c>
      <c r="AM65">
        <v>28</v>
      </c>
      <c r="AN65">
        <v>95.9</v>
      </c>
      <c r="AO65">
        <v>16</v>
      </c>
      <c r="AP65">
        <v>84.2</v>
      </c>
      <c r="AQ65">
        <v>20</v>
      </c>
      <c r="AR65">
        <v>92.1</v>
      </c>
      <c r="AS65">
        <v>30</v>
      </c>
      <c r="AT65">
        <v>90.7</v>
      </c>
      <c r="AU65">
        <v>27</v>
      </c>
      <c r="AY65" s="49"/>
      <c r="AZ65" s="49"/>
      <c r="BK65" s="52"/>
      <c r="BY65" s="53" t="s">
        <v>37</v>
      </c>
      <c r="BZ65" t="s">
        <v>27</v>
      </c>
      <c r="CA65">
        <v>22.6</v>
      </c>
      <c r="CB65">
        <v>27</v>
      </c>
      <c r="CC65">
        <v>23.9</v>
      </c>
      <c r="CD65">
        <v>41</v>
      </c>
      <c r="CE65">
        <v>25.9</v>
      </c>
      <c r="CF65">
        <v>35</v>
      </c>
      <c r="CG65">
        <v>26.6</v>
      </c>
      <c r="CH65">
        <v>37</v>
      </c>
      <c r="CI65">
        <v>30</v>
      </c>
      <c r="CJ65">
        <v>38</v>
      </c>
      <c r="CP65" s="53" t="s">
        <v>67</v>
      </c>
      <c r="CR65" t="s">
        <v>27</v>
      </c>
      <c r="CS65">
        <v>8.3000000000000007</v>
      </c>
      <c r="CT65">
        <v>83.7</v>
      </c>
      <c r="CU65">
        <v>549.1</v>
      </c>
      <c r="CV65">
        <v>660.6</v>
      </c>
    </row>
    <row r="66" spans="1:102" ht="15" x14ac:dyDescent="0.25">
      <c r="A66" s="52"/>
      <c r="V66" s="225"/>
      <c r="W66" s="225"/>
      <c r="X66" s="225"/>
      <c r="Y66" s="225"/>
      <c r="AI66" s="49"/>
      <c r="AY66" s="49" t="s">
        <v>30</v>
      </c>
      <c r="AZ66" s="49"/>
      <c r="BA66" t="s">
        <v>27</v>
      </c>
      <c r="BB66">
        <v>0.5</v>
      </c>
      <c r="BC66">
        <v>29</v>
      </c>
      <c r="BD66">
        <v>0.5</v>
      </c>
      <c r="BE66">
        <v>37</v>
      </c>
      <c r="BF66">
        <v>0.4</v>
      </c>
      <c r="BG66">
        <v>52</v>
      </c>
      <c r="BH66">
        <v>0.4</v>
      </c>
      <c r="BI66">
        <v>46</v>
      </c>
      <c r="BJ66">
        <v>0.5</v>
      </c>
      <c r="BK66" s="53">
        <v>50</v>
      </c>
      <c r="BL66" t="s">
        <v>27</v>
      </c>
      <c r="BM66">
        <v>57.3</v>
      </c>
      <c r="BN66">
        <v>29</v>
      </c>
      <c r="BO66">
        <v>0</v>
      </c>
      <c r="BP66">
        <v>0</v>
      </c>
      <c r="BQ66">
        <v>0.3</v>
      </c>
      <c r="BR66">
        <v>57</v>
      </c>
      <c r="BS66">
        <v>0.7</v>
      </c>
      <c r="BT66">
        <v>50</v>
      </c>
      <c r="BU66">
        <v>0.3</v>
      </c>
      <c r="BV66">
        <v>53</v>
      </c>
      <c r="BY66" s="52"/>
      <c r="CP66" s="53" t="s">
        <v>79</v>
      </c>
      <c r="CR66" t="s">
        <v>27</v>
      </c>
      <c r="CS66">
        <v>0</v>
      </c>
      <c r="CT66">
        <v>0</v>
      </c>
      <c r="CU66">
        <v>43.2</v>
      </c>
      <c r="CV66">
        <v>38.799999999999997</v>
      </c>
    </row>
    <row r="67" spans="1:102" ht="15" x14ac:dyDescent="0.25">
      <c r="A67" s="242" t="s">
        <v>360</v>
      </c>
      <c r="B67">
        <v>35</v>
      </c>
      <c r="C67">
        <v>30</v>
      </c>
      <c r="D67">
        <v>32.700000000000003</v>
      </c>
      <c r="E67">
        <v>38</v>
      </c>
      <c r="F67">
        <v>33.5</v>
      </c>
      <c r="G67">
        <v>40</v>
      </c>
      <c r="H67">
        <v>27.7</v>
      </c>
      <c r="I67">
        <v>42</v>
      </c>
      <c r="J67">
        <v>30.3</v>
      </c>
      <c r="K67">
        <v>32</v>
      </c>
      <c r="R67">
        <v>0</v>
      </c>
      <c r="S67">
        <v>0</v>
      </c>
      <c r="T67">
        <v>0</v>
      </c>
      <c r="U67">
        <v>0</v>
      </c>
      <c r="V67" s="225">
        <v>84.2</v>
      </c>
      <c r="W67" s="225">
        <v>20</v>
      </c>
      <c r="X67" s="225">
        <v>528.9</v>
      </c>
      <c r="Y67" s="225">
        <v>15</v>
      </c>
      <c r="AI67" s="49" t="s">
        <v>161</v>
      </c>
      <c r="AJ67" t="s">
        <v>27</v>
      </c>
      <c r="AL67">
        <v>83.1</v>
      </c>
      <c r="AM67">
        <v>29</v>
      </c>
      <c r="AN67">
        <v>0</v>
      </c>
      <c r="AO67">
        <v>0</v>
      </c>
      <c r="AP67">
        <v>0</v>
      </c>
      <c r="AQ67">
        <v>0</v>
      </c>
      <c r="AR67">
        <v>113.8</v>
      </c>
      <c r="AS67">
        <v>29</v>
      </c>
      <c r="AT67">
        <v>0</v>
      </c>
      <c r="AU67">
        <v>0</v>
      </c>
      <c r="AY67" s="49"/>
      <c r="AZ67" s="49"/>
      <c r="BK67" s="52"/>
      <c r="BY67" s="53" t="s">
        <v>41</v>
      </c>
      <c r="BZ67" t="s">
        <v>27</v>
      </c>
      <c r="CA67">
        <v>10.6</v>
      </c>
      <c r="CB67">
        <v>28</v>
      </c>
      <c r="CC67">
        <v>9.6999999999999993</v>
      </c>
      <c r="CD67">
        <v>46</v>
      </c>
      <c r="CE67">
        <v>86.3</v>
      </c>
      <c r="CF67">
        <v>28</v>
      </c>
      <c r="CG67">
        <v>80.599999999999994</v>
      </c>
      <c r="CH67">
        <v>30</v>
      </c>
      <c r="CI67">
        <v>89.2</v>
      </c>
      <c r="CJ67">
        <v>32</v>
      </c>
      <c r="CP67" s="53" t="s">
        <v>163</v>
      </c>
      <c r="CR67" t="s">
        <v>27</v>
      </c>
      <c r="CS67">
        <v>0</v>
      </c>
      <c r="CT67">
        <v>0</v>
      </c>
      <c r="CU67">
        <v>4.2</v>
      </c>
      <c r="CV67">
        <v>0</v>
      </c>
    </row>
    <row r="68" spans="1:102" ht="15" x14ac:dyDescent="0.25">
      <c r="A68" s="52"/>
      <c r="V68" s="225"/>
      <c r="W68" s="225"/>
      <c r="X68" s="225"/>
      <c r="Y68" s="225"/>
      <c r="AI68" s="49"/>
      <c r="AY68" s="49" t="s">
        <v>85</v>
      </c>
      <c r="AZ68" s="49"/>
      <c r="BA68" t="s">
        <v>27</v>
      </c>
      <c r="BB68">
        <v>0.4</v>
      </c>
      <c r="BC68">
        <v>30</v>
      </c>
      <c r="BD68">
        <v>0</v>
      </c>
      <c r="BE68">
        <v>0</v>
      </c>
      <c r="BF68">
        <v>0</v>
      </c>
      <c r="BG68">
        <v>0</v>
      </c>
      <c r="BH68">
        <v>0.4</v>
      </c>
      <c r="BI68">
        <v>47</v>
      </c>
      <c r="BJ68">
        <v>2.6</v>
      </c>
      <c r="BK68" s="53">
        <v>48</v>
      </c>
      <c r="BL68" t="s">
        <v>27</v>
      </c>
      <c r="BM68">
        <v>54.2</v>
      </c>
      <c r="BN68">
        <v>30</v>
      </c>
      <c r="BO68">
        <v>137.9</v>
      </c>
      <c r="BP68">
        <v>24</v>
      </c>
      <c r="BQ68">
        <v>281.89999999999998</v>
      </c>
      <c r="BR68">
        <v>27</v>
      </c>
      <c r="BS68">
        <v>177.6</v>
      </c>
      <c r="BT68">
        <v>29</v>
      </c>
      <c r="BU68">
        <v>157.4</v>
      </c>
      <c r="BV68">
        <v>28</v>
      </c>
      <c r="BY68" s="52"/>
      <c r="CP68" s="53" t="s">
        <v>68</v>
      </c>
      <c r="CR68" t="s">
        <v>27</v>
      </c>
      <c r="CS68">
        <v>9.5</v>
      </c>
      <c r="CT68">
        <v>1</v>
      </c>
      <c r="CU68">
        <v>382.1</v>
      </c>
      <c r="CV68">
        <v>431.2</v>
      </c>
    </row>
    <row r="69" spans="1:102" ht="15" x14ac:dyDescent="0.25">
      <c r="A69" s="242" t="s">
        <v>363</v>
      </c>
      <c r="B69">
        <v>31.5</v>
      </c>
      <c r="C69">
        <v>31</v>
      </c>
      <c r="D69">
        <v>22.3</v>
      </c>
      <c r="E69">
        <v>40</v>
      </c>
      <c r="F69">
        <v>28.4</v>
      </c>
      <c r="G69">
        <v>43</v>
      </c>
      <c r="H69">
        <v>21.6</v>
      </c>
      <c r="I69">
        <v>45</v>
      </c>
      <c r="J69">
        <v>22.9</v>
      </c>
      <c r="K69">
        <v>35</v>
      </c>
      <c r="R69">
        <v>90.6</v>
      </c>
      <c r="S69">
        <v>26</v>
      </c>
      <c r="T69">
        <v>85.1</v>
      </c>
      <c r="U69">
        <v>28</v>
      </c>
      <c r="V69" s="225">
        <v>422.7</v>
      </c>
      <c r="W69" s="225">
        <v>11</v>
      </c>
      <c r="X69" s="225">
        <v>160.80000000000001</v>
      </c>
      <c r="Y69" s="225">
        <v>27</v>
      </c>
      <c r="AI69" s="49" t="s">
        <v>51</v>
      </c>
      <c r="AJ69" t="s">
        <v>27</v>
      </c>
      <c r="AL69">
        <v>76</v>
      </c>
      <c r="AM69">
        <v>30</v>
      </c>
      <c r="AN69">
        <v>0</v>
      </c>
      <c r="AO69">
        <v>0</v>
      </c>
      <c r="AP69">
        <v>0</v>
      </c>
      <c r="AQ69">
        <v>0</v>
      </c>
      <c r="AR69">
        <v>44.7</v>
      </c>
      <c r="AS69">
        <v>37</v>
      </c>
      <c r="AT69">
        <v>90.9</v>
      </c>
      <c r="AU69">
        <v>26</v>
      </c>
      <c r="AY69" s="49"/>
      <c r="AZ69" s="49"/>
      <c r="BK69" s="52"/>
      <c r="BY69" s="53" t="s">
        <v>48</v>
      </c>
      <c r="BZ69" t="s">
        <v>27</v>
      </c>
      <c r="CA69">
        <v>10.1</v>
      </c>
      <c r="CB69">
        <v>29</v>
      </c>
      <c r="CC69">
        <v>19.600000000000001</v>
      </c>
      <c r="CD69">
        <v>42</v>
      </c>
      <c r="CE69">
        <v>29.6</v>
      </c>
      <c r="CF69">
        <v>33</v>
      </c>
      <c r="CG69">
        <v>86.9</v>
      </c>
      <c r="CH69">
        <v>28</v>
      </c>
      <c r="CI69">
        <v>25</v>
      </c>
      <c r="CJ69">
        <v>39</v>
      </c>
      <c r="CP69" s="53" t="s">
        <v>69</v>
      </c>
      <c r="CR69" t="s">
        <v>27</v>
      </c>
      <c r="CS69">
        <v>0</v>
      </c>
      <c r="CT69">
        <v>0.3</v>
      </c>
      <c r="CU69">
        <v>271.10000000000002</v>
      </c>
      <c r="CV69">
        <v>241.9</v>
      </c>
    </row>
    <row r="70" spans="1:102" ht="15" x14ac:dyDescent="0.25">
      <c r="A70" s="52"/>
      <c r="V70" s="225"/>
      <c r="W70" s="225"/>
      <c r="X70" s="225"/>
      <c r="Y70" s="225"/>
      <c r="AI70" s="49"/>
      <c r="AY70" s="49" t="s">
        <v>84</v>
      </c>
      <c r="AZ70" s="49"/>
      <c r="BA70" t="s">
        <v>27</v>
      </c>
      <c r="BB70">
        <v>0.4</v>
      </c>
      <c r="BC70">
        <v>31</v>
      </c>
      <c r="BD70">
        <v>0.1</v>
      </c>
      <c r="BE70">
        <v>40</v>
      </c>
      <c r="BF70">
        <v>10.3</v>
      </c>
      <c r="BG70">
        <v>44</v>
      </c>
      <c r="BH70">
        <v>0</v>
      </c>
      <c r="BI70">
        <v>0</v>
      </c>
      <c r="BJ70">
        <v>0</v>
      </c>
      <c r="BK70" s="53">
        <v>0</v>
      </c>
      <c r="BL70" t="s">
        <v>27</v>
      </c>
      <c r="BM70">
        <v>38.4</v>
      </c>
      <c r="BN70">
        <v>31</v>
      </c>
      <c r="BO70">
        <v>38.6</v>
      </c>
      <c r="BP70">
        <v>35</v>
      </c>
      <c r="BQ70">
        <v>34.799999999999997</v>
      </c>
      <c r="BR70">
        <v>36</v>
      </c>
      <c r="BS70">
        <v>36.200000000000003</v>
      </c>
      <c r="BT70">
        <v>35</v>
      </c>
      <c r="BU70">
        <v>37.299999999999997</v>
      </c>
      <c r="BV70">
        <v>37</v>
      </c>
      <c r="BY70" s="52"/>
      <c r="CP70" s="53" t="s">
        <v>70</v>
      </c>
      <c r="CR70" t="s">
        <v>27</v>
      </c>
      <c r="CS70">
        <v>1.6</v>
      </c>
      <c r="CT70">
        <v>0</v>
      </c>
      <c r="CU70">
        <v>7.1</v>
      </c>
      <c r="CV70">
        <v>7.8</v>
      </c>
    </row>
    <row r="71" spans="1:102" ht="15" x14ac:dyDescent="0.25">
      <c r="A71" s="242" t="s">
        <v>375</v>
      </c>
      <c r="B71">
        <v>27.6</v>
      </c>
      <c r="C71">
        <v>32</v>
      </c>
      <c r="D71">
        <v>4.3</v>
      </c>
      <c r="E71">
        <v>44</v>
      </c>
      <c r="F71">
        <v>38.6</v>
      </c>
      <c r="G71">
        <v>38</v>
      </c>
      <c r="H71">
        <v>0</v>
      </c>
      <c r="I71">
        <v>0</v>
      </c>
      <c r="J71">
        <v>0</v>
      </c>
      <c r="K71">
        <v>0</v>
      </c>
      <c r="R71">
        <v>0</v>
      </c>
      <c r="S71">
        <v>0</v>
      </c>
      <c r="T71">
        <v>30.7</v>
      </c>
      <c r="U71">
        <v>36</v>
      </c>
      <c r="V71" s="225">
        <v>0</v>
      </c>
      <c r="W71" s="225">
        <v>0</v>
      </c>
      <c r="X71" s="225">
        <v>35.700000000000003</v>
      </c>
      <c r="Y71" s="225">
        <v>39</v>
      </c>
      <c r="AI71" s="49" t="s">
        <v>43</v>
      </c>
      <c r="AJ71" t="s">
        <v>27</v>
      </c>
      <c r="AL71">
        <v>66.3</v>
      </c>
      <c r="AM71">
        <v>31</v>
      </c>
      <c r="AN71">
        <v>0</v>
      </c>
      <c r="AO71">
        <v>0</v>
      </c>
      <c r="AP71">
        <v>0</v>
      </c>
      <c r="AQ71">
        <v>0</v>
      </c>
      <c r="AR71">
        <v>190.2</v>
      </c>
      <c r="AS71">
        <v>25</v>
      </c>
      <c r="AT71">
        <v>54.2</v>
      </c>
      <c r="AU71">
        <v>30</v>
      </c>
      <c r="AY71" s="49"/>
      <c r="AZ71" s="49"/>
      <c r="BK71" s="52"/>
      <c r="BY71" s="53" t="s">
        <v>70</v>
      </c>
      <c r="BZ71" t="s">
        <v>27</v>
      </c>
      <c r="CA71">
        <v>7.1</v>
      </c>
      <c r="CB71">
        <v>30</v>
      </c>
      <c r="CC71">
        <v>7.8</v>
      </c>
      <c r="CD71">
        <v>48</v>
      </c>
      <c r="CE71">
        <v>36.5</v>
      </c>
      <c r="CF71">
        <v>32</v>
      </c>
      <c r="CG71">
        <v>7.9</v>
      </c>
      <c r="CH71">
        <v>44</v>
      </c>
      <c r="CI71">
        <v>8</v>
      </c>
      <c r="CJ71">
        <v>49</v>
      </c>
      <c r="CP71" s="53" t="s">
        <v>71</v>
      </c>
      <c r="CR71" t="s">
        <v>27</v>
      </c>
      <c r="CS71">
        <v>79.400000000000006</v>
      </c>
      <c r="CT71">
        <v>115.2</v>
      </c>
      <c r="CU71">
        <v>9537.5</v>
      </c>
      <c r="CV71">
        <v>7018.6</v>
      </c>
      <c r="CX71">
        <f>+CU71+CS71</f>
        <v>9616.9</v>
      </c>
    </row>
    <row r="72" spans="1:102" ht="15" x14ac:dyDescent="0.25">
      <c r="A72" s="52"/>
      <c r="V72" s="225"/>
      <c r="W72" s="225"/>
      <c r="X72" s="225"/>
      <c r="Y72" s="225"/>
      <c r="AI72" s="49"/>
      <c r="AY72" s="49" t="s">
        <v>52</v>
      </c>
      <c r="AZ72" s="49"/>
      <c r="BA72" t="s">
        <v>27</v>
      </c>
      <c r="BB72">
        <v>0</v>
      </c>
      <c r="BC72">
        <v>0</v>
      </c>
      <c r="BD72">
        <v>544.9</v>
      </c>
      <c r="BE72">
        <v>9</v>
      </c>
      <c r="BF72">
        <v>3301.9</v>
      </c>
      <c r="BG72">
        <v>4</v>
      </c>
      <c r="BH72">
        <v>2935.3</v>
      </c>
      <c r="BI72">
        <v>5</v>
      </c>
      <c r="BJ72">
        <v>2232.9</v>
      </c>
      <c r="BK72" s="53">
        <v>5</v>
      </c>
      <c r="BL72" t="s">
        <v>27</v>
      </c>
      <c r="BM72">
        <v>36.5</v>
      </c>
      <c r="BN72">
        <v>32</v>
      </c>
      <c r="BO72">
        <v>7.9</v>
      </c>
      <c r="BP72">
        <v>44</v>
      </c>
      <c r="BQ72">
        <v>8</v>
      </c>
      <c r="BR72">
        <v>49</v>
      </c>
      <c r="BS72">
        <v>14.3</v>
      </c>
      <c r="BT72">
        <v>39</v>
      </c>
      <c r="BU72">
        <v>9.1999999999999993</v>
      </c>
      <c r="BV72">
        <v>46</v>
      </c>
      <c r="BY72" s="52"/>
      <c r="CP72" s="53" t="s">
        <v>72</v>
      </c>
      <c r="CR72" t="s">
        <v>27</v>
      </c>
      <c r="CS72">
        <v>2</v>
      </c>
      <c r="CT72">
        <v>31.7</v>
      </c>
      <c r="CU72">
        <v>123</v>
      </c>
      <c r="CV72">
        <v>118</v>
      </c>
    </row>
    <row r="73" spans="1:102" ht="15" x14ac:dyDescent="0.25">
      <c r="A73" s="242" t="s">
        <v>366</v>
      </c>
      <c r="B73">
        <v>20.2</v>
      </c>
      <c r="C73">
        <v>33</v>
      </c>
      <c r="D73">
        <v>11.6</v>
      </c>
      <c r="E73">
        <v>42</v>
      </c>
      <c r="F73">
        <v>13.2</v>
      </c>
      <c r="G73">
        <v>48</v>
      </c>
      <c r="H73">
        <v>5.7</v>
      </c>
      <c r="I73">
        <v>48</v>
      </c>
      <c r="J73">
        <v>2.7</v>
      </c>
      <c r="K73">
        <v>43</v>
      </c>
      <c r="R73">
        <v>12</v>
      </c>
      <c r="S73">
        <v>39</v>
      </c>
      <c r="T73">
        <v>6.3</v>
      </c>
      <c r="U73">
        <v>44</v>
      </c>
      <c r="V73" s="225">
        <v>0</v>
      </c>
      <c r="W73" s="225">
        <v>0</v>
      </c>
      <c r="X73" s="225">
        <v>0</v>
      </c>
      <c r="Y73" s="225">
        <v>0</v>
      </c>
      <c r="AI73" s="49" t="s">
        <v>57</v>
      </c>
      <c r="AJ73" t="s">
        <v>27</v>
      </c>
      <c r="AL73">
        <v>59.2</v>
      </c>
      <c r="AM73">
        <v>32</v>
      </c>
      <c r="AN73">
        <v>0</v>
      </c>
      <c r="AO73">
        <v>0</v>
      </c>
      <c r="AP73">
        <v>0</v>
      </c>
      <c r="AQ73">
        <v>0</v>
      </c>
      <c r="AR73">
        <v>160.80000000000001</v>
      </c>
      <c r="AS73">
        <v>27</v>
      </c>
      <c r="AT73">
        <v>180.3</v>
      </c>
      <c r="AU73">
        <v>22</v>
      </c>
      <c r="AY73" s="49"/>
      <c r="AZ73" s="49"/>
      <c r="BK73" s="52"/>
      <c r="BY73" s="53" t="s">
        <v>106</v>
      </c>
      <c r="BZ73" t="s">
        <v>27</v>
      </c>
      <c r="CA73">
        <v>7</v>
      </c>
      <c r="CB73">
        <v>31</v>
      </c>
      <c r="CC73">
        <v>7.1</v>
      </c>
      <c r="CD73">
        <v>49</v>
      </c>
      <c r="CE73">
        <v>2.4</v>
      </c>
      <c r="CF73">
        <v>45</v>
      </c>
      <c r="CG73">
        <v>16.399999999999999</v>
      </c>
      <c r="CH73">
        <v>40</v>
      </c>
      <c r="CI73">
        <v>0</v>
      </c>
      <c r="CJ73">
        <v>0</v>
      </c>
      <c r="CP73" s="53" t="s">
        <v>73</v>
      </c>
      <c r="CR73" t="s">
        <v>27</v>
      </c>
      <c r="CS73">
        <v>22.1</v>
      </c>
      <c r="CT73">
        <v>0</v>
      </c>
      <c r="CU73">
        <v>212.2</v>
      </c>
      <c r="CV73">
        <v>263</v>
      </c>
    </row>
    <row r="74" spans="1:102" ht="15" x14ac:dyDescent="0.25">
      <c r="A74" s="52"/>
      <c r="V74" s="225"/>
      <c r="W74" s="225"/>
      <c r="X74" s="225"/>
      <c r="Y74" s="225"/>
      <c r="AI74" s="49"/>
      <c r="AY74" s="49" t="s">
        <v>55</v>
      </c>
      <c r="AZ74" s="49"/>
      <c r="BA74" t="s">
        <v>27</v>
      </c>
      <c r="BB74">
        <v>0</v>
      </c>
      <c r="BC74">
        <v>0</v>
      </c>
      <c r="BD74">
        <v>59.1</v>
      </c>
      <c r="BE74">
        <v>21</v>
      </c>
      <c r="BF74">
        <v>182.5</v>
      </c>
      <c r="BG74">
        <v>26</v>
      </c>
      <c r="BH74">
        <v>467.8</v>
      </c>
      <c r="BI74">
        <v>17</v>
      </c>
      <c r="BJ74">
        <v>494.6</v>
      </c>
      <c r="BK74" s="53">
        <v>15</v>
      </c>
      <c r="BL74" t="s">
        <v>27</v>
      </c>
      <c r="BM74">
        <v>29.6</v>
      </c>
      <c r="BN74">
        <v>33</v>
      </c>
      <c r="BO74">
        <v>86.9</v>
      </c>
      <c r="BP74">
        <v>28</v>
      </c>
      <c r="BQ74">
        <v>25</v>
      </c>
      <c r="BR74">
        <v>39</v>
      </c>
      <c r="BS74">
        <v>22.7</v>
      </c>
      <c r="BT74">
        <v>38</v>
      </c>
      <c r="BU74">
        <v>49.2</v>
      </c>
      <c r="BV74">
        <v>36</v>
      </c>
      <c r="BY74" s="52"/>
      <c r="CP74" s="53" t="s">
        <v>74</v>
      </c>
      <c r="CR74" t="s">
        <v>27</v>
      </c>
      <c r="CS74">
        <v>0</v>
      </c>
      <c r="CT74">
        <v>15</v>
      </c>
      <c r="CU74">
        <v>0</v>
      </c>
      <c r="CV74">
        <v>66.3</v>
      </c>
    </row>
    <row r="75" spans="1:102" ht="15" x14ac:dyDescent="0.25">
      <c r="A75" s="242" t="s">
        <v>364</v>
      </c>
      <c r="B75">
        <v>16.7</v>
      </c>
      <c r="C75">
        <v>34</v>
      </c>
      <c r="D75">
        <v>11.9</v>
      </c>
      <c r="E75">
        <v>41</v>
      </c>
      <c r="F75">
        <v>11.9</v>
      </c>
      <c r="G75">
        <v>49</v>
      </c>
      <c r="H75">
        <v>13</v>
      </c>
      <c r="I75">
        <v>46</v>
      </c>
      <c r="J75">
        <v>12</v>
      </c>
      <c r="K75">
        <v>38</v>
      </c>
      <c r="R75">
        <v>61.3</v>
      </c>
      <c r="S75">
        <v>28</v>
      </c>
      <c r="T75">
        <v>83.1</v>
      </c>
      <c r="U75">
        <v>29</v>
      </c>
      <c r="V75" s="225">
        <v>7</v>
      </c>
      <c r="W75" s="225">
        <v>31</v>
      </c>
      <c r="X75" s="225">
        <v>427.2</v>
      </c>
      <c r="Y75" s="225">
        <v>19</v>
      </c>
      <c r="AI75" s="49" t="s">
        <v>106</v>
      </c>
      <c r="AJ75" t="s">
        <v>27</v>
      </c>
      <c r="AL75">
        <v>47.5</v>
      </c>
      <c r="AM75">
        <v>33</v>
      </c>
      <c r="AN75">
        <v>2.6</v>
      </c>
      <c r="AO75">
        <v>27</v>
      </c>
      <c r="AP75">
        <v>7</v>
      </c>
      <c r="AQ75">
        <v>31</v>
      </c>
      <c r="AR75">
        <v>7.1</v>
      </c>
      <c r="AS75">
        <v>49</v>
      </c>
      <c r="AT75">
        <v>2.4</v>
      </c>
      <c r="AU75">
        <v>45</v>
      </c>
      <c r="AY75" s="49"/>
      <c r="AZ75" s="49"/>
      <c r="BK75" s="52"/>
      <c r="BY75" s="53" t="s">
        <v>76</v>
      </c>
      <c r="BZ75" t="s">
        <v>27</v>
      </c>
      <c r="CA75">
        <v>6.6</v>
      </c>
      <c r="CB75">
        <v>32</v>
      </c>
      <c r="CC75">
        <v>8.1999999999999993</v>
      </c>
      <c r="CD75">
        <v>47</v>
      </c>
      <c r="CE75">
        <v>9.8000000000000007</v>
      </c>
      <c r="CF75">
        <v>42</v>
      </c>
      <c r="CG75">
        <v>8.5</v>
      </c>
      <c r="CH75">
        <v>43</v>
      </c>
      <c r="CI75">
        <v>9</v>
      </c>
      <c r="CJ75">
        <v>46</v>
      </c>
      <c r="CP75" s="53" t="s">
        <v>75</v>
      </c>
      <c r="CR75" t="s">
        <v>27</v>
      </c>
      <c r="CS75">
        <v>7.6</v>
      </c>
      <c r="CT75">
        <v>13.8</v>
      </c>
      <c r="CU75">
        <v>365.8</v>
      </c>
      <c r="CV75">
        <v>479.2</v>
      </c>
    </row>
    <row r="76" spans="1:102" ht="15" x14ac:dyDescent="0.25">
      <c r="A76" s="52"/>
      <c r="V76" s="225"/>
      <c r="W76" s="225"/>
      <c r="X76" s="225"/>
      <c r="Y76" s="225"/>
      <c r="AI76" s="49"/>
      <c r="AY76" s="49" t="s">
        <v>40</v>
      </c>
      <c r="AZ76" s="49"/>
      <c r="BA76" t="s">
        <v>27</v>
      </c>
      <c r="BB76">
        <v>0</v>
      </c>
      <c r="BC76">
        <v>0</v>
      </c>
      <c r="BD76">
        <v>33.4</v>
      </c>
      <c r="BE76">
        <v>24</v>
      </c>
      <c r="BF76">
        <v>801.1</v>
      </c>
      <c r="BG76">
        <v>9</v>
      </c>
      <c r="BH76">
        <v>158</v>
      </c>
      <c r="BI76">
        <v>24</v>
      </c>
      <c r="BJ76">
        <v>165.6</v>
      </c>
      <c r="BK76" s="53">
        <v>23</v>
      </c>
      <c r="BL76" t="s">
        <v>27</v>
      </c>
      <c r="BM76">
        <v>27.6</v>
      </c>
      <c r="BN76">
        <v>34</v>
      </c>
      <c r="BO76">
        <v>84.6</v>
      </c>
      <c r="BP76">
        <v>29</v>
      </c>
      <c r="BQ76">
        <v>408.3</v>
      </c>
      <c r="BR76">
        <v>23</v>
      </c>
      <c r="BS76">
        <v>313.3</v>
      </c>
      <c r="BT76">
        <v>24</v>
      </c>
      <c r="BU76">
        <v>318.7</v>
      </c>
      <c r="BV76">
        <v>23</v>
      </c>
      <c r="BY76" s="52"/>
      <c r="CP76" s="53" t="s">
        <v>76</v>
      </c>
      <c r="CR76" t="s">
        <v>27</v>
      </c>
      <c r="CS76">
        <v>0</v>
      </c>
      <c r="CT76">
        <v>0</v>
      </c>
      <c r="CU76">
        <v>6.6</v>
      </c>
      <c r="CV76">
        <v>8.1999999999999993</v>
      </c>
    </row>
    <row r="77" spans="1:102" ht="15" x14ac:dyDescent="0.25">
      <c r="A77" s="242" t="s">
        <v>354</v>
      </c>
      <c r="B77">
        <v>13.2</v>
      </c>
      <c r="C77">
        <v>35</v>
      </c>
      <c r="D77">
        <v>63.5</v>
      </c>
      <c r="E77">
        <v>32</v>
      </c>
      <c r="F77">
        <v>292.8</v>
      </c>
      <c r="G77">
        <v>23</v>
      </c>
      <c r="H77">
        <v>63</v>
      </c>
      <c r="I77">
        <v>36</v>
      </c>
      <c r="J77">
        <v>0</v>
      </c>
      <c r="K77">
        <v>0</v>
      </c>
      <c r="R77">
        <v>238.9</v>
      </c>
      <c r="S77">
        <v>20</v>
      </c>
      <c r="T77">
        <v>76</v>
      </c>
      <c r="U77">
        <v>30</v>
      </c>
      <c r="V77" s="225">
        <v>0.2</v>
      </c>
      <c r="W77" s="225">
        <v>38</v>
      </c>
      <c r="X77" s="225">
        <v>23.9</v>
      </c>
      <c r="Y77" s="225">
        <v>41</v>
      </c>
      <c r="AI77" s="49" t="s">
        <v>235</v>
      </c>
      <c r="AJ77" t="s">
        <v>27</v>
      </c>
      <c r="AL77">
        <v>42.9</v>
      </c>
      <c r="AM77">
        <v>34</v>
      </c>
      <c r="AN77">
        <v>0</v>
      </c>
      <c r="AO77">
        <v>0</v>
      </c>
      <c r="AP77">
        <v>0</v>
      </c>
      <c r="AQ77">
        <v>0</v>
      </c>
      <c r="AR77">
        <v>0</v>
      </c>
      <c r="AS77">
        <v>0</v>
      </c>
      <c r="AT77">
        <v>0</v>
      </c>
      <c r="AU77">
        <v>0</v>
      </c>
      <c r="AY77" s="49"/>
      <c r="AZ77" s="49"/>
      <c r="BK77" s="52"/>
      <c r="BY77" s="53" t="s">
        <v>44</v>
      </c>
      <c r="BZ77" t="s">
        <v>27</v>
      </c>
      <c r="CA77">
        <v>4.4000000000000004</v>
      </c>
      <c r="CB77">
        <v>33</v>
      </c>
      <c r="CC77">
        <v>70.5</v>
      </c>
      <c r="CD77">
        <v>32</v>
      </c>
      <c r="CE77">
        <v>17</v>
      </c>
      <c r="CF77">
        <v>40</v>
      </c>
      <c r="CG77">
        <v>78.900000000000006</v>
      </c>
      <c r="CH77">
        <v>31</v>
      </c>
      <c r="CI77">
        <v>43.1</v>
      </c>
      <c r="CJ77">
        <v>34</v>
      </c>
      <c r="CP77" s="53" t="s">
        <v>77</v>
      </c>
      <c r="CR77" t="s">
        <v>27</v>
      </c>
      <c r="CS77">
        <v>0</v>
      </c>
      <c r="CT77">
        <v>0</v>
      </c>
      <c r="CU77">
        <v>84.2</v>
      </c>
      <c r="CV77">
        <v>92.1</v>
      </c>
    </row>
    <row r="78" spans="1:102" ht="15" x14ac:dyDescent="0.25">
      <c r="A78" s="52"/>
      <c r="V78" s="225"/>
      <c r="W78" s="225"/>
      <c r="X78" s="225"/>
      <c r="Y78" s="225"/>
      <c r="AI78" s="49"/>
      <c r="AY78" s="49" t="s">
        <v>65</v>
      </c>
      <c r="AZ78" s="49"/>
      <c r="BA78" t="s">
        <v>27</v>
      </c>
      <c r="BB78">
        <v>0</v>
      </c>
      <c r="BC78">
        <v>0</v>
      </c>
      <c r="BD78">
        <v>29.7</v>
      </c>
      <c r="BE78">
        <v>25</v>
      </c>
      <c r="BF78">
        <v>214.2</v>
      </c>
      <c r="BG78">
        <v>24</v>
      </c>
      <c r="BH78">
        <v>167.8</v>
      </c>
      <c r="BI78">
        <v>23</v>
      </c>
      <c r="BJ78">
        <v>217.2</v>
      </c>
      <c r="BK78" s="53">
        <v>22</v>
      </c>
      <c r="BL78" t="s">
        <v>27</v>
      </c>
      <c r="BM78">
        <v>25.9</v>
      </c>
      <c r="BN78">
        <v>35</v>
      </c>
      <c r="BO78">
        <v>26.6</v>
      </c>
      <c r="BP78">
        <v>37</v>
      </c>
      <c r="BQ78">
        <v>30</v>
      </c>
      <c r="BR78">
        <v>38</v>
      </c>
      <c r="BS78">
        <v>37.1</v>
      </c>
      <c r="BT78">
        <v>34</v>
      </c>
      <c r="BU78">
        <v>55.6</v>
      </c>
      <c r="BV78">
        <v>34</v>
      </c>
      <c r="BY78" s="52"/>
      <c r="CP78" s="53" t="s">
        <v>80</v>
      </c>
      <c r="CR78" t="s">
        <v>27</v>
      </c>
      <c r="CS78">
        <v>51.6</v>
      </c>
      <c r="CT78">
        <v>0</v>
      </c>
      <c r="CU78">
        <v>1280.0999999999999</v>
      </c>
      <c r="CV78">
        <v>893.7</v>
      </c>
      <c r="CX78">
        <f>+CU78+CS78</f>
        <v>1331.6999999999998</v>
      </c>
    </row>
    <row r="79" spans="1:102" ht="15" x14ac:dyDescent="0.25">
      <c r="A79" s="242" t="s">
        <v>334</v>
      </c>
      <c r="B79">
        <v>11.9</v>
      </c>
      <c r="C79">
        <v>36</v>
      </c>
      <c r="D79">
        <v>0</v>
      </c>
      <c r="E79">
        <v>0</v>
      </c>
      <c r="F79">
        <v>610.5</v>
      </c>
      <c r="G79">
        <v>13</v>
      </c>
      <c r="H79">
        <v>393.3</v>
      </c>
      <c r="I79">
        <v>16</v>
      </c>
      <c r="J79">
        <v>71.599999999999994</v>
      </c>
      <c r="K79">
        <v>27</v>
      </c>
      <c r="R79">
        <v>19.3</v>
      </c>
      <c r="S79">
        <v>36</v>
      </c>
      <c r="T79">
        <v>27.6</v>
      </c>
      <c r="U79">
        <v>37</v>
      </c>
      <c r="V79" s="225">
        <v>0</v>
      </c>
      <c r="W79" s="225">
        <v>0</v>
      </c>
      <c r="X79" s="225">
        <v>38.799999999999997</v>
      </c>
      <c r="Y79" s="225">
        <v>38</v>
      </c>
      <c r="AI79" s="49" t="s">
        <v>58</v>
      </c>
      <c r="AJ79" t="s">
        <v>27</v>
      </c>
      <c r="AL79">
        <v>35.299999999999997</v>
      </c>
      <c r="AM79">
        <v>35</v>
      </c>
      <c r="AN79">
        <v>29</v>
      </c>
      <c r="AO79">
        <v>20</v>
      </c>
      <c r="AP79">
        <v>35.6</v>
      </c>
      <c r="AQ79">
        <v>23</v>
      </c>
      <c r="AR79">
        <v>35.700000000000003</v>
      </c>
      <c r="AS79">
        <v>39</v>
      </c>
      <c r="AT79">
        <v>38.4</v>
      </c>
      <c r="AU79">
        <v>31</v>
      </c>
      <c r="AY79" s="49"/>
      <c r="AZ79" s="49"/>
      <c r="BK79" s="52"/>
      <c r="BY79" s="53" t="s">
        <v>163</v>
      </c>
      <c r="BZ79" t="s">
        <v>27</v>
      </c>
      <c r="CA79">
        <v>4.2</v>
      </c>
      <c r="CB79">
        <v>34</v>
      </c>
      <c r="CC79">
        <v>0</v>
      </c>
      <c r="CD79">
        <v>0</v>
      </c>
      <c r="CE79">
        <v>0</v>
      </c>
      <c r="CF79">
        <v>0</v>
      </c>
      <c r="CG79">
        <v>0</v>
      </c>
      <c r="CH79">
        <v>0</v>
      </c>
      <c r="CI79">
        <v>0</v>
      </c>
      <c r="CJ79">
        <v>0</v>
      </c>
      <c r="CP79" s="53" t="s">
        <v>196</v>
      </c>
      <c r="CQ79" t="s">
        <v>175</v>
      </c>
      <c r="CR79" t="s">
        <v>103</v>
      </c>
      <c r="CS79" t="s">
        <v>26</v>
      </c>
      <c r="CT79" t="s">
        <v>109</v>
      </c>
      <c r="CU79" t="s">
        <v>123</v>
      </c>
      <c r="CV79" t="s">
        <v>165</v>
      </c>
    </row>
    <row r="80" spans="1:102" ht="15" x14ac:dyDescent="0.25">
      <c r="A80" s="52"/>
      <c r="V80" s="225"/>
      <c r="W80" s="225"/>
      <c r="X80" s="225"/>
      <c r="Y80" s="225"/>
      <c r="AI80" s="49"/>
      <c r="AY80" s="49" t="s">
        <v>38</v>
      </c>
      <c r="AZ80" s="49"/>
      <c r="BA80" t="s">
        <v>27</v>
      </c>
      <c r="BB80">
        <v>0</v>
      </c>
      <c r="BC80">
        <v>0</v>
      </c>
      <c r="BD80">
        <v>23</v>
      </c>
      <c r="BE80">
        <v>26</v>
      </c>
      <c r="BF80">
        <v>528.9</v>
      </c>
      <c r="BG80">
        <v>15</v>
      </c>
      <c r="BH80">
        <v>10.7</v>
      </c>
      <c r="BI80">
        <v>41</v>
      </c>
      <c r="BJ80">
        <v>11.1</v>
      </c>
      <c r="BK80" s="53">
        <v>41</v>
      </c>
      <c r="BL80" t="s">
        <v>27</v>
      </c>
      <c r="BM80">
        <v>25.4</v>
      </c>
      <c r="BN80">
        <v>36</v>
      </c>
      <c r="BO80">
        <v>22.5</v>
      </c>
      <c r="BP80">
        <v>38</v>
      </c>
      <c r="BQ80">
        <v>20.9</v>
      </c>
      <c r="BR80">
        <v>43</v>
      </c>
      <c r="BS80">
        <v>12.1</v>
      </c>
      <c r="BT80">
        <v>40</v>
      </c>
      <c r="BU80">
        <v>10.4</v>
      </c>
      <c r="BV80">
        <v>44</v>
      </c>
      <c r="BY80" s="52"/>
      <c r="CP80" s="53" t="s">
        <v>89</v>
      </c>
      <c r="CR80" t="s">
        <v>27</v>
      </c>
      <c r="CS80">
        <v>1276.9000000000001</v>
      </c>
      <c r="CT80">
        <v>1852.4</v>
      </c>
      <c r="CU80">
        <v>37914.800000000003</v>
      </c>
      <c r="CV80">
        <v>45256.4</v>
      </c>
    </row>
    <row r="81" spans="1:100" ht="15" x14ac:dyDescent="0.25">
      <c r="A81" s="242" t="s">
        <v>343</v>
      </c>
      <c r="B81">
        <v>9.6</v>
      </c>
      <c r="C81">
        <v>37</v>
      </c>
      <c r="D81">
        <v>207.7</v>
      </c>
      <c r="E81">
        <v>27</v>
      </c>
      <c r="F81">
        <v>193.7</v>
      </c>
      <c r="G81">
        <v>31</v>
      </c>
      <c r="H81">
        <v>184.5</v>
      </c>
      <c r="I81">
        <v>25</v>
      </c>
      <c r="J81">
        <v>43.9</v>
      </c>
      <c r="K81">
        <v>30</v>
      </c>
      <c r="R81">
        <v>93.3</v>
      </c>
      <c r="S81">
        <v>25</v>
      </c>
      <c r="T81">
        <v>42.9</v>
      </c>
      <c r="U81">
        <v>34</v>
      </c>
      <c r="V81" s="225">
        <v>0</v>
      </c>
      <c r="W81" s="225">
        <v>0</v>
      </c>
      <c r="X81" s="225">
        <v>9.6999999999999993</v>
      </c>
      <c r="Y81" s="225">
        <v>46</v>
      </c>
      <c r="AI81" s="49" t="s">
        <v>237</v>
      </c>
      <c r="AJ81" t="s">
        <v>27</v>
      </c>
      <c r="AL81">
        <v>30.7</v>
      </c>
      <c r="AM81">
        <v>36</v>
      </c>
      <c r="AN81">
        <v>0</v>
      </c>
      <c r="AO81">
        <v>0</v>
      </c>
      <c r="AP81">
        <v>0</v>
      </c>
      <c r="AQ81">
        <v>0</v>
      </c>
      <c r="AR81">
        <v>0</v>
      </c>
      <c r="AS81">
        <v>0</v>
      </c>
      <c r="AT81">
        <v>0</v>
      </c>
      <c r="AU81">
        <v>0</v>
      </c>
      <c r="AY81" s="49"/>
      <c r="AZ81" s="49"/>
      <c r="BK81" s="52"/>
      <c r="BY81" s="53" t="s">
        <v>66</v>
      </c>
      <c r="BZ81" t="s">
        <v>27</v>
      </c>
      <c r="CA81">
        <v>1.1000000000000001</v>
      </c>
      <c r="CB81">
        <v>35</v>
      </c>
      <c r="CC81">
        <v>2</v>
      </c>
      <c r="CD81">
        <v>51</v>
      </c>
      <c r="CE81">
        <v>20.3</v>
      </c>
      <c r="CF81">
        <v>38</v>
      </c>
      <c r="CG81">
        <v>0</v>
      </c>
      <c r="CH81">
        <v>0</v>
      </c>
      <c r="CI81">
        <v>10.8</v>
      </c>
      <c r="CJ81">
        <v>44</v>
      </c>
      <c r="CP81" s="53" t="s">
        <v>90</v>
      </c>
      <c r="CR81" t="s">
        <v>27</v>
      </c>
      <c r="CS81">
        <v>390.3</v>
      </c>
      <c r="CT81">
        <v>943.3</v>
      </c>
      <c r="CU81">
        <v>0</v>
      </c>
      <c r="CV81">
        <v>0</v>
      </c>
    </row>
    <row r="82" spans="1:100" ht="15" x14ac:dyDescent="0.25">
      <c r="A82" s="52"/>
      <c r="V82" s="225"/>
      <c r="W82" s="225"/>
      <c r="X82" s="225"/>
      <c r="Y82" s="225"/>
      <c r="AI82" s="49"/>
      <c r="AY82" s="49" t="s">
        <v>41</v>
      </c>
      <c r="AZ82" s="49"/>
      <c r="BA82" t="s">
        <v>27</v>
      </c>
      <c r="BB82">
        <v>0</v>
      </c>
      <c r="BC82">
        <v>0</v>
      </c>
      <c r="BD82">
        <v>10.6</v>
      </c>
      <c r="BE82">
        <v>28</v>
      </c>
      <c r="BF82">
        <v>9.6999999999999993</v>
      </c>
      <c r="BG82">
        <v>46</v>
      </c>
      <c r="BH82">
        <v>86.3</v>
      </c>
      <c r="BI82">
        <v>28</v>
      </c>
      <c r="BJ82">
        <v>80.599999999999994</v>
      </c>
      <c r="BK82" s="53">
        <v>30</v>
      </c>
      <c r="BL82" t="s">
        <v>27</v>
      </c>
      <c r="BM82">
        <v>22.3</v>
      </c>
      <c r="BN82">
        <v>37</v>
      </c>
      <c r="BO82">
        <v>39.1</v>
      </c>
      <c r="BP82">
        <v>34</v>
      </c>
      <c r="BQ82">
        <v>32.4</v>
      </c>
      <c r="BR82">
        <v>37</v>
      </c>
      <c r="BS82">
        <v>4.4000000000000004</v>
      </c>
      <c r="BT82">
        <v>46</v>
      </c>
      <c r="BU82">
        <v>11.4</v>
      </c>
      <c r="BV82">
        <v>42</v>
      </c>
      <c r="BY82" s="52"/>
      <c r="CP82" s="53" t="s">
        <v>196</v>
      </c>
      <c r="CQ82" t="s">
        <v>175</v>
      </c>
      <c r="CR82" t="s">
        <v>103</v>
      </c>
      <c r="CS82" t="s">
        <v>26</v>
      </c>
      <c r="CT82" t="s">
        <v>109</v>
      </c>
      <c r="CU82" t="s">
        <v>123</v>
      </c>
      <c r="CV82" t="s">
        <v>165</v>
      </c>
    </row>
    <row r="83" spans="1:100" ht="15" x14ac:dyDescent="0.25">
      <c r="A83" s="242" t="s">
        <v>365</v>
      </c>
      <c r="B83">
        <v>5.7</v>
      </c>
      <c r="C83">
        <v>38</v>
      </c>
      <c r="D83">
        <v>9</v>
      </c>
      <c r="E83">
        <v>43</v>
      </c>
      <c r="F83">
        <v>14.4</v>
      </c>
      <c r="G83">
        <v>47</v>
      </c>
      <c r="H83">
        <v>7.4</v>
      </c>
      <c r="I83">
        <v>47</v>
      </c>
      <c r="J83">
        <v>3.6</v>
      </c>
      <c r="K83">
        <v>42</v>
      </c>
      <c r="R83">
        <v>30.3</v>
      </c>
      <c r="S83">
        <v>32</v>
      </c>
      <c r="T83">
        <v>35.299999999999997</v>
      </c>
      <c r="U83">
        <v>35</v>
      </c>
      <c r="V83" s="225">
        <v>0</v>
      </c>
      <c r="W83" s="225">
        <v>0</v>
      </c>
      <c r="X83" s="225">
        <v>7.8</v>
      </c>
      <c r="Y83" s="225">
        <v>48</v>
      </c>
      <c r="AI83" s="49" t="s">
        <v>79</v>
      </c>
      <c r="AJ83" t="s">
        <v>27</v>
      </c>
      <c r="AL83">
        <v>27.6</v>
      </c>
      <c r="AM83">
        <v>37</v>
      </c>
      <c r="AN83">
        <v>22.4</v>
      </c>
      <c r="AO83">
        <v>21</v>
      </c>
      <c r="AP83">
        <v>43.2</v>
      </c>
      <c r="AQ83">
        <v>22</v>
      </c>
      <c r="AR83">
        <v>38.799999999999997</v>
      </c>
      <c r="AS83">
        <v>38</v>
      </c>
      <c r="AT83">
        <v>25.4</v>
      </c>
      <c r="AU83">
        <v>36</v>
      </c>
      <c r="AY83" s="49"/>
      <c r="AZ83" s="49"/>
      <c r="BK83" s="52"/>
      <c r="BY83" s="53" t="s">
        <v>49</v>
      </c>
      <c r="BZ83" t="s">
        <v>27</v>
      </c>
      <c r="CA83">
        <v>1</v>
      </c>
      <c r="CB83">
        <v>36</v>
      </c>
      <c r="CC83">
        <v>12.4</v>
      </c>
      <c r="CD83">
        <v>43</v>
      </c>
      <c r="CE83">
        <v>22.3</v>
      </c>
      <c r="CF83">
        <v>37</v>
      </c>
      <c r="CG83">
        <v>39.1</v>
      </c>
      <c r="CH83">
        <v>34</v>
      </c>
      <c r="CI83">
        <v>32.4</v>
      </c>
      <c r="CJ83">
        <v>37</v>
      </c>
      <c r="CP83" s="53" t="s">
        <v>203</v>
      </c>
      <c r="CQ83" t="s">
        <v>204</v>
      </c>
      <c r="CR83" t="s">
        <v>27</v>
      </c>
      <c r="CS83">
        <v>1667.2</v>
      </c>
      <c r="CT83">
        <v>2795.7</v>
      </c>
      <c r="CU83">
        <v>37914.800000000003</v>
      </c>
      <c r="CV83">
        <v>45256.4</v>
      </c>
    </row>
    <row r="84" spans="1:100" ht="15" x14ac:dyDescent="0.25">
      <c r="A84" s="52"/>
      <c r="V84" s="225"/>
      <c r="W84" s="225"/>
      <c r="X84" s="225"/>
      <c r="Y84" s="225"/>
      <c r="AI84" s="49"/>
      <c r="AY84" s="49" t="s">
        <v>48</v>
      </c>
      <c r="AZ84" s="49"/>
      <c r="BA84" t="s">
        <v>27</v>
      </c>
      <c r="BB84">
        <v>0</v>
      </c>
      <c r="BC84">
        <v>0</v>
      </c>
      <c r="BD84">
        <v>10.1</v>
      </c>
      <c r="BE84">
        <v>29</v>
      </c>
      <c r="BF84">
        <v>19.600000000000001</v>
      </c>
      <c r="BG84">
        <v>42</v>
      </c>
      <c r="BH84">
        <v>29.6</v>
      </c>
      <c r="BI84">
        <v>33</v>
      </c>
      <c r="BJ84">
        <v>86.9</v>
      </c>
      <c r="BK84" s="53">
        <v>28</v>
      </c>
      <c r="BL84" t="s">
        <v>27</v>
      </c>
      <c r="BM84">
        <v>20.3</v>
      </c>
      <c r="BN84">
        <v>38</v>
      </c>
      <c r="BO84">
        <v>0</v>
      </c>
      <c r="BP84">
        <v>0</v>
      </c>
      <c r="BQ84">
        <v>10.8</v>
      </c>
      <c r="BR84">
        <v>44</v>
      </c>
      <c r="BS84">
        <v>4.7</v>
      </c>
      <c r="BT84">
        <v>44</v>
      </c>
      <c r="BU84">
        <v>10.5</v>
      </c>
      <c r="BV84">
        <v>43</v>
      </c>
      <c r="BY84" s="52"/>
      <c r="CP84" s="53" t="s">
        <v>205</v>
      </c>
      <c r="CQ84" t="s">
        <v>206</v>
      </c>
      <c r="CR84" t="s">
        <v>27</v>
      </c>
      <c r="CS84">
        <v>0</v>
      </c>
      <c r="CT84">
        <v>0</v>
      </c>
      <c r="CU84">
        <v>0</v>
      </c>
      <c r="CV84">
        <v>0</v>
      </c>
    </row>
    <row r="85" spans="1:100" ht="15" x14ac:dyDescent="0.25">
      <c r="A85" s="242" t="s">
        <v>487</v>
      </c>
      <c r="B85">
        <v>4.5999999999999996</v>
      </c>
      <c r="C85">
        <v>39</v>
      </c>
      <c r="D85">
        <v>0</v>
      </c>
      <c r="E85">
        <v>0</v>
      </c>
      <c r="F85">
        <v>0</v>
      </c>
      <c r="G85">
        <v>0</v>
      </c>
      <c r="H85">
        <v>0</v>
      </c>
      <c r="I85">
        <v>0</v>
      </c>
      <c r="J85">
        <v>0</v>
      </c>
      <c r="K85">
        <v>0</v>
      </c>
      <c r="R85">
        <v>0</v>
      </c>
      <c r="S85">
        <v>0</v>
      </c>
      <c r="T85">
        <v>66.3</v>
      </c>
      <c r="U85">
        <v>31</v>
      </c>
      <c r="V85" s="225">
        <v>10.1</v>
      </c>
      <c r="W85" s="225">
        <v>29</v>
      </c>
      <c r="X85" s="225">
        <v>70.5</v>
      </c>
      <c r="Y85" s="225">
        <v>32</v>
      </c>
      <c r="AI85" s="49" t="s">
        <v>37</v>
      </c>
      <c r="AJ85" t="s">
        <v>27</v>
      </c>
      <c r="AL85">
        <v>21.6</v>
      </c>
      <c r="AM85">
        <v>38</v>
      </c>
      <c r="AN85">
        <v>14.7</v>
      </c>
      <c r="AO85">
        <v>22</v>
      </c>
      <c r="AP85">
        <v>22.6</v>
      </c>
      <c r="AQ85">
        <v>27</v>
      </c>
      <c r="AR85">
        <v>23.9</v>
      </c>
      <c r="AS85">
        <v>41</v>
      </c>
      <c r="AT85">
        <v>25.9</v>
      </c>
      <c r="AU85">
        <v>35</v>
      </c>
      <c r="AY85" s="49"/>
      <c r="AZ85" s="49"/>
      <c r="BK85" s="52"/>
      <c r="BY85" s="53" t="s">
        <v>30</v>
      </c>
      <c r="BZ85" t="s">
        <v>27</v>
      </c>
      <c r="CA85">
        <v>0.5</v>
      </c>
      <c r="CB85">
        <v>37</v>
      </c>
      <c r="CC85">
        <v>0.4</v>
      </c>
      <c r="CD85">
        <v>52</v>
      </c>
      <c r="CE85">
        <v>0.4</v>
      </c>
      <c r="CF85">
        <v>46</v>
      </c>
      <c r="CG85">
        <v>0.5</v>
      </c>
      <c r="CH85">
        <v>50</v>
      </c>
      <c r="CI85">
        <v>0.3</v>
      </c>
      <c r="CJ85">
        <v>58</v>
      </c>
      <c r="CP85" s="53" t="s">
        <v>91</v>
      </c>
      <c r="CR85" t="s">
        <v>27</v>
      </c>
      <c r="CS85">
        <v>0</v>
      </c>
      <c r="CT85">
        <v>0</v>
      </c>
      <c r="CU85">
        <v>0</v>
      </c>
      <c r="CV85">
        <v>0</v>
      </c>
    </row>
    <row r="86" spans="1:100" ht="15" x14ac:dyDescent="0.25">
      <c r="A86" s="52"/>
      <c r="V86" s="225"/>
      <c r="W86" s="225"/>
      <c r="X86" s="225"/>
      <c r="Y86" s="225"/>
      <c r="AI86" s="49"/>
      <c r="AY86" s="49" t="s">
        <v>66</v>
      </c>
      <c r="AZ86" s="49"/>
      <c r="BA86" t="s">
        <v>27</v>
      </c>
      <c r="BB86">
        <v>0</v>
      </c>
      <c r="BC86">
        <v>0</v>
      </c>
      <c r="BD86">
        <v>1.1000000000000001</v>
      </c>
      <c r="BE86">
        <v>35</v>
      </c>
      <c r="BF86">
        <v>2</v>
      </c>
      <c r="BG86">
        <v>51</v>
      </c>
      <c r="BH86">
        <v>20.3</v>
      </c>
      <c r="BI86">
        <v>38</v>
      </c>
      <c r="BJ86">
        <v>0</v>
      </c>
      <c r="BK86" s="53">
        <v>0</v>
      </c>
      <c r="BL86" t="s">
        <v>27</v>
      </c>
      <c r="BM86">
        <v>17.3</v>
      </c>
      <c r="BN86">
        <v>39</v>
      </c>
      <c r="BO86">
        <v>27.1</v>
      </c>
      <c r="BP86">
        <v>36</v>
      </c>
      <c r="BQ86">
        <v>216.2</v>
      </c>
      <c r="BR86">
        <v>29</v>
      </c>
      <c r="BS86">
        <v>248.8</v>
      </c>
      <c r="BT86">
        <v>27</v>
      </c>
      <c r="BU86">
        <v>162.5</v>
      </c>
      <c r="BV86">
        <v>27</v>
      </c>
      <c r="BY86" s="52"/>
      <c r="CP86" s="53" t="s">
        <v>196</v>
      </c>
      <c r="CQ86" t="s">
        <v>175</v>
      </c>
      <c r="CR86" t="s">
        <v>103</v>
      </c>
      <c r="CS86" t="s">
        <v>26</v>
      </c>
      <c r="CT86" t="s">
        <v>109</v>
      </c>
      <c r="CU86" t="s">
        <v>123</v>
      </c>
      <c r="CV86" t="s">
        <v>165</v>
      </c>
    </row>
    <row r="87" spans="1:100" ht="15" x14ac:dyDescent="0.25">
      <c r="A87" s="242" t="s">
        <v>488</v>
      </c>
      <c r="B87">
        <v>3</v>
      </c>
      <c r="C87">
        <v>40</v>
      </c>
      <c r="D87">
        <v>0</v>
      </c>
      <c r="E87">
        <v>0</v>
      </c>
      <c r="F87">
        <v>0</v>
      </c>
      <c r="G87">
        <v>0</v>
      </c>
      <c r="H87">
        <v>0</v>
      </c>
      <c r="I87">
        <v>0</v>
      </c>
      <c r="J87">
        <v>0</v>
      </c>
      <c r="K87">
        <v>0</v>
      </c>
      <c r="R87">
        <v>22.9</v>
      </c>
      <c r="S87">
        <v>35</v>
      </c>
      <c r="T87">
        <v>21.6</v>
      </c>
      <c r="U87">
        <v>38</v>
      </c>
      <c r="V87" s="225">
        <v>4.4000000000000004</v>
      </c>
      <c r="W87" s="225">
        <v>33</v>
      </c>
      <c r="X87" s="225">
        <v>0.4</v>
      </c>
      <c r="Y87" s="225">
        <v>52</v>
      </c>
      <c r="AI87" s="49" t="s">
        <v>61</v>
      </c>
      <c r="AJ87" t="s">
        <v>27</v>
      </c>
      <c r="AL87">
        <v>13</v>
      </c>
      <c r="AM87">
        <v>39</v>
      </c>
      <c r="AN87">
        <v>0</v>
      </c>
      <c r="AO87">
        <v>0</v>
      </c>
      <c r="AP87">
        <v>0</v>
      </c>
      <c r="AQ87">
        <v>0</v>
      </c>
      <c r="AR87">
        <v>0</v>
      </c>
      <c r="AS87">
        <v>0</v>
      </c>
      <c r="AT87">
        <v>27.6</v>
      </c>
      <c r="AU87">
        <v>34</v>
      </c>
      <c r="AY87" s="49"/>
      <c r="AZ87" s="49"/>
      <c r="BK87" s="52"/>
      <c r="BY87" s="53" t="s">
        <v>29</v>
      </c>
      <c r="BZ87" t="s">
        <v>27</v>
      </c>
      <c r="CA87">
        <v>0.2</v>
      </c>
      <c r="CB87">
        <v>38</v>
      </c>
      <c r="CC87">
        <v>353.5</v>
      </c>
      <c r="CD87">
        <v>20</v>
      </c>
      <c r="CE87">
        <v>3.1</v>
      </c>
      <c r="CF87">
        <v>43</v>
      </c>
      <c r="CG87">
        <v>5.4</v>
      </c>
      <c r="CH87">
        <v>46</v>
      </c>
      <c r="CI87">
        <v>9.1</v>
      </c>
      <c r="CJ87">
        <v>45</v>
      </c>
    </row>
    <row r="88" spans="1:100" ht="15" x14ac:dyDescent="0.25">
      <c r="A88" s="52"/>
      <c r="V88" s="225"/>
      <c r="W88" s="225"/>
      <c r="X88" s="225"/>
      <c r="Y88" s="225"/>
      <c r="AI88" s="49"/>
      <c r="AY88" s="49" t="s">
        <v>49</v>
      </c>
      <c r="AZ88" s="49"/>
      <c r="BA88" t="s">
        <v>27</v>
      </c>
      <c r="BB88">
        <v>0</v>
      </c>
      <c r="BC88">
        <v>0</v>
      </c>
      <c r="BD88">
        <v>1</v>
      </c>
      <c r="BE88">
        <v>36</v>
      </c>
      <c r="BF88">
        <v>12.4</v>
      </c>
      <c r="BG88">
        <v>43</v>
      </c>
      <c r="BH88">
        <v>22.3</v>
      </c>
      <c r="BI88">
        <v>37</v>
      </c>
      <c r="BJ88">
        <v>39.1</v>
      </c>
      <c r="BK88" s="53">
        <v>34</v>
      </c>
      <c r="BL88" t="s">
        <v>27</v>
      </c>
      <c r="BM88">
        <v>17</v>
      </c>
      <c r="BN88">
        <v>40</v>
      </c>
      <c r="BO88">
        <v>78.900000000000006</v>
      </c>
      <c r="BP88">
        <v>31</v>
      </c>
      <c r="BQ88">
        <v>43.1</v>
      </c>
      <c r="BR88">
        <v>34</v>
      </c>
      <c r="BS88">
        <v>174.6</v>
      </c>
      <c r="BT88">
        <v>30</v>
      </c>
      <c r="BU88">
        <v>9.5</v>
      </c>
      <c r="BV88">
        <v>45</v>
      </c>
      <c r="BY88" s="52"/>
    </row>
    <row r="89" spans="1:100" ht="15" x14ac:dyDescent="0.25">
      <c r="A89" s="242" t="s">
        <v>367</v>
      </c>
      <c r="B89">
        <v>2.6</v>
      </c>
      <c r="C89">
        <v>41</v>
      </c>
      <c r="D89">
        <v>0</v>
      </c>
      <c r="E89">
        <v>0</v>
      </c>
      <c r="F89">
        <v>1.2</v>
      </c>
      <c r="G89">
        <v>54</v>
      </c>
      <c r="H89">
        <v>0.6</v>
      </c>
      <c r="I89">
        <v>49</v>
      </c>
      <c r="J89">
        <v>1.8</v>
      </c>
      <c r="K89">
        <v>44</v>
      </c>
      <c r="R89">
        <v>12</v>
      </c>
      <c r="S89">
        <v>38</v>
      </c>
      <c r="T89">
        <v>11.4</v>
      </c>
      <c r="U89">
        <v>40</v>
      </c>
      <c r="V89" s="225">
        <v>10.6</v>
      </c>
      <c r="W89" s="225">
        <v>28</v>
      </c>
      <c r="X89" s="225">
        <v>12.4</v>
      </c>
      <c r="Y89" s="225">
        <v>43</v>
      </c>
      <c r="AI89" s="49" t="s">
        <v>70</v>
      </c>
      <c r="AJ89" t="s">
        <v>27</v>
      </c>
      <c r="AL89">
        <v>11.4</v>
      </c>
      <c r="AM89">
        <v>40</v>
      </c>
      <c r="AN89">
        <v>10</v>
      </c>
      <c r="AO89">
        <v>23</v>
      </c>
      <c r="AP89">
        <v>7.1</v>
      </c>
      <c r="AQ89">
        <v>30</v>
      </c>
      <c r="AR89">
        <v>7.8</v>
      </c>
      <c r="AS89">
        <v>48</v>
      </c>
      <c r="AT89">
        <v>36.5</v>
      </c>
      <c r="AU89">
        <v>32</v>
      </c>
      <c r="AY89" s="49"/>
      <c r="AZ89" s="49"/>
      <c r="BK89" s="52"/>
      <c r="BY89" s="53" t="s">
        <v>32</v>
      </c>
      <c r="BZ89" t="s">
        <v>27</v>
      </c>
      <c r="CA89">
        <v>0.1</v>
      </c>
      <c r="CB89">
        <v>39</v>
      </c>
      <c r="CC89">
        <v>10.199999999999999</v>
      </c>
      <c r="CD89">
        <v>45</v>
      </c>
      <c r="CE89">
        <v>0.1</v>
      </c>
      <c r="CF89">
        <v>49</v>
      </c>
      <c r="CG89">
        <v>19.8</v>
      </c>
      <c r="CH89">
        <v>39</v>
      </c>
      <c r="CI89">
        <v>417.8</v>
      </c>
      <c r="CJ89">
        <v>22</v>
      </c>
    </row>
    <row r="90" spans="1:100" ht="15" x14ac:dyDescent="0.25">
      <c r="A90" s="52"/>
      <c r="V90" s="225"/>
      <c r="W90" s="225"/>
      <c r="X90" s="225"/>
      <c r="Y90" s="225"/>
      <c r="AI90" s="49"/>
      <c r="AY90" s="49" t="s">
        <v>29</v>
      </c>
      <c r="AZ90" s="49"/>
      <c r="BA90" t="s">
        <v>27</v>
      </c>
      <c r="BB90">
        <v>0</v>
      </c>
      <c r="BC90">
        <v>0</v>
      </c>
      <c r="BD90">
        <v>0.2</v>
      </c>
      <c r="BE90">
        <v>38</v>
      </c>
      <c r="BF90">
        <v>353.5</v>
      </c>
      <c r="BG90">
        <v>20</v>
      </c>
      <c r="BH90">
        <v>3.1</v>
      </c>
      <c r="BI90">
        <v>43</v>
      </c>
      <c r="BJ90">
        <v>5.4</v>
      </c>
      <c r="BK90" s="53">
        <v>46</v>
      </c>
      <c r="BL90" t="s">
        <v>27</v>
      </c>
      <c r="BM90">
        <v>10.7</v>
      </c>
      <c r="BN90">
        <v>41</v>
      </c>
      <c r="BO90">
        <v>11.1</v>
      </c>
      <c r="BP90">
        <v>41</v>
      </c>
      <c r="BQ90">
        <v>8.3000000000000007</v>
      </c>
      <c r="BR90">
        <v>47</v>
      </c>
      <c r="BS90">
        <v>111</v>
      </c>
      <c r="BT90">
        <v>32</v>
      </c>
      <c r="BU90">
        <v>888.5</v>
      </c>
      <c r="BV90">
        <v>11</v>
      </c>
      <c r="BY90" s="52"/>
    </row>
    <row r="91" spans="1:100" ht="15" x14ac:dyDescent="0.25">
      <c r="A91" s="242" t="s">
        <v>368</v>
      </c>
      <c r="B91">
        <v>0.5</v>
      </c>
      <c r="C91">
        <v>42</v>
      </c>
      <c r="D91">
        <v>0.5</v>
      </c>
      <c r="E91">
        <v>46</v>
      </c>
      <c r="F91">
        <v>0.5</v>
      </c>
      <c r="G91">
        <v>55</v>
      </c>
      <c r="H91">
        <v>0.6</v>
      </c>
      <c r="I91">
        <v>50</v>
      </c>
      <c r="J91">
        <v>9.1999999999999993</v>
      </c>
      <c r="K91">
        <v>40</v>
      </c>
      <c r="R91">
        <v>2.7</v>
      </c>
      <c r="S91">
        <v>43</v>
      </c>
      <c r="T91">
        <v>10</v>
      </c>
      <c r="U91">
        <v>41</v>
      </c>
      <c r="V91" s="225">
        <v>35.6</v>
      </c>
      <c r="W91" s="225">
        <v>23</v>
      </c>
      <c r="X91" s="225">
        <v>8.1999999999999993</v>
      </c>
      <c r="Y91" s="225">
        <v>47</v>
      </c>
      <c r="AI91" s="49" t="s">
        <v>163</v>
      </c>
      <c r="AJ91" t="s">
        <v>27</v>
      </c>
      <c r="AL91">
        <v>10</v>
      </c>
      <c r="AM91">
        <v>41</v>
      </c>
      <c r="AN91">
        <v>7.5</v>
      </c>
      <c r="AO91">
        <v>24</v>
      </c>
      <c r="AP91">
        <v>4.2</v>
      </c>
      <c r="AQ91">
        <v>34</v>
      </c>
      <c r="AR91">
        <v>0</v>
      </c>
      <c r="AS91">
        <v>0</v>
      </c>
      <c r="AT91">
        <v>0</v>
      </c>
      <c r="AU91">
        <v>0</v>
      </c>
      <c r="AY91" s="49"/>
      <c r="AZ91" s="49"/>
      <c r="BK91" s="52"/>
      <c r="BY91" s="53" t="s">
        <v>84</v>
      </c>
      <c r="BZ91" t="s">
        <v>27</v>
      </c>
      <c r="CA91">
        <v>0.1</v>
      </c>
      <c r="CB91">
        <v>40</v>
      </c>
      <c r="CC91">
        <v>10.3</v>
      </c>
      <c r="CD91">
        <v>44</v>
      </c>
      <c r="CE91">
        <v>0</v>
      </c>
      <c r="CF91">
        <v>0</v>
      </c>
      <c r="CG91">
        <v>0</v>
      </c>
      <c r="CH91">
        <v>0</v>
      </c>
      <c r="CI91">
        <v>38.6</v>
      </c>
      <c r="CJ91">
        <v>35</v>
      </c>
    </row>
    <row r="92" spans="1:100" ht="15" x14ac:dyDescent="0.25">
      <c r="A92" s="52"/>
      <c r="V92" s="225"/>
      <c r="W92" s="225"/>
      <c r="X92" s="225"/>
      <c r="Y92" s="225"/>
      <c r="AI92" s="49"/>
      <c r="AY92" s="49" t="s">
        <v>32</v>
      </c>
      <c r="AZ92" s="49"/>
      <c r="BA92" t="s">
        <v>27</v>
      </c>
      <c r="BB92">
        <v>0</v>
      </c>
      <c r="BC92">
        <v>0</v>
      </c>
      <c r="BD92">
        <v>0.1</v>
      </c>
      <c r="BE92">
        <v>39</v>
      </c>
      <c r="BF92">
        <v>10.199999999999999</v>
      </c>
      <c r="BG92">
        <v>45</v>
      </c>
      <c r="BH92">
        <v>0.1</v>
      </c>
      <c r="BI92">
        <v>49</v>
      </c>
      <c r="BJ92">
        <v>19.8</v>
      </c>
      <c r="BK92" s="53">
        <v>39</v>
      </c>
      <c r="BL92" t="s">
        <v>27</v>
      </c>
      <c r="BM92">
        <v>9.8000000000000007</v>
      </c>
      <c r="BN92">
        <v>42</v>
      </c>
      <c r="BO92">
        <v>8.5</v>
      </c>
      <c r="BP92">
        <v>43</v>
      </c>
      <c r="BQ92">
        <v>9</v>
      </c>
      <c r="BR92">
        <v>46</v>
      </c>
      <c r="BS92">
        <v>11.8</v>
      </c>
      <c r="BT92">
        <v>41</v>
      </c>
      <c r="BU92">
        <v>23.7</v>
      </c>
      <c r="BV92">
        <v>38</v>
      </c>
      <c r="BY92" s="52"/>
    </row>
    <row r="93" spans="1:100" ht="15" x14ac:dyDescent="0.25">
      <c r="A93" s="242" t="s">
        <v>369</v>
      </c>
      <c r="B93">
        <v>0.3</v>
      </c>
      <c r="C93">
        <v>43</v>
      </c>
      <c r="D93">
        <v>0.6</v>
      </c>
      <c r="E93">
        <v>45</v>
      </c>
      <c r="F93">
        <v>30.5</v>
      </c>
      <c r="G93">
        <v>42</v>
      </c>
      <c r="H93">
        <v>0.4</v>
      </c>
      <c r="I93">
        <v>51</v>
      </c>
      <c r="J93">
        <v>0.4</v>
      </c>
      <c r="K93">
        <v>45</v>
      </c>
      <c r="R93">
        <v>3.6</v>
      </c>
      <c r="S93">
        <v>42</v>
      </c>
      <c r="T93">
        <v>5.6</v>
      </c>
      <c r="U93">
        <v>45</v>
      </c>
      <c r="V93" s="225">
        <v>0</v>
      </c>
      <c r="W93" s="225">
        <v>0</v>
      </c>
      <c r="X93" s="225">
        <v>0</v>
      </c>
      <c r="Y93" s="225">
        <v>0</v>
      </c>
      <c r="AI93" s="49" t="s">
        <v>41</v>
      </c>
      <c r="AJ93" t="s">
        <v>27</v>
      </c>
      <c r="AL93">
        <v>9.4</v>
      </c>
      <c r="AM93">
        <v>42</v>
      </c>
      <c r="AN93">
        <v>0</v>
      </c>
      <c r="AO93">
        <v>0</v>
      </c>
      <c r="AP93">
        <v>10.6</v>
      </c>
      <c r="AQ93">
        <v>28</v>
      </c>
      <c r="AR93">
        <v>9.6999999999999993</v>
      </c>
      <c r="AS93">
        <v>46</v>
      </c>
      <c r="AT93">
        <v>86.3</v>
      </c>
      <c r="AU93">
        <v>28</v>
      </c>
      <c r="AY93" s="49"/>
      <c r="AZ93" s="49"/>
      <c r="BK93" s="52"/>
      <c r="BY93" s="53" t="s">
        <v>47</v>
      </c>
      <c r="BZ93" t="s">
        <v>27</v>
      </c>
      <c r="CA93">
        <v>0</v>
      </c>
      <c r="CB93">
        <v>0</v>
      </c>
      <c r="CC93">
        <v>1035.4000000000001</v>
      </c>
      <c r="CD93">
        <v>6</v>
      </c>
      <c r="CE93">
        <v>755.1</v>
      </c>
      <c r="CF93">
        <v>13</v>
      </c>
      <c r="CG93">
        <v>501.1</v>
      </c>
      <c r="CH93">
        <v>14</v>
      </c>
      <c r="CI93">
        <v>1336.4</v>
      </c>
      <c r="CJ93">
        <v>9</v>
      </c>
    </row>
    <row r="94" spans="1:100" ht="15" x14ac:dyDescent="0.25">
      <c r="A94" s="52"/>
      <c r="V94" s="225"/>
      <c r="W94" s="225"/>
      <c r="X94" s="225"/>
      <c r="Y94" s="225"/>
      <c r="AI94" s="49"/>
      <c r="AY94" s="49" t="s">
        <v>47</v>
      </c>
      <c r="AZ94" s="49"/>
      <c r="BA94" t="s">
        <v>27</v>
      </c>
      <c r="BB94">
        <v>0</v>
      </c>
      <c r="BC94">
        <v>0</v>
      </c>
      <c r="BD94">
        <v>0</v>
      </c>
      <c r="BE94">
        <v>0</v>
      </c>
      <c r="BF94">
        <v>1035.4000000000001</v>
      </c>
      <c r="BG94">
        <v>6</v>
      </c>
      <c r="BH94">
        <v>755.1</v>
      </c>
      <c r="BI94">
        <v>13</v>
      </c>
      <c r="BJ94">
        <v>501.1</v>
      </c>
      <c r="BK94" s="53">
        <v>14</v>
      </c>
      <c r="BL94" t="s">
        <v>27</v>
      </c>
      <c r="BM94">
        <v>3.1</v>
      </c>
      <c r="BN94">
        <v>43</v>
      </c>
      <c r="BO94">
        <v>5.4</v>
      </c>
      <c r="BP94">
        <v>46</v>
      </c>
      <c r="BQ94">
        <v>9.1</v>
      </c>
      <c r="BR94">
        <v>45</v>
      </c>
      <c r="BS94">
        <v>4.5</v>
      </c>
      <c r="BT94">
        <v>45</v>
      </c>
      <c r="BU94">
        <v>6.2</v>
      </c>
      <c r="BV94">
        <v>49</v>
      </c>
      <c r="BY94" s="52"/>
    </row>
    <row r="95" spans="1:100" ht="15" x14ac:dyDescent="0.25">
      <c r="A95" s="242" t="s">
        <v>353</v>
      </c>
      <c r="B95">
        <v>0</v>
      </c>
      <c r="C95">
        <v>0</v>
      </c>
      <c r="D95">
        <v>1160.5999999999999</v>
      </c>
      <c r="E95">
        <v>10</v>
      </c>
      <c r="F95">
        <v>258.60000000000002</v>
      </c>
      <c r="G95">
        <v>25</v>
      </c>
      <c r="H95">
        <v>66</v>
      </c>
      <c r="I95">
        <v>35</v>
      </c>
      <c r="J95">
        <v>132.19999999999999</v>
      </c>
      <c r="K95">
        <v>24</v>
      </c>
      <c r="R95">
        <v>0</v>
      </c>
      <c r="S95">
        <v>0</v>
      </c>
      <c r="T95">
        <v>0</v>
      </c>
      <c r="U95">
        <v>0</v>
      </c>
      <c r="V95" s="225">
        <v>43.2</v>
      </c>
      <c r="W95" s="225">
        <v>22</v>
      </c>
      <c r="X95" s="225">
        <v>0</v>
      </c>
      <c r="Y95" s="225">
        <v>0</v>
      </c>
      <c r="AI95" s="49" t="s">
        <v>66</v>
      </c>
      <c r="AJ95" t="s">
        <v>27</v>
      </c>
      <c r="AL95">
        <v>7.1</v>
      </c>
      <c r="AM95">
        <v>43</v>
      </c>
      <c r="AN95">
        <v>0</v>
      </c>
      <c r="AO95">
        <v>0</v>
      </c>
      <c r="AP95">
        <v>1.1000000000000001</v>
      </c>
      <c r="AQ95">
        <v>35</v>
      </c>
      <c r="AR95">
        <v>2</v>
      </c>
      <c r="AS95">
        <v>51</v>
      </c>
      <c r="AT95">
        <v>20.3</v>
      </c>
      <c r="AU95">
        <v>38</v>
      </c>
      <c r="AY95" s="49"/>
      <c r="AZ95" s="49"/>
      <c r="BK95" s="52"/>
      <c r="BY95" s="53" t="s">
        <v>116</v>
      </c>
      <c r="BZ95" t="s">
        <v>27</v>
      </c>
      <c r="CA95">
        <v>0</v>
      </c>
      <c r="CB95">
        <v>0</v>
      </c>
      <c r="CC95">
        <v>349.8</v>
      </c>
      <c r="CD95">
        <v>21</v>
      </c>
      <c r="CE95">
        <v>0</v>
      </c>
      <c r="CF95">
        <v>0</v>
      </c>
      <c r="CG95">
        <v>0</v>
      </c>
      <c r="CH95">
        <v>0</v>
      </c>
      <c r="CI95">
        <v>0</v>
      </c>
      <c r="CJ95">
        <v>0</v>
      </c>
    </row>
    <row r="96" spans="1:100" ht="15" x14ac:dyDescent="0.25">
      <c r="A96" s="52"/>
      <c r="V96" s="225"/>
      <c r="W96" s="225"/>
      <c r="X96" s="225"/>
      <c r="Y96" s="225"/>
      <c r="AI96" s="49"/>
      <c r="AY96" s="49" t="s">
        <v>116</v>
      </c>
      <c r="AZ96" s="49"/>
      <c r="BA96" t="s">
        <v>27</v>
      </c>
      <c r="BB96">
        <v>0</v>
      </c>
      <c r="BC96">
        <v>0</v>
      </c>
      <c r="BD96">
        <v>0</v>
      </c>
      <c r="BE96">
        <v>0</v>
      </c>
      <c r="BF96">
        <v>349.8</v>
      </c>
      <c r="BG96">
        <v>21</v>
      </c>
      <c r="BH96">
        <v>0</v>
      </c>
      <c r="BI96">
        <v>0</v>
      </c>
      <c r="BJ96">
        <v>0</v>
      </c>
      <c r="BK96" s="53">
        <v>0</v>
      </c>
      <c r="BL96" t="s">
        <v>27</v>
      </c>
      <c r="BM96">
        <v>2.5</v>
      </c>
      <c r="BN96">
        <v>44</v>
      </c>
      <c r="BO96">
        <v>4.5</v>
      </c>
      <c r="BP96">
        <v>47</v>
      </c>
      <c r="BQ96">
        <v>0.4</v>
      </c>
      <c r="BR96">
        <v>55</v>
      </c>
      <c r="BS96">
        <v>1.5</v>
      </c>
      <c r="BT96">
        <v>49</v>
      </c>
      <c r="BU96">
        <v>0</v>
      </c>
      <c r="BV96">
        <v>0</v>
      </c>
      <c r="BY96" s="52"/>
    </row>
    <row r="97" spans="1:88" ht="15" x14ac:dyDescent="0.25">
      <c r="A97" s="242" t="s">
        <v>355</v>
      </c>
      <c r="B97">
        <v>0</v>
      </c>
      <c r="C97">
        <v>0</v>
      </c>
      <c r="D97">
        <v>439.7</v>
      </c>
      <c r="E97">
        <v>19</v>
      </c>
      <c r="F97">
        <v>275.39999999999998</v>
      </c>
      <c r="G97">
        <v>24</v>
      </c>
      <c r="H97">
        <v>61.7</v>
      </c>
      <c r="I97">
        <v>37</v>
      </c>
      <c r="J97">
        <v>0</v>
      </c>
      <c r="K97">
        <v>0</v>
      </c>
      <c r="R97">
        <v>0.4</v>
      </c>
      <c r="S97">
        <v>45</v>
      </c>
      <c r="T97">
        <v>0.2</v>
      </c>
      <c r="U97">
        <v>49</v>
      </c>
      <c r="V97" s="225">
        <v>22.6</v>
      </c>
      <c r="W97" s="225">
        <v>27</v>
      </c>
      <c r="X97" s="225">
        <v>10.3</v>
      </c>
      <c r="Y97" s="225">
        <v>44</v>
      </c>
      <c r="AI97" s="49" t="s">
        <v>44</v>
      </c>
      <c r="AJ97" t="s">
        <v>27</v>
      </c>
      <c r="AL97">
        <v>6.3</v>
      </c>
      <c r="AM97">
        <v>44</v>
      </c>
      <c r="AN97">
        <v>2.7</v>
      </c>
      <c r="AO97">
        <v>26</v>
      </c>
      <c r="AP97">
        <v>4.4000000000000004</v>
      </c>
      <c r="AQ97">
        <v>33</v>
      </c>
      <c r="AR97">
        <v>70.5</v>
      </c>
      <c r="AS97">
        <v>32</v>
      </c>
      <c r="AT97">
        <v>17</v>
      </c>
      <c r="AU97">
        <v>40</v>
      </c>
      <c r="AY97" s="49"/>
      <c r="AZ97" s="49"/>
      <c r="BK97" s="52"/>
      <c r="BY97" s="53" t="s">
        <v>43</v>
      </c>
      <c r="BZ97" t="s">
        <v>27</v>
      </c>
      <c r="CA97">
        <v>0</v>
      </c>
      <c r="CB97">
        <v>0</v>
      </c>
      <c r="CC97">
        <v>190.2</v>
      </c>
      <c r="CD97">
        <v>25</v>
      </c>
      <c r="CE97">
        <v>54.2</v>
      </c>
      <c r="CF97">
        <v>30</v>
      </c>
      <c r="CG97">
        <v>137.9</v>
      </c>
      <c r="CH97">
        <v>24</v>
      </c>
      <c r="CI97">
        <v>281.89999999999998</v>
      </c>
      <c r="CJ97">
        <v>27</v>
      </c>
    </row>
    <row r="98" spans="1:88" ht="15" x14ac:dyDescent="0.25">
      <c r="A98" s="52"/>
      <c r="V98" s="225"/>
      <c r="W98" s="225"/>
      <c r="X98" s="225"/>
      <c r="Y98" s="225"/>
      <c r="AI98" s="49"/>
      <c r="AY98" s="49" t="s">
        <v>43</v>
      </c>
      <c r="AZ98" s="49"/>
      <c r="BA98" t="s">
        <v>27</v>
      </c>
      <c r="BB98">
        <v>0</v>
      </c>
      <c r="BC98">
        <v>0</v>
      </c>
      <c r="BD98">
        <v>0</v>
      </c>
      <c r="BE98">
        <v>0</v>
      </c>
      <c r="BF98">
        <v>190.2</v>
      </c>
      <c r="BG98">
        <v>25</v>
      </c>
      <c r="BH98">
        <v>54.2</v>
      </c>
      <c r="BI98">
        <v>30</v>
      </c>
      <c r="BJ98">
        <v>137.9</v>
      </c>
      <c r="BK98" s="53">
        <v>24</v>
      </c>
      <c r="BL98" t="s">
        <v>27</v>
      </c>
      <c r="BM98">
        <v>2.4</v>
      </c>
      <c r="BN98">
        <v>45</v>
      </c>
      <c r="BO98">
        <v>16.399999999999999</v>
      </c>
      <c r="BP98">
        <v>40</v>
      </c>
      <c r="BQ98">
        <v>0</v>
      </c>
      <c r="BR98">
        <v>0</v>
      </c>
      <c r="BS98">
        <v>0</v>
      </c>
      <c r="BT98">
        <v>0</v>
      </c>
      <c r="BU98">
        <v>60.5</v>
      </c>
      <c r="BV98">
        <v>33</v>
      </c>
      <c r="BY98" s="52"/>
    </row>
    <row r="99" spans="1:88" ht="15" x14ac:dyDescent="0.25">
      <c r="A99" s="242" t="s">
        <v>346</v>
      </c>
      <c r="B99">
        <v>0</v>
      </c>
      <c r="C99">
        <v>0</v>
      </c>
      <c r="D99">
        <v>227.5</v>
      </c>
      <c r="E99">
        <v>26</v>
      </c>
      <c r="F99">
        <v>118.3</v>
      </c>
      <c r="G99">
        <v>33</v>
      </c>
      <c r="H99">
        <v>109</v>
      </c>
      <c r="I99">
        <v>28</v>
      </c>
      <c r="J99">
        <v>151.4</v>
      </c>
      <c r="K99">
        <v>22</v>
      </c>
      <c r="R99">
        <v>9.1999999999999993</v>
      </c>
      <c r="S99">
        <v>40</v>
      </c>
      <c r="T99">
        <v>0.5</v>
      </c>
      <c r="U99">
        <v>48</v>
      </c>
      <c r="V99" s="225">
        <v>7.1</v>
      </c>
      <c r="W99" s="225">
        <v>30</v>
      </c>
      <c r="X99" s="225">
        <v>0</v>
      </c>
      <c r="Y99" s="225">
        <v>0</v>
      </c>
      <c r="AI99" s="49" t="s">
        <v>76</v>
      </c>
      <c r="AJ99" t="s">
        <v>27</v>
      </c>
      <c r="AL99">
        <v>5.6</v>
      </c>
      <c r="AM99">
        <v>45</v>
      </c>
      <c r="AN99">
        <v>3.9</v>
      </c>
      <c r="AO99">
        <v>25</v>
      </c>
      <c r="AP99">
        <v>6.6</v>
      </c>
      <c r="AQ99">
        <v>32</v>
      </c>
      <c r="AR99">
        <v>8.1999999999999993</v>
      </c>
      <c r="AS99">
        <v>47</v>
      </c>
      <c r="AT99">
        <v>9.8000000000000007</v>
      </c>
      <c r="AU99">
        <v>42</v>
      </c>
      <c r="AY99" s="49"/>
      <c r="AZ99" s="49"/>
      <c r="BK99" s="52"/>
      <c r="BY99" s="53" t="s">
        <v>57</v>
      </c>
      <c r="BZ99" t="s">
        <v>27</v>
      </c>
      <c r="CA99">
        <v>0</v>
      </c>
      <c r="CB99">
        <v>0</v>
      </c>
      <c r="CC99">
        <v>160.80000000000001</v>
      </c>
      <c r="CD99">
        <v>27</v>
      </c>
      <c r="CE99">
        <v>180.3</v>
      </c>
      <c r="CF99">
        <v>22</v>
      </c>
      <c r="CG99">
        <v>76.2</v>
      </c>
      <c r="CH99">
        <v>32</v>
      </c>
      <c r="CI99">
        <v>528</v>
      </c>
      <c r="CJ99">
        <v>18</v>
      </c>
    </row>
    <row r="100" spans="1:88" ht="15" x14ac:dyDescent="0.25">
      <c r="A100" s="52"/>
      <c r="V100" s="225"/>
      <c r="W100" s="225"/>
      <c r="X100" s="225"/>
      <c r="Y100" s="225"/>
      <c r="AI100" s="49"/>
      <c r="AY100" s="49" t="s">
        <v>57</v>
      </c>
      <c r="AZ100" s="49"/>
      <c r="BA100" t="s">
        <v>27</v>
      </c>
      <c r="BB100">
        <v>0</v>
      </c>
      <c r="BC100">
        <v>0</v>
      </c>
      <c r="BD100">
        <v>0</v>
      </c>
      <c r="BE100">
        <v>0</v>
      </c>
      <c r="BF100">
        <v>160.80000000000001</v>
      </c>
      <c r="BG100">
        <v>27</v>
      </c>
      <c r="BH100">
        <v>180.3</v>
      </c>
      <c r="BI100">
        <v>22</v>
      </c>
      <c r="BJ100">
        <v>76.2</v>
      </c>
      <c r="BK100" s="53">
        <v>32</v>
      </c>
      <c r="BL100" t="s">
        <v>27</v>
      </c>
      <c r="BM100">
        <v>0.4</v>
      </c>
      <c r="BN100">
        <v>46</v>
      </c>
      <c r="BO100">
        <v>0.5</v>
      </c>
      <c r="BP100">
        <v>50</v>
      </c>
      <c r="BQ100">
        <v>0.3</v>
      </c>
      <c r="BR100">
        <v>58</v>
      </c>
      <c r="BS100">
        <v>0.4</v>
      </c>
      <c r="BT100">
        <v>52</v>
      </c>
      <c r="BU100">
        <v>0.4</v>
      </c>
      <c r="BV100">
        <v>52</v>
      </c>
      <c r="BY100" s="52"/>
    </row>
    <row r="101" spans="1:88" ht="15" x14ac:dyDescent="0.25">
      <c r="A101" s="242" t="s">
        <v>347</v>
      </c>
      <c r="B101">
        <v>0</v>
      </c>
      <c r="C101">
        <v>0</v>
      </c>
      <c r="D101">
        <v>115.5</v>
      </c>
      <c r="E101">
        <v>30</v>
      </c>
      <c r="F101">
        <v>248.8</v>
      </c>
      <c r="G101">
        <v>27</v>
      </c>
      <c r="H101">
        <v>105.9</v>
      </c>
      <c r="I101">
        <v>29</v>
      </c>
      <c r="J101">
        <v>0</v>
      </c>
      <c r="K101">
        <v>0</v>
      </c>
      <c r="R101">
        <v>0</v>
      </c>
      <c r="S101">
        <v>0</v>
      </c>
      <c r="T101">
        <v>0</v>
      </c>
      <c r="U101">
        <v>0</v>
      </c>
      <c r="V101" s="225">
        <v>6.6</v>
      </c>
      <c r="W101" s="225">
        <v>32</v>
      </c>
      <c r="X101" s="225">
        <v>6.1</v>
      </c>
      <c r="Y101" s="225">
        <v>50</v>
      </c>
      <c r="AI101" s="49" t="s">
        <v>85</v>
      </c>
      <c r="AJ101" t="s">
        <v>27</v>
      </c>
      <c r="AL101">
        <v>0.9</v>
      </c>
      <c r="AM101">
        <v>46</v>
      </c>
      <c r="AN101">
        <v>0.4</v>
      </c>
      <c r="AO101">
        <v>30</v>
      </c>
      <c r="AP101">
        <v>0</v>
      </c>
      <c r="AQ101">
        <v>0</v>
      </c>
      <c r="AR101">
        <v>0</v>
      </c>
      <c r="AS101">
        <v>0</v>
      </c>
      <c r="AT101">
        <v>0.4</v>
      </c>
      <c r="AU101">
        <v>47</v>
      </c>
      <c r="AY101" s="49"/>
      <c r="AZ101" s="49"/>
      <c r="BK101" s="52"/>
      <c r="BY101" s="53" t="s">
        <v>161</v>
      </c>
      <c r="BZ101" t="s">
        <v>27</v>
      </c>
      <c r="CA101">
        <v>0</v>
      </c>
      <c r="CB101">
        <v>0</v>
      </c>
      <c r="CC101">
        <v>113.8</v>
      </c>
      <c r="CD101">
        <v>29</v>
      </c>
      <c r="CE101">
        <v>0</v>
      </c>
      <c r="CF101">
        <v>0</v>
      </c>
      <c r="CG101">
        <v>0</v>
      </c>
      <c r="CH101">
        <v>0</v>
      </c>
      <c r="CI101">
        <v>0</v>
      </c>
      <c r="CJ101">
        <v>0</v>
      </c>
    </row>
    <row r="102" spans="1:88" ht="15" x14ac:dyDescent="0.25">
      <c r="A102" s="52"/>
      <c r="V102" s="225"/>
      <c r="W102" s="225"/>
      <c r="X102" s="225"/>
      <c r="Y102" s="225"/>
      <c r="AI102" s="49"/>
      <c r="AY102" s="49" t="s">
        <v>161</v>
      </c>
      <c r="AZ102" s="49"/>
      <c r="BA102" t="s">
        <v>27</v>
      </c>
      <c r="BB102">
        <v>0</v>
      </c>
      <c r="BC102">
        <v>0</v>
      </c>
      <c r="BD102">
        <v>0</v>
      </c>
      <c r="BE102">
        <v>0</v>
      </c>
      <c r="BF102">
        <v>113.8</v>
      </c>
      <c r="BG102">
        <v>29</v>
      </c>
      <c r="BH102">
        <v>0</v>
      </c>
      <c r="BI102">
        <v>0</v>
      </c>
      <c r="BJ102">
        <v>0</v>
      </c>
      <c r="BK102" s="53">
        <v>0</v>
      </c>
      <c r="BL102" t="s">
        <v>27</v>
      </c>
      <c r="BM102">
        <v>0.4</v>
      </c>
      <c r="BN102">
        <v>47</v>
      </c>
      <c r="BO102">
        <v>2.6</v>
      </c>
      <c r="BP102">
        <v>48</v>
      </c>
      <c r="BQ102">
        <v>0.4</v>
      </c>
      <c r="BR102">
        <v>56</v>
      </c>
      <c r="BS102">
        <v>0</v>
      </c>
      <c r="BT102">
        <v>0</v>
      </c>
      <c r="BU102">
        <v>0</v>
      </c>
      <c r="BV102">
        <v>0</v>
      </c>
      <c r="BY102" s="52"/>
    </row>
    <row r="103" spans="1:88" ht="15" x14ac:dyDescent="0.25">
      <c r="A103" s="242" t="s">
        <v>345</v>
      </c>
      <c r="B103">
        <v>0</v>
      </c>
      <c r="C103">
        <v>0</v>
      </c>
      <c r="D103">
        <v>58.9</v>
      </c>
      <c r="E103">
        <v>34</v>
      </c>
      <c r="F103">
        <v>230.8</v>
      </c>
      <c r="G103">
        <v>29</v>
      </c>
      <c r="H103">
        <v>170.4</v>
      </c>
      <c r="I103">
        <v>27</v>
      </c>
      <c r="J103">
        <v>61.3</v>
      </c>
      <c r="K103">
        <v>28</v>
      </c>
      <c r="R103">
        <v>17.399999999999999</v>
      </c>
      <c r="S103">
        <v>37</v>
      </c>
      <c r="T103">
        <v>9.4</v>
      </c>
      <c r="U103">
        <v>42</v>
      </c>
      <c r="V103" s="225">
        <v>4.2</v>
      </c>
      <c r="W103" s="225">
        <v>34</v>
      </c>
      <c r="X103" s="225">
        <v>801.1</v>
      </c>
      <c r="Y103" s="225">
        <v>9</v>
      </c>
      <c r="AI103" s="49" t="s">
        <v>167</v>
      </c>
      <c r="AJ103" t="s">
        <v>27</v>
      </c>
      <c r="AL103">
        <v>0.5</v>
      </c>
      <c r="AM103">
        <v>47</v>
      </c>
      <c r="AN103">
        <v>0</v>
      </c>
      <c r="AO103">
        <v>0</v>
      </c>
      <c r="AP103">
        <v>0</v>
      </c>
      <c r="AQ103">
        <v>0</v>
      </c>
      <c r="AR103">
        <v>0</v>
      </c>
      <c r="AS103">
        <v>0</v>
      </c>
      <c r="AT103">
        <v>0</v>
      </c>
      <c r="AU103">
        <v>0</v>
      </c>
      <c r="AY103" s="49"/>
      <c r="AZ103" s="49"/>
      <c r="BK103" s="52"/>
      <c r="BY103" s="53" t="s">
        <v>162</v>
      </c>
      <c r="BZ103" t="s">
        <v>27</v>
      </c>
      <c r="CA103">
        <v>0</v>
      </c>
      <c r="CB103">
        <v>0</v>
      </c>
      <c r="CC103">
        <v>92.1</v>
      </c>
      <c r="CD103">
        <v>31</v>
      </c>
      <c r="CE103">
        <v>0</v>
      </c>
      <c r="CF103">
        <v>0</v>
      </c>
      <c r="CG103">
        <v>0</v>
      </c>
      <c r="CH103">
        <v>0</v>
      </c>
      <c r="CI103">
        <v>0</v>
      </c>
      <c r="CJ103">
        <v>0</v>
      </c>
    </row>
    <row r="104" spans="1:88" ht="15" x14ac:dyDescent="0.25">
      <c r="A104" s="52"/>
      <c r="V104" s="225"/>
      <c r="W104" s="225"/>
      <c r="X104" s="225"/>
      <c r="Y104" s="225"/>
      <c r="AI104" s="49"/>
      <c r="AY104" s="49" t="s">
        <v>162</v>
      </c>
      <c r="AZ104" s="49"/>
      <c r="BA104" t="s">
        <v>27</v>
      </c>
      <c r="BB104">
        <v>0</v>
      </c>
      <c r="BC104">
        <v>0</v>
      </c>
      <c r="BD104">
        <v>0</v>
      </c>
      <c r="BE104">
        <v>0</v>
      </c>
      <c r="BF104">
        <v>92.1</v>
      </c>
      <c r="BG104">
        <v>31</v>
      </c>
      <c r="BH104">
        <v>0</v>
      </c>
      <c r="BI104">
        <v>0</v>
      </c>
      <c r="BJ104">
        <v>0</v>
      </c>
      <c r="BK104" s="53">
        <v>0</v>
      </c>
      <c r="BL104" t="s">
        <v>27</v>
      </c>
      <c r="BM104">
        <v>0.2</v>
      </c>
      <c r="BN104">
        <v>48</v>
      </c>
      <c r="BO104">
        <v>0</v>
      </c>
      <c r="BP104">
        <v>0</v>
      </c>
      <c r="BQ104">
        <v>0.1</v>
      </c>
      <c r="BR104">
        <v>59</v>
      </c>
      <c r="BS104">
        <v>0</v>
      </c>
      <c r="BT104">
        <v>0</v>
      </c>
      <c r="BU104">
        <v>0</v>
      </c>
      <c r="BV104">
        <v>0</v>
      </c>
      <c r="BY104" s="52"/>
    </row>
    <row r="105" spans="1:88" ht="15" x14ac:dyDescent="0.25">
      <c r="A105" s="242" t="s">
        <v>329</v>
      </c>
      <c r="B105">
        <v>0</v>
      </c>
      <c r="C105">
        <v>0</v>
      </c>
      <c r="D105">
        <v>47.6</v>
      </c>
      <c r="E105">
        <v>35</v>
      </c>
      <c r="F105">
        <v>90.9</v>
      </c>
      <c r="G105">
        <v>34</v>
      </c>
      <c r="H105">
        <v>649.9</v>
      </c>
      <c r="I105">
        <v>11</v>
      </c>
      <c r="J105">
        <v>238.9</v>
      </c>
      <c r="K105">
        <v>20</v>
      </c>
      <c r="R105">
        <v>71.599999999999994</v>
      </c>
      <c r="S105">
        <v>27</v>
      </c>
      <c r="T105">
        <v>13</v>
      </c>
      <c r="U105">
        <v>39</v>
      </c>
      <c r="V105" s="225">
        <v>0</v>
      </c>
      <c r="W105" s="225">
        <v>0</v>
      </c>
      <c r="X105" s="225">
        <v>92.1</v>
      </c>
      <c r="Y105" s="225">
        <v>31</v>
      </c>
      <c r="AI105" s="49" t="s">
        <v>30</v>
      </c>
      <c r="AJ105" t="s">
        <v>27</v>
      </c>
      <c r="AL105">
        <v>0.5</v>
      </c>
      <c r="AM105">
        <v>48</v>
      </c>
      <c r="AN105">
        <v>0.5</v>
      </c>
      <c r="AO105">
        <v>29</v>
      </c>
      <c r="AP105">
        <v>0.5</v>
      </c>
      <c r="AQ105">
        <v>37</v>
      </c>
      <c r="AR105">
        <v>0.4</v>
      </c>
      <c r="AS105">
        <v>52</v>
      </c>
      <c r="AT105">
        <v>0.4</v>
      </c>
      <c r="AU105">
        <v>46</v>
      </c>
      <c r="AY105" s="49"/>
      <c r="AZ105" s="49"/>
      <c r="BK105" s="52"/>
      <c r="BY105" s="53" t="s">
        <v>39</v>
      </c>
      <c r="BZ105" t="s">
        <v>27</v>
      </c>
      <c r="CA105">
        <v>0</v>
      </c>
      <c r="CB105">
        <v>0</v>
      </c>
      <c r="CC105">
        <v>67.5</v>
      </c>
      <c r="CD105">
        <v>33</v>
      </c>
      <c r="CE105">
        <v>0</v>
      </c>
      <c r="CF105">
        <v>0</v>
      </c>
      <c r="CG105">
        <v>64.3</v>
      </c>
      <c r="CH105">
        <v>33</v>
      </c>
      <c r="CI105">
        <v>462.6</v>
      </c>
      <c r="CJ105">
        <v>21</v>
      </c>
    </row>
    <row r="106" spans="1:88" ht="15" x14ac:dyDescent="0.25">
      <c r="A106" s="52"/>
      <c r="V106" s="225"/>
      <c r="W106" s="225"/>
      <c r="X106" s="225"/>
      <c r="Y106" s="225"/>
      <c r="AI106" s="49"/>
      <c r="AY106" s="49" t="s">
        <v>39</v>
      </c>
      <c r="AZ106" s="49"/>
      <c r="BA106" t="s">
        <v>27</v>
      </c>
      <c r="BB106">
        <v>0</v>
      </c>
      <c r="BC106">
        <v>0</v>
      </c>
      <c r="BD106">
        <v>0</v>
      </c>
      <c r="BE106">
        <v>0</v>
      </c>
      <c r="BF106">
        <v>67.5</v>
      </c>
      <c r="BG106">
        <v>33</v>
      </c>
      <c r="BH106">
        <v>0</v>
      </c>
      <c r="BI106">
        <v>0</v>
      </c>
      <c r="BJ106">
        <v>64.3</v>
      </c>
      <c r="BK106" s="53">
        <v>33</v>
      </c>
      <c r="BL106" t="s">
        <v>27</v>
      </c>
      <c r="BM106">
        <v>0.1</v>
      </c>
      <c r="BN106">
        <v>49</v>
      </c>
      <c r="BO106">
        <v>19.8</v>
      </c>
      <c r="BP106">
        <v>39</v>
      </c>
      <c r="BQ106">
        <v>417.8</v>
      </c>
      <c r="BR106">
        <v>22</v>
      </c>
      <c r="BS106">
        <v>349.9</v>
      </c>
      <c r="BT106">
        <v>21</v>
      </c>
      <c r="BU106">
        <v>0</v>
      </c>
      <c r="BV106">
        <v>0</v>
      </c>
      <c r="BY106" s="52"/>
    </row>
    <row r="107" spans="1:88" ht="15" x14ac:dyDescent="0.25">
      <c r="A107" s="242" t="s">
        <v>374</v>
      </c>
      <c r="B107">
        <v>0</v>
      </c>
      <c r="C107">
        <v>0</v>
      </c>
      <c r="D107">
        <v>23</v>
      </c>
      <c r="E107">
        <v>39</v>
      </c>
      <c r="F107">
        <v>19.899999999999999</v>
      </c>
      <c r="G107">
        <v>45</v>
      </c>
      <c r="H107">
        <v>0</v>
      </c>
      <c r="I107">
        <v>0</v>
      </c>
      <c r="J107">
        <v>0</v>
      </c>
      <c r="K107">
        <v>0</v>
      </c>
      <c r="R107">
        <v>0</v>
      </c>
      <c r="S107">
        <v>0</v>
      </c>
      <c r="T107">
        <v>0</v>
      </c>
      <c r="U107">
        <v>0</v>
      </c>
      <c r="V107" s="225">
        <v>0.5</v>
      </c>
      <c r="W107" s="225">
        <v>37</v>
      </c>
      <c r="X107" s="225">
        <v>190.2</v>
      </c>
      <c r="Y107" s="225">
        <v>25</v>
      </c>
      <c r="AI107" s="49" t="s">
        <v>84</v>
      </c>
      <c r="AJ107" t="s">
        <v>27</v>
      </c>
      <c r="AL107">
        <v>0.2</v>
      </c>
      <c r="AM107">
        <v>49</v>
      </c>
      <c r="AN107">
        <v>0.4</v>
      </c>
      <c r="AO107">
        <v>31</v>
      </c>
      <c r="AP107">
        <v>0.1</v>
      </c>
      <c r="AQ107">
        <v>40</v>
      </c>
      <c r="AR107">
        <v>10.3</v>
      </c>
      <c r="AS107">
        <v>44</v>
      </c>
      <c r="AT107">
        <v>0</v>
      </c>
      <c r="AU107">
        <v>0</v>
      </c>
      <c r="AY107" s="49"/>
      <c r="AZ107" s="49"/>
      <c r="BK107" s="52"/>
      <c r="BY107" s="53" t="s">
        <v>74</v>
      </c>
      <c r="BZ107" t="s">
        <v>27</v>
      </c>
      <c r="CA107">
        <v>0</v>
      </c>
      <c r="CB107">
        <v>0</v>
      </c>
      <c r="CC107">
        <v>66.3</v>
      </c>
      <c r="CD107">
        <v>34</v>
      </c>
      <c r="CE107">
        <v>845.5</v>
      </c>
      <c r="CF107">
        <v>11</v>
      </c>
      <c r="CG107">
        <v>328.4</v>
      </c>
      <c r="CH107">
        <v>19</v>
      </c>
      <c r="CI107">
        <v>371.2</v>
      </c>
      <c r="CJ107">
        <v>25</v>
      </c>
    </row>
    <row r="108" spans="1:88" ht="15" x14ac:dyDescent="0.25">
      <c r="A108" s="52"/>
      <c r="V108" s="225"/>
      <c r="W108" s="225"/>
      <c r="X108" s="225"/>
      <c r="Y108" s="225"/>
      <c r="AI108" s="49"/>
      <c r="AY108" s="49" t="s">
        <v>74</v>
      </c>
      <c r="AZ108" s="49"/>
      <c r="BA108" t="s">
        <v>27</v>
      </c>
      <c r="BB108">
        <v>0</v>
      </c>
      <c r="BC108">
        <v>0</v>
      </c>
      <c r="BD108">
        <v>0</v>
      </c>
      <c r="BE108">
        <v>0</v>
      </c>
      <c r="BF108">
        <v>66.3</v>
      </c>
      <c r="BG108">
        <v>34</v>
      </c>
      <c r="BH108">
        <v>845.5</v>
      </c>
      <c r="BI108">
        <v>11</v>
      </c>
      <c r="BJ108">
        <v>328.4</v>
      </c>
      <c r="BK108" s="53">
        <v>19</v>
      </c>
      <c r="BL108" t="s">
        <v>27</v>
      </c>
      <c r="BM108">
        <v>0</v>
      </c>
      <c r="BN108">
        <v>0</v>
      </c>
      <c r="BO108">
        <v>219.6</v>
      </c>
      <c r="BP108">
        <v>21</v>
      </c>
      <c r="BQ108">
        <v>0</v>
      </c>
      <c r="BR108">
        <v>0</v>
      </c>
      <c r="BS108">
        <v>0</v>
      </c>
      <c r="BT108">
        <v>0</v>
      </c>
      <c r="BU108">
        <v>14.5</v>
      </c>
      <c r="BV108">
        <v>40</v>
      </c>
      <c r="BY108" s="52"/>
    </row>
    <row r="109" spans="1:88" ht="15" x14ac:dyDescent="0.25">
      <c r="A109" s="242" t="s">
        <v>357</v>
      </c>
      <c r="B109">
        <v>0</v>
      </c>
      <c r="C109">
        <v>0</v>
      </c>
      <c r="D109">
        <v>0.1</v>
      </c>
      <c r="E109">
        <v>47</v>
      </c>
      <c r="F109">
        <v>32.5</v>
      </c>
      <c r="G109">
        <v>41</v>
      </c>
      <c r="H109">
        <v>49</v>
      </c>
      <c r="I109">
        <v>39</v>
      </c>
      <c r="J109">
        <v>0</v>
      </c>
      <c r="K109">
        <v>0</v>
      </c>
      <c r="R109">
        <v>0</v>
      </c>
      <c r="S109">
        <v>0</v>
      </c>
      <c r="T109">
        <v>0</v>
      </c>
      <c r="U109">
        <v>0</v>
      </c>
      <c r="V109" s="225">
        <v>0.1</v>
      </c>
      <c r="W109" s="225">
        <v>40</v>
      </c>
      <c r="X109" s="225">
        <v>0</v>
      </c>
      <c r="Y109" s="225">
        <v>0</v>
      </c>
      <c r="AI109" s="49" t="s">
        <v>46</v>
      </c>
      <c r="AJ109" t="s">
        <v>27</v>
      </c>
      <c r="AL109">
        <v>0.1</v>
      </c>
      <c r="AM109">
        <v>50</v>
      </c>
      <c r="AN109">
        <v>0</v>
      </c>
      <c r="AO109">
        <v>0</v>
      </c>
      <c r="AP109">
        <v>0</v>
      </c>
      <c r="AQ109">
        <v>0</v>
      </c>
      <c r="AR109">
        <v>6.1</v>
      </c>
      <c r="AS109">
        <v>50</v>
      </c>
      <c r="AT109">
        <v>2.5</v>
      </c>
      <c r="AU109">
        <v>44</v>
      </c>
      <c r="AY109" s="49"/>
      <c r="AZ109" s="49"/>
      <c r="BK109" s="52"/>
      <c r="BY109" s="53" t="s">
        <v>87</v>
      </c>
      <c r="BZ109" t="s">
        <v>27</v>
      </c>
      <c r="CA109">
        <v>0</v>
      </c>
      <c r="CB109">
        <v>0</v>
      </c>
      <c r="CC109">
        <v>62.8</v>
      </c>
      <c r="CD109">
        <v>35</v>
      </c>
      <c r="CE109">
        <v>57.3</v>
      </c>
      <c r="CF109">
        <v>29</v>
      </c>
      <c r="CG109">
        <v>0</v>
      </c>
      <c r="CH109">
        <v>0</v>
      </c>
      <c r="CI109">
        <v>0.4</v>
      </c>
      <c r="CJ109">
        <v>57</v>
      </c>
    </row>
    <row r="110" spans="1:88" ht="15" x14ac:dyDescent="0.25">
      <c r="A110" s="52"/>
      <c r="V110" s="225"/>
      <c r="W110" s="225"/>
      <c r="X110" s="225"/>
      <c r="Y110" s="225"/>
      <c r="AI110" s="49"/>
      <c r="AY110" s="49" t="s">
        <v>87</v>
      </c>
      <c r="AZ110" s="49"/>
      <c r="BA110" t="s">
        <v>27</v>
      </c>
      <c r="BB110">
        <v>0</v>
      </c>
      <c r="BC110">
        <v>0</v>
      </c>
      <c r="BD110">
        <v>0</v>
      </c>
      <c r="BE110">
        <v>0</v>
      </c>
      <c r="BF110">
        <v>62.8</v>
      </c>
      <c r="BG110">
        <v>35</v>
      </c>
      <c r="BH110">
        <v>57.3</v>
      </c>
      <c r="BI110">
        <v>29</v>
      </c>
      <c r="BJ110">
        <v>0</v>
      </c>
      <c r="BK110" s="53">
        <v>0</v>
      </c>
      <c r="BL110" t="s">
        <v>27</v>
      </c>
      <c r="BM110">
        <v>0</v>
      </c>
      <c r="BN110">
        <v>0</v>
      </c>
      <c r="BO110">
        <v>64.3</v>
      </c>
      <c r="BP110">
        <v>33</v>
      </c>
      <c r="BQ110">
        <v>462.5</v>
      </c>
      <c r="BR110">
        <v>21</v>
      </c>
      <c r="BS110">
        <v>0</v>
      </c>
      <c r="BT110">
        <v>0</v>
      </c>
      <c r="BU110">
        <v>0</v>
      </c>
      <c r="BV110">
        <v>0</v>
      </c>
      <c r="BY110" s="52"/>
    </row>
    <row r="111" spans="1:88" ht="15" x14ac:dyDescent="0.25">
      <c r="A111" s="242" t="s">
        <v>359</v>
      </c>
      <c r="B111">
        <v>0</v>
      </c>
      <c r="C111">
        <v>0</v>
      </c>
      <c r="D111">
        <v>0.1</v>
      </c>
      <c r="E111">
        <v>48</v>
      </c>
      <c r="F111">
        <v>191.8</v>
      </c>
      <c r="G111">
        <v>32</v>
      </c>
      <c r="H111">
        <v>32.1</v>
      </c>
      <c r="I111">
        <v>41</v>
      </c>
      <c r="J111">
        <v>17.399999999999999</v>
      </c>
      <c r="K111">
        <v>37</v>
      </c>
      <c r="R111">
        <v>0</v>
      </c>
      <c r="S111">
        <v>0</v>
      </c>
      <c r="T111">
        <v>0</v>
      </c>
      <c r="U111">
        <v>0</v>
      </c>
      <c r="V111" s="225">
        <v>0</v>
      </c>
      <c r="W111" s="225">
        <v>0</v>
      </c>
      <c r="X111" s="225">
        <v>2</v>
      </c>
      <c r="Y111" s="225">
        <v>51</v>
      </c>
      <c r="AI111" s="49" t="s">
        <v>164</v>
      </c>
      <c r="AJ111" t="s">
        <v>27</v>
      </c>
      <c r="AL111">
        <v>0</v>
      </c>
      <c r="AM111">
        <v>0</v>
      </c>
      <c r="AN111">
        <v>0.9</v>
      </c>
      <c r="AO111">
        <v>28</v>
      </c>
      <c r="AP111">
        <v>0</v>
      </c>
      <c r="AQ111">
        <v>0</v>
      </c>
      <c r="AR111">
        <v>28.3</v>
      </c>
      <c r="AS111">
        <v>40</v>
      </c>
      <c r="AT111">
        <v>0</v>
      </c>
      <c r="AU111">
        <v>0</v>
      </c>
      <c r="AY111" s="49"/>
      <c r="AZ111" s="49"/>
      <c r="BK111" s="52"/>
      <c r="BY111" s="53" t="s">
        <v>54</v>
      </c>
      <c r="BZ111" t="s">
        <v>27</v>
      </c>
      <c r="CA111">
        <v>0</v>
      </c>
      <c r="CB111">
        <v>0</v>
      </c>
      <c r="CC111">
        <v>52.5</v>
      </c>
      <c r="CD111">
        <v>36</v>
      </c>
      <c r="CE111">
        <v>17.3</v>
      </c>
      <c r="CF111">
        <v>39</v>
      </c>
      <c r="CG111">
        <v>27.1</v>
      </c>
      <c r="CH111">
        <v>36</v>
      </c>
      <c r="CI111">
        <v>216.2</v>
      </c>
      <c r="CJ111">
        <v>29</v>
      </c>
    </row>
    <row r="112" spans="1:88" ht="15" x14ac:dyDescent="0.25">
      <c r="A112" s="52"/>
      <c r="V112" s="225"/>
      <c r="W112" s="225"/>
      <c r="X112" s="225"/>
      <c r="Y112" s="225"/>
      <c r="AI112" s="49"/>
      <c r="AY112" s="49" t="s">
        <v>54</v>
      </c>
      <c r="AZ112" s="49"/>
      <c r="BA112" t="s">
        <v>27</v>
      </c>
      <c r="BB112">
        <v>0</v>
      </c>
      <c r="BC112">
        <v>0</v>
      </c>
      <c r="BD112">
        <v>0</v>
      </c>
      <c r="BE112">
        <v>0</v>
      </c>
      <c r="BF112">
        <v>52.5</v>
      </c>
      <c r="BG112">
        <v>36</v>
      </c>
      <c r="BH112">
        <v>17.3</v>
      </c>
      <c r="BI112">
        <v>39</v>
      </c>
      <c r="BJ112">
        <v>27.1</v>
      </c>
      <c r="BK112" s="53">
        <v>36</v>
      </c>
      <c r="BL112" t="s">
        <v>27</v>
      </c>
      <c r="BM112">
        <v>0</v>
      </c>
      <c r="BN112">
        <v>0</v>
      </c>
      <c r="BO112">
        <v>8.5</v>
      </c>
      <c r="BP112">
        <v>42</v>
      </c>
      <c r="BQ112">
        <v>0</v>
      </c>
      <c r="BR112">
        <v>0</v>
      </c>
      <c r="BS112">
        <v>0</v>
      </c>
      <c r="BT112">
        <v>0</v>
      </c>
      <c r="BU112">
        <v>0</v>
      </c>
      <c r="BV112">
        <v>0</v>
      </c>
      <c r="BY112" s="52"/>
    </row>
    <row r="113" spans="1:88" ht="15" x14ac:dyDescent="0.25">
      <c r="A113" s="242" t="s">
        <v>351</v>
      </c>
      <c r="B113">
        <v>0</v>
      </c>
      <c r="C113">
        <v>0</v>
      </c>
      <c r="D113">
        <v>0</v>
      </c>
      <c r="E113">
        <v>0</v>
      </c>
      <c r="F113">
        <v>221</v>
      </c>
      <c r="G113">
        <v>30</v>
      </c>
      <c r="H113">
        <v>69</v>
      </c>
      <c r="I113">
        <v>33</v>
      </c>
      <c r="J113">
        <v>0</v>
      </c>
      <c r="K113">
        <v>0</v>
      </c>
      <c r="R113">
        <v>0</v>
      </c>
      <c r="S113">
        <v>0</v>
      </c>
      <c r="T113">
        <v>0</v>
      </c>
      <c r="U113">
        <v>0</v>
      </c>
      <c r="V113" s="225">
        <v>0</v>
      </c>
      <c r="W113" s="225">
        <v>0</v>
      </c>
      <c r="X113" s="225">
        <v>0</v>
      </c>
      <c r="Y113" s="225">
        <v>0</v>
      </c>
      <c r="AI113" s="49" t="s">
        <v>65</v>
      </c>
      <c r="AJ113" t="s">
        <v>27</v>
      </c>
      <c r="AL113">
        <v>0</v>
      </c>
      <c r="AM113">
        <v>0</v>
      </c>
      <c r="AN113">
        <v>0</v>
      </c>
      <c r="AO113">
        <v>0</v>
      </c>
      <c r="AP113">
        <v>29.7</v>
      </c>
      <c r="AQ113">
        <v>25</v>
      </c>
      <c r="AR113">
        <v>214.2</v>
      </c>
      <c r="AS113">
        <v>24</v>
      </c>
      <c r="AT113">
        <v>167.8</v>
      </c>
      <c r="AU113">
        <v>23</v>
      </c>
      <c r="AY113" s="49"/>
      <c r="AZ113" s="49"/>
      <c r="BK113" s="52"/>
      <c r="BY113" s="53" t="s">
        <v>51</v>
      </c>
      <c r="BZ113" t="s">
        <v>27</v>
      </c>
      <c r="CA113">
        <v>0</v>
      </c>
      <c r="CB113">
        <v>0</v>
      </c>
      <c r="CC113">
        <v>44.7</v>
      </c>
      <c r="CD113">
        <v>37</v>
      </c>
      <c r="CE113">
        <v>90.9</v>
      </c>
      <c r="CF113">
        <v>26</v>
      </c>
      <c r="CG113">
        <v>127</v>
      </c>
      <c r="CH113">
        <v>25</v>
      </c>
      <c r="CI113">
        <v>1113.3</v>
      </c>
      <c r="CJ113">
        <v>10</v>
      </c>
    </row>
    <row r="114" spans="1:88" ht="15" x14ac:dyDescent="0.25">
      <c r="A114" s="52"/>
      <c r="V114" s="225"/>
      <c r="W114" s="225"/>
      <c r="X114" s="225"/>
      <c r="Y114" s="225"/>
      <c r="AI114" s="49"/>
      <c r="AY114" s="49" t="s">
        <v>51</v>
      </c>
      <c r="AZ114" s="49"/>
      <c r="BA114" t="s">
        <v>27</v>
      </c>
      <c r="BB114">
        <v>0</v>
      </c>
      <c r="BC114">
        <v>0</v>
      </c>
      <c r="BD114">
        <v>0</v>
      </c>
      <c r="BE114">
        <v>0</v>
      </c>
      <c r="BF114">
        <v>44.7</v>
      </c>
      <c r="BG114">
        <v>37</v>
      </c>
      <c r="BH114">
        <v>90.9</v>
      </c>
      <c r="BI114">
        <v>26</v>
      </c>
      <c r="BJ114">
        <v>127</v>
      </c>
      <c r="BK114" s="53">
        <v>25</v>
      </c>
      <c r="BL114" t="s">
        <v>27</v>
      </c>
      <c r="BM114">
        <v>0</v>
      </c>
      <c r="BN114">
        <v>0</v>
      </c>
      <c r="BO114">
        <v>7.7</v>
      </c>
      <c r="BP114">
        <v>45</v>
      </c>
      <c r="BQ114">
        <v>7.2</v>
      </c>
      <c r="BR114">
        <v>51</v>
      </c>
      <c r="BS114">
        <v>0</v>
      </c>
      <c r="BT114">
        <v>0</v>
      </c>
      <c r="BU114">
        <v>0</v>
      </c>
      <c r="BV114">
        <v>0</v>
      </c>
      <c r="BY114" s="52"/>
    </row>
    <row r="115" spans="1:88" ht="15" x14ac:dyDescent="0.25">
      <c r="A115" s="242" t="s">
        <v>350</v>
      </c>
      <c r="B115">
        <v>0</v>
      </c>
      <c r="C115">
        <v>0</v>
      </c>
      <c r="D115">
        <v>0</v>
      </c>
      <c r="E115">
        <v>0</v>
      </c>
      <c r="F115">
        <v>47.8</v>
      </c>
      <c r="G115">
        <v>37</v>
      </c>
      <c r="H115">
        <v>72</v>
      </c>
      <c r="I115">
        <v>32</v>
      </c>
      <c r="J115">
        <v>0</v>
      </c>
      <c r="K115">
        <v>0</v>
      </c>
      <c r="R115">
        <v>0</v>
      </c>
      <c r="S115">
        <v>0</v>
      </c>
      <c r="T115">
        <v>0</v>
      </c>
      <c r="U115">
        <v>0</v>
      </c>
      <c r="V115" s="225">
        <v>0</v>
      </c>
      <c r="W115" s="225">
        <v>0</v>
      </c>
      <c r="X115" s="225">
        <v>28.3</v>
      </c>
      <c r="Y115" s="225">
        <v>40</v>
      </c>
      <c r="AI115" s="49" t="s">
        <v>48</v>
      </c>
      <c r="AJ115" t="s">
        <v>27</v>
      </c>
      <c r="AL115">
        <v>0</v>
      </c>
      <c r="AM115">
        <v>0</v>
      </c>
      <c r="AN115">
        <v>0</v>
      </c>
      <c r="AO115">
        <v>0</v>
      </c>
      <c r="AP115">
        <v>10.1</v>
      </c>
      <c r="AQ115">
        <v>29</v>
      </c>
      <c r="AR115">
        <v>19.600000000000001</v>
      </c>
      <c r="AS115">
        <v>42</v>
      </c>
      <c r="AT115">
        <v>29.6</v>
      </c>
      <c r="AU115">
        <v>33</v>
      </c>
      <c r="AY115" s="49"/>
      <c r="AZ115" s="49"/>
      <c r="BK115" s="52"/>
      <c r="BY115" s="53" t="s">
        <v>164</v>
      </c>
      <c r="BZ115" t="s">
        <v>27</v>
      </c>
      <c r="CA115">
        <v>0</v>
      </c>
      <c r="CB115">
        <v>0</v>
      </c>
      <c r="CC115">
        <v>28.3</v>
      </c>
      <c r="CD115">
        <v>40</v>
      </c>
      <c r="CE115">
        <v>0</v>
      </c>
      <c r="CF115">
        <v>0</v>
      </c>
      <c r="CG115">
        <v>0</v>
      </c>
      <c r="CH115">
        <v>0</v>
      </c>
      <c r="CI115">
        <v>0</v>
      </c>
      <c r="CJ115">
        <v>0</v>
      </c>
    </row>
    <row r="116" spans="1:88" ht="15" x14ac:dyDescent="0.25">
      <c r="A116" s="52"/>
      <c r="V116" s="225"/>
      <c r="W116" s="225"/>
      <c r="X116" s="225"/>
      <c r="Y116" s="225"/>
      <c r="AI116" s="49"/>
      <c r="AY116" s="49" t="s">
        <v>46</v>
      </c>
      <c r="AZ116" s="49"/>
      <c r="BA116" t="s">
        <v>27</v>
      </c>
      <c r="BB116">
        <v>0</v>
      </c>
      <c r="BC116">
        <v>0</v>
      </c>
      <c r="BD116">
        <v>0</v>
      </c>
      <c r="BE116">
        <v>0</v>
      </c>
      <c r="BF116">
        <v>6.1</v>
      </c>
      <c r="BG116">
        <v>50</v>
      </c>
      <c r="BH116">
        <v>2.5</v>
      </c>
      <c r="BI116">
        <v>44</v>
      </c>
      <c r="BJ116">
        <v>4.5</v>
      </c>
      <c r="BK116" s="53">
        <v>47</v>
      </c>
      <c r="BL116" t="s">
        <v>27</v>
      </c>
      <c r="BM116">
        <v>0</v>
      </c>
      <c r="BN116">
        <v>0</v>
      </c>
      <c r="BO116">
        <v>2.1</v>
      </c>
      <c r="BP116">
        <v>49</v>
      </c>
      <c r="BQ116">
        <v>0</v>
      </c>
      <c r="BR116">
        <v>0</v>
      </c>
      <c r="BS116">
        <v>0</v>
      </c>
      <c r="BT116">
        <v>0</v>
      </c>
      <c r="BU116">
        <v>0</v>
      </c>
      <c r="BV116">
        <v>0</v>
      </c>
      <c r="BY116" s="52"/>
    </row>
    <row r="117" spans="1:88" ht="15" x14ac:dyDescent="0.25">
      <c r="A117" s="242" t="s">
        <v>361</v>
      </c>
      <c r="B117">
        <v>0</v>
      </c>
      <c r="C117">
        <v>0</v>
      </c>
      <c r="D117">
        <v>0</v>
      </c>
      <c r="E117">
        <v>0</v>
      </c>
      <c r="F117">
        <v>19.3</v>
      </c>
      <c r="G117">
        <v>46</v>
      </c>
      <c r="H117">
        <v>27.5</v>
      </c>
      <c r="I117">
        <v>43</v>
      </c>
      <c r="J117">
        <v>0</v>
      </c>
      <c r="K117">
        <v>0</v>
      </c>
      <c r="R117">
        <v>1.8</v>
      </c>
      <c r="S117">
        <v>44</v>
      </c>
      <c r="T117">
        <v>0.9</v>
      </c>
      <c r="U117">
        <v>46</v>
      </c>
      <c r="V117" s="225">
        <v>0</v>
      </c>
      <c r="W117" s="225">
        <v>0</v>
      </c>
      <c r="X117" s="225">
        <v>214.2</v>
      </c>
      <c r="Y117" s="225">
        <v>24</v>
      </c>
      <c r="AI117" s="49" t="s">
        <v>32</v>
      </c>
      <c r="AJ117" t="s">
        <v>27</v>
      </c>
      <c r="AL117">
        <v>0</v>
      </c>
      <c r="AM117">
        <v>0</v>
      </c>
      <c r="AN117">
        <v>0</v>
      </c>
      <c r="AO117">
        <v>0</v>
      </c>
      <c r="AP117">
        <v>0.1</v>
      </c>
      <c r="AQ117">
        <v>39</v>
      </c>
      <c r="AR117">
        <v>10.199999999999999</v>
      </c>
      <c r="AS117">
        <v>45</v>
      </c>
      <c r="AT117">
        <v>0.1</v>
      </c>
      <c r="AU117">
        <v>49</v>
      </c>
      <c r="AY117" s="49"/>
      <c r="AZ117" s="49"/>
      <c r="BK117" s="52"/>
      <c r="BY117" s="53" t="s">
        <v>46</v>
      </c>
      <c r="BZ117" t="s">
        <v>27</v>
      </c>
      <c r="CA117">
        <v>0</v>
      </c>
      <c r="CB117">
        <v>0</v>
      </c>
      <c r="CC117">
        <v>6.1</v>
      </c>
      <c r="CD117">
        <v>50</v>
      </c>
      <c r="CE117">
        <v>2.5</v>
      </c>
      <c r="CF117">
        <v>44</v>
      </c>
      <c r="CG117">
        <v>4.5</v>
      </c>
      <c r="CH117">
        <v>47</v>
      </c>
      <c r="CI117">
        <v>0.4</v>
      </c>
      <c r="CJ117">
        <v>55</v>
      </c>
    </row>
    <row r="118" spans="1:88" ht="15" x14ac:dyDescent="0.25">
      <c r="A118" s="52"/>
      <c r="V118" s="225"/>
      <c r="W118" s="225"/>
      <c r="X118" s="225"/>
      <c r="Y118" s="225"/>
      <c r="AI118" s="49"/>
      <c r="AY118" s="49" t="s">
        <v>61</v>
      </c>
      <c r="AZ118" s="49"/>
      <c r="BA118" t="s">
        <v>27</v>
      </c>
      <c r="BB118">
        <v>0</v>
      </c>
      <c r="BC118">
        <v>0</v>
      </c>
      <c r="BD118">
        <v>0</v>
      </c>
      <c r="BE118">
        <v>0</v>
      </c>
      <c r="BF118">
        <v>0</v>
      </c>
      <c r="BG118">
        <v>0</v>
      </c>
      <c r="BH118">
        <v>27.6</v>
      </c>
      <c r="BI118">
        <v>34</v>
      </c>
      <c r="BJ118">
        <v>84.6</v>
      </c>
      <c r="BK118" s="53">
        <v>29</v>
      </c>
      <c r="BL118" t="s">
        <v>27</v>
      </c>
      <c r="BM118">
        <v>0</v>
      </c>
      <c r="BN118">
        <v>0</v>
      </c>
      <c r="BO118">
        <v>0</v>
      </c>
      <c r="BP118">
        <v>0</v>
      </c>
      <c r="BQ118">
        <v>44.5</v>
      </c>
      <c r="BR118">
        <v>33</v>
      </c>
      <c r="BS118">
        <v>0</v>
      </c>
      <c r="BT118">
        <v>0</v>
      </c>
      <c r="BU118">
        <v>20.100000000000001</v>
      </c>
      <c r="BV118">
        <v>39</v>
      </c>
      <c r="BY118" s="52"/>
    </row>
    <row r="119" spans="1:88" ht="15" x14ac:dyDescent="0.25">
      <c r="A119" s="242" t="s">
        <v>403</v>
      </c>
      <c r="B119">
        <v>0</v>
      </c>
      <c r="C119">
        <v>0</v>
      </c>
      <c r="D119">
        <v>0</v>
      </c>
      <c r="E119">
        <v>0</v>
      </c>
      <c r="F119">
        <v>8</v>
      </c>
      <c r="G119">
        <v>50</v>
      </c>
      <c r="H119">
        <v>0</v>
      </c>
      <c r="I119">
        <v>0</v>
      </c>
      <c r="J119">
        <v>0</v>
      </c>
      <c r="K119">
        <v>0</v>
      </c>
      <c r="R119">
        <v>137.69999999999999</v>
      </c>
      <c r="S119">
        <v>23</v>
      </c>
      <c r="T119">
        <v>0</v>
      </c>
      <c r="U119">
        <v>0</v>
      </c>
      <c r="V119" s="225">
        <v>0</v>
      </c>
      <c r="W119" s="225">
        <v>0</v>
      </c>
      <c r="X119" s="225">
        <v>19.600000000000001</v>
      </c>
      <c r="Y119" s="225">
        <v>42</v>
      </c>
      <c r="AI119" s="49" t="s">
        <v>47</v>
      </c>
      <c r="AJ119" t="s">
        <v>27</v>
      </c>
      <c r="AL119">
        <v>0</v>
      </c>
      <c r="AM119">
        <v>0</v>
      </c>
      <c r="AN119">
        <v>0</v>
      </c>
      <c r="AO119">
        <v>0</v>
      </c>
      <c r="AP119">
        <v>0</v>
      </c>
      <c r="AQ119">
        <v>0</v>
      </c>
      <c r="AR119">
        <v>1035.4000000000001</v>
      </c>
      <c r="AS119">
        <v>6</v>
      </c>
      <c r="AT119">
        <v>755.1</v>
      </c>
      <c r="AU119">
        <v>13</v>
      </c>
      <c r="AY119" s="49"/>
      <c r="AZ119" s="49"/>
      <c r="BK119" s="52"/>
      <c r="BY119" s="53" t="s">
        <v>61</v>
      </c>
      <c r="BZ119" t="s">
        <v>27</v>
      </c>
      <c r="CA119">
        <v>0</v>
      </c>
      <c r="CB119">
        <v>0</v>
      </c>
      <c r="CC119">
        <v>0</v>
      </c>
      <c r="CD119">
        <v>0</v>
      </c>
      <c r="CE119">
        <v>27.6</v>
      </c>
      <c r="CF119">
        <v>34</v>
      </c>
      <c r="CG119">
        <v>84.6</v>
      </c>
      <c r="CH119">
        <v>29</v>
      </c>
      <c r="CI119">
        <v>408.3</v>
      </c>
      <c r="CJ119">
        <v>23</v>
      </c>
    </row>
    <row r="120" spans="1:88" ht="15" x14ac:dyDescent="0.25">
      <c r="A120" s="52"/>
      <c r="V120" s="225"/>
      <c r="W120" s="225"/>
      <c r="X120" s="225"/>
      <c r="Y120" s="225"/>
      <c r="AI120" s="49"/>
      <c r="AY120" s="49" t="s">
        <v>88</v>
      </c>
      <c r="AZ120" s="49"/>
      <c r="BA120" t="s">
        <v>27</v>
      </c>
      <c r="BB120">
        <v>0</v>
      </c>
      <c r="BC120">
        <v>0</v>
      </c>
      <c r="BD120">
        <v>0</v>
      </c>
      <c r="BE120">
        <v>0</v>
      </c>
      <c r="BF120">
        <v>0</v>
      </c>
      <c r="BG120">
        <v>0</v>
      </c>
      <c r="BH120">
        <v>0.2</v>
      </c>
      <c r="BI120">
        <v>48</v>
      </c>
      <c r="BJ120">
        <v>0</v>
      </c>
      <c r="BK120" s="53">
        <v>0</v>
      </c>
      <c r="BL120" t="s">
        <v>27</v>
      </c>
      <c r="BM120">
        <v>0</v>
      </c>
      <c r="BN120">
        <v>0</v>
      </c>
      <c r="BO120">
        <v>0</v>
      </c>
      <c r="BP120">
        <v>0</v>
      </c>
      <c r="BQ120">
        <v>38.6</v>
      </c>
      <c r="BR120">
        <v>35</v>
      </c>
      <c r="BS120">
        <v>33.5</v>
      </c>
      <c r="BT120">
        <v>36</v>
      </c>
      <c r="BU120">
        <v>0</v>
      </c>
      <c r="BV120">
        <v>0</v>
      </c>
      <c r="BY120" s="52"/>
    </row>
    <row r="121" spans="1:88" ht="15" x14ac:dyDescent="0.25">
      <c r="A121" s="242" t="s">
        <v>404</v>
      </c>
      <c r="B121">
        <v>0</v>
      </c>
      <c r="C121">
        <v>0</v>
      </c>
      <c r="D121">
        <v>0</v>
      </c>
      <c r="E121">
        <v>0</v>
      </c>
      <c r="F121">
        <v>5.5</v>
      </c>
      <c r="G121">
        <v>52</v>
      </c>
      <c r="H121">
        <v>0</v>
      </c>
      <c r="I121">
        <v>0</v>
      </c>
      <c r="J121">
        <v>0</v>
      </c>
      <c r="K121">
        <v>0</v>
      </c>
      <c r="R121">
        <v>26.3</v>
      </c>
      <c r="S121">
        <v>33</v>
      </c>
      <c r="T121">
        <v>0</v>
      </c>
      <c r="U121">
        <v>0</v>
      </c>
      <c r="V121" s="225">
        <v>1.1000000000000001</v>
      </c>
      <c r="W121" s="225">
        <v>35</v>
      </c>
      <c r="X121" s="225">
        <v>10.199999999999999</v>
      </c>
      <c r="Y121" s="225">
        <v>45</v>
      </c>
      <c r="AI121" s="49" t="s">
        <v>39</v>
      </c>
      <c r="AJ121" t="s">
        <v>27</v>
      </c>
      <c r="AL121">
        <v>0</v>
      </c>
      <c r="AM121">
        <v>0</v>
      </c>
      <c r="AN121">
        <v>0</v>
      </c>
      <c r="AO121">
        <v>0</v>
      </c>
      <c r="AP121">
        <v>0</v>
      </c>
      <c r="AQ121">
        <v>0</v>
      </c>
      <c r="AR121">
        <v>67.5</v>
      </c>
      <c r="AS121">
        <v>33</v>
      </c>
      <c r="AT121">
        <v>0</v>
      </c>
      <c r="AU121">
        <v>0</v>
      </c>
      <c r="AY121" s="49"/>
      <c r="AZ121" s="49"/>
      <c r="BK121" s="52"/>
      <c r="BY121" s="53" t="s">
        <v>85</v>
      </c>
      <c r="BZ121" t="s">
        <v>27</v>
      </c>
      <c r="CA121">
        <v>0</v>
      </c>
      <c r="CB121">
        <v>0</v>
      </c>
      <c r="CC121">
        <v>0</v>
      </c>
      <c r="CD121">
        <v>0</v>
      </c>
      <c r="CE121">
        <v>0.4</v>
      </c>
      <c r="CF121">
        <v>47</v>
      </c>
      <c r="CG121">
        <v>2.6</v>
      </c>
      <c r="CH121">
        <v>48</v>
      </c>
      <c r="CI121">
        <v>0.4</v>
      </c>
      <c r="CJ121">
        <v>56</v>
      </c>
    </row>
    <row r="122" spans="1:88" ht="15" x14ac:dyDescent="0.25">
      <c r="A122" s="52"/>
      <c r="V122" s="225"/>
      <c r="W122" s="225"/>
      <c r="X122" s="225"/>
      <c r="Y122" s="225"/>
      <c r="AI122" s="49"/>
      <c r="AY122" s="49" t="s">
        <v>107</v>
      </c>
      <c r="AZ122" s="49"/>
      <c r="BA122" t="s">
        <v>27</v>
      </c>
      <c r="BB122">
        <v>0</v>
      </c>
      <c r="BC122">
        <v>0</v>
      </c>
      <c r="BD122">
        <v>0</v>
      </c>
      <c r="BE122">
        <v>0</v>
      </c>
      <c r="BF122">
        <v>0</v>
      </c>
      <c r="BG122">
        <v>0</v>
      </c>
      <c r="BH122">
        <v>0</v>
      </c>
      <c r="BI122">
        <v>0</v>
      </c>
      <c r="BJ122">
        <v>219.6</v>
      </c>
      <c r="BK122" s="53">
        <v>21</v>
      </c>
      <c r="BL122" t="s">
        <v>27</v>
      </c>
      <c r="BM122">
        <v>0</v>
      </c>
      <c r="BN122">
        <v>0</v>
      </c>
      <c r="BO122">
        <v>0</v>
      </c>
      <c r="BP122">
        <v>0</v>
      </c>
      <c r="BQ122">
        <v>23.9</v>
      </c>
      <c r="BR122">
        <v>40</v>
      </c>
      <c r="BS122">
        <v>0</v>
      </c>
      <c r="BT122">
        <v>0</v>
      </c>
      <c r="BU122">
        <v>9.1</v>
      </c>
      <c r="BV122">
        <v>47</v>
      </c>
      <c r="BY122" s="52"/>
    </row>
    <row r="123" spans="1:88" ht="15" x14ac:dyDescent="0.25">
      <c r="A123" s="242" t="s">
        <v>370</v>
      </c>
      <c r="B123">
        <v>0</v>
      </c>
      <c r="C123">
        <v>0</v>
      </c>
      <c r="D123">
        <v>0</v>
      </c>
      <c r="E123">
        <v>0</v>
      </c>
      <c r="F123">
        <v>0</v>
      </c>
      <c r="G123">
        <v>0</v>
      </c>
      <c r="H123">
        <v>0</v>
      </c>
      <c r="I123">
        <v>0</v>
      </c>
      <c r="J123">
        <v>137.69999999999999</v>
      </c>
      <c r="K123">
        <v>23</v>
      </c>
      <c r="R123">
        <v>0.2</v>
      </c>
      <c r="S123">
        <v>46</v>
      </c>
      <c r="T123">
        <v>0</v>
      </c>
      <c r="U123">
        <v>0</v>
      </c>
      <c r="V123" s="225">
        <v>0</v>
      </c>
      <c r="W123" s="225">
        <v>0</v>
      </c>
      <c r="X123" s="225">
        <v>1035.4000000000001</v>
      </c>
      <c r="Y123" s="225">
        <v>6</v>
      </c>
      <c r="AI123" s="49" t="s">
        <v>87</v>
      </c>
      <c r="AJ123" t="s">
        <v>27</v>
      </c>
      <c r="AL123">
        <v>0</v>
      </c>
      <c r="AM123">
        <v>0</v>
      </c>
      <c r="AN123">
        <v>0</v>
      </c>
      <c r="AO123">
        <v>0</v>
      </c>
      <c r="AP123">
        <v>0</v>
      </c>
      <c r="AQ123">
        <v>0</v>
      </c>
      <c r="AR123">
        <v>62.8</v>
      </c>
      <c r="AS123">
        <v>35</v>
      </c>
      <c r="AT123">
        <v>57.3</v>
      </c>
      <c r="AU123">
        <v>29</v>
      </c>
      <c r="AY123" s="49"/>
      <c r="AZ123" s="49"/>
      <c r="BK123" s="52"/>
      <c r="BY123" s="53" t="s">
        <v>88</v>
      </c>
      <c r="BZ123" t="s">
        <v>27</v>
      </c>
      <c r="CA123">
        <v>0</v>
      </c>
      <c r="CB123">
        <v>0</v>
      </c>
      <c r="CC123">
        <v>0</v>
      </c>
      <c r="CD123">
        <v>0</v>
      </c>
      <c r="CE123">
        <v>0.2</v>
      </c>
      <c r="CF123">
        <v>48</v>
      </c>
      <c r="CG123">
        <v>0</v>
      </c>
      <c r="CH123">
        <v>0</v>
      </c>
      <c r="CI123">
        <v>0.1</v>
      </c>
      <c r="CJ123">
        <v>59</v>
      </c>
    </row>
    <row r="124" spans="1:88" ht="15" x14ac:dyDescent="0.25">
      <c r="A124" s="52"/>
      <c r="V124" s="225"/>
      <c r="W124" s="225"/>
      <c r="X124" s="225"/>
      <c r="Y124" s="225"/>
      <c r="AI124" s="49"/>
      <c r="AY124" s="49" t="s">
        <v>105</v>
      </c>
      <c r="AZ124" s="49"/>
      <c r="BA124" t="s">
        <v>27</v>
      </c>
      <c r="BB124">
        <v>0</v>
      </c>
      <c r="BC124">
        <v>0</v>
      </c>
      <c r="BD124">
        <v>0</v>
      </c>
      <c r="BE124">
        <v>0</v>
      </c>
      <c r="BF124">
        <v>0</v>
      </c>
      <c r="BG124">
        <v>0</v>
      </c>
      <c r="BH124">
        <v>0</v>
      </c>
      <c r="BI124">
        <v>0</v>
      </c>
      <c r="BJ124">
        <v>8.5</v>
      </c>
      <c r="BK124" s="53">
        <v>42</v>
      </c>
      <c r="BL124" t="s">
        <v>27</v>
      </c>
      <c r="BM124">
        <v>0</v>
      </c>
      <c r="BN124">
        <v>0</v>
      </c>
      <c r="BO124">
        <v>0</v>
      </c>
      <c r="BP124">
        <v>0</v>
      </c>
      <c r="BQ124">
        <v>23.1</v>
      </c>
      <c r="BR124">
        <v>41</v>
      </c>
      <c r="BS124">
        <v>0</v>
      </c>
      <c r="BT124">
        <v>0</v>
      </c>
      <c r="BU124">
        <v>13.2</v>
      </c>
      <c r="BV124">
        <v>41</v>
      </c>
      <c r="BY124" s="52"/>
    </row>
    <row r="125" spans="1:88" ht="15" x14ac:dyDescent="0.25">
      <c r="A125" s="242" t="s">
        <v>371</v>
      </c>
      <c r="B125">
        <v>0</v>
      </c>
      <c r="C125">
        <v>0</v>
      </c>
      <c r="D125">
        <v>0</v>
      </c>
      <c r="E125">
        <v>0</v>
      </c>
      <c r="F125">
        <v>0</v>
      </c>
      <c r="G125">
        <v>0</v>
      </c>
      <c r="H125">
        <v>0</v>
      </c>
      <c r="I125">
        <v>0</v>
      </c>
      <c r="J125">
        <v>26.3</v>
      </c>
      <c r="K125">
        <v>33</v>
      </c>
      <c r="R125">
        <v>0.1</v>
      </c>
      <c r="S125">
        <v>47</v>
      </c>
      <c r="T125">
        <v>0.1</v>
      </c>
      <c r="U125">
        <v>50</v>
      </c>
      <c r="V125" s="225">
        <v>0</v>
      </c>
      <c r="W125" s="225">
        <v>0</v>
      </c>
      <c r="X125" s="225">
        <v>62.8</v>
      </c>
      <c r="Y125" s="225">
        <v>35</v>
      </c>
      <c r="AI125" s="49" t="s">
        <v>54</v>
      </c>
      <c r="AJ125" t="s">
        <v>27</v>
      </c>
      <c r="AL125">
        <v>0</v>
      </c>
      <c r="AM125">
        <v>0</v>
      </c>
      <c r="AN125">
        <v>0</v>
      </c>
      <c r="AO125">
        <v>0</v>
      </c>
      <c r="AP125">
        <v>0</v>
      </c>
      <c r="AQ125">
        <v>0</v>
      </c>
      <c r="AR125">
        <v>52.5</v>
      </c>
      <c r="AS125">
        <v>36</v>
      </c>
      <c r="AT125">
        <v>17.3</v>
      </c>
      <c r="AU125">
        <v>39</v>
      </c>
      <c r="AY125" s="49"/>
      <c r="AZ125" s="49"/>
      <c r="BK125" s="52"/>
      <c r="BY125" s="53" t="s">
        <v>107</v>
      </c>
      <c r="BZ125" t="s">
        <v>27</v>
      </c>
      <c r="CA125">
        <v>0</v>
      </c>
      <c r="CB125">
        <v>0</v>
      </c>
      <c r="CC125">
        <v>0</v>
      </c>
      <c r="CD125">
        <v>0</v>
      </c>
      <c r="CE125">
        <v>0</v>
      </c>
      <c r="CF125">
        <v>0</v>
      </c>
      <c r="CG125">
        <v>219.6</v>
      </c>
      <c r="CH125">
        <v>21</v>
      </c>
      <c r="CI125">
        <v>0</v>
      </c>
      <c r="CJ125">
        <v>0</v>
      </c>
    </row>
    <row r="126" spans="1:88" ht="15" x14ac:dyDescent="0.25">
      <c r="A126" s="52"/>
      <c r="V126" s="225"/>
      <c r="W126" s="225"/>
      <c r="X126" s="225"/>
      <c r="Y126" s="225"/>
      <c r="AI126" s="49"/>
      <c r="AY126" s="49" t="s">
        <v>92</v>
      </c>
      <c r="AZ126" s="49"/>
      <c r="BA126" t="s">
        <v>27</v>
      </c>
      <c r="BB126">
        <v>0</v>
      </c>
      <c r="BC126">
        <v>0</v>
      </c>
      <c r="BD126">
        <v>0</v>
      </c>
      <c r="BE126">
        <v>0</v>
      </c>
      <c r="BF126">
        <v>0</v>
      </c>
      <c r="BG126">
        <v>0</v>
      </c>
      <c r="BH126">
        <v>0</v>
      </c>
      <c r="BI126">
        <v>0</v>
      </c>
      <c r="BJ126">
        <v>7.7</v>
      </c>
      <c r="BK126" s="53">
        <v>45</v>
      </c>
      <c r="BL126" t="s">
        <v>27</v>
      </c>
      <c r="BM126">
        <v>0</v>
      </c>
      <c r="BN126">
        <v>0</v>
      </c>
      <c r="BO126">
        <v>0</v>
      </c>
      <c r="BP126">
        <v>0</v>
      </c>
      <c r="BQ126">
        <v>22.6</v>
      </c>
      <c r="BR126">
        <v>42</v>
      </c>
      <c r="BS126">
        <v>0</v>
      </c>
      <c r="BT126">
        <v>0</v>
      </c>
      <c r="BU126">
        <v>0</v>
      </c>
      <c r="BV126">
        <v>0</v>
      </c>
      <c r="BY126" s="52"/>
    </row>
    <row r="127" spans="1:88" ht="15" x14ac:dyDescent="0.25">
      <c r="A127" s="242" t="s">
        <v>372</v>
      </c>
      <c r="B127">
        <v>0</v>
      </c>
      <c r="C127">
        <v>0</v>
      </c>
      <c r="D127">
        <v>0</v>
      </c>
      <c r="E127">
        <v>0</v>
      </c>
      <c r="F127">
        <v>0</v>
      </c>
      <c r="G127">
        <v>0</v>
      </c>
      <c r="H127">
        <v>0</v>
      </c>
      <c r="I127">
        <v>0</v>
      </c>
      <c r="J127">
        <v>0.2</v>
      </c>
      <c r="K127">
        <v>46</v>
      </c>
      <c r="R127">
        <v>0</v>
      </c>
      <c r="S127">
        <v>0</v>
      </c>
      <c r="T127">
        <v>7.1</v>
      </c>
      <c r="U127">
        <v>43</v>
      </c>
      <c r="V127" s="225">
        <v>29.7</v>
      </c>
      <c r="W127" s="225">
        <v>25</v>
      </c>
      <c r="X127" s="225">
        <v>52.5</v>
      </c>
      <c r="Y127" s="225">
        <v>36</v>
      </c>
      <c r="AI127" s="49" t="s">
        <v>88</v>
      </c>
      <c r="AJ127" t="s">
        <v>27</v>
      </c>
      <c r="AL127">
        <v>0</v>
      </c>
      <c r="AM127">
        <v>0</v>
      </c>
      <c r="AN127">
        <v>0</v>
      </c>
      <c r="AO127">
        <v>0</v>
      </c>
      <c r="AP127">
        <v>0</v>
      </c>
      <c r="AQ127">
        <v>0</v>
      </c>
      <c r="AR127">
        <v>0</v>
      </c>
      <c r="AS127">
        <v>0</v>
      </c>
      <c r="AT127">
        <v>0.2</v>
      </c>
      <c r="AU127">
        <v>48</v>
      </c>
      <c r="AY127" s="49"/>
      <c r="AZ127" s="49"/>
      <c r="BK127" s="52"/>
      <c r="BY127" s="53" t="s">
        <v>105</v>
      </c>
      <c r="BZ127" t="s">
        <v>27</v>
      </c>
      <c r="CA127">
        <v>0</v>
      </c>
      <c r="CB127">
        <v>0</v>
      </c>
      <c r="CC127">
        <v>0</v>
      </c>
      <c r="CD127">
        <v>0</v>
      </c>
      <c r="CE127">
        <v>0</v>
      </c>
      <c r="CF127">
        <v>0</v>
      </c>
      <c r="CG127">
        <v>8.5</v>
      </c>
      <c r="CH127">
        <v>42</v>
      </c>
      <c r="CI127">
        <v>0</v>
      </c>
      <c r="CJ127">
        <v>0</v>
      </c>
    </row>
    <row r="128" spans="1:88" ht="15" x14ac:dyDescent="0.25">
      <c r="A128" s="52"/>
      <c r="V128" s="225"/>
      <c r="W128" s="225"/>
      <c r="X128" s="225"/>
      <c r="Y128" s="225"/>
      <c r="AI128" s="49"/>
      <c r="AY128" s="49" t="s">
        <v>97</v>
      </c>
      <c r="AZ128" s="49"/>
      <c r="BA128" t="s">
        <v>27</v>
      </c>
      <c r="BB128">
        <v>0</v>
      </c>
      <c r="BC128">
        <v>0</v>
      </c>
      <c r="BD128">
        <v>0</v>
      </c>
      <c r="BE128">
        <v>0</v>
      </c>
      <c r="BF128">
        <v>0</v>
      </c>
      <c r="BG128">
        <v>0</v>
      </c>
      <c r="BH128">
        <v>0</v>
      </c>
      <c r="BI128">
        <v>0</v>
      </c>
      <c r="BJ128">
        <v>2.1</v>
      </c>
      <c r="BK128" s="53">
        <v>49</v>
      </c>
      <c r="BL128" t="s">
        <v>27</v>
      </c>
      <c r="BM128">
        <v>0</v>
      </c>
      <c r="BN128">
        <v>0</v>
      </c>
      <c r="BO128">
        <v>0</v>
      </c>
      <c r="BP128">
        <v>0</v>
      </c>
      <c r="BQ128">
        <v>8.1</v>
      </c>
      <c r="BR128">
        <v>48</v>
      </c>
      <c r="BS128">
        <v>0</v>
      </c>
      <c r="BT128">
        <v>0</v>
      </c>
      <c r="BU128">
        <v>0</v>
      </c>
      <c r="BV128">
        <v>0</v>
      </c>
      <c r="BY128" s="52"/>
    </row>
    <row r="129" spans="1:88" ht="15" x14ac:dyDescent="0.25">
      <c r="A129" s="242" t="s">
        <v>373</v>
      </c>
      <c r="B129">
        <v>0</v>
      </c>
      <c r="C129">
        <v>0</v>
      </c>
      <c r="D129">
        <v>0</v>
      </c>
      <c r="E129">
        <v>0</v>
      </c>
      <c r="F129">
        <v>0</v>
      </c>
      <c r="G129">
        <v>0</v>
      </c>
      <c r="H129">
        <v>0</v>
      </c>
      <c r="I129">
        <v>0</v>
      </c>
      <c r="J129">
        <v>0.1</v>
      </c>
      <c r="K129">
        <v>47</v>
      </c>
      <c r="R129">
        <v>0</v>
      </c>
      <c r="S129">
        <v>0</v>
      </c>
      <c r="T129">
        <v>0.5</v>
      </c>
      <c r="U129">
        <v>47</v>
      </c>
      <c r="V129" s="225">
        <v>0.1</v>
      </c>
      <c r="W129" s="225">
        <v>39</v>
      </c>
      <c r="X129" s="225" t="s">
        <v>108</v>
      </c>
      <c r="Y129" s="225" t="s">
        <v>124</v>
      </c>
      <c r="AI129" s="49" t="s">
        <v>26</v>
      </c>
      <c r="AJ129" t="s">
        <v>129</v>
      </c>
      <c r="AL129" t="s">
        <v>108</v>
      </c>
      <c r="AM129" t="s">
        <v>113</v>
      </c>
      <c r="AN129" t="s">
        <v>108</v>
      </c>
      <c r="AO129" t="s">
        <v>113</v>
      </c>
      <c r="AP129" t="s">
        <v>108</v>
      </c>
      <c r="AQ129" t="s">
        <v>113</v>
      </c>
      <c r="AR129" t="s">
        <v>108</v>
      </c>
      <c r="AS129" t="s">
        <v>130</v>
      </c>
      <c r="AT129" t="s">
        <v>26</v>
      </c>
      <c r="AU129" t="s">
        <v>113</v>
      </c>
      <c r="AY129" s="49"/>
      <c r="AZ129" s="49"/>
      <c r="BK129" s="52"/>
      <c r="BY129" s="53" t="s">
        <v>92</v>
      </c>
      <c r="BZ129" t="s">
        <v>27</v>
      </c>
      <c r="CA129">
        <v>0</v>
      </c>
      <c r="CB129">
        <v>0</v>
      </c>
      <c r="CC129">
        <v>0</v>
      </c>
      <c r="CD129">
        <v>0</v>
      </c>
      <c r="CE129">
        <v>0</v>
      </c>
      <c r="CF129">
        <v>0</v>
      </c>
      <c r="CG129">
        <v>7.7</v>
      </c>
      <c r="CH129">
        <v>45</v>
      </c>
      <c r="CI129">
        <v>7.2</v>
      </c>
      <c r="CJ129">
        <v>51</v>
      </c>
    </row>
    <row r="130" spans="1:88" ht="15" x14ac:dyDescent="0.25">
      <c r="A130" s="52"/>
      <c r="V130" s="225"/>
      <c r="W130" s="225"/>
      <c r="X130" s="225"/>
      <c r="Y130" s="225"/>
      <c r="AI130" s="49" t="s">
        <v>117</v>
      </c>
      <c r="AJ130" t="s">
        <v>27</v>
      </c>
      <c r="AK130">
        <f>AVERAGE(AL130,AN130,AP130)</f>
        <v>34444.700000000004</v>
      </c>
      <c r="AL130">
        <v>47375.1</v>
      </c>
      <c r="AN130">
        <v>18044.2</v>
      </c>
      <c r="AP130">
        <v>37914.800000000003</v>
      </c>
      <c r="AR130">
        <v>45256.4</v>
      </c>
      <c r="AT130">
        <v>48345.4</v>
      </c>
      <c r="AY130" s="49" t="s">
        <v>26</v>
      </c>
      <c r="AZ130" s="49"/>
      <c r="BA130" t="s">
        <v>129</v>
      </c>
      <c r="BB130" t="s">
        <v>108</v>
      </c>
      <c r="BC130" t="s">
        <v>113</v>
      </c>
      <c r="BD130" t="s">
        <v>108</v>
      </c>
      <c r="BE130" t="s">
        <v>113</v>
      </c>
      <c r="BF130" t="s">
        <v>108</v>
      </c>
      <c r="BG130" t="s">
        <v>113</v>
      </c>
      <c r="BH130" t="s">
        <v>108</v>
      </c>
      <c r="BI130" t="s">
        <v>130</v>
      </c>
      <c r="BJ130" t="s">
        <v>26</v>
      </c>
      <c r="BK130" s="53" t="s">
        <v>113</v>
      </c>
      <c r="BL130" t="s">
        <v>27</v>
      </c>
      <c r="BM130">
        <v>0</v>
      </c>
      <c r="BN130">
        <v>0</v>
      </c>
      <c r="BO130">
        <v>0</v>
      </c>
      <c r="BP130">
        <v>0</v>
      </c>
      <c r="BQ130">
        <v>7.9</v>
      </c>
      <c r="BR130">
        <v>50</v>
      </c>
      <c r="BS130">
        <v>0</v>
      </c>
      <c r="BT130">
        <v>0</v>
      </c>
      <c r="BU130">
        <v>0</v>
      </c>
      <c r="BV130">
        <v>0</v>
      </c>
      <c r="BY130" s="52"/>
    </row>
    <row r="131" spans="1:88" ht="15" x14ac:dyDescent="0.25">
      <c r="A131" s="242" t="s">
        <v>264</v>
      </c>
      <c r="B131" t="s">
        <v>26</v>
      </c>
      <c r="C131" t="s">
        <v>124</v>
      </c>
      <c r="D131" t="s">
        <v>109</v>
      </c>
      <c r="E131" t="s">
        <v>103</v>
      </c>
      <c r="F131" t="s">
        <v>118</v>
      </c>
      <c r="G131" t="s">
        <v>113</v>
      </c>
      <c r="H131" t="s">
        <v>108</v>
      </c>
      <c r="I131" t="s">
        <v>124</v>
      </c>
      <c r="J131" t="s">
        <v>108</v>
      </c>
      <c r="K131" t="s">
        <v>113</v>
      </c>
      <c r="R131" t="s">
        <v>108</v>
      </c>
      <c r="S131" t="s">
        <v>124</v>
      </c>
      <c r="T131" t="s">
        <v>118</v>
      </c>
      <c r="U131" t="s">
        <v>124</v>
      </c>
      <c r="V131" t="s">
        <v>108</v>
      </c>
      <c r="W131" t="s">
        <v>124</v>
      </c>
      <c r="AI131" s="93"/>
      <c r="AX131">
        <f>AVERAGE(BB131,BD131,BF131)</f>
        <v>33738.466666666667</v>
      </c>
      <c r="AY131" s="49" t="s">
        <v>117</v>
      </c>
      <c r="AZ131" s="49"/>
      <c r="BA131" t="s">
        <v>27</v>
      </c>
      <c r="BB131">
        <v>18044.2</v>
      </c>
      <c r="BD131">
        <v>37914.800000000003</v>
      </c>
      <c r="BF131">
        <v>45256.4</v>
      </c>
      <c r="BH131">
        <v>48345.4</v>
      </c>
      <c r="BJ131">
        <v>45213.9</v>
      </c>
      <c r="BK131" s="52"/>
      <c r="BY131" s="53" t="s">
        <v>97</v>
      </c>
      <c r="BZ131" t="s">
        <v>27</v>
      </c>
      <c r="CA131">
        <v>0</v>
      </c>
      <c r="CB131">
        <v>0</v>
      </c>
      <c r="CC131">
        <v>0</v>
      </c>
      <c r="CD131">
        <v>0</v>
      </c>
      <c r="CE131">
        <v>0</v>
      </c>
      <c r="CF131">
        <v>0</v>
      </c>
      <c r="CG131">
        <v>2.1</v>
      </c>
      <c r="CH131">
        <v>49</v>
      </c>
      <c r="CI131">
        <v>0</v>
      </c>
      <c r="CJ131">
        <v>0</v>
      </c>
    </row>
    <row r="132" spans="1:88" ht="15" x14ac:dyDescent="0.25">
      <c r="A132" s="258" t="s">
        <v>376</v>
      </c>
      <c r="B132" s="3">
        <v>49202.1</v>
      </c>
      <c r="C132" s="3"/>
      <c r="D132" s="3">
        <v>57473.7</v>
      </c>
      <c r="E132" s="3"/>
      <c r="F132" s="3">
        <v>55394.8</v>
      </c>
      <c r="G132" s="3"/>
      <c r="H132" s="3">
        <v>46684.1</v>
      </c>
      <c r="I132" s="3"/>
      <c r="J132" s="3">
        <v>45845.5</v>
      </c>
      <c r="M132" s="226">
        <f>AVERAGE(B132,D132,F132)</f>
        <v>54023.533333333326</v>
      </c>
      <c r="R132">
        <v>45845.5</v>
      </c>
      <c r="T132">
        <v>47375.1</v>
      </c>
      <c r="Z132" s="158"/>
      <c r="AX132">
        <f>SUM(AX10:AX14)</f>
        <v>25626.733333333334</v>
      </c>
      <c r="BK132" s="53" t="s">
        <v>81</v>
      </c>
      <c r="BL132" t="s">
        <v>27</v>
      </c>
      <c r="BM132">
        <v>0</v>
      </c>
      <c r="BN132">
        <v>0</v>
      </c>
      <c r="BO132">
        <v>0</v>
      </c>
      <c r="BP132">
        <v>0</v>
      </c>
      <c r="BQ132">
        <v>5.9</v>
      </c>
      <c r="BR132">
        <v>52</v>
      </c>
      <c r="BS132">
        <v>0</v>
      </c>
      <c r="BT132">
        <v>0</v>
      </c>
      <c r="BU132">
        <v>0</v>
      </c>
      <c r="BV132">
        <v>0</v>
      </c>
      <c r="BY132" s="52"/>
    </row>
    <row r="133" spans="1:88" ht="15" x14ac:dyDescent="0.25">
      <c r="A133" s="52"/>
      <c r="R133" t="s">
        <v>108</v>
      </c>
      <c r="S133" t="s">
        <v>124</v>
      </c>
      <c r="T133" t="s">
        <v>118</v>
      </c>
      <c r="AX133">
        <f>+AX132/AX131</f>
        <v>0.75957018398386011</v>
      </c>
      <c r="BK133" s="52"/>
      <c r="BY133" s="53" t="s">
        <v>86</v>
      </c>
      <c r="BZ133" t="s">
        <v>27</v>
      </c>
      <c r="CA133">
        <v>0</v>
      </c>
      <c r="CB133">
        <v>0</v>
      </c>
      <c r="CC133">
        <v>0</v>
      </c>
      <c r="CD133">
        <v>0</v>
      </c>
      <c r="CE133">
        <v>0</v>
      </c>
      <c r="CF133">
        <v>0</v>
      </c>
      <c r="CG133">
        <v>0</v>
      </c>
      <c r="CH133">
        <v>0</v>
      </c>
      <c r="CI133">
        <v>44.5</v>
      </c>
      <c r="CJ133">
        <v>33</v>
      </c>
    </row>
    <row r="134" spans="1:88" ht="15" x14ac:dyDescent="0.25">
      <c r="A134" s="242" t="s">
        <v>264</v>
      </c>
      <c r="B134" t="s">
        <v>26</v>
      </c>
      <c r="C134" t="s">
        <v>124</v>
      </c>
      <c r="D134" t="s">
        <v>109</v>
      </c>
      <c r="E134" t="s">
        <v>103</v>
      </c>
      <c r="F134" t="s">
        <v>118</v>
      </c>
      <c r="G134" t="s">
        <v>113</v>
      </c>
      <c r="H134" t="s">
        <v>108</v>
      </c>
      <c r="I134" t="s">
        <v>124</v>
      </c>
      <c r="J134" t="s">
        <v>108</v>
      </c>
      <c r="K134" t="s">
        <v>113</v>
      </c>
      <c r="R134">
        <v>47375.1</v>
      </c>
      <c r="T134">
        <v>18044.2</v>
      </c>
      <c r="Z134" s="226">
        <f>AVERAGE(B132,D132,F132)</f>
        <v>54023.533333333326</v>
      </c>
      <c r="BK134" s="53" t="s">
        <v>82</v>
      </c>
      <c r="BL134" t="s">
        <v>27</v>
      </c>
      <c r="BM134">
        <v>0</v>
      </c>
      <c r="BN134">
        <v>0</v>
      </c>
      <c r="BO134">
        <v>0</v>
      </c>
      <c r="BP134">
        <v>0</v>
      </c>
      <c r="BQ134">
        <v>3.6</v>
      </c>
      <c r="BR134">
        <v>53</v>
      </c>
      <c r="BS134">
        <v>7.1</v>
      </c>
      <c r="BT134">
        <v>42</v>
      </c>
      <c r="BU134">
        <v>5.5</v>
      </c>
      <c r="BV134">
        <v>51</v>
      </c>
      <c r="BY134" s="52"/>
    </row>
    <row r="135" spans="1:88" ht="15" x14ac:dyDescent="0.25">
      <c r="A135" s="52"/>
      <c r="B135" s="52"/>
      <c r="C135" s="52"/>
      <c r="D135" s="52"/>
      <c r="BK135" s="52"/>
      <c r="BY135" s="53" t="s">
        <v>56</v>
      </c>
      <c r="BZ135" t="s">
        <v>27</v>
      </c>
      <c r="CA135">
        <v>0</v>
      </c>
      <c r="CB135">
        <v>0</v>
      </c>
      <c r="CC135">
        <v>0</v>
      </c>
      <c r="CD135">
        <v>0</v>
      </c>
      <c r="CE135">
        <v>0</v>
      </c>
      <c r="CF135">
        <v>0</v>
      </c>
      <c r="CG135">
        <v>0</v>
      </c>
      <c r="CH135">
        <v>0</v>
      </c>
      <c r="CI135">
        <v>23.9</v>
      </c>
      <c r="CJ135">
        <v>40</v>
      </c>
    </row>
    <row r="136" spans="1:88" ht="15" x14ac:dyDescent="0.25">
      <c r="A136" s="53"/>
      <c r="B136" s="53"/>
      <c r="C136" s="53"/>
      <c r="D136" s="53"/>
      <c r="BK136" s="53" t="s">
        <v>93</v>
      </c>
      <c r="BL136" t="s">
        <v>27</v>
      </c>
      <c r="BM136">
        <v>0</v>
      </c>
      <c r="BN136">
        <v>0</v>
      </c>
      <c r="BO136">
        <v>0</v>
      </c>
      <c r="BP136">
        <v>0</v>
      </c>
      <c r="BQ136">
        <v>2</v>
      </c>
      <c r="BR136">
        <v>54</v>
      </c>
      <c r="BS136">
        <v>0</v>
      </c>
      <c r="BT136">
        <v>0</v>
      </c>
      <c r="BU136">
        <v>0</v>
      </c>
      <c r="BV136">
        <v>0</v>
      </c>
      <c r="BY136" s="52"/>
    </row>
    <row r="137" spans="1:88" ht="15" x14ac:dyDescent="0.25">
      <c r="A137" s="53"/>
      <c r="B137" s="53"/>
      <c r="C137" s="53"/>
      <c r="D137" s="53"/>
      <c r="BK137" s="52"/>
      <c r="BY137" s="53" t="s">
        <v>33</v>
      </c>
      <c r="BZ137" t="s">
        <v>27</v>
      </c>
      <c r="CA137">
        <v>0</v>
      </c>
      <c r="CB137">
        <v>0</v>
      </c>
      <c r="CC137">
        <v>0</v>
      </c>
      <c r="CD137">
        <v>0</v>
      </c>
      <c r="CE137">
        <v>0</v>
      </c>
      <c r="CF137">
        <v>0</v>
      </c>
      <c r="CG137">
        <v>0</v>
      </c>
      <c r="CH137">
        <v>0</v>
      </c>
      <c r="CI137">
        <v>23.1</v>
      </c>
      <c r="CJ137">
        <v>41</v>
      </c>
    </row>
    <row r="138" spans="1:88" ht="15" x14ac:dyDescent="0.25">
      <c r="BK138" s="53" t="s">
        <v>98</v>
      </c>
      <c r="BL138" t="s">
        <v>27</v>
      </c>
      <c r="BM138">
        <v>0</v>
      </c>
      <c r="BN138">
        <v>0</v>
      </c>
      <c r="BO138">
        <v>0</v>
      </c>
      <c r="BP138">
        <v>0</v>
      </c>
      <c r="BQ138">
        <v>0</v>
      </c>
      <c r="BR138">
        <v>0</v>
      </c>
      <c r="BS138">
        <v>31.5</v>
      </c>
      <c r="BT138">
        <v>37</v>
      </c>
      <c r="BU138">
        <v>0</v>
      </c>
      <c r="BV138">
        <v>0</v>
      </c>
      <c r="BY138" s="52"/>
    </row>
    <row r="139" spans="1:88" ht="15" x14ac:dyDescent="0.25">
      <c r="BK139" s="52"/>
      <c r="BY139" s="53" t="s">
        <v>83</v>
      </c>
      <c r="BZ139" t="s">
        <v>27</v>
      </c>
      <c r="CA139">
        <v>0</v>
      </c>
      <c r="CB139">
        <v>0</v>
      </c>
      <c r="CC139">
        <v>0</v>
      </c>
      <c r="CD139">
        <v>0</v>
      </c>
      <c r="CE139">
        <v>0</v>
      </c>
      <c r="CF139">
        <v>0</v>
      </c>
      <c r="CG139">
        <v>0</v>
      </c>
      <c r="CH139">
        <v>0</v>
      </c>
      <c r="CI139">
        <v>22.7</v>
      </c>
      <c r="CJ139">
        <v>42</v>
      </c>
    </row>
    <row r="140" spans="1:88" ht="15" x14ac:dyDescent="0.25">
      <c r="BK140" s="53" t="s">
        <v>94</v>
      </c>
      <c r="BL140" t="s">
        <v>27</v>
      </c>
      <c r="BM140">
        <v>0</v>
      </c>
      <c r="BN140">
        <v>0</v>
      </c>
      <c r="BO140">
        <v>0</v>
      </c>
      <c r="BP140">
        <v>0</v>
      </c>
      <c r="BQ140">
        <v>0</v>
      </c>
      <c r="BR140">
        <v>0</v>
      </c>
      <c r="BS140">
        <v>7.1</v>
      </c>
      <c r="BT140">
        <v>43</v>
      </c>
      <c r="BU140">
        <v>0</v>
      </c>
      <c r="BV140">
        <v>0</v>
      </c>
      <c r="BY140" s="52"/>
    </row>
    <row r="141" spans="1:88" ht="15" x14ac:dyDescent="0.25">
      <c r="BK141" s="52"/>
      <c r="BY141" s="53" t="s">
        <v>53</v>
      </c>
      <c r="BZ141" t="s">
        <v>27</v>
      </c>
      <c r="CA141">
        <v>0</v>
      </c>
      <c r="CB141">
        <v>0</v>
      </c>
      <c r="CC141">
        <v>0</v>
      </c>
      <c r="CD141">
        <v>0</v>
      </c>
      <c r="CE141">
        <v>0</v>
      </c>
      <c r="CF141">
        <v>0</v>
      </c>
      <c r="CG141">
        <v>0</v>
      </c>
      <c r="CH141">
        <v>0</v>
      </c>
      <c r="CI141">
        <v>8.1999999999999993</v>
      </c>
      <c r="CJ141">
        <v>48</v>
      </c>
    </row>
    <row r="142" spans="1:88" ht="15" x14ac:dyDescent="0.25">
      <c r="BK142" s="53" t="s">
        <v>96</v>
      </c>
      <c r="BL142" t="s">
        <v>27</v>
      </c>
      <c r="BM142">
        <v>0</v>
      </c>
      <c r="BN142">
        <v>0</v>
      </c>
      <c r="BO142">
        <v>0</v>
      </c>
      <c r="BP142">
        <v>0</v>
      </c>
      <c r="BQ142">
        <v>0</v>
      </c>
      <c r="BR142">
        <v>0</v>
      </c>
      <c r="BS142">
        <v>4</v>
      </c>
      <c r="BT142">
        <v>47</v>
      </c>
      <c r="BU142">
        <v>6.3</v>
      </c>
      <c r="BV142">
        <v>48</v>
      </c>
      <c r="BY142" s="52"/>
    </row>
    <row r="143" spans="1:88" ht="15" x14ac:dyDescent="0.25">
      <c r="BK143" s="52"/>
      <c r="BY143" s="53" t="s">
        <v>78</v>
      </c>
      <c r="BZ143" t="s">
        <v>27</v>
      </c>
      <c r="CA143">
        <v>0</v>
      </c>
      <c r="CB143">
        <v>0</v>
      </c>
      <c r="CC143">
        <v>0</v>
      </c>
      <c r="CD143">
        <v>0</v>
      </c>
      <c r="CE143">
        <v>0</v>
      </c>
      <c r="CF143">
        <v>0</v>
      </c>
      <c r="CG143">
        <v>0</v>
      </c>
      <c r="CH143">
        <v>0</v>
      </c>
      <c r="CI143">
        <v>7.9</v>
      </c>
      <c r="CJ143">
        <v>50</v>
      </c>
    </row>
    <row r="144" spans="1:88" ht="15" x14ac:dyDescent="0.25">
      <c r="BK144" s="53" t="s">
        <v>95</v>
      </c>
      <c r="BL144" t="s">
        <v>27</v>
      </c>
      <c r="BM144">
        <v>0</v>
      </c>
      <c r="BN144">
        <v>0</v>
      </c>
      <c r="BO144">
        <v>0</v>
      </c>
      <c r="BP144">
        <v>0</v>
      </c>
      <c r="BQ144">
        <v>0</v>
      </c>
      <c r="BR144">
        <v>0</v>
      </c>
      <c r="BS144">
        <v>0.5</v>
      </c>
      <c r="BT144">
        <v>51</v>
      </c>
      <c r="BU144">
        <v>0</v>
      </c>
      <c r="BV144">
        <v>0</v>
      </c>
      <c r="BY144" s="52"/>
    </row>
    <row r="145" spans="63:88" ht="15" x14ac:dyDescent="0.25">
      <c r="BK145" s="52"/>
      <c r="BY145" s="53" t="s">
        <v>81</v>
      </c>
      <c r="BZ145" t="s">
        <v>27</v>
      </c>
      <c r="CA145">
        <v>0</v>
      </c>
      <c r="CB145">
        <v>0</v>
      </c>
      <c r="CC145">
        <v>0</v>
      </c>
      <c r="CD145">
        <v>0</v>
      </c>
      <c r="CE145">
        <v>0</v>
      </c>
      <c r="CF145">
        <v>0</v>
      </c>
      <c r="CG145">
        <v>0</v>
      </c>
      <c r="CH145">
        <v>0</v>
      </c>
      <c r="CI145">
        <v>5.9</v>
      </c>
      <c r="CJ145">
        <v>52</v>
      </c>
    </row>
    <row r="146" spans="63:88" ht="15" x14ac:dyDescent="0.25">
      <c r="BK146" s="53" t="s">
        <v>114</v>
      </c>
      <c r="BL146" t="s">
        <v>27</v>
      </c>
      <c r="BM146">
        <v>0</v>
      </c>
      <c r="BN146">
        <v>0</v>
      </c>
      <c r="BO146">
        <v>0</v>
      </c>
      <c r="BP146">
        <v>0</v>
      </c>
      <c r="BQ146">
        <v>0</v>
      </c>
      <c r="BR146">
        <v>0</v>
      </c>
      <c r="BS146">
        <v>0</v>
      </c>
      <c r="BT146">
        <v>0</v>
      </c>
      <c r="BU146">
        <v>141.80000000000001</v>
      </c>
      <c r="BV146">
        <v>30</v>
      </c>
      <c r="BY146" s="52"/>
    </row>
    <row r="147" spans="63:88" ht="15" x14ac:dyDescent="0.25">
      <c r="BK147" s="52"/>
      <c r="BY147" s="53" t="s">
        <v>82</v>
      </c>
      <c r="BZ147" t="s">
        <v>27</v>
      </c>
      <c r="CA147">
        <v>0</v>
      </c>
      <c r="CB147">
        <v>0</v>
      </c>
      <c r="CC147">
        <v>0</v>
      </c>
      <c r="CD147">
        <v>0</v>
      </c>
      <c r="CE147">
        <v>0</v>
      </c>
      <c r="CF147">
        <v>0</v>
      </c>
      <c r="CG147">
        <v>0</v>
      </c>
      <c r="CH147">
        <v>0</v>
      </c>
      <c r="CI147">
        <v>3.6</v>
      </c>
      <c r="CJ147">
        <v>53</v>
      </c>
    </row>
    <row r="148" spans="63:88" ht="15" x14ac:dyDescent="0.25">
      <c r="BK148" s="53" t="s">
        <v>115</v>
      </c>
      <c r="BL148" t="s">
        <v>27</v>
      </c>
      <c r="BM148">
        <v>0</v>
      </c>
      <c r="BN148">
        <v>0</v>
      </c>
      <c r="BO148">
        <v>0</v>
      </c>
      <c r="BP148">
        <v>0</v>
      </c>
      <c r="BQ148">
        <v>0</v>
      </c>
      <c r="BR148">
        <v>0</v>
      </c>
      <c r="BS148">
        <v>0</v>
      </c>
      <c r="BT148">
        <v>0</v>
      </c>
      <c r="BU148">
        <v>5.6</v>
      </c>
      <c r="BV148">
        <v>50</v>
      </c>
      <c r="BY148" s="52"/>
    </row>
    <row r="149" spans="63:88" ht="15" x14ac:dyDescent="0.25">
      <c r="BK149" s="52"/>
      <c r="BY149" s="53" t="s">
        <v>93</v>
      </c>
      <c r="BZ149" t="s">
        <v>27</v>
      </c>
      <c r="CA149">
        <v>0</v>
      </c>
      <c r="CB149">
        <v>0</v>
      </c>
      <c r="CC149">
        <v>0</v>
      </c>
      <c r="CD149">
        <v>0</v>
      </c>
      <c r="CE149">
        <v>0</v>
      </c>
      <c r="CF149">
        <v>0</v>
      </c>
      <c r="CG149">
        <v>0</v>
      </c>
      <c r="CH149">
        <v>0</v>
      </c>
      <c r="CI149">
        <v>2</v>
      </c>
      <c r="CJ149">
        <v>54</v>
      </c>
    </row>
    <row r="150" spans="63:88" ht="15" x14ac:dyDescent="0.25">
      <c r="BK150" s="53" t="s">
        <v>26</v>
      </c>
      <c r="BL150" t="s">
        <v>129</v>
      </c>
      <c r="BM150" t="s">
        <v>108</v>
      </c>
      <c r="BN150" t="s">
        <v>113</v>
      </c>
      <c r="BO150" t="s">
        <v>108</v>
      </c>
      <c r="BP150" t="s">
        <v>113</v>
      </c>
      <c r="BQ150" t="s">
        <v>108</v>
      </c>
      <c r="BR150" t="s">
        <v>113</v>
      </c>
      <c r="BS150" t="s">
        <v>108</v>
      </c>
      <c r="BT150" t="s">
        <v>130</v>
      </c>
      <c r="BU150" t="s">
        <v>26</v>
      </c>
      <c r="BV150" t="s">
        <v>113</v>
      </c>
      <c r="BY150" s="52"/>
    </row>
    <row r="151" spans="63:88" ht="15" x14ac:dyDescent="0.25">
      <c r="BK151" s="53" t="s">
        <v>117</v>
      </c>
      <c r="BL151" t="s">
        <v>27</v>
      </c>
      <c r="BM151">
        <v>48405.1</v>
      </c>
      <c r="BO151">
        <v>45213.9</v>
      </c>
      <c r="BQ151">
        <v>59968.1</v>
      </c>
      <c r="BS151">
        <v>54068.7</v>
      </c>
      <c r="BU151">
        <v>54353.599999999999</v>
      </c>
      <c r="BY151" s="53" t="s">
        <v>26</v>
      </c>
      <c r="BZ151" t="s">
        <v>129</v>
      </c>
      <c r="CA151" t="s">
        <v>108</v>
      </c>
      <c r="CB151" t="s">
        <v>113</v>
      </c>
      <c r="CC151" t="s">
        <v>108</v>
      </c>
      <c r="CD151" t="s">
        <v>113</v>
      </c>
      <c r="CE151" t="s">
        <v>108</v>
      </c>
      <c r="CF151" t="s">
        <v>130</v>
      </c>
      <c r="CG151" t="s">
        <v>26</v>
      </c>
      <c r="CH151" t="s">
        <v>130</v>
      </c>
      <c r="CI151" t="s">
        <v>26</v>
      </c>
      <c r="CJ151" t="s">
        <v>113</v>
      </c>
    </row>
    <row r="152" spans="63:88" ht="15" x14ac:dyDescent="0.25">
      <c r="BY152" s="53" t="s">
        <v>117</v>
      </c>
      <c r="BZ152" t="s">
        <v>27</v>
      </c>
      <c r="CA152">
        <v>37914.800000000003</v>
      </c>
      <c r="CC152">
        <v>45256.4</v>
      </c>
      <c r="CE152">
        <v>48345.4</v>
      </c>
      <c r="CG152">
        <v>45213.9</v>
      </c>
      <c r="CI152">
        <v>59968.1</v>
      </c>
    </row>
    <row r="153" spans="63:88" x14ac:dyDescent="0.25">
      <c r="BY153" s="52"/>
    </row>
    <row r="154" spans="63:88" ht="15" x14ac:dyDescent="0.25">
      <c r="BY154" s="53" t="s">
        <v>26</v>
      </c>
      <c r="BZ154" t="s">
        <v>129</v>
      </c>
      <c r="CA154" t="s">
        <v>108</v>
      </c>
      <c r="CB154" t="s">
        <v>113</v>
      </c>
      <c r="CC154" t="s">
        <v>108</v>
      </c>
      <c r="CD154" t="s">
        <v>113</v>
      </c>
      <c r="CE154" t="s">
        <v>108</v>
      </c>
      <c r="CF154" t="s">
        <v>130</v>
      </c>
      <c r="CG154" t="s">
        <v>26</v>
      </c>
      <c r="CH154" t="s">
        <v>130</v>
      </c>
      <c r="CI154" t="s">
        <v>26</v>
      </c>
      <c r="CJ154" t="s">
        <v>113</v>
      </c>
    </row>
    <row r="155" spans="63:88" ht="15" x14ac:dyDescent="0.25">
      <c r="BY155" s="53"/>
      <c r="CA155" t="s">
        <v>117</v>
      </c>
      <c r="CB155" t="s">
        <v>131</v>
      </c>
      <c r="CC155" t="s">
        <v>132</v>
      </c>
      <c r="CD155" t="s">
        <v>133</v>
      </c>
      <c r="CE155" t="s">
        <v>184</v>
      </c>
      <c r="CF155" t="s">
        <v>185</v>
      </c>
      <c r="CG155" t="s">
        <v>110</v>
      </c>
    </row>
    <row r="156" spans="63:88" ht="15" x14ac:dyDescent="0.25">
      <c r="BY156" s="53"/>
      <c r="CA156" t="s">
        <v>137</v>
      </c>
      <c r="CB156" t="s">
        <v>138</v>
      </c>
      <c r="CC156" t="s">
        <v>139</v>
      </c>
      <c r="CD156" t="s">
        <v>140</v>
      </c>
      <c r="CE156" t="s">
        <v>141</v>
      </c>
      <c r="CF156" t="s">
        <v>142</v>
      </c>
      <c r="CG156" t="s">
        <v>179</v>
      </c>
      <c r="CH156" s="54">
        <v>40909</v>
      </c>
    </row>
    <row r="157" spans="63:88" ht="15" x14ac:dyDescent="0.25">
      <c r="BY157" s="53"/>
      <c r="CB157" t="s">
        <v>144</v>
      </c>
      <c r="CC157" t="s">
        <v>145</v>
      </c>
      <c r="CD157" t="s">
        <v>146</v>
      </c>
      <c r="CE157" t="s">
        <v>147</v>
      </c>
      <c r="CF157" t="s">
        <v>180</v>
      </c>
      <c r="CG157" t="s">
        <v>181</v>
      </c>
    </row>
    <row r="158" spans="63:88" ht="15" x14ac:dyDescent="0.25">
      <c r="BY158" s="53"/>
      <c r="CC158" t="s">
        <v>150</v>
      </c>
      <c r="CD158" t="s">
        <v>151</v>
      </c>
      <c r="CE158" t="s">
        <v>152</v>
      </c>
      <c r="CF158" t="s">
        <v>153</v>
      </c>
    </row>
    <row r="159" spans="63:88" x14ac:dyDescent="0.25">
      <c r="BY159" s="52"/>
    </row>
    <row r="160" spans="63:88" ht="15" x14ac:dyDescent="0.25">
      <c r="BY160" s="53"/>
      <c r="CA160" t="s">
        <v>182</v>
      </c>
      <c r="CB160">
        <v>2012</v>
      </c>
      <c r="CC160" t="s">
        <v>183</v>
      </c>
      <c r="CD160">
        <v>2011</v>
      </c>
      <c r="CE160" t="s">
        <v>154</v>
      </c>
      <c r="CF160">
        <v>2010</v>
      </c>
      <c r="CG160" t="s">
        <v>155</v>
      </c>
      <c r="CH160">
        <v>2009</v>
      </c>
      <c r="CI160" t="s">
        <v>156</v>
      </c>
      <c r="CJ160">
        <v>2008</v>
      </c>
    </row>
    <row r="161" spans="77:88" ht="15" x14ac:dyDescent="0.25">
      <c r="BY161" s="53" t="s">
        <v>110</v>
      </c>
      <c r="CA161" t="s">
        <v>111</v>
      </c>
      <c r="CB161" t="s">
        <v>112</v>
      </c>
      <c r="CC161" t="s">
        <v>111</v>
      </c>
      <c r="CD161" t="s">
        <v>112</v>
      </c>
      <c r="CE161" t="s">
        <v>111</v>
      </c>
      <c r="CF161" t="s">
        <v>112</v>
      </c>
      <c r="CG161" t="s">
        <v>111</v>
      </c>
      <c r="CH161" t="s">
        <v>112</v>
      </c>
      <c r="CI161" t="s">
        <v>111</v>
      </c>
      <c r="CJ161" t="s">
        <v>112</v>
      </c>
    </row>
    <row r="162" spans="77:88" ht="15" x14ac:dyDescent="0.25">
      <c r="BY162" s="53" t="s">
        <v>26</v>
      </c>
      <c r="BZ162" t="s">
        <v>129</v>
      </c>
      <c r="CA162" t="s">
        <v>108</v>
      </c>
      <c r="CB162" t="s">
        <v>113</v>
      </c>
      <c r="CC162" t="s">
        <v>108</v>
      </c>
      <c r="CD162" t="s">
        <v>113</v>
      </c>
      <c r="CE162" t="s">
        <v>108</v>
      </c>
      <c r="CF162" t="s">
        <v>130</v>
      </c>
      <c r="CG162" t="s">
        <v>26</v>
      </c>
      <c r="CH162" t="s">
        <v>130</v>
      </c>
      <c r="CI162" t="s">
        <v>26</v>
      </c>
      <c r="CJ162" t="s">
        <v>113</v>
      </c>
    </row>
    <row r="163" spans="77:88" ht="15" x14ac:dyDescent="0.25">
      <c r="BY163" s="53" t="s">
        <v>71</v>
      </c>
      <c r="BZ163" t="s">
        <v>27</v>
      </c>
      <c r="CA163">
        <v>836.6</v>
      </c>
      <c r="CB163">
        <v>1</v>
      </c>
      <c r="CC163">
        <v>1984.3</v>
      </c>
      <c r="CD163">
        <v>1</v>
      </c>
      <c r="CE163">
        <v>2269.3000000000002</v>
      </c>
      <c r="CF163">
        <v>1</v>
      </c>
      <c r="CG163">
        <v>2192.6</v>
      </c>
      <c r="CH163">
        <v>1</v>
      </c>
      <c r="CI163">
        <v>747.1</v>
      </c>
      <c r="CJ163">
        <v>2</v>
      </c>
    </row>
    <row r="164" spans="77:88" x14ac:dyDescent="0.25">
      <c r="BY164" s="52"/>
    </row>
    <row r="165" spans="77:88" ht="15" x14ac:dyDescent="0.25">
      <c r="BY165" s="53" t="s">
        <v>34</v>
      </c>
      <c r="BZ165" t="s">
        <v>27</v>
      </c>
      <c r="CA165">
        <v>111.1</v>
      </c>
      <c r="CB165">
        <v>2</v>
      </c>
      <c r="CC165">
        <v>305.60000000000002</v>
      </c>
      <c r="CD165">
        <v>3</v>
      </c>
      <c r="CE165">
        <v>870.3</v>
      </c>
      <c r="CF165">
        <v>2</v>
      </c>
      <c r="CG165">
        <v>363.2</v>
      </c>
      <c r="CH165">
        <v>2</v>
      </c>
      <c r="CI165">
        <v>578</v>
      </c>
      <c r="CJ165">
        <v>3</v>
      </c>
    </row>
    <row r="166" spans="77:88" x14ac:dyDescent="0.25">
      <c r="BY166" s="52"/>
    </row>
    <row r="167" spans="77:88" ht="15" x14ac:dyDescent="0.25">
      <c r="BY167" s="53" t="s">
        <v>42</v>
      </c>
      <c r="BZ167" t="s">
        <v>27</v>
      </c>
      <c r="CA167">
        <v>0.3</v>
      </c>
      <c r="CB167">
        <v>3</v>
      </c>
      <c r="CC167">
        <v>0.3</v>
      </c>
      <c r="CD167">
        <v>11</v>
      </c>
      <c r="CE167">
        <v>0.3</v>
      </c>
      <c r="CF167">
        <v>6</v>
      </c>
      <c r="CG167">
        <v>0.3</v>
      </c>
      <c r="CH167">
        <v>7</v>
      </c>
      <c r="CI167">
        <v>0.2</v>
      </c>
      <c r="CJ167">
        <v>20</v>
      </c>
    </row>
    <row r="168" spans="77:88" x14ac:dyDescent="0.25">
      <c r="BY168" s="52"/>
    </row>
    <row r="169" spans="77:88" ht="15" x14ac:dyDescent="0.25">
      <c r="BY169" s="53" t="s">
        <v>60</v>
      </c>
      <c r="BZ169" t="s">
        <v>27</v>
      </c>
      <c r="CA169">
        <v>0.3</v>
      </c>
      <c r="CB169">
        <v>4</v>
      </c>
      <c r="CC169">
        <v>0.2</v>
      </c>
      <c r="CD169">
        <v>12</v>
      </c>
      <c r="CE169">
        <v>1</v>
      </c>
      <c r="CF169">
        <v>5</v>
      </c>
      <c r="CG169">
        <v>1.4</v>
      </c>
      <c r="CH169">
        <v>6</v>
      </c>
      <c r="CI169">
        <v>2.5</v>
      </c>
      <c r="CJ169">
        <v>19</v>
      </c>
    </row>
    <row r="170" spans="77:88" x14ac:dyDescent="0.25">
      <c r="BY170" s="52"/>
    </row>
    <row r="171" spans="77:88" ht="15" x14ac:dyDescent="0.25">
      <c r="BY171" s="53" t="s">
        <v>29</v>
      </c>
      <c r="BZ171" t="s">
        <v>27</v>
      </c>
      <c r="CA171">
        <v>0</v>
      </c>
      <c r="CB171">
        <v>0</v>
      </c>
      <c r="CC171">
        <v>655.8</v>
      </c>
      <c r="CD171">
        <v>2</v>
      </c>
      <c r="CE171">
        <v>0</v>
      </c>
      <c r="CF171">
        <v>0</v>
      </c>
      <c r="CG171">
        <v>0</v>
      </c>
      <c r="CH171">
        <v>0</v>
      </c>
      <c r="CI171">
        <v>2460</v>
      </c>
      <c r="CJ171">
        <v>1</v>
      </c>
    </row>
    <row r="172" spans="77:88" x14ac:dyDescent="0.25">
      <c r="BY172" s="52"/>
    </row>
    <row r="173" spans="77:88" ht="15" x14ac:dyDescent="0.25">
      <c r="BY173" s="53" t="s">
        <v>40</v>
      </c>
      <c r="BZ173" t="s">
        <v>27</v>
      </c>
      <c r="CA173">
        <v>0</v>
      </c>
      <c r="CB173">
        <v>0</v>
      </c>
      <c r="CC173">
        <v>125.1</v>
      </c>
      <c r="CD173">
        <v>4</v>
      </c>
      <c r="CE173">
        <v>5.9</v>
      </c>
      <c r="CF173">
        <v>4</v>
      </c>
      <c r="CG173">
        <v>0</v>
      </c>
      <c r="CH173">
        <v>0</v>
      </c>
      <c r="CI173">
        <v>181.8</v>
      </c>
      <c r="CJ173">
        <v>8</v>
      </c>
    </row>
    <row r="174" spans="77:88" x14ac:dyDescent="0.25">
      <c r="BY174" s="52"/>
    </row>
    <row r="175" spans="77:88" ht="15" x14ac:dyDescent="0.25">
      <c r="BY175" s="53" t="s">
        <v>55</v>
      </c>
      <c r="BZ175" t="s">
        <v>27</v>
      </c>
      <c r="CA175">
        <v>0</v>
      </c>
      <c r="CB175">
        <v>0</v>
      </c>
      <c r="CC175">
        <v>111.9</v>
      </c>
      <c r="CD175">
        <v>5</v>
      </c>
      <c r="CE175">
        <v>97.6</v>
      </c>
      <c r="CF175">
        <v>3</v>
      </c>
      <c r="CG175">
        <v>0</v>
      </c>
      <c r="CH175">
        <v>0</v>
      </c>
      <c r="CI175">
        <v>0</v>
      </c>
      <c r="CJ175">
        <v>0</v>
      </c>
    </row>
    <row r="176" spans="77:88" x14ac:dyDescent="0.25">
      <c r="BY176" s="52"/>
    </row>
    <row r="177" spans="77:88" ht="15" x14ac:dyDescent="0.25">
      <c r="BY177" s="53" t="s">
        <v>168</v>
      </c>
      <c r="BZ177" t="s">
        <v>27</v>
      </c>
      <c r="CA177">
        <v>0</v>
      </c>
      <c r="CB177">
        <v>0</v>
      </c>
      <c r="CC177">
        <v>68</v>
      </c>
      <c r="CD177">
        <v>6</v>
      </c>
      <c r="CE177">
        <v>0</v>
      </c>
      <c r="CF177">
        <v>0</v>
      </c>
      <c r="CG177">
        <v>0</v>
      </c>
      <c r="CH177">
        <v>0</v>
      </c>
      <c r="CI177">
        <v>393.4</v>
      </c>
      <c r="CJ177">
        <v>5</v>
      </c>
    </row>
    <row r="178" spans="77:88" x14ac:dyDescent="0.25">
      <c r="BY178" s="52"/>
    </row>
    <row r="179" spans="77:88" ht="15" x14ac:dyDescent="0.25">
      <c r="BY179" s="53" t="s">
        <v>162</v>
      </c>
      <c r="BZ179" t="s">
        <v>27</v>
      </c>
      <c r="CA179">
        <v>0</v>
      </c>
      <c r="CB179">
        <v>0</v>
      </c>
      <c r="CC179">
        <v>39.6</v>
      </c>
      <c r="CD179">
        <v>7</v>
      </c>
      <c r="CE179">
        <v>0</v>
      </c>
      <c r="CF179">
        <v>0</v>
      </c>
      <c r="CG179">
        <v>0</v>
      </c>
      <c r="CH179">
        <v>0</v>
      </c>
      <c r="CI179">
        <v>563.79999999999995</v>
      </c>
      <c r="CJ179">
        <v>4</v>
      </c>
    </row>
    <row r="180" spans="77:88" x14ac:dyDescent="0.25">
      <c r="BY180" s="52"/>
    </row>
    <row r="181" spans="77:88" ht="15" x14ac:dyDescent="0.25">
      <c r="BY181" s="53" t="s">
        <v>164</v>
      </c>
      <c r="BZ181" t="s">
        <v>27</v>
      </c>
      <c r="CA181">
        <v>0</v>
      </c>
      <c r="CB181">
        <v>0</v>
      </c>
      <c r="CC181">
        <v>33</v>
      </c>
      <c r="CD181">
        <v>8</v>
      </c>
      <c r="CE181">
        <v>0</v>
      </c>
      <c r="CF181">
        <v>0</v>
      </c>
      <c r="CG181">
        <v>38.5</v>
      </c>
      <c r="CH181">
        <v>3</v>
      </c>
      <c r="CI181">
        <v>297.39999999999998</v>
      </c>
      <c r="CJ181">
        <v>6</v>
      </c>
    </row>
    <row r="182" spans="77:88" x14ac:dyDescent="0.25">
      <c r="BY182" s="52"/>
    </row>
    <row r="183" spans="77:88" ht="15" x14ac:dyDescent="0.25">
      <c r="BY183" s="53" t="s">
        <v>61</v>
      </c>
      <c r="BZ183" t="s">
        <v>27</v>
      </c>
      <c r="CA183">
        <v>0</v>
      </c>
      <c r="CB183">
        <v>0</v>
      </c>
      <c r="CC183">
        <v>6.3</v>
      </c>
      <c r="CD183">
        <v>9</v>
      </c>
      <c r="CE183">
        <v>0</v>
      </c>
      <c r="CF183">
        <v>0</v>
      </c>
      <c r="CG183">
        <v>0</v>
      </c>
      <c r="CH183">
        <v>0</v>
      </c>
      <c r="CI183">
        <v>0</v>
      </c>
      <c r="CJ183">
        <v>0</v>
      </c>
    </row>
    <row r="184" spans="77:88" x14ac:dyDescent="0.25">
      <c r="BY184" s="52"/>
    </row>
    <row r="185" spans="77:88" ht="15" x14ac:dyDescent="0.25">
      <c r="BY185" s="53" t="s">
        <v>35</v>
      </c>
      <c r="BZ185" t="s">
        <v>27</v>
      </c>
      <c r="CA185">
        <v>0</v>
      </c>
      <c r="CB185">
        <v>0</v>
      </c>
      <c r="CC185">
        <v>4.8</v>
      </c>
      <c r="CD185">
        <v>10</v>
      </c>
      <c r="CE185">
        <v>0</v>
      </c>
      <c r="CF185">
        <v>0</v>
      </c>
      <c r="CG185">
        <v>0</v>
      </c>
      <c r="CH185">
        <v>0</v>
      </c>
      <c r="CI185">
        <v>0</v>
      </c>
      <c r="CJ185">
        <v>0</v>
      </c>
    </row>
    <row r="186" spans="77:88" x14ac:dyDescent="0.25">
      <c r="BY186" s="52"/>
    </row>
    <row r="187" spans="77:88" ht="15" x14ac:dyDescent="0.25">
      <c r="BY187" s="53" t="s">
        <v>106</v>
      </c>
      <c r="BZ187" t="s">
        <v>27</v>
      </c>
      <c r="CA187">
        <v>0</v>
      </c>
      <c r="CB187">
        <v>0</v>
      </c>
      <c r="CC187">
        <v>0.1</v>
      </c>
      <c r="CD187">
        <v>13</v>
      </c>
      <c r="CE187">
        <v>0</v>
      </c>
      <c r="CF187">
        <v>0</v>
      </c>
      <c r="CG187">
        <v>0</v>
      </c>
      <c r="CH187">
        <v>0</v>
      </c>
      <c r="CI187">
        <v>0</v>
      </c>
      <c r="CJ187">
        <v>0</v>
      </c>
    </row>
    <row r="188" spans="77:88" x14ac:dyDescent="0.25">
      <c r="BY188" s="52"/>
    </row>
    <row r="189" spans="77:88" ht="15" x14ac:dyDescent="0.25">
      <c r="BY189" s="53" t="s">
        <v>186</v>
      </c>
      <c r="BZ189" t="s">
        <v>27</v>
      </c>
      <c r="CA189">
        <v>0</v>
      </c>
      <c r="CB189">
        <v>0</v>
      </c>
      <c r="CC189">
        <v>0</v>
      </c>
      <c r="CD189">
        <v>0</v>
      </c>
      <c r="CE189">
        <v>0</v>
      </c>
      <c r="CF189">
        <v>0</v>
      </c>
      <c r="CG189">
        <v>28.2</v>
      </c>
      <c r="CH189">
        <v>4</v>
      </c>
      <c r="CI189">
        <v>27.6</v>
      </c>
      <c r="CJ189">
        <v>16</v>
      </c>
    </row>
    <row r="190" spans="77:88" x14ac:dyDescent="0.25">
      <c r="BY190" s="52"/>
    </row>
    <row r="191" spans="77:88" ht="15" x14ac:dyDescent="0.25">
      <c r="BY191" s="53" t="s">
        <v>62</v>
      </c>
      <c r="BZ191" t="s">
        <v>27</v>
      </c>
      <c r="CA191">
        <v>0</v>
      </c>
      <c r="CB191">
        <v>0</v>
      </c>
      <c r="CC191">
        <v>0</v>
      </c>
      <c r="CD191">
        <v>0</v>
      </c>
      <c r="CE191">
        <v>0</v>
      </c>
      <c r="CF191">
        <v>0</v>
      </c>
      <c r="CG191">
        <v>13.2</v>
      </c>
      <c r="CH191">
        <v>5</v>
      </c>
      <c r="CI191">
        <v>19.600000000000001</v>
      </c>
      <c r="CJ191">
        <v>18</v>
      </c>
    </row>
    <row r="192" spans="77:88" x14ac:dyDescent="0.25">
      <c r="BY192" s="52"/>
    </row>
    <row r="193" spans="77:88" ht="15" x14ac:dyDescent="0.25">
      <c r="BY193" s="53" t="s">
        <v>187</v>
      </c>
      <c r="BZ193" t="s">
        <v>27</v>
      </c>
      <c r="CA193">
        <v>0</v>
      </c>
      <c r="CB193">
        <v>0</v>
      </c>
      <c r="CC193">
        <v>0</v>
      </c>
      <c r="CD193">
        <v>0</v>
      </c>
      <c r="CE193">
        <v>0</v>
      </c>
      <c r="CF193">
        <v>0</v>
      </c>
      <c r="CG193">
        <v>0</v>
      </c>
      <c r="CH193">
        <v>0</v>
      </c>
      <c r="CI193">
        <v>234.1</v>
      </c>
      <c r="CJ193">
        <v>7</v>
      </c>
    </row>
    <row r="194" spans="77:88" x14ac:dyDescent="0.25">
      <c r="BY194" s="52"/>
    </row>
    <row r="195" spans="77:88" ht="15" x14ac:dyDescent="0.25">
      <c r="BY195" s="53" t="s">
        <v>161</v>
      </c>
      <c r="BZ195" t="s">
        <v>27</v>
      </c>
      <c r="CA195">
        <v>0</v>
      </c>
      <c r="CB195">
        <v>0</v>
      </c>
      <c r="CC195">
        <v>0</v>
      </c>
      <c r="CD195">
        <v>0</v>
      </c>
      <c r="CE195">
        <v>0</v>
      </c>
      <c r="CF195">
        <v>0</v>
      </c>
      <c r="CG195">
        <v>0</v>
      </c>
      <c r="CH195">
        <v>0</v>
      </c>
      <c r="CI195">
        <v>150.69999999999999</v>
      </c>
      <c r="CJ195">
        <v>9</v>
      </c>
    </row>
    <row r="196" spans="77:88" x14ac:dyDescent="0.25">
      <c r="BY196" s="52"/>
    </row>
    <row r="197" spans="77:88" ht="15" x14ac:dyDescent="0.25">
      <c r="BY197" s="53" t="s">
        <v>188</v>
      </c>
      <c r="BZ197" t="s">
        <v>27</v>
      </c>
      <c r="CA197">
        <v>0</v>
      </c>
      <c r="CB197">
        <v>0</v>
      </c>
      <c r="CC197">
        <v>0</v>
      </c>
      <c r="CD197">
        <v>0</v>
      </c>
      <c r="CE197">
        <v>0</v>
      </c>
      <c r="CF197">
        <v>0</v>
      </c>
      <c r="CG197">
        <v>0</v>
      </c>
      <c r="CH197">
        <v>0</v>
      </c>
      <c r="CI197">
        <v>129.9</v>
      </c>
      <c r="CJ197">
        <v>10</v>
      </c>
    </row>
    <row r="198" spans="77:88" x14ac:dyDescent="0.25">
      <c r="BY198" s="52"/>
    </row>
    <row r="199" spans="77:88" ht="15" x14ac:dyDescent="0.25">
      <c r="BY199" s="53" t="s">
        <v>30</v>
      </c>
      <c r="BZ199" t="s">
        <v>27</v>
      </c>
      <c r="CA199">
        <v>0</v>
      </c>
      <c r="CB199">
        <v>0</v>
      </c>
      <c r="CC199">
        <v>0</v>
      </c>
      <c r="CD199">
        <v>0</v>
      </c>
      <c r="CE199">
        <v>0</v>
      </c>
      <c r="CF199">
        <v>0</v>
      </c>
      <c r="CG199">
        <v>0</v>
      </c>
      <c r="CH199">
        <v>0</v>
      </c>
      <c r="CI199">
        <v>113.8</v>
      </c>
      <c r="CJ199">
        <v>11</v>
      </c>
    </row>
    <row r="200" spans="77:88" x14ac:dyDescent="0.25">
      <c r="BY200" s="52"/>
    </row>
    <row r="201" spans="77:88" ht="15" x14ac:dyDescent="0.25">
      <c r="BY201" s="53" t="s">
        <v>169</v>
      </c>
      <c r="BZ201" t="s">
        <v>27</v>
      </c>
      <c r="CA201">
        <v>0</v>
      </c>
      <c r="CB201">
        <v>0</v>
      </c>
      <c r="CC201">
        <v>0</v>
      </c>
      <c r="CD201">
        <v>0</v>
      </c>
      <c r="CE201">
        <v>0</v>
      </c>
      <c r="CF201">
        <v>0</v>
      </c>
      <c r="CG201">
        <v>0</v>
      </c>
      <c r="CH201">
        <v>0</v>
      </c>
      <c r="CI201">
        <v>91.5</v>
      </c>
      <c r="CJ201">
        <v>12</v>
      </c>
    </row>
    <row r="202" spans="77:88" x14ac:dyDescent="0.25">
      <c r="BY202" s="52"/>
    </row>
    <row r="203" spans="77:88" ht="15" x14ac:dyDescent="0.25">
      <c r="BY203" s="53" t="s">
        <v>116</v>
      </c>
      <c r="BZ203" t="s">
        <v>27</v>
      </c>
      <c r="CA203">
        <v>0</v>
      </c>
      <c r="CB203">
        <v>0</v>
      </c>
      <c r="CC203">
        <v>0</v>
      </c>
      <c r="CD203">
        <v>0</v>
      </c>
      <c r="CE203">
        <v>0</v>
      </c>
      <c r="CF203">
        <v>0</v>
      </c>
      <c r="CG203">
        <v>0</v>
      </c>
      <c r="CH203">
        <v>0</v>
      </c>
      <c r="CI203">
        <v>86.5</v>
      </c>
      <c r="CJ203">
        <v>13</v>
      </c>
    </row>
    <row r="204" spans="77:88" x14ac:dyDescent="0.25">
      <c r="BY204" s="52"/>
    </row>
    <row r="205" spans="77:88" ht="15" x14ac:dyDescent="0.25">
      <c r="BY205" s="53" t="s">
        <v>87</v>
      </c>
      <c r="BZ205" t="s">
        <v>27</v>
      </c>
      <c r="CA205">
        <v>0</v>
      </c>
      <c r="CB205">
        <v>0</v>
      </c>
      <c r="CC205">
        <v>0</v>
      </c>
      <c r="CD205">
        <v>0</v>
      </c>
      <c r="CE205">
        <v>0</v>
      </c>
      <c r="CF205">
        <v>0</v>
      </c>
      <c r="CG205">
        <v>0</v>
      </c>
      <c r="CH205">
        <v>0</v>
      </c>
      <c r="CI205">
        <v>62</v>
      </c>
      <c r="CJ205">
        <v>14</v>
      </c>
    </row>
    <row r="206" spans="77:88" x14ac:dyDescent="0.25">
      <c r="BY206" s="52"/>
    </row>
    <row r="207" spans="77:88" ht="15" x14ac:dyDescent="0.25">
      <c r="BY207" s="53" t="s">
        <v>189</v>
      </c>
      <c r="BZ207" t="s">
        <v>27</v>
      </c>
      <c r="CA207">
        <v>0</v>
      </c>
      <c r="CB207">
        <v>0</v>
      </c>
      <c r="CC207">
        <v>0</v>
      </c>
      <c r="CD207">
        <v>0</v>
      </c>
      <c r="CE207">
        <v>0</v>
      </c>
      <c r="CF207">
        <v>0</v>
      </c>
      <c r="CG207">
        <v>0</v>
      </c>
      <c r="CH207">
        <v>0</v>
      </c>
      <c r="CI207">
        <v>34.1</v>
      </c>
      <c r="CJ207">
        <v>15</v>
      </c>
    </row>
    <row r="208" spans="77:88" x14ac:dyDescent="0.25">
      <c r="BY208" s="52"/>
    </row>
    <row r="209" spans="77:88" ht="15" x14ac:dyDescent="0.25">
      <c r="BY209" s="53" t="s">
        <v>190</v>
      </c>
      <c r="BZ209" t="s">
        <v>27</v>
      </c>
      <c r="CA209">
        <v>0</v>
      </c>
      <c r="CB209">
        <v>0</v>
      </c>
      <c r="CC209">
        <v>0</v>
      </c>
      <c r="CD209">
        <v>0</v>
      </c>
      <c r="CE209">
        <v>0</v>
      </c>
      <c r="CF209">
        <v>0</v>
      </c>
      <c r="CG209">
        <v>0</v>
      </c>
      <c r="CH209">
        <v>0</v>
      </c>
      <c r="CI209">
        <v>20.7</v>
      </c>
      <c r="CJ209">
        <v>17</v>
      </c>
    </row>
    <row r="210" spans="77:88" x14ac:dyDescent="0.25">
      <c r="BY210" s="52"/>
    </row>
    <row r="211" spans="77:88" ht="15" x14ac:dyDescent="0.25">
      <c r="BY211" s="53" t="s">
        <v>26</v>
      </c>
      <c r="BZ211" t="s">
        <v>129</v>
      </c>
      <c r="CA211" t="s">
        <v>108</v>
      </c>
      <c r="CB211" t="s">
        <v>113</v>
      </c>
      <c r="CC211" t="s">
        <v>108</v>
      </c>
      <c r="CD211" t="s">
        <v>113</v>
      </c>
      <c r="CE211" t="s">
        <v>108</v>
      </c>
      <c r="CF211" t="s">
        <v>130</v>
      </c>
      <c r="CG211" t="s">
        <v>26</v>
      </c>
      <c r="CH211" t="s">
        <v>130</v>
      </c>
      <c r="CI211" t="s">
        <v>26</v>
      </c>
      <c r="CJ211" t="s">
        <v>113</v>
      </c>
    </row>
    <row r="212" spans="77:88" ht="15" x14ac:dyDescent="0.25">
      <c r="BY212" s="53" t="s">
        <v>117</v>
      </c>
      <c r="BZ212" t="s">
        <v>27</v>
      </c>
      <c r="CA212">
        <v>948.2</v>
      </c>
      <c r="CC212">
        <v>3334.9</v>
      </c>
      <c r="CE212">
        <v>3244.4</v>
      </c>
      <c r="CG212">
        <v>2637.3</v>
      </c>
      <c r="CI212">
        <v>6194.5</v>
      </c>
    </row>
    <row r="213" spans="77:88" x14ac:dyDescent="0.25">
      <c r="BY213" s="52"/>
    </row>
    <row r="214" spans="77:88" ht="15" x14ac:dyDescent="0.25">
      <c r="BY214" s="53" t="s">
        <v>26</v>
      </c>
      <c r="BZ214" t="s">
        <v>129</v>
      </c>
      <c r="CA214" t="s">
        <v>108</v>
      </c>
      <c r="CB214" t="s">
        <v>113</v>
      </c>
      <c r="CC214" t="s">
        <v>108</v>
      </c>
      <c r="CD214" t="s">
        <v>113</v>
      </c>
      <c r="CE214" t="s">
        <v>108</v>
      </c>
      <c r="CF214" t="s">
        <v>130</v>
      </c>
      <c r="CG214" t="s">
        <v>26</v>
      </c>
      <c r="CH214" t="s">
        <v>130</v>
      </c>
      <c r="CI214" t="s">
        <v>26</v>
      </c>
      <c r="CJ214" t="s">
        <v>113</v>
      </c>
    </row>
    <row r="215" spans="77:88" ht="15" x14ac:dyDescent="0.25">
      <c r="BY215" s="53"/>
      <c r="CA215" t="s">
        <v>117</v>
      </c>
      <c r="CB215" t="s">
        <v>131</v>
      </c>
      <c r="CC215" t="s">
        <v>132</v>
      </c>
      <c r="CD215" t="s">
        <v>133</v>
      </c>
      <c r="CE215" t="s">
        <v>191</v>
      </c>
      <c r="CF215" t="s">
        <v>192</v>
      </c>
      <c r="CG215" t="s">
        <v>110</v>
      </c>
    </row>
    <row r="216" spans="77:88" ht="15" x14ac:dyDescent="0.25">
      <c r="BY216" s="53"/>
      <c r="CA216" t="s">
        <v>137</v>
      </c>
      <c r="CB216" t="s">
        <v>138</v>
      </c>
      <c r="CC216" t="s">
        <v>139</v>
      </c>
      <c r="CD216" t="s">
        <v>140</v>
      </c>
      <c r="CE216" t="s">
        <v>141</v>
      </c>
      <c r="CF216" t="s">
        <v>142</v>
      </c>
      <c r="CG216" t="s">
        <v>179</v>
      </c>
      <c r="CH216" s="54">
        <v>40909</v>
      </c>
    </row>
    <row r="217" spans="77:88" ht="15" x14ac:dyDescent="0.25">
      <c r="BY217" s="53"/>
      <c r="CB217" t="s">
        <v>144</v>
      </c>
      <c r="CC217" t="s">
        <v>145</v>
      </c>
      <c r="CD217" t="s">
        <v>146</v>
      </c>
      <c r="CE217" t="s">
        <v>147</v>
      </c>
      <c r="CF217" t="s">
        <v>180</v>
      </c>
      <c r="CG217" t="s">
        <v>181</v>
      </c>
    </row>
    <row r="218" spans="77:88" ht="15" x14ac:dyDescent="0.25">
      <c r="BY218" s="53"/>
      <c r="CC218" t="s">
        <v>150</v>
      </c>
      <c r="CD218" t="s">
        <v>151</v>
      </c>
      <c r="CE218" t="s">
        <v>152</v>
      </c>
      <c r="CF218" t="s">
        <v>153</v>
      </c>
    </row>
    <row r="219" spans="77:88" x14ac:dyDescent="0.25">
      <c r="BY219" s="52"/>
    </row>
    <row r="220" spans="77:88" ht="15" x14ac:dyDescent="0.25">
      <c r="BY220" s="53"/>
      <c r="CA220" t="s">
        <v>182</v>
      </c>
      <c r="CB220">
        <v>2012</v>
      </c>
      <c r="CC220" t="s">
        <v>183</v>
      </c>
      <c r="CD220">
        <v>2011</v>
      </c>
      <c r="CE220" t="s">
        <v>154</v>
      </c>
      <c r="CF220">
        <v>2010</v>
      </c>
      <c r="CG220" t="s">
        <v>155</v>
      </c>
      <c r="CH220">
        <v>2009</v>
      </c>
      <c r="CI220" t="s">
        <v>156</v>
      </c>
      <c r="CJ220">
        <v>2008</v>
      </c>
    </row>
    <row r="221" spans="77:88" ht="15" x14ac:dyDescent="0.25">
      <c r="BY221" s="53" t="s">
        <v>110</v>
      </c>
      <c r="CA221" t="s">
        <v>111</v>
      </c>
      <c r="CB221" t="s">
        <v>112</v>
      </c>
      <c r="CC221" t="s">
        <v>111</v>
      </c>
      <c r="CD221" t="s">
        <v>112</v>
      </c>
      <c r="CE221" t="s">
        <v>111</v>
      </c>
      <c r="CF221" t="s">
        <v>112</v>
      </c>
      <c r="CG221" t="s">
        <v>111</v>
      </c>
      <c r="CH221" t="s">
        <v>112</v>
      </c>
      <c r="CI221" t="s">
        <v>111</v>
      </c>
      <c r="CJ221" t="s">
        <v>112</v>
      </c>
    </row>
    <row r="222" spans="77:88" ht="15" x14ac:dyDescent="0.25">
      <c r="BY222" s="53" t="s">
        <v>26</v>
      </c>
      <c r="BZ222" t="s">
        <v>129</v>
      </c>
      <c r="CA222" t="s">
        <v>108</v>
      </c>
      <c r="CB222" t="s">
        <v>113</v>
      </c>
      <c r="CC222" t="s">
        <v>108</v>
      </c>
      <c r="CD222" t="s">
        <v>113</v>
      </c>
      <c r="CE222" t="s">
        <v>108</v>
      </c>
      <c r="CF222" t="s">
        <v>130</v>
      </c>
      <c r="CG222" t="s">
        <v>26</v>
      </c>
      <c r="CH222" t="s">
        <v>130</v>
      </c>
      <c r="CI222" t="s">
        <v>26</v>
      </c>
      <c r="CJ222" t="s">
        <v>113</v>
      </c>
    </row>
    <row r="223" spans="77:88" ht="15" x14ac:dyDescent="0.25">
      <c r="BY223" s="53" t="s">
        <v>36</v>
      </c>
      <c r="BZ223" t="s">
        <v>27</v>
      </c>
      <c r="CA223">
        <v>23506.9</v>
      </c>
      <c r="CB223">
        <v>1</v>
      </c>
      <c r="CC223">
        <v>24444.7</v>
      </c>
      <c r="CD223">
        <v>1</v>
      </c>
      <c r="CE223">
        <v>22453.8</v>
      </c>
      <c r="CF223">
        <v>1</v>
      </c>
      <c r="CG223">
        <v>18681.3</v>
      </c>
      <c r="CH223">
        <v>1</v>
      </c>
      <c r="CI223">
        <v>13353.3</v>
      </c>
      <c r="CJ223">
        <v>1</v>
      </c>
    </row>
    <row r="224" spans="77:88" x14ac:dyDescent="0.25">
      <c r="BY224" s="52"/>
    </row>
    <row r="225" spans="77:88" ht="15" x14ac:dyDescent="0.25">
      <c r="BY225" s="53" t="s">
        <v>71</v>
      </c>
      <c r="BZ225" t="s">
        <v>27</v>
      </c>
      <c r="CA225">
        <v>3153.1</v>
      </c>
      <c r="CB225">
        <v>2</v>
      </c>
      <c r="CC225">
        <v>3214.7</v>
      </c>
      <c r="CD225">
        <v>2</v>
      </c>
      <c r="CE225">
        <v>3276.4</v>
      </c>
      <c r="CF225">
        <v>2</v>
      </c>
      <c r="CG225">
        <v>3097.8</v>
      </c>
      <c r="CH225">
        <v>2</v>
      </c>
      <c r="CI225">
        <v>3575</v>
      </c>
      <c r="CJ225">
        <v>2</v>
      </c>
    </row>
    <row r="226" spans="77:88" x14ac:dyDescent="0.25">
      <c r="BY226" s="52"/>
    </row>
    <row r="227" spans="77:88" ht="15" x14ac:dyDescent="0.25">
      <c r="BY227" s="53" t="s">
        <v>38</v>
      </c>
      <c r="BZ227" t="s">
        <v>27</v>
      </c>
      <c r="CA227">
        <v>1711</v>
      </c>
      <c r="CB227">
        <v>3</v>
      </c>
      <c r="CC227">
        <v>1680.1</v>
      </c>
      <c r="CD227">
        <v>4</v>
      </c>
      <c r="CE227">
        <v>1461.5</v>
      </c>
      <c r="CF227">
        <v>5</v>
      </c>
      <c r="CG227">
        <v>1340.4</v>
      </c>
      <c r="CH227">
        <v>5</v>
      </c>
      <c r="CI227">
        <v>1068</v>
      </c>
      <c r="CJ227">
        <v>7</v>
      </c>
    </row>
    <row r="228" spans="77:88" x14ac:dyDescent="0.25">
      <c r="BY228" s="52"/>
    </row>
    <row r="229" spans="77:88" ht="15" x14ac:dyDescent="0.25">
      <c r="BY229" s="53" t="s">
        <v>34</v>
      </c>
      <c r="BZ229" t="s">
        <v>27</v>
      </c>
      <c r="CA229">
        <v>1673.6</v>
      </c>
      <c r="CB229">
        <v>4</v>
      </c>
      <c r="CC229">
        <v>1887.3</v>
      </c>
      <c r="CD229">
        <v>3</v>
      </c>
      <c r="CE229">
        <v>2346.6</v>
      </c>
      <c r="CF229">
        <v>3</v>
      </c>
      <c r="CG229">
        <v>2410</v>
      </c>
      <c r="CH229">
        <v>3</v>
      </c>
      <c r="CI229">
        <v>2709.4</v>
      </c>
      <c r="CJ229">
        <v>3</v>
      </c>
    </row>
    <row r="230" spans="77:88" x14ac:dyDescent="0.25">
      <c r="BY230" s="52"/>
    </row>
    <row r="231" spans="77:88" ht="15" x14ac:dyDescent="0.25">
      <c r="BY231" s="53" t="s">
        <v>52</v>
      </c>
      <c r="BZ231" t="s">
        <v>27</v>
      </c>
      <c r="CA231">
        <v>1224.0999999999999</v>
      </c>
      <c r="CB231">
        <v>5</v>
      </c>
      <c r="CC231">
        <v>897.3</v>
      </c>
      <c r="CD231">
        <v>7</v>
      </c>
      <c r="CE231">
        <v>945</v>
      </c>
      <c r="CF231">
        <v>6</v>
      </c>
      <c r="CG231">
        <v>1116.9000000000001</v>
      </c>
      <c r="CH231">
        <v>6</v>
      </c>
      <c r="CI231">
        <v>845.5</v>
      </c>
      <c r="CJ231">
        <v>8</v>
      </c>
    </row>
    <row r="232" spans="77:88" x14ac:dyDescent="0.25">
      <c r="BY232" s="52"/>
    </row>
    <row r="233" spans="77:88" ht="15" x14ac:dyDescent="0.25">
      <c r="BY233" s="53" t="s">
        <v>35</v>
      </c>
      <c r="BZ233" t="s">
        <v>27</v>
      </c>
      <c r="CA233">
        <v>912.6</v>
      </c>
      <c r="CB233">
        <v>6</v>
      </c>
      <c r="CC233">
        <v>1397.4</v>
      </c>
      <c r="CD233">
        <v>5</v>
      </c>
      <c r="CE233">
        <v>1556.1</v>
      </c>
      <c r="CF233">
        <v>4</v>
      </c>
      <c r="CG233">
        <v>1592</v>
      </c>
      <c r="CH233">
        <v>4</v>
      </c>
      <c r="CI233">
        <v>1732.8</v>
      </c>
      <c r="CJ233">
        <v>4</v>
      </c>
    </row>
    <row r="234" spans="77:88" x14ac:dyDescent="0.25">
      <c r="BY234" s="52"/>
    </row>
    <row r="235" spans="77:88" ht="15" x14ac:dyDescent="0.25">
      <c r="BY235" s="53" t="s">
        <v>162</v>
      </c>
      <c r="BZ235" t="s">
        <v>27</v>
      </c>
      <c r="CA235">
        <v>606.79999999999995</v>
      </c>
      <c r="CB235">
        <v>7</v>
      </c>
      <c r="CC235">
        <v>970</v>
      </c>
      <c r="CD235">
        <v>6</v>
      </c>
      <c r="CE235">
        <v>803.6</v>
      </c>
      <c r="CF235">
        <v>8</v>
      </c>
      <c r="CG235">
        <v>884.9</v>
      </c>
      <c r="CH235">
        <v>7</v>
      </c>
      <c r="CI235">
        <v>1176.7</v>
      </c>
      <c r="CJ235">
        <v>6</v>
      </c>
    </row>
    <row r="236" spans="77:88" x14ac:dyDescent="0.25">
      <c r="BY236" s="52"/>
    </row>
    <row r="237" spans="77:88" ht="15" x14ac:dyDescent="0.25">
      <c r="BY237" s="53" t="s">
        <v>32</v>
      </c>
      <c r="BZ237" t="s">
        <v>27</v>
      </c>
      <c r="CA237">
        <v>604.29999999999995</v>
      </c>
      <c r="CB237">
        <v>8</v>
      </c>
      <c r="CC237">
        <v>269.8</v>
      </c>
      <c r="CD237">
        <v>13</v>
      </c>
      <c r="CE237">
        <v>890.1</v>
      </c>
      <c r="CF237">
        <v>7</v>
      </c>
      <c r="CG237">
        <v>736.6</v>
      </c>
      <c r="CH237">
        <v>8</v>
      </c>
      <c r="CI237">
        <v>408.2</v>
      </c>
      <c r="CJ237">
        <v>12</v>
      </c>
    </row>
    <row r="238" spans="77:88" x14ac:dyDescent="0.25">
      <c r="BY238" s="52"/>
    </row>
    <row r="239" spans="77:88" ht="15" x14ac:dyDescent="0.25">
      <c r="BY239" s="53" t="s">
        <v>87</v>
      </c>
      <c r="BZ239" t="s">
        <v>27</v>
      </c>
      <c r="CA239">
        <v>433.5</v>
      </c>
      <c r="CB239">
        <v>9</v>
      </c>
      <c r="CC239">
        <v>352.8</v>
      </c>
      <c r="CD239">
        <v>11</v>
      </c>
      <c r="CE239">
        <v>657.4</v>
      </c>
      <c r="CF239">
        <v>10</v>
      </c>
      <c r="CG239">
        <v>706.7</v>
      </c>
      <c r="CH239">
        <v>9</v>
      </c>
      <c r="CI239">
        <v>1235.5</v>
      </c>
      <c r="CJ239">
        <v>5</v>
      </c>
    </row>
    <row r="240" spans="77:88" x14ac:dyDescent="0.25">
      <c r="BY240" s="52"/>
    </row>
    <row r="241" spans="77:88" ht="15" x14ac:dyDescent="0.25">
      <c r="BY241" s="53" t="s">
        <v>60</v>
      </c>
      <c r="BZ241" t="s">
        <v>27</v>
      </c>
      <c r="CA241">
        <v>367.2</v>
      </c>
      <c r="CB241">
        <v>10</v>
      </c>
      <c r="CC241">
        <v>279</v>
      </c>
      <c r="CD241">
        <v>12</v>
      </c>
      <c r="CE241">
        <v>338.4</v>
      </c>
      <c r="CF241">
        <v>14</v>
      </c>
      <c r="CG241">
        <v>294.60000000000002</v>
      </c>
      <c r="CH241">
        <v>13</v>
      </c>
      <c r="CI241">
        <v>190.3</v>
      </c>
      <c r="CJ241">
        <v>19</v>
      </c>
    </row>
    <row r="242" spans="77:88" x14ac:dyDescent="0.25">
      <c r="BY242" s="52"/>
    </row>
    <row r="243" spans="77:88" ht="15" x14ac:dyDescent="0.25">
      <c r="BY243" s="53" t="s">
        <v>167</v>
      </c>
      <c r="BZ243" t="s">
        <v>27</v>
      </c>
      <c r="CA243">
        <v>359.2</v>
      </c>
      <c r="CB243">
        <v>11</v>
      </c>
      <c r="CC243">
        <v>485.2</v>
      </c>
      <c r="CD243">
        <v>10</v>
      </c>
      <c r="CE243">
        <v>423.1</v>
      </c>
      <c r="CF243">
        <v>12</v>
      </c>
      <c r="CG243">
        <v>178.2</v>
      </c>
      <c r="CH243">
        <v>16</v>
      </c>
      <c r="CI243">
        <v>145.80000000000001</v>
      </c>
      <c r="CJ243">
        <v>21</v>
      </c>
    </row>
    <row r="244" spans="77:88" x14ac:dyDescent="0.25">
      <c r="BY244" s="52"/>
    </row>
    <row r="245" spans="77:88" ht="15" x14ac:dyDescent="0.25">
      <c r="BY245" s="53" t="s">
        <v>42</v>
      </c>
      <c r="BZ245" t="s">
        <v>27</v>
      </c>
      <c r="CA245">
        <v>298.2</v>
      </c>
      <c r="CB245">
        <v>12</v>
      </c>
      <c r="CC245">
        <v>690.8</v>
      </c>
      <c r="CD245">
        <v>9</v>
      </c>
      <c r="CE245">
        <v>683.4</v>
      </c>
      <c r="CF245">
        <v>9</v>
      </c>
      <c r="CG245">
        <v>346.3</v>
      </c>
      <c r="CH245">
        <v>11</v>
      </c>
      <c r="CI245">
        <v>459</v>
      </c>
      <c r="CJ245">
        <v>10</v>
      </c>
    </row>
    <row r="246" spans="77:88" x14ac:dyDescent="0.25">
      <c r="BY246" s="52"/>
    </row>
    <row r="247" spans="77:88" ht="15" x14ac:dyDescent="0.25">
      <c r="BY247" s="53" t="s">
        <v>49</v>
      </c>
      <c r="BZ247" t="s">
        <v>27</v>
      </c>
      <c r="CA247">
        <v>296.8</v>
      </c>
      <c r="CB247">
        <v>13</v>
      </c>
      <c r="CC247">
        <v>178.3</v>
      </c>
      <c r="CD247">
        <v>20</v>
      </c>
      <c r="CE247">
        <v>81.2</v>
      </c>
      <c r="CF247">
        <v>28</v>
      </c>
      <c r="CG247">
        <v>87.6</v>
      </c>
      <c r="CH247">
        <v>22</v>
      </c>
      <c r="CI247">
        <v>72</v>
      </c>
      <c r="CJ247">
        <v>25</v>
      </c>
    </row>
    <row r="248" spans="77:88" x14ac:dyDescent="0.25">
      <c r="BY248" s="52"/>
    </row>
    <row r="249" spans="77:88" ht="15" x14ac:dyDescent="0.25">
      <c r="BY249" s="53" t="s">
        <v>57</v>
      </c>
      <c r="BZ249" t="s">
        <v>27</v>
      </c>
      <c r="CA249">
        <v>268.8</v>
      </c>
      <c r="CB249">
        <v>14</v>
      </c>
      <c r="CC249">
        <v>249.2</v>
      </c>
      <c r="CD249">
        <v>15</v>
      </c>
      <c r="CE249">
        <v>232.9</v>
      </c>
      <c r="CF249">
        <v>17</v>
      </c>
      <c r="CG249">
        <v>145.69999999999999</v>
      </c>
      <c r="CH249">
        <v>18</v>
      </c>
      <c r="CI249">
        <v>0</v>
      </c>
      <c r="CJ249">
        <v>0</v>
      </c>
    </row>
    <row r="250" spans="77:88" x14ac:dyDescent="0.25">
      <c r="BY250" s="52"/>
    </row>
    <row r="251" spans="77:88" ht="15" x14ac:dyDescent="0.25">
      <c r="BY251" s="53" t="s">
        <v>59</v>
      </c>
      <c r="BZ251" t="s">
        <v>27</v>
      </c>
      <c r="CA251">
        <v>260.10000000000002</v>
      </c>
      <c r="CB251">
        <v>15</v>
      </c>
      <c r="CC251">
        <v>248.5</v>
      </c>
      <c r="CD251">
        <v>16</v>
      </c>
      <c r="CE251">
        <v>221.2</v>
      </c>
      <c r="CF251">
        <v>19</v>
      </c>
      <c r="CG251">
        <v>173.1</v>
      </c>
      <c r="CH251">
        <v>17</v>
      </c>
      <c r="CI251">
        <v>246.6</v>
      </c>
      <c r="CJ251">
        <v>16</v>
      </c>
    </row>
    <row r="252" spans="77:88" x14ac:dyDescent="0.25">
      <c r="BY252" s="52"/>
    </row>
    <row r="253" spans="77:88" ht="15" x14ac:dyDescent="0.25">
      <c r="BY253" s="53" t="s">
        <v>44</v>
      </c>
      <c r="BZ253" t="s">
        <v>27</v>
      </c>
      <c r="CA253">
        <v>246</v>
      </c>
      <c r="CB253">
        <v>16</v>
      </c>
      <c r="CC253">
        <v>250.4</v>
      </c>
      <c r="CD253">
        <v>14</v>
      </c>
      <c r="CE253">
        <v>237.5</v>
      </c>
      <c r="CF253">
        <v>16</v>
      </c>
      <c r="CG253">
        <v>82</v>
      </c>
      <c r="CH253">
        <v>23</v>
      </c>
      <c r="CI253">
        <v>84.3</v>
      </c>
      <c r="CJ253">
        <v>24</v>
      </c>
    </row>
    <row r="254" spans="77:88" x14ac:dyDescent="0.25">
      <c r="BY254" s="52"/>
    </row>
    <row r="255" spans="77:88" ht="15" x14ac:dyDescent="0.25">
      <c r="BY255" s="53" t="s">
        <v>45</v>
      </c>
      <c r="BZ255" t="s">
        <v>27</v>
      </c>
      <c r="CA255">
        <v>146.4</v>
      </c>
      <c r="CB255">
        <v>17</v>
      </c>
      <c r="CC255">
        <v>157.19999999999999</v>
      </c>
      <c r="CD255">
        <v>21</v>
      </c>
      <c r="CE255">
        <v>120.6</v>
      </c>
      <c r="CF255">
        <v>24</v>
      </c>
      <c r="CG255">
        <v>0</v>
      </c>
      <c r="CH255">
        <v>0</v>
      </c>
      <c r="CI255">
        <v>62.5</v>
      </c>
      <c r="CJ255">
        <v>27</v>
      </c>
    </row>
    <row r="256" spans="77:88" x14ac:dyDescent="0.25">
      <c r="BY256" s="52"/>
    </row>
    <row r="257" spans="77:88" ht="15" x14ac:dyDescent="0.25">
      <c r="BY257" s="53" t="s">
        <v>40</v>
      </c>
      <c r="BZ257" t="s">
        <v>27</v>
      </c>
      <c r="CA257">
        <v>106.6</v>
      </c>
      <c r="CB257">
        <v>18</v>
      </c>
      <c r="CC257">
        <v>225.4</v>
      </c>
      <c r="CD257">
        <v>18</v>
      </c>
      <c r="CE257">
        <v>187.2</v>
      </c>
      <c r="CF257">
        <v>22</v>
      </c>
      <c r="CG257">
        <v>219.3</v>
      </c>
      <c r="CH257">
        <v>14</v>
      </c>
      <c r="CI257">
        <v>335.2</v>
      </c>
      <c r="CJ257">
        <v>14</v>
      </c>
    </row>
    <row r="258" spans="77:88" x14ac:dyDescent="0.25">
      <c r="BY258" s="52"/>
    </row>
    <row r="259" spans="77:88" ht="15" x14ac:dyDescent="0.25">
      <c r="BY259" s="53" t="s">
        <v>63</v>
      </c>
      <c r="BZ259" t="s">
        <v>27</v>
      </c>
      <c r="CA259">
        <v>100.4</v>
      </c>
      <c r="CB259">
        <v>19</v>
      </c>
      <c r="CC259">
        <v>120.6</v>
      </c>
      <c r="CD259">
        <v>23</v>
      </c>
      <c r="CE259">
        <v>148.4</v>
      </c>
      <c r="CF259">
        <v>23</v>
      </c>
      <c r="CG259">
        <v>123.9</v>
      </c>
      <c r="CH259">
        <v>20</v>
      </c>
      <c r="CI259">
        <v>111.8</v>
      </c>
      <c r="CJ259">
        <v>23</v>
      </c>
    </row>
    <row r="260" spans="77:88" x14ac:dyDescent="0.25">
      <c r="BY260" s="52"/>
    </row>
    <row r="261" spans="77:88" ht="15" x14ac:dyDescent="0.25">
      <c r="BY261" s="53" t="s">
        <v>116</v>
      </c>
      <c r="BZ261" t="s">
        <v>27</v>
      </c>
      <c r="CA261">
        <v>83.9</v>
      </c>
      <c r="CB261">
        <v>20</v>
      </c>
      <c r="CC261">
        <v>41.8</v>
      </c>
      <c r="CD261">
        <v>29</v>
      </c>
      <c r="CE261">
        <v>52.4</v>
      </c>
      <c r="CF261">
        <v>30</v>
      </c>
      <c r="CG261">
        <v>81.3</v>
      </c>
      <c r="CH261">
        <v>24</v>
      </c>
      <c r="CI261">
        <v>396.3</v>
      </c>
      <c r="CJ261">
        <v>13</v>
      </c>
    </row>
    <row r="262" spans="77:88" x14ac:dyDescent="0.25">
      <c r="BY262" s="52"/>
    </row>
    <row r="263" spans="77:88" ht="15" x14ac:dyDescent="0.25">
      <c r="BY263" s="53" t="s">
        <v>62</v>
      </c>
      <c r="BZ263" t="s">
        <v>27</v>
      </c>
      <c r="CA263">
        <v>83.9</v>
      </c>
      <c r="CB263">
        <v>21</v>
      </c>
      <c r="CC263">
        <v>125.7</v>
      </c>
      <c r="CD263">
        <v>22</v>
      </c>
      <c r="CE263">
        <v>217.3</v>
      </c>
      <c r="CF263">
        <v>20</v>
      </c>
      <c r="CG263">
        <v>185.5</v>
      </c>
      <c r="CH263">
        <v>15</v>
      </c>
      <c r="CI263">
        <v>276.89999999999998</v>
      </c>
      <c r="CJ263">
        <v>15</v>
      </c>
    </row>
    <row r="264" spans="77:88" x14ac:dyDescent="0.25">
      <c r="BY264" s="52"/>
    </row>
    <row r="265" spans="77:88" ht="15" x14ac:dyDescent="0.25">
      <c r="BY265" s="53" t="s">
        <v>29</v>
      </c>
      <c r="BZ265" t="s">
        <v>27</v>
      </c>
      <c r="CA265">
        <v>50.9</v>
      </c>
      <c r="CB265">
        <v>22</v>
      </c>
      <c r="CC265">
        <v>855.8</v>
      </c>
      <c r="CD265">
        <v>8</v>
      </c>
      <c r="CE265">
        <v>626.70000000000005</v>
      </c>
      <c r="CF265">
        <v>11</v>
      </c>
      <c r="CG265">
        <v>337.6</v>
      </c>
      <c r="CH265">
        <v>12</v>
      </c>
      <c r="CI265">
        <v>521.70000000000005</v>
      </c>
      <c r="CJ265">
        <v>9</v>
      </c>
    </row>
    <row r="266" spans="77:88" x14ac:dyDescent="0.25">
      <c r="BY266" s="52"/>
    </row>
    <row r="267" spans="77:88" ht="15" x14ac:dyDescent="0.25">
      <c r="BY267" s="53" t="s">
        <v>168</v>
      </c>
      <c r="BZ267" t="s">
        <v>27</v>
      </c>
      <c r="CA267">
        <v>45.6</v>
      </c>
      <c r="CB267">
        <v>23</v>
      </c>
      <c r="CC267">
        <v>234.5</v>
      </c>
      <c r="CD267">
        <v>17</v>
      </c>
      <c r="CE267">
        <v>225</v>
      </c>
      <c r="CF267">
        <v>18</v>
      </c>
      <c r="CG267">
        <v>60.9</v>
      </c>
      <c r="CH267">
        <v>25</v>
      </c>
      <c r="CI267">
        <v>122.9</v>
      </c>
      <c r="CJ267">
        <v>22</v>
      </c>
    </row>
    <row r="268" spans="77:88" x14ac:dyDescent="0.25">
      <c r="BY268" s="52"/>
    </row>
    <row r="269" spans="77:88" ht="15" x14ac:dyDescent="0.25">
      <c r="BY269" s="53" t="s">
        <v>80</v>
      </c>
      <c r="BZ269" t="s">
        <v>27</v>
      </c>
      <c r="CA269">
        <v>41.9</v>
      </c>
      <c r="CB269">
        <v>24</v>
      </c>
      <c r="CC269">
        <v>39</v>
      </c>
      <c r="CD269">
        <v>30</v>
      </c>
      <c r="CE269">
        <v>104.6</v>
      </c>
      <c r="CF269">
        <v>26</v>
      </c>
      <c r="CG269">
        <v>44.5</v>
      </c>
      <c r="CH269">
        <v>28</v>
      </c>
      <c r="CI269">
        <v>5</v>
      </c>
      <c r="CJ269">
        <v>37</v>
      </c>
    </row>
    <row r="270" spans="77:88" x14ac:dyDescent="0.25">
      <c r="BY270" s="52"/>
    </row>
    <row r="271" spans="77:88" ht="15" x14ac:dyDescent="0.25">
      <c r="BY271" s="53" t="s">
        <v>106</v>
      </c>
      <c r="BZ271" t="s">
        <v>27</v>
      </c>
      <c r="CA271">
        <v>41.5</v>
      </c>
      <c r="CB271">
        <v>25</v>
      </c>
      <c r="CC271">
        <v>44.3</v>
      </c>
      <c r="CD271">
        <v>28</v>
      </c>
      <c r="CE271">
        <v>54.5</v>
      </c>
      <c r="CF271">
        <v>29</v>
      </c>
      <c r="CG271">
        <v>45.1</v>
      </c>
      <c r="CH271">
        <v>27</v>
      </c>
      <c r="CI271">
        <v>50.6</v>
      </c>
      <c r="CJ271">
        <v>28</v>
      </c>
    </row>
    <row r="272" spans="77:88" x14ac:dyDescent="0.25">
      <c r="BY272" s="52"/>
    </row>
    <row r="273" spans="77:88" ht="15" x14ac:dyDescent="0.25">
      <c r="BY273" s="53" t="s">
        <v>33</v>
      </c>
      <c r="BZ273" t="s">
        <v>27</v>
      </c>
      <c r="CA273">
        <v>30.3</v>
      </c>
      <c r="CB273">
        <v>26</v>
      </c>
      <c r="CC273">
        <v>52.5</v>
      </c>
      <c r="CD273">
        <v>26</v>
      </c>
      <c r="CE273">
        <v>98.5</v>
      </c>
      <c r="CF273">
        <v>27</v>
      </c>
      <c r="CG273">
        <v>25.9</v>
      </c>
      <c r="CH273">
        <v>30</v>
      </c>
      <c r="CI273">
        <v>0</v>
      </c>
      <c r="CJ273">
        <v>0</v>
      </c>
    </row>
    <row r="274" spans="77:88" x14ac:dyDescent="0.25">
      <c r="BY274" s="52"/>
    </row>
    <row r="275" spans="77:88" ht="15" x14ac:dyDescent="0.25">
      <c r="BY275" s="53" t="s">
        <v>46</v>
      </c>
      <c r="BZ275" t="s">
        <v>27</v>
      </c>
      <c r="CA275">
        <v>29.7</v>
      </c>
      <c r="CB275">
        <v>27</v>
      </c>
      <c r="CC275">
        <v>20.2</v>
      </c>
      <c r="CD275">
        <v>34</v>
      </c>
      <c r="CE275">
        <v>26.2</v>
      </c>
      <c r="CF275">
        <v>33</v>
      </c>
      <c r="CG275">
        <v>3.4</v>
      </c>
      <c r="CH275">
        <v>38</v>
      </c>
      <c r="CI275">
        <v>8.5</v>
      </c>
      <c r="CJ275">
        <v>36</v>
      </c>
    </row>
    <row r="276" spans="77:88" x14ac:dyDescent="0.25">
      <c r="BY276" s="52"/>
    </row>
    <row r="277" spans="77:88" ht="15" x14ac:dyDescent="0.25">
      <c r="BY277" s="53" t="s">
        <v>58</v>
      </c>
      <c r="BZ277" t="s">
        <v>27</v>
      </c>
      <c r="CA277">
        <v>23.8</v>
      </c>
      <c r="CB277">
        <v>28</v>
      </c>
      <c r="CC277">
        <v>23.3</v>
      </c>
      <c r="CD277">
        <v>32</v>
      </c>
      <c r="CE277">
        <v>25.2</v>
      </c>
      <c r="CF277">
        <v>35</v>
      </c>
      <c r="CG277">
        <v>24.6</v>
      </c>
      <c r="CH277">
        <v>31</v>
      </c>
      <c r="CI277">
        <v>24.6</v>
      </c>
      <c r="CJ277">
        <v>30</v>
      </c>
    </row>
    <row r="278" spans="77:88" x14ac:dyDescent="0.25">
      <c r="BY278" s="52"/>
    </row>
    <row r="279" spans="77:88" ht="15" x14ac:dyDescent="0.25">
      <c r="BY279" s="53" t="s">
        <v>67</v>
      </c>
      <c r="BZ279" t="s">
        <v>27</v>
      </c>
      <c r="CA279">
        <v>13.8</v>
      </c>
      <c r="CB279">
        <v>29</v>
      </c>
      <c r="CC279">
        <v>7.7</v>
      </c>
      <c r="CD279">
        <v>38</v>
      </c>
      <c r="CE279">
        <v>14.4</v>
      </c>
      <c r="CF279">
        <v>39</v>
      </c>
      <c r="CG279">
        <v>7.1</v>
      </c>
      <c r="CH279">
        <v>35</v>
      </c>
      <c r="CI279">
        <v>17.899999999999999</v>
      </c>
      <c r="CJ279">
        <v>32</v>
      </c>
    </row>
    <row r="280" spans="77:88" x14ac:dyDescent="0.25">
      <c r="BY280" s="52"/>
    </row>
    <row r="281" spans="77:88" ht="15" x14ac:dyDescent="0.25">
      <c r="BY281" s="53" t="s">
        <v>161</v>
      </c>
      <c r="BZ281" t="s">
        <v>27</v>
      </c>
      <c r="CA281">
        <v>7.3</v>
      </c>
      <c r="CB281">
        <v>30</v>
      </c>
      <c r="CC281">
        <v>12.7</v>
      </c>
      <c r="CD281">
        <v>36</v>
      </c>
      <c r="CE281">
        <v>13.4</v>
      </c>
      <c r="CF281">
        <v>40</v>
      </c>
      <c r="CG281">
        <v>5</v>
      </c>
      <c r="CH281">
        <v>36</v>
      </c>
      <c r="CI281">
        <v>0</v>
      </c>
      <c r="CJ281">
        <v>0</v>
      </c>
    </row>
    <row r="282" spans="77:88" x14ac:dyDescent="0.25">
      <c r="BY282" s="52"/>
    </row>
    <row r="283" spans="77:88" ht="15" x14ac:dyDescent="0.25">
      <c r="BY283" s="53" t="s">
        <v>37</v>
      </c>
      <c r="BZ283" t="s">
        <v>27</v>
      </c>
      <c r="CA283">
        <v>5.0999999999999996</v>
      </c>
      <c r="CB283">
        <v>31</v>
      </c>
      <c r="CC283">
        <v>10.1</v>
      </c>
      <c r="CD283">
        <v>37</v>
      </c>
      <c r="CE283">
        <v>0</v>
      </c>
      <c r="CF283">
        <v>0</v>
      </c>
      <c r="CG283">
        <v>0.3</v>
      </c>
      <c r="CH283">
        <v>39</v>
      </c>
      <c r="CI283">
        <v>0.4</v>
      </c>
      <c r="CJ283">
        <v>40</v>
      </c>
    </row>
    <row r="284" spans="77:88" x14ac:dyDescent="0.25">
      <c r="BY284" s="52"/>
    </row>
    <row r="285" spans="77:88" ht="15" x14ac:dyDescent="0.25">
      <c r="BY285" s="53" t="s">
        <v>73</v>
      </c>
      <c r="BZ285" t="s">
        <v>27</v>
      </c>
      <c r="CA285">
        <v>2.8</v>
      </c>
      <c r="CB285">
        <v>32</v>
      </c>
      <c r="CC285">
        <v>2.8</v>
      </c>
      <c r="CD285">
        <v>40</v>
      </c>
      <c r="CE285">
        <v>6.6</v>
      </c>
      <c r="CF285">
        <v>41</v>
      </c>
      <c r="CG285">
        <v>3.7</v>
      </c>
      <c r="CH285">
        <v>37</v>
      </c>
      <c r="CI285">
        <v>1.1000000000000001</v>
      </c>
      <c r="CJ285">
        <v>39</v>
      </c>
    </row>
    <row r="286" spans="77:88" x14ac:dyDescent="0.25">
      <c r="BY286" s="52"/>
    </row>
    <row r="287" spans="77:88" ht="15" x14ac:dyDescent="0.25">
      <c r="BY287" s="53" t="s">
        <v>164</v>
      </c>
      <c r="BZ287" t="s">
        <v>27</v>
      </c>
      <c r="CA287">
        <v>1.8</v>
      </c>
      <c r="CB287">
        <v>33</v>
      </c>
      <c r="CC287">
        <v>18.2</v>
      </c>
      <c r="CD287">
        <v>35</v>
      </c>
      <c r="CE287">
        <v>195.5</v>
      </c>
      <c r="CF287">
        <v>21</v>
      </c>
      <c r="CG287">
        <v>60.7</v>
      </c>
      <c r="CH287">
        <v>26</v>
      </c>
      <c r="CI287">
        <v>180</v>
      </c>
      <c r="CJ287">
        <v>20</v>
      </c>
    </row>
    <row r="288" spans="77:88" x14ac:dyDescent="0.25">
      <c r="BY288" s="52"/>
    </row>
    <row r="289" spans="77:88" ht="15" x14ac:dyDescent="0.25">
      <c r="BY289" s="53" t="s">
        <v>97</v>
      </c>
      <c r="BZ289" t="s">
        <v>27</v>
      </c>
      <c r="CA289">
        <v>1</v>
      </c>
      <c r="CB289">
        <v>34</v>
      </c>
      <c r="CC289">
        <v>7.1</v>
      </c>
      <c r="CD289">
        <v>39</v>
      </c>
      <c r="CE289">
        <v>15.3</v>
      </c>
      <c r="CF289">
        <v>38</v>
      </c>
      <c r="CG289">
        <v>22.9</v>
      </c>
      <c r="CH289">
        <v>32</v>
      </c>
      <c r="CI289">
        <v>17.3</v>
      </c>
      <c r="CJ289">
        <v>33</v>
      </c>
    </row>
    <row r="290" spans="77:88" x14ac:dyDescent="0.25">
      <c r="BY290" s="52"/>
    </row>
    <row r="291" spans="77:88" ht="15" x14ac:dyDescent="0.25">
      <c r="BY291" s="53" t="s">
        <v>172</v>
      </c>
      <c r="BZ291" t="s">
        <v>27</v>
      </c>
      <c r="CA291">
        <v>0.5</v>
      </c>
      <c r="CB291">
        <v>35</v>
      </c>
      <c r="CC291">
        <v>49.5</v>
      </c>
      <c r="CD291">
        <v>27</v>
      </c>
      <c r="CE291">
        <v>0</v>
      </c>
      <c r="CF291">
        <v>0</v>
      </c>
      <c r="CG291">
        <v>0</v>
      </c>
      <c r="CH291">
        <v>0</v>
      </c>
      <c r="CI291">
        <v>0</v>
      </c>
      <c r="CJ291">
        <v>0</v>
      </c>
    </row>
    <row r="292" spans="77:88" x14ac:dyDescent="0.25">
      <c r="BY292" s="52"/>
    </row>
    <row r="293" spans="77:88" ht="15" x14ac:dyDescent="0.25">
      <c r="BY293" s="53" t="s">
        <v>68</v>
      </c>
      <c r="BZ293" t="s">
        <v>27</v>
      </c>
      <c r="CA293">
        <v>0.4</v>
      </c>
      <c r="CB293">
        <v>36</v>
      </c>
      <c r="CC293">
        <v>0.3</v>
      </c>
      <c r="CD293">
        <v>41</v>
      </c>
      <c r="CE293">
        <v>0</v>
      </c>
      <c r="CF293">
        <v>0</v>
      </c>
      <c r="CG293">
        <v>0</v>
      </c>
      <c r="CH293">
        <v>0</v>
      </c>
      <c r="CI293">
        <v>0</v>
      </c>
      <c r="CJ293">
        <v>0</v>
      </c>
    </row>
    <row r="294" spans="77:88" x14ac:dyDescent="0.25">
      <c r="BY294" s="52"/>
    </row>
    <row r="295" spans="77:88" ht="15" x14ac:dyDescent="0.25">
      <c r="BY295" s="53" t="s">
        <v>170</v>
      </c>
      <c r="BZ295" t="s">
        <v>27</v>
      </c>
      <c r="CA295">
        <v>0.1</v>
      </c>
      <c r="CB295">
        <v>37</v>
      </c>
      <c r="CC295">
        <v>0</v>
      </c>
      <c r="CD295">
        <v>0</v>
      </c>
      <c r="CE295">
        <v>0.2</v>
      </c>
      <c r="CF295">
        <v>42</v>
      </c>
      <c r="CG295">
        <v>0.2</v>
      </c>
      <c r="CH295">
        <v>40</v>
      </c>
      <c r="CI295">
        <v>0</v>
      </c>
      <c r="CJ295">
        <v>0</v>
      </c>
    </row>
    <row r="296" spans="77:88" x14ac:dyDescent="0.25">
      <c r="BY296" s="52"/>
    </row>
    <row r="297" spans="77:88" ht="15" x14ac:dyDescent="0.25">
      <c r="BY297" s="53" t="s">
        <v>47</v>
      </c>
      <c r="BZ297" t="s">
        <v>27</v>
      </c>
      <c r="CA297">
        <v>0</v>
      </c>
      <c r="CB297">
        <v>0</v>
      </c>
      <c r="CC297">
        <v>218.3</v>
      </c>
      <c r="CD297">
        <v>19</v>
      </c>
      <c r="CE297">
        <v>350</v>
      </c>
      <c r="CF297">
        <v>13</v>
      </c>
      <c r="CG297">
        <v>422.1</v>
      </c>
      <c r="CH297">
        <v>10</v>
      </c>
      <c r="CI297">
        <v>451.3</v>
      </c>
      <c r="CJ297">
        <v>11</v>
      </c>
    </row>
    <row r="298" spans="77:88" x14ac:dyDescent="0.25">
      <c r="BY298" s="52"/>
    </row>
    <row r="299" spans="77:88" ht="15" x14ac:dyDescent="0.25">
      <c r="BY299" s="53" t="s">
        <v>55</v>
      </c>
      <c r="BZ299" t="s">
        <v>27</v>
      </c>
      <c r="CA299">
        <v>0</v>
      </c>
      <c r="CB299">
        <v>0</v>
      </c>
      <c r="CC299">
        <v>95.8</v>
      </c>
      <c r="CD299">
        <v>24</v>
      </c>
      <c r="CE299">
        <v>105.3</v>
      </c>
      <c r="CF299">
        <v>25</v>
      </c>
      <c r="CG299">
        <v>122.3</v>
      </c>
      <c r="CH299">
        <v>21</v>
      </c>
      <c r="CI299">
        <v>217.2</v>
      </c>
      <c r="CJ299">
        <v>17</v>
      </c>
    </row>
    <row r="300" spans="77:88" x14ac:dyDescent="0.25">
      <c r="BY300" s="52"/>
    </row>
    <row r="301" spans="77:88" ht="15" x14ac:dyDescent="0.25">
      <c r="BY301" s="53" t="s">
        <v>30</v>
      </c>
      <c r="BZ301" t="s">
        <v>27</v>
      </c>
      <c r="CA301">
        <v>0</v>
      </c>
      <c r="CB301">
        <v>0</v>
      </c>
      <c r="CC301">
        <v>75</v>
      </c>
      <c r="CD301">
        <v>25</v>
      </c>
      <c r="CE301">
        <v>49.5</v>
      </c>
      <c r="CF301">
        <v>31</v>
      </c>
      <c r="CG301">
        <v>0</v>
      </c>
      <c r="CH301">
        <v>0</v>
      </c>
      <c r="CI301">
        <v>2.5</v>
      </c>
      <c r="CJ301">
        <v>38</v>
      </c>
    </row>
    <row r="302" spans="77:88" x14ac:dyDescent="0.25">
      <c r="BY302" s="52"/>
    </row>
    <row r="303" spans="77:88" ht="15" x14ac:dyDescent="0.25">
      <c r="BY303" s="53" t="s">
        <v>171</v>
      </c>
      <c r="BZ303" t="s">
        <v>27</v>
      </c>
      <c r="CA303">
        <v>0</v>
      </c>
      <c r="CB303">
        <v>0</v>
      </c>
      <c r="CC303">
        <v>38.6</v>
      </c>
      <c r="CD303">
        <v>31</v>
      </c>
      <c r="CE303">
        <v>22.4</v>
      </c>
      <c r="CF303">
        <v>36</v>
      </c>
      <c r="CG303">
        <v>15</v>
      </c>
      <c r="CH303">
        <v>33</v>
      </c>
      <c r="CI303">
        <v>65.8</v>
      </c>
      <c r="CJ303">
        <v>26</v>
      </c>
    </row>
    <row r="304" spans="77:88" x14ac:dyDescent="0.25">
      <c r="BY304" s="52"/>
    </row>
    <row r="305" spans="77:88" ht="15" x14ac:dyDescent="0.25">
      <c r="BY305" s="53" t="s">
        <v>74</v>
      </c>
      <c r="BZ305" t="s">
        <v>27</v>
      </c>
      <c r="CA305">
        <v>0</v>
      </c>
      <c r="CB305">
        <v>0</v>
      </c>
      <c r="CC305">
        <v>21.5</v>
      </c>
      <c r="CD305">
        <v>33</v>
      </c>
      <c r="CE305">
        <v>25.8</v>
      </c>
      <c r="CF305">
        <v>34</v>
      </c>
      <c r="CG305">
        <v>11</v>
      </c>
      <c r="CH305">
        <v>34</v>
      </c>
      <c r="CI305">
        <v>19.3</v>
      </c>
      <c r="CJ305">
        <v>31</v>
      </c>
    </row>
    <row r="306" spans="77:88" x14ac:dyDescent="0.25">
      <c r="BY306" s="52"/>
    </row>
    <row r="307" spans="77:88" ht="15" x14ac:dyDescent="0.25">
      <c r="BY307" s="53" t="s">
        <v>39</v>
      </c>
      <c r="BZ307" t="s">
        <v>27</v>
      </c>
      <c r="CA307">
        <v>0</v>
      </c>
      <c r="CB307">
        <v>0</v>
      </c>
      <c r="CC307">
        <v>0</v>
      </c>
      <c r="CD307">
        <v>0</v>
      </c>
      <c r="CE307">
        <v>297</v>
      </c>
      <c r="CF307">
        <v>15</v>
      </c>
      <c r="CG307">
        <v>130.1</v>
      </c>
      <c r="CH307">
        <v>19</v>
      </c>
      <c r="CI307">
        <v>15.4</v>
      </c>
      <c r="CJ307">
        <v>34</v>
      </c>
    </row>
    <row r="308" spans="77:88" x14ac:dyDescent="0.25">
      <c r="BY308" s="52"/>
    </row>
    <row r="309" spans="77:88" ht="15" x14ac:dyDescent="0.25">
      <c r="BY309" s="53" t="s">
        <v>169</v>
      </c>
      <c r="BZ309" t="s">
        <v>27</v>
      </c>
      <c r="CA309">
        <v>0</v>
      </c>
      <c r="CB309">
        <v>0</v>
      </c>
      <c r="CC309">
        <v>0</v>
      </c>
      <c r="CD309">
        <v>0</v>
      </c>
      <c r="CE309">
        <v>34.799999999999997</v>
      </c>
      <c r="CF309">
        <v>32</v>
      </c>
      <c r="CG309">
        <v>0</v>
      </c>
      <c r="CH309">
        <v>0</v>
      </c>
      <c r="CI309">
        <v>194.2</v>
      </c>
      <c r="CJ309">
        <v>18</v>
      </c>
    </row>
    <row r="310" spans="77:88" x14ac:dyDescent="0.25">
      <c r="BY310" s="52"/>
    </row>
    <row r="311" spans="77:88" ht="15" x14ac:dyDescent="0.25">
      <c r="BY311" s="53" t="s">
        <v>98</v>
      </c>
      <c r="BZ311" t="s">
        <v>27</v>
      </c>
      <c r="CA311">
        <v>0</v>
      </c>
      <c r="CB311">
        <v>0</v>
      </c>
      <c r="CC311">
        <v>0</v>
      </c>
      <c r="CD311">
        <v>0</v>
      </c>
      <c r="CE311">
        <v>17.100000000000001</v>
      </c>
      <c r="CF311">
        <v>37</v>
      </c>
      <c r="CG311">
        <v>27.4</v>
      </c>
      <c r="CH311">
        <v>29</v>
      </c>
      <c r="CI311">
        <v>0</v>
      </c>
      <c r="CJ311">
        <v>0</v>
      </c>
    </row>
    <row r="312" spans="77:88" x14ac:dyDescent="0.25">
      <c r="BY312" s="52"/>
    </row>
    <row r="313" spans="77:88" ht="15" x14ac:dyDescent="0.25">
      <c r="BY313" s="53" t="s">
        <v>48</v>
      </c>
      <c r="BZ313" t="s">
        <v>27</v>
      </c>
      <c r="CA313">
        <v>0</v>
      </c>
      <c r="CB313">
        <v>0</v>
      </c>
      <c r="CC313">
        <v>0</v>
      </c>
      <c r="CD313">
        <v>0</v>
      </c>
      <c r="CE313">
        <v>0</v>
      </c>
      <c r="CF313">
        <v>0</v>
      </c>
      <c r="CG313">
        <v>0</v>
      </c>
      <c r="CH313">
        <v>0</v>
      </c>
      <c r="CI313">
        <v>37.5</v>
      </c>
      <c r="CJ313">
        <v>29</v>
      </c>
    </row>
    <row r="314" spans="77:88" x14ac:dyDescent="0.25">
      <c r="BY314" s="52"/>
    </row>
    <row r="315" spans="77:88" ht="15" x14ac:dyDescent="0.25">
      <c r="BY315" s="53" t="s">
        <v>43</v>
      </c>
      <c r="BZ315" t="s">
        <v>27</v>
      </c>
      <c r="CA315">
        <v>0</v>
      </c>
      <c r="CB315">
        <v>0</v>
      </c>
      <c r="CC315">
        <v>0</v>
      </c>
      <c r="CD315">
        <v>0</v>
      </c>
      <c r="CE315">
        <v>0</v>
      </c>
      <c r="CF315">
        <v>0</v>
      </c>
      <c r="CG315">
        <v>0</v>
      </c>
      <c r="CH315">
        <v>0</v>
      </c>
      <c r="CI315">
        <v>10.9</v>
      </c>
      <c r="CJ315">
        <v>35</v>
      </c>
    </row>
    <row r="316" spans="77:88" x14ac:dyDescent="0.25">
      <c r="BY316" s="52"/>
    </row>
    <row r="317" spans="77:88" ht="15" x14ac:dyDescent="0.25">
      <c r="BY317" s="53" t="s">
        <v>26</v>
      </c>
      <c r="BZ317" t="s">
        <v>129</v>
      </c>
      <c r="CA317" t="s">
        <v>108</v>
      </c>
      <c r="CB317" t="s">
        <v>113</v>
      </c>
      <c r="CC317" t="s">
        <v>108</v>
      </c>
      <c r="CD317" t="s">
        <v>113</v>
      </c>
      <c r="CE317" t="s">
        <v>108</v>
      </c>
      <c r="CF317" t="s">
        <v>130</v>
      </c>
      <c r="CG317" t="s">
        <v>26</v>
      </c>
      <c r="CH317" t="s">
        <v>130</v>
      </c>
      <c r="CI317" t="s">
        <v>26</v>
      </c>
      <c r="CJ317" t="s">
        <v>113</v>
      </c>
    </row>
    <row r="318" spans="77:88" ht="15" x14ac:dyDescent="0.25">
      <c r="BY318" s="53" t="s">
        <v>117</v>
      </c>
      <c r="BZ318" t="s">
        <v>27</v>
      </c>
      <c r="CA318">
        <v>36739.300000000003</v>
      </c>
      <c r="CC318">
        <v>39993.1</v>
      </c>
      <c r="CE318">
        <v>39642.199999999997</v>
      </c>
      <c r="CG318">
        <v>33853.599999999999</v>
      </c>
      <c r="CI318">
        <v>30449.5</v>
      </c>
    </row>
    <row r="319" spans="77:88" ht="15" x14ac:dyDescent="0.25">
      <c r="BY319" s="53" t="s">
        <v>174</v>
      </c>
    </row>
  </sheetData>
  <pageMargins left="0.7" right="0.7" top="0.75" bottom="0.75" header="0.3" footer="0.3"/>
  <pageSetup orientation="portrait" r:id="rId1"/>
  <ignoredErrors>
    <ignoredError sqref="AX9 M21 M12 M14 M16 M18" evalError="1"/>
  </ignoredErrors>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0:W121"/>
  <sheetViews>
    <sheetView workbookViewId="0">
      <pane xSplit="2" ySplit="12" topLeftCell="C111" activePane="bottomRight" state="frozen"/>
      <selection pane="topRight" activeCell="C1" sqref="C1"/>
      <selection pane="bottomLeft" activeCell="A13" sqref="A13"/>
      <selection pane="bottomRight" activeCell="A111" sqref="A111"/>
    </sheetView>
  </sheetViews>
  <sheetFormatPr defaultRowHeight="13.2" x14ac:dyDescent="0.25"/>
  <cols>
    <col min="3" max="3" width="16.6640625" customWidth="1"/>
    <col min="4" max="4" width="11.109375" customWidth="1"/>
    <col min="5" max="6" width="14.6640625" customWidth="1"/>
    <col min="7" max="7" width="10.44140625" bestFit="1" customWidth="1"/>
    <col min="8" max="8" width="12.33203125" customWidth="1"/>
    <col min="9" max="9" width="10.5546875" customWidth="1"/>
    <col min="10" max="10" width="13.44140625" customWidth="1"/>
    <col min="11" max="11" width="10.6640625" customWidth="1"/>
    <col min="13" max="13" width="13.33203125" customWidth="1"/>
    <col min="15" max="15" width="13" customWidth="1"/>
    <col min="20" max="20" width="12.5546875" customWidth="1"/>
  </cols>
  <sheetData>
    <row r="10" spans="1:23" x14ac:dyDescent="0.25">
      <c r="E10" s="3" t="s">
        <v>217</v>
      </c>
      <c r="F10" s="3"/>
      <c r="H10" s="3" t="s">
        <v>207</v>
      </c>
      <c r="J10" s="3" t="s">
        <v>223</v>
      </c>
      <c r="W10" s="3"/>
    </row>
    <row r="11" spans="1:23" ht="13.2" customHeight="1" x14ac:dyDescent="0.25">
      <c r="C11" s="402" t="s">
        <v>220</v>
      </c>
      <c r="D11" s="403"/>
      <c r="E11" s="398" t="s">
        <v>219</v>
      </c>
      <c r="F11" s="399"/>
      <c r="G11" s="400"/>
      <c r="H11" s="400"/>
      <c r="I11" s="401"/>
      <c r="J11" s="396" t="s">
        <v>215</v>
      </c>
      <c r="K11" s="396"/>
      <c r="L11" s="396"/>
      <c r="M11" s="396"/>
      <c r="N11" s="396"/>
      <c r="O11" s="396"/>
      <c r="P11" s="397" t="s">
        <v>216</v>
      </c>
      <c r="Q11" s="397"/>
      <c r="R11" s="397"/>
      <c r="S11" s="397"/>
      <c r="T11" s="397"/>
      <c r="U11" s="397"/>
    </row>
    <row r="12" spans="1:23" ht="39.6" x14ac:dyDescent="0.25">
      <c r="A12" t="s">
        <v>231</v>
      </c>
      <c r="B12" t="s">
        <v>232</v>
      </c>
      <c r="C12" s="76" t="s">
        <v>221</v>
      </c>
      <c r="D12" s="77" t="s">
        <v>218</v>
      </c>
      <c r="E12" s="87" t="s">
        <v>225</v>
      </c>
      <c r="F12" s="87" t="s">
        <v>226</v>
      </c>
      <c r="G12" s="87" t="s">
        <v>227</v>
      </c>
      <c r="H12" s="83" t="s">
        <v>209</v>
      </c>
      <c r="I12" s="83" t="s">
        <v>210</v>
      </c>
      <c r="J12" s="84" t="s">
        <v>211</v>
      </c>
      <c r="K12" s="84" t="s">
        <v>212</v>
      </c>
      <c r="L12" s="84" t="s">
        <v>213</v>
      </c>
      <c r="M12" s="84" t="s">
        <v>214</v>
      </c>
      <c r="N12" s="84" t="s">
        <v>21</v>
      </c>
      <c r="O12" s="84" t="s">
        <v>214</v>
      </c>
      <c r="P12" s="85" t="s">
        <v>211</v>
      </c>
      <c r="Q12" s="85" t="s">
        <v>212</v>
      </c>
      <c r="R12" s="85" t="s">
        <v>213</v>
      </c>
      <c r="S12" s="85" t="s">
        <v>214</v>
      </c>
      <c r="T12" s="86" t="s">
        <v>223</v>
      </c>
      <c r="U12" s="85" t="s">
        <v>214</v>
      </c>
    </row>
    <row r="13" spans="1:23" x14ac:dyDescent="0.25">
      <c r="A13" s="1" t="e">
        <f t="shared" ref="A13:A30" si="0">+G13/$E$87</f>
        <v>#REF!</v>
      </c>
      <c r="B13" s="1" t="e">
        <f t="shared" ref="B13:B30" si="1">+T13/E$87</f>
        <v>#REF!</v>
      </c>
      <c r="C13">
        <v>52</v>
      </c>
      <c r="D13" s="78">
        <f>+Total!A358</f>
        <v>41158</v>
      </c>
      <c r="E13" s="2">
        <f>+Total!F358</f>
        <v>10032.4</v>
      </c>
      <c r="F13" s="2">
        <f>+Total!D358</f>
        <v>249.4</v>
      </c>
      <c r="G13" s="2">
        <f>+Total!F358</f>
        <v>10032.4</v>
      </c>
      <c r="H13" s="4">
        <f>+Total!D358</f>
        <v>249.4</v>
      </c>
      <c r="I13" s="2">
        <f>+G13-H13</f>
        <v>9783</v>
      </c>
      <c r="J13" s="81">
        <f>SUM('[1]River Analysis'!$F$6:$F6)</f>
        <v>5999</v>
      </c>
      <c r="K13" s="81">
        <f>SUM('[1]River Analysis'!O$6:$O6)</f>
        <v>22829</v>
      </c>
      <c r="L13" s="81">
        <f>SUM('[1]River Analysis'!$C$6:$C6)</f>
        <v>1616</v>
      </c>
      <c r="M13" s="81">
        <f>SUM('[1]River Analysis'!$L$6:$L6)</f>
        <v>7413</v>
      </c>
      <c r="N13" s="81">
        <f>SUM('[1]River Analysis'!$I$6:$I6)</f>
        <v>10155</v>
      </c>
      <c r="O13" s="81">
        <f>SUM('[1]River Analysis'!$R$6:$R6)</f>
        <v>37836.666666666664</v>
      </c>
      <c r="P13" s="81">
        <f>SUM('[1]River Analysis'!$X$6:$X6)</f>
        <v>152.64631043256998</v>
      </c>
      <c r="Q13" s="81">
        <f>SUM('[1]River Analysis'!$AG$6:$AG6)</f>
        <v>580.89058524173038</v>
      </c>
      <c r="R13" s="81">
        <f>SUM('[1]River Analysis'!$U$6:$U6)</f>
        <v>41.11959287531807</v>
      </c>
      <c r="S13" s="81">
        <f>SUM('[1]River Analysis'!$AD$6:$AD6)</f>
        <v>188.62595419847329</v>
      </c>
      <c r="T13" s="81">
        <f>SUM('[1]River Analysis'!$AA$6:$AA6)</f>
        <v>258.39694656488552</v>
      </c>
      <c r="U13" s="81">
        <f>SUM('[1]River Analysis'!$AJ$6:$AJ6)</f>
        <v>962.76505513146731</v>
      </c>
    </row>
    <row r="14" spans="1:23" x14ac:dyDescent="0.25">
      <c r="A14" s="1" t="e">
        <f t="shared" si="0"/>
        <v>#REF!</v>
      </c>
      <c r="B14" s="1" t="e">
        <f t="shared" si="1"/>
        <v>#REF!</v>
      </c>
      <c r="C14">
        <v>51</v>
      </c>
      <c r="D14" s="78">
        <f>+Total!A359</f>
        <v>41165</v>
      </c>
      <c r="E14" s="75" t="e">
        <f t="shared" ref="E14:E45" si="2">+E13+$E$88</f>
        <v>#REF!</v>
      </c>
      <c r="F14" s="75" t="e">
        <f t="shared" ref="F14:F45" si="3">+(E$87-F13)/C14+F13</f>
        <v>#REF!</v>
      </c>
      <c r="G14" s="2">
        <f>+Total!F359</f>
        <v>10102.299999999999</v>
      </c>
      <c r="H14" s="4">
        <f>+Total!D359</f>
        <v>989.4</v>
      </c>
      <c r="I14" s="2">
        <f t="shared" ref="I14:I28" si="4">+G14-H14</f>
        <v>9112.9</v>
      </c>
      <c r="J14" s="81">
        <f>SUM('[1]River Analysis'!$F$6:$F7)</f>
        <v>30837</v>
      </c>
      <c r="K14" s="81">
        <f>SUM('[1]River Analysis'!O$6:$O7)</f>
        <v>43425</v>
      </c>
      <c r="L14" s="81">
        <f>SUM('[1]River Analysis'!$C$6:$C7)</f>
        <v>1616</v>
      </c>
      <c r="M14" s="81">
        <f>SUM('[1]River Analysis'!$L$6:$L7)</f>
        <v>15735.666666666666</v>
      </c>
      <c r="N14" s="81">
        <f>SUM('[1]River Analysis'!$I$6:$I7)</f>
        <v>38443</v>
      </c>
      <c r="O14" s="81">
        <f>SUM('[1]River Analysis'!$R$6:$R7)</f>
        <v>72791</v>
      </c>
      <c r="P14" s="81">
        <f>SUM('[1]River Analysis'!$X$6:$X7)</f>
        <v>784.65648854961842</v>
      </c>
      <c r="Q14" s="81">
        <f>SUM('[1]River Analysis'!$AG$6:$AG7)</f>
        <v>1104.9618320610689</v>
      </c>
      <c r="R14" s="81">
        <f>SUM('[1]River Analysis'!$U$6:$U7)</f>
        <v>41.11959287531807</v>
      </c>
      <c r="S14" s="81">
        <f>SUM('[1]River Analysis'!$AD$6:$AD7)</f>
        <v>400.39864291772687</v>
      </c>
      <c r="T14" s="81">
        <f>SUM('[1]River Analysis'!$AA$6:$AA7)</f>
        <v>978.19338422391866</v>
      </c>
      <c r="U14" s="81">
        <f>SUM('[1]River Analysis'!$AJ$6:$AJ7)</f>
        <v>1852.1882951653945</v>
      </c>
    </row>
    <row r="15" spans="1:23" x14ac:dyDescent="0.25">
      <c r="A15" s="1" t="e">
        <f t="shared" si="0"/>
        <v>#REF!</v>
      </c>
      <c r="B15" s="1" t="e">
        <f t="shared" si="1"/>
        <v>#REF!</v>
      </c>
      <c r="C15">
        <v>50</v>
      </c>
      <c r="D15" s="78">
        <f>+Total!A360</f>
        <v>41172</v>
      </c>
      <c r="E15" s="75" t="e">
        <f t="shared" si="2"/>
        <v>#REF!</v>
      </c>
      <c r="F15" s="75" t="e">
        <f t="shared" si="3"/>
        <v>#REF!</v>
      </c>
      <c r="G15" s="2">
        <f>+Total!F360</f>
        <v>10102.400000000001</v>
      </c>
      <c r="H15" s="4">
        <f>+Total!D360</f>
        <v>1668.7</v>
      </c>
      <c r="I15" s="2">
        <f t="shared" si="4"/>
        <v>8433.7000000000007</v>
      </c>
      <c r="J15" s="81">
        <f>SUM('[1]River Analysis'!$F$6:$F8)</f>
        <v>50816</v>
      </c>
      <c r="K15" s="81">
        <f>SUM('[1]River Analysis'!O$6:$O8)</f>
        <v>65180.333333333328</v>
      </c>
      <c r="L15" s="81">
        <f>SUM('[1]River Analysis'!$C$6:$C8)</f>
        <v>3659</v>
      </c>
      <c r="M15" s="81">
        <f>SUM('[1]River Analysis'!$L$6:$L8)</f>
        <v>20944.666666666664</v>
      </c>
      <c r="N15" s="81">
        <f>SUM('[1]River Analysis'!$I$6:$I8)</f>
        <v>63274</v>
      </c>
      <c r="O15" s="81">
        <f>SUM('[1]River Analysis'!$R$6:$R8)</f>
        <v>106561.33333333334</v>
      </c>
      <c r="P15" s="81">
        <f>SUM('[1]River Analysis'!$X$6:$X8)</f>
        <v>1293.027989821883</v>
      </c>
      <c r="Q15" s="81">
        <f>SUM('[1]River Analysis'!$AG$6:$AG8)</f>
        <v>1658.5326547921968</v>
      </c>
      <c r="R15" s="81">
        <f>SUM('[1]River Analysis'!$U$6:$U8)</f>
        <v>93.104325699745544</v>
      </c>
      <c r="S15" s="81">
        <f>SUM('[1]River Analysis'!$AD$6:$AD8)</f>
        <v>532.94317217981336</v>
      </c>
      <c r="T15" s="81">
        <f>SUM('[1]River Analysis'!$AA$6:$AA8)</f>
        <v>1610.025445292621</v>
      </c>
      <c r="U15" s="81">
        <f>SUM('[1]River Analysis'!$AJ$6:$AJ8)</f>
        <v>2711.4843087362174</v>
      </c>
    </row>
    <row r="16" spans="1:23" x14ac:dyDescent="0.25">
      <c r="A16" s="1" t="e">
        <f t="shared" si="0"/>
        <v>#REF!</v>
      </c>
      <c r="B16" s="1" t="e">
        <f t="shared" si="1"/>
        <v>#REF!</v>
      </c>
      <c r="C16">
        <v>49</v>
      </c>
      <c r="D16" s="78">
        <f>+Total!A361</f>
        <v>41179</v>
      </c>
      <c r="E16" s="75" t="e">
        <f t="shared" si="2"/>
        <v>#REF!</v>
      </c>
      <c r="F16" s="75" t="e">
        <f t="shared" si="3"/>
        <v>#REF!</v>
      </c>
      <c r="G16" s="2">
        <f>+Total!F361</f>
        <v>10429.200000000001</v>
      </c>
      <c r="H16" s="4">
        <f>+Total!D361</f>
        <v>2098.6999999999998</v>
      </c>
      <c r="I16" s="2">
        <f t="shared" si="4"/>
        <v>8330.5</v>
      </c>
      <c r="J16" s="81">
        <f>SUM('[1]River Analysis'!$F$6:$F9)</f>
        <v>66715</v>
      </c>
      <c r="K16" s="81">
        <f>SUM('[1]River Analysis'!O$6:$O9)</f>
        <v>88079</v>
      </c>
      <c r="L16" s="81">
        <f>SUM('[1]River Analysis'!$C$6:$C9)</f>
        <v>3672</v>
      </c>
      <c r="M16" s="81">
        <f>SUM('[1]River Analysis'!$L$6:$L9)</f>
        <v>26261.333333333332</v>
      </c>
      <c r="N16" s="81">
        <f>SUM('[1]River Analysis'!$I$6:$I9)</f>
        <v>83461</v>
      </c>
      <c r="O16" s="81">
        <f>SUM('[1]River Analysis'!$R$6:$R9)</f>
        <v>141787</v>
      </c>
      <c r="P16" s="81">
        <f>SUM('[1]River Analysis'!$X$6:$X9)</f>
        <v>1697.5826972010179</v>
      </c>
      <c r="Q16" s="81">
        <f>SUM('[1]River Analysis'!$AG$6:$AG9)</f>
        <v>2241.1959287531809</v>
      </c>
      <c r="R16" s="81">
        <f>SUM('[1]River Analysis'!$U$6:$U9)</f>
        <v>93.435114503816791</v>
      </c>
      <c r="S16" s="81">
        <f>SUM('[1]River Analysis'!$AD$6:$AD9)</f>
        <v>668.22731128074633</v>
      </c>
      <c r="T16" s="81">
        <f>SUM('[1]River Analysis'!$AA$6:$AA9)</f>
        <v>2123.6895674300258</v>
      </c>
      <c r="U16" s="81">
        <f>SUM('[1]River Analysis'!$AJ$6:$AJ9)</f>
        <v>3607.8117048346057</v>
      </c>
    </row>
    <row r="17" spans="1:21" x14ac:dyDescent="0.25">
      <c r="A17" s="1" t="e">
        <f t="shared" si="0"/>
        <v>#REF!</v>
      </c>
      <c r="B17" s="1" t="e">
        <f t="shared" si="1"/>
        <v>#REF!</v>
      </c>
      <c r="C17">
        <v>48</v>
      </c>
      <c r="D17" s="78">
        <f>+Total!A362</f>
        <v>41186</v>
      </c>
      <c r="E17" s="75" t="e">
        <f t="shared" si="2"/>
        <v>#REF!</v>
      </c>
      <c r="F17" s="75" t="e">
        <f t="shared" si="3"/>
        <v>#REF!</v>
      </c>
      <c r="G17" s="2">
        <f>+Total!F362</f>
        <v>10433.5</v>
      </c>
      <c r="H17" s="4">
        <f>+Total!D362</f>
        <v>2619.6</v>
      </c>
      <c r="I17" s="2">
        <f t="shared" si="4"/>
        <v>7813.9</v>
      </c>
      <c r="J17" s="81">
        <f>SUM('[1]River Analysis'!$F$6:$F10)</f>
        <v>81007</v>
      </c>
      <c r="K17" s="81">
        <f>SUM('[1]River Analysis'!O$6:$O10)</f>
        <v>114454.66666666667</v>
      </c>
      <c r="L17" s="81">
        <f>SUM('[1]River Analysis'!$C$6:$C10)</f>
        <v>3692</v>
      </c>
      <c r="M17" s="81">
        <f>SUM('[1]River Analysis'!$L$6:$L10)</f>
        <v>30998.333333333332</v>
      </c>
      <c r="N17" s="81">
        <f>SUM('[1]River Analysis'!$I$6:$I10)</f>
        <v>100846</v>
      </c>
      <c r="O17" s="81">
        <f>SUM('[1]River Analysis'!$R$6:$R10)</f>
        <v>179591.33333333334</v>
      </c>
      <c r="P17" s="81">
        <f>SUM('[1]River Analysis'!$X$6:$X10)</f>
        <v>2061.2468193384225</v>
      </c>
      <c r="Q17" s="81">
        <f>SUM('[1]River Analysis'!$AG$6:$AG10)</f>
        <v>2912.3324851569128</v>
      </c>
      <c r="R17" s="81">
        <f>SUM('[1]River Analysis'!$U$6:$U10)</f>
        <v>93.944020356234091</v>
      </c>
      <c r="S17" s="81">
        <f>SUM('[1]River Analysis'!$AD$6:$AD10)</f>
        <v>788.76166242578449</v>
      </c>
      <c r="T17" s="81">
        <f>SUM('[1]River Analysis'!$AA$6:$AA10)</f>
        <v>2566.0559796437665</v>
      </c>
      <c r="U17" s="81">
        <f>SUM('[1]River Analysis'!$AJ$6:$AJ10)</f>
        <v>4569.7540288379987</v>
      </c>
    </row>
    <row r="18" spans="1:21" x14ac:dyDescent="0.25">
      <c r="A18" s="1" t="e">
        <f t="shared" si="0"/>
        <v>#REF!</v>
      </c>
      <c r="B18" s="1" t="e">
        <f t="shared" si="1"/>
        <v>#REF!</v>
      </c>
      <c r="C18">
        <v>47</v>
      </c>
      <c r="D18" s="78">
        <f>+Total!A363</f>
        <v>41193</v>
      </c>
      <c r="E18" s="75" t="e">
        <f t="shared" si="2"/>
        <v>#REF!</v>
      </c>
      <c r="F18" s="75" t="e">
        <f t="shared" si="3"/>
        <v>#REF!</v>
      </c>
      <c r="G18" s="2">
        <f>+Total!F363</f>
        <v>10600.3</v>
      </c>
      <c r="H18" s="4">
        <f>+Total!D363</f>
        <v>3037.3</v>
      </c>
      <c r="I18" s="2">
        <f t="shared" si="4"/>
        <v>7562.9999999999991</v>
      </c>
      <c r="J18" s="81">
        <f>SUM('[1]River Analysis'!$F$6:$F11)</f>
        <v>95625</v>
      </c>
      <c r="K18" s="81">
        <f>SUM('[1]River Analysis'!O$6:$O11)</f>
        <v>138922.66666666669</v>
      </c>
      <c r="L18" s="81">
        <f>SUM('[1]River Analysis'!$C$6:$C11)</f>
        <v>3717</v>
      </c>
      <c r="M18" s="81">
        <f>SUM('[1]River Analysis'!$L$6:$L11)</f>
        <v>31628.333333333332</v>
      </c>
      <c r="N18" s="81">
        <f>SUM('[1]River Analysis'!$I$6:$I11)</f>
        <v>118126</v>
      </c>
      <c r="O18" s="81">
        <f>SUM('[1]River Analysis'!$R$6:$R11)</f>
        <v>209433.66666666669</v>
      </c>
      <c r="P18" s="81">
        <f>SUM('[1]River Analysis'!$X$6:$X11)</f>
        <v>2433.2061068702292</v>
      </c>
      <c r="Q18" s="81">
        <f>SUM('[1]River Analysis'!$AG$6:$AG11)</f>
        <v>3534.927905004241</v>
      </c>
      <c r="R18" s="81">
        <f>SUM('[1]River Analysis'!$U$6:$U11)</f>
        <v>94.580152671755727</v>
      </c>
      <c r="S18" s="81">
        <f>SUM('[1]River Analysis'!$AD$6:$AD11)</f>
        <v>804.79219677692959</v>
      </c>
      <c r="T18" s="81">
        <f>SUM('[1]River Analysis'!$AA$6:$AA11)</f>
        <v>3005.7506361323162</v>
      </c>
      <c r="U18" s="81">
        <f>SUM('[1]River Analysis'!$AJ$6:$AJ11)</f>
        <v>5329.1009329940634</v>
      </c>
    </row>
    <row r="19" spans="1:21" x14ac:dyDescent="0.25">
      <c r="A19" s="1" t="e">
        <f t="shared" si="0"/>
        <v>#REF!</v>
      </c>
      <c r="B19" s="1" t="e">
        <f t="shared" si="1"/>
        <v>#REF!</v>
      </c>
      <c r="C19">
        <v>46</v>
      </c>
      <c r="D19" s="78">
        <f>+Total!A364</f>
        <v>41200</v>
      </c>
      <c r="E19" s="75" t="e">
        <f t="shared" si="2"/>
        <v>#REF!</v>
      </c>
      <c r="F19" s="75" t="e">
        <f t="shared" si="3"/>
        <v>#REF!</v>
      </c>
      <c r="G19" s="2">
        <f>+Total!F364</f>
        <v>10742.5</v>
      </c>
      <c r="H19" s="4">
        <f>+Total!D364</f>
        <v>3327.3</v>
      </c>
      <c r="I19" s="2">
        <f t="shared" si="4"/>
        <v>7415.2</v>
      </c>
      <c r="J19" s="81">
        <f>SUM('[1]River Analysis'!$F$6:$F12)</f>
        <v>103443</v>
      </c>
      <c r="K19" s="81">
        <f>SUM('[1]River Analysis'!O$6:$O12)</f>
        <v>160133.66666666669</v>
      </c>
      <c r="L19" s="81">
        <f>SUM('[1]River Analysis'!$C$6:$C12)</f>
        <v>3735</v>
      </c>
      <c r="M19" s="81">
        <f>SUM('[1]River Analysis'!$L$6:$L12)</f>
        <v>32398.666666666664</v>
      </c>
      <c r="N19" s="81">
        <f>SUM('[1]River Analysis'!$I$6:$I12)</f>
        <v>128559</v>
      </c>
      <c r="O19" s="81">
        <f>SUM('[1]River Analysis'!$R$6:$R12)</f>
        <v>236921.33333333334</v>
      </c>
      <c r="P19" s="81">
        <f>SUM('[1]River Analysis'!$X$6:$X12)</f>
        <v>2632.1374045801531</v>
      </c>
      <c r="Q19" s="81">
        <f>SUM('[1]River Analysis'!$AG$6:$AG12)</f>
        <v>4074.6480067854118</v>
      </c>
      <c r="R19" s="81">
        <f>SUM('[1]River Analysis'!$U$6:$U12)</f>
        <v>95.038167938931295</v>
      </c>
      <c r="S19" s="81">
        <f>SUM('[1]River Analysis'!$AD$6:$AD12)</f>
        <v>824.39355385920271</v>
      </c>
      <c r="T19" s="81">
        <f>SUM('[1]River Analysis'!$AA$6:$AA12)</f>
        <v>3271.2213740458023</v>
      </c>
      <c r="U19" s="81">
        <f>SUM('[1]River Analysis'!$AJ$6:$AJ12)</f>
        <v>6028.5326547921977</v>
      </c>
    </row>
    <row r="20" spans="1:21" x14ac:dyDescent="0.25">
      <c r="A20" s="1" t="e">
        <f t="shared" si="0"/>
        <v>#REF!</v>
      </c>
      <c r="B20" s="1" t="e">
        <f t="shared" si="1"/>
        <v>#REF!</v>
      </c>
      <c r="C20">
        <v>45</v>
      </c>
      <c r="D20" s="78">
        <f>+Total!A365</f>
        <v>41207</v>
      </c>
      <c r="E20" s="75" t="e">
        <f t="shared" si="2"/>
        <v>#REF!</v>
      </c>
      <c r="F20" s="75" t="e">
        <f t="shared" si="3"/>
        <v>#REF!</v>
      </c>
      <c r="G20" s="2">
        <f>+Total!F365</f>
        <v>10910.5</v>
      </c>
      <c r="H20" s="4">
        <f>+Total!D365</f>
        <v>3715.8</v>
      </c>
      <c r="I20" s="2">
        <f t="shared" si="4"/>
        <v>7194.7</v>
      </c>
      <c r="J20" s="81">
        <f>SUM('[1]River Analysis'!$F$6:$F13)</f>
        <v>116945</v>
      </c>
      <c r="K20" s="81">
        <f>SUM('[1]River Analysis'!O$6:$O13)</f>
        <v>179750.33333333334</v>
      </c>
      <c r="L20" s="81">
        <f>SUM('[1]River Analysis'!$C$6:$C13)</f>
        <v>3752</v>
      </c>
      <c r="M20" s="81">
        <f>SUM('[1]River Analysis'!$L$6:$L13)</f>
        <v>32738.666666666664</v>
      </c>
      <c r="N20" s="81">
        <f>SUM('[1]River Analysis'!$I$6:$I13)</f>
        <v>144123</v>
      </c>
      <c r="O20" s="81">
        <f>SUM('[1]River Analysis'!$R$6:$R13)</f>
        <v>263570.66666666669</v>
      </c>
      <c r="P20" s="81">
        <f>SUM('[1]River Analysis'!$X$6:$X13)</f>
        <v>2975.6997455470741</v>
      </c>
      <c r="Q20" s="81">
        <f>SUM('[1]River Analysis'!$AG$6:$AG13)</f>
        <v>4573.7998303647164</v>
      </c>
      <c r="R20" s="81">
        <f>SUM('[1]River Analysis'!$U$6:$U13)</f>
        <v>95.470737913486005</v>
      </c>
      <c r="S20" s="81">
        <f>SUM('[1]River Analysis'!$AD$6:$AD13)</f>
        <v>833.04495335029685</v>
      </c>
      <c r="T20" s="81">
        <f>SUM('[1]River Analysis'!$AA$6:$AA13)</f>
        <v>3667.2519083969473</v>
      </c>
      <c r="U20" s="81">
        <f>SUM('[1]River Analysis'!$AJ$6:$AJ13)</f>
        <v>6706.6327396098395</v>
      </c>
    </row>
    <row r="21" spans="1:21" x14ac:dyDescent="0.25">
      <c r="A21" s="1" t="e">
        <f t="shared" si="0"/>
        <v>#REF!</v>
      </c>
      <c r="B21" s="1" t="e">
        <f t="shared" si="1"/>
        <v>#REF!</v>
      </c>
      <c r="C21">
        <v>44</v>
      </c>
      <c r="D21" s="78">
        <f>+Total!A366</f>
        <v>41214</v>
      </c>
      <c r="E21" s="75" t="e">
        <f t="shared" si="2"/>
        <v>#REF!</v>
      </c>
      <c r="F21" s="75" t="e">
        <f t="shared" si="3"/>
        <v>#REF!</v>
      </c>
      <c r="G21" s="2">
        <f>+Total!F366</f>
        <v>11068.1</v>
      </c>
      <c r="H21" s="4">
        <f>+Total!D366</f>
        <v>4111.3</v>
      </c>
      <c r="I21" s="2">
        <f t="shared" si="4"/>
        <v>6956.8</v>
      </c>
      <c r="J21" s="81">
        <f>SUM('[1]River Analysis'!$F$6:$F14)</f>
        <v>124926</v>
      </c>
      <c r="K21" s="81">
        <f>SUM('[1]River Analysis'!O$6:$O14)</f>
        <v>198743</v>
      </c>
      <c r="L21" s="81">
        <f>SUM('[1]River Analysis'!$C$6:$C14)</f>
        <v>5905</v>
      </c>
      <c r="M21" s="81">
        <f>SUM('[1]River Analysis'!$L$6:$L14)</f>
        <v>34158.666666666664</v>
      </c>
      <c r="N21" s="81">
        <f>SUM('[1]River Analysis'!$I$6:$I14)</f>
        <v>159553</v>
      </c>
      <c r="O21" s="81">
        <f>SUM('[1]River Analysis'!$R$6:$R14)</f>
        <v>292782</v>
      </c>
      <c r="P21" s="81">
        <f>SUM('[1]River Analysis'!$X$6:$X14)</f>
        <v>3178.778625954199</v>
      </c>
      <c r="Q21" s="81">
        <f>SUM('[1]River Analysis'!$AG$6:$AG14)</f>
        <v>5057.0737913486009</v>
      </c>
      <c r="R21" s="81">
        <f>SUM('[1]River Analysis'!$U$6:$U14)</f>
        <v>150.25445292620867</v>
      </c>
      <c r="S21" s="81">
        <f>SUM('[1]River Analysis'!$AD$6:$AD14)</f>
        <v>869.17726887192532</v>
      </c>
      <c r="T21" s="81">
        <f>SUM('[1]River Analysis'!$AA$6:$AA14)</f>
        <v>4059.8727735368966</v>
      </c>
      <c r="U21" s="81">
        <f>SUM('[1]River Analysis'!$AJ$6:$AJ14)</f>
        <v>7449.9236641221378</v>
      </c>
    </row>
    <row r="22" spans="1:21" x14ac:dyDescent="0.25">
      <c r="A22" s="1" t="e">
        <f t="shared" si="0"/>
        <v>#REF!</v>
      </c>
      <c r="B22" s="1" t="e">
        <f t="shared" si="1"/>
        <v>#REF!</v>
      </c>
      <c r="C22">
        <v>43</v>
      </c>
      <c r="D22" s="78">
        <f>+Total!A367</f>
        <v>41221</v>
      </c>
      <c r="E22" s="75" t="e">
        <f t="shared" si="2"/>
        <v>#REF!</v>
      </c>
      <c r="F22" s="75" t="e">
        <f t="shared" si="3"/>
        <v>#REF!</v>
      </c>
      <c r="G22" s="2">
        <f>+Total!F367</f>
        <v>11171.900000000001</v>
      </c>
      <c r="H22" s="4">
        <f>+Total!D367</f>
        <v>4343.3</v>
      </c>
      <c r="I22" s="2">
        <f t="shared" si="4"/>
        <v>6828.6000000000013</v>
      </c>
      <c r="J22" s="81">
        <f>SUM('[1]River Analysis'!$F$6:$F15)</f>
        <v>130631</v>
      </c>
      <c r="K22" s="81">
        <f>SUM('[1]River Analysis'!O$6:$O15)</f>
        <v>215403.33333333334</v>
      </c>
      <c r="L22" s="81">
        <f>SUM('[1]River Analysis'!$C$6:$C15)</f>
        <v>8061</v>
      </c>
      <c r="M22" s="81">
        <f>SUM('[1]River Analysis'!$L$6:$L15)</f>
        <v>38340.666666666664</v>
      </c>
      <c r="N22" s="81">
        <f>SUM('[1]River Analysis'!$I$6:$I15)</f>
        <v>169016</v>
      </c>
      <c r="O22" s="81">
        <f>SUM('[1]River Analysis'!$R$6:$R15)</f>
        <v>320794</v>
      </c>
      <c r="P22" s="81">
        <f>SUM('[1]River Analysis'!$X$6:$X15)</f>
        <v>3323.9440203562344</v>
      </c>
      <c r="Q22" s="81">
        <f>SUM('[1]River Analysis'!$AG$6:$AG15)</f>
        <v>5481.0008481764207</v>
      </c>
      <c r="R22" s="81">
        <f>SUM('[1]River Analysis'!$U$6:$U15)</f>
        <v>205.1145038167939</v>
      </c>
      <c r="S22" s="81">
        <f>SUM('[1]River Analysis'!$AD$6:$AD15)</f>
        <v>975.58948261238334</v>
      </c>
      <c r="T22" s="81">
        <f>SUM('[1]River Analysis'!$AA$6:$AA15)</f>
        <v>4300.6615776081435</v>
      </c>
      <c r="U22" s="81">
        <f>SUM('[1]River Analysis'!$AJ$6:$AJ15)</f>
        <v>8162.6972010178124</v>
      </c>
    </row>
    <row r="23" spans="1:21" x14ac:dyDescent="0.25">
      <c r="A23" s="1" t="e">
        <f t="shared" si="0"/>
        <v>#REF!</v>
      </c>
      <c r="B23" s="1" t="e">
        <f t="shared" si="1"/>
        <v>#REF!</v>
      </c>
      <c r="C23">
        <v>42</v>
      </c>
      <c r="D23" s="78">
        <f>+Total!A368</f>
        <v>41228</v>
      </c>
      <c r="E23" s="75" t="e">
        <f t="shared" si="2"/>
        <v>#REF!</v>
      </c>
      <c r="F23" s="75" t="e">
        <f t="shared" si="3"/>
        <v>#REF!</v>
      </c>
      <c r="G23" s="2">
        <f>+Total!F368</f>
        <v>11941.7</v>
      </c>
      <c r="H23" s="4">
        <f>+Total!D368</f>
        <v>4737.8999999999996</v>
      </c>
      <c r="I23" s="2">
        <f t="shared" si="4"/>
        <v>7203.8000000000011</v>
      </c>
      <c r="J23" s="81">
        <f>SUM('[1]River Analysis'!$F$6:$F16)</f>
        <v>139919</v>
      </c>
      <c r="K23" s="81">
        <f>SUM('[1]River Analysis'!O$6:$O16)</f>
        <v>232573</v>
      </c>
      <c r="L23" s="81">
        <f>SUM('[1]River Analysis'!$C$6:$C16)</f>
        <v>10644</v>
      </c>
      <c r="M23" s="81">
        <f>SUM('[1]River Analysis'!$L$6:$L16)</f>
        <v>44249.333333333328</v>
      </c>
      <c r="N23" s="81">
        <f>SUM('[1]River Analysis'!$I$6:$I16)</f>
        <v>183441</v>
      </c>
      <c r="O23" s="81">
        <f>SUM('[1]River Analysis'!$R$6:$R16)</f>
        <v>351278</v>
      </c>
      <c r="P23" s="81">
        <f>SUM('[1]River Analysis'!$X$6:$X16)</f>
        <v>3560.2798982188297</v>
      </c>
      <c r="Q23" s="81">
        <f>SUM('[1]River Analysis'!$AG$6:$AG16)</f>
        <v>5917.888040712468</v>
      </c>
      <c r="R23" s="81">
        <f>SUM('[1]River Analysis'!$U$6:$U16)</f>
        <v>270.83969465648858</v>
      </c>
      <c r="S23" s="81">
        <f>SUM('[1]River Analysis'!$AD$6:$AD16)</f>
        <v>1125.9372349448686</v>
      </c>
      <c r="T23" s="81">
        <f>SUM('[1]River Analysis'!$AA$6:$AA16)</f>
        <v>4667.7099236641234</v>
      </c>
      <c r="U23" s="81">
        <f>SUM('[1]River Analysis'!$AJ$6:$AJ16)</f>
        <v>8938.371501272266</v>
      </c>
    </row>
    <row r="24" spans="1:21" x14ac:dyDescent="0.25">
      <c r="A24" s="1" t="e">
        <f t="shared" si="0"/>
        <v>#REF!</v>
      </c>
      <c r="B24" s="1" t="e">
        <f t="shared" si="1"/>
        <v>#REF!</v>
      </c>
      <c r="C24">
        <v>41</v>
      </c>
      <c r="D24" s="78">
        <f>+Total!A369</f>
        <v>41235</v>
      </c>
      <c r="E24" s="75" t="e">
        <f t="shared" si="2"/>
        <v>#REF!</v>
      </c>
      <c r="F24" s="75" t="e">
        <f t="shared" si="3"/>
        <v>#REF!</v>
      </c>
      <c r="G24" s="2">
        <f>+Total!F369</f>
        <v>12177.8</v>
      </c>
      <c r="H24" s="4">
        <f>+Total!D369</f>
        <v>5106.7</v>
      </c>
      <c r="I24" s="2">
        <f t="shared" si="4"/>
        <v>7071.0999999999995</v>
      </c>
      <c r="J24" s="81">
        <f>SUM('[1]River Analysis'!$F$6:$F17)</f>
        <v>151140</v>
      </c>
      <c r="K24" s="81">
        <f>SUM('[1]River Analysis'!O$6:$O17)</f>
        <v>250327.66666666666</v>
      </c>
      <c r="L24" s="81">
        <f>SUM('[1]River Analysis'!$C$6:$C17)</f>
        <v>12792</v>
      </c>
      <c r="M24" s="81">
        <f>SUM('[1]River Analysis'!$L$6:$L17)</f>
        <v>52236.999999999993</v>
      </c>
      <c r="N24" s="81">
        <f>SUM('[1]River Analysis'!$I$6:$I17)</f>
        <v>199607</v>
      </c>
      <c r="O24" s="81">
        <f>SUM('[1]River Analysis'!$R$6:$R17)</f>
        <v>383120</v>
      </c>
      <c r="P24" s="81">
        <f>SUM('[1]River Analysis'!$X$6:$X17)</f>
        <v>3845.8015267175574</v>
      </c>
      <c r="Q24" s="81">
        <f>SUM('[1]River Analysis'!$AG$6:$AG17)</f>
        <v>6369.6607294317218</v>
      </c>
      <c r="R24" s="81">
        <f>SUM('[1]River Analysis'!$U$6:$U17)</f>
        <v>325.49618320610688</v>
      </c>
      <c r="S24" s="81">
        <f>SUM('[1]River Analysis'!$AD$6:$AD17)</f>
        <v>1329.1857506361323</v>
      </c>
      <c r="T24" s="81">
        <f>SUM('[1]River Analysis'!$AA$6:$AA17)</f>
        <v>5079.0585241730296</v>
      </c>
      <c r="U24" s="81">
        <f>SUM('[1]River Analysis'!$AJ$6:$AJ17)</f>
        <v>9748.6005089058544</v>
      </c>
    </row>
    <row r="25" spans="1:21" x14ac:dyDescent="0.25">
      <c r="A25" s="1" t="e">
        <f t="shared" si="0"/>
        <v>#REF!</v>
      </c>
      <c r="B25" s="1" t="e">
        <f t="shared" si="1"/>
        <v>#REF!</v>
      </c>
      <c r="C25">
        <v>40</v>
      </c>
      <c r="D25" s="78">
        <f>+Total!A370</f>
        <v>41242</v>
      </c>
      <c r="E25" s="75" t="e">
        <f t="shared" si="2"/>
        <v>#REF!</v>
      </c>
      <c r="F25" s="75" t="e">
        <f t="shared" si="3"/>
        <v>#REF!</v>
      </c>
      <c r="G25" s="2">
        <f>+Total!F370</f>
        <v>12229.4</v>
      </c>
      <c r="H25" s="4">
        <f>+Total!D370</f>
        <v>5399.4</v>
      </c>
      <c r="I25" s="2">
        <f t="shared" si="4"/>
        <v>6830</v>
      </c>
      <c r="J25" s="81">
        <f>SUM('[1]River Analysis'!$F$6:$F18)</f>
        <v>157934</v>
      </c>
      <c r="K25" s="81">
        <f>SUM('[1]River Analysis'!O$6:$O18)</f>
        <v>269567</v>
      </c>
      <c r="L25" s="81">
        <f>SUM('[1]River Analysis'!$C$6:$C18)</f>
        <v>14949</v>
      </c>
      <c r="M25" s="81">
        <f>SUM('[1]River Analysis'!$L$6:$L18)</f>
        <v>57591.999999999993</v>
      </c>
      <c r="N25" s="81">
        <f>SUM('[1]River Analysis'!$I$6:$I18)</f>
        <v>210119</v>
      </c>
      <c r="O25" s="81">
        <f>SUM('[1]River Analysis'!$R$6:$R18)</f>
        <v>415900.66666666669</v>
      </c>
      <c r="P25" s="81">
        <f>SUM('[1]River Analysis'!$X$6:$X18)</f>
        <v>4018.6768447837153</v>
      </c>
      <c r="Q25" s="81">
        <f>SUM('[1]River Analysis'!$AG$6:$AG18)</f>
        <v>6859.2111959287531</v>
      </c>
      <c r="R25" s="81">
        <f>SUM('[1]River Analysis'!$U$6:$U18)</f>
        <v>380.38167938931298</v>
      </c>
      <c r="S25" s="81">
        <f>SUM('[1]River Analysis'!$AD$6:$AD18)</f>
        <v>1465.4452926208651</v>
      </c>
      <c r="T25" s="81">
        <f>SUM('[1]River Analysis'!$AA$6:$AA18)</f>
        <v>5346.5394402035636</v>
      </c>
      <c r="U25" s="81">
        <f>SUM('[1]River Analysis'!$AJ$6:$AJ18)</f>
        <v>10582.714164546227</v>
      </c>
    </row>
    <row r="26" spans="1:21" x14ac:dyDescent="0.25">
      <c r="A26" s="1" t="e">
        <f t="shared" si="0"/>
        <v>#REF!</v>
      </c>
      <c r="B26" s="1" t="e">
        <f t="shared" si="1"/>
        <v>#REF!</v>
      </c>
      <c r="C26">
        <v>39</v>
      </c>
      <c r="D26" s="78">
        <f>+Total!A371</f>
        <v>41249</v>
      </c>
      <c r="E26" s="75" t="e">
        <f t="shared" si="2"/>
        <v>#REF!</v>
      </c>
      <c r="F26" s="75" t="e">
        <f t="shared" si="3"/>
        <v>#REF!</v>
      </c>
      <c r="G26" s="2">
        <f>+Total!F371</f>
        <v>12488.3</v>
      </c>
      <c r="H26" s="4">
        <f>+Total!D371</f>
        <v>5657.9</v>
      </c>
      <c r="I26" s="2">
        <f t="shared" si="4"/>
        <v>6830.4</v>
      </c>
      <c r="J26" s="81">
        <f>SUM('[1]River Analysis'!$F$6:$F19)</f>
        <v>164505</v>
      </c>
      <c r="K26" s="81">
        <f>SUM('[1]River Analysis'!O$6:$O19)</f>
        <v>286653</v>
      </c>
      <c r="L26" s="81">
        <f>SUM('[1]River Analysis'!$C$6:$C19)</f>
        <v>14959</v>
      </c>
      <c r="M26" s="81">
        <f>SUM('[1]River Analysis'!$L$6:$L19)</f>
        <v>65664.666666666657</v>
      </c>
      <c r="N26" s="81">
        <f>SUM('[1]River Analysis'!$I$6:$I19)</f>
        <v>218176</v>
      </c>
      <c r="O26" s="81">
        <f>SUM('[1]River Analysis'!$R$6:$R19)</f>
        <v>447694.66666666669</v>
      </c>
      <c r="P26" s="81">
        <f>SUM('[1]River Analysis'!$X$6:$X19)</f>
        <v>4185.8778625954201</v>
      </c>
      <c r="Q26" s="81">
        <f>SUM('[1]River Analysis'!$AG$6:$AG19)</f>
        <v>7293.9694656488546</v>
      </c>
      <c r="R26" s="81">
        <f>SUM('[1]River Analysis'!$U$6:$U19)</f>
        <v>380.63613231552165</v>
      </c>
      <c r="S26" s="81">
        <f>SUM('[1]River Analysis'!$AD$6:$AD19)</f>
        <v>1670.8566581849025</v>
      </c>
      <c r="T26" s="81">
        <f>SUM('[1]River Analysis'!$AA$6:$AA19)</f>
        <v>5551.5521628498736</v>
      </c>
      <c r="U26" s="81">
        <f>SUM('[1]River Analysis'!$AJ$6:$AJ19)</f>
        <v>11391.721798134013</v>
      </c>
    </row>
    <row r="27" spans="1:21" x14ac:dyDescent="0.25">
      <c r="A27" s="1" t="e">
        <f t="shared" si="0"/>
        <v>#REF!</v>
      </c>
      <c r="B27" s="1" t="e">
        <f t="shared" si="1"/>
        <v>#REF!</v>
      </c>
      <c r="C27">
        <v>38</v>
      </c>
      <c r="D27" s="78">
        <f>+Total!A372</f>
        <v>41256</v>
      </c>
      <c r="E27" s="75" t="e">
        <f t="shared" si="2"/>
        <v>#REF!</v>
      </c>
      <c r="F27" s="75" t="e">
        <f t="shared" si="3"/>
        <v>#REF!</v>
      </c>
      <c r="G27" s="2">
        <f>+Total!F372</f>
        <v>12602.7</v>
      </c>
      <c r="H27" s="4">
        <f>+Total!D372</f>
        <v>6091.3</v>
      </c>
      <c r="I27" s="2">
        <f t="shared" si="4"/>
        <v>6511.4000000000005</v>
      </c>
      <c r="J27" s="81">
        <f>SUM('[1]River Analysis'!$F$6:$F20)</f>
        <v>177355</v>
      </c>
      <c r="K27" s="81">
        <f>SUM('[1]River Analysis'!O$6:$O20)</f>
        <v>307078</v>
      </c>
      <c r="L27" s="81">
        <f>SUM('[1]River Analysis'!$C$6:$C20)</f>
        <v>17113</v>
      </c>
      <c r="M27" s="81">
        <f>SUM('[1]River Analysis'!$L$6:$L20)</f>
        <v>73722.333333333328</v>
      </c>
      <c r="N27" s="81">
        <f>SUM('[1]River Analysis'!$I$6:$I20)</f>
        <v>234683</v>
      </c>
      <c r="O27" s="81">
        <f>SUM('[1]River Analysis'!$R$6:$R20)</f>
        <v>481333.66666666669</v>
      </c>
      <c r="P27" s="81">
        <f>SUM('[1]River Analysis'!$X$6:$X20)</f>
        <v>4512.8498727735368</v>
      </c>
      <c r="Q27" s="81">
        <f>SUM('[1]River Analysis'!$AG$6:$AG20)</f>
        <v>7813.6895674300249</v>
      </c>
      <c r="R27" s="81">
        <f>SUM('[1]River Analysis'!$U$6:$U20)</f>
        <v>435.44529262086519</v>
      </c>
      <c r="S27" s="81">
        <f>SUM('[1]River Analysis'!$AD$6:$AD20)</f>
        <v>1875.8863443596269</v>
      </c>
      <c r="T27" s="81">
        <f>SUM('[1]River Analysis'!$AA$6:$AA20)</f>
        <v>5971.5776081424947</v>
      </c>
      <c r="U27" s="81">
        <f>SUM('[1]River Analysis'!$AJ$6:$AJ20)</f>
        <v>12247.675996607295</v>
      </c>
    </row>
    <row r="28" spans="1:21" x14ac:dyDescent="0.25">
      <c r="A28" s="1" t="e">
        <f t="shared" si="0"/>
        <v>#REF!</v>
      </c>
      <c r="B28" s="1" t="e">
        <f t="shared" si="1"/>
        <v>#REF!</v>
      </c>
      <c r="C28">
        <v>37</v>
      </c>
      <c r="D28" s="78">
        <f>+Total!A373</f>
        <v>41263</v>
      </c>
      <c r="E28" s="75" t="e">
        <f t="shared" si="2"/>
        <v>#REF!</v>
      </c>
      <c r="F28" s="75" t="e">
        <f t="shared" si="3"/>
        <v>#REF!</v>
      </c>
      <c r="G28" s="2">
        <f>+Total!F373</f>
        <v>12707</v>
      </c>
      <c r="H28" s="4">
        <f>+Total!D373</f>
        <v>6377.9</v>
      </c>
      <c r="I28" s="2">
        <f t="shared" si="4"/>
        <v>6329.1</v>
      </c>
      <c r="J28" s="81">
        <f>SUM('[1]River Analysis'!$F$6:$F21)</f>
        <v>185445</v>
      </c>
      <c r="K28" s="81">
        <f>SUM('[1]River Analysis'!O$6:$O21)</f>
        <v>325694.66666666669</v>
      </c>
      <c r="L28" s="81">
        <f>SUM('[1]River Analysis'!$C$6:$C21)</f>
        <v>21432</v>
      </c>
      <c r="M28" s="81">
        <f>SUM('[1]River Analysis'!$L$6:$L21)</f>
        <v>80200</v>
      </c>
      <c r="N28" s="81">
        <f>SUM('[1]River Analysis'!$I$6:$I21)</f>
        <v>248555</v>
      </c>
      <c r="O28" s="81">
        <f>SUM('[1]River Analysis'!$R$6:$R21)</f>
        <v>513198.33333333337</v>
      </c>
      <c r="P28" s="81">
        <f>SUM('[1]River Analysis'!$X$6:$X21)</f>
        <v>4718.7022900763359</v>
      </c>
      <c r="Q28" s="81">
        <f>SUM('[1]River Analysis'!$AG$6:$AG21)</f>
        <v>8287.3960983884645</v>
      </c>
      <c r="R28" s="81">
        <f>SUM('[1]River Analysis'!$U$6:$U21)</f>
        <v>545.3435114503817</v>
      </c>
      <c r="S28" s="81">
        <f>SUM('[1]River Analysis'!$AD$6:$AD21)</f>
        <v>2040.7124681933844</v>
      </c>
      <c r="T28" s="81">
        <f>SUM('[1]River Analysis'!$AA$6:$AA21)</f>
        <v>6324.5547073791358</v>
      </c>
      <c r="U28" s="81">
        <f>SUM('[1]River Analysis'!$AJ$6:$AJ21)</f>
        <v>13058.481764206956</v>
      </c>
    </row>
    <row r="29" spans="1:21" x14ac:dyDescent="0.25">
      <c r="A29" s="1" t="e">
        <f t="shared" si="0"/>
        <v>#REF!</v>
      </c>
      <c r="B29" s="1" t="e">
        <f t="shared" si="1"/>
        <v>#REF!</v>
      </c>
      <c r="C29">
        <v>36</v>
      </c>
      <c r="D29" s="78">
        <f>+Total!A374</f>
        <v>41270</v>
      </c>
      <c r="E29" s="75" t="e">
        <f t="shared" si="2"/>
        <v>#REF!</v>
      </c>
      <c r="F29" s="75" t="e">
        <f t="shared" si="3"/>
        <v>#REF!</v>
      </c>
      <c r="G29" s="2">
        <f>+Total!F374</f>
        <v>12756.2</v>
      </c>
      <c r="H29" s="4">
        <f>+Total!D374</f>
        <v>6583.2</v>
      </c>
      <c r="I29" s="2">
        <f>+G29-H29</f>
        <v>6173.0000000000009</v>
      </c>
      <c r="J29" s="81">
        <f>SUM('[1]River Analysis'!$F6:$F22)</f>
        <v>190141</v>
      </c>
      <c r="K29" s="81">
        <f>SUM('[1]River Analysis'!O$6:$O22)</f>
        <v>345418.33333333337</v>
      </c>
      <c r="L29" s="81">
        <f>SUM('[1]River Analysis'!$C$6:$C22)</f>
        <v>23666</v>
      </c>
      <c r="M29" s="81">
        <f>SUM('[1]River Analysis'!$L$6:$L22)</f>
        <v>92345.666666666672</v>
      </c>
      <c r="N29" s="81">
        <f>SUM('[1]River Analysis'!$I$6:$I22)</f>
        <v>256561</v>
      </c>
      <c r="O29" s="81">
        <f>SUM('[1]River Analysis'!$R$6:$R22)</f>
        <v>551862</v>
      </c>
      <c r="P29" s="81">
        <f>SUM('[1]River Analysis'!$X$6:$X22)</f>
        <v>4838.1933842239187</v>
      </c>
      <c r="Q29" s="81">
        <f>SUM('[1]River Analysis'!$AG$6:$AG22)</f>
        <v>8789.2705682782016</v>
      </c>
      <c r="R29" s="81">
        <f>SUM('[1]River Analysis'!$U$6:$U22)</f>
        <v>602.18829516539438</v>
      </c>
      <c r="S29" s="81">
        <f>SUM('[1]River Analysis'!$AD$6:$AD22)</f>
        <v>2349.7625106022056</v>
      </c>
      <c r="T29" s="81">
        <f>SUM('[1]River Analysis'!$AA$6:$AA22)</f>
        <v>6528.2697201017818</v>
      </c>
      <c r="U29" s="81">
        <f>SUM('[1]River Analysis'!$AJ$6:$AJ22)</f>
        <v>14042.290076335878</v>
      </c>
    </row>
    <row r="30" spans="1:21" x14ac:dyDescent="0.25">
      <c r="A30" s="1" t="e">
        <f t="shared" si="0"/>
        <v>#REF!</v>
      </c>
      <c r="B30" s="1" t="e">
        <f t="shared" si="1"/>
        <v>#REF!</v>
      </c>
      <c r="C30">
        <v>35</v>
      </c>
      <c r="D30" s="74">
        <f>+Total!A375</f>
        <v>41277</v>
      </c>
      <c r="E30" s="75" t="e">
        <f t="shared" si="2"/>
        <v>#REF!</v>
      </c>
      <c r="F30" s="75" t="e">
        <f t="shared" si="3"/>
        <v>#REF!</v>
      </c>
      <c r="G30" s="2">
        <f>+Total!F375</f>
        <v>12768.8</v>
      </c>
      <c r="H30" s="4">
        <f>+Total!D375</f>
        <v>6690</v>
      </c>
      <c r="I30" s="2">
        <f>+G30-H30</f>
        <v>6078.7999999999993</v>
      </c>
      <c r="J30" s="81">
        <f>SUM('[1]River Analysis'!$F7:$F23)</f>
        <v>186403</v>
      </c>
      <c r="K30" s="81">
        <f>SUM('[1]River Analysis'!O$6:$O23)</f>
        <v>361003.33333333337</v>
      </c>
      <c r="L30" s="81">
        <f>SUM('[1]River Analysis'!$C$6:$C23)</f>
        <v>27055</v>
      </c>
      <c r="M30" s="81">
        <f>SUM('[1]River Analysis'!$L$6:$L23)</f>
        <v>98606</v>
      </c>
      <c r="N30" s="81">
        <f>SUM('[1]River Analysis'!$I$6:$I23)</f>
        <v>262425</v>
      </c>
      <c r="O30" s="81">
        <f>SUM('[1]River Analysis'!$R$6:$R23)</f>
        <v>577600</v>
      </c>
      <c r="P30" s="81">
        <f>SUM('[1]River Analysis'!$X$6:$X23)</f>
        <v>4895.7251908396947</v>
      </c>
      <c r="Q30" s="81">
        <f>SUM('[1]River Analysis'!$AG$6:$AG23)</f>
        <v>9185.8354537743853</v>
      </c>
      <c r="R30" s="81">
        <f>SUM('[1]River Analysis'!$U$6:$U23)</f>
        <v>688.42239185750634</v>
      </c>
      <c r="S30" s="81">
        <f>SUM('[1]River Analysis'!$AD$6:$AD23)</f>
        <v>2509.0585241730282</v>
      </c>
      <c r="T30" s="81">
        <f>SUM('[1]River Analysis'!$AA$6:$AA23)</f>
        <v>6677.4809160305349</v>
      </c>
      <c r="U30" s="81">
        <f>SUM('[1]River Analysis'!$AJ$6:$AJ23)</f>
        <v>14697.201017811705</v>
      </c>
    </row>
    <row r="31" spans="1:21" x14ac:dyDescent="0.25">
      <c r="A31" s="1"/>
      <c r="B31" s="1"/>
      <c r="C31">
        <v>34</v>
      </c>
      <c r="D31" s="74">
        <f>+Total!A376</f>
        <v>41284</v>
      </c>
      <c r="E31" s="75" t="e">
        <f t="shared" si="2"/>
        <v>#REF!</v>
      </c>
      <c r="F31" s="75" t="e">
        <f t="shared" si="3"/>
        <v>#REF!</v>
      </c>
      <c r="G31" s="2">
        <f>+Total!F376</f>
        <v>13162.099999999999</v>
      </c>
      <c r="H31" s="4">
        <f>+Total!D376</f>
        <v>6936.9</v>
      </c>
      <c r="I31" s="2">
        <f t="shared" ref="I31:I39" si="5">+G31-H31</f>
        <v>6225.1999999999989</v>
      </c>
      <c r="J31" s="81">
        <f>SUM('[1]River Analysis'!$F8:$F24)</f>
        <v>167085</v>
      </c>
      <c r="K31" s="81">
        <f>SUM('[1]River Analysis'!O$6:$O24)</f>
        <v>372068.00000000006</v>
      </c>
      <c r="M31" s="81">
        <f>SUM('[1]River Analysis'!$L$6:$L24)</f>
        <v>101167.33333333333</v>
      </c>
      <c r="O31" s="81">
        <f>SUM('[1]River Analysis'!$R$6:$R24)</f>
        <v>595609</v>
      </c>
      <c r="Q31" s="81">
        <f>SUM('[1]River Analysis'!$AG$6:$AG24)</f>
        <v>9467.3791348600516</v>
      </c>
      <c r="S31" s="81">
        <f>SUM('[1]River Analysis'!$AD$6:$AD24)</f>
        <v>2574.232400339271</v>
      </c>
      <c r="U31" s="81">
        <f>SUM('[1]River Analysis'!$AJ$6:$AJ24)</f>
        <v>15155.445292620865</v>
      </c>
    </row>
    <row r="32" spans="1:21" x14ac:dyDescent="0.25">
      <c r="A32" s="1"/>
      <c r="B32" s="1"/>
      <c r="C32">
        <v>33</v>
      </c>
      <c r="D32" s="74">
        <f>+Total!A377</f>
        <v>41291</v>
      </c>
      <c r="E32" s="75" t="e">
        <f t="shared" si="2"/>
        <v>#REF!</v>
      </c>
      <c r="F32" s="75" t="e">
        <f t="shared" si="3"/>
        <v>#REF!</v>
      </c>
      <c r="G32" s="2">
        <f>+Total!F377</f>
        <v>13300.599999999999</v>
      </c>
      <c r="H32" s="4">
        <f>+Total!D377</f>
        <v>7306.4</v>
      </c>
      <c r="I32" s="2">
        <f t="shared" si="5"/>
        <v>5994.1999999999989</v>
      </c>
      <c r="J32" s="81">
        <f>SUM('[1]River Analysis'!$F9:$F25)</f>
        <v>154035</v>
      </c>
      <c r="K32" s="81">
        <f>SUM('[1]River Analysis'!O$6:$O25)</f>
        <v>390347.33333333337</v>
      </c>
      <c r="M32" s="81">
        <f>SUM('[1]River Analysis'!$L$6:$L25)</f>
        <v>106354.33333333333</v>
      </c>
      <c r="O32" s="81">
        <f>SUM('[1]River Analysis'!$R$6:$R25)</f>
        <v>624390.33333333337</v>
      </c>
      <c r="Q32" s="81">
        <f>SUM('[1]River Analysis'!$AG$6:$AG25)</f>
        <v>9932.5021204410532</v>
      </c>
      <c r="S32" s="81">
        <f>SUM('[1]River Analysis'!$AD$6:$AD25)</f>
        <v>2706.2171331636982</v>
      </c>
      <c r="U32" s="81">
        <f>SUM('[1]River Analysis'!$AJ$6:$AJ25)</f>
        <v>15887.794741306192</v>
      </c>
    </row>
    <row r="33" spans="1:21" x14ac:dyDescent="0.25">
      <c r="A33" s="1"/>
      <c r="B33" s="1"/>
      <c r="C33">
        <v>32</v>
      </c>
      <c r="D33" s="74">
        <f>+Total!A378</f>
        <v>41298</v>
      </c>
      <c r="E33" s="75" t="e">
        <f t="shared" si="2"/>
        <v>#REF!</v>
      </c>
      <c r="F33" s="75" t="e">
        <f t="shared" si="3"/>
        <v>#REF!</v>
      </c>
      <c r="G33" s="2">
        <f>+Total!F378</f>
        <v>13487.400000000001</v>
      </c>
      <c r="H33" s="4">
        <f>+Total!D378</f>
        <v>7915.6</v>
      </c>
      <c r="I33" s="2">
        <f t="shared" si="5"/>
        <v>5571.8000000000011</v>
      </c>
      <c r="J33" s="81">
        <f>SUM('[1]River Analysis'!$F10:$F26)</f>
        <v>138136</v>
      </c>
      <c r="K33" s="81">
        <f>SUM('[1]River Analysis'!O$6:$O26)</f>
        <v>408223.66666666669</v>
      </c>
      <c r="M33" s="81">
        <f>SUM('[1]River Analysis'!$L$6:$L26)</f>
        <v>112626</v>
      </c>
      <c r="O33" s="81">
        <f>SUM('[1]River Analysis'!$R$6:$R26)</f>
        <v>654228.33333333337</v>
      </c>
      <c r="Q33" s="81">
        <f>SUM('[1]River Analysis'!$AG$6:$AG26)</f>
        <v>10387.370653095846</v>
      </c>
      <c r="S33" s="81">
        <f>SUM('[1]River Analysis'!$AD$6:$AD26)</f>
        <v>2865.8015267175574</v>
      </c>
      <c r="U33" s="81">
        <f>SUM('[1]River Analysis'!$AJ$6:$AJ26)</f>
        <v>16647.031382527566</v>
      </c>
    </row>
    <row r="34" spans="1:21" x14ac:dyDescent="0.25">
      <c r="A34" s="1"/>
      <c r="B34" s="1"/>
      <c r="C34">
        <v>31</v>
      </c>
      <c r="D34" s="74">
        <f>+Total!A379</f>
        <v>41305</v>
      </c>
      <c r="E34" s="75" t="e">
        <f t="shared" si="2"/>
        <v>#REF!</v>
      </c>
      <c r="F34" s="75" t="e">
        <f t="shared" si="3"/>
        <v>#REF!</v>
      </c>
      <c r="G34" s="2">
        <f>+Total!F379</f>
        <v>13656.400000000001</v>
      </c>
      <c r="H34" s="4">
        <f>+Total!D379</f>
        <v>8124.3</v>
      </c>
      <c r="I34" s="2">
        <f t="shared" si="5"/>
        <v>5532.1000000000013</v>
      </c>
      <c r="J34" s="81">
        <f>SUM('[1]River Analysis'!$F11:$F27)</f>
        <v>123844</v>
      </c>
      <c r="K34" s="81">
        <f>SUM('[1]River Analysis'!O$6:$O27)</f>
        <v>428213.66666666669</v>
      </c>
      <c r="M34" s="81">
        <f>SUM('[1]River Analysis'!$L$6:$L27)</f>
        <v>118056.66666666667</v>
      </c>
      <c r="O34" s="81">
        <f>SUM('[1]River Analysis'!$R$6:$R27)</f>
        <v>685484.33333333337</v>
      </c>
      <c r="Q34" s="81">
        <f>SUM('[1]River Analysis'!$AG$6:$AG27)</f>
        <v>10896.022052586941</v>
      </c>
      <c r="S34" s="81">
        <f>SUM('[1]River Analysis'!$AD$6:$AD27)</f>
        <v>3003.9864291772692</v>
      </c>
      <c r="U34" s="81">
        <f>SUM('[1]River Analysis'!$AJ$6:$AJ27)</f>
        <v>17442.349448685327</v>
      </c>
    </row>
    <row r="35" spans="1:21" x14ac:dyDescent="0.25">
      <c r="A35" s="1"/>
      <c r="B35" s="1"/>
      <c r="C35">
        <v>30</v>
      </c>
      <c r="D35" s="74">
        <f>+Total!A380</f>
        <v>41312</v>
      </c>
      <c r="E35" s="75" t="e">
        <f t="shared" si="2"/>
        <v>#REF!</v>
      </c>
      <c r="F35" s="75" t="e">
        <f t="shared" si="3"/>
        <v>#REF!</v>
      </c>
      <c r="G35" s="2">
        <f>+Total!F380</f>
        <v>13881.8</v>
      </c>
      <c r="H35" s="4">
        <f>+Total!D380</f>
        <v>8516.6</v>
      </c>
      <c r="I35" s="2">
        <f t="shared" si="5"/>
        <v>5365.1999999999989</v>
      </c>
      <c r="J35" s="81">
        <f>SUM('[1]River Analysis'!$F12:$F28)</f>
        <v>109226</v>
      </c>
      <c r="K35" s="81">
        <f>SUM('[1]River Analysis'!O$6:$O28)</f>
        <v>449464.33333333337</v>
      </c>
      <c r="M35" s="81">
        <f>SUM('[1]River Analysis'!$L$6:$L28)</f>
        <v>124807.33333333334</v>
      </c>
      <c r="O35" s="81">
        <f>SUM('[1]River Analysis'!$R$6:$R28)</f>
        <v>719223.33333333337</v>
      </c>
      <c r="Q35" s="81">
        <f>SUM('[1]River Analysis'!$AG$6:$AG28)</f>
        <v>11436.751484308739</v>
      </c>
      <c r="S35" s="81">
        <f>SUM('[1]River Analysis'!$AD$6:$AD28)</f>
        <v>3175.7591178965226</v>
      </c>
      <c r="U35" s="81">
        <f>SUM('[1]River Analysis'!$AJ$6:$AJ28)</f>
        <v>18300.848176420695</v>
      </c>
    </row>
    <row r="36" spans="1:21" x14ac:dyDescent="0.25">
      <c r="A36" s="1"/>
      <c r="B36" s="1"/>
      <c r="C36">
        <v>29</v>
      </c>
      <c r="D36" s="74">
        <f>+Total!A381</f>
        <v>41319</v>
      </c>
      <c r="E36" s="75" t="e">
        <f t="shared" si="2"/>
        <v>#REF!</v>
      </c>
      <c r="F36" s="75" t="e">
        <f t="shared" si="3"/>
        <v>#REF!</v>
      </c>
      <c r="G36" s="2">
        <f>+Total!F381</f>
        <v>14243.599999999999</v>
      </c>
      <c r="H36" s="4">
        <f>+Total!D381</f>
        <v>8773.4</v>
      </c>
      <c r="I36" s="2">
        <f t="shared" si="5"/>
        <v>5470.1999999999989</v>
      </c>
      <c r="J36" s="81">
        <f>SUM('[1]River Analysis'!$F13:$F29)</f>
        <v>101408</v>
      </c>
      <c r="K36" s="81">
        <f>SUM('[1]River Analysis'!O$6:$O29)</f>
        <v>466244.66666666669</v>
      </c>
      <c r="M36" s="81">
        <f>SUM('[1]River Analysis'!$L$6:$L29)</f>
        <v>128140.33333333334</v>
      </c>
      <c r="O36" s="81">
        <f>SUM('[1]River Analysis'!$R$6:$R29)</f>
        <v>746486.66666666674</v>
      </c>
      <c r="Q36" s="81">
        <f>SUM('[1]River Analysis'!$AG$6:$AG29)</f>
        <v>11863.731976251063</v>
      </c>
      <c r="S36" s="81">
        <f>SUM('[1]River Analysis'!$AD$6:$AD29)</f>
        <v>3260.5682782018662</v>
      </c>
      <c r="U36" s="81">
        <f>SUM('[1]River Analysis'!$AJ$6:$AJ29)</f>
        <v>18994.57167090755</v>
      </c>
    </row>
    <row r="37" spans="1:21" x14ac:dyDescent="0.25">
      <c r="A37" s="1"/>
      <c r="B37" s="1"/>
      <c r="C37">
        <v>28</v>
      </c>
      <c r="D37" s="74">
        <f>+Total!A382</f>
        <v>41326</v>
      </c>
      <c r="E37" s="75" t="e">
        <f t="shared" si="2"/>
        <v>#REF!</v>
      </c>
      <c r="F37" s="75" t="e">
        <f t="shared" si="3"/>
        <v>#REF!</v>
      </c>
      <c r="G37" s="2">
        <f>+Total!F382</f>
        <v>14546.2</v>
      </c>
      <c r="H37" s="4">
        <f>+Total!D382</f>
        <v>9069.7000000000007</v>
      </c>
      <c r="I37" s="2">
        <f t="shared" si="5"/>
        <v>5476.5</v>
      </c>
      <c r="J37" s="81">
        <f>SUM('[1]River Analysis'!$F14:$F30)</f>
        <v>87906</v>
      </c>
      <c r="K37" s="81">
        <f>SUM('[1]River Analysis'!O$6:$O30)</f>
        <v>489918</v>
      </c>
      <c r="M37" s="81">
        <f>SUM('[1]River Analysis'!$L$6:$L30)</f>
        <v>135605</v>
      </c>
      <c r="O37" s="81">
        <f>SUM('[1]River Analysis'!$R$6:$R30)</f>
        <v>785457.66666666674</v>
      </c>
      <c r="Q37" s="81">
        <f>SUM('[1]River Analysis'!$AG$6:$AG30)</f>
        <v>12466.10687022901</v>
      </c>
      <c r="S37" s="81">
        <f>SUM('[1]River Analysis'!$AD$6:$AD30)</f>
        <v>3450.5089058524177</v>
      </c>
      <c r="U37" s="81">
        <f>SUM('[1]River Analysis'!$AJ$6:$AJ30)</f>
        <v>19986.200169635285</v>
      </c>
    </row>
    <row r="38" spans="1:21" x14ac:dyDescent="0.25">
      <c r="A38" s="1"/>
      <c r="B38" s="1"/>
      <c r="C38">
        <v>27</v>
      </c>
      <c r="D38" s="74">
        <f>+Total!A383</f>
        <v>41333</v>
      </c>
      <c r="E38" s="75" t="e">
        <f t="shared" si="2"/>
        <v>#REF!</v>
      </c>
      <c r="F38" s="75" t="e">
        <f t="shared" si="3"/>
        <v>#REF!</v>
      </c>
      <c r="G38" s="2">
        <f>+Total!F383</f>
        <v>14496.4</v>
      </c>
      <c r="H38" s="4">
        <f>+Total!D383</f>
        <v>9437</v>
      </c>
      <c r="I38" s="2">
        <f t="shared" si="5"/>
        <v>5059.3999999999996</v>
      </c>
      <c r="J38" s="81">
        <f>SUM('[1]River Analysis'!$F15:$F31)</f>
        <v>79925</v>
      </c>
      <c r="K38" s="81">
        <f>SUM('[1]River Analysis'!O$6:$O31)</f>
        <v>511979.33333333331</v>
      </c>
      <c r="M38" s="81">
        <f>SUM('[1]River Analysis'!$L$6:$L31)</f>
        <v>139227.33333333334</v>
      </c>
      <c r="O38" s="81">
        <f>SUM('[1]River Analysis'!$R$6:$R31)</f>
        <v>817603.00000000012</v>
      </c>
      <c r="Q38" s="81">
        <f>SUM('[1]River Analysis'!$AG$6:$AG31)</f>
        <v>13027.463952502123</v>
      </c>
      <c r="S38" s="81">
        <f>SUM('[1]River Analysis'!$AD$6:$AD31)</f>
        <v>3542.6802374893982</v>
      </c>
      <c r="U38" s="81">
        <f>SUM('[1]River Analysis'!$AJ$6:$AJ31)</f>
        <v>20804.147582697202</v>
      </c>
    </row>
    <row r="39" spans="1:21" x14ac:dyDescent="0.25">
      <c r="A39" s="1"/>
      <c r="B39" s="1"/>
      <c r="C39">
        <v>26</v>
      </c>
      <c r="D39" s="74">
        <f>+Total!A384</f>
        <v>41340</v>
      </c>
      <c r="E39" s="75" t="e">
        <f t="shared" si="2"/>
        <v>#REF!</v>
      </c>
      <c r="F39" s="75" t="e">
        <f t="shared" si="3"/>
        <v>#REF!</v>
      </c>
      <c r="G39" s="2">
        <f>+Total!F384</f>
        <v>14778.7</v>
      </c>
      <c r="H39" s="4">
        <f>+Total!D384</f>
        <v>9845.2000000000007</v>
      </c>
      <c r="I39" s="2">
        <f t="shared" si="5"/>
        <v>4933.5</v>
      </c>
      <c r="J39" s="81">
        <f>SUM('[1]River Analysis'!$F16:$F32)</f>
        <v>74220</v>
      </c>
      <c r="K39" s="81">
        <f>SUM('[1]River Analysis'!O$6:$O32)</f>
        <v>535353.66666666663</v>
      </c>
      <c r="M39" s="81">
        <f>SUM('[1]River Analysis'!$L$6:$L32)</f>
        <v>146102</v>
      </c>
      <c r="O39" s="81">
        <f>SUM('[1]River Analysis'!$R$6:$R32)</f>
        <v>856153.00000000012</v>
      </c>
      <c r="Q39" s="81">
        <f>SUM('[1]River Analysis'!$AG$6:$AG32)</f>
        <v>13622.230703986432</v>
      </c>
      <c r="S39" s="81">
        <f>SUM('[1]River Analysis'!$AD$6:$AD32)</f>
        <v>3717.6081424936392</v>
      </c>
      <c r="U39" s="81">
        <f>SUM('[1]River Analysis'!$AJ$6:$AJ32)</f>
        <v>21785.063613231552</v>
      </c>
    </row>
    <row r="40" spans="1:21" x14ac:dyDescent="0.25">
      <c r="A40" s="1"/>
      <c r="B40" s="1"/>
      <c r="C40">
        <v>25</v>
      </c>
      <c r="D40" s="74">
        <f>+Total!A385</f>
        <v>41347</v>
      </c>
      <c r="E40" s="75" t="e">
        <f t="shared" si="2"/>
        <v>#REF!</v>
      </c>
      <c r="F40" s="75" t="e">
        <f t="shared" si="3"/>
        <v>#REF!</v>
      </c>
      <c r="G40" s="2">
        <f>+Total!F385</f>
        <v>14870.8</v>
      </c>
      <c r="H40" s="4">
        <f>+Total!D385</f>
        <v>10263.6</v>
      </c>
      <c r="I40" s="2">
        <f t="shared" ref="I40:I63" si="6">+G40-H40</f>
        <v>4607.1999999999989</v>
      </c>
      <c r="J40" s="81">
        <f>SUM('[1]River Analysis'!$F17:$F33)</f>
        <v>64932</v>
      </c>
      <c r="K40" s="81">
        <f>SUM('[1]River Analysis'!O$6:$O33)</f>
        <v>556723</v>
      </c>
      <c r="M40" s="81">
        <f>SUM('[1]River Analysis'!$L$6:$L33)</f>
        <v>154796</v>
      </c>
      <c r="O40" s="81">
        <f>SUM('[1]River Analysis'!$R$6:$R33)</f>
        <v>895235.00000000012</v>
      </c>
      <c r="Q40" s="81">
        <f>SUM('[1]River Analysis'!$AG$6:$AG33)</f>
        <v>14165.979643765906</v>
      </c>
      <c r="S40" s="81">
        <f>SUM('[1]River Analysis'!$AD$6:$AD33)</f>
        <v>3938.8295165394406</v>
      </c>
      <c r="U40" s="81">
        <f>SUM('[1]River Analysis'!$AJ$6:$AJ33)</f>
        <v>22779.516539440203</v>
      </c>
    </row>
    <row r="41" spans="1:21" x14ac:dyDescent="0.25">
      <c r="A41" s="1"/>
      <c r="B41" s="1"/>
      <c r="C41">
        <v>24</v>
      </c>
      <c r="D41" s="74">
        <f>+Total!A386</f>
        <v>41354</v>
      </c>
      <c r="E41" s="75" t="e">
        <f t="shared" si="2"/>
        <v>#REF!</v>
      </c>
      <c r="F41" s="75" t="e">
        <f t="shared" si="3"/>
        <v>#REF!</v>
      </c>
      <c r="G41" s="2">
        <f>+Total!F386</f>
        <v>15166.699999999999</v>
      </c>
      <c r="H41" s="4">
        <f>+Total!D386</f>
        <v>10648.8</v>
      </c>
      <c r="I41" s="2">
        <f t="shared" si="6"/>
        <v>4517.8999999999996</v>
      </c>
      <c r="J41" s="81">
        <f>SUM('[1]River Analysis'!$F18:$F34)</f>
        <v>53711</v>
      </c>
      <c r="K41" s="81">
        <f>SUM('[1]River Analysis'!O$6:$O34)</f>
        <v>578041</v>
      </c>
      <c r="M41" s="81">
        <f>SUM('[1]River Analysis'!$L$6:$L34)</f>
        <v>157808.33333333334</v>
      </c>
      <c r="O41" s="81">
        <f>SUM('[1]River Analysis'!$R$6:$R34)</f>
        <v>928414.66666666674</v>
      </c>
      <c r="Q41" s="81">
        <f>SUM('[1]River Analysis'!$AG$6:$AG34)</f>
        <v>14708.42239185751</v>
      </c>
      <c r="S41" s="81">
        <f>SUM('[1]River Analysis'!$AD$6:$AD34)</f>
        <v>4015.4792196776934</v>
      </c>
      <c r="U41" s="81">
        <f>SUM('[1]River Analysis'!$AJ$6:$AJ34)</f>
        <v>23623.7828668363</v>
      </c>
    </row>
    <row r="42" spans="1:21" x14ac:dyDescent="0.25">
      <c r="A42" s="1"/>
      <c r="B42" s="1"/>
      <c r="C42">
        <v>23</v>
      </c>
      <c r="D42" s="74">
        <f>+Total!A387</f>
        <v>41361</v>
      </c>
      <c r="E42" s="75" t="e">
        <f t="shared" si="2"/>
        <v>#REF!</v>
      </c>
      <c r="F42" s="75" t="e">
        <f t="shared" si="3"/>
        <v>#REF!</v>
      </c>
      <c r="G42" s="2">
        <f>+Total!F387</f>
        <v>15520.3</v>
      </c>
      <c r="H42" s="4">
        <f>+Total!D387</f>
        <v>11214.3</v>
      </c>
      <c r="I42" s="2">
        <f t="shared" si="6"/>
        <v>4306</v>
      </c>
      <c r="J42" s="81">
        <f>SUM('[1]River Analysis'!$F19:$F35)</f>
        <v>46917</v>
      </c>
      <c r="K42" s="81">
        <f>SUM('[1]River Analysis'!O$6:$O35)</f>
        <v>600522.66666666663</v>
      </c>
      <c r="M42" s="81">
        <f>SUM('[1]River Analysis'!$L$6:$L35)</f>
        <v>163148.33333333334</v>
      </c>
      <c r="O42" s="81">
        <f>SUM('[1]River Analysis'!$R$6:$R35)</f>
        <v>964526.00000000012</v>
      </c>
      <c r="Q42" s="81">
        <f>SUM('[1]River Analysis'!$AG$6:$AG35)</f>
        <v>15280.474978795593</v>
      </c>
      <c r="S42" s="81">
        <f>SUM('[1]River Analysis'!$AD$6:$AD35)</f>
        <v>4151.3570822731135</v>
      </c>
      <c r="U42" s="81">
        <f>SUM('[1]River Analysis'!$AJ$6:$AJ35)</f>
        <v>24542.646310432567</v>
      </c>
    </row>
    <row r="43" spans="1:21" x14ac:dyDescent="0.25">
      <c r="A43" s="1"/>
      <c r="B43" s="1"/>
      <c r="C43">
        <v>22</v>
      </c>
      <c r="D43" s="74">
        <f>+Total!A388</f>
        <v>41368</v>
      </c>
      <c r="E43" s="75" t="e">
        <f t="shared" si="2"/>
        <v>#REF!</v>
      </c>
      <c r="F43" s="75" t="e">
        <f t="shared" si="3"/>
        <v>#REF!</v>
      </c>
      <c r="G43" s="2">
        <f>+Total!F388</f>
        <v>15705.5</v>
      </c>
      <c r="H43" s="4">
        <f>+Total!D388</f>
        <v>11494.1</v>
      </c>
      <c r="I43" s="2">
        <f t="shared" si="6"/>
        <v>4211.3999999999996</v>
      </c>
      <c r="J43" s="81">
        <f>SUM('[1]River Analysis'!$F20:$F36)</f>
        <v>40346</v>
      </c>
      <c r="K43" s="81">
        <f>SUM('[1]River Analysis'!O$6:$O36)</f>
        <v>621848</v>
      </c>
      <c r="M43" s="81">
        <f>SUM('[1]River Analysis'!$L$6:$L36)</f>
        <v>171655.33333333334</v>
      </c>
      <c r="O43" s="81">
        <f>SUM('[1]River Analysis'!$R$6:$R36)</f>
        <v>1002722.3333333335</v>
      </c>
      <c r="Q43" s="81">
        <f>SUM('[1]River Analysis'!$AG$6:$AG36)</f>
        <v>15823.104325699749</v>
      </c>
      <c r="S43" s="81">
        <f>SUM('[1]River Analysis'!$AD$6:$AD36)</f>
        <v>4367.8201865988131</v>
      </c>
      <c r="U43" s="81">
        <f>SUM('[1]River Analysis'!$AJ$6:$AJ36)</f>
        <v>25514.563189143337</v>
      </c>
    </row>
    <row r="44" spans="1:21" x14ac:dyDescent="0.25">
      <c r="A44" s="1"/>
      <c r="B44" s="1"/>
      <c r="C44">
        <v>21</v>
      </c>
      <c r="D44" s="74">
        <f>+Total!A389</f>
        <v>41375</v>
      </c>
      <c r="E44" s="75" t="e">
        <f t="shared" si="2"/>
        <v>#REF!</v>
      </c>
      <c r="F44" s="75" t="e">
        <f t="shared" si="3"/>
        <v>#REF!</v>
      </c>
      <c r="G44" s="2">
        <f>+Total!F389</f>
        <v>16105.8</v>
      </c>
      <c r="H44" s="4">
        <f>+Total!D389</f>
        <v>11795.6</v>
      </c>
      <c r="I44" s="2">
        <f t="shared" si="6"/>
        <v>4310.1999999999989</v>
      </c>
      <c r="J44" s="81">
        <f>SUM('[1]River Analysis'!$F21:$F37)</f>
        <v>27496</v>
      </c>
      <c r="K44" s="81">
        <f>SUM('[1]River Analysis'!O$6:$O37)</f>
        <v>639256.66666666663</v>
      </c>
      <c r="M44" s="81">
        <f>SUM('[1]River Analysis'!$L$6:$L37)</f>
        <v>181242.33333333334</v>
      </c>
      <c r="O44" s="81">
        <f>SUM('[1]River Analysis'!$R$6:$R37)</f>
        <v>1037704.0000000001</v>
      </c>
      <c r="Q44" s="81">
        <f>SUM('[1]River Analysis'!$AG$6:$AG37)</f>
        <v>16266.072943172183</v>
      </c>
      <c r="S44" s="81">
        <f>SUM('[1]River Analysis'!$AD$6:$AD37)</f>
        <v>4611.7642069550475</v>
      </c>
      <c r="U44" s="81">
        <f>SUM('[1]River Analysis'!$AJ$6:$AJ37)</f>
        <v>26404.681933842236</v>
      </c>
    </row>
    <row r="45" spans="1:21" x14ac:dyDescent="0.25">
      <c r="A45" s="1"/>
      <c r="B45" s="1"/>
      <c r="C45">
        <v>20</v>
      </c>
      <c r="D45" s="74">
        <f>+Total!A390</f>
        <v>41382</v>
      </c>
      <c r="E45" s="75" t="e">
        <f t="shared" si="2"/>
        <v>#REF!</v>
      </c>
      <c r="F45" s="75" t="e">
        <f t="shared" si="3"/>
        <v>#REF!</v>
      </c>
      <c r="G45" s="2">
        <f>+Total!F390</f>
        <v>16420.599999999999</v>
      </c>
      <c r="H45" s="4">
        <f>+Total!D390</f>
        <v>12117.7</v>
      </c>
      <c r="I45" s="2">
        <f t="shared" si="6"/>
        <v>4302.8999999999978</v>
      </c>
      <c r="J45" s="81">
        <f>SUM('[1]River Analysis'!$F22:$F38)</f>
        <v>19406</v>
      </c>
      <c r="K45" s="81">
        <f>SUM('[1]River Analysis'!O$6:$O38)</f>
        <v>663720.33333333326</v>
      </c>
      <c r="M45" s="81">
        <f>SUM('[1]River Analysis'!$L$6:$L38)</f>
        <v>189138</v>
      </c>
      <c r="O45" s="81">
        <f>SUM('[1]River Analysis'!$R$6:$R38)</f>
        <v>1078074.6666666667</v>
      </c>
      <c r="Q45" s="81">
        <f>SUM('[1]River Analysis'!$AG$6:$AG38)</f>
        <v>16888.558100084821</v>
      </c>
      <c r="S45" s="81">
        <f>SUM('[1]River Analysis'!$AD$6:$AD38)</f>
        <v>4812.6717557251914</v>
      </c>
      <c r="U45" s="81">
        <f>SUM('[1]River Analysis'!$AJ$6:$AJ38)</f>
        <v>27431.925360474976</v>
      </c>
    </row>
    <row r="46" spans="1:21" x14ac:dyDescent="0.25">
      <c r="A46" s="1"/>
      <c r="B46" s="1"/>
      <c r="C46">
        <v>19</v>
      </c>
      <c r="D46" s="74">
        <f>+Total!A391</f>
        <v>41389</v>
      </c>
      <c r="E46" s="75" t="e">
        <f t="shared" ref="E46:E64" si="7">+E45+$E$88</f>
        <v>#REF!</v>
      </c>
      <c r="F46" s="75" t="e">
        <f t="shared" ref="F46:F77" si="8">+(E$87-F45)/C46+F45</f>
        <v>#REF!</v>
      </c>
      <c r="G46" s="2">
        <f>+Total!F391</f>
        <v>16749.8</v>
      </c>
      <c r="H46" s="4">
        <f>+Total!D391</f>
        <v>12521.5</v>
      </c>
      <c r="I46" s="2">
        <f t="shared" si="6"/>
        <v>4228.2999999999993</v>
      </c>
      <c r="J46" s="81">
        <f>SUM('[1]River Analysis'!$F23:$F39)</f>
        <v>14710</v>
      </c>
      <c r="K46" s="81">
        <f>SUM('[1]River Analysis'!O$6:$O39)</f>
        <v>682721.33333333326</v>
      </c>
      <c r="M46" s="81">
        <f>SUM('[1]River Analysis'!$L$6:$L39)</f>
        <v>196252.66666666666</v>
      </c>
      <c r="O46" s="81">
        <f>SUM('[1]River Analysis'!$R$6:$R39)</f>
        <v>1113195</v>
      </c>
      <c r="Q46" s="81">
        <f>SUM('[1]River Analysis'!$AG$6:$AG39)</f>
        <v>17372.044105173882</v>
      </c>
      <c r="S46" s="81">
        <f>SUM('[1]River Analysis'!$AD$6:$AD39)</f>
        <v>4993.7065309584395</v>
      </c>
      <c r="U46" s="81">
        <f>SUM('[1]River Analysis'!$AJ$6:$AJ39)</f>
        <v>28325.572519083966</v>
      </c>
    </row>
    <row r="47" spans="1:21" x14ac:dyDescent="0.25">
      <c r="A47" s="1"/>
      <c r="B47" s="1"/>
      <c r="C47">
        <v>18</v>
      </c>
      <c r="D47" s="74">
        <f>+Total!A392</f>
        <v>41396</v>
      </c>
      <c r="E47" s="75" t="e">
        <f t="shared" si="7"/>
        <v>#REF!</v>
      </c>
      <c r="F47" s="75" t="e">
        <f t="shared" si="8"/>
        <v>#REF!</v>
      </c>
      <c r="G47" s="2">
        <f>+Total!F392</f>
        <v>16865.7</v>
      </c>
      <c r="H47" s="4">
        <f>+Total!D392</f>
        <v>12713.6</v>
      </c>
      <c r="I47" s="2">
        <f t="shared" si="6"/>
        <v>4152.1000000000004</v>
      </c>
      <c r="J47" s="81">
        <f>SUM('[1]River Analysis'!$F24:$F40)</f>
        <v>12449</v>
      </c>
      <c r="K47" s="81">
        <f>SUM('[1]River Analysis'!O$6:$O40)</f>
        <v>695967.99999999988</v>
      </c>
      <c r="M47" s="81">
        <f>SUM('[1]River Analysis'!$L$6:$L40)</f>
        <v>206041</v>
      </c>
      <c r="O47" s="81">
        <f>SUM('[1]River Analysis'!$R$6:$R40)</f>
        <v>1144671.6666666667</v>
      </c>
      <c r="Q47" s="81">
        <f>SUM('[1]River Analysis'!$AG$6:$AG40)</f>
        <v>17709.109414758273</v>
      </c>
      <c r="S47" s="81">
        <f>SUM('[1]River Analysis'!$AD$6:$AD40)</f>
        <v>5242.7735368956746</v>
      </c>
      <c r="U47" s="81">
        <f>SUM('[1]River Analysis'!$AJ$6:$AJ40)</f>
        <v>29126.505513146731</v>
      </c>
    </row>
    <row r="48" spans="1:21" x14ac:dyDescent="0.25">
      <c r="A48" s="1"/>
      <c r="B48" s="1"/>
      <c r="C48">
        <v>17</v>
      </c>
      <c r="D48" s="74">
        <f>+Total!A393</f>
        <v>41403</v>
      </c>
      <c r="E48" s="75" t="e">
        <f t="shared" si="7"/>
        <v>#REF!</v>
      </c>
      <c r="F48" s="75" t="e">
        <f t="shared" si="8"/>
        <v>#REF!</v>
      </c>
      <c r="G48" s="2">
        <f>+Total!F393</f>
        <v>17085.599999999999</v>
      </c>
      <c r="H48" s="4">
        <f>+Total!D393</f>
        <v>13012.1</v>
      </c>
      <c r="I48" s="2">
        <f t="shared" si="6"/>
        <v>4073.4999999999982</v>
      </c>
      <c r="J48" s="81">
        <f>SUM('[1]River Analysis'!$F25:$F41)</f>
        <v>6929</v>
      </c>
      <c r="K48" s="81">
        <f>SUM('[1]River Analysis'!O$6:$O41)</f>
        <v>714473.33333333326</v>
      </c>
      <c r="M48" s="81">
        <f>SUM('[1]River Analysis'!$L$6:$L41)</f>
        <v>213517.66666666666</v>
      </c>
      <c r="O48" s="81">
        <f>SUM('[1]River Analysis'!$R$6:$R41)</f>
        <v>1177800.6666666667</v>
      </c>
      <c r="Q48" s="81">
        <f>SUM('[1]River Analysis'!$AG$6:$AG41)</f>
        <v>18179.983036471589</v>
      </c>
      <c r="S48" s="81">
        <f>SUM('[1]River Analysis'!$AD$6:$AD41)</f>
        <v>5433.0195080576759</v>
      </c>
      <c r="U48" s="81">
        <f>SUM('[1]River Analysis'!$AJ$6:$AJ41)</f>
        <v>29969.482612383374</v>
      </c>
    </row>
    <row r="49" spans="1:21" x14ac:dyDescent="0.25">
      <c r="A49" s="1"/>
      <c r="B49" s="1"/>
      <c r="C49">
        <v>16</v>
      </c>
      <c r="D49" s="74">
        <f>+Total!A394</f>
        <v>41410</v>
      </c>
      <c r="E49" s="75" t="e">
        <f t="shared" si="7"/>
        <v>#REF!</v>
      </c>
      <c r="F49" s="75" t="e">
        <f t="shared" si="8"/>
        <v>#REF!</v>
      </c>
      <c r="G49" s="2">
        <f>+Total!F394</f>
        <v>17190.099999999999</v>
      </c>
      <c r="H49" s="4">
        <f>+Total!D394</f>
        <v>13282.1</v>
      </c>
      <c r="I49" s="2">
        <f t="shared" si="6"/>
        <v>3907.9999999999982</v>
      </c>
      <c r="J49" s="81">
        <f>SUM('[1]River Analysis'!$F26:$F42)</f>
        <v>0</v>
      </c>
      <c r="K49" s="81">
        <f>SUM('[1]River Analysis'!O$6:$O42)</f>
        <v>732732.99999999988</v>
      </c>
      <c r="M49" s="81">
        <f>SUM('[1]River Analysis'!$L$6:$L42)</f>
        <v>222212.33333333331</v>
      </c>
      <c r="O49" s="81">
        <f>SUM('[1]River Analysis'!$R$6:$R42)</f>
        <v>1212604.3333333335</v>
      </c>
      <c r="Q49" s="81">
        <f>SUM('[1]River Analysis'!$AG$6:$AG42)</f>
        <v>18644.605597964379</v>
      </c>
      <c r="S49" s="81">
        <f>SUM('[1]River Analysis'!$AD$6:$AD42)</f>
        <v>5654.2578456318915</v>
      </c>
      <c r="U49" s="81">
        <f>SUM('[1]River Analysis'!$AJ$6:$AJ42)</f>
        <v>30855.072094995758</v>
      </c>
    </row>
    <row r="50" spans="1:21" x14ac:dyDescent="0.25">
      <c r="A50" s="1"/>
      <c r="B50" s="1"/>
      <c r="C50">
        <v>15</v>
      </c>
      <c r="D50" s="74">
        <f>+Total!A395</f>
        <v>41417</v>
      </c>
      <c r="E50" s="75" t="e">
        <f t="shared" si="7"/>
        <v>#REF!</v>
      </c>
      <c r="F50" s="75" t="e">
        <f t="shared" si="8"/>
        <v>#REF!</v>
      </c>
      <c r="G50" s="2">
        <f>+Total!F395</f>
        <v>17275.899999999998</v>
      </c>
      <c r="H50" s="4">
        <f>+Total!D395</f>
        <v>13636.8</v>
      </c>
      <c r="I50" s="2">
        <f t="shared" si="6"/>
        <v>3639.0999999999985</v>
      </c>
      <c r="J50" s="81">
        <f>SUM('[1]River Analysis'!$F27:$F43)</f>
        <v>0</v>
      </c>
      <c r="K50" s="81">
        <f>SUM('[1]River Analysis'!O$6:$O43)</f>
        <v>753746.99999999988</v>
      </c>
      <c r="M50" s="81">
        <f>SUM('[1]River Analysis'!$L$6:$L43)</f>
        <v>229153.99999999997</v>
      </c>
      <c r="O50" s="81">
        <f>SUM('[1]River Analysis'!$R$6:$R43)</f>
        <v>1248374.6666666667</v>
      </c>
      <c r="Q50" s="81">
        <f>SUM('[1]River Analysis'!$AG$6:$AG43)</f>
        <v>19179.312977099238</v>
      </c>
      <c r="S50" s="81">
        <f>SUM('[1]River Analysis'!$AD$6:$AD43)</f>
        <v>5830.8905852417302</v>
      </c>
      <c r="U50" s="81">
        <f>SUM('[1]River Analysis'!$AJ$6:$AJ43)</f>
        <v>31765.258693808311</v>
      </c>
    </row>
    <row r="51" spans="1:21" x14ac:dyDescent="0.25">
      <c r="A51" s="1"/>
      <c r="B51" s="1"/>
      <c r="C51">
        <v>14</v>
      </c>
      <c r="D51" s="74">
        <f>+Total!A396</f>
        <v>41424</v>
      </c>
      <c r="E51" s="75" t="e">
        <f t="shared" si="7"/>
        <v>#REF!</v>
      </c>
      <c r="F51" s="75" t="e">
        <f t="shared" si="8"/>
        <v>#REF!</v>
      </c>
      <c r="G51" s="2">
        <f>+Total!F396</f>
        <v>17383.099999999999</v>
      </c>
      <c r="H51" s="4">
        <f>+Total!D396</f>
        <v>13996.6</v>
      </c>
      <c r="I51" s="2">
        <f t="shared" si="6"/>
        <v>3386.4999999999982</v>
      </c>
      <c r="J51" s="81">
        <f>SUM('[1]River Analysis'!$F28:$F44)</f>
        <v>0</v>
      </c>
      <c r="K51" s="81">
        <f>SUM('[1]River Analysis'!O$6:$O44)</f>
        <v>777098.99999999988</v>
      </c>
      <c r="M51" s="81">
        <f>SUM('[1]River Analysis'!$L$6:$L44)</f>
        <v>238287.99999999997</v>
      </c>
      <c r="O51" s="81">
        <f>SUM('[1]River Analysis'!$R$6:$R44)</f>
        <v>1286945.6666666667</v>
      </c>
      <c r="Q51" s="81">
        <f>SUM('[1]River Analysis'!$AG$6:$AG44)</f>
        <v>19773.51145038168</v>
      </c>
      <c r="S51" s="81">
        <f>SUM('[1]River Analysis'!$AD$6:$AD44)</f>
        <v>6063.307888040712</v>
      </c>
      <c r="U51" s="81">
        <f>SUM('[1]River Analysis'!$AJ$6:$AJ44)</f>
        <v>32746.709075487699</v>
      </c>
    </row>
    <row r="52" spans="1:21" x14ac:dyDescent="0.25">
      <c r="A52" s="1"/>
      <c r="B52" s="1"/>
      <c r="C52">
        <v>13</v>
      </c>
      <c r="D52" s="74">
        <f>+Total!A397</f>
        <v>41431</v>
      </c>
      <c r="E52" s="75" t="e">
        <f t="shared" si="7"/>
        <v>#REF!</v>
      </c>
      <c r="F52" s="75" t="e">
        <f t="shared" si="8"/>
        <v>#REF!</v>
      </c>
      <c r="G52" s="2">
        <f>+Total!F397</f>
        <v>17464.599999999999</v>
      </c>
      <c r="H52" s="4">
        <f>+Total!D397</f>
        <v>14229.4</v>
      </c>
      <c r="I52" s="2">
        <f t="shared" si="6"/>
        <v>3235.1999999999989</v>
      </c>
      <c r="J52" s="81">
        <f>SUM('[1]River Analysis'!$F29:$F45)</f>
        <v>0</v>
      </c>
      <c r="K52" s="81">
        <f>SUM('[1]River Analysis'!O$6:$O45)</f>
        <v>796226.99999999988</v>
      </c>
      <c r="M52" s="81">
        <f>SUM('[1]River Analysis'!$L$6:$L45)</f>
        <v>246613.99999999997</v>
      </c>
      <c r="O52" s="81">
        <f>SUM('[1]River Analysis'!$R$6:$R45)</f>
        <v>1320960.3333333335</v>
      </c>
      <c r="Q52" s="81">
        <f>SUM('[1]River Analysis'!$AG$6:$AG45)</f>
        <v>20260.229007633588</v>
      </c>
      <c r="S52" s="81">
        <f>SUM('[1]River Analysis'!$AD$6:$AD45)</f>
        <v>6275.1653944020354</v>
      </c>
      <c r="U52" s="81">
        <f>SUM('[1]River Analysis'!$AJ$6:$AJ45)</f>
        <v>33612.222222222219</v>
      </c>
    </row>
    <row r="53" spans="1:21" x14ac:dyDescent="0.25">
      <c r="A53" s="1"/>
      <c r="B53" s="1"/>
      <c r="C53">
        <v>12</v>
      </c>
      <c r="D53" s="74">
        <f>+Total!A398</f>
        <v>41438</v>
      </c>
      <c r="E53" s="75" t="e">
        <f t="shared" si="7"/>
        <v>#REF!</v>
      </c>
      <c r="F53" s="75" t="e">
        <f t="shared" si="8"/>
        <v>#REF!</v>
      </c>
      <c r="G53" s="2">
        <f>+Total!F398</f>
        <v>17598</v>
      </c>
      <c r="H53" s="4">
        <f>+Total!D398</f>
        <v>14551.8</v>
      </c>
      <c r="I53" s="2">
        <f t="shared" si="6"/>
        <v>3046.2000000000007</v>
      </c>
      <c r="J53" s="81">
        <f>SUM('[1]River Analysis'!$F30:$F46)</f>
        <v>0</v>
      </c>
      <c r="K53" s="81">
        <f>SUM('[1]River Analysis'!O$6:$O46)</f>
        <v>813621.99999999988</v>
      </c>
      <c r="M53" s="81">
        <f>SUM('[1]River Analysis'!$L$6:$L46)</f>
        <v>253809.66666666663</v>
      </c>
      <c r="O53" s="81">
        <f>SUM('[1]River Analysis'!$R$6:$R46)</f>
        <v>1352158.3333333335</v>
      </c>
      <c r="Q53" s="81">
        <f>SUM('[1]River Analysis'!$AG$6:$AG46)</f>
        <v>20702.849872773539</v>
      </c>
      <c r="S53" s="81">
        <f>SUM('[1]River Analysis'!$AD$6:$AD46)</f>
        <v>6458.2612383375745</v>
      </c>
      <c r="U53" s="81">
        <f>SUM('[1]River Analysis'!$AJ$6:$AJ46)</f>
        <v>34406.064461407972</v>
      </c>
    </row>
    <row r="54" spans="1:21" x14ac:dyDescent="0.25">
      <c r="A54" s="1"/>
      <c r="B54" s="1"/>
      <c r="C54">
        <v>11</v>
      </c>
      <c r="D54" s="74">
        <f>+Total!A399</f>
        <v>41445</v>
      </c>
      <c r="E54" s="75" t="e">
        <f t="shared" si="7"/>
        <v>#REF!</v>
      </c>
      <c r="F54" s="75" t="e">
        <f t="shared" si="8"/>
        <v>#REF!</v>
      </c>
      <c r="G54" s="2">
        <f>+Total!F399</f>
        <v>17934.599999999999</v>
      </c>
      <c r="H54" s="4">
        <f>+Total!D399</f>
        <v>14703</v>
      </c>
      <c r="I54" s="2">
        <f t="shared" si="6"/>
        <v>3231.5999999999985</v>
      </c>
      <c r="J54" s="81">
        <f>SUM('[1]River Analysis'!$F31:$F47)</f>
        <v>0</v>
      </c>
      <c r="K54" s="81">
        <f>SUM('[1]River Analysis'!O$6:$O47)</f>
        <v>831792.66666666651</v>
      </c>
      <c r="M54" s="81">
        <f>SUM('[1]River Analysis'!$L$6:$L47)</f>
        <v>262601.33333333331</v>
      </c>
      <c r="O54" s="81">
        <f>SUM('[1]River Analysis'!$R$6:$R47)</f>
        <v>1385681.6666666667</v>
      </c>
      <c r="Q54" s="81">
        <f>SUM('[1]River Analysis'!$AG$6:$AG47)</f>
        <v>21165.207803223071</v>
      </c>
      <c r="S54" s="81">
        <f>SUM('[1]River Analysis'!$AD$6:$AD47)</f>
        <v>6681.967769296014</v>
      </c>
      <c r="U54" s="81">
        <f>SUM('[1]River Analysis'!$AJ$6:$AJ47)</f>
        <v>35259.075487701441</v>
      </c>
    </row>
    <row r="55" spans="1:21" x14ac:dyDescent="0.25">
      <c r="A55" s="1"/>
      <c r="B55" s="1"/>
      <c r="C55">
        <v>10</v>
      </c>
      <c r="D55" s="74">
        <f>+Total!A400</f>
        <v>41452</v>
      </c>
      <c r="E55" s="75" t="e">
        <f t="shared" si="7"/>
        <v>#REF!</v>
      </c>
      <c r="F55" s="75" t="e">
        <f t="shared" si="8"/>
        <v>#REF!</v>
      </c>
      <c r="G55" s="2">
        <f>+Total!F400</f>
        <v>18167.7</v>
      </c>
      <c r="H55" s="4">
        <f>+Total!D400</f>
        <v>15056.4</v>
      </c>
      <c r="I55" s="2">
        <f t="shared" si="6"/>
        <v>3111.3000000000011</v>
      </c>
      <c r="J55" s="81">
        <f>SUM('[1]River Analysis'!$F32:$F48)</f>
        <v>0</v>
      </c>
      <c r="K55" s="81">
        <f>SUM('[1]River Analysis'!O$6:$O48)</f>
        <v>850472.99999999988</v>
      </c>
      <c r="M55" s="81">
        <f>SUM('[1]River Analysis'!$L$6:$L48)</f>
        <v>271285</v>
      </c>
      <c r="O55" s="81">
        <f>SUM('[1]River Analysis'!$R$6:$R48)</f>
        <v>1419152</v>
      </c>
      <c r="Q55" s="81">
        <f>SUM('[1]River Analysis'!$AG$6:$AG48)</f>
        <v>21640.534351145037</v>
      </c>
      <c r="S55" s="81">
        <f>SUM('[1]River Analysis'!$AD$6:$AD48)</f>
        <v>6902.9262086514</v>
      </c>
      <c r="U55" s="81">
        <f>SUM('[1]River Analysis'!$AJ$6:$AJ48)</f>
        <v>36110.737913486002</v>
      </c>
    </row>
    <row r="56" spans="1:21" x14ac:dyDescent="0.25">
      <c r="A56" s="1"/>
      <c r="B56" s="1"/>
      <c r="C56">
        <v>9</v>
      </c>
      <c r="D56" s="74">
        <f>+Total!A401</f>
        <v>41459</v>
      </c>
      <c r="E56" s="75" t="e">
        <f t="shared" si="7"/>
        <v>#REF!</v>
      </c>
      <c r="F56" s="75" t="e">
        <f t="shared" si="8"/>
        <v>#REF!</v>
      </c>
      <c r="G56" s="2">
        <f>+Total!F401</f>
        <v>18559.7</v>
      </c>
      <c r="H56" s="4">
        <f>+Total!D401</f>
        <v>15322.2</v>
      </c>
      <c r="I56" s="2">
        <f t="shared" si="6"/>
        <v>3237.5</v>
      </c>
      <c r="J56" s="81">
        <f>SUM('[1]River Analysis'!$F33:$F49)</f>
        <v>0</v>
      </c>
      <c r="K56" s="81">
        <f>SUM('[1]River Analysis'!O$6:$O49)</f>
        <v>870395.99999999988</v>
      </c>
      <c r="M56" s="81">
        <f>SUM('[1]River Analysis'!$L$6:$L49)</f>
        <v>279868.66666666669</v>
      </c>
      <c r="O56" s="81">
        <f>SUM('[1]River Analysis'!$R$6:$R49)</f>
        <v>1452821.3333333333</v>
      </c>
      <c r="Q56" s="81">
        <f>SUM('[1]River Analysis'!$AG$6:$AG49)</f>
        <v>22147.480916030534</v>
      </c>
      <c r="S56" s="81">
        <f>SUM('[1]River Analysis'!$AD$6:$AD49)</f>
        <v>7121.3401187446998</v>
      </c>
      <c r="U56" s="81">
        <f>SUM('[1]River Analysis'!$AJ$6:$AJ49)</f>
        <v>36967.463952502119</v>
      </c>
    </row>
    <row r="57" spans="1:21" x14ac:dyDescent="0.25">
      <c r="A57" s="1"/>
      <c r="B57" s="1"/>
      <c r="C57">
        <v>8</v>
      </c>
      <c r="D57" s="74">
        <f>+Total!A402</f>
        <v>41466</v>
      </c>
      <c r="E57" s="75" t="e">
        <f t="shared" si="7"/>
        <v>#REF!</v>
      </c>
      <c r="F57" s="75" t="e">
        <f t="shared" si="8"/>
        <v>#REF!</v>
      </c>
      <c r="G57" s="2">
        <f>+Total!F402</f>
        <v>18712.599999999999</v>
      </c>
      <c r="H57" s="4">
        <f>+Total!D402</f>
        <v>15729.5</v>
      </c>
      <c r="I57" s="2">
        <f t="shared" si="6"/>
        <v>2983.0999999999985</v>
      </c>
      <c r="J57" s="81">
        <f>SUM('[1]River Analysis'!$F34:$F50)</f>
        <v>0</v>
      </c>
      <c r="K57" s="81">
        <f>SUM('[1]River Analysis'!O$6:$O50)</f>
        <v>889731.99999999988</v>
      </c>
      <c r="M57" s="81">
        <f>SUM('[1]River Analysis'!$L$6:$L50)</f>
        <v>287948.33333333337</v>
      </c>
      <c r="O57" s="81">
        <f>SUM('[1]River Analysis'!$R$6:$R50)</f>
        <v>1485462</v>
      </c>
      <c r="Q57" s="81">
        <f>SUM('[1]River Analysis'!$AG$6:$AG50)</f>
        <v>22639.491094147583</v>
      </c>
      <c r="S57" s="81">
        <f>SUM('[1]River Analysis'!$AD$6:$AD50)</f>
        <v>7326.9296013570829</v>
      </c>
      <c r="U57" s="81">
        <f>SUM('[1]River Analysis'!$AJ$6:$AJ50)</f>
        <v>37798.015267175571</v>
      </c>
    </row>
    <row r="58" spans="1:21" x14ac:dyDescent="0.25">
      <c r="A58" s="1"/>
      <c r="B58" s="1"/>
      <c r="C58">
        <v>7</v>
      </c>
      <c r="D58" s="74">
        <f>+Total!A403</f>
        <v>41473</v>
      </c>
      <c r="E58" s="75" t="e">
        <f t="shared" si="7"/>
        <v>#REF!</v>
      </c>
      <c r="F58" s="75" t="e">
        <f t="shared" si="8"/>
        <v>#REF!</v>
      </c>
      <c r="G58" s="2">
        <f>+Total!F403</f>
        <v>18684.7</v>
      </c>
      <c r="H58" s="4">
        <f>+Total!D403</f>
        <v>15969.4</v>
      </c>
      <c r="I58" s="2">
        <f t="shared" si="6"/>
        <v>2715.3000000000011</v>
      </c>
      <c r="J58" s="81">
        <f>SUM('[1]River Analysis'!$F35:$F51)</f>
        <v>0</v>
      </c>
      <c r="K58" s="81">
        <f>SUM('[1]River Analysis'!O$6:$O51)</f>
        <v>907136.66666666651</v>
      </c>
      <c r="M58" s="81">
        <f>SUM('[1]River Analysis'!$L$6:$L51)</f>
        <v>297726.66666666669</v>
      </c>
      <c r="O58" s="81">
        <f>SUM('[1]River Analysis'!$R$6:$R51)</f>
        <v>1518446.6666666667</v>
      </c>
      <c r="Q58" s="81">
        <f>SUM('[1]River Analysis'!$AG$6:$AG51)</f>
        <v>23082.357930449532</v>
      </c>
      <c r="S58" s="81">
        <f>SUM('[1]River Analysis'!$AD$6:$AD51)</f>
        <v>7575.7421543681094</v>
      </c>
      <c r="U58" s="81">
        <f>SUM('[1]River Analysis'!$AJ$6:$AJ51)</f>
        <v>38637.319762510604</v>
      </c>
    </row>
    <row r="59" spans="1:21" x14ac:dyDescent="0.25">
      <c r="A59" s="1"/>
      <c r="B59" s="1"/>
      <c r="C59">
        <v>6</v>
      </c>
      <c r="D59" s="74">
        <f>+Total!A404</f>
        <v>41480</v>
      </c>
      <c r="E59" s="75" t="e">
        <f t="shared" si="7"/>
        <v>#REF!</v>
      </c>
      <c r="F59" s="75" t="e">
        <f t="shared" si="8"/>
        <v>#REF!</v>
      </c>
      <c r="G59" s="2">
        <f>+Total!F404</f>
        <v>18818.7</v>
      </c>
      <c r="H59" s="4">
        <f>+Total!D404</f>
        <v>16297.5</v>
      </c>
      <c r="I59" s="2">
        <f t="shared" si="6"/>
        <v>2521.2000000000007</v>
      </c>
      <c r="J59" s="81">
        <f>SUM('[1]River Analysis'!$F36:$F52)</f>
        <v>0</v>
      </c>
      <c r="K59" s="81">
        <f>SUM('[1]River Analysis'!O$6:$O52)</f>
        <v>927091.99999999988</v>
      </c>
      <c r="M59" s="81">
        <f>SUM('[1]River Analysis'!$L$6:$L52)</f>
        <v>306918</v>
      </c>
      <c r="O59" s="81">
        <f>SUM('[1]River Analysis'!$R$6:$R52)</f>
        <v>1552211.3333333335</v>
      </c>
      <c r="Q59" s="81">
        <f>SUM('[1]River Analysis'!$AG$6:$AG52)</f>
        <v>23590.127226463104</v>
      </c>
      <c r="S59" s="81">
        <f>SUM('[1]River Analysis'!$AD$6:$AD52)</f>
        <v>7809.618320610688</v>
      </c>
      <c r="U59" s="81">
        <f>SUM('[1]River Analysis'!$AJ$6:$AJ52)</f>
        <v>39496.471586089909</v>
      </c>
    </row>
    <row r="60" spans="1:21" x14ac:dyDescent="0.25">
      <c r="A60" s="1"/>
      <c r="B60" s="1"/>
      <c r="C60">
        <v>5</v>
      </c>
      <c r="D60" s="74">
        <f>+Total!A405</f>
        <v>41487</v>
      </c>
      <c r="E60" s="75" t="e">
        <f t="shared" si="7"/>
        <v>#REF!</v>
      </c>
      <c r="F60" s="75" t="e">
        <f t="shared" si="8"/>
        <v>#REF!</v>
      </c>
      <c r="G60" s="2">
        <f>+Total!F405</f>
        <v>19108.7</v>
      </c>
      <c r="H60" s="4">
        <f>+Total!D405</f>
        <v>16727.8</v>
      </c>
      <c r="I60" s="2">
        <f t="shared" si="6"/>
        <v>2380.9000000000015</v>
      </c>
      <c r="J60" s="81">
        <f>SUM('[1]River Analysis'!$F37:$F53)</f>
        <v>0</v>
      </c>
      <c r="K60" s="81">
        <f>SUM('[1]River Analysis'!O$6:$O53)</f>
        <v>942725.66666666651</v>
      </c>
      <c r="M60" s="81">
        <f>SUM('[1]River Analysis'!$L$6:$L53)</f>
        <v>316936.66666666669</v>
      </c>
      <c r="O60" s="81">
        <f>SUM('[1]River Analysis'!$R$6:$R53)</f>
        <v>1582652.3333333335</v>
      </c>
      <c r="Q60" s="81">
        <f>SUM('[1]River Analysis'!$AG$6:$AG53)</f>
        <v>23987.930449533502</v>
      </c>
      <c r="S60" s="81">
        <f>SUM('[1]River Analysis'!$AD$6:$AD53)</f>
        <v>8064.5462256149285</v>
      </c>
      <c r="U60" s="81">
        <f>SUM('[1]River Analysis'!$AJ$6:$AJ53)</f>
        <v>40271.051738761664</v>
      </c>
    </row>
    <row r="61" spans="1:21" x14ac:dyDescent="0.25">
      <c r="A61" s="1"/>
      <c r="B61" s="1"/>
      <c r="C61">
        <v>4</v>
      </c>
      <c r="D61" s="74">
        <f>+Total!A406</f>
        <v>41494</v>
      </c>
      <c r="E61" s="75" t="e">
        <f t="shared" si="7"/>
        <v>#REF!</v>
      </c>
      <c r="F61" s="75" t="e">
        <f t="shared" si="8"/>
        <v>#REF!</v>
      </c>
      <c r="G61" s="2">
        <f>+Total!F406</f>
        <v>19049.7</v>
      </c>
      <c r="H61" s="4">
        <f>+Total!D406</f>
        <v>17105.3</v>
      </c>
      <c r="I61" s="2">
        <f t="shared" si="6"/>
        <v>1944.4000000000015</v>
      </c>
      <c r="J61" s="81">
        <f>SUM('[1]River Analysis'!$F38:$F54)</f>
        <v>0</v>
      </c>
      <c r="K61" s="81">
        <f>SUM('[1]River Analysis'!O$6:$O54)</f>
        <v>959902.33333333314</v>
      </c>
      <c r="M61" s="81">
        <f>SUM('[1]River Analysis'!$L$6:$L54)</f>
        <v>327130</v>
      </c>
      <c r="O61" s="81">
        <f>SUM('[1]River Analysis'!$R$6:$R54)</f>
        <v>1616463.3333333335</v>
      </c>
      <c r="Q61" s="81">
        <f>SUM('[1]River Analysis'!$AG$6:$AG54)</f>
        <v>24424.995759117897</v>
      </c>
      <c r="S61" s="81">
        <f>SUM('[1]River Analysis'!$AD$6:$AD54)</f>
        <v>8323.9185750636134</v>
      </c>
      <c r="U61" s="81">
        <f>SUM('[1]River Analysis'!$AJ$6:$AJ54)</f>
        <v>41131.382527565736</v>
      </c>
    </row>
    <row r="62" spans="1:21" x14ac:dyDescent="0.25">
      <c r="A62" s="1"/>
      <c r="B62" s="1"/>
      <c r="C62">
        <v>3</v>
      </c>
      <c r="D62" s="74">
        <f>+Total!A407</f>
        <v>41501</v>
      </c>
      <c r="E62" s="75" t="e">
        <f t="shared" si="7"/>
        <v>#REF!</v>
      </c>
      <c r="F62" s="75" t="e">
        <f t="shared" si="8"/>
        <v>#REF!</v>
      </c>
      <c r="G62" s="2">
        <f>+Total!F407</f>
        <v>19107.899999999998</v>
      </c>
      <c r="H62" s="4">
        <f>+Total!D407</f>
        <v>17278.8</v>
      </c>
      <c r="I62" s="2">
        <f t="shared" si="6"/>
        <v>1829.0999999999985</v>
      </c>
      <c r="J62" s="81">
        <f>SUM('[1]River Analysis'!$F39:$F55)</f>
        <v>0</v>
      </c>
      <c r="K62" s="81">
        <f>SUM('[1]River Analysis'!O$6:$O55)</f>
        <v>979181.99999999977</v>
      </c>
      <c r="M62" s="81">
        <f>SUM('[1]River Analysis'!$L$6:$L55)</f>
        <v>332769.66666666669</v>
      </c>
      <c r="O62" s="81">
        <f>SUM('[1]River Analysis'!$R$6:$R55)</f>
        <v>1648430.3333333335</v>
      </c>
      <c r="Q62" s="81">
        <f>SUM('[1]River Analysis'!$AG$6:$AG55)</f>
        <v>24915.572519083969</v>
      </c>
      <c r="S62" s="81">
        <f>SUM('[1]River Analysis'!$AD$6:$AD55)</f>
        <v>8467.4215436810864</v>
      </c>
      <c r="U62" s="81">
        <f>SUM('[1]River Analysis'!$AJ$6:$AJ55)</f>
        <v>41944.792196776929</v>
      </c>
    </row>
    <row r="63" spans="1:21" x14ac:dyDescent="0.25">
      <c r="A63" s="1"/>
      <c r="B63" s="1"/>
      <c r="C63">
        <v>2</v>
      </c>
      <c r="D63" s="74">
        <f>+Total!A408</f>
        <v>41508</v>
      </c>
      <c r="E63" s="75" t="e">
        <f t="shared" si="7"/>
        <v>#REF!</v>
      </c>
      <c r="F63" s="75" t="e">
        <f t="shared" si="8"/>
        <v>#REF!</v>
      </c>
      <c r="G63" s="2">
        <f>+Total!F408</f>
        <v>19092.8</v>
      </c>
      <c r="H63" s="4">
        <f>+Total!D408</f>
        <v>17608.099999999999</v>
      </c>
      <c r="I63" s="2">
        <f t="shared" si="6"/>
        <v>1484.7000000000007</v>
      </c>
      <c r="J63" s="81">
        <f>SUM('[1]River Analysis'!$F40:$F56)</f>
        <v>0</v>
      </c>
      <c r="K63" s="81">
        <f>SUM('[1]River Analysis'!O$6:$O56)</f>
        <v>998681.6666666664</v>
      </c>
      <c r="M63" s="81">
        <f>SUM('[1]River Analysis'!$L$6:$L56)</f>
        <v>341138.66666666669</v>
      </c>
      <c r="O63" s="81">
        <f>SUM('[1]River Analysis'!$R$6:$R56)</f>
        <v>1681139.0000000002</v>
      </c>
      <c r="Q63" s="81">
        <f>SUM('[1]River Analysis'!$AG$6:$AG56)</f>
        <v>25411.747243426631</v>
      </c>
      <c r="S63" s="81">
        <f>SUM('[1]River Analysis'!$AD$6:$AD56)</f>
        <v>8680.3731976251074</v>
      </c>
      <c r="U63" s="81">
        <f>SUM('[1]River Analysis'!$AJ$6:$AJ56)</f>
        <v>42777.073791348601</v>
      </c>
    </row>
    <row r="64" spans="1:21" x14ac:dyDescent="0.25">
      <c r="A64" s="1"/>
      <c r="B64" s="1"/>
      <c r="C64">
        <v>1</v>
      </c>
      <c r="D64" s="221">
        <f>+Total!A409</f>
        <v>41515</v>
      </c>
      <c r="E64" s="222" t="e">
        <f t="shared" si="7"/>
        <v>#REF!</v>
      </c>
      <c r="F64" s="222" t="e">
        <f t="shared" si="8"/>
        <v>#REF!</v>
      </c>
      <c r="G64" s="2">
        <f>+Total!F409</f>
        <v>18979.599999999999</v>
      </c>
      <c r="H64" s="4">
        <f>+Total!D409</f>
        <v>17979.5</v>
      </c>
      <c r="I64" s="2">
        <f>+G64-H64</f>
        <v>1000.0999999999985</v>
      </c>
      <c r="K64" s="81">
        <f>SUM('[1]River Analysis'!O$6:$O57)</f>
        <v>1018545.9999999998</v>
      </c>
      <c r="M64" s="81">
        <f>SUM('[1]River Analysis'!$L$6:$L57)</f>
        <v>349195.33333333337</v>
      </c>
      <c r="O64" s="81">
        <f>SUM('[1]River Analysis'!$R$6:$R57)</f>
        <v>1713982.0000000002</v>
      </c>
      <c r="Q64" s="81">
        <f>SUM('[1]River Analysis'!$AG$6:$AG57)</f>
        <v>25917.201017811702</v>
      </c>
      <c r="S64" s="81">
        <f>SUM('[1]River Analysis'!$AD$6:$AD57)</f>
        <v>8885.3774385072102</v>
      </c>
      <c r="U64" s="81">
        <f>SUM('[1]River Analysis'!$AJ$6:$AJ57)</f>
        <v>43612.773536895678</v>
      </c>
    </row>
    <row r="65" spans="1:21" x14ac:dyDescent="0.25">
      <c r="A65" s="1"/>
      <c r="B65" s="1"/>
      <c r="D65" s="74">
        <f>+Total!A410</f>
        <v>41522</v>
      </c>
      <c r="E65" s="75" t="e">
        <f t="shared" ref="E65:E85" si="9">+E64+$E$88</f>
        <v>#REF!</v>
      </c>
      <c r="F65" s="75" t="e">
        <f t="shared" si="8"/>
        <v>#REF!</v>
      </c>
      <c r="K65" s="81"/>
      <c r="M65" s="81"/>
      <c r="O65" s="81"/>
      <c r="Q65" s="81"/>
      <c r="S65" s="81"/>
      <c r="U65" s="81"/>
    </row>
    <row r="66" spans="1:21" x14ac:dyDescent="0.25">
      <c r="A66" s="1"/>
      <c r="B66" s="1"/>
      <c r="D66" s="74">
        <f>+Total!A411</f>
        <v>41529</v>
      </c>
      <c r="E66" s="75" t="e">
        <f t="shared" si="9"/>
        <v>#REF!</v>
      </c>
      <c r="F66" s="75" t="e">
        <f t="shared" si="8"/>
        <v>#REF!</v>
      </c>
      <c r="K66" s="81"/>
      <c r="M66" s="81"/>
      <c r="O66" s="81"/>
      <c r="Q66" s="81"/>
      <c r="S66" s="81"/>
      <c r="U66" s="81"/>
    </row>
    <row r="67" spans="1:21" x14ac:dyDescent="0.25">
      <c r="A67" s="1"/>
      <c r="B67" s="1"/>
      <c r="D67" s="74">
        <f>+Total!A412</f>
        <v>41536</v>
      </c>
      <c r="E67" s="75" t="e">
        <f t="shared" si="9"/>
        <v>#REF!</v>
      </c>
      <c r="F67" s="75" t="e">
        <f t="shared" si="8"/>
        <v>#REF!</v>
      </c>
      <c r="K67" s="81"/>
      <c r="M67" s="81"/>
      <c r="O67" s="81"/>
      <c r="Q67" s="81"/>
      <c r="S67" s="81"/>
      <c r="U67" s="81"/>
    </row>
    <row r="68" spans="1:21" x14ac:dyDescent="0.25">
      <c r="A68" s="1"/>
      <c r="B68" s="1"/>
      <c r="D68" s="74">
        <f>+Total!A413</f>
        <v>41543</v>
      </c>
      <c r="E68" s="75" t="e">
        <f t="shared" si="9"/>
        <v>#REF!</v>
      </c>
      <c r="F68" s="75" t="e">
        <f t="shared" si="8"/>
        <v>#REF!</v>
      </c>
      <c r="K68" s="81"/>
      <c r="M68" s="81"/>
      <c r="O68" s="81"/>
      <c r="Q68" s="81"/>
      <c r="S68" s="81"/>
      <c r="U68" s="81"/>
    </row>
    <row r="69" spans="1:21" x14ac:dyDescent="0.25">
      <c r="A69" s="1"/>
      <c r="B69" s="1"/>
      <c r="D69" s="74">
        <f>+Total!A414</f>
        <v>41550</v>
      </c>
      <c r="E69" s="75" t="e">
        <f t="shared" si="9"/>
        <v>#REF!</v>
      </c>
      <c r="F69" s="75" t="e">
        <f t="shared" si="8"/>
        <v>#REF!</v>
      </c>
      <c r="K69" s="81"/>
      <c r="M69" s="81"/>
      <c r="O69" s="81"/>
      <c r="Q69" s="81"/>
      <c r="S69" s="81"/>
      <c r="U69" s="81"/>
    </row>
    <row r="70" spans="1:21" x14ac:dyDescent="0.25">
      <c r="A70" s="1"/>
      <c r="B70" s="1"/>
      <c r="D70" s="74">
        <f>+Total!A415</f>
        <v>41557</v>
      </c>
      <c r="E70" s="75" t="e">
        <f t="shared" si="9"/>
        <v>#REF!</v>
      </c>
      <c r="F70" s="75" t="e">
        <f t="shared" si="8"/>
        <v>#REF!</v>
      </c>
      <c r="K70" s="81"/>
      <c r="M70" s="81"/>
      <c r="O70" s="81"/>
      <c r="Q70" s="81"/>
      <c r="S70" s="81"/>
      <c r="U70" s="81"/>
    </row>
    <row r="71" spans="1:21" x14ac:dyDescent="0.25">
      <c r="A71" s="1"/>
      <c r="B71" s="1"/>
      <c r="D71" s="74">
        <f>+Total!A416</f>
        <v>41564</v>
      </c>
      <c r="E71" s="75" t="e">
        <f t="shared" si="9"/>
        <v>#REF!</v>
      </c>
      <c r="F71" s="75" t="e">
        <f t="shared" si="8"/>
        <v>#REF!</v>
      </c>
      <c r="K71" s="81"/>
      <c r="M71" s="81"/>
      <c r="O71" s="81"/>
      <c r="Q71" s="81"/>
      <c r="S71" s="81"/>
      <c r="U71" s="81"/>
    </row>
    <row r="72" spans="1:21" x14ac:dyDescent="0.25">
      <c r="A72" s="1"/>
      <c r="B72" s="1"/>
      <c r="D72" s="74">
        <f>+Total!A417</f>
        <v>41571</v>
      </c>
      <c r="E72" s="75" t="e">
        <f t="shared" si="9"/>
        <v>#REF!</v>
      </c>
      <c r="F72" s="75" t="e">
        <f t="shared" si="8"/>
        <v>#REF!</v>
      </c>
      <c r="K72" s="81"/>
      <c r="M72" s="81"/>
      <c r="O72" s="81"/>
      <c r="Q72" s="81"/>
      <c r="S72" s="81"/>
      <c r="U72" s="81"/>
    </row>
    <row r="73" spans="1:21" x14ac:dyDescent="0.25">
      <c r="A73" s="1"/>
      <c r="B73" s="1"/>
      <c r="D73" s="74">
        <f>+Total!A418</f>
        <v>41578</v>
      </c>
      <c r="E73" s="75" t="e">
        <f t="shared" si="9"/>
        <v>#REF!</v>
      </c>
      <c r="F73" s="75" t="e">
        <f t="shared" si="8"/>
        <v>#REF!</v>
      </c>
      <c r="K73" s="81"/>
      <c r="M73" s="81"/>
      <c r="O73" s="81"/>
      <c r="Q73" s="81"/>
      <c r="S73" s="81"/>
      <c r="U73" s="81"/>
    </row>
    <row r="74" spans="1:21" x14ac:dyDescent="0.25">
      <c r="A74" s="1"/>
      <c r="B74" s="1"/>
      <c r="D74" s="74">
        <f>+Total!A419</f>
        <v>41585</v>
      </c>
      <c r="E74" s="75" t="e">
        <f t="shared" si="9"/>
        <v>#REF!</v>
      </c>
      <c r="F74" s="75" t="e">
        <f t="shared" si="8"/>
        <v>#REF!</v>
      </c>
      <c r="K74" s="81"/>
      <c r="M74" s="81"/>
      <c r="O74" s="81"/>
      <c r="Q74" s="81"/>
      <c r="S74" s="81"/>
      <c r="U74" s="81"/>
    </row>
    <row r="75" spans="1:21" x14ac:dyDescent="0.25">
      <c r="A75" s="1"/>
      <c r="B75" s="1"/>
      <c r="D75" s="74">
        <f>+Total!A420</f>
        <v>41592</v>
      </c>
      <c r="E75" s="75" t="e">
        <f t="shared" si="9"/>
        <v>#REF!</v>
      </c>
      <c r="F75" s="75" t="e">
        <f t="shared" si="8"/>
        <v>#REF!</v>
      </c>
      <c r="K75" s="81"/>
      <c r="M75" s="81"/>
      <c r="O75" s="81"/>
      <c r="Q75" s="81"/>
      <c r="S75" s="81"/>
      <c r="U75" s="81"/>
    </row>
    <row r="76" spans="1:21" x14ac:dyDescent="0.25">
      <c r="A76" s="1"/>
      <c r="B76" s="1"/>
      <c r="D76" s="74">
        <f>+Total!A421</f>
        <v>41599</v>
      </c>
      <c r="E76" s="75" t="e">
        <f t="shared" si="9"/>
        <v>#REF!</v>
      </c>
      <c r="F76" s="75" t="e">
        <f t="shared" si="8"/>
        <v>#REF!</v>
      </c>
      <c r="K76" s="81"/>
      <c r="M76" s="81"/>
      <c r="O76" s="81"/>
      <c r="Q76" s="81"/>
      <c r="S76" s="81"/>
      <c r="U76" s="81"/>
    </row>
    <row r="77" spans="1:21" x14ac:dyDescent="0.25">
      <c r="A77" s="1"/>
      <c r="B77" s="1"/>
      <c r="D77" s="74">
        <f>+Total!A422</f>
        <v>41606</v>
      </c>
      <c r="E77" s="75" t="e">
        <f t="shared" si="9"/>
        <v>#REF!</v>
      </c>
      <c r="F77" s="75" t="e">
        <f t="shared" si="8"/>
        <v>#REF!</v>
      </c>
      <c r="K77" s="81"/>
      <c r="M77" s="81"/>
      <c r="O77" s="81"/>
      <c r="Q77" s="81"/>
      <c r="S77" s="81"/>
      <c r="U77" s="81"/>
    </row>
    <row r="78" spans="1:21" x14ac:dyDescent="0.25">
      <c r="A78" s="1"/>
      <c r="B78" s="1"/>
      <c r="D78" s="74">
        <f>+Total!A423</f>
        <v>41613</v>
      </c>
      <c r="E78" s="75" t="e">
        <f t="shared" si="9"/>
        <v>#REF!</v>
      </c>
      <c r="F78" s="75" t="e">
        <f t="shared" ref="F78:F85" si="10">+(E$87-F77)/C78+F77</f>
        <v>#REF!</v>
      </c>
      <c r="K78" s="81"/>
      <c r="M78" s="81"/>
      <c r="O78" s="81"/>
      <c r="Q78" s="81"/>
      <c r="S78" s="81"/>
      <c r="U78" s="81"/>
    </row>
    <row r="79" spans="1:21" x14ac:dyDescent="0.25">
      <c r="A79" s="1"/>
      <c r="B79" s="1"/>
      <c r="D79" s="74">
        <f>+Total!A424</f>
        <v>41620</v>
      </c>
      <c r="E79" s="75" t="e">
        <f t="shared" si="9"/>
        <v>#REF!</v>
      </c>
      <c r="F79" s="75" t="e">
        <f t="shared" si="10"/>
        <v>#REF!</v>
      </c>
      <c r="K79" s="81"/>
      <c r="M79" s="81"/>
      <c r="O79" s="81"/>
      <c r="Q79" s="81"/>
      <c r="S79" s="81"/>
      <c r="U79" s="81"/>
    </row>
    <row r="80" spans="1:21" x14ac:dyDescent="0.25">
      <c r="A80" s="1"/>
      <c r="B80" s="1"/>
      <c r="D80" s="74">
        <f>+Total!A425</f>
        <v>41627</v>
      </c>
      <c r="E80" s="75" t="e">
        <f t="shared" si="9"/>
        <v>#REF!</v>
      </c>
      <c r="F80" s="75" t="e">
        <f t="shared" si="10"/>
        <v>#REF!</v>
      </c>
      <c r="K80" s="81"/>
      <c r="M80" s="81"/>
      <c r="O80" s="81"/>
      <c r="Q80" s="81"/>
      <c r="S80" s="81"/>
      <c r="U80" s="81"/>
    </row>
    <row r="81" spans="1:21" x14ac:dyDescent="0.25">
      <c r="A81" s="1"/>
      <c r="B81" s="1"/>
      <c r="D81" s="74">
        <f>+Total!A426</f>
        <v>41634</v>
      </c>
      <c r="E81" s="75" t="e">
        <f t="shared" si="9"/>
        <v>#REF!</v>
      </c>
      <c r="F81" s="75" t="e">
        <f t="shared" si="10"/>
        <v>#REF!</v>
      </c>
      <c r="K81" s="81"/>
      <c r="M81" s="81"/>
      <c r="O81" s="81"/>
      <c r="Q81" s="81"/>
      <c r="S81" s="81"/>
      <c r="U81" s="81"/>
    </row>
    <row r="82" spans="1:21" x14ac:dyDescent="0.25">
      <c r="A82" s="1"/>
      <c r="B82" s="1"/>
      <c r="D82" s="74">
        <f>+Total!A427</f>
        <v>41641</v>
      </c>
      <c r="E82" s="75" t="e">
        <f t="shared" si="9"/>
        <v>#REF!</v>
      </c>
      <c r="F82" s="75" t="e">
        <f t="shared" si="10"/>
        <v>#REF!</v>
      </c>
      <c r="K82" s="81"/>
      <c r="M82" s="81"/>
      <c r="O82" s="81"/>
      <c r="Q82" s="81"/>
      <c r="S82" s="81"/>
      <c r="U82" s="81"/>
    </row>
    <row r="83" spans="1:21" x14ac:dyDescent="0.25">
      <c r="A83" s="1"/>
      <c r="B83" s="1"/>
      <c r="D83" s="74">
        <f>+Total!A428</f>
        <v>41648</v>
      </c>
      <c r="E83" s="75" t="e">
        <f t="shared" si="9"/>
        <v>#REF!</v>
      </c>
      <c r="F83" s="75" t="e">
        <f t="shared" si="10"/>
        <v>#REF!</v>
      </c>
      <c r="K83" s="81"/>
      <c r="M83" s="81"/>
      <c r="O83" s="81"/>
      <c r="Q83" s="81"/>
      <c r="S83" s="81"/>
      <c r="U83" s="81"/>
    </row>
    <row r="84" spans="1:21" x14ac:dyDescent="0.25">
      <c r="A84" s="1"/>
      <c r="B84" s="1"/>
      <c r="D84" s="74">
        <f>+Total!A429</f>
        <v>41655</v>
      </c>
      <c r="E84" s="75" t="e">
        <f t="shared" si="9"/>
        <v>#REF!</v>
      </c>
      <c r="F84" s="75" t="e">
        <f t="shared" si="10"/>
        <v>#REF!</v>
      </c>
      <c r="K84" s="81"/>
      <c r="M84" s="81"/>
      <c r="O84" s="81"/>
      <c r="Q84" s="81"/>
      <c r="S84" s="81"/>
      <c r="U84" s="81"/>
    </row>
    <row r="85" spans="1:21" x14ac:dyDescent="0.25">
      <c r="A85" s="1"/>
      <c r="B85" s="1"/>
      <c r="D85" s="74">
        <f>+Total!A430</f>
        <v>41662</v>
      </c>
      <c r="E85" s="75" t="e">
        <f t="shared" si="9"/>
        <v>#REF!</v>
      </c>
      <c r="F85" s="75" t="e">
        <f t="shared" si="10"/>
        <v>#REF!</v>
      </c>
      <c r="K85" s="81"/>
      <c r="M85" s="81"/>
      <c r="O85" s="81"/>
      <c r="Q85" s="81"/>
      <c r="S85" s="81"/>
      <c r="U85" s="81"/>
    </row>
    <row r="86" spans="1:21" x14ac:dyDescent="0.25">
      <c r="A86" s="1"/>
      <c r="B86" s="1"/>
      <c r="D86" s="74"/>
      <c r="E86" s="75"/>
      <c r="F86" s="75"/>
      <c r="K86" s="81"/>
      <c r="M86" s="81"/>
      <c r="O86" s="81"/>
      <c r="Q86" s="81"/>
      <c r="S86" s="81"/>
      <c r="U86" s="81"/>
    </row>
    <row r="87" spans="1:21" x14ac:dyDescent="0.25">
      <c r="D87" s="73" t="s">
        <v>208</v>
      </c>
      <c r="E87" s="79" t="e">
        <f>+'GTR Corn Table'!#REF!</f>
        <v>#REF!</v>
      </c>
      <c r="F87" s="79" t="e">
        <f>+E87</f>
        <v>#REF!</v>
      </c>
      <c r="G87" s="75"/>
      <c r="H87" s="5"/>
    </row>
    <row r="88" spans="1:21" x14ac:dyDescent="0.25">
      <c r="C88" s="78"/>
      <c r="D88" s="78" t="s">
        <v>222</v>
      </c>
      <c r="E88" s="75" t="e">
        <f>+(E87-E13)/51</f>
        <v>#REF!</v>
      </c>
      <c r="F88" s="75" t="e">
        <f>+(E87-F13)/51</f>
        <v>#REF!</v>
      </c>
      <c r="G88" s="80" t="e">
        <f>+E29-G28</f>
        <v>#REF!</v>
      </c>
      <c r="H88" s="80" t="e">
        <f>+F29-F28</f>
        <v>#REF!</v>
      </c>
      <c r="K88" s="80">
        <f>+K29-K28</f>
        <v>19723.666666666686</v>
      </c>
      <c r="M88" s="80">
        <f>+M29-M28</f>
        <v>12145.666666666672</v>
      </c>
      <c r="O88" s="80">
        <f>+O29-O28</f>
        <v>38663.666666666628</v>
      </c>
    </row>
    <row r="89" spans="1:21" x14ac:dyDescent="0.25">
      <c r="D89" s="10"/>
      <c r="O89" s="82">
        <f>+(O64-O29)/36</f>
        <v>32281.111111111117</v>
      </c>
      <c r="P89" s="48" t="s">
        <v>224</v>
      </c>
    </row>
    <row r="90" spans="1:21" x14ac:dyDescent="0.25">
      <c r="D90" s="10"/>
    </row>
    <row r="91" spans="1:21" x14ac:dyDescent="0.25">
      <c r="D91" s="10"/>
    </row>
    <row r="92" spans="1:21" x14ac:dyDescent="0.25">
      <c r="D92" s="10"/>
    </row>
    <row r="93" spans="1:21" x14ac:dyDescent="0.25">
      <c r="D93" s="10"/>
    </row>
    <row r="94" spans="1:21" x14ac:dyDescent="0.25">
      <c r="D94" s="10"/>
    </row>
    <row r="95" spans="1:21" x14ac:dyDescent="0.25">
      <c r="D95" s="10"/>
    </row>
    <row r="96" spans="1:21"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sheetData>
  <mergeCells count="4">
    <mergeCell ref="J11:O11"/>
    <mergeCell ref="P11:U11"/>
    <mergeCell ref="E11:I11"/>
    <mergeCell ref="C11:D11"/>
  </mergeCells>
  <pageMargins left="0.7" right="0.7" top="0.75" bottom="0.75" header="0.3" footer="0.3"/>
  <pageSetup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2:K182"/>
  <sheetViews>
    <sheetView zoomScale="115" zoomScaleNormal="115" workbookViewId="0">
      <selection activeCell="A23" sqref="A23"/>
    </sheetView>
  </sheetViews>
  <sheetFormatPr defaultRowHeight="13.2" x14ac:dyDescent="0.25"/>
  <cols>
    <col min="1" max="1" width="10.5546875" customWidth="1"/>
  </cols>
  <sheetData>
    <row r="2" spans="1:11" ht="15" x14ac:dyDescent="0.25">
      <c r="A2" s="242" t="s">
        <v>264</v>
      </c>
      <c r="B2" t="s">
        <v>26</v>
      </c>
      <c r="C2" t="s">
        <v>124</v>
      </c>
      <c r="D2" t="s">
        <v>109</v>
      </c>
      <c r="E2" t="s">
        <v>103</v>
      </c>
      <c r="F2" t="s">
        <v>118</v>
      </c>
      <c r="G2" t="s">
        <v>113</v>
      </c>
      <c r="H2" t="s">
        <v>108</v>
      </c>
      <c r="I2" t="s">
        <v>124</v>
      </c>
      <c r="J2" t="s">
        <v>108</v>
      </c>
      <c r="K2" t="s">
        <v>113</v>
      </c>
    </row>
    <row r="3" spans="1:11" ht="15" x14ac:dyDescent="0.25">
      <c r="A3" s="242"/>
      <c r="B3" t="s">
        <v>472</v>
      </c>
      <c r="C3" t="s">
        <v>473</v>
      </c>
      <c r="D3" t="s">
        <v>474</v>
      </c>
      <c r="E3" t="s">
        <v>475</v>
      </c>
      <c r="F3" t="s">
        <v>476</v>
      </c>
      <c r="G3" t="s">
        <v>477</v>
      </c>
      <c r="H3" t="s">
        <v>178</v>
      </c>
    </row>
    <row r="4" spans="1:11" ht="15" x14ac:dyDescent="0.25">
      <c r="A4" s="242"/>
      <c r="B4" t="s">
        <v>249</v>
      </c>
      <c r="C4" t="s">
        <v>250</v>
      </c>
      <c r="D4" t="s">
        <v>478</v>
      </c>
      <c r="E4" t="s">
        <v>415</v>
      </c>
      <c r="F4" t="s">
        <v>479</v>
      </c>
      <c r="G4" t="s">
        <v>254</v>
      </c>
      <c r="H4" t="s">
        <v>480</v>
      </c>
      <c r="I4" t="s">
        <v>481</v>
      </c>
      <c r="J4">
        <v>9</v>
      </c>
    </row>
    <row r="5" spans="1:11" ht="15" x14ac:dyDescent="0.25">
      <c r="A5" s="242"/>
      <c r="B5" t="s">
        <v>255</v>
      </c>
      <c r="C5" t="s">
        <v>256</v>
      </c>
      <c r="D5" t="s">
        <v>257</v>
      </c>
      <c r="E5" t="s">
        <v>482</v>
      </c>
      <c r="F5" t="s">
        <v>483</v>
      </c>
      <c r="G5" t="s">
        <v>142</v>
      </c>
      <c r="H5" t="s">
        <v>181</v>
      </c>
    </row>
    <row r="6" spans="1:11" ht="15" x14ac:dyDescent="0.25">
      <c r="A6" s="242"/>
      <c r="D6" t="s">
        <v>484</v>
      </c>
      <c r="E6">
        <v>0</v>
      </c>
      <c r="F6" t="s">
        <v>261</v>
      </c>
      <c r="G6" t="s">
        <v>262</v>
      </c>
    </row>
    <row r="7" spans="1:11" x14ac:dyDescent="0.25">
      <c r="A7" s="52"/>
    </row>
    <row r="8" spans="1:11" ht="15" x14ac:dyDescent="0.25">
      <c r="A8" s="258"/>
      <c r="B8" s="3" t="s">
        <v>416</v>
      </c>
      <c r="C8" s="3"/>
      <c r="D8" s="3" t="s">
        <v>405</v>
      </c>
      <c r="E8" s="3"/>
      <c r="F8" s="3" t="s">
        <v>315</v>
      </c>
      <c r="G8" s="3"/>
      <c r="H8" s="3" t="s">
        <v>316</v>
      </c>
      <c r="I8" s="3"/>
      <c r="J8" s="3" t="s">
        <v>236</v>
      </c>
      <c r="K8" s="3"/>
    </row>
    <row r="9" spans="1:11" ht="15" x14ac:dyDescent="0.25">
      <c r="A9" s="242" t="s">
        <v>110</v>
      </c>
      <c r="B9" t="s">
        <v>111</v>
      </c>
      <c r="C9" t="s">
        <v>112</v>
      </c>
      <c r="D9" t="s">
        <v>485</v>
      </c>
      <c r="E9" t="s">
        <v>486</v>
      </c>
      <c r="F9" t="s">
        <v>111</v>
      </c>
      <c r="G9" t="s">
        <v>112</v>
      </c>
      <c r="H9" t="s">
        <v>111</v>
      </c>
      <c r="I9" t="s">
        <v>112</v>
      </c>
      <c r="J9" t="s">
        <v>111</v>
      </c>
      <c r="K9" t="s">
        <v>112</v>
      </c>
    </row>
    <row r="10" spans="1:11" ht="15" x14ac:dyDescent="0.25">
      <c r="A10" s="242" t="s">
        <v>264</v>
      </c>
      <c r="B10" t="s">
        <v>26</v>
      </c>
      <c r="C10" t="s">
        <v>124</v>
      </c>
      <c r="D10" t="s">
        <v>109</v>
      </c>
      <c r="E10" t="s">
        <v>103</v>
      </c>
      <c r="F10" t="s">
        <v>118</v>
      </c>
      <c r="G10" t="s">
        <v>113</v>
      </c>
      <c r="H10" t="s">
        <v>108</v>
      </c>
      <c r="I10" t="s">
        <v>124</v>
      </c>
      <c r="J10" t="s">
        <v>108</v>
      </c>
      <c r="K10" t="s">
        <v>113</v>
      </c>
    </row>
    <row r="11" spans="1:11" ht="15" x14ac:dyDescent="0.25">
      <c r="A11" s="242" t="s">
        <v>319</v>
      </c>
      <c r="B11">
        <v>15461.1</v>
      </c>
      <c r="C11">
        <v>1</v>
      </c>
      <c r="D11">
        <v>14974.7</v>
      </c>
      <c r="E11">
        <v>1</v>
      </c>
      <c r="F11">
        <v>13539.7</v>
      </c>
      <c r="G11">
        <v>1</v>
      </c>
      <c r="H11">
        <v>12558.6</v>
      </c>
      <c r="I11">
        <v>1</v>
      </c>
      <c r="J11">
        <v>10793.8</v>
      </c>
      <c r="K11">
        <v>2</v>
      </c>
    </row>
    <row r="12" spans="1:11" x14ac:dyDescent="0.25">
      <c r="A12" s="52"/>
    </row>
    <row r="13" spans="1:11" ht="15" x14ac:dyDescent="0.25">
      <c r="A13" s="242" t="s">
        <v>320</v>
      </c>
      <c r="B13">
        <v>12631.8</v>
      </c>
      <c r="C13">
        <v>2</v>
      </c>
      <c r="D13">
        <v>11249.8</v>
      </c>
      <c r="E13">
        <v>2</v>
      </c>
      <c r="F13">
        <v>11983.4</v>
      </c>
      <c r="G13">
        <v>2</v>
      </c>
      <c r="H13">
        <v>10506.6</v>
      </c>
      <c r="I13">
        <v>2</v>
      </c>
      <c r="J13">
        <v>11858.6</v>
      </c>
      <c r="K13">
        <v>1</v>
      </c>
    </row>
    <row r="14" spans="1:11" x14ac:dyDescent="0.25">
      <c r="A14" s="52"/>
    </row>
    <row r="15" spans="1:11" ht="15" x14ac:dyDescent="0.25">
      <c r="A15" s="242" t="s">
        <v>321</v>
      </c>
      <c r="B15">
        <v>4672.7</v>
      </c>
      <c r="C15">
        <v>3</v>
      </c>
      <c r="D15">
        <v>4965</v>
      </c>
      <c r="E15">
        <v>4</v>
      </c>
      <c r="F15">
        <v>4438.8999999999996</v>
      </c>
      <c r="G15">
        <v>4</v>
      </c>
      <c r="H15">
        <v>4629.5</v>
      </c>
      <c r="I15">
        <v>3</v>
      </c>
      <c r="J15">
        <v>4413.3</v>
      </c>
      <c r="K15">
        <v>3</v>
      </c>
    </row>
    <row r="16" spans="1:11" x14ac:dyDescent="0.25">
      <c r="A16" s="52"/>
    </row>
    <row r="17" spans="1:11" ht="15" x14ac:dyDescent="0.25">
      <c r="A17" s="242" t="s">
        <v>322</v>
      </c>
      <c r="B17">
        <v>3691.3</v>
      </c>
      <c r="C17">
        <v>4</v>
      </c>
      <c r="D17">
        <v>5651</v>
      </c>
      <c r="E17">
        <v>3</v>
      </c>
      <c r="F17">
        <v>5588.5</v>
      </c>
      <c r="G17">
        <v>3</v>
      </c>
      <c r="H17">
        <v>3021.6</v>
      </c>
      <c r="I17">
        <v>4</v>
      </c>
      <c r="J17">
        <v>3927.2</v>
      </c>
      <c r="K17">
        <v>4</v>
      </c>
    </row>
    <row r="18" spans="1:11" x14ac:dyDescent="0.25">
      <c r="A18" s="52"/>
    </row>
    <row r="19" spans="1:11" ht="15" x14ac:dyDescent="0.25">
      <c r="A19" s="242" t="s">
        <v>323</v>
      </c>
      <c r="B19">
        <v>1991.5</v>
      </c>
      <c r="C19">
        <v>5</v>
      </c>
      <c r="D19">
        <v>3266.4</v>
      </c>
      <c r="E19">
        <v>5</v>
      </c>
      <c r="F19">
        <v>3166.7</v>
      </c>
      <c r="G19">
        <v>5</v>
      </c>
      <c r="H19">
        <v>2490.9</v>
      </c>
      <c r="I19">
        <v>5</v>
      </c>
      <c r="J19">
        <v>2421</v>
      </c>
      <c r="K19">
        <v>5</v>
      </c>
    </row>
    <row r="20" spans="1:11" x14ac:dyDescent="0.25">
      <c r="A20" s="52"/>
    </row>
    <row r="21" spans="1:11" ht="15" x14ac:dyDescent="0.25">
      <c r="A21" s="242" t="s">
        <v>324</v>
      </c>
      <c r="B21">
        <v>1863.3</v>
      </c>
      <c r="C21">
        <v>6</v>
      </c>
      <c r="D21">
        <v>2312.6999999999998</v>
      </c>
      <c r="E21">
        <v>6</v>
      </c>
      <c r="F21">
        <v>2773.2</v>
      </c>
      <c r="G21">
        <v>6</v>
      </c>
      <c r="H21">
        <v>2045.2</v>
      </c>
      <c r="I21">
        <v>6</v>
      </c>
      <c r="J21">
        <v>1755</v>
      </c>
      <c r="K21">
        <v>6</v>
      </c>
    </row>
    <row r="22" spans="1:11" x14ac:dyDescent="0.25">
      <c r="A22" s="52"/>
    </row>
    <row r="23" spans="1:11" ht="15" x14ac:dyDescent="0.25">
      <c r="A23" s="242" t="s">
        <v>328</v>
      </c>
      <c r="B23">
        <v>1210.8</v>
      </c>
      <c r="C23">
        <v>7</v>
      </c>
      <c r="D23">
        <v>903.8</v>
      </c>
      <c r="E23">
        <v>11</v>
      </c>
      <c r="F23">
        <v>1008.9</v>
      </c>
      <c r="G23">
        <v>8</v>
      </c>
      <c r="H23">
        <v>897.1</v>
      </c>
      <c r="I23">
        <v>10</v>
      </c>
      <c r="J23">
        <v>936.7</v>
      </c>
      <c r="K23">
        <v>9</v>
      </c>
    </row>
    <row r="24" spans="1:11" x14ac:dyDescent="0.25">
      <c r="A24" s="52"/>
    </row>
    <row r="25" spans="1:11" ht="15" x14ac:dyDescent="0.25">
      <c r="A25" s="242" t="s">
        <v>325</v>
      </c>
      <c r="B25">
        <v>924.8</v>
      </c>
      <c r="C25">
        <v>8</v>
      </c>
      <c r="D25">
        <v>1650.1</v>
      </c>
      <c r="E25">
        <v>8</v>
      </c>
      <c r="F25">
        <v>2240.4</v>
      </c>
      <c r="G25">
        <v>7</v>
      </c>
      <c r="H25">
        <v>1516.4</v>
      </c>
      <c r="I25">
        <v>7</v>
      </c>
      <c r="J25">
        <v>1312.7</v>
      </c>
      <c r="K25">
        <v>8</v>
      </c>
    </row>
    <row r="26" spans="1:11" x14ac:dyDescent="0.25">
      <c r="A26" s="52"/>
    </row>
    <row r="27" spans="1:11" ht="15" x14ac:dyDescent="0.25">
      <c r="A27" s="242" t="s">
        <v>331</v>
      </c>
      <c r="B27">
        <v>899.9</v>
      </c>
      <c r="C27">
        <v>9</v>
      </c>
      <c r="D27">
        <v>808.2</v>
      </c>
      <c r="E27">
        <v>12</v>
      </c>
      <c r="F27">
        <v>840.2</v>
      </c>
      <c r="G27">
        <v>10</v>
      </c>
      <c r="H27">
        <v>520.1</v>
      </c>
      <c r="I27">
        <v>13</v>
      </c>
      <c r="J27">
        <v>784.1</v>
      </c>
      <c r="K27">
        <v>11</v>
      </c>
    </row>
    <row r="28" spans="1:11" x14ac:dyDescent="0.25">
      <c r="A28" s="52"/>
    </row>
    <row r="29" spans="1:11" ht="15" x14ac:dyDescent="0.25">
      <c r="A29" s="242" t="s">
        <v>330</v>
      </c>
      <c r="B29">
        <v>728</v>
      </c>
      <c r="C29">
        <v>10</v>
      </c>
      <c r="D29">
        <v>467.6</v>
      </c>
      <c r="E29">
        <v>18</v>
      </c>
      <c r="F29">
        <v>590.6</v>
      </c>
      <c r="G29">
        <v>14</v>
      </c>
      <c r="H29">
        <v>588</v>
      </c>
      <c r="I29">
        <v>12</v>
      </c>
      <c r="J29">
        <v>559.9</v>
      </c>
      <c r="K29">
        <v>14</v>
      </c>
    </row>
    <row r="30" spans="1:11" x14ac:dyDescent="0.25">
      <c r="A30" s="52"/>
    </row>
    <row r="31" spans="1:11" ht="15" x14ac:dyDescent="0.25">
      <c r="A31" s="242" t="s">
        <v>337</v>
      </c>
      <c r="B31">
        <v>712.4</v>
      </c>
      <c r="C31">
        <v>11</v>
      </c>
      <c r="D31">
        <v>335</v>
      </c>
      <c r="E31">
        <v>22</v>
      </c>
      <c r="F31">
        <v>240.1</v>
      </c>
      <c r="G31">
        <v>28</v>
      </c>
      <c r="H31">
        <v>355.2</v>
      </c>
      <c r="I31">
        <v>19</v>
      </c>
      <c r="J31">
        <v>866.8</v>
      </c>
      <c r="K31">
        <v>10</v>
      </c>
    </row>
    <row r="32" spans="1:11" x14ac:dyDescent="0.25">
      <c r="A32" s="52"/>
    </row>
    <row r="33" spans="1:11" ht="15" x14ac:dyDescent="0.25">
      <c r="A33" s="242" t="s">
        <v>340</v>
      </c>
      <c r="B33">
        <v>643.5</v>
      </c>
      <c r="C33">
        <v>12</v>
      </c>
      <c r="D33">
        <v>640.4</v>
      </c>
      <c r="E33">
        <v>15</v>
      </c>
      <c r="F33">
        <v>814.9</v>
      </c>
      <c r="G33">
        <v>11</v>
      </c>
      <c r="H33">
        <v>252.1</v>
      </c>
      <c r="I33">
        <v>22</v>
      </c>
      <c r="J33">
        <v>599.29999999999995</v>
      </c>
      <c r="K33">
        <v>13</v>
      </c>
    </row>
    <row r="34" spans="1:11" x14ac:dyDescent="0.25">
      <c r="A34" s="52"/>
    </row>
    <row r="35" spans="1:11" ht="15" x14ac:dyDescent="0.25">
      <c r="A35" s="242" t="s">
        <v>332</v>
      </c>
      <c r="B35">
        <v>605.79999999999995</v>
      </c>
      <c r="C35">
        <v>13</v>
      </c>
      <c r="D35">
        <v>646.9</v>
      </c>
      <c r="E35">
        <v>14</v>
      </c>
      <c r="F35">
        <v>551.5</v>
      </c>
      <c r="G35">
        <v>15</v>
      </c>
      <c r="H35">
        <v>514.5</v>
      </c>
      <c r="I35">
        <v>14</v>
      </c>
      <c r="J35">
        <v>429.8</v>
      </c>
      <c r="K35">
        <v>16</v>
      </c>
    </row>
    <row r="36" spans="1:11" x14ac:dyDescent="0.25">
      <c r="A36" s="52"/>
    </row>
    <row r="37" spans="1:11" ht="15" x14ac:dyDescent="0.25">
      <c r="A37" s="242" t="s">
        <v>326</v>
      </c>
      <c r="B37">
        <v>530.70000000000005</v>
      </c>
      <c r="C37">
        <v>14</v>
      </c>
      <c r="D37">
        <v>1282.2</v>
      </c>
      <c r="E37">
        <v>9</v>
      </c>
      <c r="F37">
        <v>322.5</v>
      </c>
      <c r="G37">
        <v>20</v>
      </c>
      <c r="H37">
        <v>969.2</v>
      </c>
      <c r="I37">
        <v>8</v>
      </c>
      <c r="J37">
        <v>1487</v>
      </c>
      <c r="K37">
        <v>7</v>
      </c>
    </row>
    <row r="38" spans="1:11" x14ac:dyDescent="0.25">
      <c r="A38" s="52"/>
    </row>
    <row r="39" spans="1:11" ht="15" x14ac:dyDescent="0.25">
      <c r="A39" s="242" t="s">
        <v>338</v>
      </c>
      <c r="B39">
        <v>494.2</v>
      </c>
      <c r="C39">
        <v>15</v>
      </c>
      <c r="D39">
        <v>501.6</v>
      </c>
      <c r="E39">
        <v>17</v>
      </c>
      <c r="F39">
        <v>462.7</v>
      </c>
      <c r="G39">
        <v>16</v>
      </c>
      <c r="H39">
        <v>341</v>
      </c>
      <c r="I39">
        <v>20</v>
      </c>
      <c r="J39">
        <v>422.5</v>
      </c>
      <c r="K39">
        <v>17</v>
      </c>
    </row>
    <row r="40" spans="1:11" x14ac:dyDescent="0.25">
      <c r="A40" s="52"/>
    </row>
    <row r="41" spans="1:11" ht="15" x14ac:dyDescent="0.25">
      <c r="A41" s="242" t="s">
        <v>341</v>
      </c>
      <c r="B41">
        <v>294.8</v>
      </c>
      <c r="C41">
        <v>16</v>
      </c>
      <c r="D41">
        <v>290.2</v>
      </c>
      <c r="E41">
        <v>24</v>
      </c>
      <c r="F41">
        <v>345.2</v>
      </c>
      <c r="G41">
        <v>18</v>
      </c>
      <c r="H41">
        <v>217.1</v>
      </c>
      <c r="I41">
        <v>23</v>
      </c>
      <c r="J41">
        <v>227.4</v>
      </c>
      <c r="K41">
        <v>21</v>
      </c>
    </row>
    <row r="42" spans="1:11" x14ac:dyDescent="0.25">
      <c r="A42" s="52"/>
    </row>
    <row r="43" spans="1:11" ht="15" x14ac:dyDescent="0.25">
      <c r="A43" s="242" t="s">
        <v>339</v>
      </c>
      <c r="B43">
        <v>284.3</v>
      </c>
      <c r="C43">
        <v>17</v>
      </c>
      <c r="D43">
        <v>297.8</v>
      </c>
      <c r="E43">
        <v>23</v>
      </c>
      <c r="F43">
        <v>317.3</v>
      </c>
      <c r="G43">
        <v>21</v>
      </c>
      <c r="H43">
        <v>269.8</v>
      </c>
      <c r="I43">
        <v>21</v>
      </c>
      <c r="J43">
        <v>257</v>
      </c>
      <c r="K43">
        <v>19</v>
      </c>
    </row>
    <row r="44" spans="1:11" x14ac:dyDescent="0.25">
      <c r="A44" s="52"/>
    </row>
    <row r="45" spans="1:11" ht="15" x14ac:dyDescent="0.25">
      <c r="A45" s="242" t="s">
        <v>342</v>
      </c>
      <c r="B45">
        <v>259.60000000000002</v>
      </c>
      <c r="C45">
        <v>18</v>
      </c>
      <c r="D45">
        <v>357.5</v>
      </c>
      <c r="E45">
        <v>21</v>
      </c>
      <c r="F45">
        <v>717.9</v>
      </c>
      <c r="G45">
        <v>12</v>
      </c>
      <c r="H45">
        <v>184.8</v>
      </c>
      <c r="I45">
        <v>24</v>
      </c>
      <c r="J45">
        <v>473.5</v>
      </c>
      <c r="K45">
        <v>15</v>
      </c>
    </row>
    <row r="46" spans="1:11" x14ac:dyDescent="0.25">
      <c r="A46" s="52"/>
    </row>
    <row r="47" spans="1:11" ht="15" x14ac:dyDescent="0.25">
      <c r="A47" s="242" t="s">
        <v>335</v>
      </c>
      <c r="B47">
        <v>164.2</v>
      </c>
      <c r="C47">
        <v>19</v>
      </c>
      <c r="D47">
        <v>639.5</v>
      </c>
      <c r="E47">
        <v>16</v>
      </c>
      <c r="F47">
        <v>67.5</v>
      </c>
      <c r="G47">
        <v>36</v>
      </c>
      <c r="H47">
        <v>386.7</v>
      </c>
      <c r="I47">
        <v>17</v>
      </c>
      <c r="J47">
        <v>0</v>
      </c>
      <c r="K47">
        <v>0</v>
      </c>
    </row>
    <row r="48" spans="1:11" x14ac:dyDescent="0.25">
      <c r="A48" s="52"/>
    </row>
    <row r="49" spans="1:11" ht="15" x14ac:dyDescent="0.25">
      <c r="A49" s="242" t="s">
        <v>333</v>
      </c>
      <c r="B49">
        <v>163.6</v>
      </c>
      <c r="C49">
        <v>20</v>
      </c>
      <c r="D49">
        <v>795.9</v>
      </c>
      <c r="E49">
        <v>13</v>
      </c>
      <c r="F49">
        <v>905.3</v>
      </c>
      <c r="G49">
        <v>9</v>
      </c>
      <c r="H49">
        <v>438.4</v>
      </c>
      <c r="I49">
        <v>15</v>
      </c>
      <c r="J49">
        <v>310.89999999999998</v>
      </c>
      <c r="K49">
        <v>18</v>
      </c>
    </row>
    <row r="50" spans="1:11" x14ac:dyDescent="0.25">
      <c r="A50" s="52"/>
    </row>
    <row r="51" spans="1:11" ht="15" x14ac:dyDescent="0.25">
      <c r="A51" s="242" t="s">
        <v>327</v>
      </c>
      <c r="B51">
        <v>150</v>
      </c>
      <c r="C51">
        <v>21</v>
      </c>
      <c r="D51">
        <v>368.3</v>
      </c>
      <c r="E51">
        <v>20</v>
      </c>
      <c r="F51">
        <v>396.3</v>
      </c>
      <c r="G51">
        <v>17</v>
      </c>
      <c r="H51">
        <v>949.4</v>
      </c>
      <c r="I51">
        <v>9</v>
      </c>
      <c r="J51">
        <v>701.8</v>
      </c>
      <c r="K51">
        <v>12</v>
      </c>
    </row>
    <row r="52" spans="1:11" x14ac:dyDescent="0.25">
      <c r="A52" s="52"/>
    </row>
    <row r="53" spans="1:11" ht="15" x14ac:dyDescent="0.25">
      <c r="A53" s="242" t="s">
        <v>356</v>
      </c>
      <c r="B53">
        <v>138</v>
      </c>
      <c r="C53">
        <v>22</v>
      </c>
      <c r="D53">
        <v>34</v>
      </c>
      <c r="E53">
        <v>37</v>
      </c>
      <c r="F53">
        <v>5.8</v>
      </c>
      <c r="G53">
        <v>51</v>
      </c>
      <c r="H53">
        <v>54.2</v>
      </c>
      <c r="I53">
        <v>38</v>
      </c>
      <c r="J53">
        <v>93.3</v>
      </c>
      <c r="K53">
        <v>25</v>
      </c>
    </row>
    <row r="54" spans="1:11" x14ac:dyDescent="0.25">
      <c r="A54" s="52"/>
    </row>
    <row r="55" spans="1:11" ht="15" x14ac:dyDescent="0.25">
      <c r="A55" s="242" t="s">
        <v>344</v>
      </c>
      <c r="B55">
        <v>125.8</v>
      </c>
      <c r="C55">
        <v>23</v>
      </c>
      <c r="D55">
        <v>259.89999999999998</v>
      </c>
      <c r="E55">
        <v>25</v>
      </c>
      <c r="F55">
        <v>22</v>
      </c>
      <c r="G55">
        <v>44</v>
      </c>
      <c r="H55">
        <v>177.7</v>
      </c>
      <c r="I55">
        <v>26</v>
      </c>
      <c r="J55">
        <v>38.200000000000003</v>
      </c>
      <c r="K55">
        <v>31</v>
      </c>
    </row>
    <row r="56" spans="1:11" x14ac:dyDescent="0.25">
      <c r="A56" s="52"/>
    </row>
    <row r="57" spans="1:11" ht="15" x14ac:dyDescent="0.25">
      <c r="A57" s="242" t="s">
        <v>352</v>
      </c>
      <c r="B57">
        <v>83.1</v>
      </c>
      <c r="C57">
        <v>24</v>
      </c>
      <c r="D57">
        <v>183.8</v>
      </c>
      <c r="E57">
        <v>28</v>
      </c>
      <c r="F57">
        <v>3.9</v>
      </c>
      <c r="G57">
        <v>53</v>
      </c>
      <c r="H57">
        <v>68.099999999999994</v>
      </c>
      <c r="I57">
        <v>34</v>
      </c>
      <c r="J57">
        <v>56.8</v>
      </c>
      <c r="K57">
        <v>29</v>
      </c>
    </row>
    <row r="58" spans="1:11" x14ac:dyDescent="0.25">
      <c r="A58" s="52"/>
    </row>
    <row r="59" spans="1:11" ht="15" x14ac:dyDescent="0.25">
      <c r="A59" s="242" t="s">
        <v>348</v>
      </c>
      <c r="B59">
        <v>81.5</v>
      </c>
      <c r="C59">
        <v>25</v>
      </c>
      <c r="D59">
        <v>93.3</v>
      </c>
      <c r="E59">
        <v>31</v>
      </c>
      <c r="F59">
        <v>74</v>
      </c>
      <c r="G59">
        <v>35</v>
      </c>
      <c r="H59">
        <v>90.9</v>
      </c>
      <c r="I59">
        <v>30</v>
      </c>
      <c r="J59">
        <v>90.6</v>
      </c>
      <c r="K59">
        <v>26</v>
      </c>
    </row>
    <row r="60" spans="1:11" x14ac:dyDescent="0.25">
      <c r="A60" s="52"/>
    </row>
    <row r="61" spans="1:11" ht="15" x14ac:dyDescent="0.25">
      <c r="A61" s="242" t="s">
        <v>336</v>
      </c>
      <c r="B61">
        <v>68.400000000000006</v>
      </c>
      <c r="C61">
        <v>26</v>
      </c>
      <c r="D61">
        <v>1838.9</v>
      </c>
      <c r="E61">
        <v>7</v>
      </c>
      <c r="F61">
        <v>251.2</v>
      </c>
      <c r="G61">
        <v>26</v>
      </c>
      <c r="H61">
        <v>361.8</v>
      </c>
      <c r="I61">
        <v>18</v>
      </c>
      <c r="J61">
        <v>7.3</v>
      </c>
      <c r="K61">
        <v>41</v>
      </c>
    </row>
    <row r="62" spans="1:11" x14ac:dyDescent="0.25">
      <c r="A62" s="52"/>
    </row>
    <row r="63" spans="1:11" ht="15" x14ac:dyDescent="0.25">
      <c r="A63" s="242" t="s">
        <v>349</v>
      </c>
      <c r="B63">
        <v>58</v>
      </c>
      <c r="C63">
        <v>27</v>
      </c>
      <c r="D63">
        <v>116.6</v>
      </c>
      <c r="E63">
        <v>29</v>
      </c>
      <c r="F63">
        <v>337.2</v>
      </c>
      <c r="G63">
        <v>19</v>
      </c>
      <c r="H63">
        <v>85.3</v>
      </c>
      <c r="I63">
        <v>31</v>
      </c>
      <c r="J63">
        <v>26.3</v>
      </c>
      <c r="K63">
        <v>34</v>
      </c>
    </row>
    <row r="64" spans="1:11" x14ac:dyDescent="0.25">
      <c r="A64" s="52"/>
    </row>
    <row r="65" spans="1:11" ht="15" x14ac:dyDescent="0.25">
      <c r="A65" s="242" t="s">
        <v>358</v>
      </c>
      <c r="B65">
        <v>44.5</v>
      </c>
      <c r="C65">
        <v>28</v>
      </c>
      <c r="D65">
        <v>59.7</v>
      </c>
      <c r="E65">
        <v>33</v>
      </c>
      <c r="F65">
        <v>315.3</v>
      </c>
      <c r="G65">
        <v>22</v>
      </c>
      <c r="H65">
        <v>41.2</v>
      </c>
      <c r="I65">
        <v>40</v>
      </c>
      <c r="J65">
        <v>12</v>
      </c>
      <c r="K65">
        <v>39</v>
      </c>
    </row>
    <row r="66" spans="1:11" x14ac:dyDescent="0.25">
      <c r="A66" s="52"/>
    </row>
    <row r="67" spans="1:11" ht="15" x14ac:dyDescent="0.25">
      <c r="A67" s="242" t="s">
        <v>362</v>
      </c>
      <c r="B67">
        <v>42.3</v>
      </c>
      <c r="C67">
        <v>29</v>
      </c>
      <c r="D67">
        <v>46.1</v>
      </c>
      <c r="E67">
        <v>36</v>
      </c>
      <c r="F67">
        <v>36</v>
      </c>
      <c r="G67">
        <v>39</v>
      </c>
      <c r="H67">
        <v>22.7</v>
      </c>
      <c r="I67">
        <v>44</v>
      </c>
      <c r="J67">
        <v>19.3</v>
      </c>
      <c r="K67">
        <v>36</v>
      </c>
    </row>
    <row r="68" spans="1:11" x14ac:dyDescent="0.25">
      <c r="A68" s="52"/>
    </row>
    <row r="69" spans="1:11" ht="15" x14ac:dyDescent="0.25">
      <c r="A69" s="242" t="s">
        <v>360</v>
      </c>
      <c r="B69">
        <v>35</v>
      </c>
      <c r="C69">
        <v>30</v>
      </c>
      <c r="D69">
        <v>32.700000000000003</v>
      </c>
      <c r="E69">
        <v>38</v>
      </c>
      <c r="F69">
        <v>33.5</v>
      </c>
      <c r="G69">
        <v>40</v>
      </c>
      <c r="H69">
        <v>27.7</v>
      </c>
      <c r="I69">
        <v>42</v>
      </c>
      <c r="J69">
        <v>30.3</v>
      </c>
      <c r="K69">
        <v>32</v>
      </c>
    </row>
    <row r="70" spans="1:11" x14ac:dyDescent="0.25">
      <c r="A70" s="52"/>
    </row>
    <row r="71" spans="1:11" ht="15" x14ac:dyDescent="0.25">
      <c r="A71" s="242" t="s">
        <v>363</v>
      </c>
      <c r="B71">
        <v>31.5</v>
      </c>
      <c r="C71">
        <v>31</v>
      </c>
      <c r="D71">
        <v>22.3</v>
      </c>
      <c r="E71">
        <v>40</v>
      </c>
      <c r="F71">
        <v>28.4</v>
      </c>
      <c r="G71">
        <v>43</v>
      </c>
      <c r="H71">
        <v>21.6</v>
      </c>
      <c r="I71">
        <v>45</v>
      </c>
      <c r="J71">
        <v>22.9</v>
      </c>
      <c r="K71">
        <v>35</v>
      </c>
    </row>
    <row r="72" spans="1:11" x14ac:dyDescent="0.25">
      <c r="A72" s="52"/>
    </row>
    <row r="73" spans="1:11" ht="15" x14ac:dyDescent="0.25">
      <c r="A73" s="242" t="s">
        <v>375</v>
      </c>
      <c r="B73">
        <v>27.6</v>
      </c>
      <c r="C73">
        <v>32</v>
      </c>
      <c r="D73">
        <v>4.3</v>
      </c>
      <c r="E73">
        <v>44</v>
      </c>
      <c r="F73">
        <v>38.6</v>
      </c>
      <c r="G73">
        <v>38</v>
      </c>
      <c r="H73">
        <v>0</v>
      </c>
      <c r="I73">
        <v>0</v>
      </c>
      <c r="J73">
        <v>0</v>
      </c>
      <c r="K73">
        <v>0</v>
      </c>
    </row>
    <row r="74" spans="1:11" x14ac:dyDescent="0.25">
      <c r="A74" s="52"/>
    </row>
    <row r="75" spans="1:11" ht="15" x14ac:dyDescent="0.25">
      <c r="A75" s="242" t="s">
        <v>366</v>
      </c>
      <c r="B75">
        <v>20.2</v>
      </c>
      <c r="C75">
        <v>33</v>
      </c>
      <c r="D75">
        <v>11.6</v>
      </c>
      <c r="E75">
        <v>42</v>
      </c>
      <c r="F75">
        <v>13.2</v>
      </c>
      <c r="G75">
        <v>48</v>
      </c>
      <c r="H75">
        <v>5.7</v>
      </c>
      <c r="I75">
        <v>48</v>
      </c>
      <c r="J75">
        <v>2.7</v>
      </c>
      <c r="K75">
        <v>43</v>
      </c>
    </row>
    <row r="76" spans="1:11" x14ac:dyDescent="0.25">
      <c r="A76" s="52"/>
    </row>
    <row r="77" spans="1:11" ht="15" x14ac:dyDescent="0.25">
      <c r="A77" s="242" t="s">
        <v>364</v>
      </c>
      <c r="B77">
        <v>16.7</v>
      </c>
      <c r="C77">
        <v>34</v>
      </c>
      <c r="D77">
        <v>11.9</v>
      </c>
      <c r="E77">
        <v>41</v>
      </c>
      <c r="F77">
        <v>11.9</v>
      </c>
      <c r="G77">
        <v>49</v>
      </c>
      <c r="H77">
        <v>13</v>
      </c>
      <c r="I77">
        <v>46</v>
      </c>
      <c r="J77">
        <v>12</v>
      </c>
      <c r="K77">
        <v>38</v>
      </c>
    </row>
    <row r="78" spans="1:11" x14ac:dyDescent="0.25">
      <c r="A78" s="52"/>
    </row>
    <row r="79" spans="1:11" ht="15" x14ac:dyDescent="0.25">
      <c r="A79" s="242" t="s">
        <v>354</v>
      </c>
      <c r="B79">
        <v>13.2</v>
      </c>
      <c r="C79">
        <v>35</v>
      </c>
      <c r="D79">
        <v>63.5</v>
      </c>
      <c r="E79">
        <v>32</v>
      </c>
      <c r="F79">
        <v>292.8</v>
      </c>
      <c r="G79">
        <v>23</v>
      </c>
      <c r="H79">
        <v>63</v>
      </c>
      <c r="I79">
        <v>36</v>
      </c>
      <c r="J79">
        <v>0</v>
      </c>
      <c r="K79">
        <v>0</v>
      </c>
    </row>
    <row r="80" spans="1:11" x14ac:dyDescent="0.25">
      <c r="A80" s="52"/>
    </row>
    <row r="81" spans="1:11" ht="15" x14ac:dyDescent="0.25">
      <c r="A81" s="242" t="s">
        <v>334</v>
      </c>
      <c r="B81">
        <v>11.9</v>
      </c>
      <c r="C81">
        <v>36</v>
      </c>
      <c r="D81">
        <v>0</v>
      </c>
      <c r="E81">
        <v>0</v>
      </c>
      <c r="F81">
        <v>610.5</v>
      </c>
      <c r="G81">
        <v>13</v>
      </c>
      <c r="H81">
        <v>393.3</v>
      </c>
      <c r="I81">
        <v>16</v>
      </c>
      <c r="J81">
        <v>71.599999999999994</v>
      </c>
      <c r="K81">
        <v>27</v>
      </c>
    </row>
    <row r="82" spans="1:11" x14ac:dyDescent="0.25">
      <c r="A82" s="52"/>
    </row>
    <row r="83" spans="1:11" ht="15" x14ac:dyDescent="0.25">
      <c r="A83" s="242" t="s">
        <v>343</v>
      </c>
      <c r="B83">
        <v>9.6</v>
      </c>
      <c r="C83">
        <v>37</v>
      </c>
      <c r="D83">
        <v>207.7</v>
      </c>
      <c r="E83">
        <v>27</v>
      </c>
      <c r="F83">
        <v>193.7</v>
      </c>
      <c r="G83">
        <v>31</v>
      </c>
      <c r="H83">
        <v>184.5</v>
      </c>
      <c r="I83">
        <v>25</v>
      </c>
      <c r="J83">
        <v>43.9</v>
      </c>
      <c r="K83">
        <v>30</v>
      </c>
    </row>
    <row r="84" spans="1:11" x14ac:dyDescent="0.25">
      <c r="A84" s="52"/>
    </row>
    <row r="85" spans="1:11" ht="15" x14ac:dyDescent="0.25">
      <c r="A85" s="242" t="s">
        <v>365</v>
      </c>
      <c r="B85">
        <v>5.7</v>
      </c>
      <c r="C85">
        <v>38</v>
      </c>
      <c r="D85">
        <v>9</v>
      </c>
      <c r="E85">
        <v>43</v>
      </c>
      <c r="F85">
        <v>14.4</v>
      </c>
      <c r="G85">
        <v>47</v>
      </c>
      <c r="H85">
        <v>7.4</v>
      </c>
      <c r="I85">
        <v>47</v>
      </c>
      <c r="J85">
        <v>3.6</v>
      </c>
      <c r="K85">
        <v>42</v>
      </c>
    </row>
    <row r="86" spans="1:11" x14ac:dyDescent="0.25">
      <c r="A86" s="52"/>
    </row>
    <row r="87" spans="1:11" ht="15" x14ac:dyDescent="0.25">
      <c r="A87" s="242" t="s">
        <v>487</v>
      </c>
      <c r="B87">
        <v>4.5999999999999996</v>
      </c>
      <c r="C87">
        <v>39</v>
      </c>
      <c r="D87">
        <v>0</v>
      </c>
      <c r="E87">
        <v>0</v>
      </c>
      <c r="F87">
        <v>0</v>
      </c>
      <c r="G87">
        <v>0</v>
      </c>
      <c r="H87">
        <v>0</v>
      </c>
      <c r="I87">
        <v>0</v>
      </c>
      <c r="J87">
        <v>0</v>
      </c>
      <c r="K87">
        <v>0</v>
      </c>
    </row>
    <row r="88" spans="1:11" x14ac:dyDescent="0.25">
      <c r="A88" s="52"/>
    </row>
    <row r="89" spans="1:11" ht="15" x14ac:dyDescent="0.25">
      <c r="A89" s="242" t="s">
        <v>488</v>
      </c>
      <c r="B89">
        <v>3</v>
      </c>
      <c r="C89">
        <v>40</v>
      </c>
      <c r="D89">
        <v>0</v>
      </c>
      <c r="E89">
        <v>0</v>
      </c>
      <c r="F89">
        <v>0</v>
      </c>
      <c r="G89">
        <v>0</v>
      </c>
      <c r="H89">
        <v>0</v>
      </c>
      <c r="I89">
        <v>0</v>
      </c>
      <c r="J89">
        <v>0</v>
      </c>
      <c r="K89">
        <v>0</v>
      </c>
    </row>
    <row r="90" spans="1:11" x14ac:dyDescent="0.25">
      <c r="A90" s="52"/>
    </row>
    <row r="91" spans="1:11" ht="15" x14ac:dyDescent="0.25">
      <c r="A91" s="242" t="s">
        <v>367</v>
      </c>
      <c r="B91">
        <v>2.6</v>
      </c>
      <c r="C91">
        <v>41</v>
      </c>
      <c r="D91">
        <v>0</v>
      </c>
      <c r="E91">
        <v>0</v>
      </c>
      <c r="F91">
        <v>1.2</v>
      </c>
      <c r="G91">
        <v>54</v>
      </c>
      <c r="H91">
        <v>0.6</v>
      </c>
      <c r="I91">
        <v>49</v>
      </c>
      <c r="J91">
        <v>1.8</v>
      </c>
      <c r="K91">
        <v>44</v>
      </c>
    </row>
    <row r="92" spans="1:11" x14ac:dyDescent="0.25">
      <c r="A92" s="52"/>
    </row>
    <row r="93" spans="1:11" ht="15" x14ac:dyDescent="0.25">
      <c r="A93" s="242" t="s">
        <v>368</v>
      </c>
      <c r="B93">
        <v>0.5</v>
      </c>
      <c r="C93">
        <v>42</v>
      </c>
      <c r="D93">
        <v>0.5</v>
      </c>
      <c r="E93">
        <v>46</v>
      </c>
      <c r="F93">
        <v>0.5</v>
      </c>
      <c r="G93">
        <v>55</v>
      </c>
      <c r="H93">
        <v>0.6</v>
      </c>
      <c r="I93">
        <v>50</v>
      </c>
      <c r="J93">
        <v>9.1999999999999993</v>
      </c>
      <c r="K93">
        <v>40</v>
      </c>
    </row>
    <row r="94" spans="1:11" x14ac:dyDescent="0.25">
      <c r="A94" s="52"/>
    </row>
    <row r="95" spans="1:11" ht="15" x14ac:dyDescent="0.25">
      <c r="A95" s="242" t="s">
        <v>369</v>
      </c>
      <c r="B95">
        <v>0.3</v>
      </c>
      <c r="C95">
        <v>43</v>
      </c>
      <c r="D95">
        <v>0.6</v>
      </c>
      <c r="E95">
        <v>45</v>
      </c>
      <c r="F95">
        <v>30.5</v>
      </c>
      <c r="G95">
        <v>42</v>
      </c>
      <c r="H95">
        <v>0.4</v>
      </c>
      <c r="I95">
        <v>51</v>
      </c>
      <c r="J95">
        <v>0.4</v>
      </c>
      <c r="K95">
        <v>45</v>
      </c>
    </row>
    <row r="96" spans="1:11" x14ac:dyDescent="0.25">
      <c r="A96" s="52"/>
    </row>
    <row r="97" spans="1:11" ht="15" x14ac:dyDescent="0.25">
      <c r="A97" s="242" t="s">
        <v>353</v>
      </c>
      <c r="B97">
        <v>0</v>
      </c>
      <c r="C97">
        <v>0</v>
      </c>
      <c r="D97">
        <v>1160.5999999999999</v>
      </c>
      <c r="E97">
        <v>10</v>
      </c>
      <c r="F97">
        <v>258.60000000000002</v>
      </c>
      <c r="G97">
        <v>25</v>
      </c>
      <c r="H97">
        <v>66</v>
      </c>
      <c r="I97">
        <v>35</v>
      </c>
      <c r="J97">
        <v>132.19999999999999</v>
      </c>
      <c r="K97">
        <v>24</v>
      </c>
    </row>
    <row r="98" spans="1:11" x14ac:dyDescent="0.25">
      <c r="A98" s="52"/>
    </row>
    <row r="99" spans="1:11" ht="15" x14ac:dyDescent="0.25">
      <c r="A99" s="242" t="s">
        <v>355</v>
      </c>
      <c r="B99">
        <v>0</v>
      </c>
      <c r="C99">
        <v>0</v>
      </c>
      <c r="D99">
        <v>439.7</v>
      </c>
      <c r="E99">
        <v>19</v>
      </c>
      <c r="F99">
        <v>275.39999999999998</v>
      </c>
      <c r="G99">
        <v>24</v>
      </c>
      <c r="H99">
        <v>61.7</v>
      </c>
      <c r="I99">
        <v>37</v>
      </c>
      <c r="J99">
        <v>0</v>
      </c>
      <c r="K99">
        <v>0</v>
      </c>
    </row>
    <row r="100" spans="1:11" x14ac:dyDescent="0.25">
      <c r="A100" s="52"/>
    </row>
    <row r="101" spans="1:11" ht="15" x14ac:dyDescent="0.25">
      <c r="A101" s="242" t="s">
        <v>346</v>
      </c>
      <c r="B101">
        <v>0</v>
      </c>
      <c r="C101">
        <v>0</v>
      </c>
      <c r="D101">
        <v>227.5</v>
      </c>
      <c r="E101">
        <v>26</v>
      </c>
      <c r="F101">
        <v>118.3</v>
      </c>
      <c r="G101">
        <v>33</v>
      </c>
      <c r="H101">
        <v>109</v>
      </c>
      <c r="I101">
        <v>28</v>
      </c>
      <c r="J101">
        <v>151.4</v>
      </c>
      <c r="K101">
        <v>22</v>
      </c>
    </row>
    <row r="102" spans="1:11" x14ac:dyDescent="0.25">
      <c r="A102" s="52"/>
    </row>
    <row r="103" spans="1:11" ht="15" x14ac:dyDescent="0.25">
      <c r="A103" s="242" t="s">
        <v>347</v>
      </c>
      <c r="B103">
        <v>0</v>
      </c>
      <c r="C103">
        <v>0</v>
      </c>
      <c r="D103">
        <v>115.5</v>
      </c>
      <c r="E103">
        <v>30</v>
      </c>
      <c r="F103">
        <v>248.8</v>
      </c>
      <c r="G103">
        <v>27</v>
      </c>
      <c r="H103">
        <v>105.9</v>
      </c>
      <c r="I103">
        <v>29</v>
      </c>
      <c r="J103">
        <v>0</v>
      </c>
      <c r="K103">
        <v>0</v>
      </c>
    </row>
    <row r="104" spans="1:11" x14ac:dyDescent="0.25">
      <c r="A104" s="52"/>
    </row>
    <row r="105" spans="1:11" ht="15" x14ac:dyDescent="0.25">
      <c r="A105" s="242" t="s">
        <v>345</v>
      </c>
      <c r="B105">
        <v>0</v>
      </c>
      <c r="C105">
        <v>0</v>
      </c>
      <c r="D105">
        <v>58.9</v>
      </c>
      <c r="E105">
        <v>34</v>
      </c>
      <c r="F105">
        <v>230.8</v>
      </c>
      <c r="G105">
        <v>29</v>
      </c>
      <c r="H105">
        <v>170.4</v>
      </c>
      <c r="I105">
        <v>27</v>
      </c>
      <c r="J105">
        <v>61.3</v>
      </c>
      <c r="K105">
        <v>28</v>
      </c>
    </row>
    <row r="106" spans="1:11" x14ac:dyDescent="0.25">
      <c r="A106" s="52"/>
    </row>
    <row r="107" spans="1:11" ht="15" x14ac:dyDescent="0.25">
      <c r="A107" s="242" t="s">
        <v>329</v>
      </c>
      <c r="B107">
        <v>0</v>
      </c>
      <c r="C107">
        <v>0</v>
      </c>
      <c r="D107">
        <v>47.6</v>
      </c>
      <c r="E107">
        <v>35</v>
      </c>
      <c r="F107">
        <v>90.9</v>
      </c>
      <c r="G107">
        <v>34</v>
      </c>
      <c r="H107">
        <v>649.9</v>
      </c>
      <c r="I107">
        <v>11</v>
      </c>
      <c r="J107">
        <v>238.9</v>
      </c>
      <c r="K107">
        <v>20</v>
      </c>
    </row>
    <row r="108" spans="1:11" x14ac:dyDescent="0.25">
      <c r="A108" s="52"/>
    </row>
    <row r="109" spans="1:11" ht="15" x14ac:dyDescent="0.25">
      <c r="A109" s="242" t="s">
        <v>374</v>
      </c>
      <c r="B109">
        <v>0</v>
      </c>
      <c r="C109">
        <v>0</v>
      </c>
      <c r="D109">
        <v>23</v>
      </c>
      <c r="E109">
        <v>39</v>
      </c>
      <c r="F109">
        <v>19.899999999999999</v>
      </c>
      <c r="G109">
        <v>45</v>
      </c>
      <c r="H109">
        <v>0</v>
      </c>
      <c r="I109">
        <v>0</v>
      </c>
      <c r="J109">
        <v>0</v>
      </c>
      <c r="K109">
        <v>0</v>
      </c>
    </row>
    <row r="110" spans="1:11" x14ac:dyDescent="0.25">
      <c r="A110" s="52"/>
    </row>
    <row r="111" spans="1:11" ht="15" x14ac:dyDescent="0.25">
      <c r="A111" s="242" t="s">
        <v>357</v>
      </c>
      <c r="B111">
        <v>0</v>
      </c>
      <c r="C111">
        <v>0</v>
      </c>
      <c r="D111">
        <v>0.1</v>
      </c>
      <c r="E111">
        <v>47</v>
      </c>
      <c r="F111">
        <v>32.5</v>
      </c>
      <c r="G111">
        <v>41</v>
      </c>
      <c r="H111">
        <v>49</v>
      </c>
      <c r="I111">
        <v>39</v>
      </c>
      <c r="J111">
        <v>0</v>
      </c>
      <c r="K111">
        <v>0</v>
      </c>
    </row>
    <row r="112" spans="1:11" x14ac:dyDescent="0.25">
      <c r="A112" s="52"/>
    </row>
    <row r="113" spans="1:11" ht="15" x14ac:dyDescent="0.25">
      <c r="A113" s="242" t="s">
        <v>359</v>
      </c>
      <c r="B113">
        <v>0</v>
      </c>
      <c r="C113">
        <v>0</v>
      </c>
      <c r="D113">
        <v>0.1</v>
      </c>
      <c r="E113">
        <v>48</v>
      </c>
      <c r="F113">
        <v>191.8</v>
      </c>
      <c r="G113">
        <v>32</v>
      </c>
      <c r="H113">
        <v>32.1</v>
      </c>
      <c r="I113">
        <v>41</v>
      </c>
      <c r="J113">
        <v>17.399999999999999</v>
      </c>
      <c r="K113">
        <v>37</v>
      </c>
    </row>
    <row r="114" spans="1:11" x14ac:dyDescent="0.25">
      <c r="A114" s="52"/>
    </row>
    <row r="115" spans="1:11" ht="15" x14ac:dyDescent="0.25">
      <c r="A115" s="242" t="s">
        <v>351</v>
      </c>
      <c r="B115">
        <v>0</v>
      </c>
      <c r="C115">
        <v>0</v>
      </c>
      <c r="D115">
        <v>0</v>
      </c>
      <c r="E115">
        <v>0</v>
      </c>
      <c r="F115">
        <v>221</v>
      </c>
      <c r="G115">
        <v>30</v>
      </c>
      <c r="H115">
        <v>69</v>
      </c>
      <c r="I115">
        <v>33</v>
      </c>
      <c r="J115">
        <v>0</v>
      </c>
      <c r="K115">
        <v>0</v>
      </c>
    </row>
    <row r="116" spans="1:11" x14ac:dyDescent="0.25">
      <c r="A116" s="52"/>
    </row>
    <row r="117" spans="1:11" ht="15" x14ac:dyDescent="0.25">
      <c r="A117" s="242" t="s">
        <v>350</v>
      </c>
      <c r="B117">
        <v>0</v>
      </c>
      <c r="C117">
        <v>0</v>
      </c>
      <c r="D117">
        <v>0</v>
      </c>
      <c r="E117">
        <v>0</v>
      </c>
      <c r="F117">
        <v>47.8</v>
      </c>
      <c r="G117">
        <v>37</v>
      </c>
      <c r="H117">
        <v>72</v>
      </c>
      <c r="I117">
        <v>32</v>
      </c>
      <c r="J117">
        <v>0</v>
      </c>
      <c r="K117">
        <v>0</v>
      </c>
    </row>
    <row r="118" spans="1:11" x14ac:dyDescent="0.25">
      <c r="A118" s="52"/>
    </row>
    <row r="119" spans="1:11" ht="15" x14ac:dyDescent="0.25">
      <c r="A119" s="242" t="s">
        <v>361</v>
      </c>
      <c r="B119">
        <v>0</v>
      </c>
      <c r="C119">
        <v>0</v>
      </c>
      <c r="D119">
        <v>0</v>
      </c>
      <c r="E119">
        <v>0</v>
      </c>
      <c r="F119">
        <v>19.3</v>
      </c>
      <c r="G119">
        <v>46</v>
      </c>
      <c r="H119">
        <v>27.5</v>
      </c>
      <c r="I119">
        <v>43</v>
      </c>
      <c r="J119">
        <v>0</v>
      </c>
      <c r="K119">
        <v>0</v>
      </c>
    </row>
    <row r="120" spans="1:11" x14ac:dyDescent="0.25">
      <c r="A120" s="52"/>
    </row>
    <row r="121" spans="1:11" ht="15" x14ac:dyDescent="0.25">
      <c r="A121" s="242" t="s">
        <v>403</v>
      </c>
      <c r="B121">
        <v>0</v>
      </c>
      <c r="C121">
        <v>0</v>
      </c>
      <c r="D121">
        <v>0</v>
      </c>
      <c r="E121">
        <v>0</v>
      </c>
      <c r="F121">
        <v>8</v>
      </c>
      <c r="G121">
        <v>50</v>
      </c>
      <c r="H121">
        <v>0</v>
      </c>
      <c r="I121">
        <v>0</v>
      </c>
      <c r="J121">
        <v>0</v>
      </c>
      <c r="K121">
        <v>0</v>
      </c>
    </row>
    <row r="122" spans="1:11" x14ac:dyDescent="0.25">
      <c r="A122" s="52"/>
    </row>
    <row r="123" spans="1:11" ht="15" x14ac:dyDescent="0.25">
      <c r="A123" s="242" t="s">
        <v>404</v>
      </c>
      <c r="B123">
        <v>0</v>
      </c>
      <c r="C123">
        <v>0</v>
      </c>
      <c r="D123">
        <v>0</v>
      </c>
      <c r="E123">
        <v>0</v>
      </c>
      <c r="F123">
        <v>5.5</v>
      </c>
      <c r="G123">
        <v>52</v>
      </c>
      <c r="H123">
        <v>0</v>
      </c>
      <c r="I123">
        <v>0</v>
      </c>
      <c r="J123">
        <v>0</v>
      </c>
      <c r="K123">
        <v>0</v>
      </c>
    </row>
    <row r="124" spans="1:11" x14ac:dyDescent="0.25">
      <c r="A124" s="52"/>
    </row>
    <row r="125" spans="1:11" ht="15" x14ac:dyDescent="0.25">
      <c r="A125" s="242" t="s">
        <v>370</v>
      </c>
      <c r="B125">
        <v>0</v>
      </c>
      <c r="C125">
        <v>0</v>
      </c>
      <c r="D125">
        <v>0</v>
      </c>
      <c r="E125">
        <v>0</v>
      </c>
      <c r="F125">
        <v>0</v>
      </c>
      <c r="G125">
        <v>0</v>
      </c>
      <c r="H125">
        <v>0</v>
      </c>
      <c r="I125">
        <v>0</v>
      </c>
      <c r="J125">
        <v>137.69999999999999</v>
      </c>
      <c r="K125">
        <v>23</v>
      </c>
    </row>
    <row r="126" spans="1:11" x14ac:dyDescent="0.25">
      <c r="A126" s="52"/>
    </row>
    <row r="127" spans="1:11" ht="15" x14ac:dyDescent="0.25">
      <c r="A127" s="242" t="s">
        <v>371</v>
      </c>
      <c r="B127">
        <v>0</v>
      </c>
      <c r="C127">
        <v>0</v>
      </c>
      <c r="D127">
        <v>0</v>
      </c>
      <c r="E127">
        <v>0</v>
      </c>
      <c r="F127">
        <v>0</v>
      </c>
      <c r="G127">
        <v>0</v>
      </c>
      <c r="H127">
        <v>0</v>
      </c>
      <c r="I127">
        <v>0</v>
      </c>
      <c r="J127">
        <v>26.3</v>
      </c>
      <c r="K127">
        <v>33</v>
      </c>
    </row>
    <row r="128" spans="1:11" x14ac:dyDescent="0.25">
      <c r="A128" s="52"/>
    </row>
    <row r="129" spans="1:11" ht="15" x14ac:dyDescent="0.25">
      <c r="A129" s="242" t="s">
        <v>372</v>
      </c>
      <c r="B129">
        <v>0</v>
      </c>
      <c r="C129">
        <v>0</v>
      </c>
      <c r="D129">
        <v>0</v>
      </c>
      <c r="E129">
        <v>0</v>
      </c>
      <c r="F129">
        <v>0</v>
      </c>
      <c r="G129">
        <v>0</v>
      </c>
      <c r="H129">
        <v>0</v>
      </c>
      <c r="I129">
        <v>0</v>
      </c>
      <c r="J129">
        <v>0.2</v>
      </c>
      <c r="K129">
        <v>46</v>
      </c>
    </row>
    <row r="130" spans="1:11" x14ac:dyDescent="0.25">
      <c r="A130" s="52"/>
    </row>
    <row r="131" spans="1:11" ht="15" x14ac:dyDescent="0.25">
      <c r="A131" s="242" t="s">
        <v>373</v>
      </c>
      <c r="B131">
        <v>0</v>
      </c>
      <c r="C131">
        <v>0</v>
      </c>
      <c r="D131">
        <v>0</v>
      </c>
      <c r="E131">
        <v>0</v>
      </c>
      <c r="F131">
        <v>0</v>
      </c>
      <c r="G131">
        <v>0</v>
      </c>
      <c r="H131">
        <v>0</v>
      </c>
      <c r="I131">
        <v>0</v>
      </c>
      <c r="J131">
        <v>0.1</v>
      </c>
      <c r="K131">
        <v>47</v>
      </c>
    </row>
    <row r="132" spans="1:11" x14ac:dyDescent="0.25">
      <c r="A132" s="52"/>
    </row>
    <row r="133" spans="1:11" ht="15" x14ac:dyDescent="0.25">
      <c r="A133" s="242" t="s">
        <v>264</v>
      </c>
      <c r="B133" t="s">
        <v>26</v>
      </c>
      <c r="C133" t="s">
        <v>124</v>
      </c>
      <c r="D133" t="s">
        <v>109</v>
      </c>
      <c r="E133" t="s">
        <v>103</v>
      </c>
      <c r="F133" t="s">
        <v>118</v>
      </c>
      <c r="G133" t="s">
        <v>113</v>
      </c>
      <c r="H133" t="s">
        <v>108</v>
      </c>
      <c r="I133" t="s">
        <v>124</v>
      </c>
      <c r="J133" t="s">
        <v>108</v>
      </c>
      <c r="K133" t="s">
        <v>113</v>
      </c>
    </row>
    <row r="134" spans="1:11" ht="15" x14ac:dyDescent="0.25">
      <c r="A134" s="258" t="s">
        <v>376</v>
      </c>
      <c r="B134" s="3">
        <v>49202.1</v>
      </c>
      <c r="C134" s="3"/>
      <c r="D134" s="3">
        <v>57473.7</v>
      </c>
      <c r="E134" s="3"/>
      <c r="F134" s="3">
        <v>55394.8</v>
      </c>
      <c r="G134" s="3"/>
      <c r="H134" s="3">
        <v>46684.1</v>
      </c>
      <c r="I134" s="3"/>
      <c r="J134" s="3">
        <v>45845.5</v>
      </c>
    </row>
    <row r="135" spans="1:11" x14ac:dyDescent="0.25">
      <c r="A135" s="52"/>
    </row>
    <row r="136" spans="1:11" ht="15" x14ac:dyDescent="0.25">
      <c r="A136" s="242" t="s">
        <v>264</v>
      </c>
      <c r="B136" t="s">
        <v>26</v>
      </c>
      <c r="C136" t="s">
        <v>124</v>
      </c>
      <c r="D136" t="s">
        <v>109</v>
      </c>
      <c r="E136" t="s">
        <v>103</v>
      </c>
      <c r="F136" t="s">
        <v>118</v>
      </c>
      <c r="G136" t="s">
        <v>113</v>
      </c>
      <c r="H136" t="s">
        <v>108</v>
      </c>
      <c r="I136" t="s">
        <v>124</v>
      </c>
      <c r="J136" t="s">
        <v>108</v>
      </c>
      <c r="K136" t="s">
        <v>113</v>
      </c>
    </row>
    <row r="137" spans="1:11" ht="15" x14ac:dyDescent="0.25">
      <c r="A137" s="242"/>
    </row>
    <row r="138" spans="1:11" ht="15" x14ac:dyDescent="0.25">
      <c r="A138" s="242"/>
    </row>
    <row r="139" spans="1:11" ht="15" x14ac:dyDescent="0.25">
      <c r="A139" s="242"/>
    </row>
    <row r="140" spans="1:11" ht="15" x14ac:dyDescent="0.25">
      <c r="A140" s="242"/>
    </row>
    <row r="141" spans="1:11" x14ac:dyDescent="0.25">
      <c r="A141" s="52"/>
    </row>
    <row r="142" spans="1:11" ht="15" x14ac:dyDescent="0.25">
      <c r="A142" s="242"/>
    </row>
    <row r="143" spans="1:11" ht="15" x14ac:dyDescent="0.25">
      <c r="A143" s="242"/>
    </row>
    <row r="144" spans="1:11" ht="15" x14ac:dyDescent="0.25">
      <c r="A144" s="242"/>
    </row>
    <row r="145" spans="1:1" ht="15" x14ac:dyDescent="0.25">
      <c r="A145" s="242"/>
    </row>
    <row r="146" spans="1:1" x14ac:dyDescent="0.25">
      <c r="A146" s="52"/>
    </row>
    <row r="147" spans="1:1" ht="15" x14ac:dyDescent="0.25">
      <c r="A147" s="242"/>
    </row>
    <row r="148" spans="1:1" x14ac:dyDescent="0.25">
      <c r="A148" s="52"/>
    </row>
    <row r="149" spans="1:1" ht="15" x14ac:dyDescent="0.25">
      <c r="A149" s="242"/>
    </row>
    <row r="150" spans="1:1" x14ac:dyDescent="0.25">
      <c r="A150" s="52"/>
    </row>
    <row r="151" spans="1:1" ht="15" x14ac:dyDescent="0.25">
      <c r="A151" s="242"/>
    </row>
    <row r="152" spans="1:1" x14ac:dyDescent="0.25">
      <c r="A152" s="52"/>
    </row>
    <row r="153" spans="1:1" ht="15" x14ac:dyDescent="0.25">
      <c r="A153" s="242"/>
    </row>
    <row r="154" spans="1:1" x14ac:dyDescent="0.25">
      <c r="A154" s="52"/>
    </row>
    <row r="155" spans="1:1" ht="15" x14ac:dyDescent="0.25">
      <c r="A155" s="242"/>
    </row>
    <row r="156" spans="1:1" x14ac:dyDescent="0.25">
      <c r="A156" s="52"/>
    </row>
    <row r="157" spans="1:1" ht="15" x14ac:dyDescent="0.25">
      <c r="A157" s="242"/>
    </row>
    <row r="158" spans="1:1" x14ac:dyDescent="0.25">
      <c r="A158" s="52"/>
    </row>
    <row r="159" spans="1:1" ht="15" x14ac:dyDescent="0.25">
      <c r="A159" s="242"/>
    </row>
    <row r="160" spans="1:1" x14ac:dyDescent="0.25">
      <c r="A160" s="52"/>
    </row>
    <row r="161" spans="1:1" ht="15" x14ac:dyDescent="0.25">
      <c r="A161" s="242"/>
    </row>
    <row r="162" spans="1:1" x14ac:dyDescent="0.25">
      <c r="A162" s="52"/>
    </row>
    <row r="163" spans="1:1" ht="15" x14ac:dyDescent="0.25">
      <c r="A163" s="242"/>
    </row>
    <row r="164" spans="1:1" x14ac:dyDescent="0.25">
      <c r="A164" s="52"/>
    </row>
    <row r="165" spans="1:1" ht="15" x14ac:dyDescent="0.25">
      <c r="A165" s="242"/>
    </row>
    <row r="166" spans="1:1" x14ac:dyDescent="0.25">
      <c r="A166" s="52"/>
    </row>
    <row r="167" spans="1:1" ht="15" x14ac:dyDescent="0.25">
      <c r="A167" s="242"/>
    </row>
    <row r="168" spans="1:1" x14ac:dyDescent="0.25">
      <c r="A168" s="52"/>
    </row>
    <row r="169" spans="1:1" ht="15" x14ac:dyDescent="0.25">
      <c r="A169" s="242"/>
    </row>
    <row r="170" spans="1:1" x14ac:dyDescent="0.25">
      <c r="A170" s="52"/>
    </row>
    <row r="171" spans="1:1" ht="15" x14ac:dyDescent="0.25">
      <c r="A171" s="242"/>
    </row>
    <row r="172" spans="1:1" x14ac:dyDescent="0.25">
      <c r="A172" s="52"/>
    </row>
    <row r="173" spans="1:1" ht="15" x14ac:dyDescent="0.25">
      <c r="A173" s="242"/>
    </row>
    <row r="174" spans="1:1" x14ac:dyDescent="0.25">
      <c r="A174" s="52"/>
    </row>
    <row r="175" spans="1:1" ht="15" x14ac:dyDescent="0.25">
      <c r="A175" s="242"/>
    </row>
    <row r="176" spans="1:1" x14ac:dyDescent="0.25">
      <c r="A176" s="52"/>
    </row>
    <row r="177" spans="1:1" ht="15" x14ac:dyDescent="0.25">
      <c r="A177" s="242"/>
    </row>
    <row r="178" spans="1:1" x14ac:dyDescent="0.25">
      <c r="A178" s="52"/>
    </row>
    <row r="179" spans="1:1" ht="15" x14ac:dyDescent="0.25">
      <c r="A179" s="242"/>
    </row>
    <row r="180" spans="1:1" ht="15" x14ac:dyDescent="0.25">
      <c r="A180" s="242"/>
    </row>
    <row r="181" spans="1:1" x14ac:dyDescent="0.25">
      <c r="A181" s="52"/>
    </row>
    <row r="182" spans="1:1" ht="15" x14ac:dyDescent="0.25">
      <c r="A182" s="242"/>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ED4-3901-435E-BAA5-6E023C38940D}">
  <dimension ref="A1"/>
  <sheetViews>
    <sheetView workbookViewId="0">
      <selection activeCell="Q25" sqref="Q25"/>
    </sheetView>
  </sheetViews>
  <sheetFormatPr defaultRowHeight="13.2"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741D-9478-4E96-AE1B-9D49812118F4}">
  <dimension ref="A1:G66"/>
  <sheetViews>
    <sheetView topLeftCell="A23" workbookViewId="0">
      <selection activeCell="A7" sqref="A7"/>
    </sheetView>
  </sheetViews>
  <sheetFormatPr defaultRowHeight="13.2" x14ac:dyDescent="0.25"/>
  <cols>
    <col min="1" max="1" width="26.109375" customWidth="1"/>
    <col min="2" max="2" width="11.5546875" customWidth="1"/>
    <col min="3" max="3" width="11.6640625" customWidth="1"/>
    <col min="4" max="4" width="13.33203125" customWidth="1"/>
    <col min="5" max="5" width="14.109375" customWidth="1"/>
    <col min="6" max="6" width="10.88671875" customWidth="1"/>
    <col min="7" max="7" width="15.109375" customWidth="1"/>
  </cols>
  <sheetData>
    <row r="1" spans="1:7" ht="15" x14ac:dyDescent="0.25">
      <c r="A1" s="242" t="s">
        <v>564</v>
      </c>
    </row>
    <row r="2" spans="1:7" ht="15" x14ac:dyDescent="0.25">
      <c r="A2" s="242" t="s">
        <v>565</v>
      </c>
    </row>
    <row r="3" spans="1:7" ht="15" x14ac:dyDescent="0.25">
      <c r="A3" s="242" t="s">
        <v>947</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105.1</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2963.7</v>
      </c>
      <c r="C17">
        <v>732</v>
      </c>
      <c r="D17">
        <v>1043.7</v>
      </c>
      <c r="E17">
        <v>880.7</v>
      </c>
      <c r="F17">
        <v>0</v>
      </c>
      <c r="G17">
        <v>0</v>
      </c>
    </row>
    <row r="18" spans="1:7" ht="15" x14ac:dyDescent="0.25">
      <c r="A18" s="242" t="s">
        <v>27</v>
      </c>
    </row>
    <row r="19" spans="1:7" ht="15" x14ac:dyDescent="0.25">
      <c r="A19" s="242" t="s">
        <v>271</v>
      </c>
      <c r="B19">
        <v>346.9</v>
      </c>
      <c r="C19">
        <v>81</v>
      </c>
      <c r="D19">
        <v>198.9</v>
      </c>
      <c r="E19">
        <v>66.3</v>
      </c>
      <c r="F19">
        <v>0</v>
      </c>
      <c r="G19">
        <v>0</v>
      </c>
    </row>
    <row r="20" spans="1:7" ht="15" x14ac:dyDescent="0.25">
      <c r="A20" s="242" t="s">
        <v>27</v>
      </c>
    </row>
    <row r="21" spans="1:7" ht="15" x14ac:dyDescent="0.25">
      <c r="A21" s="242" t="s">
        <v>272</v>
      </c>
      <c r="B21">
        <v>269.3</v>
      </c>
      <c r="C21">
        <v>919.6</v>
      </c>
      <c r="D21">
        <v>1415.8</v>
      </c>
      <c r="E21">
        <v>2806</v>
      </c>
      <c r="F21">
        <v>0</v>
      </c>
      <c r="G21">
        <v>0</v>
      </c>
    </row>
    <row r="22" spans="1:7" ht="15" x14ac:dyDescent="0.25">
      <c r="A22" s="242" t="s">
        <v>27</v>
      </c>
    </row>
    <row r="23" spans="1:7" ht="15" x14ac:dyDescent="0.25">
      <c r="A23" s="242" t="s">
        <v>273</v>
      </c>
      <c r="B23">
        <v>547</v>
      </c>
      <c r="C23">
        <v>140.80000000000001</v>
      </c>
      <c r="D23">
        <v>129.80000000000001</v>
      </c>
      <c r="E23">
        <v>117.6</v>
      </c>
      <c r="F23">
        <v>0</v>
      </c>
      <c r="G23">
        <v>0</v>
      </c>
    </row>
    <row r="24" spans="1:7" ht="15" x14ac:dyDescent="0.25">
      <c r="A24" s="242" t="s">
        <v>862</v>
      </c>
      <c r="B24">
        <v>0.6</v>
      </c>
      <c r="C24">
        <v>0</v>
      </c>
      <c r="D24">
        <v>0</v>
      </c>
      <c r="E24">
        <v>0</v>
      </c>
      <c r="F24">
        <v>0</v>
      </c>
      <c r="G24">
        <v>0</v>
      </c>
    </row>
    <row r="25" spans="1:7" ht="15" x14ac:dyDescent="0.25">
      <c r="A25" s="242" t="s">
        <v>274</v>
      </c>
      <c r="B25">
        <v>0.6</v>
      </c>
      <c r="C25">
        <v>54.9</v>
      </c>
      <c r="D25">
        <v>5.5</v>
      </c>
      <c r="E25">
        <v>25.8</v>
      </c>
      <c r="F25">
        <v>0</v>
      </c>
      <c r="G25">
        <v>0</v>
      </c>
    </row>
    <row r="26" spans="1:7" ht="15" x14ac:dyDescent="0.25">
      <c r="A26" s="242" t="s">
        <v>586</v>
      </c>
      <c r="B26">
        <v>0.2</v>
      </c>
      <c r="C26" t="s">
        <v>160</v>
      </c>
      <c r="D26">
        <v>0</v>
      </c>
      <c r="E26">
        <v>0</v>
      </c>
      <c r="F26">
        <v>0</v>
      </c>
      <c r="G26">
        <v>0</v>
      </c>
    </row>
    <row r="27" spans="1:7" ht="15" x14ac:dyDescent="0.25">
      <c r="A27" s="242" t="s">
        <v>275</v>
      </c>
      <c r="B27">
        <v>395.1</v>
      </c>
      <c r="C27">
        <v>12</v>
      </c>
      <c r="D27">
        <v>6</v>
      </c>
      <c r="E27">
        <v>8.1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898</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120</v>
      </c>
      <c r="C33">
        <v>65</v>
      </c>
      <c r="D33">
        <v>114.4</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23.2</v>
      </c>
      <c r="C36">
        <v>10</v>
      </c>
      <c r="D36">
        <v>15.5</v>
      </c>
      <c r="E36">
        <v>0</v>
      </c>
      <c r="F36">
        <v>0</v>
      </c>
      <c r="G36">
        <v>0</v>
      </c>
    </row>
    <row r="37" spans="1:7" ht="15" x14ac:dyDescent="0.25">
      <c r="A37" s="242" t="s">
        <v>284</v>
      </c>
      <c r="B37">
        <v>3.2</v>
      </c>
      <c r="C37">
        <v>0</v>
      </c>
      <c r="D37">
        <v>0</v>
      </c>
      <c r="E37">
        <v>0</v>
      </c>
      <c r="F37">
        <v>0</v>
      </c>
      <c r="G37">
        <v>0</v>
      </c>
    </row>
    <row r="38" spans="1:7" ht="15" x14ac:dyDescent="0.25">
      <c r="A38" s="242" t="s">
        <v>285</v>
      </c>
      <c r="B38">
        <v>20</v>
      </c>
      <c r="C38">
        <v>10</v>
      </c>
      <c r="D38">
        <v>15.5</v>
      </c>
      <c r="E38">
        <v>0</v>
      </c>
      <c r="F38">
        <v>0</v>
      </c>
      <c r="G38">
        <v>0</v>
      </c>
    </row>
    <row r="39" spans="1:7" ht="15" x14ac:dyDescent="0.25">
      <c r="A39" s="242" t="s">
        <v>27</v>
      </c>
    </row>
    <row r="40" spans="1:7" ht="15" x14ac:dyDescent="0.25">
      <c r="A40" s="242" t="s">
        <v>286</v>
      </c>
      <c r="B40">
        <v>10515.6</v>
      </c>
      <c r="C40">
        <v>8868.2999999999993</v>
      </c>
      <c r="D40">
        <v>7605.6</v>
      </c>
      <c r="E40">
        <v>4351.8</v>
      </c>
      <c r="F40">
        <v>1028.7</v>
      </c>
      <c r="G40">
        <v>0</v>
      </c>
    </row>
    <row r="41" spans="1:7" ht="15" x14ac:dyDescent="0.25">
      <c r="A41" s="242" t="s">
        <v>287</v>
      </c>
      <c r="B41">
        <v>5.4</v>
      </c>
      <c r="C41">
        <v>8.4</v>
      </c>
      <c r="D41">
        <v>10.1</v>
      </c>
      <c r="E41">
        <v>10.199999999999999</v>
      </c>
      <c r="F41">
        <v>0</v>
      </c>
      <c r="G41">
        <v>0</v>
      </c>
    </row>
    <row r="42" spans="1:7" ht="15" x14ac:dyDescent="0.25">
      <c r="A42" s="242" t="s">
        <v>288</v>
      </c>
      <c r="B42">
        <v>134.1</v>
      </c>
      <c r="C42">
        <v>342.2</v>
      </c>
      <c r="D42">
        <v>20</v>
      </c>
      <c r="E42">
        <v>79.2</v>
      </c>
      <c r="F42">
        <v>0</v>
      </c>
      <c r="G42">
        <v>0</v>
      </c>
    </row>
    <row r="43" spans="1:7" ht="15" x14ac:dyDescent="0.25">
      <c r="A43" s="242" t="s">
        <v>289</v>
      </c>
      <c r="B43">
        <v>434.7</v>
      </c>
      <c r="C43">
        <v>234.3</v>
      </c>
      <c r="D43">
        <v>375.9</v>
      </c>
      <c r="E43">
        <v>99.1</v>
      </c>
      <c r="F43">
        <v>0</v>
      </c>
      <c r="G43">
        <v>0</v>
      </c>
    </row>
    <row r="44" spans="1:7" ht="15" x14ac:dyDescent="0.25">
      <c r="A44" s="242" t="s">
        <v>290</v>
      </c>
      <c r="B44">
        <v>693.9</v>
      </c>
      <c r="C44">
        <v>213.6</v>
      </c>
      <c r="D44">
        <v>1421.1</v>
      </c>
      <c r="E44">
        <v>106.8</v>
      </c>
      <c r="F44">
        <v>1</v>
      </c>
      <c r="G44">
        <v>0</v>
      </c>
    </row>
    <row r="45" spans="1:7" ht="15" x14ac:dyDescent="0.25">
      <c r="A45" s="242" t="s">
        <v>291</v>
      </c>
      <c r="B45">
        <v>36</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256</v>
      </c>
      <c r="C47">
        <v>568</v>
      </c>
      <c r="D47">
        <v>58</v>
      </c>
      <c r="E47">
        <v>44.1</v>
      </c>
      <c r="F47">
        <v>0</v>
      </c>
      <c r="G47">
        <v>0</v>
      </c>
    </row>
    <row r="48" spans="1:7" ht="15" x14ac:dyDescent="0.25">
      <c r="A48" s="242" t="s">
        <v>384</v>
      </c>
      <c r="B48">
        <v>0</v>
      </c>
      <c r="C48">
        <v>0</v>
      </c>
      <c r="D48">
        <v>0</v>
      </c>
      <c r="E48">
        <v>13</v>
      </c>
      <c r="F48">
        <v>0</v>
      </c>
      <c r="G48">
        <v>0</v>
      </c>
    </row>
    <row r="49" spans="1:7" ht="15" x14ac:dyDescent="0.25">
      <c r="A49" s="242" t="s">
        <v>295</v>
      </c>
      <c r="B49">
        <v>296.10000000000002</v>
      </c>
      <c r="C49">
        <v>253.8</v>
      </c>
      <c r="D49">
        <v>275.60000000000002</v>
      </c>
      <c r="E49">
        <v>275.5</v>
      </c>
      <c r="F49">
        <v>0</v>
      </c>
      <c r="G49">
        <v>0</v>
      </c>
    </row>
    <row r="50" spans="1:7" ht="15" x14ac:dyDescent="0.25">
      <c r="A50" s="242" t="s">
        <v>296</v>
      </c>
      <c r="B50">
        <v>33.799999999999997</v>
      </c>
      <c r="C50">
        <v>39.6</v>
      </c>
      <c r="D50">
        <v>66.3</v>
      </c>
      <c r="E50">
        <v>65.599999999999994</v>
      </c>
      <c r="F50">
        <v>0</v>
      </c>
      <c r="G50">
        <v>0</v>
      </c>
    </row>
    <row r="51" spans="1:7" ht="15" x14ac:dyDescent="0.25">
      <c r="A51" s="242" t="s">
        <v>297</v>
      </c>
      <c r="B51">
        <v>2.8</v>
      </c>
      <c r="C51">
        <v>1.5</v>
      </c>
      <c r="D51">
        <v>1.9</v>
      </c>
      <c r="E51">
        <v>5.6</v>
      </c>
      <c r="F51">
        <v>0</v>
      </c>
      <c r="G51">
        <v>0</v>
      </c>
    </row>
    <row r="52" spans="1:7" ht="15" x14ac:dyDescent="0.25">
      <c r="A52" s="242" t="s">
        <v>298</v>
      </c>
      <c r="B52">
        <v>8010.9</v>
      </c>
      <c r="C52">
        <v>6607.2</v>
      </c>
      <c r="D52">
        <v>5237.3999999999996</v>
      </c>
      <c r="E52">
        <v>3447.2</v>
      </c>
      <c r="F52">
        <v>1027.7</v>
      </c>
      <c r="G52">
        <v>0</v>
      </c>
    </row>
    <row r="53" spans="1:7" ht="15" x14ac:dyDescent="0.25">
      <c r="A53" s="242" t="s">
        <v>299</v>
      </c>
      <c r="B53">
        <v>85.5</v>
      </c>
      <c r="C53">
        <v>57.5</v>
      </c>
      <c r="D53">
        <v>35.9</v>
      </c>
      <c r="E53">
        <v>44.1</v>
      </c>
      <c r="F53">
        <v>0</v>
      </c>
      <c r="G53">
        <v>0</v>
      </c>
    </row>
    <row r="54" spans="1:7" ht="15" x14ac:dyDescent="0.25">
      <c r="A54" s="242" t="s">
        <v>300</v>
      </c>
      <c r="B54">
        <v>326.10000000000002</v>
      </c>
      <c r="C54">
        <v>247.2</v>
      </c>
      <c r="D54">
        <v>30</v>
      </c>
      <c r="E54">
        <v>31.2</v>
      </c>
      <c r="F54">
        <v>0</v>
      </c>
      <c r="G54">
        <v>0</v>
      </c>
    </row>
    <row r="55" spans="1:7" ht="15" x14ac:dyDescent="0.25">
      <c r="A55" s="242" t="s">
        <v>301</v>
      </c>
      <c r="B55">
        <v>0.3</v>
      </c>
      <c r="C55">
        <v>0</v>
      </c>
      <c r="D55">
        <v>0</v>
      </c>
      <c r="E55">
        <v>0</v>
      </c>
      <c r="F55">
        <v>0</v>
      </c>
      <c r="G55">
        <v>0</v>
      </c>
    </row>
    <row r="56" spans="1:7" ht="15" x14ac:dyDescent="0.25">
      <c r="A56" s="242" t="s">
        <v>302</v>
      </c>
      <c r="B56">
        <v>126.3</v>
      </c>
      <c r="C56">
        <v>281.10000000000002</v>
      </c>
      <c r="D56">
        <v>46.3</v>
      </c>
      <c r="E56">
        <v>54.6</v>
      </c>
      <c r="F56">
        <v>0</v>
      </c>
      <c r="G56">
        <v>0</v>
      </c>
    </row>
    <row r="57" spans="1:7" ht="15" x14ac:dyDescent="0.25">
      <c r="A57" s="242" t="s">
        <v>303</v>
      </c>
      <c r="B57">
        <v>27.6</v>
      </c>
      <c r="C57">
        <v>7</v>
      </c>
      <c r="D57">
        <v>20.5</v>
      </c>
      <c r="E57">
        <v>24</v>
      </c>
      <c r="F57">
        <v>0</v>
      </c>
      <c r="G57">
        <v>0</v>
      </c>
    </row>
    <row r="58" spans="1:7" ht="15" x14ac:dyDescent="0.25">
      <c r="A58" s="242" t="s">
        <v>304</v>
      </c>
      <c r="B58">
        <v>40</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14666.3</v>
      </c>
      <c r="C60">
        <v>10856.8</v>
      </c>
      <c r="D60">
        <v>10429.200000000001</v>
      </c>
      <c r="E60">
        <v>8222.6</v>
      </c>
      <c r="F60">
        <v>1028.7</v>
      </c>
      <c r="G60">
        <v>0</v>
      </c>
    </row>
    <row r="61" spans="1:7" ht="15" x14ac:dyDescent="0.25">
      <c r="A61" s="242" t="s">
        <v>306</v>
      </c>
      <c r="B61">
        <v>3083.6</v>
      </c>
      <c r="C61">
        <v>1560.3</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17749.900000000001</v>
      </c>
      <c r="C63">
        <v>12417</v>
      </c>
      <c r="D63">
        <v>10429.200000000001</v>
      </c>
      <c r="E63">
        <v>8222.6</v>
      </c>
      <c r="F63">
        <v>1061.7</v>
      </c>
      <c r="G63">
        <v>0</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ABB2-18F2-4C1D-BE46-93233FEA83AB}">
  <dimension ref="A1:G65"/>
  <sheetViews>
    <sheetView topLeftCell="A19" workbookViewId="0">
      <selection activeCell="E70" sqref="E70"/>
    </sheetView>
  </sheetViews>
  <sheetFormatPr defaultRowHeight="13.2" x14ac:dyDescent="0.25"/>
  <cols>
    <col min="1" max="1" width="27.33203125" customWidth="1"/>
    <col min="2" max="2" width="15.33203125" customWidth="1"/>
    <col min="3" max="3" width="13.6640625" customWidth="1"/>
    <col min="4" max="4" width="14.6640625" customWidth="1"/>
    <col min="5" max="5" width="13.6640625" customWidth="1"/>
    <col min="6" max="6" width="12.88671875" customWidth="1"/>
    <col min="7" max="7" width="12.44140625" customWidth="1"/>
  </cols>
  <sheetData>
    <row r="1" spans="1:7" ht="15" x14ac:dyDescent="0.25">
      <c r="A1" s="242" t="s">
        <v>564</v>
      </c>
    </row>
    <row r="2" spans="1:7" ht="15" x14ac:dyDescent="0.25">
      <c r="A2" s="242" t="s">
        <v>565</v>
      </c>
    </row>
    <row r="3" spans="1:7" ht="15" x14ac:dyDescent="0.25">
      <c r="A3" s="242" t="s">
        <v>946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0.6</v>
      </c>
      <c r="C12">
        <v>105.3</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0.3</v>
      </c>
      <c r="D15">
        <v>0.2</v>
      </c>
      <c r="E15">
        <v>0.2</v>
      </c>
      <c r="F15">
        <v>0</v>
      </c>
      <c r="G15">
        <v>0</v>
      </c>
    </row>
    <row r="16" spans="1:7" ht="15" x14ac:dyDescent="0.25">
      <c r="A16" s="242" t="s">
        <v>27</v>
      </c>
    </row>
    <row r="17" spans="1:7" ht="15" x14ac:dyDescent="0.25">
      <c r="A17" s="242" t="s">
        <v>270</v>
      </c>
      <c r="B17">
        <v>2836.3</v>
      </c>
      <c r="C17">
        <v>777.2</v>
      </c>
      <c r="D17">
        <v>859.2</v>
      </c>
      <c r="E17">
        <v>792.6</v>
      </c>
      <c r="F17">
        <v>0</v>
      </c>
      <c r="G17">
        <v>0</v>
      </c>
    </row>
    <row r="18" spans="1:7" ht="15" x14ac:dyDescent="0.25">
      <c r="A18" s="242" t="s">
        <v>27</v>
      </c>
    </row>
    <row r="19" spans="1:7" ht="15" x14ac:dyDescent="0.25">
      <c r="A19" s="242" t="s">
        <v>271</v>
      </c>
      <c r="B19">
        <v>289.10000000000002</v>
      </c>
      <c r="C19">
        <v>62.1</v>
      </c>
      <c r="D19">
        <v>186.6</v>
      </c>
      <c r="E19">
        <v>65.099999999999994</v>
      </c>
      <c r="F19">
        <v>0</v>
      </c>
      <c r="G19">
        <v>0</v>
      </c>
    </row>
    <row r="20" spans="1:7" ht="15" x14ac:dyDescent="0.25">
      <c r="A20" s="242" t="s">
        <v>27</v>
      </c>
    </row>
    <row r="21" spans="1:7" ht="15" x14ac:dyDescent="0.25">
      <c r="A21" s="242" t="s">
        <v>272</v>
      </c>
      <c r="B21">
        <v>335.5</v>
      </c>
      <c r="C21">
        <v>1326.4</v>
      </c>
      <c r="D21">
        <v>1213.3</v>
      </c>
      <c r="E21">
        <v>2390.6999999999998</v>
      </c>
      <c r="F21">
        <v>0</v>
      </c>
      <c r="G21">
        <v>0</v>
      </c>
    </row>
    <row r="22" spans="1:7" ht="15" x14ac:dyDescent="0.25">
      <c r="A22" s="242" t="s">
        <v>27</v>
      </c>
    </row>
    <row r="23" spans="1:7" ht="15" x14ac:dyDescent="0.25">
      <c r="A23" s="242" t="s">
        <v>273</v>
      </c>
      <c r="B23">
        <v>542.5</v>
      </c>
      <c r="C23">
        <v>125.6</v>
      </c>
      <c r="D23">
        <v>129.1</v>
      </c>
      <c r="E23">
        <v>117</v>
      </c>
      <c r="F23">
        <v>0</v>
      </c>
      <c r="G23">
        <v>0</v>
      </c>
    </row>
    <row r="24" spans="1:7" ht="15" x14ac:dyDescent="0.25">
      <c r="A24" s="242" t="s">
        <v>862</v>
      </c>
      <c r="B24">
        <v>0.6</v>
      </c>
      <c r="C24">
        <v>0</v>
      </c>
      <c r="D24">
        <v>0</v>
      </c>
      <c r="E24">
        <v>0</v>
      </c>
      <c r="F24">
        <v>0</v>
      </c>
      <c r="G24">
        <v>0</v>
      </c>
    </row>
    <row r="25" spans="1:7" ht="15" x14ac:dyDescent="0.25">
      <c r="A25" s="242" t="s">
        <v>274</v>
      </c>
      <c r="B25">
        <v>0.6</v>
      </c>
      <c r="C25">
        <v>39.1</v>
      </c>
      <c r="D25">
        <v>5</v>
      </c>
      <c r="E25">
        <v>25.8</v>
      </c>
      <c r="F25">
        <v>0</v>
      </c>
      <c r="G25">
        <v>0</v>
      </c>
    </row>
    <row r="26" spans="1:7" ht="15" x14ac:dyDescent="0.25">
      <c r="A26" s="242" t="s">
        <v>586</v>
      </c>
      <c r="B26">
        <v>0.2</v>
      </c>
      <c r="C26" t="s">
        <v>160</v>
      </c>
      <c r="D26">
        <v>0</v>
      </c>
      <c r="E26">
        <v>0</v>
      </c>
      <c r="F26">
        <v>0</v>
      </c>
      <c r="G26">
        <v>0</v>
      </c>
    </row>
    <row r="27" spans="1:7" ht="15" x14ac:dyDescent="0.25">
      <c r="A27" s="242" t="s">
        <v>275</v>
      </c>
      <c r="B27">
        <v>394.6</v>
      </c>
      <c r="C27">
        <v>12.4</v>
      </c>
      <c r="D27">
        <v>5.9</v>
      </c>
      <c r="E27">
        <v>7.6</v>
      </c>
      <c r="F27">
        <v>0</v>
      </c>
      <c r="G27">
        <v>0</v>
      </c>
    </row>
    <row r="28" spans="1:7" ht="15" x14ac:dyDescent="0.25">
      <c r="A28" s="242" t="s">
        <v>276</v>
      </c>
      <c r="B28">
        <v>2.1</v>
      </c>
      <c r="C28">
        <v>1</v>
      </c>
      <c r="D28">
        <v>1.2</v>
      </c>
      <c r="E28">
        <v>0.9</v>
      </c>
      <c r="F28">
        <v>0</v>
      </c>
      <c r="G28">
        <v>0</v>
      </c>
    </row>
    <row r="29" spans="1:7" ht="15" x14ac:dyDescent="0.25">
      <c r="A29" s="242" t="s">
        <v>898</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120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10484.700000000001</v>
      </c>
      <c r="C39">
        <v>8755.7999999999993</v>
      </c>
      <c r="D39">
        <v>7134.8</v>
      </c>
      <c r="E39">
        <v>3898.4</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340.8</v>
      </c>
      <c r="D41">
        <v>12.3</v>
      </c>
      <c r="E41">
        <v>79.2</v>
      </c>
      <c r="F41">
        <v>0</v>
      </c>
      <c r="G41">
        <v>0</v>
      </c>
    </row>
    <row r="42" spans="1:7" ht="15" x14ac:dyDescent="0.25">
      <c r="A42" s="242" t="s">
        <v>289</v>
      </c>
      <c r="B42">
        <v>451.6</v>
      </c>
      <c r="C42">
        <v>237.3</v>
      </c>
      <c r="D42">
        <v>358.4</v>
      </c>
      <c r="E42">
        <v>95.9</v>
      </c>
      <c r="F42">
        <v>0</v>
      </c>
      <c r="G42">
        <v>0</v>
      </c>
    </row>
    <row r="43" spans="1:7" ht="15" x14ac:dyDescent="0.25">
      <c r="A43" s="242" t="s">
        <v>290</v>
      </c>
      <c r="B43">
        <v>656.2</v>
      </c>
      <c r="C43">
        <v>263.60000000000002</v>
      </c>
      <c r="D43">
        <v>1359.2</v>
      </c>
      <c r="E43">
        <v>53.9</v>
      </c>
      <c r="F43">
        <v>0</v>
      </c>
      <c r="G43">
        <v>0</v>
      </c>
    </row>
    <row r="44" spans="1:7" ht="15" x14ac:dyDescent="0.25">
      <c r="A44" s="242" t="s">
        <v>291</v>
      </c>
      <c r="B44">
        <v>30</v>
      </c>
      <c r="C44">
        <v>11.1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254.6</v>
      </c>
      <c r="C46">
        <v>575</v>
      </c>
      <c r="D46">
        <v>58</v>
      </c>
      <c r="E46">
        <v>44.1</v>
      </c>
      <c r="F46">
        <v>0</v>
      </c>
      <c r="G46">
        <v>0</v>
      </c>
    </row>
    <row r="47" spans="1:7" ht="15" x14ac:dyDescent="0.25">
      <c r="A47" s="242" t="s">
        <v>384</v>
      </c>
      <c r="B47">
        <v>0</v>
      </c>
      <c r="C47">
        <v>0</v>
      </c>
      <c r="D47">
        <v>0</v>
      </c>
      <c r="E47">
        <v>13</v>
      </c>
      <c r="F47">
        <v>0</v>
      </c>
      <c r="G47">
        <v>0</v>
      </c>
    </row>
    <row r="48" spans="1:7" ht="15" x14ac:dyDescent="0.25">
      <c r="A48" s="242" t="s">
        <v>295</v>
      </c>
      <c r="B48">
        <v>298.10000000000002</v>
      </c>
      <c r="C48">
        <v>238.5</v>
      </c>
      <c r="D48">
        <v>273.60000000000002</v>
      </c>
      <c r="E48">
        <v>266.7</v>
      </c>
      <c r="F48">
        <v>0</v>
      </c>
      <c r="G48">
        <v>0</v>
      </c>
    </row>
    <row r="49" spans="1:7" ht="15" x14ac:dyDescent="0.25">
      <c r="A49" s="242" t="s">
        <v>296</v>
      </c>
      <c r="B49">
        <v>29.5</v>
      </c>
      <c r="C49">
        <v>39.6</v>
      </c>
      <c r="D49">
        <v>66.3</v>
      </c>
      <c r="E49">
        <v>65.599999999999994</v>
      </c>
      <c r="F49">
        <v>0</v>
      </c>
      <c r="G49">
        <v>0</v>
      </c>
    </row>
    <row r="50" spans="1:7" ht="15" x14ac:dyDescent="0.25">
      <c r="A50" s="242" t="s">
        <v>297</v>
      </c>
      <c r="B50">
        <v>2.8</v>
      </c>
      <c r="C50">
        <v>1.5</v>
      </c>
      <c r="D50">
        <v>1.9</v>
      </c>
      <c r="E50">
        <v>5.6</v>
      </c>
      <c r="F50">
        <v>0</v>
      </c>
      <c r="G50">
        <v>0</v>
      </c>
    </row>
    <row r="51" spans="1:7" ht="15" x14ac:dyDescent="0.25">
      <c r="A51" s="242" t="s">
        <v>298</v>
      </c>
      <c r="B51">
        <v>8019.4</v>
      </c>
      <c r="C51">
        <v>6482.7</v>
      </c>
      <c r="D51">
        <v>4882.3999999999996</v>
      </c>
      <c r="E51">
        <v>3087.5</v>
      </c>
      <c r="F51">
        <v>1027.7</v>
      </c>
      <c r="G51">
        <v>0</v>
      </c>
    </row>
    <row r="52" spans="1:7" ht="15" x14ac:dyDescent="0.25">
      <c r="A52" s="242" t="s">
        <v>299</v>
      </c>
      <c r="B52">
        <v>85.5</v>
      </c>
      <c r="C52">
        <v>57.5</v>
      </c>
      <c r="D52">
        <v>35.9</v>
      </c>
      <c r="E52">
        <v>28.7</v>
      </c>
      <c r="F52">
        <v>0</v>
      </c>
      <c r="G52">
        <v>0</v>
      </c>
    </row>
    <row r="53" spans="1:7" ht="15" x14ac:dyDescent="0.25">
      <c r="A53" s="242" t="s">
        <v>300</v>
      </c>
      <c r="B53">
        <v>326.10000000000002</v>
      </c>
      <c r="C53">
        <v>243.2</v>
      </c>
      <c r="D53">
        <v>30</v>
      </c>
      <c r="E53">
        <v>31.2</v>
      </c>
      <c r="F53">
        <v>0</v>
      </c>
      <c r="G53">
        <v>0</v>
      </c>
    </row>
    <row r="54" spans="1:7" ht="15" x14ac:dyDescent="0.25">
      <c r="A54" s="242" t="s">
        <v>301</v>
      </c>
      <c r="B54">
        <v>0.3</v>
      </c>
      <c r="C54">
        <v>0</v>
      </c>
      <c r="D54">
        <v>0</v>
      </c>
      <c r="E54">
        <v>0</v>
      </c>
      <c r="F54">
        <v>0</v>
      </c>
      <c r="G54">
        <v>0</v>
      </c>
    </row>
    <row r="55" spans="1:7" ht="15" x14ac:dyDescent="0.25">
      <c r="A55" s="242" t="s">
        <v>302</v>
      </c>
      <c r="B55">
        <v>118.9</v>
      </c>
      <c r="C55">
        <v>249.7</v>
      </c>
      <c r="D55">
        <v>26.2</v>
      </c>
      <c r="E55">
        <v>45.3</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14491.9</v>
      </c>
      <c r="C59">
        <v>11162.4</v>
      </c>
      <c r="D59">
        <v>9558.2999999999993</v>
      </c>
      <c r="E59">
        <v>7263.9</v>
      </c>
      <c r="F59">
        <v>1027.7</v>
      </c>
      <c r="G59">
        <v>0</v>
      </c>
    </row>
    <row r="60" spans="1:7" ht="15" x14ac:dyDescent="0.25">
      <c r="A60" s="242" t="s">
        <v>306</v>
      </c>
      <c r="B60">
        <v>3115.8</v>
      </c>
      <c r="C60">
        <v>1576.6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17607.7</v>
      </c>
      <c r="C62">
        <v>12739</v>
      </c>
      <c r="D62">
        <v>9558.2999999999993</v>
      </c>
      <c r="E62">
        <v>7263.9</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3E68F-8160-41AB-B906-32D0CE73C989}">
  <dimension ref="A1:G65"/>
  <sheetViews>
    <sheetView topLeftCell="A13" workbookViewId="0">
      <selection activeCell="D70" sqref="D70"/>
    </sheetView>
  </sheetViews>
  <sheetFormatPr defaultRowHeight="13.2" x14ac:dyDescent="0.25"/>
  <cols>
    <col min="1" max="1" width="28.6640625" customWidth="1"/>
    <col min="2" max="2" width="14.6640625" customWidth="1"/>
    <col min="3" max="3" width="12.33203125" customWidth="1"/>
    <col min="4" max="4" width="13.6640625" customWidth="1"/>
    <col min="5" max="5" width="11.6640625" customWidth="1"/>
    <col min="6" max="6" width="13" customWidth="1"/>
    <col min="7" max="7" width="10.6640625" customWidth="1"/>
  </cols>
  <sheetData>
    <row r="1" spans="1:7" ht="15" x14ac:dyDescent="0.25">
      <c r="A1" s="242" t="s">
        <v>564</v>
      </c>
    </row>
    <row r="2" spans="1:7" ht="15" x14ac:dyDescent="0.25">
      <c r="A2" s="242" t="s">
        <v>565</v>
      </c>
    </row>
    <row r="3" spans="1:7" ht="15" x14ac:dyDescent="0.25">
      <c r="A3" s="242" t="s">
        <v>945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0.5</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0.5</v>
      </c>
      <c r="C15">
        <v>0.2</v>
      </c>
      <c r="D15">
        <v>0.2</v>
      </c>
      <c r="E15">
        <v>0.2</v>
      </c>
      <c r="F15">
        <v>0</v>
      </c>
      <c r="G15">
        <v>0</v>
      </c>
    </row>
    <row r="16" spans="1:7" ht="15" x14ac:dyDescent="0.25">
      <c r="A16" s="242" t="s">
        <v>27</v>
      </c>
    </row>
    <row r="17" spans="1:7" ht="15" x14ac:dyDescent="0.25">
      <c r="A17" s="242" t="s">
        <v>270</v>
      </c>
      <c r="B17">
        <v>2841.2</v>
      </c>
      <c r="C17">
        <v>758.4</v>
      </c>
      <c r="D17">
        <v>829</v>
      </c>
      <c r="E17">
        <v>732.3</v>
      </c>
      <c r="F17">
        <v>0</v>
      </c>
      <c r="G17">
        <v>0</v>
      </c>
    </row>
    <row r="18" spans="1:7" ht="15" x14ac:dyDescent="0.25">
      <c r="A18" s="242" t="s">
        <v>27</v>
      </c>
    </row>
    <row r="19" spans="1:7" ht="15" x14ac:dyDescent="0.25">
      <c r="A19" s="242" t="s">
        <v>271</v>
      </c>
      <c r="B19">
        <v>295.39999999999998</v>
      </c>
      <c r="C19">
        <v>53.9</v>
      </c>
      <c r="D19">
        <v>177.3</v>
      </c>
      <c r="E19">
        <v>63.9</v>
      </c>
      <c r="F19">
        <v>0</v>
      </c>
      <c r="G19">
        <v>0</v>
      </c>
    </row>
    <row r="20" spans="1:7" ht="15" x14ac:dyDescent="0.25">
      <c r="A20" s="242" t="s">
        <v>27</v>
      </c>
    </row>
    <row r="21" spans="1:7" ht="15" x14ac:dyDescent="0.25">
      <c r="A21" s="242" t="s">
        <v>272</v>
      </c>
      <c r="B21">
        <v>333.5</v>
      </c>
      <c r="C21">
        <v>1524</v>
      </c>
      <c r="D21">
        <v>1072.0999999999999</v>
      </c>
      <c r="E21">
        <v>2183</v>
      </c>
      <c r="F21">
        <v>0</v>
      </c>
      <c r="G21">
        <v>0</v>
      </c>
    </row>
    <row r="22" spans="1:7" ht="15" x14ac:dyDescent="0.25">
      <c r="A22" s="242" t="s">
        <v>27</v>
      </c>
    </row>
    <row r="23" spans="1:7" ht="15" x14ac:dyDescent="0.25">
      <c r="A23" s="242" t="s">
        <v>273</v>
      </c>
      <c r="B23">
        <v>426</v>
      </c>
      <c r="C23">
        <v>127.1</v>
      </c>
      <c r="D23">
        <v>128.1</v>
      </c>
      <c r="E23">
        <v>114.9</v>
      </c>
      <c r="F23">
        <v>0</v>
      </c>
      <c r="G23">
        <v>0</v>
      </c>
    </row>
    <row r="24" spans="1:7" ht="15" x14ac:dyDescent="0.25">
      <c r="A24" s="242" t="s">
        <v>862</v>
      </c>
      <c r="B24">
        <v>0.6</v>
      </c>
      <c r="C24">
        <v>0</v>
      </c>
      <c r="D24">
        <v>0</v>
      </c>
      <c r="E24">
        <v>0</v>
      </c>
      <c r="F24">
        <v>0</v>
      </c>
      <c r="G24">
        <v>0</v>
      </c>
    </row>
    <row r="25" spans="1:7" ht="15" x14ac:dyDescent="0.25">
      <c r="A25" s="242" t="s">
        <v>274</v>
      </c>
      <c r="B25">
        <v>0.6</v>
      </c>
      <c r="C25">
        <v>39.1</v>
      </c>
      <c r="D25">
        <v>5</v>
      </c>
      <c r="E25">
        <v>25.7</v>
      </c>
      <c r="F25">
        <v>0</v>
      </c>
      <c r="G25">
        <v>0</v>
      </c>
    </row>
    <row r="26" spans="1:7" ht="15" x14ac:dyDescent="0.25">
      <c r="A26" s="242" t="s">
        <v>586</v>
      </c>
      <c r="B26">
        <v>0.2</v>
      </c>
      <c r="C26" t="s">
        <v>160</v>
      </c>
      <c r="D26">
        <v>0</v>
      </c>
      <c r="E26">
        <v>0</v>
      </c>
      <c r="F26">
        <v>0</v>
      </c>
      <c r="G26">
        <v>0</v>
      </c>
    </row>
    <row r="27" spans="1:7" ht="15" x14ac:dyDescent="0.25">
      <c r="A27" s="242" t="s">
        <v>275</v>
      </c>
      <c r="B27">
        <v>330.1</v>
      </c>
      <c r="C27">
        <v>13.9</v>
      </c>
      <c r="D27">
        <v>4.9000000000000004</v>
      </c>
      <c r="E27">
        <v>5.7</v>
      </c>
      <c r="F27">
        <v>0</v>
      </c>
      <c r="G27">
        <v>0</v>
      </c>
    </row>
    <row r="28" spans="1:7" ht="15" x14ac:dyDescent="0.25">
      <c r="A28" s="242" t="s">
        <v>276</v>
      </c>
      <c r="B28">
        <v>0</v>
      </c>
      <c r="C28">
        <v>1</v>
      </c>
      <c r="D28">
        <v>1.2</v>
      </c>
      <c r="E28">
        <v>0.9</v>
      </c>
      <c r="F28">
        <v>0</v>
      </c>
      <c r="G28">
        <v>0</v>
      </c>
    </row>
    <row r="29" spans="1:7" ht="15" x14ac:dyDescent="0.25">
      <c r="A29" s="242" t="s">
        <v>898</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10410.799999999999</v>
      </c>
      <c r="C39">
        <v>8352.5</v>
      </c>
      <c r="D39">
        <v>6465.5</v>
      </c>
      <c r="E39">
        <v>3579.1</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300.7</v>
      </c>
      <c r="D41">
        <v>12.3</v>
      </c>
      <c r="E41">
        <v>43.6</v>
      </c>
      <c r="F41">
        <v>0</v>
      </c>
      <c r="G41">
        <v>0</v>
      </c>
    </row>
    <row r="42" spans="1:7" ht="15" x14ac:dyDescent="0.25">
      <c r="A42" s="242" t="s">
        <v>289</v>
      </c>
      <c r="B42">
        <v>484.6</v>
      </c>
      <c r="C42">
        <v>207.5</v>
      </c>
      <c r="D42">
        <v>323</v>
      </c>
      <c r="E42">
        <v>91.9</v>
      </c>
      <c r="F42">
        <v>0</v>
      </c>
      <c r="G42">
        <v>0</v>
      </c>
    </row>
    <row r="43" spans="1:7" ht="15" x14ac:dyDescent="0.25">
      <c r="A43" s="242" t="s">
        <v>290</v>
      </c>
      <c r="B43">
        <v>766.6</v>
      </c>
      <c r="C43">
        <v>263.60000000000002</v>
      </c>
      <c r="D43">
        <v>1200.0999999999999</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260.60000000000002</v>
      </c>
      <c r="C46">
        <v>394</v>
      </c>
      <c r="D46">
        <v>35.1</v>
      </c>
      <c r="E46">
        <v>28.6</v>
      </c>
      <c r="F46">
        <v>0</v>
      </c>
      <c r="G46">
        <v>0</v>
      </c>
    </row>
    <row r="47" spans="1:7" ht="15" x14ac:dyDescent="0.25">
      <c r="A47" s="242" t="s">
        <v>384</v>
      </c>
      <c r="B47">
        <v>0</v>
      </c>
      <c r="C47">
        <v>0</v>
      </c>
      <c r="D47">
        <v>0</v>
      </c>
      <c r="E47">
        <v>13</v>
      </c>
      <c r="F47">
        <v>0</v>
      </c>
      <c r="G47">
        <v>0</v>
      </c>
    </row>
    <row r="48" spans="1:7" ht="15" x14ac:dyDescent="0.25">
      <c r="A48" s="242" t="s">
        <v>295</v>
      </c>
      <c r="B48">
        <v>347.4</v>
      </c>
      <c r="C48">
        <v>293.39999999999998</v>
      </c>
      <c r="D48">
        <v>224.8</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0.8</v>
      </c>
      <c r="C50">
        <v>1.5</v>
      </c>
      <c r="D50">
        <v>1.9</v>
      </c>
      <c r="E50">
        <v>5.6</v>
      </c>
      <c r="F50">
        <v>0</v>
      </c>
      <c r="G50">
        <v>0</v>
      </c>
    </row>
    <row r="51" spans="1:7" ht="15" x14ac:dyDescent="0.25">
      <c r="A51" s="242" t="s">
        <v>298</v>
      </c>
      <c r="B51">
        <v>7724.2</v>
      </c>
      <c r="C51">
        <v>6467.3</v>
      </c>
      <c r="D51">
        <v>4507.8</v>
      </c>
      <c r="E51">
        <v>2932.1</v>
      </c>
      <c r="F51">
        <v>1027.7</v>
      </c>
      <c r="G51">
        <v>0</v>
      </c>
    </row>
    <row r="52" spans="1:7" ht="15" x14ac:dyDescent="0.25">
      <c r="A52" s="242" t="s">
        <v>299</v>
      </c>
      <c r="B52">
        <v>86.6</v>
      </c>
      <c r="C52">
        <v>14.5</v>
      </c>
      <c r="D52">
        <v>12.3</v>
      </c>
      <c r="E52">
        <v>28.7</v>
      </c>
      <c r="F52">
        <v>0</v>
      </c>
      <c r="G52">
        <v>0</v>
      </c>
    </row>
    <row r="53" spans="1:7" ht="15" x14ac:dyDescent="0.25">
      <c r="A53" s="242" t="s">
        <v>300</v>
      </c>
      <c r="B53">
        <v>326.10000000000002</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174.4</v>
      </c>
      <c r="D55">
        <v>26.2</v>
      </c>
      <c r="E55">
        <v>41.8</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14310.6</v>
      </c>
      <c r="C59">
        <v>11930.9</v>
      </c>
      <c r="D59">
        <v>8707.2999999999993</v>
      </c>
      <c r="E59">
        <v>6673.4</v>
      </c>
      <c r="F59">
        <v>1027.7</v>
      </c>
      <c r="G59">
        <v>0</v>
      </c>
    </row>
    <row r="60" spans="1:7" ht="15" x14ac:dyDescent="0.25">
      <c r="A60" s="242" t="s">
        <v>306</v>
      </c>
      <c r="B60">
        <v>2729.4</v>
      </c>
      <c r="C60">
        <v>1439.6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17040</v>
      </c>
      <c r="C62">
        <v>12370.6</v>
      </c>
      <c r="D62">
        <v>8707.2999999999993</v>
      </c>
      <c r="E62">
        <v>6673.4</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06E5-60CF-434C-BECA-8AB1B96DDF83}">
  <sheetPr>
    <tabColor indexed="15"/>
  </sheetPr>
  <dimension ref="A1:J34"/>
  <sheetViews>
    <sheetView zoomScaleNormal="100" workbookViewId="0">
      <selection activeCell="B29" sqref="B29"/>
    </sheetView>
  </sheetViews>
  <sheetFormatPr defaultRowHeight="13.2" x14ac:dyDescent="0.25"/>
  <cols>
    <col min="1" max="1" width="10.88671875" customWidth="1"/>
    <col min="2" max="2" width="44.33203125" customWidth="1"/>
    <col min="3" max="3" width="18.109375" customWidth="1"/>
    <col min="4" max="4" width="17.33203125" customWidth="1"/>
    <col min="5" max="5" width="23.44140625" customWidth="1"/>
    <col min="6" max="6" width="28.5546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867</v>
      </c>
      <c r="C1" s="133"/>
      <c r="D1" s="133"/>
      <c r="E1" s="34"/>
      <c r="F1" s="34"/>
      <c r="G1" s="34"/>
      <c r="H1" s="56"/>
      <c r="I1" s="78">
        <v>45414</v>
      </c>
    </row>
    <row r="2" spans="1:10" ht="16.5" customHeight="1" x14ac:dyDescent="0.3">
      <c r="A2" s="11"/>
      <c r="B2" s="35" t="s">
        <v>849</v>
      </c>
      <c r="C2" s="35"/>
      <c r="D2" s="35"/>
      <c r="E2" s="36"/>
      <c r="F2" s="37"/>
      <c r="G2" s="38"/>
      <c r="H2" s="56"/>
    </row>
    <row r="3" spans="1:10" ht="15.75" customHeight="1" x14ac:dyDescent="0.25">
      <c r="A3" s="11"/>
      <c r="B3" s="376" t="s">
        <v>975</v>
      </c>
      <c r="C3" s="378" t="s">
        <v>883</v>
      </c>
      <c r="D3" s="380"/>
      <c r="E3" s="374" t="s">
        <v>964</v>
      </c>
      <c r="F3" s="374" t="s">
        <v>965</v>
      </c>
      <c r="G3" s="34"/>
      <c r="H3" s="56"/>
      <c r="I3" s="368"/>
      <c r="J3" s="368"/>
    </row>
    <row r="4" spans="1:10" ht="15.75" customHeight="1" x14ac:dyDescent="0.25">
      <c r="A4" s="11"/>
      <c r="B4" s="377"/>
      <c r="C4" s="295" t="s">
        <v>859</v>
      </c>
      <c r="D4" s="295" t="s">
        <v>833</v>
      </c>
      <c r="E4" s="375"/>
      <c r="F4" s="375"/>
      <c r="G4" s="34"/>
      <c r="H4" s="56"/>
    </row>
    <row r="5" spans="1:10" ht="13.2" customHeight="1" x14ac:dyDescent="0.25">
      <c r="A5" s="288">
        <f>$I$1</f>
        <v>45414</v>
      </c>
      <c r="B5" s="38" t="s">
        <v>3</v>
      </c>
      <c r="C5" s="342">
        <f>VLOOKUP(A5,Mexico!A1:K2000,6,FALSE)</f>
        <v>19521.800000000003</v>
      </c>
      <c r="D5" s="343">
        <f>VLOOKUP(A5,Mexico!A1:K2000,7,FALSE)</f>
        <v>13966</v>
      </c>
      <c r="E5" s="353">
        <f>(C5/D5-1)*100</f>
        <v>39.780896462838335</v>
      </c>
      <c r="F5" s="314">
        <f>'Ranking 2021-22'!N10</f>
        <v>15226.6</v>
      </c>
      <c r="G5" s="34"/>
      <c r="H5" s="61"/>
      <c r="I5" s="25"/>
    </row>
    <row r="6" spans="1:10" ht="13.2" customHeight="1" x14ac:dyDescent="0.25">
      <c r="A6" s="288">
        <f>$I$1</f>
        <v>45414</v>
      </c>
      <c r="B6" s="38" t="s">
        <v>658</v>
      </c>
      <c r="C6" s="342">
        <f>VLOOKUP(A6,China!A1:K2001,6,FALSE)</f>
        <v>2195.7999999999997</v>
      </c>
      <c r="D6" s="343">
        <f>VLOOKUP(A6,China!A1:K2001,7,FALSE)</f>
        <v>8036.3</v>
      </c>
      <c r="E6" s="353">
        <f t="shared" ref="E6:E11" si="0">(C6/D6-1)*100</f>
        <v>-72.676480469867982</v>
      </c>
      <c r="F6" s="314">
        <f>'Ranking 2021-22'!N12</f>
        <v>12616.1</v>
      </c>
      <c r="G6" s="34"/>
      <c r="H6" s="56"/>
    </row>
    <row r="7" spans="1:10" ht="13.2" customHeight="1" x14ac:dyDescent="0.25">
      <c r="A7" s="288">
        <f>$I$1</f>
        <v>45414</v>
      </c>
      <c r="B7" s="216" t="s">
        <v>0</v>
      </c>
      <c r="C7" s="342">
        <f>VLOOKUP(A7,Japan!A1:K2000,6,FALSE)</f>
        <v>8538.5</v>
      </c>
      <c r="D7" s="343">
        <f>VLOOKUP(A7,Japan!A1:K2000,7,FALSE)</f>
        <v>5619.6</v>
      </c>
      <c r="E7" s="353">
        <f t="shared" si="0"/>
        <v>51.941419318100927</v>
      </c>
      <c r="F7" s="315">
        <f>'Ranking 2021-22'!N14</f>
        <v>10273.233333333334</v>
      </c>
      <c r="G7" s="34"/>
      <c r="H7" s="56"/>
    </row>
    <row r="8" spans="1:10" ht="13.2" customHeight="1" x14ac:dyDescent="0.25">
      <c r="A8" s="288">
        <f>$I$1</f>
        <v>45414</v>
      </c>
      <c r="B8" s="38" t="s">
        <v>892</v>
      </c>
      <c r="C8" s="342">
        <f>VLOOKUP(A8,Colombia!A1:K2001,6,FALSE)</f>
        <v>4919.8</v>
      </c>
      <c r="D8" s="343">
        <f>VLOOKUP(A8,Colombia!A1:K2003,7,FALSE)</f>
        <v>1972.4</v>
      </c>
      <c r="E8" s="353">
        <f t="shared" si="0"/>
        <v>149.43216386128574</v>
      </c>
      <c r="F8" s="315">
        <f>'Ranking 2021-22'!N16</f>
        <v>4398.2333333333336</v>
      </c>
      <c r="G8" s="34"/>
      <c r="H8" s="56"/>
    </row>
    <row r="9" spans="1:10" ht="13.2" customHeight="1" x14ac:dyDescent="0.25">
      <c r="A9" s="288">
        <f>$I$1</f>
        <v>45414</v>
      </c>
      <c r="B9" s="38" t="s">
        <v>6</v>
      </c>
      <c r="C9" s="342">
        <f>VLOOKUP(A9,Korea!A1:K2000,6,FALSE)</f>
        <v>2165.1</v>
      </c>
      <c r="D9" s="352">
        <f>VLOOKUP(A9,Korea!A1:K2000,7,FALSE)</f>
        <v>782.09999999999991</v>
      </c>
      <c r="E9" s="353">
        <f t="shared" si="0"/>
        <v>176.83160721135405</v>
      </c>
      <c r="F9" s="315">
        <f>'Ranking 2021-22'!N20</f>
        <v>2562.6</v>
      </c>
      <c r="G9" s="34"/>
      <c r="H9" s="56"/>
    </row>
    <row r="10" spans="1:10" ht="13.2" customHeight="1" x14ac:dyDescent="0.25">
      <c r="A10" s="11"/>
      <c r="B10" s="40" t="s">
        <v>595</v>
      </c>
      <c r="C10" s="344">
        <f>SUM(C5:C9)</f>
        <v>37341</v>
      </c>
      <c r="D10" s="344">
        <f>SUM(D5:D9)</f>
        <v>30376.400000000001</v>
      </c>
      <c r="E10" s="354">
        <f t="shared" si="0"/>
        <v>22.927667531373032</v>
      </c>
      <c r="F10" s="316">
        <f>SUM(F5:F9)</f>
        <v>45076.76666666667</v>
      </c>
      <c r="G10" s="34"/>
      <c r="H10" s="56"/>
      <c r="I10" s="126"/>
    </row>
    <row r="11" spans="1:10" ht="13.2" customHeight="1" x14ac:dyDescent="0.25">
      <c r="A11" s="288">
        <f>$I$1</f>
        <v>45414</v>
      </c>
      <c r="B11" s="41" t="s">
        <v>494</v>
      </c>
      <c r="C11" s="345">
        <f>VLOOKUP(A11,Total!A1:L2096,6,FALSE)</f>
        <v>47623.9</v>
      </c>
      <c r="D11" s="345">
        <f>VLOOKUP(A11,Total!A1:K2096,7,FALSE)</f>
        <v>38393.599999999999</v>
      </c>
      <c r="E11" s="355">
        <f t="shared" si="0"/>
        <v>24.041246457742972</v>
      </c>
      <c r="F11" s="317">
        <f>'Ranking 2021-22'!N130</f>
        <v>56665.133333333331</v>
      </c>
      <c r="G11" s="34"/>
      <c r="H11" s="62"/>
      <c r="I11" s="130"/>
    </row>
    <row r="12" spans="1:10" ht="13.2" customHeight="1" x14ac:dyDescent="0.25">
      <c r="A12" s="11"/>
      <c r="B12" s="302" t="s">
        <v>850</v>
      </c>
      <c r="C12" s="346">
        <f>+C11/C15</f>
        <v>0.89278937866666674</v>
      </c>
      <c r="D12" s="346">
        <f>+D11/D15</f>
        <v>0.90998148392534617</v>
      </c>
      <c r="E12" s="356" t="s">
        <v>25</v>
      </c>
      <c r="F12" s="318" t="s">
        <v>25</v>
      </c>
      <c r="G12" s="34"/>
      <c r="H12" s="62"/>
      <c r="I12" s="273" t="s">
        <v>386</v>
      </c>
    </row>
    <row r="13" spans="1:10" ht="13.2" customHeight="1" x14ac:dyDescent="0.25">
      <c r="A13" s="288">
        <f>$I$1</f>
        <v>45414</v>
      </c>
      <c r="B13" s="42" t="s">
        <v>851</v>
      </c>
      <c r="C13" s="359">
        <f>VLOOKUP(A13,Total!A1:L2096,10,FALSE)</f>
        <v>889.20000000000437</v>
      </c>
      <c r="D13" s="359">
        <f>VLOOKUP(A13,Total!A1:L2096,9,FALSE)</f>
        <v>257.29999999999563</v>
      </c>
      <c r="E13" s="357" t="s">
        <v>25</v>
      </c>
      <c r="F13" s="319" t="s">
        <v>25</v>
      </c>
      <c r="G13" s="34"/>
      <c r="H13" s="62"/>
      <c r="I13" s="272">
        <f>(Total!J966-(Total!J965))/Total!J965</f>
        <v>0.17231377719183172</v>
      </c>
      <c r="J13" s="165"/>
    </row>
    <row r="14" spans="1:10" ht="13.2" customHeight="1" x14ac:dyDescent="0.25">
      <c r="A14" s="11"/>
      <c r="B14" s="43" t="s">
        <v>23</v>
      </c>
      <c r="C14" s="348">
        <f>+C10/C11</f>
        <v>0.78408110213569238</v>
      </c>
      <c r="D14" s="348">
        <f>+D10/D11</f>
        <v>0.79118394732455422</v>
      </c>
      <c r="E14" s="358" t="s">
        <v>25</v>
      </c>
      <c r="F14" s="320">
        <f>+F10/F11</f>
        <v>0.795493878069642</v>
      </c>
      <c r="G14" s="34"/>
      <c r="H14" s="63"/>
      <c r="I14" s="47"/>
    </row>
    <row r="15" spans="1:10" ht="13.2" customHeight="1" x14ac:dyDescent="0.25">
      <c r="A15" s="11"/>
      <c r="B15" s="228" t="s">
        <v>968</v>
      </c>
      <c r="C15" s="349">
        <f>2100000/39.368</f>
        <v>53342.816500711233</v>
      </c>
      <c r="D15" s="349">
        <f>1661000/39.368</f>
        <v>42191.627717943506</v>
      </c>
      <c r="E15" s="354">
        <f t="shared" ref="E15:E16" si="1">(C15/D15-1)*100</f>
        <v>26.429861529199261</v>
      </c>
      <c r="F15" s="350" t="s">
        <v>25</v>
      </c>
      <c r="G15" s="44"/>
      <c r="H15" s="64"/>
      <c r="I15" s="29"/>
      <c r="J15" s="29"/>
    </row>
    <row r="16" spans="1:10" ht="13.2" customHeight="1" x14ac:dyDescent="0.25">
      <c r="A16" s="11"/>
      <c r="B16" s="229" t="s">
        <v>969</v>
      </c>
      <c r="C16" s="349">
        <f>5400/0.03937</f>
        <v>137160.27432054863</v>
      </c>
      <c r="D16" s="349">
        <f>5176/0.03937</f>
        <v>131470.66294132586</v>
      </c>
      <c r="E16" s="354">
        <f t="shared" si="1"/>
        <v>4.3276661514683346</v>
      </c>
      <c r="F16" s="351" t="s">
        <v>25</v>
      </c>
      <c r="G16" s="34"/>
      <c r="H16" s="285"/>
      <c r="I16" s="29"/>
      <c r="J16" s="1"/>
    </row>
    <row r="17" spans="1:10" ht="13.95" customHeight="1" x14ac:dyDescent="0.25">
      <c r="A17" s="11"/>
      <c r="B17" s="327"/>
      <c r="C17" s="59"/>
      <c r="D17" s="59"/>
      <c r="E17" s="325"/>
      <c r="F17" s="326"/>
      <c r="G17" s="34"/>
      <c r="H17" s="285"/>
      <c r="I17" s="29"/>
      <c r="J17" s="1"/>
    </row>
    <row r="18" spans="1:10" ht="14.25" customHeight="1" x14ac:dyDescent="0.25">
      <c r="A18" s="11"/>
      <c r="B18" s="328"/>
      <c r="C18" s="269"/>
      <c r="D18" s="269"/>
      <c r="E18" s="270"/>
      <c r="F18" s="270"/>
      <c r="G18" s="45"/>
      <c r="H18" s="281"/>
      <c r="I18" s="15"/>
      <c r="J18" s="15"/>
    </row>
    <row r="19" spans="1:10" ht="21.75" customHeight="1" x14ac:dyDescent="0.25">
      <c r="A19" s="11"/>
      <c r="B19" s="373"/>
      <c r="C19" s="371"/>
      <c r="D19" s="371"/>
      <c r="E19" s="371"/>
      <c r="F19" s="371"/>
      <c r="G19" s="46"/>
      <c r="H19" s="56"/>
      <c r="I19" s="15"/>
    </row>
    <row r="20" spans="1:10" ht="12" customHeight="1" x14ac:dyDescent="0.25">
      <c r="A20" s="11"/>
      <c r="B20" s="370"/>
      <c r="C20" s="369"/>
      <c r="D20" s="369"/>
      <c r="E20" s="370"/>
      <c r="F20" s="370"/>
      <c r="G20" s="46"/>
      <c r="H20" s="56"/>
      <c r="I20" s="15"/>
      <c r="J20" s="33"/>
    </row>
    <row r="21" spans="1:10" ht="12" customHeight="1" x14ac:dyDescent="0.25">
      <c r="A21" s="11"/>
      <c r="B21" s="372"/>
      <c r="C21" s="372"/>
      <c r="D21" s="372"/>
      <c r="E21" s="372"/>
      <c r="F21" s="372"/>
      <c r="G21" s="46"/>
      <c r="H21" s="56"/>
      <c r="I21" s="15"/>
      <c r="J21" s="33"/>
    </row>
    <row r="22" spans="1:10" ht="11.25" customHeight="1" x14ac:dyDescent="0.25">
      <c r="A22" s="11"/>
      <c r="B22" s="370"/>
      <c r="C22" s="370"/>
      <c r="D22" s="370"/>
      <c r="E22" s="370"/>
      <c r="F22" s="370"/>
      <c r="G22" s="46"/>
      <c r="H22" s="56"/>
      <c r="I22" s="15"/>
      <c r="J22" s="33"/>
    </row>
    <row r="23" spans="1:10" ht="18" customHeight="1" x14ac:dyDescent="0.25">
      <c r="A23" s="289"/>
      <c r="B23" s="367"/>
      <c r="C23" s="367"/>
      <c r="D23" s="367"/>
      <c r="E23" s="367"/>
      <c r="F23" s="367"/>
      <c r="G23" s="57"/>
      <c r="H23" s="58"/>
      <c r="I23" s="15"/>
    </row>
    <row r="24" spans="1:10" ht="13.2" customHeight="1" x14ac:dyDescent="0.25">
      <c r="A24" s="11"/>
      <c r="B24" s="366"/>
      <c r="C24" s="366"/>
      <c r="D24" s="366"/>
      <c r="E24" s="366"/>
      <c r="F24" s="366"/>
      <c r="G24" s="56"/>
      <c r="H24" s="286"/>
    </row>
    <row r="25" spans="1:10" x14ac:dyDescent="0.25">
      <c r="A25" s="11"/>
      <c r="B25" s="50"/>
      <c r="C25" s="50"/>
      <c r="D25" s="50"/>
      <c r="E25" s="50"/>
      <c r="F25" s="50"/>
      <c r="G25" s="11"/>
      <c r="H25" s="58"/>
    </row>
    <row r="26" spans="1:10" x14ac:dyDescent="0.25">
      <c r="A26" s="11"/>
      <c r="B26" s="364"/>
      <c r="C26" s="364"/>
      <c r="D26" s="364"/>
      <c r="E26" s="364"/>
      <c r="F26" s="364"/>
      <c r="G26" s="11"/>
      <c r="H26" s="56"/>
      <c r="I26" s="48"/>
    </row>
    <row r="27" spans="1:10" x14ac:dyDescent="0.25">
      <c r="A27" s="11"/>
      <c r="B27" s="364"/>
      <c r="C27" s="364"/>
      <c r="D27" s="364"/>
      <c r="E27" s="364"/>
      <c r="F27" s="364"/>
      <c r="G27" s="11"/>
      <c r="H27" s="56"/>
    </row>
    <row r="28" spans="1:10" x14ac:dyDescent="0.25">
      <c r="B28" s="11"/>
      <c r="C28" s="11"/>
      <c r="D28" s="11"/>
      <c r="E28" s="11"/>
      <c r="F28" s="11"/>
      <c r="G28" s="11"/>
      <c r="H28" s="56"/>
    </row>
    <row r="29" spans="1:10" x14ac:dyDescent="0.25">
      <c r="B29" s="11"/>
      <c r="C29" s="11"/>
      <c r="D29" s="11"/>
      <c r="E29" s="11"/>
      <c r="F29" s="11"/>
      <c r="H29" s="56"/>
    </row>
    <row r="31" spans="1:10" x14ac:dyDescent="0.25">
      <c r="B31" s="130"/>
      <c r="C31" s="130"/>
      <c r="D31" s="130"/>
    </row>
    <row r="34" spans="2:6" x14ac:dyDescent="0.25">
      <c r="B34" s="364"/>
      <c r="C34" s="364"/>
      <c r="D34" s="364"/>
      <c r="E34" s="365"/>
      <c r="F34" s="365"/>
    </row>
  </sheetData>
  <mergeCells count="14">
    <mergeCell ref="B24:F24"/>
    <mergeCell ref="B26:F26"/>
    <mergeCell ref="B27:F27"/>
    <mergeCell ref="B34:F34"/>
    <mergeCell ref="I3:J3"/>
    <mergeCell ref="B19:F19"/>
    <mergeCell ref="B20:F20"/>
    <mergeCell ref="B21:F21"/>
    <mergeCell ref="B22:F22"/>
    <mergeCell ref="B23:F23"/>
    <mergeCell ref="E3:E4"/>
    <mergeCell ref="F3:F4"/>
    <mergeCell ref="B3:B4"/>
    <mergeCell ref="C3:D3"/>
  </mergeCells>
  <pageMargins left="0.75" right="0.75" top="1" bottom="1" header="0.5" footer="0.5"/>
  <pageSetup orientation="portrait" copies="5"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1208-7906-4C42-8B1C-C558D74F7D41}">
  <dimension ref="A1:G65"/>
  <sheetViews>
    <sheetView topLeftCell="A15" workbookViewId="0">
      <selection activeCell="B63" sqref="B63"/>
    </sheetView>
  </sheetViews>
  <sheetFormatPr defaultRowHeight="13.2" x14ac:dyDescent="0.25"/>
  <cols>
    <col min="1" max="1" width="24" customWidth="1"/>
    <col min="2" max="2" width="16.109375" customWidth="1"/>
    <col min="3" max="3" width="11.5546875" customWidth="1"/>
    <col min="4" max="4" width="14.6640625" customWidth="1"/>
    <col min="5" max="5" width="13.6640625" customWidth="1"/>
    <col min="6" max="6" width="13.5546875" customWidth="1"/>
    <col min="7" max="7" width="13.109375" customWidth="1"/>
  </cols>
  <sheetData>
    <row r="1" spans="1:7" ht="15" x14ac:dyDescent="0.25">
      <c r="A1" s="242" t="s">
        <v>564</v>
      </c>
    </row>
    <row r="2" spans="1:7" ht="15" x14ac:dyDescent="0.25">
      <c r="A2" s="242" t="s">
        <v>565</v>
      </c>
    </row>
    <row r="3" spans="1:7" ht="15" x14ac:dyDescent="0.25">
      <c r="A3" s="242" t="s">
        <v>944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0.2</v>
      </c>
      <c r="D15">
        <v>0.1</v>
      </c>
      <c r="E15">
        <v>0.2</v>
      </c>
      <c r="F15">
        <v>0</v>
      </c>
      <c r="G15">
        <v>0</v>
      </c>
    </row>
    <row r="16" spans="1:7" ht="15" x14ac:dyDescent="0.25">
      <c r="A16" s="242" t="s">
        <v>27</v>
      </c>
    </row>
    <row r="17" spans="1:7" ht="15" x14ac:dyDescent="0.25">
      <c r="A17" s="242" t="s">
        <v>270</v>
      </c>
      <c r="B17">
        <v>2512.6999999999998</v>
      </c>
      <c r="C17">
        <v>791.3</v>
      </c>
      <c r="D17">
        <v>714.1</v>
      </c>
      <c r="E17">
        <v>693</v>
      </c>
      <c r="F17">
        <v>0</v>
      </c>
      <c r="G17">
        <v>0</v>
      </c>
    </row>
    <row r="18" spans="1:7" ht="15" x14ac:dyDescent="0.25">
      <c r="A18" s="242" t="s">
        <v>27</v>
      </c>
    </row>
    <row r="19" spans="1:7" ht="15" x14ac:dyDescent="0.25">
      <c r="A19" s="242" t="s">
        <v>271</v>
      </c>
      <c r="B19">
        <v>348.7</v>
      </c>
      <c r="C19">
        <v>60.1</v>
      </c>
      <c r="D19">
        <v>100.8</v>
      </c>
      <c r="E19">
        <v>57.7</v>
      </c>
      <c r="F19">
        <v>0</v>
      </c>
      <c r="G19">
        <v>0</v>
      </c>
    </row>
    <row r="20" spans="1:7" ht="15" x14ac:dyDescent="0.25">
      <c r="A20" s="242" t="s">
        <v>27</v>
      </c>
    </row>
    <row r="21" spans="1:7" ht="15" x14ac:dyDescent="0.25">
      <c r="A21" s="242" t="s">
        <v>272</v>
      </c>
      <c r="B21">
        <v>335.7</v>
      </c>
      <c r="C21">
        <v>1794</v>
      </c>
      <c r="D21">
        <v>795.5</v>
      </c>
      <c r="E21">
        <v>1708.1</v>
      </c>
      <c r="F21">
        <v>0</v>
      </c>
      <c r="G21">
        <v>0</v>
      </c>
    </row>
    <row r="22" spans="1:7" ht="15" x14ac:dyDescent="0.25">
      <c r="A22" s="242" t="s">
        <v>27</v>
      </c>
    </row>
    <row r="23" spans="1:7" ht="15" x14ac:dyDescent="0.25">
      <c r="A23" s="242" t="s">
        <v>273</v>
      </c>
      <c r="B23">
        <v>426.5</v>
      </c>
      <c r="C23">
        <v>129.4</v>
      </c>
      <c r="D23">
        <v>64.400000000000006</v>
      </c>
      <c r="E23">
        <v>112.5</v>
      </c>
      <c r="F23">
        <v>0</v>
      </c>
      <c r="G23">
        <v>0</v>
      </c>
    </row>
    <row r="24" spans="1:7" ht="15" x14ac:dyDescent="0.25">
      <c r="A24" s="242" t="s">
        <v>862</v>
      </c>
      <c r="B24">
        <v>0.6</v>
      </c>
      <c r="C24">
        <v>0</v>
      </c>
      <c r="D24">
        <v>0</v>
      </c>
      <c r="E24">
        <v>0</v>
      </c>
      <c r="F24">
        <v>0</v>
      </c>
      <c r="G24">
        <v>0</v>
      </c>
    </row>
    <row r="25" spans="1:7" ht="15" x14ac:dyDescent="0.25">
      <c r="A25" s="242" t="s">
        <v>274</v>
      </c>
      <c r="B25">
        <v>0.9</v>
      </c>
      <c r="C25">
        <v>39.1</v>
      </c>
      <c r="D25">
        <v>4.2</v>
      </c>
      <c r="E25">
        <v>25.7</v>
      </c>
      <c r="F25">
        <v>0</v>
      </c>
      <c r="G25">
        <v>0</v>
      </c>
    </row>
    <row r="26" spans="1:7" ht="15" x14ac:dyDescent="0.25">
      <c r="A26" s="242" t="s">
        <v>586</v>
      </c>
      <c r="B26">
        <v>0.2</v>
      </c>
      <c r="C26" t="s">
        <v>160</v>
      </c>
      <c r="D26">
        <v>0</v>
      </c>
      <c r="E26">
        <v>0</v>
      </c>
      <c r="F26">
        <v>0</v>
      </c>
      <c r="G26">
        <v>0</v>
      </c>
    </row>
    <row r="27" spans="1:7" ht="15" x14ac:dyDescent="0.25">
      <c r="A27" s="242" t="s">
        <v>275</v>
      </c>
      <c r="B27">
        <v>330.6</v>
      </c>
      <c r="C27">
        <v>14.9</v>
      </c>
      <c r="D27">
        <v>4.5</v>
      </c>
      <c r="E27">
        <v>4.5</v>
      </c>
      <c r="F27">
        <v>0</v>
      </c>
      <c r="G27">
        <v>0</v>
      </c>
    </row>
    <row r="28" spans="1:7" ht="15" x14ac:dyDescent="0.25">
      <c r="A28" s="242" t="s">
        <v>276</v>
      </c>
      <c r="B28">
        <v>0.5</v>
      </c>
      <c r="C28">
        <v>1.1000000000000001</v>
      </c>
      <c r="D28">
        <v>0.7</v>
      </c>
      <c r="E28">
        <v>0.9</v>
      </c>
      <c r="F28">
        <v>0</v>
      </c>
      <c r="G28">
        <v>0</v>
      </c>
    </row>
    <row r="29" spans="1:7" ht="15" x14ac:dyDescent="0.25">
      <c r="A29" s="242" t="s">
        <v>898</v>
      </c>
      <c r="B29">
        <v>0.1</v>
      </c>
      <c r="C29">
        <v>0</v>
      </c>
      <c r="D29">
        <v>0</v>
      </c>
      <c r="E29">
        <v>0</v>
      </c>
      <c r="F29">
        <v>0</v>
      </c>
      <c r="G29">
        <v>0</v>
      </c>
    </row>
    <row r="30" spans="1:7" ht="15" x14ac:dyDescent="0.25">
      <c r="A30" s="242" t="s">
        <v>279</v>
      </c>
      <c r="B30">
        <v>23.5</v>
      </c>
      <c r="C30">
        <v>9.3000000000000007</v>
      </c>
      <c r="D30">
        <v>2.6</v>
      </c>
      <c r="E30">
        <v>0.8</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10540.2</v>
      </c>
      <c r="C39">
        <v>8140.8</v>
      </c>
      <c r="D39">
        <v>5911.2</v>
      </c>
      <c r="E39">
        <v>3202</v>
      </c>
      <c r="F39">
        <v>1004.9</v>
      </c>
      <c r="G39">
        <v>0</v>
      </c>
    </row>
    <row r="40" spans="1:7" ht="15" x14ac:dyDescent="0.25">
      <c r="A40" s="242" t="s">
        <v>287</v>
      </c>
      <c r="B40">
        <v>0</v>
      </c>
      <c r="C40">
        <v>8.4</v>
      </c>
      <c r="D40">
        <v>10.1</v>
      </c>
      <c r="E40">
        <v>10.199999999999999</v>
      </c>
      <c r="F40">
        <v>0</v>
      </c>
      <c r="G40">
        <v>0</v>
      </c>
    </row>
    <row r="41" spans="1:7" ht="15" x14ac:dyDescent="0.25">
      <c r="A41" s="242" t="s">
        <v>288</v>
      </c>
      <c r="B41">
        <v>134.1</v>
      </c>
      <c r="C41">
        <v>178.4</v>
      </c>
      <c r="D41">
        <v>12.3</v>
      </c>
      <c r="E41">
        <v>43.6</v>
      </c>
      <c r="F41">
        <v>0</v>
      </c>
      <c r="G41">
        <v>0</v>
      </c>
    </row>
    <row r="42" spans="1:7" ht="15" x14ac:dyDescent="0.25">
      <c r="A42" s="242" t="s">
        <v>289</v>
      </c>
      <c r="B42">
        <v>538.6</v>
      </c>
      <c r="C42">
        <v>208.8</v>
      </c>
      <c r="D42">
        <v>265.8</v>
      </c>
      <c r="E42">
        <v>67.400000000000006</v>
      </c>
      <c r="F42">
        <v>0</v>
      </c>
      <c r="G42">
        <v>0</v>
      </c>
    </row>
    <row r="43" spans="1:7" ht="15" x14ac:dyDescent="0.25">
      <c r="A43" s="242" t="s">
        <v>290</v>
      </c>
      <c r="B43">
        <v>869.4</v>
      </c>
      <c r="C43">
        <v>252.6</v>
      </c>
      <c r="D43">
        <v>1019.1</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258.60000000000002</v>
      </c>
      <c r="C46">
        <v>362</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335.6</v>
      </c>
      <c r="C48">
        <v>264.60000000000002</v>
      </c>
      <c r="D48">
        <v>216.4</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v>
      </c>
      <c r="C50">
        <v>1.5</v>
      </c>
      <c r="D50">
        <v>1.9</v>
      </c>
      <c r="E50">
        <v>5.6</v>
      </c>
      <c r="F50">
        <v>0</v>
      </c>
      <c r="G50">
        <v>0</v>
      </c>
    </row>
    <row r="51" spans="1:7" ht="15" x14ac:dyDescent="0.25">
      <c r="A51" s="242" t="s">
        <v>298</v>
      </c>
      <c r="B51">
        <v>7802</v>
      </c>
      <c r="C51">
        <v>6478.4</v>
      </c>
      <c r="D51">
        <v>4200</v>
      </c>
      <c r="E51">
        <v>2587.9</v>
      </c>
      <c r="F51">
        <v>1004.9</v>
      </c>
      <c r="G51">
        <v>0</v>
      </c>
    </row>
    <row r="52" spans="1:7" ht="15" x14ac:dyDescent="0.25">
      <c r="A52" s="242" t="s">
        <v>299</v>
      </c>
      <c r="B52">
        <v>88</v>
      </c>
      <c r="C52">
        <v>6</v>
      </c>
      <c r="D52">
        <v>12.3</v>
      </c>
      <c r="E52">
        <v>28.7</v>
      </c>
      <c r="F52">
        <v>0</v>
      </c>
      <c r="G52">
        <v>0</v>
      </c>
    </row>
    <row r="53" spans="1:7" ht="15" x14ac:dyDescent="0.25">
      <c r="A53" s="242" t="s">
        <v>300</v>
      </c>
      <c r="B53">
        <v>245.1</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153.1</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118</v>
      </c>
      <c r="C58" t="s">
        <v>26</v>
      </c>
      <c r="D58" t="s">
        <v>118</v>
      </c>
      <c r="E58" t="s">
        <v>118</v>
      </c>
      <c r="F58" t="s">
        <v>118</v>
      </c>
      <c r="G58" t="s">
        <v>108</v>
      </c>
    </row>
    <row r="59" spans="1:7" ht="15" x14ac:dyDescent="0.25">
      <c r="A59" s="242" t="s">
        <v>305</v>
      </c>
      <c r="B59">
        <v>14167.6</v>
      </c>
      <c r="C59">
        <v>11030.8</v>
      </c>
      <c r="D59">
        <v>7621.3</v>
      </c>
      <c r="E59">
        <v>5773.3</v>
      </c>
      <c r="F59">
        <v>1004.9</v>
      </c>
      <c r="G59">
        <v>0</v>
      </c>
    </row>
    <row r="60" spans="1:7" ht="15" x14ac:dyDescent="0.25">
      <c r="A60" s="242" t="s">
        <v>306</v>
      </c>
      <c r="B60">
        <v>2669.7</v>
      </c>
      <c r="C60">
        <v>1548.3</v>
      </c>
      <c r="D60">
        <v>0</v>
      </c>
      <c r="E60">
        <v>0</v>
      </c>
      <c r="F60">
        <v>33</v>
      </c>
      <c r="G60">
        <v>0</v>
      </c>
    </row>
    <row r="61" spans="1:7" ht="15" x14ac:dyDescent="0.25">
      <c r="A61" s="242" t="s">
        <v>573</v>
      </c>
      <c r="B61" t="s">
        <v>118</v>
      </c>
      <c r="C61" t="s">
        <v>26</v>
      </c>
      <c r="D61" t="s">
        <v>118</v>
      </c>
      <c r="E61" t="s">
        <v>118</v>
      </c>
      <c r="F61" t="s">
        <v>118</v>
      </c>
      <c r="G61" t="s">
        <v>108</v>
      </c>
    </row>
    <row r="62" spans="1:7" ht="15" x14ac:dyDescent="0.25">
      <c r="A62" s="242" t="s">
        <v>307</v>
      </c>
      <c r="B62">
        <v>16837.2</v>
      </c>
      <c r="C62">
        <v>12579.1</v>
      </c>
      <c r="D62">
        <v>7621.3</v>
      </c>
      <c r="E62">
        <v>5773.3</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D7C-5ECF-416D-B387-6C293BD8D5B3}">
  <dimension ref="A1:G65"/>
  <sheetViews>
    <sheetView topLeftCell="A22" workbookViewId="0">
      <selection activeCell="B31" sqref="B31"/>
    </sheetView>
  </sheetViews>
  <sheetFormatPr defaultRowHeight="13.2" x14ac:dyDescent="0.25"/>
  <cols>
    <col min="1" max="1" width="21.33203125" customWidth="1"/>
    <col min="2" max="2" width="12.33203125" customWidth="1"/>
    <col min="3" max="3" width="11.33203125" customWidth="1"/>
    <col min="4" max="4" width="13.6640625" customWidth="1"/>
    <col min="5" max="5" width="11" customWidth="1"/>
    <col min="6" max="6" width="12.33203125" customWidth="1"/>
  </cols>
  <sheetData>
    <row r="1" spans="1:7" ht="15" x14ac:dyDescent="0.25">
      <c r="A1" s="242" t="s">
        <v>564</v>
      </c>
    </row>
    <row r="2" spans="1:7" ht="15" x14ac:dyDescent="0.25">
      <c r="A2" s="242" t="s">
        <v>565</v>
      </c>
    </row>
    <row r="3" spans="1:7" ht="15" x14ac:dyDescent="0.25">
      <c r="A3" s="242" t="s">
        <v>942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553</v>
      </c>
      <c r="C9" t="s">
        <v>503</v>
      </c>
      <c r="D9" t="s">
        <v>435</v>
      </c>
      <c r="E9" t="s">
        <v>531</v>
      </c>
      <c r="F9" t="s">
        <v>572</v>
      </c>
      <c r="G9" t="s">
        <v>409</v>
      </c>
    </row>
    <row r="10" spans="1:7" ht="15" x14ac:dyDescent="0.25">
      <c r="A10" s="242" t="s">
        <v>573</v>
      </c>
      <c r="B10" t="s">
        <v>108</v>
      </c>
      <c r="C10" t="s">
        <v>108</v>
      </c>
      <c r="D10" t="s">
        <v>118</v>
      </c>
      <c r="E10" t="s">
        <v>118</v>
      </c>
      <c r="F10" t="s">
        <v>118</v>
      </c>
      <c r="G10" t="s">
        <v>108</v>
      </c>
    </row>
    <row r="11" spans="1:7" ht="15" x14ac:dyDescent="0.25">
      <c r="A11" s="242" t="s">
        <v>27</v>
      </c>
    </row>
    <row r="12" spans="1:7" ht="15" x14ac:dyDescent="0.25">
      <c r="A12" s="242" t="s">
        <v>268</v>
      </c>
      <c r="B12">
        <v>0.6</v>
      </c>
      <c r="C12">
        <v>105.2</v>
      </c>
      <c r="D12">
        <v>19.899999999999999</v>
      </c>
      <c r="E12">
        <v>0.1</v>
      </c>
      <c r="F12">
        <v>0</v>
      </c>
      <c r="G12">
        <v>0</v>
      </c>
    </row>
    <row r="13" spans="1:7" ht="15" x14ac:dyDescent="0.25">
      <c r="A13" s="242" t="s">
        <v>601</v>
      </c>
      <c r="B13">
        <v>0</v>
      </c>
      <c r="C13">
        <v>105</v>
      </c>
      <c r="D13">
        <v>0</v>
      </c>
      <c r="E13">
        <v>0</v>
      </c>
      <c r="F13">
        <v>0</v>
      </c>
      <c r="G13">
        <v>0</v>
      </c>
    </row>
    <row r="14" spans="1:7" ht="15" x14ac:dyDescent="0.25">
      <c r="A14" s="242" t="s">
        <v>943</v>
      </c>
      <c r="B14">
        <v>0</v>
      </c>
      <c r="C14">
        <v>0</v>
      </c>
      <c r="D14">
        <v>19.7</v>
      </c>
      <c r="E14">
        <v>0</v>
      </c>
      <c r="F14">
        <v>0</v>
      </c>
      <c r="G14">
        <v>0</v>
      </c>
    </row>
    <row r="15" spans="1:7" ht="15" x14ac:dyDescent="0.25">
      <c r="A15" s="242" t="s">
        <v>269</v>
      </c>
      <c r="B15">
        <v>0.6</v>
      </c>
      <c r="C15">
        <v>0.2</v>
      </c>
      <c r="D15">
        <v>0.1</v>
      </c>
      <c r="E15">
        <v>0.1</v>
      </c>
      <c r="F15">
        <v>0</v>
      </c>
      <c r="G15">
        <v>0</v>
      </c>
    </row>
    <row r="16" spans="1:7" ht="15" x14ac:dyDescent="0.25">
      <c r="A16" s="242" t="s">
        <v>27</v>
      </c>
    </row>
    <row r="17" spans="1:7" ht="15" x14ac:dyDescent="0.25">
      <c r="A17" s="242" t="s">
        <v>270</v>
      </c>
      <c r="B17">
        <v>2254.6999999999998</v>
      </c>
      <c r="C17">
        <v>788.7</v>
      </c>
      <c r="D17">
        <v>714.1</v>
      </c>
      <c r="E17">
        <v>667.9</v>
      </c>
      <c r="F17">
        <v>0</v>
      </c>
      <c r="G17">
        <v>0</v>
      </c>
    </row>
    <row r="18" spans="1:7" ht="15" x14ac:dyDescent="0.25">
      <c r="A18" s="242" t="s">
        <v>27</v>
      </c>
    </row>
    <row r="19" spans="1:7" ht="15" x14ac:dyDescent="0.25">
      <c r="A19" s="242" t="s">
        <v>271</v>
      </c>
      <c r="B19">
        <v>157.19999999999999</v>
      </c>
      <c r="C19">
        <v>65.5</v>
      </c>
      <c r="D19">
        <v>90.8</v>
      </c>
      <c r="E19">
        <v>52.3</v>
      </c>
      <c r="F19">
        <v>0</v>
      </c>
      <c r="G19">
        <v>0</v>
      </c>
    </row>
    <row r="20" spans="1:7" ht="15" x14ac:dyDescent="0.25">
      <c r="A20" s="242" t="s">
        <v>27</v>
      </c>
    </row>
    <row r="21" spans="1:7" ht="15" x14ac:dyDescent="0.25">
      <c r="A21" s="242" t="s">
        <v>272</v>
      </c>
      <c r="B21">
        <v>204.9</v>
      </c>
      <c r="C21">
        <v>1869.3</v>
      </c>
      <c r="D21">
        <v>795.2</v>
      </c>
      <c r="E21">
        <v>1631</v>
      </c>
      <c r="F21">
        <v>0</v>
      </c>
      <c r="G21">
        <v>0</v>
      </c>
    </row>
    <row r="22" spans="1:7" ht="15" x14ac:dyDescent="0.25">
      <c r="A22" s="242" t="s">
        <v>27</v>
      </c>
    </row>
    <row r="23" spans="1:7" ht="15" x14ac:dyDescent="0.25">
      <c r="A23" s="242" t="s">
        <v>273</v>
      </c>
      <c r="B23">
        <v>273.10000000000002</v>
      </c>
      <c r="C23">
        <v>94.3</v>
      </c>
      <c r="D23">
        <v>63.8</v>
      </c>
      <c r="E23">
        <v>111.8</v>
      </c>
      <c r="F23">
        <v>0</v>
      </c>
      <c r="G23">
        <v>0</v>
      </c>
    </row>
    <row r="24" spans="1:7" ht="15" x14ac:dyDescent="0.25">
      <c r="A24" s="242" t="s">
        <v>862</v>
      </c>
      <c r="B24">
        <v>0.6</v>
      </c>
      <c r="C24">
        <v>0</v>
      </c>
      <c r="D24">
        <v>0</v>
      </c>
      <c r="E24">
        <v>0</v>
      </c>
      <c r="F24">
        <v>0</v>
      </c>
      <c r="G24">
        <v>0</v>
      </c>
    </row>
    <row r="25" spans="1:7" ht="15" x14ac:dyDescent="0.25">
      <c r="A25" s="242" t="s">
        <v>274</v>
      </c>
      <c r="B25">
        <v>0.9</v>
      </c>
      <c r="C25">
        <v>5.0999999999999996</v>
      </c>
      <c r="D25">
        <v>4.2</v>
      </c>
      <c r="E25">
        <v>25.7</v>
      </c>
      <c r="F25">
        <v>0</v>
      </c>
      <c r="G25">
        <v>0</v>
      </c>
    </row>
    <row r="26" spans="1:7" ht="15" x14ac:dyDescent="0.25">
      <c r="A26" s="242" t="s">
        <v>586</v>
      </c>
      <c r="B26">
        <v>0.2</v>
      </c>
      <c r="C26">
        <v>0</v>
      </c>
      <c r="D26">
        <v>0</v>
      </c>
      <c r="E26">
        <v>0</v>
      </c>
      <c r="F26">
        <v>0</v>
      </c>
      <c r="G26">
        <v>0</v>
      </c>
    </row>
    <row r="27" spans="1:7" ht="15" x14ac:dyDescent="0.25">
      <c r="A27" s="242" t="s">
        <v>275</v>
      </c>
      <c r="B27">
        <v>260.89999999999998</v>
      </c>
      <c r="C27">
        <v>14.7</v>
      </c>
      <c r="D27">
        <v>4</v>
      </c>
      <c r="E27">
        <v>3.9</v>
      </c>
      <c r="F27">
        <v>0</v>
      </c>
      <c r="G27">
        <v>0</v>
      </c>
    </row>
    <row r="28" spans="1:7" ht="15" x14ac:dyDescent="0.25">
      <c r="A28" s="242" t="s">
        <v>276</v>
      </c>
      <c r="B28">
        <v>0.5</v>
      </c>
      <c r="C28">
        <v>1.1000000000000001</v>
      </c>
      <c r="D28">
        <v>0.7</v>
      </c>
      <c r="E28">
        <v>0.9</v>
      </c>
      <c r="F28">
        <v>0</v>
      </c>
      <c r="G28">
        <v>0</v>
      </c>
    </row>
    <row r="29" spans="1:7" ht="15" x14ac:dyDescent="0.25">
      <c r="A29" s="242" t="s">
        <v>898</v>
      </c>
      <c r="B29">
        <v>0.1</v>
      </c>
      <c r="C29">
        <v>0</v>
      </c>
      <c r="D29">
        <v>0</v>
      </c>
      <c r="E29">
        <v>0</v>
      </c>
      <c r="F29">
        <v>0</v>
      </c>
      <c r="G29">
        <v>0</v>
      </c>
    </row>
    <row r="30" spans="1:7" ht="15" x14ac:dyDescent="0.25">
      <c r="A30" s="242" t="s">
        <v>279</v>
      </c>
      <c r="B30">
        <v>9.6999999999999993</v>
      </c>
      <c r="C30">
        <v>8.5</v>
      </c>
      <c r="D30">
        <v>2.4</v>
      </c>
      <c r="E30">
        <v>0.8</v>
      </c>
      <c r="F30">
        <v>0</v>
      </c>
      <c r="G30">
        <v>0</v>
      </c>
    </row>
    <row r="31" spans="1:7" ht="15" x14ac:dyDescent="0.25">
      <c r="A31" s="242" t="s">
        <v>280</v>
      </c>
      <c r="B31">
        <v>0</v>
      </c>
      <c r="C31">
        <v>0</v>
      </c>
      <c r="D31">
        <v>0</v>
      </c>
      <c r="E31" t="s">
        <v>160</v>
      </c>
      <c r="F31">
        <v>0</v>
      </c>
      <c r="G31">
        <v>0</v>
      </c>
    </row>
    <row r="32" spans="1:7" ht="15" x14ac:dyDescent="0.25">
      <c r="A32" s="242" t="s">
        <v>281</v>
      </c>
      <c r="B32">
        <v>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10572.7</v>
      </c>
      <c r="C39">
        <v>7918.1</v>
      </c>
      <c r="D39">
        <v>5422.1</v>
      </c>
      <c r="E39">
        <v>2965.7</v>
      </c>
      <c r="F39">
        <v>1004.9</v>
      </c>
      <c r="G39">
        <v>0</v>
      </c>
    </row>
    <row r="40" spans="1:7" ht="15" x14ac:dyDescent="0.25">
      <c r="A40" s="242" t="s">
        <v>287</v>
      </c>
      <c r="B40">
        <v>0</v>
      </c>
      <c r="C40">
        <v>13.8</v>
      </c>
      <c r="D40">
        <v>10.1</v>
      </c>
      <c r="E40">
        <v>4.4000000000000004</v>
      </c>
      <c r="F40">
        <v>0</v>
      </c>
      <c r="G40">
        <v>0</v>
      </c>
    </row>
    <row r="41" spans="1:7" ht="15" x14ac:dyDescent="0.25">
      <c r="A41" s="242" t="s">
        <v>288</v>
      </c>
      <c r="B41">
        <v>134.1</v>
      </c>
      <c r="C41">
        <v>178.4</v>
      </c>
      <c r="D41">
        <v>12.3</v>
      </c>
      <c r="E41">
        <v>43.6</v>
      </c>
      <c r="F41">
        <v>0</v>
      </c>
      <c r="G41">
        <v>0</v>
      </c>
    </row>
    <row r="42" spans="1:7" ht="15" x14ac:dyDescent="0.25">
      <c r="A42" s="242" t="s">
        <v>289</v>
      </c>
      <c r="B42">
        <v>536.9</v>
      </c>
      <c r="C42">
        <v>207.1</v>
      </c>
      <c r="D42">
        <v>261.8</v>
      </c>
      <c r="E42">
        <v>49.7</v>
      </c>
      <c r="F42">
        <v>0</v>
      </c>
      <c r="G42">
        <v>0</v>
      </c>
    </row>
    <row r="43" spans="1:7" ht="15" x14ac:dyDescent="0.25">
      <c r="A43" s="242" t="s">
        <v>290</v>
      </c>
      <c r="B43">
        <v>820.6</v>
      </c>
      <c r="C43">
        <v>231.2</v>
      </c>
      <c r="D43">
        <v>959.1</v>
      </c>
      <c r="E43">
        <v>48.1</v>
      </c>
      <c r="F43">
        <v>0</v>
      </c>
      <c r="G43">
        <v>0</v>
      </c>
    </row>
    <row r="44" spans="1:7" ht="15" x14ac:dyDescent="0.25">
      <c r="A44" s="242" t="s">
        <v>291</v>
      </c>
      <c r="B44" t="s">
        <v>160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251.5</v>
      </c>
      <c r="C46">
        <v>359.7</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333.2</v>
      </c>
      <c r="C48">
        <v>258.3</v>
      </c>
      <c r="D48">
        <v>209.4</v>
      </c>
      <c r="E48">
        <v>160.30000000000001</v>
      </c>
      <c r="F48">
        <v>0</v>
      </c>
      <c r="G48">
        <v>0</v>
      </c>
    </row>
    <row r="49" spans="1:7" ht="15" x14ac:dyDescent="0.25">
      <c r="A49" s="242" t="s">
        <v>296</v>
      </c>
      <c r="B49">
        <v>40.700000000000003</v>
      </c>
      <c r="C49">
        <v>35.299999999999997</v>
      </c>
      <c r="D49">
        <v>54.4</v>
      </c>
      <c r="E49">
        <v>53.8</v>
      </c>
      <c r="F49">
        <v>0</v>
      </c>
      <c r="G49">
        <v>0</v>
      </c>
    </row>
    <row r="50" spans="1:7" ht="15" x14ac:dyDescent="0.25">
      <c r="A50" s="242" t="s">
        <v>297</v>
      </c>
      <c r="B50">
        <v>0</v>
      </c>
      <c r="C50">
        <v>2.2999999999999998</v>
      </c>
      <c r="D50">
        <v>1.9</v>
      </c>
      <c r="E50">
        <v>4.8</v>
      </c>
      <c r="F50">
        <v>0</v>
      </c>
      <c r="G50">
        <v>0</v>
      </c>
    </row>
    <row r="51" spans="1:7" ht="15" x14ac:dyDescent="0.25">
      <c r="A51" s="242" t="s">
        <v>298</v>
      </c>
      <c r="B51">
        <v>7892.6</v>
      </c>
      <c r="C51">
        <v>6284.4</v>
      </c>
      <c r="D51">
        <v>3814.8</v>
      </c>
      <c r="E51">
        <v>2394.8000000000002</v>
      </c>
      <c r="F51">
        <v>1004.9</v>
      </c>
      <c r="G51">
        <v>0</v>
      </c>
    </row>
    <row r="52" spans="1:7" ht="15" x14ac:dyDescent="0.25">
      <c r="A52" s="242" t="s">
        <v>299</v>
      </c>
      <c r="B52">
        <v>88</v>
      </c>
      <c r="C52">
        <v>6</v>
      </c>
      <c r="D52">
        <v>12.3</v>
      </c>
      <c r="E52">
        <v>28.7</v>
      </c>
      <c r="F52">
        <v>0</v>
      </c>
      <c r="G52">
        <v>0</v>
      </c>
    </row>
    <row r="53" spans="1:7" ht="15" x14ac:dyDescent="0.25">
      <c r="A53" s="242" t="s">
        <v>300</v>
      </c>
      <c r="B53">
        <v>270.10000000000002</v>
      </c>
      <c r="C53">
        <v>178.1</v>
      </c>
      <c r="D53">
        <v>4.4000000000000004</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145.6</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108</v>
      </c>
      <c r="C58" t="s">
        <v>108</v>
      </c>
      <c r="D58" t="s">
        <v>118</v>
      </c>
      <c r="E58" t="s">
        <v>118</v>
      </c>
      <c r="F58" t="s">
        <v>118</v>
      </c>
      <c r="G58" t="s">
        <v>108</v>
      </c>
    </row>
    <row r="59" spans="1:7" ht="15" x14ac:dyDescent="0.25">
      <c r="A59" s="242" t="s">
        <v>305</v>
      </c>
      <c r="B59">
        <v>13466.3</v>
      </c>
      <c r="C59">
        <v>10851.1</v>
      </c>
      <c r="D59">
        <v>7121.4</v>
      </c>
      <c r="E59">
        <v>5428.8</v>
      </c>
      <c r="F59">
        <v>1004.9</v>
      </c>
      <c r="G59">
        <v>0</v>
      </c>
    </row>
    <row r="60" spans="1:7" ht="15" x14ac:dyDescent="0.25">
      <c r="A60" s="242" t="s">
        <v>306</v>
      </c>
      <c r="B60">
        <v>1943.1</v>
      </c>
      <c r="C60">
        <v>1469.8</v>
      </c>
      <c r="D60">
        <v>0</v>
      </c>
      <c r="E60">
        <v>0</v>
      </c>
      <c r="F60">
        <v>33</v>
      </c>
      <c r="G60">
        <v>0</v>
      </c>
    </row>
    <row r="61" spans="1:7" ht="15" x14ac:dyDescent="0.25">
      <c r="A61" s="242" t="s">
        <v>573</v>
      </c>
      <c r="B61" t="s">
        <v>108</v>
      </c>
      <c r="C61" t="s">
        <v>108</v>
      </c>
      <c r="D61" t="s">
        <v>118</v>
      </c>
      <c r="E61" t="s">
        <v>118</v>
      </c>
      <c r="F61" t="s">
        <v>118</v>
      </c>
      <c r="G61" t="s">
        <v>108</v>
      </c>
    </row>
    <row r="62" spans="1:7" ht="15" x14ac:dyDescent="0.25">
      <c r="A62" s="242" t="s">
        <v>307</v>
      </c>
      <c r="B62">
        <v>15409.3</v>
      </c>
      <c r="C62">
        <v>12320.9</v>
      </c>
      <c r="D62">
        <v>7121.4</v>
      </c>
      <c r="E62">
        <v>5428.8</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108</v>
      </c>
      <c r="C65" t="s">
        <v>108</v>
      </c>
      <c r="D65" t="s">
        <v>118</v>
      </c>
      <c r="E65" t="s">
        <v>118</v>
      </c>
      <c r="F65" t="s">
        <v>118</v>
      </c>
      <c r="G65" t="s">
        <v>108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BFCD-B704-4230-A21E-432DA3DE1EA2}">
  <dimension ref="A1:G64"/>
  <sheetViews>
    <sheetView topLeftCell="A18" workbookViewId="0">
      <selection sqref="A1:A64"/>
    </sheetView>
  </sheetViews>
  <sheetFormatPr defaultRowHeight="13.2" x14ac:dyDescent="0.25"/>
  <cols>
    <col min="1" max="1" width="20.88671875" customWidth="1"/>
  </cols>
  <sheetData>
    <row r="1" spans="1:7" ht="15" x14ac:dyDescent="0.25">
      <c r="A1" s="242" t="s">
        <v>24</v>
      </c>
      <c r="E1" t="s">
        <v>921</v>
      </c>
      <c r="F1" t="s">
        <v>922</v>
      </c>
      <c r="G1" s="271">
        <v>11331</v>
      </c>
    </row>
    <row r="2" spans="1:7" ht="15" x14ac:dyDescent="0.25">
      <c r="A2" s="242" t="s">
        <v>731</v>
      </c>
      <c r="B2" t="s">
        <v>910</v>
      </c>
      <c r="C2" t="s">
        <v>111</v>
      </c>
      <c r="D2" t="s">
        <v>923</v>
      </c>
      <c r="E2" t="s">
        <v>924</v>
      </c>
      <c r="F2" t="s">
        <v>925</v>
      </c>
      <c r="G2" t="s">
        <v>512</v>
      </c>
    </row>
    <row r="3" spans="1:7" ht="15" x14ac:dyDescent="0.25">
      <c r="A3" s="242" t="s">
        <v>538</v>
      </c>
      <c r="B3" t="s">
        <v>926</v>
      </c>
      <c r="C3" t="s">
        <v>927</v>
      </c>
      <c r="D3">
        <v>2023</v>
      </c>
    </row>
    <row r="4" spans="1:7" ht="15" x14ac:dyDescent="0.25">
      <c r="A4" s="242" t="s">
        <v>573</v>
      </c>
      <c r="B4" t="s">
        <v>26</v>
      </c>
      <c r="C4" t="s">
        <v>108</v>
      </c>
      <c r="D4" t="s">
        <v>118</v>
      </c>
      <c r="E4" t="s">
        <v>108</v>
      </c>
      <c r="F4" t="s">
        <v>109</v>
      </c>
      <c r="G4" t="s">
        <v>118</v>
      </c>
    </row>
    <row r="5" spans="1:7" ht="15" x14ac:dyDescent="0.25">
      <c r="A5" s="242" t="s">
        <v>27</v>
      </c>
      <c r="B5" t="s">
        <v>528</v>
      </c>
      <c r="C5" t="s">
        <v>928</v>
      </c>
      <c r="D5" t="s">
        <v>929</v>
      </c>
      <c r="E5" t="s">
        <v>930</v>
      </c>
      <c r="F5" t="s">
        <v>931</v>
      </c>
      <c r="G5" t="s">
        <v>562</v>
      </c>
    </row>
    <row r="6" spans="1:7" ht="15" x14ac:dyDescent="0.25">
      <c r="A6" s="242"/>
      <c r="B6" t="s">
        <v>26</v>
      </c>
      <c r="C6" t="s">
        <v>108</v>
      </c>
      <c r="D6" t="s">
        <v>118</v>
      </c>
      <c r="E6" t="s">
        <v>108</v>
      </c>
      <c r="F6" t="s">
        <v>109</v>
      </c>
      <c r="G6" t="s">
        <v>118</v>
      </c>
    </row>
    <row r="7" spans="1:7" ht="15" x14ac:dyDescent="0.25">
      <c r="A7" s="242" t="s">
        <v>27</v>
      </c>
      <c r="B7" t="s">
        <v>932</v>
      </c>
      <c r="C7" t="s">
        <v>933</v>
      </c>
      <c r="D7" t="s">
        <v>934</v>
      </c>
      <c r="E7" t="s">
        <v>935</v>
      </c>
      <c r="F7" t="s">
        <v>936</v>
      </c>
      <c r="G7" t="s">
        <v>933</v>
      </c>
    </row>
    <row r="8" spans="1:7" ht="15" x14ac:dyDescent="0.25">
      <c r="A8" s="242"/>
      <c r="B8" t="s">
        <v>26</v>
      </c>
      <c r="C8" t="s">
        <v>108</v>
      </c>
      <c r="D8" t="s">
        <v>118</v>
      </c>
      <c r="E8" t="s">
        <v>108</v>
      </c>
      <c r="F8" t="s">
        <v>109</v>
      </c>
      <c r="G8" t="s">
        <v>118</v>
      </c>
    </row>
    <row r="9" spans="1:7" ht="15" x14ac:dyDescent="0.25">
      <c r="A9" s="242" t="s">
        <v>571</v>
      </c>
      <c r="B9" t="s">
        <v>836</v>
      </c>
      <c r="C9" t="s">
        <v>937</v>
      </c>
      <c r="D9" t="s">
        <v>938</v>
      </c>
      <c r="E9" t="s">
        <v>939</v>
      </c>
      <c r="F9" t="s">
        <v>940</v>
      </c>
      <c r="G9" t="s">
        <v>941</v>
      </c>
    </row>
    <row r="10" spans="1:7" ht="15" x14ac:dyDescent="0.25">
      <c r="A10" s="242" t="s">
        <v>573</v>
      </c>
      <c r="B10" t="s">
        <v>26</v>
      </c>
      <c r="C10" t="s">
        <v>108</v>
      </c>
      <c r="D10" t="s">
        <v>118</v>
      </c>
      <c r="E10" t="s">
        <v>108</v>
      </c>
      <c r="F10" t="s">
        <v>109</v>
      </c>
      <c r="G10" t="s">
        <v>118</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2003.2</v>
      </c>
      <c r="C16">
        <v>778.7</v>
      </c>
      <c r="D16">
        <v>629.79999999999995</v>
      </c>
      <c r="E16">
        <v>667.9</v>
      </c>
      <c r="F16">
        <v>0</v>
      </c>
      <c r="G16">
        <v>0</v>
      </c>
    </row>
    <row r="17" spans="1:7" ht="15" x14ac:dyDescent="0.25">
      <c r="A17" s="242" t="s">
        <v>27</v>
      </c>
    </row>
    <row r="18" spans="1:7" ht="15" x14ac:dyDescent="0.25">
      <c r="A18" s="242" t="s">
        <v>271</v>
      </c>
      <c r="B18">
        <v>126.9</v>
      </c>
      <c r="C18">
        <v>59.7</v>
      </c>
      <c r="D18">
        <v>80.400000000000006</v>
      </c>
      <c r="E18">
        <v>44.5</v>
      </c>
      <c r="F18">
        <v>0</v>
      </c>
      <c r="G18">
        <v>0</v>
      </c>
    </row>
    <row r="19" spans="1:7" ht="15" x14ac:dyDescent="0.25">
      <c r="A19" s="242" t="s">
        <v>27</v>
      </c>
    </row>
    <row r="20" spans="1:7" ht="15" x14ac:dyDescent="0.25">
      <c r="A20" s="242" t="s">
        <v>272</v>
      </c>
      <c r="B20">
        <v>205.2</v>
      </c>
      <c r="C20">
        <v>1937.5</v>
      </c>
      <c r="D20">
        <v>724.3</v>
      </c>
      <c r="E20">
        <v>1560.3</v>
      </c>
      <c r="F20">
        <v>0</v>
      </c>
      <c r="G20">
        <v>0</v>
      </c>
    </row>
    <row r="21" spans="1:7" ht="15" x14ac:dyDescent="0.25">
      <c r="A21" s="242" t="s">
        <v>27</v>
      </c>
    </row>
    <row r="22" spans="1:7" ht="15" x14ac:dyDescent="0.25">
      <c r="A22" s="242" t="s">
        <v>273</v>
      </c>
      <c r="B22">
        <v>213.7</v>
      </c>
      <c r="C22">
        <v>107.6</v>
      </c>
      <c r="D22">
        <v>63.1</v>
      </c>
      <c r="E22">
        <v>40.6</v>
      </c>
      <c r="F22">
        <v>0</v>
      </c>
      <c r="G22">
        <v>0</v>
      </c>
    </row>
    <row r="23" spans="1:7" ht="15" x14ac:dyDescent="0.25">
      <c r="A23" s="242" t="s">
        <v>862</v>
      </c>
      <c r="B23">
        <v>0.6</v>
      </c>
      <c r="C23">
        <v>0</v>
      </c>
      <c r="D23">
        <v>0</v>
      </c>
      <c r="E23">
        <v>0</v>
      </c>
      <c r="F23">
        <v>0</v>
      </c>
      <c r="G23">
        <v>0</v>
      </c>
    </row>
    <row r="24" spans="1:7" ht="15" x14ac:dyDescent="0.25">
      <c r="A24" s="242" t="s">
        <v>274</v>
      </c>
      <c r="B24">
        <v>1.5</v>
      </c>
      <c r="C24">
        <v>19.3</v>
      </c>
      <c r="D24">
        <v>3.6</v>
      </c>
      <c r="E24">
        <v>4.3</v>
      </c>
      <c r="F24">
        <v>0</v>
      </c>
      <c r="G24">
        <v>0</v>
      </c>
    </row>
    <row r="25" spans="1:7" ht="15" x14ac:dyDescent="0.25">
      <c r="A25" s="242" t="s">
        <v>586</v>
      </c>
      <c r="B25">
        <v>0.2</v>
      </c>
      <c r="C25">
        <v>0</v>
      </c>
      <c r="D25">
        <v>0</v>
      </c>
      <c r="E25">
        <v>0</v>
      </c>
      <c r="F25">
        <v>0</v>
      </c>
      <c r="G25">
        <v>0</v>
      </c>
    </row>
    <row r="26" spans="1:7" ht="15" x14ac:dyDescent="0.25">
      <c r="A26" s="242" t="s">
        <v>275</v>
      </c>
      <c r="B26">
        <v>200.9</v>
      </c>
      <c r="C26">
        <v>13.8</v>
      </c>
      <c r="D26">
        <v>4</v>
      </c>
      <c r="E26">
        <v>3.9</v>
      </c>
      <c r="F26">
        <v>0</v>
      </c>
      <c r="G26">
        <v>0</v>
      </c>
    </row>
    <row r="27" spans="1:7" ht="15" x14ac:dyDescent="0.25">
      <c r="A27" s="242" t="s">
        <v>276</v>
      </c>
      <c r="B27">
        <v>0.5</v>
      </c>
      <c r="C27">
        <v>1.1000000000000001</v>
      </c>
      <c r="D27">
        <v>0.7</v>
      </c>
      <c r="E27">
        <v>0.9</v>
      </c>
      <c r="F27">
        <v>0</v>
      </c>
      <c r="G27">
        <v>0</v>
      </c>
    </row>
    <row r="28" spans="1:7" ht="15" x14ac:dyDescent="0.25">
      <c r="A28" s="242" t="s">
        <v>898</v>
      </c>
      <c r="B28">
        <v>0.1</v>
      </c>
      <c r="C28">
        <v>0</v>
      </c>
      <c r="D28">
        <v>0</v>
      </c>
      <c r="E28">
        <v>0</v>
      </c>
      <c r="F28">
        <v>0</v>
      </c>
      <c r="G28">
        <v>0</v>
      </c>
    </row>
    <row r="29" spans="1:7" ht="15" x14ac:dyDescent="0.25">
      <c r="A29" s="242" t="s">
        <v>279</v>
      </c>
      <c r="B29">
        <v>9.6999999999999993</v>
      </c>
      <c r="C29">
        <v>8.5</v>
      </c>
      <c r="D29">
        <v>2.4</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65</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9964.6</v>
      </c>
      <c r="C38">
        <v>6453</v>
      </c>
      <c r="D38">
        <v>4984.5</v>
      </c>
      <c r="E38">
        <v>2653.1</v>
      </c>
      <c r="F38">
        <v>1004.9</v>
      </c>
      <c r="G38">
        <v>0</v>
      </c>
    </row>
    <row r="39" spans="1:7" ht="15" x14ac:dyDescent="0.25">
      <c r="A39" s="242" t="s">
        <v>287</v>
      </c>
      <c r="B39">
        <v>0</v>
      </c>
      <c r="C39">
        <v>12.8</v>
      </c>
      <c r="D39">
        <v>10.1</v>
      </c>
      <c r="E39">
        <v>4.4000000000000004</v>
      </c>
      <c r="F39">
        <v>0</v>
      </c>
      <c r="G39">
        <v>0</v>
      </c>
    </row>
    <row r="40" spans="1:7" ht="15" x14ac:dyDescent="0.25">
      <c r="A40" s="242" t="s">
        <v>288</v>
      </c>
      <c r="B40">
        <v>125.5</v>
      </c>
      <c r="C40">
        <v>207.4</v>
      </c>
      <c r="D40">
        <v>12.3</v>
      </c>
      <c r="E40">
        <v>11.8</v>
      </c>
      <c r="F40">
        <v>0</v>
      </c>
      <c r="G40">
        <v>0</v>
      </c>
    </row>
    <row r="41" spans="1:7" ht="15" x14ac:dyDescent="0.25">
      <c r="A41" s="242" t="s">
        <v>289</v>
      </c>
      <c r="B41">
        <v>535.5</v>
      </c>
      <c r="C41">
        <v>193.1</v>
      </c>
      <c r="D41">
        <v>249.4</v>
      </c>
      <c r="E41">
        <v>48.4</v>
      </c>
      <c r="F41">
        <v>0</v>
      </c>
      <c r="G41">
        <v>0</v>
      </c>
    </row>
    <row r="42" spans="1:7" ht="15" x14ac:dyDescent="0.25">
      <c r="A42" s="242" t="s">
        <v>290</v>
      </c>
      <c r="B42">
        <v>698.1</v>
      </c>
      <c r="C42">
        <v>231.2</v>
      </c>
      <c r="D42">
        <v>904.1</v>
      </c>
      <c r="E42">
        <v>48.1</v>
      </c>
      <c r="F42">
        <v>0</v>
      </c>
      <c r="G42">
        <v>0</v>
      </c>
    </row>
    <row r="43" spans="1:7" ht="15" x14ac:dyDescent="0.25">
      <c r="A43" s="242" t="s">
        <v>291</v>
      </c>
      <c r="B43" t="s">
        <v>160</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248</v>
      </c>
      <c r="C45">
        <v>340.2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278.7</v>
      </c>
      <c r="C47">
        <v>273.8</v>
      </c>
      <c r="D47">
        <v>209.4</v>
      </c>
      <c r="E47">
        <v>125.6</v>
      </c>
      <c r="F47">
        <v>0</v>
      </c>
      <c r="G47">
        <v>0</v>
      </c>
    </row>
    <row r="48" spans="1:7" ht="15" x14ac:dyDescent="0.25">
      <c r="A48" s="242" t="s">
        <v>296</v>
      </c>
      <c r="B48">
        <v>40.700000000000003</v>
      </c>
      <c r="C48">
        <v>35.299999999999997</v>
      </c>
      <c r="D48">
        <v>54.4</v>
      </c>
      <c r="E48">
        <v>53.8</v>
      </c>
      <c r="F48">
        <v>0</v>
      </c>
      <c r="G48">
        <v>0</v>
      </c>
    </row>
    <row r="49" spans="1:7" ht="15" x14ac:dyDescent="0.25">
      <c r="A49" s="242" t="s">
        <v>297</v>
      </c>
      <c r="B49">
        <v>0</v>
      </c>
      <c r="C49">
        <v>2.2999999999999998</v>
      </c>
      <c r="D49">
        <v>1.9</v>
      </c>
      <c r="E49">
        <v>4.8</v>
      </c>
      <c r="F49">
        <v>0</v>
      </c>
      <c r="G49">
        <v>0</v>
      </c>
    </row>
    <row r="50" spans="1:7" ht="15" x14ac:dyDescent="0.25">
      <c r="A50" s="242" t="s">
        <v>298</v>
      </c>
      <c r="B50">
        <v>7516.7</v>
      </c>
      <c r="C50">
        <v>4809.3</v>
      </c>
      <c r="D50">
        <v>3444.5</v>
      </c>
      <c r="E50">
        <v>2165.1</v>
      </c>
      <c r="F50">
        <v>1004.9</v>
      </c>
      <c r="G50">
        <v>0</v>
      </c>
    </row>
    <row r="51" spans="1:7" ht="15" x14ac:dyDescent="0.25">
      <c r="A51" s="242" t="s">
        <v>299</v>
      </c>
      <c r="B51">
        <v>88</v>
      </c>
      <c r="C51">
        <v>6</v>
      </c>
      <c r="D51">
        <v>12.3</v>
      </c>
      <c r="E51">
        <v>28.7</v>
      </c>
      <c r="F51">
        <v>0</v>
      </c>
      <c r="G51">
        <v>0</v>
      </c>
    </row>
    <row r="52" spans="1:7" ht="15" x14ac:dyDescent="0.25">
      <c r="A52" s="242" t="s">
        <v>300</v>
      </c>
      <c r="B52">
        <v>228.5</v>
      </c>
      <c r="C52">
        <v>178.1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138</v>
      </c>
      <c r="C54">
        <v>145.6</v>
      </c>
      <c r="D54">
        <v>26.2</v>
      </c>
      <c r="E54">
        <v>41.8</v>
      </c>
      <c r="F54">
        <v>0</v>
      </c>
      <c r="G54">
        <v>0</v>
      </c>
    </row>
    <row r="55" spans="1:7" ht="15" x14ac:dyDescent="0.25">
      <c r="A55" s="242" t="s">
        <v>303</v>
      </c>
      <c r="B55">
        <v>14.5</v>
      </c>
      <c r="C55">
        <v>7</v>
      </c>
      <c r="D55">
        <v>20.5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26</v>
      </c>
      <c r="C57" t="s">
        <v>108</v>
      </c>
      <c r="D57" t="s">
        <v>118</v>
      </c>
      <c r="E57" t="s">
        <v>108</v>
      </c>
      <c r="F57" t="s">
        <v>109</v>
      </c>
      <c r="G57" t="s">
        <v>118</v>
      </c>
    </row>
    <row r="58" spans="1:7" ht="15" x14ac:dyDescent="0.25">
      <c r="A58" s="242" t="s">
        <v>305</v>
      </c>
      <c r="B58">
        <v>12517.3</v>
      </c>
      <c r="C58">
        <v>9441.5</v>
      </c>
      <c r="D58">
        <v>6497.6</v>
      </c>
      <c r="E58">
        <v>4966.5</v>
      </c>
      <c r="F58">
        <v>1004.9</v>
      </c>
      <c r="G58">
        <v>0</v>
      </c>
    </row>
    <row r="59" spans="1:7" ht="15" x14ac:dyDescent="0.25">
      <c r="A59" s="242" t="s">
        <v>306</v>
      </c>
      <c r="B59">
        <v>2083.4</v>
      </c>
      <c r="C59">
        <v>1491.4</v>
      </c>
      <c r="D59">
        <v>0</v>
      </c>
      <c r="E59">
        <v>0</v>
      </c>
      <c r="F59">
        <v>33</v>
      </c>
      <c r="G59">
        <v>0</v>
      </c>
    </row>
    <row r="60" spans="1:7" ht="15" x14ac:dyDescent="0.25">
      <c r="A60" s="242" t="s">
        <v>573</v>
      </c>
      <c r="B60" t="s">
        <v>26</v>
      </c>
      <c r="C60" t="s">
        <v>108</v>
      </c>
      <c r="D60" t="s">
        <v>118</v>
      </c>
      <c r="E60" t="s">
        <v>108</v>
      </c>
      <c r="F60" t="s">
        <v>109</v>
      </c>
      <c r="G60" t="s">
        <v>118</v>
      </c>
    </row>
    <row r="61" spans="1:7" ht="15" x14ac:dyDescent="0.25">
      <c r="A61" s="242" t="s">
        <v>307</v>
      </c>
      <c r="B61">
        <v>14600.7</v>
      </c>
      <c r="C61">
        <v>10932.9</v>
      </c>
      <c r="D61">
        <v>6497.6</v>
      </c>
      <c r="E61">
        <v>4966.5</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26</v>
      </c>
      <c r="C64" t="s">
        <v>108</v>
      </c>
      <c r="D64" t="s">
        <v>118</v>
      </c>
      <c r="E64" t="s">
        <v>108</v>
      </c>
      <c r="F64" t="s">
        <v>109</v>
      </c>
      <c r="G64" t="s">
        <v>118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4C75-124D-4461-90D6-099708E0C9ED}">
  <dimension ref="A1:G64"/>
  <sheetViews>
    <sheetView topLeftCell="A38" workbookViewId="0">
      <selection activeCell="H19" sqref="H19"/>
    </sheetView>
  </sheetViews>
  <sheetFormatPr defaultRowHeight="13.2" x14ac:dyDescent="0.25"/>
  <cols>
    <col min="1" max="1" width="25.6640625" customWidth="1"/>
  </cols>
  <sheetData>
    <row r="1" spans="1:7" ht="15" x14ac:dyDescent="0.25">
      <c r="A1" s="242" t="s">
        <v>24</v>
      </c>
      <c r="E1" t="s">
        <v>436</v>
      </c>
      <c r="F1" t="s">
        <v>437</v>
      </c>
      <c r="G1" s="33">
        <v>45169</v>
      </c>
    </row>
    <row r="2" spans="1:7" ht="15" x14ac:dyDescent="0.25">
      <c r="A2" s="242" t="s">
        <v>731</v>
      </c>
      <c r="B2" t="s">
        <v>910</v>
      </c>
      <c r="C2" t="s">
        <v>496</v>
      </c>
      <c r="D2" t="s">
        <v>497</v>
      </c>
      <c r="E2" t="s">
        <v>440</v>
      </c>
      <c r="F2" t="s">
        <v>911</v>
      </c>
      <c r="G2" t="s">
        <v>912</v>
      </c>
    </row>
    <row r="3" spans="1:7" ht="15" x14ac:dyDescent="0.25">
      <c r="A3" s="242" t="s">
        <v>538</v>
      </c>
      <c r="B3" t="s">
        <v>913</v>
      </c>
      <c r="C3" t="s">
        <v>914</v>
      </c>
      <c r="D3">
        <v>23</v>
      </c>
    </row>
    <row r="4" spans="1:7" ht="15" x14ac:dyDescent="0.25">
      <c r="A4" s="242" t="s">
        <v>573</v>
      </c>
      <c r="B4" t="s">
        <v>108</v>
      </c>
      <c r="C4" t="s">
        <v>108</v>
      </c>
      <c r="D4" t="s">
        <v>118</v>
      </c>
      <c r="E4" t="s">
        <v>264</v>
      </c>
      <c r="F4" t="s">
        <v>264</v>
      </c>
      <c r="G4" t="s">
        <v>113</v>
      </c>
    </row>
    <row r="5" spans="1:7" ht="15" x14ac:dyDescent="0.25">
      <c r="A5" s="242" t="s">
        <v>27</v>
      </c>
      <c r="B5" t="s">
        <v>460</v>
      </c>
      <c r="C5" t="s">
        <v>561</v>
      </c>
      <c r="D5" t="s">
        <v>562</v>
      </c>
      <c r="E5" t="s">
        <v>491</v>
      </c>
      <c r="F5" t="s">
        <v>915</v>
      </c>
      <c r="G5" t="s">
        <v>390</v>
      </c>
    </row>
    <row r="6" spans="1:7" ht="15" x14ac:dyDescent="0.25">
      <c r="A6" s="242"/>
      <c r="B6" t="s">
        <v>108</v>
      </c>
      <c r="C6" t="s">
        <v>108</v>
      </c>
      <c r="D6" t="s">
        <v>118</v>
      </c>
      <c r="E6" t="s">
        <v>264</v>
      </c>
      <c r="F6" t="s">
        <v>264</v>
      </c>
      <c r="G6" t="s">
        <v>113</v>
      </c>
    </row>
    <row r="7" spans="1:7" ht="15" x14ac:dyDescent="0.25">
      <c r="A7" s="242" t="s">
        <v>27</v>
      </c>
      <c r="B7" t="s">
        <v>916</v>
      </c>
      <c r="C7" t="s">
        <v>500</v>
      </c>
      <c r="D7" t="s">
        <v>501</v>
      </c>
      <c r="E7" t="s">
        <v>446</v>
      </c>
      <c r="F7" t="s">
        <v>917</v>
      </c>
      <c r="G7" t="s">
        <v>918</v>
      </c>
    </row>
    <row r="8" spans="1:7" ht="15" x14ac:dyDescent="0.25">
      <c r="A8" s="242"/>
      <c r="B8" t="s">
        <v>108</v>
      </c>
      <c r="C8" t="s">
        <v>108</v>
      </c>
      <c r="D8" t="s">
        <v>118</v>
      </c>
      <c r="E8" t="s">
        <v>264</v>
      </c>
      <c r="F8" t="s">
        <v>264</v>
      </c>
      <c r="G8" t="s">
        <v>113</v>
      </c>
    </row>
    <row r="9" spans="1:7" ht="15" x14ac:dyDescent="0.25">
      <c r="A9" s="242" t="s">
        <v>571</v>
      </c>
      <c r="B9" t="s">
        <v>553</v>
      </c>
      <c r="C9" t="s">
        <v>503</v>
      </c>
      <c r="D9" t="s">
        <v>435</v>
      </c>
      <c r="E9" t="s">
        <v>451</v>
      </c>
      <c r="F9" t="s">
        <v>919</v>
      </c>
      <c r="G9" t="s">
        <v>920</v>
      </c>
    </row>
    <row r="10" spans="1:7" ht="15" x14ac:dyDescent="0.25">
      <c r="A10" s="242" t="s">
        <v>573</v>
      </c>
      <c r="B10" t="s">
        <v>108</v>
      </c>
      <c r="C10" t="s">
        <v>108</v>
      </c>
      <c r="D10" t="s">
        <v>118</v>
      </c>
      <c r="E10" t="s">
        <v>264</v>
      </c>
      <c r="F10" t="s">
        <v>264</v>
      </c>
      <c r="G10" t="s">
        <v>113</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1492.9</v>
      </c>
      <c r="C16">
        <v>793.7</v>
      </c>
      <c r="D16">
        <v>607.20000000000005</v>
      </c>
      <c r="E16">
        <v>605.79999999999995</v>
      </c>
      <c r="F16">
        <v>0</v>
      </c>
      <c r="G16">
        <v>0</v>
      </c>
    </row>
    <row r="17" spans="1:7" ht="15" x14ac:dyDescent="0.25">
      <c r="A17" s="242" t="s">
        <v>27</v>
      </c>
    </row>
    <row r="18" spans="1:7" ht="15" x14ac:dyDescent="0.25">
      <c r="A18" s="242" t="s">
        <v>271</v>
      </c>
      <c r="B18">
        <v>138.69999999999999</v>
      </c>
      <c r="C18">
        <v>63.4</v>
      </c>
      <c r="D18">
        <v>65.7</v>
      </c>
      <c r="E18">
        <v>40.799999999999997</v>
      </c>
      <c r="F18">
        <v>0</v>
      </c>
      <c r="G18">
        <v>0</v>
      </c>
    </row>
    <row r="19" spans="1:7" ht="15" x14ac:dyDescent="0.25">
      <c r="A19" s="242" t="s">
        <v>27</v>
      </c>
    </row>
    <row r="20" spans="1:7" ht="15" x14ac:dyDescent="0.25">
      <c r="A20" s="242" t="s">
        <v>272</v>
      </c>
      <c r="B20">
        <v>205.2</v>
      </c>
      <c r="C20">
        <v>2134.1999999999998</v>
      </c>
      <c r="D20">
        <v>724.3</v>
      </c>
      <c r="E20">
        <v>1353.9</v>
      </c>
      <c r="F20">
        <v>0</v>
      </c>
      <c r="G20">
        <v>0</v>
      </c>
    </row>
    <row r="21" spans="1:7" ht="15" x14ac:dyDescent="0.25">
      <c r="A21" s="242" t="s">
        <v>27</v>
      </c>
    </row>
    <row r="22" spans="1:7" ht="15" x14ac:dyDescent="0.25">
      <c r="A22" s="242" t="s">
        <v>273</v>
      </c>
      <c r="B22">
        <v>155.5</v>
      </c>
      <c r="C22">
        <v>41.4</v>
      </c>
      <c r="D22">
        <v>61.7</v>
      </c>
      <c r="E22">
        <v>40.299999999999997</v>
      </c>
      <c r="F22">
        <v>0</v>
      </c>
      <c r="G22">
        <v>0</v>
      </c>
    </row>
    <row r="23" spans="1:7" ht="15" x14ac:dyDescent="0.25">
      <c r="A23" s="242" t="s">
        <v>862</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142.19999999999999</v>
      </c>
      <c r="C26">
        <v>12.6</v>
      </c>
      <c r="D26">
        <v>3.7</v>
      </c>
      <c r="E26">
        <v>3.6</v>
      </c>
      <c r="F26">
        <v>0</v>
      </c>
      <c r="G26">
        <v>0</v>
      </c>
    </row>
    <row r="27" spans="1:7" ht="15" x14ac:dyDescent="0.25">
      <c r="A27" s="242" t="s">
        <v>276</v>
      </c>
      <c r="B27">
        <v>0.5</v>
      </c>
      <c r="C27">
        <v>1.1000000000000001</v>
      </c>
      <c r="D27">
        <v>0.7</v>
      </c>
      <c r="E27">
        <v>0.9</v>
      </c>
      <c r="F27">
        <v>0</v>
      </c>
      <c r="G27">
        <v>0</v>
      </c>
    </row>
    <row r="28" spans="1:7" ht="15" x14ac:dyDescent="0.25">
      <c r="A28" s="242" t="s">
        <v>898</v>
      </c>
      <c r="B28">
        <v>0.1</v>
      </c>
      <c r="C28">
        <v>0</v>
      </c>
      <c r="D28">
        <v>0</v>
      </c>
      <c r="E28">
        <v>0</v>
      </c>
      <c r="F28">
        <v>0</v>
      </c>
      <c r="G28">
        <v>0</v>
      </c>
    </row>
    <row r="29" spans="1:7" ht="15" x14ac:dyDescent="0.25">
      <c r="A29" s="242" t="s">
        <v>279</v>
      </c>
      <c r="B29">
        <v>10.3</v>
      </c>
      <c r="C29">
        <v>8.5</v>
      </c>
      <c r="D29">
        <v>1.9</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38.200000000000003</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35</v>
      </c>
      <c r="C36">
        <v>0</v>
      </c>
      <c r="D36">
        <v>15.5</v>
      </c>
      <c r="E36">
        <v>0</v>
      </c>
      <c r="F36">
        <v>0</v>
      </c>
      <c r="G36">
        <v>0</v>
      </c>
    </row>
    <row r="37" spans="1:7" ht="15" x14ac:dyDescent="0.25">
      <c r="A37" s="242" t="s">
        <v>27</v>
      </c>
    </row>
    <row r="38" spans="1:7" ht="15" x14ac:dyDescent="0.25">
      <c r="A38" s="242" t="s">
        <v>286</v>
      </c>
      <c r="B38">
        <v>9366.7999999999993</v>
      </c>
      <c r="C38">
        <v>5720.6</v>
      </c>
      <c r="D38">
        <v>4340.1000000000004</v>
      </c>
      <c r="E38">
        <v>2361.3000000000002</v>
      </c>
      <c r="F38">
        <v>1004.9</v>
      </c>
      <c r="G38">
        <v>0</v>
      </c>
    </row>
    <row r="39" spans="1:7" ht="15" x14ac:dyDescent="0.25">
      <c r="A39" s="242" t="s">
        <v>287</v>
      </c>
      <c r="B39">
        <v>4.7</v>
      </c>
      <c r="C39">
        <v>12.8</v>
      </c>
      <c r="D39">
        <v>4.8</v>
      </c>
      <c r="E39">
        <v>4.4000000000000004</v>
      </c>
      <c r="F39">
        <v>0</v>
      </c>
      <c r="G39">
        <v>0</v>
      </c>
    </row>
    <row r="40" spans="1:7" ht="15" x14ac:dyDescent="0.25">
      <c r="A40" s="242" t="s">
        <v>288</v>
      </c>
      <c r="B40">
        <v>125.5</v>
      </c>
      <c r="C40">
        <v>223</v>
      </c>
      <c r="D40">
        <v>4.0999999999999996</v>
      </c>
      <c r="E40">
        <v>11.8</v>
      </c>
      <c r="F40">
        <v>0</v>
      </c>
      <c r="G40">
        <v>0</v>
      </c>
    </row>
    <row r="41" spans="1:7" ht="15" x14ac:dyDescent="0.25">
      <c r="A41" s="242" t="s">
        <v>289</v>
      </c>
      <c r="B41">
        <v>576.20000000000005</v>
      </c>
      <c r="C41">
        <v>102.6</v>
      </c>
      <c r="D41">
        <v>221.7</v>
      </c>
      <c r="E41">
        <v>47.6</v>
      </c>
      <c r="F41">
        <v>0</v>
      </c>
      <c r="G41">
        <v>0</v>
      </c>
    </row>
    <row r="42" spans="1:7" ht="15" x14ac:dyDescent="0.25">
      <c r="A42" s="242" t="s">
        <v>290</v>
      </c>
      <c r="B42">
        <v>649.9</v>
      </c>
      <c r="C42">
        <v>271.7</v>
      </c>
      <c r="D42">
        <v>828.2</v>
      </c>
      <c r="E42">
        <v>27.1</v>
      </c>
      <c r="F42">
        <v>0</v>
      </c>
      <c r="G42">
        <v>0</v>
      </c>
    </row>
    <row r="43" spans="1:7" ht="15" x14ac:dyDescent="0.25">
      <c r="A43" s="242" t="s">
        <v>291</v>
      </c>
      <c r="B43">
        <v>4</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231.4</v>
      </c>
      <c r="C45">
        <v>337.1</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277</v>
      </c>
      <c r="C47">
        <v>257.10000000000002</v>
      </c>
      <c r="D47">
        <v>160.19999999999999</v>
      </c>
      <c r="E47">
        <v>125.6</v>
      </c>
      <c r="F47">
        <v>0</v>
      </c>
      <c r="G47">
        <v>0</v>
      </c>
    </row>
    <row r="48" spans="1:7" ht="15" x14ac:dyDescent="0.25">
      <c r="A48" s="242" t="s">
        <v>296</v>
      </c>
      <c r="B48">
        <v>40.700000000000003</v>
      </c>
      <c r="C48">
        <v>39.6</v>
      </c>
      <c r="D48">
        <v>54.4</v>
      </c>
      <c r="E48">
        <v>49.2</v>
      </c>
      <c r="F48">
        <v>0</v>
      </c>
      <c r="G48">
        <v>0</v>
      </c>
    </row>
    <row r="49" spans="1:7" ht="15" x14ac:dyDescent="0.25">
      <c r="A49" s="242" t="s">
        <v>297</v>
      </c>
      <c r="B49">
        <v>0.7</v>
      </c>
      <c r="C49">
        <v>2.2999999999999998</v>
      </c>
      <c r="D49">
        <v>1</v>
      </c>
      <c r="E49">
        <v>4.8</v>
      </c>
      <c r="F49">
        <v>0</v>
      </c>
      <c r="G49">
        <v>0</v>
      </c>
    </row>
    <row r="50" spans="1:7" ht="15" x14ac:dyDescent="0.25">
      <c r="A50" s="242" t="s">
        <v>298</v>
      </c>
      <c r="B50">
        <v>6917.3</v>
      </c>
      <c r="C50">
        <v>4154.8</v>
      </c>
      <c r="D50">
        <v>2982.8</v>
      </c>
      <c r="E50">
        <v>1899.9</v>
      </c>
      <c r="F50">
        <v>1004.9</v>
      </c>
      <c r="G50">
        <v>0</v>
      </c>
    </row>
    <row r="51" spans="1:7" ht="15" x14ac:dyDescent="0.25">
      <c r="A51" s="242" t="s">
        <v>299</v>
      </c>
      <c r="B51">
        <v>88</v>
      </c>
      <c r="C51">
        <v>6</v>
      </c>
      <c r="D51">
        <v>12.3</v>
      </c>
      <c r="E51">
        <v>28.7</v>
      </c>
      <c r="F51">
        <v>0</v>
      </c>
      <c r="G51">
        <v>0</v>
      </c>
    </row>
    <row r="52" spans="1:7" ht="15" x14ac:dyDescent="0.25">
      <c r="A52" s="242" t="s">
        <v>300</v>
      </c>
      <c r="B52">
        <v>228.5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145.19999999999999</v>
      </c>
      <c r="C54">
        <v>143.6</v>
      </c>
      <c r="D54">
        <v>26.2</v>
      </c>
      <c r="E54">
        <v>41.8</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108</v>
      </c>
      <c r="C57" t="s">
        <v>108</v>
      </c>
      <c r="D57" t="s">
        <v>118</v>
      </c>
      <c r="E57" t="s">
        <v>264</v>
      </c>
      <c r="F57" t="s">
        <v>264</v>
      </c>
      <c r="G57" t="s">
        <v>113</v>
      </c>
    </row>
    <row r="58" spans="1:7" ht="15" x14ac:dyDescent="0.25">
      <c r="A58" s="242" t="s">
        <v>305</v>
      </c>
      <c r="B58">
        <v>11397.8</v>
      </c>
      <c r="C58">
        <v>8858.4</v>
      </c>
      <c r="D58">
        <v>5814.5</v>
      </c>
      <c r="E58">
        <v>4402.2</v>
      </c>
      <c r="F58">
        <v>1004.9</v>
      </c>
      <c r="G58">
        <v>0</v>
      </c>
    </row>
    <row r="59" spans="1:7" ht="15" x14ac:dyDescent="0.25">
      <c r="A59" s="242" t="s">
        <v>306</v>
      </c>
      <c r="B59">
        <v>2078.4</v>
      </c>
      <c r="C59">
        <v>1469.2</v>
      </c>
      <c r="D59">
        <v>0</v>
      </c>
      <c r="E59">
        <v>0</v>
      </c>
      <c r="F59">
        <v>33</v>
      </c>
      <c r="G59">
        <v>0</v>
      </c>
    </row>
    <row r="60" spans="1:7" ht="15" x14ac:dyDescent="0.25">
      <c r="A60" s="242" t="s">
        <v>573</v>
      </c>
      <c r="B60" t="s">
        <v>108</v>
      </c>
      <c r="C60" t="s">
        <v>108</v>
      </c>
      <c r="D60" t="s">
        <v>118</v>
      </c>
      <c r="E60" t="s">
        <v>264</v>
      </c>
      <c r="F60" t="s">
        <v>264</v>
      </c>
      <c r="G60" t="s">
        <v>113</v>
      </c>
    </row>
    <row r="61" spans="1:7" ht="15" x14ac:dyDescent="0.25">
      <c r="A61" s="242" t="s">
        <v>307</v>
      </c>
      <c r="B61">
        <v>13476.2</v>
      </c>
      <c r="C61">
        <v>10327.6</v>
      </c>
      <c r="D61">
        <v>5814.5</v>
      </c>
      <c r="E61">
        <v>4402.2</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108</v>
      </c>
      <c r="C64" t="s">
        <v>108</v>
      </c>
      <c r="D64" t="s">
        <v>118</v>
      </c>
      <c r="E64" t="s">
        <v>264</v>
      </c>
      <c r="F64" t="s">
        <v>264</v>
      </c>
      <c r="G64" t="s">
        <v>113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indexed="46"/>
  </sheetPr>
  <dimension ref="A1:AO65630"/>
  <sheetViews>
    <sheetView zoomScaleNormal="100" workbookViewId="0">
      <pane xSplit="1" ySplit="3" topLeftCell="B958" activePane="bottomRight" state="frozen"/>
      <selection pane="topRight"/>
      <selection pane="bottomLeft"/>
      <selection pane="bottomRight" activeCell="B970" sqref="B970"/>
    </sheetView>
  </sheetViews>
  <sheetFormatPr defaultRowHeight="13.2" x14ac:dyDescent="0.25"/>
  <cols>
    <col min="1" max="1" width="14.88671875" customWidth="1"/>
    <col min="2" max="2" width="15" customWidth="1"/>
    <col min="3" max="3" width="13.5546875" bestFit="1" customWidth="1"/>
    <col min="4" max="5" width="13.44140625" bestFit="1" customWidth="1"/>
    <col min="6" max="6" width="10.44140625" bestFit="1" customWidth="1"/>
    <col min="7" max="7" width="11" customWidth="1"/>
    <col min="8" max="9" width="12.33203125" customWidth="1"/>
    <col min="10" max="10" width="12.6640625" customWidth="1"/>
    <col min="11" max="11" width="12.109375" customWidth="1"/>
    <col min="12" max="12" width="11.88671875" customWidth="1"/>
    <col min="15" max="15" width="8.88671875" customWidth="1"/>
    <col min="16" max="16" width="10.44140625" bestFit="1" customWidth="1"/>
  </cols>
  <sheetData>
    <row r="1" spans="1:32" ht="15.6" x14ac:dyDescent="0.3">
      <c r="A1" s="3" t="s">
        <v>394</v>
      </c>
      <c r="B1" s="146" t="s">
        <v>5</v>
      </c>
      <c r="C1" s="146"/>
      <c r="D1" s="381" t="s">
        <v>1</v>
      </c>
      <c r="E1" s="382"/>
      <c r="F1" s="381" t="s">
        <v>2</v>
      </c>
      <c r="G1" s="382"/>
      <c r="H1" s="147" t="s">
        <v>9</v>
      </c>
      <c r="I1" s="146"/>
      <c r="J1" s="148" t="s">
        <v>314</v>
      </c>
      <c r="K1" s="148" t="s">
        <v>313</v>
      </c>
      <c r="M1" s="166"/>
      <c r="N1" s="167"/>
      <c r="Y1" s="364"/>
      <c r="Z1" s="364"/>
      <c r="AA1" s="365"/>
      <c r="AB1" s="365"/>
      <c r="AC1" s="365"/>
      <c r="AD1" s="365"/>
      <c r="AE1" s="365"/>
      <c r="AF1" s="365"/>
    </row>
    <row r="2" spans="1:32" ht="13.8" x14ac:dyDescent="0.25">
      <c r="A2" s="3" t="s">
        <v>379</v>
      </c>
      <c r="B2" s="141" t="s">
        <v>10</v>
      </c>
      <c r="C2" s="200" t="s">
        <v>11</v>
      </c>
      <c r="D2" s="142" t="s">
        <v>10</v>
      </c>
      <c r="E2" s="220" t="s">
        <v>11</v>
      </c>
      <c r="F2" s="142" t="s">
        <v>10</v>
      </c>
      <c r="G2" s="143" t="s">
        <v>11</v>
      </c>
      <c r="H2" s="144" t="s">
        <v>4</v>
      </c>
      <c r="I2" s="142"/>
      <c r="J2" s="145" t="s">
        <v>234</v>
      </c>
      <c r="K2" s="142" t="s">
        <v>312</v>
      </c>
      <c r="L2" s="7"/>
      <c r="M2" s="166"/>
      <c r="N2" s="14"/>
    </row>
    <row r="3" spans="1:32" x14ac:dyDescent="0.25">
      <c r="A3" s="3" t="s">
        <v>378</v>
      </c>
      <c r="M3" s="177"/>
      <c r="N3" s="176"/>
      <c r="Y3" s="25"/>
    </row>
    <row r="4" spans="1:32" x14ac:dyDescent="0.25">
      <c r="A4" s="10">
        <f t="shared" ref="A4:A67" si="0">+A5-7</f>
        <v>38680</v>
      </c>
      <c r="B4" s="4">
        <v>7813.5</v>
      </c>
      <c r="C4" s="4">
        <v>9141.4</v>
      </c>
      <c r="D4" s="4">
        <v>10251.299999999999</v>
      </c>
      <c r="E4" s="4">
        <v>10258</v>
      </c>
      <c r="F4" s="4">
        <f t="shared" ref="F4:F22" si="1">+B4+D4</f>
        <v>18064.8</v>
      </c>
      <c r="G4" s="4">
        <f t="shared" ref="G4:G15" si="2">+C4+E4</f>
        <v>19399.400000000001</v>
      </c>
      <c r="H4" s="1">
        <f t="shared" ref="H4:H22" si="3">+F4/G4-1</f>
        <v>-6.8795942142540589E-2</v>
      </c>
      <c r="I4" s="1"/>
      <c r="M4" s="177"/>
      <c r="N4" s="176"/>
      <c r="Y4" s="25"/>
    </row>
    <row r="5" spans="1:32" x14ac:dyDescent="0.25">
      <c r="A5" s="10">
        <f t="shared" si="0"/>
        <v>38687</v>
      </c>
      <c r="B5" s="4">
        <v>7759.2</v>
      </c>
      <c r="C5" s="4">
        <v>8917.1</v>
      </c>
      <c r="D5" s="4">
        <v>10917.4</v>
      </c>
      <c r="E5" s="4">
        <v>11065.4</v>
      </c>
      <c r="F5" s="4">
        <f t="shared" si="1"/>
        <v>18676.599999999999</v>
      </c>
      <c r="G5" s="4">
        <f t="shared" si="2"/>
        <v>19982.5</v>
      </c>
      <c r="H5" s="1">
        <f t="shared" si="3"/>
        <v>-6.5352183160265254E-2</v>
      </c>
      <c r="I5" s="1"/>
      <c r="M5" s="177"/>
      <c r="N5" s="176"/>
      <c r="Y5" s="25"/>
    </row>
    <row r="6" spans="1:32" x14ac:dyDescent="0.25">
      <c r="A6" s="10">
        <f t="shared" si="0"/>
        <v>38694</v>
      </c>
      <c r="B6" s="4">
        <v>7432.4</v>
      </c>
      <c r="C6" s="4">
        <v>8624</v>
      </c>
      <c r="D6" s="4">
        <v>11938.5</v>
      </c>
      <c r="E6" s="4">
        <v>12273.4</v>
      </c>
      <c r="F6" s="4">
        <f t="shared" si="1"/>
        <v>19370.900000000001</v>
      </c>
      <c r="G6" s="4">
        <f t="shared" si="2"/>
        <v>20897.400000000001</v>
      </c>
      <c r="H6" s="1">
        <f t="shared" si="3"/>
        <v>-7.3047364743939469E-2</v>
      </c>
      <c r="I6" s="1"/>
      <c r="M6" s="177"/>
      <c r="N6" s="176"/>
      <c r="Y6" s="25"/>
    </row>
    <row r="7" spans="1:32" x14ac:dyDescent="0.25">
      <c r="A7" s="10">
        <f t="shared" si="0"/>
        <v>38701</v>
      </c>
      <c r="B7" s="4">
        <v>7334.4</v>
      </c>
      <c r="C7" s="4">
        <v>8113.4</v>
      </c>
      <c r="D7" s="4">
        <v>12957.1</v>
      </c>
      <c r="E7" s="4">
        <v>13420.7</v>
      </c>
      <c r="F7" s="4">
        <f t="shared" si="1"/>
        <v>20291.5</v>
      </c>
      <c r="G7" s="4">
        <f t="shared" si="2"/>
        <v>21534.1</v>
      </c>
      <c r="H7" s="1">
        <f t="shared" si="3"/>
        <v>-5.7703827882289005E-2</v>
      </c>
      <c r="I7" s="1"/>
      <c r="M7" s="177"/>
      <c r="N7" s="176"/>
    </row>
    <row r="8" spans="1:32" x14ac:dyDescent="0.25">
      <c r="A8" s="10">
        <f t="shared" si="0"/>
        <v>38708</v>
      </c>
      <c r="B8" s="4">
        <v>7037.3</v>
      </c>
      <c r="C8" s="4">
        <v>7770.2</v>
      </c>
      <c r="D8" s="4">
        <v>14137.5</v>
      </c>
      <c r="E8" s="4">
        <v>14489.7</v>
      </c>
      <c r="F8" s="4">
        <f t="shared" si="1"/>
        <v>21174.799999999999</v>
      </c>
      <c r="G8" s="4">
        <f t="shared" si="2"/>
        <v>22259.9</v>
      </c>
      <c r="H8" s="1">
        <f t="shared" si="3"/>
        <v>-4.8746849716306051E-2</v>
      </c>
      <c r="I8" s="1"/>
      <c r="M8" s="178"/>
      <c r="N8" s="179"/>
    </row>
    <row r="9" spans="1:32" x14ac:dyDescent="0.25">
      <c r="A9" s="10">
        <f t="shared" si="0"/>
        <v>38715</v>
      </c>
      <c r="B9" s="4">
        <v>6618.9</v>
      </c>
      <c r="C9" s="4">
        <v>7496.3</v>
      </c>
      <c r="D9" s="4">
        <v>14916.1</v>
      </c>
      <c r="E9" s="4">
        <v>15460.5</v>
      </c>
      <c r="F9" s="4">
        <f t="shared" si="1"/>
        <v>21535</v>
      </c>
      <c r="G9" s="4">
        <f t="shared" si="2"/>
        <v>22956.799999999999</v>
      </c>
      <c r="H9" s="1">
        <f t="shared" si="3"/>
        <v>-6.1933718985224373E-2</v>
      </c>
      <c r="I9" s="1"/>
    </row>
    <row r="10" spans="1:32" x14ac:dyDescent="0.25">
      <c r="A10" s="10">
        <f t="shared" si="0"/>
        <v>38722</v>
      </c>
      <c r="B10" s="4">
        <v>5991.3</v>
      </c>
      <c r="C10" s="4">
        <v>6974.5</v>
      </c>
      <c r="D10" s="4">
        <v>16072.6</v>
      </c>
      <c r="E10" s="4">
        <v>16412.7</v>
      </c>
      <c r="F10" s="4">
        <f t="shared" si="1"/>
        <v>22063.9</v>
      </c>
      <c r="G10" s="4">
        <f t="shared" si="2"/>
        <v>23387.200000000001</v>
      </c>
      <c r="H10" s="1">
        <f t="shared" si="3"/>
        <v>-5.6582233016350791E-2</v>
      </c>
      <c r="I10" s="1"/>
    </row>
    <row r="11" spans="1:32" x14ac:dyDescent="0.25">
      <c r="A11" s="10">
        <f t="shared" si="0"/>
        <v>38729</v>
      </c>
      <c r="B11" s="4">
        <v>5905.2</v>
      </c>
      <c r="C11" s="4">
        <v>6999</v>
      </c>
      <c r="D11" s="4">
        <v>16731.099999999999</v>
      </c>
      <c r="E11" s="4">
        <v>17046.5</v>
      </c>
      <c r="F11" s="4">
        <f t="shared" si="1"/>
        <v>22636.3</v>
      </c>
      <c r="G11" s="4">
        <f t="shared" si="2"/>
        <v>24045.5</v>
      </c>
      <c r="H11" s="1">
        <f t="shared" si="3"/>
        <v>-5.8605560291946523E-2</v>
      </c>
      <c r="I11" s="1"/>
      <c r="J11">
        <v>48260</v>
      </c>
    </row>
    <row r="12" spans="1:32" x14ac:dyDescent="0.25">
      <c r="A12" s="10">
        <f t="shared" si="0"/>
        <v>38736</v>
      </c>
      <c r="B12" s="4">
        <v>7415.7</v>
      </c>
      <c r="C12" s="4">
        <v>6839.6</v>
      </c>
      <c r="D12" s="4">
        <v>18582.599999999999</v>
      </c>
      <c r="E12" s="4">
        <v>18877.8</v>
      </c>
      <c r="F12" s="4">
        <f t="shared" si="1"/>
        <v>25998.3</v>
      </c>
      <c r="G12" s="4">
        <f t="shared" si="2"/>
        <v>25717.4</v>
      </c>
      <c r="H12" s="1">
        <f t="shared" si="3"/>
        <v>1.0922566044778925E-2</v>
      </c>
      <c r="I12" s="1"/>
    </row>
    <row r="13" spans="1:32" x14ac:dyDescent="0.25">
      <c r="A13" s="10">
        <f t="shared" si="0"/>
        <v>38743</v>
      </c>
      <c r="B13" s="4">
        <v>7858.4</v>
      </c>
      <c r="C13" s="4">
        <v>6256.8</v>
      </c>
      <c r="D13" s="4">
        <v>19502.3</v>
      </c>
      <c r="E13" s="4">
        <v>19754.5</v>
      </c>
      <c r="F13" s="4">
        <f t="shared" si="1"/>
        <v>27360.699999999997</v>
      </c>
      <c r="G13" s="4">
        <f t="shared" si="2"/>
        <v>26011.3</v>
      </c>
      <c r="H13" s="1">
        <f t="shared" si="3"/>
        <v>5.1877453260698259E-2</v>
      </c>
      <c r="I13" s="1"/>
    </row>
    <row r="14" spans="1:32" x14ac:dyDescent="0.25">
      <c r="A14" s="10">
        <f t="shared" si="0"/>
        <v>38750</v>
      </c>
      <c r="B14" s="4">
        <v>8455</v>
      </c>
      <c r="C14" s="4"/>
      <c r="D14" s="4">
        <v>20517.599999999999</v>
      </c>
      <c r="E14" s="4"/>
      <c r="F14" s="4">
        <f t="shared" si="1"/>
        <v>28972.6</v>
      </c>
      <c r="G14" s="4">
        <v>27006.799999999999</v>
      </c>
      <c r="H14" s="1">
        <f t="shared" si="3"/>
        <v>7.2789075343987486E-2</v>
      </c>
      <c r="I14" s="1"/>
    </row>
    <row r="15" spans="1:32" x14ac:dyDescent="0.25">
      <c r="A15" s="10">
        <f t="shared" si="0"/>
        <v>38757</v>
      </c>
      <c r="B15" s="4">
        <v>8829.4</v>
      </c>
      <c r="C15" s="4">
        <v>6768.7</v>
      </c>
      <c r="D15" s="4">
        <v>21340.400000000001</v>
      </c>
      <c r="E15" s="4">
        <v>21024.2</v>
      </c>
      <c r="F15" s="4">
        <f t="shared" si="1"/>
        <v>30169.800000000003</v>
      </c>
      <c r="G15" s="4">
        <f t="shared" si="2"/>
        <v>27792.9</v>
      </c>
      <c r="H15" s="1">
        <f t="shared" si="3"/>
        <v>8.5521841909264706E-2</v>
      </c>
      <c r="I15" s="1"/>
    </row>
    <row r="16" spans="1:32" x14ac:dyDescent="0.25">
      <c r="A16" s="10">
        <f t="shared" si="0"/>
        <v>38764</v>
      </c>
      <c r="B16" s="4">
        <v>9280.7999999999993</v>
      </c>
      <c r="C16" s="4"/>
      <c r="D16" s="4">
        <v>22379.599999999999</v>
      </c>
      <c r="E16" s="4"/>
      <c r="F16" s="4">
        <f t="shared" si="1"/>
        <v>31660.399999999998</v>
      </c>
      <c r="G16" s="4"/>
      <c r="H16" s="1" t="e">
        <f t="shared" si="3"/>
        <v>#DIV/0!</v>
      </c>
      <c r="I16" s="1"/>
    </row>
    <row r="17" spans="1:15" x14ac:dyDescent="0.25">
      <c r="A17" s="10">
        <f t="shared" si="0"/>
        <v>38771</v>
      </c>
      <c r="B17" s="4">
        <v>8934.7999999999993</v>
      </c>
      <c r="C17" s="4"/>
      <c r="D17" s="4">
        <v>23339.1</v>
      </c>
      <c r="E17" s="4"/>
      <c r="F17" s="4">
        <f t="shared" si="1"/>
        <v>32273.899999999998</v>
      </c>
      <c r="G17" s="4"/>
      <c r="H17" s="1" t="e">
        <f t="shared" si="3"/>
        <v>#DIV/0!</v>
      </c>
      <c r="I17" s="1"/>
    </row>
    <row r="18" spans="1:15" x14ac:dyDescent="0.25">
      <c r="A18" s="10">
        <f t="shared" si="0"/>
        <v>38778</v>
      </c>
      <c r="B18" s="4">
        <v>9246.2999999999993</v>
      </c>
      <c r="C18" s="4"/>
      <c r="D18" s="4">
        <v>24440.9</v>
      </c>
      <c r="E18" s="4"/>
      <c r="F18" s="4">
        <f t="shared" si="1"/>
        <v>33687.199999999997</v>
      </c>
      <c r="G18" s="4"/>
      <c r="H18" s="1" t="e">
        <f t="shared" si="3"/>
        <v>#DIV/0!</v>
      </c>
      <c r="I18" s="1"/>
    </row>
    <row r="19" spans="1:15" x14ac:dyDescent="0.25">
      <c r="A19" s="10">
        <f t="shared" si="0"/>
        <v>38785</v>
      </c>
      <c r="B19" s="4">
        <v>9442.6</v>
      </c>
      <c r="C19" s="4"/>
      <c r="D19" s="4">
        <v>25213.1</v>
      </c>
      <c r="E19" s="4"/>
      <c r="F19" s="4">
        <f t="shared" si="1"/>
        <v>34655.699999999997</v>
      </c>
      <c r="G19" s="4"/>
      <c r="H19" s="1" t="e">
        <f t="shared" si="3"/>
        <v>#DIV/0!</v>
      </c>
      <c r="I19" s="1"/>
    </row>
    <row r="20" spans="1:15" x14ac:dyDescent="0.25">
      <c r="A20" s="10">
        <f t="shared" si="0"/>
        <v>38792</v>
      </c>
      <c r="B20" s="4">
        <v>9141.4</v>
      </c>
      <c r="C20" s="4"/>
      <c r="D20" s="4">
        <v>26425.7</v>
      </c>
      <c r="E20" s="4"/>
      <c r="F20" s="4">
        <f t="shared" si="1"/>
        <v>35567.1</v>
      </c>
      <c r="G20" s="4"/>
      <c r="H20" s="1" t="e">
        <f t="shared" si="3"/>
        <v>#DIV/0!</v>
      </c>
      <c r="I20" s="1"/>
    </row>
    <row r="21" spans="1:15" x14ac:dyDescent="0.25">
      <c r="A21" s="10">
        <f t="shared" si="0"/>
        <v>38799</v>
      </c>
      <c r="B21" s="4">
        <v>9285</v>
      </c>
      <c r="C21" s="4"/>
      <c r="D21" s="4">
        <v>27320.9</v>
      </c>
      <c r="E21" s="4"/>
      <c r="F21" s="4">
        <f t="shared" si="1"/>
        <v>36605.9</v>
      </c>
      <c r="G21" s="4"/>
      <c r="H21" s="1" t="e">
        <f t="shared" si="3"/>
        <v>#DIV/0!</v>
      </c>
      <c r="I21" s="1"/>
    </row>
    <row r="22" spans="1:15" x14ac:dyDescent="0.25">
      <c r="A22" s="10">
        <f t="shared" si="0"/>
        <v>38806</v>
      </c>
      <c r="B22" s="4">
        <v>8754.7999999999993</v>
      </c>
      <c r="C22" s="4"/>
      <c r="D22" s="4">
        <v>28510.5</v>
      </c>
      <c r="E22" s="4"/>
      <c r="F22" s="4">
        <f t="shared" si="1"/>
        <v>37265.300000000003</v>
      </c>
      <c r="G22" s="4"/>
      <c r="H22" s="1" t="e">
        <f t="shared" si="3"/>
        <v>#DIV/0!</v>
      </c>
      <c r="I22" s="1"/>
    </row>
    <row r="23" spans="1:15" x14ac:dyDescent="0.25">
      <c r="A23" s="10">
        <f t="shared" si="0"/>
        <v>38813</v>
      </c>
      <c r="B23" s="4">
        <v>8687.4</v>
      </c>
      <c r="C23" s="4">
        <v>7576.2</v>
      </c>
      <c r="D23" s="4">
        <v>29392.6</v>
      </c>
      <c r="E23" s="4">
        <v>27325.8</v>
      </c>
      <c r="F23" s="2">
        <f t="shared" ref="F23:G74" si="4">+B23+D23</f>
        <v>38080</v>
      </c>
      <c r="G23" s="2">
        <f t="shared" si="4"/>
        <v>34902</v>
      </c>
      <c r="H23" s="13">
        <f t="shared" ref="H23:H76" si="5">+(F23/G23-1)*100</f>
        <v>9.1054953870838276</v>
      </c>
      <c r="I23" s="13"/>
      <c r="O23" s="4"/>
    </row>
    <row r="24" spans="1:15" x14ac:dyDescent="0.25">
      <c r="A24" s="10">
        <f t="shared" si="0"/>
        <v>38820</v>
      </c>
      <c r="B24" s="4">
        <v>8888.4</v>
      </c>
      <c r="C24" s="4">
        <v>7394</v>
      </c>
      <c r="D24" s="4">
        <v>30294.7</v>
      </c>
      <c r="E24" s="4">
        <v>28176.5</v>
      </c>
      <c r="F24" s="2">
        <f t="shared" si="4"/>
        <v>39183.1</v>
      </c>
      <c r="G24" s="2">
        <f t="shared" si="4"/>
        <v>35570.5</v>
      </c>
      <c r="H24" s="13">
        <f t="shared" si="5"/>
        <v>10.15616873532843</v>
      </c>
      <c r="I24" s="13"/>
      <c r="N24" s="1"/>
      <c r="O24" s="4"/>
    </row>
    <row r="25" spans="1:15" x14ac:dyDescent="0.25">
      <c r="A25" s="10">
        <f t="shared" si="0"/>
        <v>38827</v>
      </c>
      <c r="B25">
        <v>8475.4</v>
      </c>
      <c r="D25">
        <v>31477.3</v>
      </c>
      <c r="F25" s="2">
        <f t="shared" si="4"/>
        <v>39952.699999999997</v>
      </c>
      <c r="G25" s="2">
        <f t="shared" si="4"/>
        <v>0</v>
      </c>
      <c r="H25" s="13" t="e">
        <f t="shared" si="5"/>
        <v>#DIV/0!</v>
      </c>
      <c r="I25" s="13"/>
      <c r="N25" s="1"/>
      <c r="O25" s="4"/>
    </row>
    <row r="26" spans="1:15" x14ac:dyDescent="0.25">
      <c r="A26" s="10">
        <f t="shared" si="0"/>
        <v>38834</v>
      </c>
      <c r="B26" s="4">
        <v>8702.5</v>
      </c>
      <c r="C26">
        <v>6565.8</v>
      </c>
      <c r="D26" s="4">
        <v>32532.400000000001</v>
      </c>
      <c r="E26">
        <v>30120.7</v>
      </c>
      <c r="F26" s="2">
        <f t="shared" si="4"/>
        <v>41234.9</v>
      </c>
      <c r="G26" s="2">
        <f t="shared" si="4"/>
        <v>36686.5</v>
      </c>
      <c r="H26" s="13">
        <f t="shared" si="5"/>
        <v>12.398021070421006</v>
      </c>
      <c r="I26" s="13"/>
      <c r="N26" s="1"/>
      <c r="O26" s="4"/>
    </row>
    <row r="27" spans="1:15" x14ac:dyDescent="0.25">
      <c r="A27" s="10">
        <f t="shared" si="0"/>
        <v>38841</v>
      </c>
      <c r="B27" s="4">
        <v>8702.9</v>
      </c>
      <c r="C27" s="4">
        <v>7097.5</v>
      </c>
      <c r="D27" s="4">
        <v>33637.1</v>
      </c>
      <c r="E27" s="4">
        <v>30978.6</v>
      </c>
      <c r="F27" s="2">
        <f t="shared" si="4"/>
        <v>42340</v>
      </c>
      <c r="G27" s="2">
        <f t="shared" si="4"/>
        <v>38076.1</v>
      </c>
      <c r="H27" s="13">
        <f t="shared" si="5"/>
        <v>11.198363277751655</v>
      </c>
      <c r="I27" s="13"/>
      <c r="J27" s="13">
        <f>+(F27/F26-1)*100</f>
        <v>2.6800113496091793</v>
      </c>
      <c r="K27" s="13"/>
      <c r="L27" s="13"/>
      <c r="N27" s="1"/>
      <c r="O27" s="4"/>
    </row>
    <row r="28" spans="1:15" x14ac:dyDescent="0.25">
      <c r="A28" s="10">
        <f t="shared" si="0"/>
        <v>38848</v>
      </c>
      <c r="B28" s="4">
        <v>9156.9</v>
      </c>
      <c r="D28" s="4">
        <v>34723</v>
      </c>
      <c r="F28" s="2">
        <f t="shared" si="4"/>
        <v>43879.9</v>
      </c>
      <c r="G28" s="2">
        <f t="shared" si="4"/>
        <v>0</v>
      </c>
      <c r="H28" s="13" t="e">
        <f t="shared" si="5"/>
        <v>#DIV/0!</v>
      </c>
      <c r="I28" s="13"/>
      <c r="N28" s="1"/>
      <c r="O28" s="4"/>
    </row>
    <row r="29" spans="1:15" x14ac:dyDescent="0.25">
      <c r="A29" s="10">
        <f t="shared" si="0"/>
        <v>38855</v>
      </c>
      <c r="B29" s="4">
        <v>8815.5</v>
      </c>
      <c r="C29">
        <v>6734</v>
      </c>
      <c r="D29" s="4">
        <v>36200.800000000003</v>
      </c>
      <c r="E29">
        <v>32746.5</v>
      </c>
      <c r="F29" s="2">
        <f t="shared" si="4"/>
        <v>45016.3</v>
      </c>
      <c r="G29" s="2">
        <f t="shared" si="4"/>
        <v>39480.5</v>
      </c>
      <c r="H29" s="13">
        <f t="shared" si="5"/>
        <v>14.021605602765931</v>
      </c>
      <c r="I29" s="13"/>
      <c r="J29">
        <v>636.9</v>
      </c>
      <c r="N29" s="1"/>
      <c r="O29" s="4"/>
    </row>
    <row r="30" spans="1:15" x14ac:dyDescent="0.25">
      <c r="A30" s="10">
        <f t="shared" si="0"/>
        <v>38862</v>
      </c>
      <c r="B30" s="4">
        <v>8717.4</v>
      </c>
      <c r="C30">
        <v>6668.4</v>
      </c>
      <c r="D30" s="4">
        <v>37454.9</v>
      </c>
      <c r="E30">
        <v>33556.6</v>
      </c>
      <c r="F30" s="2">
        <f t="shared" si="4"/>
        <v>46172.3</v>
      </c>
      <c r="G30" s="2">
        <f t="shared" si="4"/>
        <v>40225</v>
      </c>
      <c r="H30" s="13">
        <f t="shared" si="5"/>
        <v>14.785083903045383</v>
      </c>
      <c r="I30" s="13"/>
      <c r="J30">
        <v>715</v>
      </c>
      <c r="N30" s="1"/>
      <c r="O30" s="4"/>
    </row>
    <row r="31" spans="1:15" x14ac:dyDescent="0.25">
      <c r="A31" s="10">
        <f t="shared" si="0"/>
        <v>38869</v>
      </c>
      <c r="B31" s="4">
        <v>8420.4</v>
      </c>
      <c r="C31">
        <v>6385.7</v>
      </c>
      <c r="D31" s="4">
        <v>38619.199999999997</v>
      </c>
      <c r="E31">
        <v>34400.800000000003</v>
      </c>
      <c r="F31" s="2">
        <f t="shared" si="4"/>
        <v>47039.6</v>
      </c>
      <c r="G31" s="2">
        <f t="shared" si="4"/>
        <v>40786.5</v>
      </c>
      <c r="H31" s="13">
        <f t="shared" si="5"/>
        <v>15.33129834626652</v>
      </c>
      <c r="I31" s="13"/>
      <c r="J31">
        <v>762.4</v>
      </c>
      <c r="N31" s="1"/>
      <c r="O31" s="4"/>
    </row>
    <row r="32" spans="1:15" x14ac:dyDescent="0.25">
      <c r="A32" s="10">
        <f t="shared" si="0"/>
        <v>38876</v>
      </c>
      <c r="B32" s="4">
        <v>8745.9</v>
      </c>
      <c r="C32">
        <v>6208.2</v>
      </c>
      <c r="D32" s="4">
        <v>39758.400000000001</v>
      </c>
      <c r="E32">
        <v>35212.1</v>
      </c>
      <c r="F32" s="2">
        <f t="shared" si="4"/>
        <v>48504.3</v>
      </c>
      <c r="G32" s="2">
        <f t="shared" si="4"/>
        <v>41420.299999999996</v>
      </c>
      <c r="H32" s="13">
        <f t="shared" si="5"/>
        <v>17.102724992334693</v>
      </c>
      <c r="I32" s="13"/>
      <c r="J32">
        <v>836.8</v>
      </c>
      <c r="N32" s="1"/>
      <c r="O32" s="4"/>
    </row>
    <row r="33" spans="1:30" x14ac:dyDescent="0.25">
      <c r="A33" s="10">
        <f t="shared" si="0"/>
        <v>38883</v>
      </c>
      <c r="B33" s="4">
        <v>9037.2999999999993</v>
      </c>
      <c r="C33">
        <v>5649.6</v>
      </c>
      <c r="D33" s="4">
        <v>41042.199999999997</v>
      </c>
      <c r="E33">
        <v>36278.800000000003</v>
      </c>
      <c r="F33" s="2">
        <f t="shared" si="4"/>
        <v>50079.5</v>
      </c>
      <c r="G33" s="2">
        <f t="shared" si="4"/>
        <v>41928.400000000001</v>
      </c>
      <c r="H33" s="13">
        <f t="shared" si="5"/>
        <v>19.440522414401684</v>
      </c>
      <c r="I33" s="13"/>
      <c r="J33">
        <v>1077.4000000000001</v>
      </c>
      <c r="N33" s="1"/>
      <c r="O33" s="4"/>
    </row>
    <row r="34" spans="1:30" x14ac:dyDescent="0.25">
      <c r="A34" s="10">
        <f t="shared" si="0"/>
        <v>38890</v>
      </c>
      <c r="B34" s="2">
        <v>9213.5</v>
      </c>
      <c r="C34">
        <v>5808.6</v>
      </c>
      <c r="D34" s="4">
        <v>42219.8</v>
      </c>
      <c r="E34">
        <v>37336.400000000001</v>
      </c>
      <c r="F34" s="2">
        <f t="shared" si="4"/>
        <v>51433.3</v>
      </c>
      <c r="G34" s="2">
        <f t="shared" si="4"/>
        <v>43145</v>
      </c>
      <c r="H34" s="13">
        <f t="shared" si="5"/>
        <v>19.210337234905552</v>
      </c>
      <c r="I34" s="13"/>
      <c r="J34">
        <v>1751.2</v>
      </c>
      <c r="N34" s="1"/>
      <c r="O34" s="4"/>
      <c r="P34" s="2"/>
    </row>
    <row r="35" spans="1:30" x14ac:dyDescent="0.25">
      <c r="A35" s="10">
        <f t="shared" si="0"/>
        <v>38897</v>
      </c>
      <c r="B35" s="2">
        <v>8999.7999999999993</v>
      </c>
      <c r="C35">
        <v>5977.4</v>
      </c>
      <c r="D35" s="4">
        <v>43249.2</v>
      </c>
      <c r="E35">
        <v>38109.699999999997</v>
      </c>
      <c r="F35" s="2">
        <f t="shared" si="4"/>
        <v>52249</v>
      </c>
      <c r="G35" s="2">
        <f t="shared" si="4"/>
        <v>44087.1</v>
      </c>
      <c r="H35" s="13">
        <f t="shared" si="5"/>
        <v>18.513125154523657</v>
      </c>
      <c r="I35" s="13"/>
      <c r="J35">
        <v>2210.5</v>
      </c>
      <c r="N35" s="1"/>
      <c r="O35" s="4"/>
    </row>
    <row r="36" spans="1:30" x14ac:dyDescent="0.25">
      <c r="A36" s="10">
        <f t="shared" si="0"/>
        <v>38904</v>
      </c>
      <c r="B36" s="2">
        <v>8655.6</v>
      </c>
      <c r="C36">
        <v>5724.8</v>
      </c>
      <c r="D36" s="4">
        <v>44156.6</v>
      </c>
      <c r="E36">
        <v>38685.300000000003</v>
      </c>
      <c r="F36" s="2">
        <f t="shared" si="4"/>
        <v>52812.2</v>
      </c>
      <c r="G36" s="2">
        <f t="shared" si="4"/>
        <v>44410.100000000006</v>
      </c>
      <c r="H36" s="13">
        <f t="shared" si="5"/>
        <v>18.919344923789836</v>
      </c>
      <c r="I36" s="13"/>
      <c r="J36">
        <v>2289.9</v>
      </c>
      <c r="N36" s="1"/>
      <c r="O36" s="4"/>
    </row>
    <row r="37" spans="1:30" x14ac:dyDescent="0.25">
      <c r="A37" s="10">
        <f t="shared" si="0"/>
        <v>38911</v>
      </c>
      <c r="B37" s="2">
        <v>7794</v>
      </c>
      <c r="C37">
        <v>5507.7</v>
      </c>
      <c r="D37" s="4">
        <v>45358.3</v>
      </c>
      <c r="E37">
        <v>39498.6</v>
      </c>
      <c r="F37" s="2">
        <f t="shared" si="4"/>
        <v>53152.3</v>
      </c>
      <c r="G37" s="2">
        <f t="shared" si="4"/>
        <v>45006.299999999996</v>
      </c>
      <c r="H37" s="13">
        <f t="shared" si="5"/>
        <v>18.099688265865012</v>
      </c>
      <c r="I37" s="13"/>
      <c r="J37">
        <v>2582.4</v>
      </c>
      <c r="N37" s="1"/>
      <c r="O37" s="4"/>
      <c r="P37" s="2"/>
    </row>
    <row r="38" spans="1:30" x14ac:dyDescent="0.25">
      <c r="A38" s="10">
        <f t="shared" si="0"/>
        <v>38918</v>
      </c>
      <c r="B38" s="2">
        <v>7387.1</v>
      </c>
      <c r="C38">
        <v>5159.8999999999996</v>
      </c>
      <c r="D38" s="4">
        <v>46741</v>
      </c>
      <c r="E38">
        <v>40485</v>
      </c>
      <c r="F38" s="2">
        <f t="shared" si="4"/>
        <v>54128.1</v>
      </c>
      <c r="G38" s="2">
        <f t="shared" si="4"/>
        <v>45644.9</v>
      </c>
      <c r="H38" s="13">
        <f t="shared" si="5"/>
        <v>18.585208862326354</v>
      </c>
      <c r="I38" s="13"/>
      <c r="J38">
        <v>2695.4</v>
      </c>
      <c r="N38" s="1"/>
      <c r="O38" s="4"/>
      <c r="P38" s="2"/>
    </row>
    <row r="39" spans="1:30" x14ac:dyDescent="0.25">
      <c r="A39" s="10">
        <f t="shared" si="0"/>
        <v>38925</v>
      </c>
      <c r="B39" s="2">
        <v>7113.7</v>
      </c>
      <c r="C39">
        <v>4498.1000000000004</v>
      </c>
      <c r="D39" s="4">
        <v>47911.4</v>
      </c>
      <c r="E39">
        <v>41374.6</v>
      </c>
      <c r="F39" s="2">
        <f t="shared" si="4"/>
        <v>55025.1</v>
      </c>
      <c r="G39" s="2">
        <f t="shared" si="4"/>
        <v>45872.7</v>
      </c>
      <c r="H39" s="13">
        <f t="shared" si="5"/>
        <v>19.951735999843056</v>
      </c>
      <c r="I39" s="13"/>
      <c r="J39">
        <v>3397.3</v>
      </c>
      <c r="N39" s="1"/>
      <c r="O39" s="4"/>
    </row>
    <row r="40" spans="1:30" x14ac:dyDescent="0.25">
      <c r="A40" s="10">
        <f t="shared" si="0"/>
        <v>38932</v>
      </c>
      <c r="B40" s="2">
        <v>6961.4</v>
      </c>
      <c r="C40">
        <v>4608.6000000000004</v>
      </c>
      <c r="D40" s="4">
        <v>49226.2</v>
      </c>
      <c r="E40">
        <v>42337.3</v>
      </c>
      <c r="F40" s="2">
        <f t="shared" si="4"/>
        <v>56187.6</v>
      </c>
      <c r="G40" s="2">
        <f t="shared" si="4"/>
        <v>46945.9</v>
      </c>
      <c r="H40" s="13">
        <f t="shared" si="5"/>
        <v>19.685851160591227</v>
      </c>
      <c r="I40" s="13"/>
      <c r="J40">
        <v>3953.2</v>
      </c>
      <c r="N40" s="1"/>
      <c r="O40" s="4"/>
      <c r="V40" s="383"/>
      <c r="W40" s="383"/>
      <c r="X40" s="383"/>
      <c r="Y40" s="383"/>
    </row>
    <row r="41" spans="1:30" x14ac:dyDescent="0.25">
      <c r="A41" s="10">
        <f t="shared" si="0"/>
        <v>38939</v>
      </c>
      <c r="B41" s="2">
        <v>6305.9</v>
      </c>
      <c r="C41">
        <v>4329.7</v>
      </c>
      <c r="D41" s="4">
        <v>50450.2</v>
      </c>
      <c r="E41">
        <v>43081.3</v>
      </c>
      <c r="F41" s="2">
        <f t="shared" si="4"/>
        <v>56756.1</v>
      </c>
      <c r="G41" s="2">
        <f t="shared" si="4"/>
        <v>47411</v>
      </c>
      <c r="H41" s="13">
        <f t="shared" si="5"/>
        <v>19.710826601421605</v>
      </c>
      <c r="I41" s="13"/>
      <c r="J41">
        <v>4983.3</v>
      </c>
      <c r="N41" s="1"/>
      <c r="O41" s="4"/>
    </row>
    <row r="42" spans="1:30" x14ac:dyDescent="0.25">
      <c r="A42" s="10">
        <f t="shared" si="0"/>
        <v>38946</v>
      </c>
      <c r="B42" s="2">
        <v>5304.9</v>
      </c>
      <c r="C42">
        <v>3798.7</v>
      </c>
      <c r="D42" s="4">
        <v>51632.3</v>
      </c>
      <c r="E42">
        <v>43931.1</v>
      </c>
      <c r="F42" s="2">
        <f t="shared" si="4"/>
        <v>56937.200000000004</v>
      </c>
      <c r="G42" s="2">
        <f t="shared" si="4"/>
        <v>47729.799999999996</v>
      </c>
      <c r="H42" s="13">
        <f t="shared" si="5"/>
        <v>19.29067375098996</v>
      </c>
      <c r="I42" s="13"/>
      <c r="J42">
        <v>6538</v>
      </c>
      <c r="N42" s="1"/>
    </row>
    <row r="43" spans="1:30" x14ac:dyDescent="0.25">
      <c r="A43" s="10">
        <f t="shared" si="0"/>
        <v>38953</v>
      </c>
      <c r="B43" s="2">
        <v>3470.1</v>
      </c>
      <c r="C43">
        <v>2780.4</v>
      </c>
      <c r="D43" s="4">
        <v>53120.3</v>
      </c>
      <c r="E43">
        <v>44940.800000000003</v>
      </c>
      <c r="F43" s="2">
        <f t="shared" si="4"/>
        <v>56590.400000000001</v>
      </c>
      <c r="G43" s="2">
        <f t="shared" si="4"/>
        <v>47721.200000000004</v>
      </c>
      <c r="H43" s="13">
        <f t="shared" si="5"/>
        <v>18.585450491605403</v>
      </c>
      <c r="I43" s="13"/>
      <c r="J43">
        <v>8566</v>
      </c>
      <c r="AA43" s="4"/>
      <c r="AB43" s="4"/>
      <c r="AD43" s="4"/>
    </row>
    <row r="44" spans="1:30" x14ac:dyDescent="0.25">
      <c r="A44" s="10">
        <f t="shared" si="0"/>
        <v>38960</v>
      </c>
      <c r="B44" s="2">
        <v>2454.1999999999998</v>
      </c>
      <c r="C44">
        <v>2247.1999999999998</v>
      </c>
      <c r="D44" s="4">
        <v>54353.599999999999</v>
      </c>
      <c r="E44">
        <v>45414</v>
      </c>
      <c r="F44" s="2">
        <f t="shared" si="4"/>
        <v>56807.799999999996</v>
      </c>
      <c r="G44" s="2">
        <f t="shared" si="4"/>
        <v>47661.2</v>
      </c>
      <c r="H44" s="13">
        <f t="shared" si="5"/>
        <v>19.190872239893242</v>
      </c>
      <c r="I44" s="13"/>
      <c r="J44">
        <v>11934</v>
      </c>
      <c r="AA44" s="4"/>
      <c r="AB44" s="4"/>
    </row>
    <row r="45" spans="1:30" x14ac:dyDescent="0.25">
      <c r="A45" s="10">
        <f t="shared" si="0"/>
        <v>38967</v>
      </c>
      <c r="B45" s="2">
        <v>11500.7</v>
      </c>
      <c r="C45">
        <v>7985.8</v>
      </c>
      <c r="D45" s="4">
        <v>1103.2</v>
      </c>
      <c r="E45">
        <v>436</v>
      </c>
      <c r="F45" s="2">
        <f t="shared" si="4"/>
        <v>12603.900000000001</v>
      </c>
      <c r="G45" s="2">
        <f t="shared" si="4"/>
        <v>8421.7999999999993</v>
      </c>
      <c r="H45" s="13">
        <f t="shared" si="5"/>
        <v>49.658030349806495</v>
      </c>
      <c r="I45" s="13"/>
      <c r="K45">
        <v>1</v>
      </c>
      <c r="T45" s="2"/>
      <c r="V45" s="4"/>
      <c r="X45" s="2"/>
      <c r="Y45" s="2"/>
      <c r="Z45" s="13"/>
      <c r="AA45" s="4"/>
      <c r="AB45" s="4"/>
    </row>
    <row r="46" spans="1:30" x14ac:dyDescent="0.25">
      <c r="A46" s="10">
        <f t="shared" si="0"/>
        <v>38974</v>
      </c>
      <c r="B46" s="2">
        <v>11138.2</v>
      </c>
      <c r="C46">
        <v>7817.6</v>
      </c>
      <c r="D46" s="4">
        <v>2478.4</v>
      </c>
      <c r="E46">
        <v>914.8</v>
      </c>
      <c r="F46" s="2">
        <f t="shared" si="4"/>
        <v>13616.6</v>
      </c>
      <c r="G46" s="2">
        <f t="shared" si="4"/>
        <v>8732.4</v>
      </c>
      <c r="H46" s="13">
        <f t="shared" si="5"/>
        <v>55.931931656818293</v>
      </c>
      <c r="I46" s="13"/>
      <c r="J46" s="4">
        <f t="shared" ref="J46:J52" si="6">+F46-F45</f>
        <v>1012.6999999999989</v>
      </c>
      <c r="K46">
        <v>2</v>
      </c>
      <c r="T46" s="2"/>
      <c r="V46" s="4"/>
      <c r="X46" s="2"/>
      <c r="Y46" s="2"/>
      <c r="Z46" s="13"/>
      <c r="AA46" s="4"/>
      <c r="AB46" s="4"/>
      <c r="AC46" s="4"/>
      <c r="AD46" s="4"/>
    </row>
    <row r="47" spans="1:30" x14ac:dyDescent="0.25">
      <c r="A47" s="10">
        <f t="shared" si="0"/>
        <v>38981</v>
      </c>
      <c r="B47" s="2">
        <v>10731.6</v>
      </c>
      <c r="C47">
        <v>7564.1</v>
      </c>
      <c r="D47" s="4">
        <v>3714.7</v>
      </c>
      <c r="E47">
        <v>2307</v>
      </c>
      <c r="F47" s="2">
        <f t="shared" si="4"/>
        <v>14446.3</v>
      </c>
      <c r="G47" s="2">
        <f t="shared" si="4"/>
        <v>9871.1</v>
      </c>
      <c r="H47" s="13">
        <f t="shared" si="5"/>
        <v>46.349444337510491</v>
      </c>
      <c r="I47" s="13"/>
      <c r="J47" s="4">
        <f t="shared" si="6"/>
        <v>829.69999999999891</v>
      </c>
      <c r="K47">
        <v>3</v>
      </c>
      <c r="T47" s="2"/>
      <c r="V47" s="4"/>
      <c r="X47" s="2"/>
      <c r="Y47" s="2"/>
      <c r="Z47" s="13"/>
      <c r="AA47" s="4"/>
      <c r="AB47" s="4"/>
      <c r="AC47" s="4"/>
      <c r="AD47" s="4"/>
    </row>
    <row r="48" spans="1:30" x14ac:dyDescent="0.25">
      <c r="A48" s="10">
        <f t="shared" si="0"/>
        <v>38988</v>
      </c>
      <c r="B48" s="2">
        <v>10706.6</v>
      </c>
      <c r="C48">
        <v>7735.2</v>
      </c>
      <c r="D48" s="4">
        <v>4897.8999999999996</v>
      </c>
      <c r="E48">
        <v>3088.5</v>
      </c>
      <c r="F48" s="2">
        <f t="shared" si="4"/>
        <v>15604.5</v>
      </c>
      <c r="G48" s="2">
        <f t="shared" si="4"/>
        <v>10823.7</v>
      </c>
      <c r="H48" s="13">
        <f t="shared" si="5"/>
        <v>44.169738629119415</v>
      </c>
      <c r="I48" s="13"/>
      <c r="J48" s="4">
        <f t="shared" si="6"/>
        <v>1158.2000000000007</v>
      </c>
      <c r="K48">
        <v>4</v>
      </c>
      <c r="T48" s="2"/>
      <c r="V48" s="4"/>
      <c r="X48" s="2"/>
      <c r="Y48" s="2"/>
      <c r="Z48" s="13"/>
      <c r="AA48" s="4"/>
      <c r="AB48" s="4"/>
      <c r="AC48" s="4"/>
      <c r="AD48" s="4"/>
    </row>
    <row r="49" spans="1:41" x14ac:dyDescent="0.25">
      <c r="A49" s="10">
        <f t="shared" si="0"/>
        <v>38995</v>
      </c>
      <c r="B49" s="2">
        <v>10893.3</v>
      </c>
      <c r="C49">
        <v>7645.1</v>
      </c>
      <c r="D49" s="4">
        <v>5998</v>
      </c>
      <c r="E49">
        <v>4106.3</v>
      </c>
      <c r="F49" s="2">
        <f t="shared" si="4"/>
        <v>16891.3</v>
      </c>
      <c r="G49" s="2">
        <f t="shared" si="4"/>
        <v>11751.400000000001</v>
      </c>
      <c r="H49" s="13">
        <f t="shared" si="5"/>
        <v>43.738618377384796</v>
      </c>
      <c r="I49" s="13"/>
      <c r="J49" s="4">
        <f t="shared" si="6"/>
        <v>1286.7999999999993</v>
      </c>
      <c r="K49">
        <v>5</v>
      </c>
      <c r="T49" s="2"/>
      <c r="V49" s="4"/>
      <c r="X49" s="2"/>
      <c r="Y49" s="2"/>
      <c r="Z49" s="13"/>
      <c r="AA49" s="4"/>
      <c r="AB49" s="4"/>
      <c r="AC49" s="4"/>
      <c r="AD49" s="4"/>
    </row>
    <row r="50" spans="1:41" x14ac:dyDescent="0.25">
      <c r="A50" s="10">
        <f t="shared" si="0"/>
        <v>39002</v>
      </c>
      <c r="B50" s="2">
        <v>10625.6</v>
      </c>
      <c r="C50">
        <v>7379.6</v>
      </c>
      <c r="D50" s="4">
        <v>7086</v>
      </c>
      <c r="E50">
        <v>5335.4</v>
      </c>
      <c r="F50" s="2">
        <f t="shared" si="4"/>
        <v>17711.599999999999</v>
      </c>
      <c r="G50" s="2">
        <f t="shared" si="4"/>
        <v>12715</v>
      </c>
      <c r="H50" s="13">
        <f t="shared" si="5"/>
        <v>39.296893432953198</v>
      </c>
      <c r="I50" s="13"/>
      <c r="J50" s="4">
        <f t="shared" si="6"/>
        <v>820.29999999999927</v>
      </c>
      <c r="K50">
        <v>6</v>
      </c>
      <c r="N50" s="4"/>
      <c r="T50" s="2"/>
      <c r="V50" s="4"/>
      <c r="X50" s="2"/>
      <c r="Y50" s="2"/>
      <c r="Z50" s="13"/>
      <c r="AA50" s="4"/>
      <c r="AB50" s="4"/>
      <c r="AC50" s="4"/>
      <c r="AD50" s="4"/>
      <c r="AH50" s="4"/>
    </row>
    <row r="51" spans="1:41" x14ac:dyDescent="0.25">
      <c r="A51" s="10">
        <f t="shared" si="0"/>
        <v>39009</v>
      </c>
      <c r="B51" s="2">
        <v>10871.5</v>
      </c>
      <c r="C51">
        <v>7149.9</v>
      </c>
      <c r="D51" s="4">
        <v>7886</v>
      </c>
      <c r="E51">
        <v>6283.6</v>
      </c>
      <c r="F51" s="2">
        <f t="shared" si="4"/>
        <v>18757.5</v>
      </c>
      <c r="G51" s="2">
        <f t="shared" si="4"/>
        <v>13433.5</v>
      </c>
      <c r="H51" s="13">
        <f t="shared" si="5"/>
        <v>39.632262627014555</v>
      </c>
      <c r="I51" s="13"/>
      <c r="J51" s="4">
        <f t="shared" si="6"/>
        <v>1045.9000000000015</v>
      </c>
      <c r="K51">
        <v>7</v>
      </c>
      <c r="T51" s="2"/>
      <c r="V51" s="4"/>
      <c r="X51" s="2"/>
      <c r="Y51" s="2"/>
      <c r="Z51" s="13"/>
      <c r="AA51" s="4"/>
      <c r="AB51" s="4"/>
      <c r="AC51" s="4"/>
      <c r="AD51" s="4"/>
    </row>
    <row r="52" spans="1:41" x14ac:dyDescent="0.25">
      <c r="A52" s="10">
        <f t="shared" si="0"/>
        <v>39016</v>
      </c>
      <c r="B52" s="2">
        <v>10796.9</v>
      </c>
      <c r="C52">
        <v>7353.7</v>
      </c>
      <c r="D52" s="4">
        <v>8987.7999999999993</v>
      </c>
      <c r="E52">
        <v>7297.9</v>
      </c>
      <c r="F52" s="2">
        <f t="shared" si="4"/>
        <v>19784.699999999997</v>
      </c>
      <c r="G52" s="2">
        <f t="shared" si="4"/>
        <v>14651.599999999999</v>
      </c>
      <c r="H52" s="13">
        <f t="shared" si="5"/>
        <v>35.034398973490944</v>
      </c>
      <c r="I52" s="13"/>
      <c r="J52" s="4">
        <f t="shared" si="6"/>
        <v>1027.1999999999971</v>
      </c>
      <c r="K52">
        <v>8</v>
      </c>
      <c r="T52" s="2"/>
      <c r="V52" s="4"/>
      <c r="X52" s="2"/>
      <c r="Y52" s="2"/>
      <c r="Z52" s="13"/>
      <c r="AA52" s="4"/>
      <c r="AB52" s="4"/>
      <c r="AC52" s="4"/>
      <c r="AD52" s="4"/>
    </row>
    <row r="53" spans="1:41" x14ac:dyDescent="0.25">
      <c r="A53" s="10">
        <f t="shared" si="0"/>
        <v>39023</v>
      </c>
      <c r="B53" s="26">
        <v>11552.1</v>
      </c>
      <c r="C53">
        <v>7315</v>
      </c>
      <c r="D53" s="4">
        <v>10161.799999999999</v>
      </c>
      <c r="E53">
        <v>8220.7999999999993</v>
      </c>
      <c r="F53" s="2">
        <f t="shared" si="4"/>
        <v>21713.9</v>
      </c>
      <c r="G53" s="2">
        <f t="shared" si="4"/>
        <v>15535.8</v>
      </c>
      <c r="H53" s="13">
        <f t="shared" si="5"/>
        <v>39.766861056398795</v>
      </c>
      <c r="I53" s="13"/>
      <c r="J53" s="4">
        <f t="shared" ref="J53:J63" si="7">+F53-F52</f>
        <v>1929.2000000000044</v>
      </c>
      <c r="K53">
        <v>9</v>
      </c>
      <c r="T53" s="2"/>
      <c r="V53" s="4"/>
      <c r="X53" s="2"/>
      <c r="Y53" s="2"/>
      <c r="Z53" s="13"/>
      <c r="AA53" s="4"/>
      <c r="AB53" s="4"/>
      <c r="AC53" s="4"/>
      <c r="AD53" s="4"/>
      <c r="AL53" s="4"/>
      <c r="AN53" s="4"/>
    </row>
    <row r="54" spans="1:41" x14ac:dyDescent="0.25">
      <c r="A54" s="10">
        <f t="shared" si="0"/>
        <v>39030</v>
      </c>
      <c r="B54" s="26">
        <v>11943.8</v>
      </c>
      <c r="C54">
        <v>7748.1</v>
      </c>
      <c r="D54" s="4">
        <v>11165.7</v>
      </c>
      <c r="E54">
        <v>9281.9</v>
      </c>
      <c r="F54" s="2">
        <f t="shared" si="4"/>
        <v>23109.5</v>
      </c>
      <c r="G54" s="2">
        <f t="shared" si="4"/>
        <v>17030</v>
      </c>
      <c r="H54" s="13">
        <f t="shared" si="5"/>
        <v>35.698766881973</v>
      </c>
      <c r="I54" s="13"/>
      <c r="J54" s="4">
        <f t="shared" si="7"/>
        <v>1395.5999999999985</v>
      </c>
      <c r="K54">
        <v>10</v>
      </c>
      <c r="N54" s="1"/>
      <c r="T54" s="2"/>
      <c r="V54" s="4"/>
      <c r="X54" s="2"/>
      <c r="Y54" s="2"/>
      <c r="AA54" s="4"/>
      <c r="AB54" s="4"/>
      <c r="AC54" s="4"/>
      <c r="AD54" s="4"/>
      <c r="AG54" s="4"/>
      <c r="AL54" s="4"/>
      <c r="AM54" s="4"/>
      <c r="AN54" s="4"/>
      <c r="AO54" s="4"/>
    </row>
    <row r="55" spans="1:41" x14ac:dyDescent="0.25">
      <c r="A55" s="10">
        <f t="shared" si="0"/>
        <v>39037</v>
      </c>
      <c r="B55" s="27">
        <v>11765.1</v>
      </c>
      <c r="C55">
        <v>7813.5</v>
      </c>
      <c r="D55" s="4">
        <v>12386.6</v>
      </c>
      <c r="E55">
        <v>10249.200000000001</v>
      </c>
      <c r="F55" s="2">
        <f t="shared" si="4"/>
        <v>24151.7</v>
      </c>
      <c r="G55" s="2">
        <f t="shared" si="4"/>
        <v>18062.7</v>
      </c>
      <c r="H55" s="13">
        <f t="shared" si="5"/>
        <v>33.71035338017019</v>
      </c>
      <c r="I55" s="13"/>
      <c r="J55" s="4">
        <f t="shared" si="7"/>
        <v>1042.2000000000007</v>
      </c>
      <c r="K55">
        <v>11</v>
      </c>
      <c r="T55" s="4"/>
      <c r="X55" s="2"/>
      <c r="AA55" s="4"/>
      <c r="AB55" s="4"/>
      <c r="AC55" s="4"/>
      <c r="AD55" s="4"/>
      <c r="AG55" s="4"/>
      <c r="AL55" s="4"/>
      <c r="AM55" s="4"/>
      <c r="AN55" s="4"/>
      <c r="AO55" s="4"/>
    </row>
    <row r="56" spans="1:41" x14ac:dyDescent="0.25">
      <c r="A56" s="10">
        <f t="shared" si="0"/>
        <v>39044</v>
      </c>
      <c r="B56" s="26">
        <v>11889</v>
      </c>
      <c r="C56">
        <v>7759.2</v>
      </c>
      <c r="D56" s="4">
        <v>13283.9</v>
      </c>
      <c r="E56">
        <v>10915.3</v>
      </c>
      <c r="F56" s="2">
        <f t="shared" si="4"/>
        <v>25172.9</v>
      </c>
      <c r="G56" s="2">
        <f t="shared" si="4"/>
        <v>18674.5</v>
      </c>
      <c r="H56" s="13">
        <f t="shared" si="5"/>
        <v>34.798254303997432</v>
      </c>
      <c r="I56" s="13"/>
      <c r="J56" s="4">
        <f t="shared" si="7"/>
        <v>1021.2000000000007</v>
      </c>
      <c r="K56">
        <v>12</v>
      </c>
      <c r="T56" s="4"/>
      <c r="X56" s="2"/>
      <c r="AA56" s="4"/>
      <c r="AB56" s="4"/>
      <c r="AC56" s="4"/>
      <c r="AD56" s="4"/>
      <c r="AG56" s="4"/>
      <c r="AL56" s="4"/>
      <c r="AM56" s="4"/>
      <c r="AN56" s="4"/>
      <c r="AO56" s="4"/>
    </row>
    <row r="57" spans="1:41" x14ac:dyDescent="0.25">
      <c r="A57" s="10">
        <f t="shared" si="0"/>
        <v>39051</v>
      </c>
      <c r="B57" s="26">
        <v>11329.3</v>
      </c>
      <c r="C57">
        <v>7432.4</v>
      </c>
      <c r="D57" s="4">
        <v>14656.3</v>
      </c>
      <c r="E57">
        <v>11936.4</v>
      </c>
      <c r="F57" s="2">
        <f t="shared" si="4"/>
        <v>25985.599999999999</v>
      </c>
      <c r="G57" s="2">
        <f t="shared" si="4"/>
        <v>19368.8</v>
      </c>
      <c r="H57" s="13">
        <f t="shared" si="5"/>
        <v>34.162157696914619</v>
      </c>
      <c r="I57" s="13"/>
      <c r="J57" s="4">
        <f t="shared" si="7"/>
        <v>812.69999999999709</v>
      </c>
      <c r="K57">
        <v>13</v>
      </c>
      <c r="M57" s="4"/>
      <c r="T57" s="4"/>
      <c r="X57" s="2"/>
      <c r="AA57" s="4"/>
      <c r="AB57" s="4"/>
      <c r="AC57" s="4"/>
      <c r="AD57" s="4"/>
      <c r="AG57" s="4"/>
      <c r="AL57" s="4"/>
      <c r="AM57" s="4"/>
      <c r="AN57" s="4"/>
      <c r="AO57" s="4"/>
    </row>
    <row r="58" spans="1:41" x14ac:dyDescent="0.25">
      <c r="A58" s="10">
        <f t="shared" si="0"/>
        <v>39058</v>
      </c>
      <c r="B58" s="27">
        <v>11493</v>
      </c>
      <c r="C58">
        <v>7334.4</v>
      </c>
      <c r="D58" s="4">
        <v>15892.9</v>
      </c>
      <c r="E58">
        <v>12950.5</v>
      </c>
      <c r="F58" s="2">
        <f t="shared" si="4"/>
        <v>27385.9</v>
      </c>
      <c r="G58" s="2">
        <f t="shared" si="4"/>
        <v>20284.900000000001</v>
      </c>
      <c r="H58" s="13">
        <f t="shared" si="5"/>
        <v>35.006334761324929</v>
      </c>
      <c r="I58" s="13"/>
      <c r="J58" s="4">
        <f t="shared" si="7"/>
        <v>1400.3000000000029</v>
      </c>
      <c r="K58">
        <v>14</v>
      </c>
      <c r="T58" s="4"/>
      <c r="X58" s="2"/>
      <c r="AA58" s="4"/>
      <c r="AB58" s="4"/>
      <c r="AC58" s="4"/>
      <c r="AD58" s="4"/>
      <c r="AG58" s="4"/>
      <c r="AL58" s="4"/>
      <c r="AM58" s="4"/>
      <c r="AN58" s="4"/>
      <c r="AO58" s="4"/>
    </row>
    <row r="59" spans="1:41" x14ac:dyDescent="0.25">
      <c r="A59" s="10">
        <f t="shared" si="0"/>
        <v>39065</v>
      </c>
      <c r="B59" s="27">
        <v>11854.8</v>
      </c>
      <c r="C59">
        <v>7037.3</v>
      </c>
      <c r="D59" s="4">
        <v>16796</v>
      </c>
      <c r="E59">
        <v>14130.4</v>
      </c>
      <c r="F59" s="2">
        <f t="shared" si="4"/>
        <v>28650.799999999999</v>
      </c>
      <c r="G59" s="2">
        <f t="shared" si="4"/>
        <v>21167.7</v>
      </c>
      <c r="H59" s="13">
        <f t="shared" si="5"/>
        <v>35.351502525073577</v>
      </c>
      <c r="I59" s="13"/>
      <c r="J59" s="4">
        <f t="shared" si="7"/>
        <v>1264.8999999999978</v>
      </c>
      <c r="K59">
        <v>15</v>
      </c>
      <c r="T59" s="4"/>
      <c r="X59" s="2"/>
      <c r="AA59" s="4"/>
      <c r="AB59" s="4"/>
      <c r="AC59" s="4"/>
      <c r="AD59" s="4"/>
      <c r="AG59" s="4"/>
      <c r="AL59" s="4"/>
      <c r="AM59" s="4"/>
      <c r="AN59" s="4"/>
      <c r="AO59" s="4"/>
    </row>
    <row r="60" spans="1:41" x14ac:dyDescent="0.25">
      <c r="A60" s="10">
        <f t="shared" si="0"/>
        <v>39072</v>
      </c>
      <c r="B60" s="27">
        <v>11890.1</v>
      </c>
      <c r="C60">
        <v>6618.9</v>
      </c>
      <c r="D60" s="4">
        <v>17911</v>
      </c>
      <c r="E60">
        <v>14891.3</v>
      </c>
      <c r="F60" s="2">
        <f t="shared" si="4"/>
        <v>29801.1</v>
      </c>
      <c r="G60" s="2">
        <f t="shared" si="4"/>
        <v>21510.199999999997</v>
      </c>
      <c r="H60" s="13">
        <f t="shared" si="5"/>
        <v>38.544039571924024</v>
      </c>
      <c r="I60" s="13"/>
      <c r="J60" s="4">
        <f t="shared" si="7"/>
        <v>1150.2999999999993</v>
      </c>
      <c r="K60">
        <v>16</v>
      </c>
      <c r="T60" s="4"/>
      <c r="X60" s="2"/>
      <c r="AA60" s="4"/>
      <c r="AB60" s="4"/>
      <c r="AC60" s="4"/>
      <c r="AD60" s="4"/>
      <c r="AG60" s="4"/>
      <c r="AL60" s="4"/>
      <c r="AM60" s="4"/>
      <c r="AN60" s="4"/>
      <c r="AO60" s="4"/>
    </row>
    <row r="61" spans="1:41" x14ac:dyDescent="0.25">
      <c r="A61" s="10">
        <f t="shared" si="0"/>
        <v>39079</v>
      </c>
      <c r="B61" s="27">
        <v>11503.1</v>
      </c>
      <c r="C61">
        <v>5991.3</v>
      </c>
      <c r="D61" s="4">
        <v>18871.5</v>
      </c>
      <c r="E61">
        <v>15978.4</v>
      </c>
      <c r="F61" s="2">
        <f t="shared" si="4"/>
        <v>30374.6</v>
      </c>
      <c r="G61" s="2">
        <f t="shared" si="4"/>
        <v>21969.7</v>
      </c>
      <c r="H61" s="13">
        <f t="shared" si="5"/>
        <v>38.256780930099168</v>
      </c>
      <c r="I61" s="13"/>
      <c r="J61" s="4">
        <f t="shared" si="7"/>
        <v>573.5</v>
      </c>
      <c r="K61">
        <v>17</v>
      </c>
      <c r="T61" s="4"/>
      <c r="X61" s="2"/>
      <c r="AB61" s="4"/>
      <c r="AC61" s="4"/>
      <c r="AD61" s="4"/>
      <c r="AG61" s="4"/>
      <c r="AL61" s="4"/>
      <c r="AM61" s="4"/>
      <c r="AN61" s="4"/>
      <c r="AO61" s="4"/>
    </row>
    <row r="62" spans="1:41" x14ac:dyDescent="0.25">
      <c r="A62" s="10">
        <f t="shared" si="0"/>
        <v>39086</v>
      </c>
      <c r="B62" s="27">
        <v>11827.1</v>
      </c>
      <c r="C62">
        <v>5905.2</v>
      </c>
      <c r="D62" s="4">
        <v>19724.400000000001</v>
      </c>
      <c r="E62">
        <v>16695.7</v>
      </c>
      <c r="F62" s="4">
        <f t="shared" si="4"/>
        <v>31551.5</v>
      </c>
      <c r="G62" s="2">
        <f t="shared" si="4"/>
        <v>22600.9</v>
      </c>
      <c r="H62" s="13">
        <f t="shared" si="5"/>
        <v>39.602847674207652</v>
      </c>
      <c r="I62" s="13"/>
      <c r="J62" s="4">
        <f t="shared" si="7"/>
        <v>1176.9000000000015</v>
      </c>
      <c r="K62">
        <v>18</v>
      </c>
      <c r="T62" s="4"/>
      <c r="X62" s="2"/>
      <c r="AB62" s="4"/>
      <c r="AC62" s="4"/>
      <c r="AD62" s="4"/>
      <c r="AG62" s="4"/>
      <c r="AL62" s="4"/>
      <c r="AM62" s="4"/>
      <c r="AN62" s="4"/>
      <c r="AO62" s="4"/>
    </row>
    <row r="63" spans="1:41" x14ac:dyDescent="0.25">
      <c r="A63" s="10">
        <f t="shared" si="0"/>
        <v>39093</v>
      </c>
      <c r="B63" s="27">
        <v>12245.8</v>
      </c>
      <c r="C63">
        <v>6184.1</v>
      </c>
      <c r="D63" s="4">
        <v>20731.099999999999</v>
      </c>
      <c r="E63">
        <v>17639.099999999999</v>
      </c>
      <c r="F63" s="4">
        <f t="shared" si="4"/>
        <v>32976.899999999994</v>
      </c>
      <c r="G63" s="2">
        <f t="shared" si="4"/>
        <v>23823.199999999997</v>
      </c>
      <c r="H63" s="13">
        <f t="shared" si="5"/>
        <v>38.423469559085241</v>
      </c>
      <c r="I63" s="13"/>
      <c r="J63" s="4">
        <f t="shared" si="7"/>
        <v>1425.3999999999942</v>
      </c>
      <c r="K63">
        <v>19</v>
      </c>
      <c r="T63" s="4"/>
      <c r="X63" s="2"/>
      <c r="AC63" s="4"/>
      <c r="AD63" s="4"/>
      <c r="AG63" s="4"/>
      <c r="AL63" s="4"/>
      <c r="AM63" s="4"/>
      <c r="AN63" s="4"/>
      <c r="AO63" s="4"/>
    </row>
    <row r="64" spans="1:41" x14ac:dyDescent="0.25">
      <c r="A64" s="10">
        <f t="shared" si="0"/>
        <v>39100</v>
      </c>
      <c r="B64" s="27">
        <v>12204.2</v>
      </c>
      <c r="C64">
        <v>7415.7</v>
      </c>
      <c r="D64" s="4">
        <v>21764</v>
      </c>
      <c r="E64">
        <v>18564.900000000001</v>
      </c>
      <c r="F64" s="4">
        <f t="shared" si="4"/>
        <v>33968.199999999997</v>
      </c>
      <c r="G64" s="2">
        <f t="shared" si="4"/>
        <v>25980.600000000002</v>
      </c>
      <c r="H64" s="13">
        <f t="shared" si="5"/>
        <v>30.744478572473287</v>
      </c>
      <c r="I64" s="13"/>
      <c r="J64" s="4">
        <f t="shared" ref="J64:J70" si="8">+F64-F63</f>
        <v>991.30000000000291</v>
      </c>
      <c r="K64">
        <v>20</v>
      </c>
      <c r="T64" s="4"/>
      <c r="AC64" s="4"/>
      <c r="AD64" s="4"/>
      <c r="AG64" s="4"/>
      <c r="AL64" s="4"/>
      <c r="AM64" s="4"/>
      <c r="AN64" s="4"/>
      <c r="AO64" s="4"/>
    </row>
    <row r="65" spans="1:41" x14ac:dyDescent="0.25">
      <c r="A65" s="10">
        <f t="shared" si="0"/>
        <v>39107</v>
      </c>
      <c r="B65" s="27">
        <v>11799.6</v>
      </c>
      <c r="C65">
        <v>7858.4</v>
      </c>
      <c r="D65" s="4">
        <v>22957.200000000001</v>
      </c>
      <c r="E65">
        <v>19500.099999999999</v>
      </c>
      <c r="F65" s="4">
        <f t="shared" si="4"/>
        <v>34756.800000000003</v>
      </c>
      <c r="G65" s="2">
        <f t="shared" si="4"/>
        <v>27358.5</v>
      </c>
      <c r="H65" s="13">
        <f t="shared" si="5"/>
        <v>27.042052744119751</v>
      </c>
      <c r="I65" s="13"/>
      <c r="J65" s="4">
        <f t="shared" si="8"/>
        <v>788.60000000000582</v>
      </c>
      <c r="K65">
        <v>21</v>
      </c>
      <c r="T65" s="4"/>
      <c r="AC65" s="4"/>
      <c r="AD65" s="4"/>
      <c r="AG65" s="4"/>
      <c r="AL65" s="4"/>
      <c r="AM65" s="4"/>
      <c r="AN65" s="4"/>
      <c r="AO65" s="4"/>
    </row>
    <row r="66" spans="1:41" x14ac:dyDescent="0.25">
      <c r="A66" s="10">
        <f t="shared" si="0"/>
        <v>39114</v>
      </c>
      <c r="B66" s="27">
        <v>11687.2</v>
      </c>
      <c r="C66">
        <v>8455</v>
      </c>
      <c r="D66" s="4">
        <v>23987</v>
      </c>
      <c r="E66">
        <v>20517.599999999999</v>
      </c>
      <c r="F66" s="4">
        <f t="shared" si="4"/>
        <v>35674.199999999997</v>
      </c>
      <c r="G66" s="2">
        <f t="shared" si="4"/>
        <v>28972.6</v>
      </c>
      <c r="H66" s="13">
        <f t="shared" si="5"/>
        <v>23.130820154214661</v>
      </c>
      <c r="I66" s="13"/>
      <c r="J66" s="4">
        <f t="shared" si="8"/>
        <v>917.39999999999418</v>
      </c>
      <c r="K66">
        <f t="shared" ref="K66:K71" si="9">+K65+1</f>
        <v>22</v>
      </c>
      <c r="T66" s="4"/>
      <c r="AC66" s="4"/>
      <c r="AD66" s="4"/>
      <c r="AG66" s="4"/>
      <c r="AL66" s="4"/>
      <c r="AM66" s="4"/>
      <c r="AN66" s="4"/>
      <c r="AO66" s="4"/>
    </row>
    <row r="67" spans="1:41" x14ac:dyDescent="0.25">
      <c r="A67" s="10">
        <f t="shared" si="0"/>
        <v>39121</v>
      </c>
      <c r="B67" s="27">
        <v>12076.9</v>
      </c>
      <c r="C67">
        <v>8829.4</v>
      </c>
      <c r="D67" s="4">
        <v>24983.599999999999</v>
      </c>
      <c r="E67">
        <v>21340.400000000001</v>
      </c>
      <c r="F67" s="4">
        <f t="shared" si="4"/>
        <v>37060.5</v>
      </c>
      <c r="G67" s="2">
        <f t="shared" si="4"/>
        <v>30169.800000000003</v>
      </c>
      <c r="H67" s="13">
        <f t="shared" si="5"/>
        <v>22.839727144362886</v>
      </c>
      <c r="I67" s="13"/>
      <c r="J67" s="4">
        <f t="shared" si="8"/>
        <v>1386.3000000000029</v>
      </c>
      <c r="K67">
        <f t="shared" si="9"/>
        <v>23</v>
      </c>
      <c r="T67" s="4"/>
      <c r="AC67" s="4"/>
      <c r="AD67" s="4"/>
      <c r="AG67" s="4"/>
      <c r="AL67" s="4"/>
      <c r="AM67" s="4"/>
      <c r="AN67" s="4"/>
      <c r="AO67" s="4"/>
    </row>
    <row r="68" spans="1:41" x14ac:dyDescent="0.25">
      <c r="A68" s="10">
        <f t="shared" ref="A68:A114" si="10">+A69-7</f>
        <v>39128</v>
      </c>
      <c r="B68" s="27">
        <v>11657.4</v>
      </c>
      <c r="C68">
        <v>9280.7999999999993</v>
      </c>
      <c r="D68" s="4">
        <v>26214.1</v>
      </c>
      <c r="E68">
        <v>22372.1</v>
      </c>
      <c r="F68" s="4">
        <f t="shared" si="4"/>
        <v>37871.5</v>
      </c>
      <c r="G68" s="2">
        <f t="shared" si="4"/>
        <v>31652.899999999998</v>
      </c>
      <c r="H68" s="13">
        <f t="shared" si="5"/>
        <v>19.646225148406636</v>
      </c>
      <c r="I68" s="13"/>
      <c r="J68" s="4">
        <f t="shared" si="8"/>
        <v>811</v>
      </c>
      <c r="K68">
        <f t="shared" si="9"/>
        <v>24</v>
      </c>
      <c r="T68" s="4"/>
      <c r="AC68" s="4"/>
      <c r="AD68" s="4"/>
      <c r="AG68" s="4"/>
      <c r="AL68" s="4"/>
      <c r="AM68" s="4"/>
      <c r="AN68" s="4"/>
      <c r="AO68" s="4"/>
    </row>
    <row r="69" spans="1:41" x14ac:dyDescent="0.25">
      <c r="A69" s="10">
        <f t="shared" si="10"/>
        <v>39135</v>
      </c>
      <c r="B69" s="24">
        <v>11083.8</v>
      </c>
      <c r="C69">
        <v>8934.7999999999993</v>
      </c>
      <c r="D69" s="4">
        <v>27105.8</v>
      </c>
      <c r="E69">
        <v>23324.7</v>
      </c>
      <c r="F69" s="4">
        <f t="shared" si="4"/>
        <v>38189.599999999999</v>
      </c>
      <c r="G69" s="2">
        <f t="shared" si="4"/>
        <v>32259.5</v>
      </c>
      <c r="H69" s="13">
        <f t="shared" si="5"/>
        <v>18.382491979106931</v>
      </c>
      <c r="I69" s="13"/>
      <c r="J69" s="4">
        <f t="shared" si="8"/>
        <v>318.09999999999854</v>
      </c>
      <c r="K69">
        <f t="shared" si="9"/>
        <v>25</v>
      </c>
      <c r="T69" s="4"/>
      <c r="AC69" s="4"/>
      <c r="AD69" s="4"/>
      <c r="AG69" s="4"/>
      <c r="AL69" s="4"/>
      <c r="AM69" s="4"/>
      <c r="AN69" s="4"/>
      <c r="AO69" s="4"/>
    </row>
    <row r="70" spans="1:41" x14ac:dyDescent="0.25">
      <c r="A70" s="10">
        <f t="shared" si="10"/>
        <v>39142</v>
      </c>
      <c r="B70" s="24">
        <v>10730.9</v>
      </c>
      <c r="C70">
        <v>9246.2999999999993</v>
      </c>
      <c r="D70" s="4">
        <v>28647</v>
      </c>
      <c r="E70">
        <v>24376</v>
      </c>
      <c r="F70" s="4">
        <f t="shared" si="4"/>
        <v>39377.9</v>
      </c>
      <c r="G70" s="2">
        <f t="shared" si="4"/>
        <v>33622.300000000003</v>
      </c>
      <c r="H70" s="13">
        <f t="shared" si="5"/>
        <v>17.118400585325809</v>
      </c>
      <c r="I70" s="13"/>
      <c r="J70" s="4">
        <f t="shared" si="8"/>
        <v>1188.3000000000029</v>
      </c>
      <c r="K70">
        <f t="shared" si="9"/>
        <v>26</v>
      </c>
      <c r="T70" s="4"/>
      <c r="AC70" s="4"/>
      <c r="AD70" s="4"/>
      <c r="AG70" s="4"/>
      <c r="AL70" s="4"/>
      <c r="AM70" s="4"/>
      <c r="AN70" s="4"/>
      <c r="AO70" s="4"/>
    </row>
    <row r="71" spans="1:41" x14ac:dyDescent="0.25">
      <c r="A71" s="10">
        <f t="shared" si="10"/>
        <v>39149</v>
      </c>
      <c r="B71" s="24">
        <v>10329.700000000001</v>
      </c>
      <c r="C71">
        <v>9442.6</v>
      </c>
      <c r="D71" s="4">
        <v>29682.2</v>
      </c>
      <c r="E71">
        <v>25209.7</v>
      </c>
      <c r="F71" s="4">
        <f t="shared" si="4"/>
        <v>40011.9</v>
      </c>
      <c r="G71" s="2">
        <f t="shared" si="4"/>
        <v>34652.300000000003</v>
      </c>
      <c r="H71" s="13">
        <f t="shared" si="5"/>
        <v>15.466794411914941</v>
      </c>
      <c r="I71" s="13"/>
      <c r="J71" s="4">
        <f t="shared" ref="J71:J76" si="11">+F71-F70</f>
        <v>634</v>
      </c>
      <c r="K71">
        <f t="shared" si="9"/>
        <v>27</v>
      </c>
      <c r="T71" s="4"/>
      <c r="AC71" s="4"/>
      <c r="AD71" s="4"/>
      <c r="AG71" s="4"/>
      <c r="AL71" s="4"/>
      <c r="AM71" s="4"/>
      <c r="AN71" s="4"/>
      <c r="AO71" s="4"/>
    </row>
    <row r="72" spans="1:41" x14ac:dyDescent="0.25">
      <c r="A72" s="10">
        <f t="shared" si="10"/>
        <v>39156</v>
      </c>
      <c r="B72" s="24">
        <v>10065.6</v>
      </c>
      <c r="C72">
        <v>9141.4</v>
      </c>
      <c r="D72" s="4">
        <v>30587.200000000001</v>
      </c>
      <c r="E72">
        <v>26413.8</v>
      </c>
      <c r="F72" s="4">
        <f t="shared" si="4"/>
        <v>40652.800000000003</v>
      </c>
      <c r="G72" s="2">
        <f t="shared" si="4"/>
        <v>35555.199999999997</v>
      </c>
      <c r="H72" s="13">
        <f t="shared" si="5"/>
        <v>14.337143371433726</v>
      </c>
      <c r="I72" s="13"/>
      <c r="J72" s="4">
        <f t="shared" si="11"/>
        <v>640.90000000000146</v>
      </c>
      <c r="K72">
        <f t="shared" ref="K72:K77" si="12">+K71+1</f>
        <v>28</v>
      </c>
      <c r="M72" s="4"/>
      <c r="T72" s="4"/>
      <c r="AC72" s="4"/>
      <c r="AD72" s="4"/>
      <c r="AG72" s="4"/>
      <c r="AL72" s="4"/>
      <c r="AM72" s="4"/>
      <c r="AN72" s="4"/>
      <c r="AO72" s="4"/>
    </row>
    <row r="73" spans="1:41" x14ac:dyDescent="0.25">
      <c r="A73" s="10">
        <f t="shared" si="10"/>
        <v>39163</v>
      </c>
      <c r="B73" s="24">
        <v>10042.6</v>
      </c>
      <c r="C73">
        <v>9285</v>
      </c>
      <c r="D73" s="4">
        <v>31733.7</v>
      </c>
      <c r="E73">
        <v>27309.1</v>
      </c>
      <c r="F73" s="4">
        <f t="shared" si="4"/>
        <v>41776.300000000003</v>
      </c>
      <c r="G73" s="2">
        <f t="shared" si="4"/>
        <v>36594.1</v>
      </c>
      <c r="H73" s="13">
        <f t="shared" si="5"/>
        <v>14.161299225831492</v>
      </c>
      <c r="I73" s="13"/>
      <c r="J73" s="4">
        <f t="shared" si="11"/>
        <v>1123.5</v>
      </c>
      <c r="K73">
        <f t="shared" si="12"/>
        <v>29</v>
      </c>
      <c r="M73" s="4"/>
      <c r="N73" s="5"/>
      <c r="T73" s="4"/>
      <c r="AC73" s="4"/>
      <c r="AD73" s="4"/>
      <c r="AG73" s="4"/>
      <c r="AL73" s="4"/>
      <c r="AM73" s="4"/>
      <c r="AN73" s="4"/>
      <c r="AO73" s="4"/>
    </row>
    <row r="74" spans="1:41" x14ac:dyDescent="0.25">
      <c r="A74" s="10">
        <f t="shared" si="10"/>
        <v>39170</v>
      </c>
      <c r="B74" s="24">
        <v>9655.9</v>
      </c>
      <c r="C74">
        <v>8754.7999999999993</v>
      </c>
      <c r="D74" s="4">
        <v>32670</v>
      </c>
      <c r="E74">
        <v>28498.6</v>
      </c>
      <c r="F74" s="4">
        <f t="shared" si="4"/>
        <v>42325.9</v>
      </c>
      <c r="G74" s="2">
        <f t="shared" si="4"/>
        <v>37253.399999999994</v>
      </c>
      <c r="H74" s="13">
        <f t="shared" si="5"/>
        <v>13.616206842865374</v>
      </c>
      <c r="I74" s="13"/>
      <c r="J74" s="4">
        <f t="shared" si="11"/>
        <v>549.59999999999854</v>
      </c>
      <c r="K74">
        <f t="shared" si="12"/>
        <v>30</v>
      </c>
      <c r="M74" s="4"/>
      <c r="N74" s="5"/>
      <c r="T74" s="4"/>
      <c r="AC74" s="4"/>
      <c r="AD74" s="4"/>
      <c r="AG74" s="4"/>
      <c r="AL74" s="4"/>
      <c r="AM74" s="4"/>
      <c r="AN74" s="4"/>
      <c r="AO74" s="4"/>
    </row>
    <row r="75" spans="1:41" x14ac:dyDescent="0.25">
      <c r="A75" s="10">
        <f t="shared" si="10"/>
        <v>39177</v>
      </c>
      <c r="B75">
        <v>10246.5</v>
      </c>
      <c r="C75">
        <v>8687.4</v>
      </c>
      <c r="D75">
        <v>33405</v>
      </c>
      <c r="E75">
        <v>29380.7</v>
      </c>
      <c r="F75" s="4">
        <f t="shared" ref="F75:G77" si="13">+B75+D75</f>
        <v>43651.5</v>
      </c>
      <c r="G75" s="2">
        <f t="shared" si="13"/>
        <v>38068.1</v>
      </c>
      <c r="H75" s="13">
        <f t="shared" si="5"/>
        <v>14.666873313876971</v>
      </c>
      <c r="I75" s="13"/>
      <c r="J75" s="4">
        <f t="shared" si="11"/>
        <v>1325.5999999999985</v>
      </c>
      <c r="K75">
        <f t="shared" si="12"/>
        <v>31</v>
      </c>
      <c r="M75" s="4"/>
      <c r="N75" s="5"/>
      <c r="T75" s="4"/>
      <c r="AC75" s="4"/>
      <c r="AD75" s="4"/>
      <c r="AG75" s="4"/>
      <c r="AL75" s="4"/>
      <c r="AM75" s="4"/>
      <c r="AN75" s="4"/>
      <c r="AO75" s="4"/>
    </row>
    <row r="76" spans="1:41" x14ac:dyDescent="0.25">
      <c r="A76" s="10">
        <f t="shared" si="10"/>
        <v>39184</v>
      </c>
      <c r="B76">
        <v>10152.299999999999</v>
      </c>
      <c r="C76">
        <v>8888.4</v>
      </c>
      <c r="D76">
        <v>34302.400000000001</v>
      </c>
      <c r="E76">
        <v>30282.2</v>
      </c>
      <c r="F76" s="4">
        <f t="shared" si="13"/>
        <v>44454.7</v>
      </c>
      <c r="G76" s="2">
        <f t="shared" si="13"/>
        <v>39170.6</v>
      </c>
      <c r="H76" s="13">
        <f t="shared" si="5"/>
        <v>13.489964412084564</v>
      </c>
      <c r="I76" s="13"/>
      <c r="J76" s="4">
        <f t="shared" si="11"/>
        <v>803.19999999999709</v>
      </c>
      <c r="K76">
        <f t="shared" si="12"/>
        <v>32</v>
      </c>
      <c r="M76" s="4"/>
      <c r="N76" s="5"/>
      <c r="AC76" s="4"/>
      <c r="AD76" s="4"/>
      <c r="AG76" s="4"/>
      <c r="AL76" s="4"/>
      <c r="AM76" s="4"/>
      <c r="AN76" s="4"/>
      <c r="AO76" s="4"/>
    </row>
    <row r="77" spans="1:41" x14ac:dyDescent="0.25">
      <c r="A77" s="10">
        <f t="shared" si="10"/>
        <v>39191</v>
      </c>
      <c r="B77">
        <v>10350.4</v>
      </c>
      <c r="C77">
        <v>8475.4</v>
      </c>
      <c r="D77">
        <v>35209.9</v>
      </c>
      <c r="E77">
        <v>31477.7</v>
      </c>
      <c r="F77" s="4">
        <f t="shared" si="13"/>
        <v>45560.3</v>
      </c>
      <c r="G77" s="2">
        <f t="shared" si="13"/>
        <v>39953.1</v>
      </c>
      <c r="H77" s="13">
        <f t="shared" ref="H77:H94" si="14">+(F77/G77-1)*100</f>
        <v>14.034455398955291</v>
      </c>
      <c r="I77" s="13"/>
      <c r="J77" s="4">
        <f t="shared" ref="J77:J82" si="15">+F77-F76</f>
        <v>1105.6000000000058</v>
      </c>
      <c r="K77">
        <f t="shared" si="12"/>
        <v>33</v>
      </c>
      <c r="M77" s="4"/>
      <c r="N77" s="5"/>
      <c r="T77" s="4"/>
      <c r="AC77" s="4"/>
      <c r="AD77" s="4"/>
      <c r="AG77" s="4"/>
      <c r="AL77" s="4"/>
      <c r="AM77" s="4"/>
      <c r="AN77" s="4"/>
      <c r="AO77" s="4"/>
    </row>
    <row r="78" spans="1:41" x14ac:dyDescent="0.25">
      <c r="A78" s="10">
        <f t="shared" si="10"/>
        <v>39198</v>
      </c>
      <c r="B78">
        <v>9879.7000000000007</v>
      </c>
      <c r="C78">
        <v>8702.5</v>
      </c>
      <c r="D78">
        <v>36295.599999999999</v>
      </c>
      <c r="E78">
        <v>32532.799999999999</v>
      </c>
      <c r="F78" s="4">
        <f t="shared" ref="F78:G165" si="16">+B78+D78</f>
        <v>46175.3</v>
      </c>
      <c r="G78" s="2">
        <f t="shared" si="16"/>
        <v>41235.300000000003</v>
      </c>
      <c r="H78" s="13">
        <f t="shared" si="14"/>
        <v>11.980026821679491</v>
      </c>
      <c r="I78" s="13"/>
      <c r="J78" s="4">
        <f t="shared" si="15"/>
        <v>615</v>
      </c>
      <c r="K78">
        <f t="shared" ref="K78:K85" si="17">+K77+1</f>
        <v>34</v>
      </c>
      <c r="M78" s="4"/>
      <c r="N78" s="5"/>
      <c r="O78" s="168"/>
      <c r="T78" s="4"/>
      <c r="AC78" s="4"/>
      <c r="AD78" s="4"/>
      <c r="AG78" s="4"/>
      <c r="AL78" s="4"/>
      <c r="AM78" s="4"/>
      <c r="AN78" s="4"/>
      <c r="AO78" s="4"/>
    </row>
    <row r="79" spans="1:41" x14ac:dyDescent="0.25">
      <c r="A79" s="10">
        <f t="shared" si="10"/>
        <v>39205</v>
      </c>
      <c r="B79">
        <v>9467.7000000000007</v>
      </c>
      <c r="C79">
        <v>8702.9</v>
      </c>
      <c r="D79">
        <v>37161.699999999997</v>
      </c>
      <c r="E79">
        <v>33637.5</v>
      </c>
      <c r="F79" s="4">
        <f t="shared" si="16"/>
        <v>46629.399999999994</v>
      </c>
      <c r="G79" s="2">
        <f t="shared" si="16"/>
        <v>42340.4</v>
      </c>
      <c r="H79" s="13">
        <f t="shared" si="14"/>
        <v>10.129805103400047</v>
      </c>
      <c r="I79" s="13"/>
      <c r="J79" s="4">
        <f t="shared" si="15"/>
        <v>454.09999999999127</v>
      </c>
      <c r="K79">
        <f t="shared" si="17"/>
        <v>35</v>
      </c>
      <c r="M79" s="4"/>
      <c r="N79" s="5"/>
      <c r="O79" s="24"/>
      <c r="T79" s="4"/>
      <c r="AC79" s="4"/>
      <c r="AD79" s="4"/>
      <c r="AG79" s="4"/>
      <c r="AL79" s="4"/>
      <c r="AM79" s="4"/>
      <c r="AN79" s="4"/>
      <c r="AO79" s="4"/>
    </row>
    <row r="80" spans="1:41" x14ac:dyDescent="0.25">
      <c r="A80" s="10">
        <f t="shared" si="10"/>
        <v>39212</v>
      </c>
      <c r="B80">
        <v>9834.7999999999993</v>
      </c>
      <c r="C80">
        <v>9156.9</v>
      </c>
      <c r="D80">
        <v>38308.5</v>
      </c>
      <c r="E80">
        <v>34723.4</v>
      </c>
      <c r="F80" s="4">
        <f t="shared" si="16"/>
        <v>48143.3</v>
      </c>
      <c r="G80" s="2">
        <f t="shared" si="16"/>
        <v>43880.3</v>
      </c>
      <c r="H80" s="13">
        <f t="shared" si="14"/>
        <v>9.7150657584383016</v>
      </c>
      <c r="I80" s="13"/>
      <c r="J80" s="4">
        <f t="shared" si="15"/>
        <v>1513.9000000000087</v>
      </c>
      <c r="K80">
        <f t="shared" si="17"/>
        <v>36</v>
      </c>
      <c r="M80" s="4"/>
      <c r="N80" s="5"/>
      <c r="T80" s="4"/>
      <c r="AC80" s="4"/>
      <c r="AD80" s="4"/>
      <c r="AG80" s="4"/>
      <c r="AL80" s="4"/>
      <c r="AM80" s="4"/>
      <c r="AN80" s="4"/>
      <c r="AO80" s="4"/>
    </row>
    <row r="81" spans="1:41" x14ac:dyDescent="0.25">
      <c r="A81" s="10">
        <f t="shared" si="10"/>
        <v>39219</v>
      </c>
      <c r="B81">
        <v>9682.1</v>
      </c>
      <c r="C81">
        <v>8815.5</v>
      </c>
      <c r="D81">
        <v>39119.4</v>
      </c>
      <c r="E81">
        <v>36201.199999999997</v>
      </c>
      <c r="F81" s="4">
        <f t="shared" si="16"/>
        <v>48801.5</v>
      </c>
      <c r="G81" s="2">
        <f t="shared" si="16"/>
        <v>45016.7</v>
      </c>
      <c r="H81" s="13">
        <f t="shared" si="14"/>
        <v>8.4075465327311925</v>
      </c>
      <c r="I81" s="13"/>
      <c r="J81" s="4">
        <f t="shared" si="15"/>
        <v>658.19999999999709</v>
      </c>
      <c r="K81">
        <f t="shared" si="17"/>
        <v>37</v>
      </c>
      <c r="M81" s="4"/>
      <c r="N81" s="5"/>
      <c r="T81" s="4"/>
      <c r="AC81" s="4"/>
      <c r="AD81" s="4"/>
      <c r="AG81" s="4"/>
      <c r="AL81" s="4"/>
      <c r="AM81" s="4"/>
      <c r="AN81" s="4"/>
      <c r="AO81" s="4"/>
    </row>
    <row r="82" spans="1:41" x14ac:dyDescent="0.25">
      <c r="A82" s="10">
        <f t="shared" si="10"/>
        <v>39226</v>
      </c>
      <c r="B82">
        <v>9268.2000000000007</v>
      </c>
      <c r="C82">
        <v>8717.4</v>
      </c>
      <c r="D82">
        <v>40209.4</v>
      </c>
      <c r="E82">
        <v>37455.4</v>
      </c>
      <c r="F82" s="4">
        <f t="shared" si="16"/>
        <v>49477.600000000006</v>
      </c>
      <c r="G82" s="2">
        <f t="shared" si="16"/>
        <v>46172.800000000003</v>
      </c>
      <c r="H82" s="13">
        <f t="shared" si="14"/>
        <v>7.1574606694850607</v>
      </c>
      <c r="I82" s="13"/>
      <c r="J82" s="4">
        <f t="shared" si="15"/>
        <v>676.10000000000582</v>
      </c>
      <c r="K82">
        <f t="shared" si="17"/>
        <v>38</v>
      </c>
      <c r="M82" s="4"/>
      <c r="N82" s="5"/>
      <c r="O82" s="169"/>
      <c r="T82" s="4"/>
      <c r="AC82" s="4"/>
      <c r="AD82" s="4"/>
      <c r="AG82" s="4"/>
      <c r="AL82" s="4"/>
      <c r="AM82" s="4"/>
      <c r="AN82" s="4"/>
      <c r="AO82" s="4"/>
    </row>
    <row r="83" spans="1:41" x14ac:dyDescent="0.25">
      <c r="A83" s="10">
        <f t="shared" si="10"/>
        <v>39233</v>
      </c>
      <c r="B83">
        <v>8642.2999999999993</v>
      </c>
      <c r="C83">
        <v>8420.4</v>
      </c>
      <c r="D83">
        <v>41211.1</v>
      </c>
      <c r="E83">
        <v>38619.599999999999</v>
      </c>
      <c r="F83" s="4">
        <f t="shared" si="16"/>
        <v>49853.399999999994</v>
      </c>
      <c r="G83" s="2">
        <f t="shared" si="16"/>
        <v>47040</v>
      </c>
      <c r="H83" s="13">
        <f t="shared" si="14"/>
        <v>5.9808673469387674</v>
      </c>
      <c r="I83" s="13"/>
      <c r="J83" s="4">
        <f t="shared" ref="J83:J88" si="18">+F83-F82</f>
        <v>375.79999999998836</v>
      </c>
      <c r="K83">
        <f t="shared" si="17"/>
        <v>39</v>
      </c>
      <c r="M83" s="4"/>
      <c r="N83" s="5"/>
      <c r="T83" s="4"/>
      <c r="AC83" s="4"/>
      <c r="AD83" s="4"/>
      <c r="AG83" s="4"/>
      <c r="AL83" s="4"/>
      <c r="AM83" s="4"/>
      <c r="AN83" s="4"/>
      <c r="AO83" s="4"/>
    </row>
    <row r="84" spans="1:41" x14ac:dyDescent="0.25">
      <c r="A84" s="10">
        <f t="shared" si="10"/>
        <v>39240</v>
      </c>
      <c r="B84">
        <v>8343.1</v>
      </c>
      <c r="C84">
        <v>8745.9</v>
      </c>
      <c r="D84">
        <v>42042.2</v>
      </c>
      <c r="E84">
        <v>39758.800000000003</v>
      </c>
      <c r="F84" s="4">
        <f t="shared" si="16"/>
        <v>50385.299999999996</v>
      </c>
      <c r="G84" s="2">
        <f t="shared" si="16"/>
        <v>48504.700000000004</v>
      </c>
      <c r="H84" s="13">
        <f t="shared" si="14"/>
        <v>3.877150049376632</v>
      </c>
      <c r="I84" s="13"/>
      <c r="J84" s="4">
        <f t="shared" si="18"/>
        <v>531.90000000000146</v>
      </c>
      <c r="K84">
        <f t="shared" si="17"/>
        <v>40</v>
      </c>
      <c r="M84" s="4"/>
      <c r="N84" s="5"/>
      <c r="T84" s="4"/>
      <c r="AC84" s="4"/>
      <c r="AD84" s="4"/>
      <c r="AG84" s="4"/>
      <c r="AL84" s="4"/>
      <c r="AM84" s="4"/>
      <c r="AN84" s="4"/>
      <c r="AO84" s="4"/>
    </row>
    <row r="85" spans="1:41" x14ac:dyDescent="0.25">
      <c r="A85" s="10">
        <f t="shared" si="10"/>
        <v>39247</v>
      </c>
      <c r="B85">
        <v>8273.7000000000007</v>
      </c>
      <c r="C85">
        <v>9037.2999999999993</v>
      </c>
      <c r="D85">
        <v>42933.2</v>
      </c>
      <c r="E85">
        <v>41042.6</v>
      </c>
      <c r="F85" s="4">
        <f t="shared" si="16"/>
        <v>51206.899999999994</v>
      </c>
      <c r="G85" s="2">
        <f t="shared" si="16"/>
        <v>50079.899999999994</v>
      </c>
      <c r="H85" s="13">
        <f t="shared" si="14"/>
        <v>2.2504038546402816</v>
      </c>
      <c r="I85" s="13"/>
      <c r="J85" s="4">
        <f t="shared" si="18"/>
        <v>821.59999999999854</v>
      </c>
      <c r="K85">
        <f t="shared" si="17"/>
        <v>41</v>
      </c>
      <c r="M85" s="4"/>
      <c r="N85" s="5"/>
      <c r="T85" s="4"/>
      <c r="AC85" s="4"/>
      <c r="AD85" s="4"/>
      <c r="AG85" s="4"/>
      <c r="AL85" s="4"/>
      <c r="AM85" s="4"/>
      <c r="AN85" s="4"/>
      <c r="AO85" s="4"/>
    </row>
    <row r="86" spans="1:41" x14ac:dyDescent="0.25">
      <c r="A86" s="10">
        <f t="shared" si="10"/>
        <v>39254</v>
      </c>
      <c r="B86">
        <v>8170.7</v>
      </c>
      <c r="C86">
        <v>9213.5</v>
      </c>
      <c r="D86">
        <v>43788.9</v>
      </c>
      <c r="E86">
        <v>42220.2</v>
      </c>
      <c r="F86" s="4">
        <f t="shared" si="16"/>
        <v>51959.6</v>
      </c>
      <c r="G86" s="2">
        <f t="shared" si="16"/>
        <v>51433.7</v>
      </c>
      <c r="H86" s="13">
        <f t="shared" si="14"/>
        <v>1.0224813692190082</v>
      </c>
      <c r="I86" s="13"/>
      <c r="J86" s="4">
        <f t="shared" si="18"/>
        <v>752.70000000000437</v>
      </c>
      <c r="K86">
        <f t="shared" ref="K86:K93" si="19">+K85+1</f>
        <v>42</v>
      </c>
      <c r="M86" s="4"/>
      <c r="N86" s="5"/>
      <c r="T86" s="4"/>
      <c r="AC86" s="4"/>
      <c r="AD86" s="4"/>
      <c r="AG86" s="4"/>
      <c r="AL86" s="4"/>
      <c r="AM86" s="4"/>
      <c r="AN86" s="4"/>
      <c r="AO86" s="4"/>
    </row>
    <row r="87" spans="1:41" x14ac:dyDescent="0.25">
      <c r="A87" s="10">
        <f t="shared" si="10"/>
        <v>39261</v>
      </c>
      <c r="B87">
        <v>8377.6</v>
      </c>
      <c r="C87">
        <v>8999.7999999999993</v>
      </c>
      <c r="D87">
        <v>44649.8</v>
      </c>
      <c r="E87">
        <v>43223.199999999997</v>
      </c>
      <c r="F87" s="4">
        <f t="shared" si="16"/>
        <v>53027.4</v>
      </c>
      <c r="G87" s="2">
        <f t="shared" si="16"/>
        <v>52223</v>
      </c>
      <c r="H87" s="13">
        <f t="shared" si="14"/>
        <v>1.5403174846332135</v>
      </c>
      <c r="I87" s="13"/>
      <c r="J87" s="4">
        <f t="shared" si="18"/>
        <v>1067.8000000000029</v>
      </c>
      <c r="K87">
        <f t="shared" si="19"/>
        <v>43</v>
      </c>
      <c r="M87" s="4"/>
      <c r="N87" s="5"/>
      <c r="T87" s="4"/>
      <c r="AC87" s="4"/>
      <c r="AD87" s="4"/>
      <c r="AG87" s="4"/>
      <c r="AL87" s="4"/>
      <c r="AM87" s="4"/>
      <c r="AN87" s="4"/>
      <c r="AO87" s="4"/>
    </row>
    <row r="88" spans="1:41" x14ac:dyDescent="0.25">
      <c r="A88" s="10">
        <f t="shared" si="10"/>
        <v>39268</v>
      </c>
      <c r="B88">
        <v>8572.7999999999993</v>
      </c>
      <c r="C88">
        <v>8655.6</v>
      </c>
      <c r="D88">
        <v>45462.400000000001</v>
      </c>
      <c r="E88">
        <v>44156.6</v>
      </c>
      <c r="F88" s="4">
        <f t="shared" si="16"/>
        <v>54035.199999999997</v>
      </c>
      <c r="G88" s="2">
        <f t="shared" si="16"/>
        <v>52812.2</v>
      </c>
      <c r="H88" s="13">
        <f t="shared" si="14"/>
        <v>2.3157527995425253</v>
      </c>
      <c r="I88" s="13"/>
      <c r="J88" s="4">
        <f t="shared" si="18"/>
        <v>1007.7999999999956</v>
      </c>
      <c r="K88">
        <f t="shared" si="19"/>
        <v>44</v>
      </c>
      <c r="M88" s="4"/>
      <c r="N88" s="5"/>
      <c r="T88" s="4"/>
      <c r="AC88" s="4"/>
      <c r="AD88" s="4"/>
      <c r="AG88" s="4"/>
      <c r="AL88" s="4"/>
      <c r="AM88" s="4"/>
      <c r="AN88" s="4"/>
      <c r="AO88" s="4"/>
    </row>
    <row r="89" spans="1:41" x14ac:dyDescent="0.25">
      <c r="A89" s="10">
        <f t="shared" si="10"/>
        <v>39275</v>
      </c>
      <c r="B89">
        <v>8041.4</v>
      </c>
      <c r="C89">
        <v>7794</v>
      </c>
      <c r="D89">
        <v>46663.4</v>
      </c>
      <c r="E89">
        <v>45355</v>
      </c>
      <c r="F89" s="4">
        <f t="shared" si="16"/>
        <v>54704.800000000003</v>
      </c>
      <c r="G89" s="2">
        <f t="shared" si="16"/>
        <v>53149</v>
      </c>
      <c r="H89" s="13">
        <f t="shared" si="14"/>
        <v>2.9272422811341681</v>
      </c>
      <c r="I89" s="13"/>
      <c r="J89" s="4">
        <f t="shared" ref="J89:J94" si="20">+F89-F88</f>
        <v>669.60000000000582</v>
      </c>
      <c r="K89">
        <f t="shared" si="19"/>
        <v>45</v>
      </c>
      <c r="M89" s="4"/>
      <c r="N89" s="5"/>
      <c r="T89" s="4"/>
      <c r="AC89" s="4"/>
      <c r="AD89" s="4"/>
      <c r="AG89" s="4"/>
      <c r="AL89" s="4"/>
      <c r="AM89" s="4"/>
      <c r="AN89" s="4"/>
      <c r="AO89" s="4"/>
    </row>
    <row r="90" spans="1:41" x14ac:dyDescent="0.25">
      <c r="A90" s="10">
        <f t="shared" si="10"/>
        <v>39282</v>
      </c>
      <c r="B90">
        <v>7540.4</v>
      </c>
      <c r="C90">
        <v>7387.1</v>
      </c>
      <c r="D90">
        <v>47576.9</v>
      </c>
      <c r="E90">
        <v>46737.8</v>
      </c>
      <c r="F90" s="4">
        <f t="shared" si="16"/>
        <v>55117.3</v>
      </c>
      <c r="G90" s="2">
        <f t="shared" si="16"/>
        <v>54124.9</v>
      </c>
      <c r="H90" s="13">
        <f t="shared" si="14"/>
        <v>1.8335368748949143</v>
      </c>
      <c r="I90" s="13"/>
      <c r="J90" s="4">
        <f t="shared" si="20"/>
        <v>412.5</v>
      </c>
      <c r="K90">
        <f t="shared" si="19"/>
        <v>46</v>
      </c>
      <c r="M90" s="4"/>
      <c r="N90" s="5"/>
      <c r="T90" s="4"/>
      <c r="AC90" s="4"/>
      <c r="AD90" s="4"/>
      <c r="AG90" s="4"/>
      <c r="AL90" s="4"/>
      <c r="AM90" s="4"/>
      <c r="AN90" s="4"/>
      <c r="AO90" s="4"/>
    </row>
    <row r="91" spans="1:41" x14ac:dyDescent="0.25">
      <c r="A91" s="10">
        <f t="shared" si="10"/>
        <v>39289</v>
      </c>
      <c r="B91">
        <v>7270.4</v>
      </c>
      <c r="C91">
        <v>7113.7</v>
      </c>
      <c r="D91">
        <v>48652.9</v>
      </c>
      <c r="E91">
        <v>47911.4</v>
      </c>
      <c r="F91" s="4">
        <f t="shared" si="16"/>
        <v>55923.3</v>
      </c>
      <c r="G91" s="2">
        <f t="shared" si="16"/>
        <v>55025.1</v>
      </c>
      <c r="H91" s="13">
        <f t="shared" si="14"/>
        <v>1.6323459657501926</v>
      </c>
      <c r="I91" s="13"/>
      <c r="J91" s="4">
        <f t="shared" si="20"/>
        <v>806</v>
      </c>
      <c r="K91">
        <f t="shared" si="19"/>
        <v>47</v>
      </c>
      <c r="M91" s="4"/>
      <c r="N91" s="5"/>
      <c r="T91" s="4"/>
      <c r="AC91" s="4"/>
      <c r="AD91" s="4"/>
      <c r="AG91" s="4"/>
      <c r="AL91" s="4"/>
      <c r="AM91" s="4"/>
      <c r="AN91" s="4"/>
      <c r="AO91" s="4"/>
    </row>
    <row r="92" spans="1:41" x14ac:dyDescent="0.25">
      <c r="A92" s="10">
        <f t="shared" si="10"/>
        <v>39296</v>
      </c>
      <c r="B92">
        <v>6844</v>
      </c>
      <c r="C92">
        <v>6961.4</v>
      </c>
      <c r="D92">
        <v>49391.199999999997</v>
      </c>
      <c r="E92">
        <v>49226.2</v>
      </c>
      <c r="F92" s="4">
        <f t="shared" si="16"/>
        <v>56235.199999999997</v>
      </c>
      <c r="G92" s="2">
        <f t="shared" si="16"/>
        <v>56187.6</v>
      </c>
      <c r="H92" s="13">
        <f t="shared" si="14"/>
        <v>8.4716200727563695E-2</v>
      </c>
      <c r="I92" s="13"/>
      <c r="J92" s="4">
        <f t="shared" si="20"/>
        <v>311.89999999999418</v>
      </c>
      <c r="K92">
        <f t="shared" si="19"/>
        <v>48</v>
      </c>
      <c r="M92" s="4"/>
      <c r="N92" s="5"/>
      <c r="T92" s="4"/>
      <c r="AC92" s="4"/>
      <c r="AD92" s="4"/>
      <c r="AG92" s="4"/>
      <c r="AL92" s="4"/>
      <c r="AM92" s="4"/>
      <c r="AN92" s="4"/>
      <c r="AO92" s="4"/>
    </row>
    <row r="93" spans="1:41" x14ac:dyDescent="0.25">
      <c r="A93" s="10">
        <f t="shared" si="10"/>
        <v>39303</v>
      </c>
      <c r="B93">
        <v>5488.5</v>
      </c>
      <c r="C93">
        <v>6305.9</v>
      </c>
      <c r="D93">
        <v>50509.7</v>
      </c>
      <c r="E93">
        <v>50450.2</v>
      </c>
      <c r="F93" s="4">
        <f t="shared" si="16"/>
        <v>55998.2</v>
      </c>
      <c r="G93" s="2">
        <f t="shared" si="16"/>
        <v>56756.1</v>
      </c>
      <c r="H93" s="13">
        <f t="shared" si="14"/>
        <v>-1.3353630711060105</v>
      </c>
      <c r="I93" s="13"/>
      <c r="J93" s="4">
        <f t="shared" si="20"/>
        <v>-237</v>
      </c>
      <c r="K93">
        <f t="shared" si="19"/>
        <v>49</v>
      </c>
      <c r="M93" s="4"/>
      <c r="N93" s="5"/>
      <c r="T93" s="4"/>
      <c r="AC93" s="4"/>
      <c r="AD93" s="4"/>
      <c r="AG93" s="4"/>
      <c r="AL93" s="4"/>
      <c r="AM93" s="4"/>
      <c r="AN93" s="4"/>
      <c r="AO93" s="4"/>
    </row>
    <row r="94" spans="1:41" x14ac:dyDescent="0.25">
      <c r="A94" s="10">
        <f t="shared" si="10"/>
        <v>39310</v>
      </c>
      <c r="B94">
        <v>4677.3</v>
      </c>
      <c r="C94">
        <v>5304.9</v>
      </c>
      <c r="D94">
        <v>51460.1</v>
      </c>
      <c r="E94">
        <v>51632.3</v>
      </c>
      <c r="F94" s="4">
        <f t="shared" si="16"/>
        <v>56137.4</v>
      </c>
      <c r="G94" s="2">
        <f t="shared" si="16"/>
        <v>56937.200000000004</v>
      </c>
      <c r="H94" s="13">
        <f t="shared" si="14"/>
        <v>-1.4047055352212623</v>
      </c>
      <c r="I94" s="13"/>
      <c r="J94" s="4">
        <f t="shared" si="20"/>
        <v>139.20000000000437</v>
      </c>
      <c r="K94">
        <f>+K93+1</f>
        <v>50</v>
      </c>
      <c r="M94" s="4"/>
      <c r="N94" s="5"/>
      <c r="T94" s="4"/>
      <c r="AC94" s="4"/>
      <c r="AD94" s="4"/>
      <c r="AG94" s="4"/>
      <c r="AL94" s="4"/>
      <c r="AM94" s="4"/>
      <c r="AN94" s="4"/>
      <c r="AO94" s="4"/>
    </row>
    <row r="95" spans="1:41" x14ac:dyDescent="0.25">
      <c r="A95" s="10">
        <f t="shared" si="10"/>
        <v>39317</v>
      </c>
      <c r="B95">
        <v>3583.6</v>
      </c>
      <c r="C95">
        <v>3470.1</v>
      </c>
      <c r="D95">
        <v>52726.2</v>
      </c>
      <c r="E95">
        <v>53120.3</v>
      </c>
      <c r="F95" s="4">
        <f t="shared" si="16"/>
        <v>56309.799999999996</v>
      </c>
      <c r="G95" s="2">
        <f t="shared" si="16"/>
        <v>56590.400000000001</v>
      </c>
      <c r="H95" s="13">
        <f t="shared" ref="H95:H222" si="21">+(F95/G95-1)*100</f>
        <v>-0.49584381803274846</v>
      </c>
      <c r="I95" s="13"/>
      <c r="J95" s="4">
        <f>+F95-F94</f>
        <v>172.39999999999418</v>
      </c>
      <c r="K95">
        <f>+K94+1</f>
        <v>51</v>
      </c>
      <c r="M95" s="4"/>
      <c r="N95" s="5"/>
      <c r="T95" s="4"/>
      <c r="AC95" s="4"/>
      <c r="AD95" s="4"/>
      <c r="AG95" s="4"/>
      <c r="AL95" s="4"/>
      <c r="AM95" s="4"/>
      <c r="AN95" s="4"/>
      <c r="AO95" s="4"/>
    </row>
    <row r="96" spans="1:41" x14ac:dyDescent="0.25">
      <c r="A96" s="10">
        <f t="shared" si="10"/>
        <v>39324</v>
      </c>
      <c r="B96">
        <v>2770.7</v>
      </c>
      <c r="C96">
        <v>2454.1999999999998</v>
      </c>
      <c r="D96">
        <v>53799.3</v>
      </c>
      <c r="E96">
        <v>54353.599999999999</v>
      </c>
      <c r="F96" s="4">
        <f t="shared" si="16"/>
        <v>56570</v>
      </c>
      <c r="G96" s="2">
        <f t="shared" si="16"/>
        <v>56807.799999999996</v>
      </c>
      <c r="H96" s="13">
        <f t="shared" si="21"/>
        <v>-0.41860448741193323</v>
      </c>
      <c r="I96" s="13"/>
      <c r="J96" s="4">
        <f>+F96-F95</f>
        <v>260.20000000000437</v>
      </c>
      <c r="K96">
        <f>+K95+1</f>
        <v>52</v>
      </c>
      <c r="M96" s="4"/>
      <c r="N96" s="5"/>
      <c r="P96" s="4"/>
      <c r="AC96" s="4"/>
      <c r="AD96" s="4"/>
      <c r="AG96" s="4"/>
      <c r="AL96" s="4"/>
      <c r="AM96" s="4"/>
      <c r="AN96" s="4"/>
      <c r="AO96" s="4"/>
    </row>
    <row r="97" spans="1:16" x14ac:dyDescent="0.25">
      <c r="A97" s="10">
        <f t="shared" si="10"/>
        <v>39331</v>
      </c>
      <c r="B97">
        <v>15761.7</v>
      </c>
      <c r="C97">
        <v>11500.1</v>
      </c>
      <c r="D97">
        <v>904.2</v>
      </c>
      <c r="E97">
        <v>1103.2</v>
      </c>
      <c r="F97" s="4">
        <f t="shared" si="16"/>
        <v>16665.900000000001</v>
      </c>
      <c r="G97" s="2">
        <f t="shared" si="16"/>
        <v>12603.300000000001</v>
      </c>
      <c r="H97" s="13">
        <f t="shared" si="21"/>
        <v>32.234414796124831</v>
      </c>
      <c r="I97" s="13"/>
      <c r="J97" s="4">
        <f t="shared" ref="J97:J105" si="22">+F97-F96</f>
        <v>-39904.1</v>
      </c>
      <c r="L97">
        <v>1</v>
      </c>
    </row>
    <row r="98" spans="1:16" x14ac:dyDescent="0.25">
      <c r="A98" s="10">
        <f t="shared" si="10"/>
        <v>39338</v>
      </c>
      <c r="B98">
        <v>16919.900000000001</v>
      </c>
      <c r="C98">
        <v>11138.2</v>
      </c>
      <c r="D98">
        <v>1778.3</v>
      </c>
      <c r="E98">
        <v>2478.4</v>
      </c>
      <c r="F98" s="4">
        <f t="shared" si="16"/>
        <v>18698.2</v>
      </c>
      <c r="G98" s="2">
        <f t="shared" si="16"/>
        <v>13616.6</v>
      </c>
      <c r="H98" s="13">
        <f t="shared" si="21"/>
        <v>37.319154561344249</v>
      </c>
      <c r="I98" s="13"/>
      <c r="J98" s="4">
        <f t="shared" si="22"/>
        <v>2032.2999999999993</v>
      </c>
      <c r="L98">
        <v>2</v>
      </c>
    </row>
    <row r="99" spans="1:16" x14ac:dyDescent="0.25">
      <c r="A99" s="10">
        <f t="shared" si="10"/>
        <v>39345</v>
      </c>
      <c r="B99">
        <v>17414.7</v>
      </c>
      <c r="C99">
        <v>10731.6</v>
      </c>
      <c r="D99">
        <v>2981.4</v>
      </c>
      <c r="E99">
        <v>3714.7</v>
      </c>
      <c r="F99" s="4">
        <f t="shared" si="16"/>
        <v>20396.100000000002</v>
      </c>
      <c r="G99" s="2">
        <f t="shared" si="16"/>
        <v>14446.3</v>
      </c>
      <c r="H99" s="13">
        <f t="shared" si="21"/>
        <v>41.1856323072344</v>
      </c>
      <c r="I99" s="13"/>
      <c r="J99" s="4">
        <f t="shared" si="22"/>
        <v>1697.9000000000015</v>
      </c>
      <c r="L99">
        <v>3</v>
      </c>
      <c r="P99" s="4"/>
    </row>
    <row r="100" spans="1:16" x14ac:dyDescent="0.25">
      <c r="A100" s="10">
        <f t="shared" si="10"/>
        <v>39352</v>
      </c>
      <c r="B100">
        <v>17340.599999999999</v>
      </c>
      <c r="C100">
        <v>10706.6</v>
      </c>
      <c r="D100">
        <v>4206.1000000000004</v>
      </c>
      <c r="E100">
        <v>4897.8999999999996</v>
      </c>
      <c r="F100" s="4">
        <f t="shared" si="16"/>
        <v>21546.699999999997</v>
      </c>
      <c r="G100" s="2">
        <f t="shared" si="16"/>
        <v>15604.5</v>
      </c>
      <c r="H100" s="13">
        <f t="shared" si="21"/>
        <v>38.080041013810103</v>
      </c>
      <c r="I100" s="13"/>
      <c r="J100" s="4">
        <f t="shared" si="22"/>
        <v>1150.5999999999949</v>
      </c>
      <c r="L100">
        <v>4</v>
      </c>
    </row>
    <row r="101" spans="1:16" x14ac:dyDescent="0.25">
      <c r="A101" s="10">
        <f t="shared" si="10"/>
        <v>39359</v>
      </c>
      <c r="B101">
        <v>18468.099999999999</v>
      </c>
      <c r="C101">
        <v>10893.3</v>
      </c>
      <c r="D101">
        <v>5398.3</v>
      </c>
      <c r="E101">
        <v>5998</v>
      </c>
      <c r="F101" s="4">
        <f t="shared" si="16"/>
        <v>23866.399999999998</v>
      </c>
      <c r="G101" s="2">
        <f t="shared" si="16"/>
        <v>16891.3</v>
      </c>
      <c r="H101" s="13">
        <f t="shared" si="21"/>
        <v>41.294038943124555</v>
      </c>
      <c r="I101" s="13"/>
      <c r="J101" s="4">
        <f t="shared" si="22"/>
        <v>2319.7000000000007</v>
      </c>
      <c r="K101" s="4">
        <f t="shared" ref="K101:K106" si="23">AVERAGE(J98:J101)</f>
        <v>1800.1249999999991</v>
      </c>
      <c r="L101" s="4">
        <f t="shared" ref="L101:L106" si="24">+L100+1</f>
        <v>5</v>
      </c>
    </row>
    <row r="102" spans="1:16" x14ac:dyDescent="0.25">
      <c r="A102" s="10">
        <f t="shared" si="10"/>
        <v>39366</v>
      </c>
      <c r="B102">
        <v>19158.2</v>
      </c>
      <c r="C102">
        <v>10625.6</v>
      </c>
      <c r="D102">
        <v>6503.3</v>
      </c>
      <c r="E102">
        <v>7086</v>
      </c>
      <c r="F102" s="4">
        <f t="shared" si="16"/>
        <v>25661.5</v>
      </c>
      <c r="G102" s="2">
        <f t="shared" si="16"/>
        <v>17711.599999999999</v>
      </c>
      <c r="H102" s="13">
        <f t="shared" si="21"/>
        <v>44.885272928476262</v>
      </c>
      <c r="I102" s="13"/>
      <c r="J102" s="4">
        <f t="shared" si="22"/>
        <v>1795.1000000000022</v>
      </c>
      <c r="K102" s="4">
        <f t="shared" si="23"/>
        <v>1740.8249999999998</v>
      </c>
      <c r="L102" s="4">
        <f t="shared" si="24"/>
        <v>6</v>
      </c>
    </row>
    <row r="103" spans="1:16" x14ac:dyDescent="0.25">
      <c r="A103" s="10">
        <f t="shared" si="10"/>
        <v>39373</v>
      </c>
      <c r="B103">
        <v>19421.3</v>
      </c>
      <c r="C103">
        <v>10871.5</v>
      </c>
      <c r="D103">
        <v>7785.7</v>
      </c>
      <c r="E103">
        <v>7886</v>
      </c>
      <c r="F103" s="4">
        <f t="shared" si="16"/>
        <v>27207</v>
      </c>
      <c r="G103" s="2">
        <f t="shared" si="16"/>
        <v>18757.5</v>
      </c>
      <c r="H103" s="13">
        <f t="shared" si="21"/>
        <v>45.045981607357064</v>
      </c>
      <c r="I103" s="13"/>
      <c r="J103" s="4">
        <f t="shared" si="22"/>
        <v>1545.5</v>
      </c>
      <c r="K103" s="4">
        <f t="shared" si="23"/>
        <v>1702.7249999999995</v>
      </c>
      <c r="L103" s="4">
        <f t="shared" si="24"/>
        <v>7</v>
      </c>
    </row>
    <row r="104" spans="1:16" x14ac:dyDescent="0.25">
      <c r="A104" s="10">
        <f t="shared" si="10"/>
        <v>39380</v>
      </c>
      <c r="B104">
        <v>18806.400000000001</v>
      </c>
      <c r="C104">
        <v>10796.9</v>
      </c>
      <c r="D104">
        <v>9010.7000000000007</v>
      </c>
      <c r="E104">
        <v>8987.7999999999993</v>
      </c>
      <c r="F104" s="4">
        <f t="shared" si="16"/>
        <v>27817.100000000002</v>
      </c>
      <c r="G104" s="2">
        <f t="shared" si="16"/>
        <v>19784.699999999997</v>
      </c>
      <c r="H104" s="13">
        <f t="shared" si="21"/>
        <v>40.59904875990037</v>
      </c>
      <c r="I104" s="13"/>
      <c r="J104" s="4">
        <f t="shared" si="22"/>
        <v>610.10000000000218</v>
      </c>
      <c r="K104" s="4">
        <f t="shared" si="23"/>
        <v>1567.6000000000013</v>
      </c>
      <c r="L104" s="4">
        <f t="shared" si="24"/>
        <v>8</v>
      </c>
    </row>
    <row r="105" spans="1:16" x14ac:dyDescent="0.25">
      <c r="A105" s="10">
        <f t="shared" si="10"/>
        <v>39387</v>
      </c>
      <c r="B105">
        <v>18788.3</v>
      </c>
      <c r="C105">
        <v>11552.1</v>
      </c>
      <c r="D105">
        <v>10533.9</v>
      </c>
      <c r="E105">
        <v>10161.799999999999</v>
      </c>
      <c r="F105" s="4">
        <f t="shared" si="16"/>
        <v>29322.199999999997</v>
      </c>
      <c r="G105" s="2">
        <f t="shared" si="16"/>
        <v>21713.9</v>
      </c>
      <c r="H105" s="13">
        <f t="shared" si="21"/>
        <v>35.03884608476595</v>
      </c>
      <c r="I105" s="13"/>
      <c r="J105" s="4">
        <f t="shared" si="22"/>
        <v>1505.0999999999949</v>
      </c>
      <c r="K105" s="4">
        <f t="shared" si="23"/>
        <v>1363.9499999999998</v>
      </c>
      <c r="L105" s="4">
        <f t="shared" si="24"/>
        <v>9</v>
      </c>
    </row>
    <row r="106" spans="1:16" x14ac:dyDescent="0.25">
      <c r="A106" s="10">
        <f t="shared" si="10"/>
        <v>39394</v>
      </c>
      <c r="B106">
        <v>18642.400000000001</v>
      </c>
      <c r="C106">
        <v>11943.8</v>
      </c>
      <c r="D106">
        <v>12043.6</v>
      </c>
      <c r="E106">
        <v>11165.7</v>
      </c>
      <c r="F106" s="4">
        <f t="shared" si="16"/>
        <v>30686</v>
      </c>
      <c r="G106" s="2">
        <f t="shared" si="16"/>
        <v>23109.5</v>
      </c>
      <c r="H106" s="13">
        <f t="shared" si="21"/>
        <v>32.785218200307241</v>
      </c>
      <c r="I106" s="13"/>
      <c r="J106" s="4">
        <f t="shared" ref="J106:J111" si="25">+F106-F105</f>
        <v>1363.8000000000029</v>
      </c>
      <c r="K106" s="4">
        <f t="shared" si="23"/>
        <v>1256.125</v>
      </c>
      <c r="L106" s="4">
        <f t="shared" si="24"/>
        <v>10</v>
      </c>
    </row>
    <row r="107" spans="1:16" x14ac:dyDescent="0.25">
      <c r="A107" s="10">
        <f t="shared" si="10"/>
        <v>39401</v>
      </c>
      <c r="B107">
        <v>19111.3</v>
      </c>
      <c r="C107">
        <v>11765.1</v>
      </c>
      <c r="D107">
        <v>13420.3</v>
      </c>
      <c r="E107">
        <v>12386.6</v>
      </c>
      <c r="F107" s="4">
        <f t="shared" si="16"/>
        <v>32531.599999999999</v>
      </c>
      <c r="G107" s="2">
        <f t="shared" si="16"/>
        <v>24151.7</v>
      </c>
      <c r="H107" s="13">
        <f t="shared" si="21"/>
        <v>34.696936447537837</v>
      </c>
      <c r="I107" s="13"/>
      <c r="J107" s="4">
        <f t="shared" si="25"/>
        <v>1845.5999999999985</v>
      </c>
      <c r="K107" s="4">
        <f t="shared" ref="K107:K112" si="26">AVERAGE(J104:J107)</f>
        <v>1331.1499999999996</v>
      </c>
      <c r="L107" s="4">
        <f t="shared" ref="L107:L112" si="27">+L106+1</f>
        <v>11</v>
      </c>
    </row>
    <row r="108" spans="1:16" x14ac:dyDescent="0.25">
      <c r="A108" s="10">
        <f t="shared" si="10"/>
        <v>39408</v>
      </c>
      <c r="B108">
        <v>19513.3</v>
      </c>
      <c r="C108">
        <v>11889</v>
      </c>
      <c r="D108">
        <v>14859.8</v>
      </c>
      <c r="E108">
        <v>13283.9</v>
      </c>
      <c r="F108" s="4">
        <f t="shared" si="16"/>
        <v>34373.1</v>
      </c>
      <c r="G108" s="2">
        <f t="shared" si="16"/>
        <v>25172.9</v>
      </c>
      <c r="H108" s="13">
        <f t="shared" si="21"/>
        <v>36.548033798251289</v>
      </c>
      <c r="I108" s="13"/>
      <c r="J108" s="4">
        <f t="shared" si="25"/>
        <v>1841.5</v>
      </c>
      <c r="K108" s="4">
        <f t="shared" si="26"/>
        <v>1638.9999999999991</v>
      </c>
      <c r="L108" s="4">
        <f t="shared" si="27"/>
        <v>12</v>
      </c>
    </row>
    <row r="109" spans="1:16" x14ac:dyDescent="0.25">
      <c r="A109" s="10">
        <f t="shared" si="10"/>
        <v>39415</v>
      </c>
      <c r="B109">
        <v>19044.3</v>
      </c>
      <c r="C109">
        <v>11329.3</v>
      </c>
      <c r="D109">
        <v>16387.900000000001</v>
      </c>
      <c r="E109">
        <v>14656.3</v>
      </c>
      <c r="F109" s="4">
        <f t="shared" si="16"/>
        <v>35432.199999999997</v>
      </c>
      <c r="G109" s="2">
        <f t="shared" si="16"/>
        <v>25985.599999999999</v>
      </c>
      <c r="H109" s="13">
        <f t="shared" si="21"/>
        <v>36.353211009174302</v>
      </c>
      <c r="I109" s="13"/>
      <c r="J109" s="4">
        <f t="shared" si="25"/>
        <v>1059.0999999999985</v>
      </c>
      <c r="K109" s="4">
        <f t="shared" si="26"/>
        <v>1527.5</v>
      </c>
      <c r="L109" s="4">
        <f t="shared" si="27"/>
        <v>13</v>
      </c>
    </row>
    <row r="110" spans="1:16" x14ac:dyDescent="0.25">
      <c r="A110" s="10">
        <f t="shared" si="10"/>
        <v>39422</v>
      </c>
      <c r="B110">
        <v>19144.2</v>
      </c>
      <c r="C110">
        <v>11493</v>
      </c>
      <c r="D110">
        <v>17444</v>
      </c>
      <c r="E110">
        <v>15892.9</v>
      </c>
      <c r="F110" s="4">
        <f t="shared" si="16"/>
        <v>36588.199999999997</v>
      </c>
      <c r="G110" s="2">
        <f t="shared" si="16"/>
        <v>27385.9</v>
      </c>
      <c r="H110" s="13">
        <f t="shared" si="21"/>
        <v>33.60232820539035</v>
      </c>
      <c r="I110" s="13"/>
      <c r="J110" s="27">
        <f t="shared" si="25"/>
        <v>1156</v>
      </c>
      <c r="K110" s="4">
        <f t="shared" si="26"/>
        <v>1475.5499999999993</v>
      </c>
      <c r="L110" s="4">
        <f t="shared" si="27"/>
        <v>14</v>
      </c>
    </row>
    <row r="111" spans="1:16" x14ac:dyDescent="0.25">
      <c r="A111" s="10">
        <f t="shared" si="10"/>
        <v>39429</v>
      </c>
      <c r="B111">
        <v>19082.5</v>
      </c>
      <c r="C111">
        <v>11854.8</v>
      </c>
      <c r="D111">
        <v>18662.099999999999</v>
      </c>
      <c r="E111">
        <v>16792.599999999999</v>
      </c>
      <c r="F111" s="4">
        <f t="shared" si="16"/>
        <v>37744.6</v>
      </c>
      <c r="G111" s="2">
        <f t="shared" si="16"/>
        <v>28647.399999999998</v>
      </c>
      <c r="H111" s="13">
        <f t="shared" si="21"/>
        <v>31.755761430356678</v>
      </c>
      <c r="I111" s="13"/>
      <c r="J111" s="27">
        <f t="shared" si="25"/>
        <v>1156.4000000000015</v>
      </c>
      <c r="K111" s="4">
        <f t="shared" si="26"/>
        <v>1303.25</v>
      </c>
      <c r="L111" s="4">
        <f t="shared" si="27"/>
        <v>15</v>
      </c>
    </row>
    <row r="112" spans="1:16" x14ac:dyDescent="0.25">
      <c r="A112" s="10">
        <f t="shared" si="10"/>
        <v>39436</v>
      </c>
      <c r="B112">
        <v>19243.400000000001</v>
      </c>
      <c r="C112">
        <v>11890.1</v>
      </c>
      <c r="D112">
        <v>19924.599999999999</v>
      </c>
      <c r="E112">
        <v>17911</v>
      </c>
      <c r="F112" s="4">
        <f t="shared" si="16"/>
        <v>39168</v>
      </c>
      <c r="G112" s="2">
        <f t="shared" si="16"/>
        <v>29801.1</v>
      </c>
      <c r="H112" s="13">
        <f t="shared" si="21"/>
        <v>31.431390116472222</v>
      </c>
      <c r="I112" s="13"/>
      <c r="J112" s="27">
        <f t="shared" ref="J112:J117" si="28">+F112-F111</f>
        <v>1423.4000000000015</v>
      </c>
      <c r="K112" s="4">
        <f t="shared" si="26"/>
        <v>1198.7250000000004</v>
      </c>
      <c r="L112" s="4">
        <f t="shared" si="27"/>
        <v>16</v>
      </c>
    </row>
    <row r="113" spans="1:13" x14ac:dyDescent="0.25">
      <c r="A113" s="10">
        <f t="shared" si="10"/>
        <v>39443</v>
      </c>
      <c r="B113">
        <v>18803.5</v>
      </c>
      <c r="C113">
        <v>11503.1</v>
      </c>
      <c r="D113">
        <v>21065.3</v>
      </c>
      <c r="E113">
        <v>18862.8</v>
      </c>
      <c r="F113" s="4">
        <f t="shared" si="16"/>
        <v>39868.800000000003</v>
      </c>
      <c r="G113" s="2">
        <f t="shared" si="16"/>
        <v>30365.9</v>
      </c>
      <c r="H113" s="13">
        <f t="shared" si="21"/>
        <v>31.294643004159273</v>
      </c>
      <c r="I113" s="13"/>
      <c r="J113" s="27">
        <f t="shared" si="28"/>
        <v>700.80000000000291</v>
      </c>
      <c r="K113" s="4">
        <f t="shared" ref="K113:K118" si="29">AVERAGE(J110:J113)</f>
        <v>1109.1500000000015</v>
      </c>
      <c r="L113" s="4">
        <f t="shared" ref="L113:L118" si="30">+L112+1</f>
        <v>17</v>
      </c>
      <c r="M113" s="4"/>
    </row>
    <row r="114" spans="1:13" x14ac:dyDescent="0.25">
      <c r="A114" s="10">
        <f t="shared" si="10"/>
        <v>39450</v>
      </c>
      <c r="B114">
        <v>18496.3</v>
      </c>
      <c r="C114">
        <v>11827.1</v>
      </c>
      <c r="D114">
        <v>21979.3</v>
      </c>
      <c r="E114">
        <v>19715.7</v>
      </c>
      <c r="F114" s="4">
        <f t="shared" si="16"/>
        <v>40475.599999999999</v>
      </c>
      <c r="G114" s="2">
        <f t="shared" si="16"/>
        <v>31542.800000000003</v>
      </c>
      <c r="H114" s="13">
        <f t="shared" si="21"/>
        <v>28.319616521044399</v>
      </c>
      <c r="I114" s="13"/>
      <c r="J114" s="27">
        <f t="shared" si="28"/>
        <v>606.79999999999563</v>
      </c>
      <c r="K114" s="4">
        <f t="shared" si="29"/>
        <v>971.85000000000036</v>
      </c>
      <c r="L114" s="4">
        <f t="shared" si="30"/>
        <v>18</v>
      </c>
      <c r="M114" s="4"/>
    </row>
    <row r="115" spans="1:13" x14ac:dyDescent="0.25">
      <c r="A115" s="10">
        <f>+A116-7</f>
        <v>39457</v>
      </c>
      <c r="B115">
        <v>19363.099999999999</v>
      </c>
      <c r="C115">
        <v>12245.8</v>
      </c>
      <c r="D115">
        <v>23481.8</v>
      </c>
      <c r="E115">
        <v>20720.900000000001</v>
      </c>
      <c r="F115" s="4">
        <f t="shared" si="16"/>
        <v>42844.899999999994</v>
      </c>
      <c r="G115" s="2">
        <f t="shared" si="16"/>
        <v>32966.699999999997</v>
      </c>
      <c r="H115" s="13">
        <f t="shared" si="21"/>
        <v>29.964175971510642</v>
      </c>
      <c r="I115" s="13"/>
      <c r="J115" s="27">
        <f t="shared" si="28"/>
        <v>2369.2999999999956</v>
      </c>
      <c r="K115" s="4">
        <f t="shared" si="29"/>
        <v>1275.0749999999989</v>
      </c>
      <c r="L115" s="4">
        <f t="shared" si="30"/>
        <v>19</v>
      </c>
      <c r="M115" s="4"/>
    </row>
    <row r="116" spans="1:13" x14ac:dyDescent="0.25">
      <c r="A116" s="10">
        <v>39464</v>
      </c>
      <c r="B116">
        <v>19623.400000000001</v>
      </c>
      <c r="C116">
        <v>12204.2</v>
      </c>
      <c r="D116">
        <v>24816.6</v>
      </c>
      <c r="E116">
        <v>21755.3</v>
      </c>
      <c r="F116" s="4">
        <f t="shared" si="16"/>
        <v>44440</v>
      </c>
      <c r="G116" s="2">
        <f t="shared" si="16"/>
        <v>33959.5</v>
      </c>
      <c r="H116" s="13">
        <f t="shared" si="21"/>
        <v>30.861761804502418</v>
      </c>
      <c r="I116" s="13"/>
      <c r="J116" s="27">
        <f t="shared" si="28"/>
        <v>1595.1000000000058</v>
      </c>
      <c r="K116" s="4">
        <f t="shared" si="29"/>
        <v>1318</v>
      </c>
      <c r="L116" s="4">
        <f t="shared" si="30"/>
        <v>20</v>
      </c>
      <c r="M116" s="4"/>
    </row>
    <row r="117" spans="1:13" x14ac:dyDescent="0.25">
      <c r="A117" s="10">
        <f t="shared" ref="A117:A122" si="31">+A116+7</f>
        <v>39471</v>
      </c>
      <c r="B117">
        <v>20019.7</v>
      </c>
      <c r="C117">
        <v>11799.6</v>
      </c>
      <c r="D117">
        <v>26308</v>
      </c>
      <c r="E117">
        <v>22957.200000000001</v>
      </c>
      <c r="F117" s="4">
        <f t="shared" si="16"/>
        <v>46327.7</v>
      </c>
      <c r="G117" s="2">
        <f t="shared" si="16"/>
        <v>34756.800000000003</v>
      </c>
      <c r="H117" s="13">
        <f t="shared" si="21"/>
        <v>33.29103945127283</v>
      </c>
      <c r="I117" s="13"/>
      <c r="J117" s="27">
        <f t="shared" si="28"/>
        <v>1887.6999999999971</v>
      </c>
      <c r="K117" s="4">
        <f t="shared" si="29"/>
        <v>1614.7249999999985</v>
      </c>
      <c r="L117" s="4">
        <f t="shared" si="30"/>
        <v>21</v>
      </c>
      <c r="M117" s="4"/>
    </row>
    <row r="118" spans="1:13" x14ac:dyDescent="0.25">
      <c r="A118" s="10">
        <f t="shared" si="31"/>
        <v>39478</v>
      </c>
      <c r="B118">
        <v>19799.400000000001</v>
      </c>
      <c r="C118">
        <v>11687.2</v>
      </c>
      <c r="D118">
        <v>27557.9</v>
      </c>
      <c r="E118">
        <v>23977.4</v>
      </c>
      <c r="F118" s="4">
        <f t="shared" si="16"/>
        <v>47357.3</v>
      </c>
      <c r="G118" s="2">
        <f t="shared" si="16"/>
        <v>35664.600000000006</v>
      </c>
      <c r="H118" s="13">
        <f t="shared" si="21"/>
        <v>32.785170729518896</v>
      </c>
      <c r="I118" s="13"/>
      <c r="J118" s="27">
        <f t="shared" ref="J118:J123" si="32">+F118-F117</f>
        <v>1029.6000000000058</v>
      </c>
      <c r="K118" s="4">
        <f t="shared" si="29"/>
        <v>1720.4250000000011</v>
      </c>
      <c r="L118" s="4">
        <f t="shared" si="30"/>
        <v>22</v>
      </c>
      <c r="M118" s="4"/>
    </row>
    <row r="119" spans="1:13" x14ac:dyDescent="0.25">
      <c r="A119" s="10">
        <f t="shared" si="31"/>
        <v>39485</v>
      </c>
      <c r="B119">
        <v>19586.3</v>
      </c>
      <c r="C119">
        <v>12076.9</v>
      </c>
      <c r="D119">
        <v>28695.4</v>
      </c>
      <c r="E119">
        <v>24974</v>
      </c>
      <c r="F119" s="4">
        <f t="shared" si="16"/>
        <v>48281.7</v>
      </c>
      <c r="G119" s="2">
        <f t="shared" si="16"/>
        <v>37050.9</v>
      </c>
      <c r="H119" s="13">
        <f t="shared" si="21"/>
        <v>30.311814287912032</v>
      </c>
      <c r="I119" s="13"/>
      <c r="J119" s="27">
        <f t="shared" si="32"/>
        <v>924.39999999999418</v>
      </c>
      <c r="K119" s="4">
        <f t="shared" ref="K119:K124" si="33">AVERAGE(J116:J119)</f>
        <v>1359.2000000000007</v>
      </c>
      <c r="L119" s="4">
        <f t="shared" ref="L119:L124" si="34">+L118+1</f>
        <v>23</v>
      </c>
      <c r="M119" s="4"/>
    </row>
    <row r="120" spans="1:13" x14ac:dyDescent="0.25">
      <c r="A120" s="10">
        <f t="shared" si="31"/>
        <v>39492</v>
      </c>
      <c r="B120">
        <v>19316.2</v>
      </c>
      <c r="C120">
        <v>11657.4</v>
      </c>
      <c r="D120">
        <v>30106.9</v>
      </c>
      <c r="E120">
        <v>26214.1</v>
      </c>
      <c r="F120" s="4">
        <f t="shared" si="16"/>
        <v>49423.100000000006</v>
      </c>
      <c r="G120" s="2">
        <f t="shared" si="16"/>
        <v>37871.5</v>
      </c>
      <c r="H120" s="13">
        <f t="shared" si="21"/>
        <v>30.502092602616759</v>
      </c>
      <c r="I120" s="13"/>
      <c r="J120" s="27">
        <f t="shared" si="32"/>
        <v>1141.4000000000087</v>
      </c>
      <c r="K120" s="4">
        <f t="shared" si="33"/>
        <v>1245.7750000000015</v>
      </c>
      <c r="L120" s="4">
        <f t="shared" si="34"/>
        <v>24</v>
      </c>
      <c r="M120" s="4"/>
    </row>
    <row r="121" spans="1:13" x14ac:dyDescent="0.25">
      <c r="A121" s="10">
        <f t="shared" si="31"/>
        <v>39499</v>
      </c>
      <c r="B121">
        <v>18669.7</v>
      </c>
      <c r="C121">
        <v>11083.8</v>
      </c>
      <c r="D121">
        <v>31354.7</v>
      </c>
      <c r="E121">
        <v>27105.8</v>
      </c>
      <c r="F121" s="4">
        <f t="shared" si="16"/>
        <v>50024.4</v>
      </c>
      <c r="G121" s="2">
        <f t="shared" si="16"/>
        <v>38189.599999999999</v>
      </c>
      <c r="H121" s="13">
        <f t="shared" si="21"/>
        <v>30.989588788570721</v>
      </c>
      <c r="I121" s="13"/>
      <c r="J121" s="27">
        <f t="shared" si="32"/>
        <v>601.29999999999563</v>
      </c>
      <c r="K121" s="4">
        <f t="shared" si="33"/>
        <v>924.17500000000109</v>
      </c>
      <c r="L121" s="4">
        <f t="shared" si="34"/>
        <v>25</v>
      </c>
      <c r="M121" s="4"/>
    </row>
    <row r="122" spans="1:13" x14ac:dyDescent="0.25">
      <c r="A122" s="10">
        <f t="shared" si="31"/>
        <v>39506</v>
      </c>
      <c r="B122">
        <v>17985.599999999999</v>
      </c>
      <c r="C122">
        <v>10730.9</v>
      </c>
      <c r="D122">
        <v>32686.799999999999</v>
      </c>
      <c r="E122">
        <v>28531.5</v>
      </c>
      <c r="F122" s="4">
        <f t="shared" si="16"/>
        <v>50672.399999999994</v>
      </c>
      <c r="G122" s="2">
        <f t="shared" si="16"/>
        <v>39262.400000000001</v>
      </c>
      <c r="H122" s="13">
        <f t="shared" si="21"/>
        <v>29.060882676555664</v>
      </c>
      <c r="I122" s="13"/>
      <c r="J122" s="27">
        <f t="shared" si="32"/>
        <v>647.99999999999272</v>
      </c>
      <c r="K122" s="4">
        <f t="shared" si="33"/>
        <v>828.77499999999782</v>
      </c>
      <c r="L122" s="4">
        <f t="shared" si="34"/>
        <v>26</v>
      </c>
      <c r="M122" s="4"/>
    </row>
    <row r="123" spans="1:13" x14ac:dyDescent="0.25">
      <c r="A123" s="10">
        <f t="shared" ref="A123:A132" si="35">+A122+7</f>
        <v>39513</v>
      </c>
      <c r="B123">
        <v>17692.099999999999</v>
      </c>
      <c r="C123">
        <v>10329.700000000001</v>
      </c>
      <c r="D123">
        <v>33749.1</v>
      </c>
      <c r="E123">
        <v>29682.2</v>
      </c>
      <c r="F123" s="4">
        <f t="shared" si="16"/>
        <v>51441.2</v>
      </c>
      <c r="G123" s="2">
        <f t="shared" si="16"/>
        <v>40011.9</v>
      </c>
      <c r="H123" s="13">
        <f t="shared" si="21"/>
        <v>28.564751986284076</v>
      </c>
      <c r="I123" s="13"/>
      <c r="J123" s="27">
        <f t="shared" si="32"/>
        <v>768.80000000000291</v>
      </c>
      <c r="K123" s="4">
        <f t="shared" si="33"/>
        <v>789.875</v>
      </c>
      <c r="L123" s="4">
        <f t="shared" si="34"/>
        <v>27</v>
      </c>
      <c r="M123" s="4"/>
    </row>
    <row r="124" spans="1:13" x14ac:dyDescent="0.25">
      <c r="A124" s="10">
        <f t="shared" si="35"/>
        <v>39520</v>
      </c>
      <c r="B124">
        <v>16968.900000000001</v>
      </c>
      <c r="C124">
        <v>10065.6</v>
      </c>
      <c r="D124">
        <v>35221.9</v>
      </c>
      <c r="E124">
        <v>30587.200000000001</v>
      </c>
      <c r="F124" s="4">
        <f t="shared" si="16"/>
        <v>52190.8</v>
      </c>
      <c r="G124" s="2">
        <f t="shared" si="16"/>
        <v>40652.800000000003</v>
      </c>
      <c r="H124" s="13">
        <f t="shared" si="21"/>
        <v>28.381808879093207</v>
      </c>
      <c r="I124" s="13"/>
      <c r="J124" s="27">
        <f t="shared" ref="J124:J129" si="36">+F124-F123</f>
        <v>749.60000000000582</v>
      </c>
      <c r="K124" s="4">
        <f t="shared" si="33"/>
        <v>691.92499999999927</v>
      </c>
      <c r="L124" s="4">
        <f t="shared" si="34"/>
        <v>28</v>
      </c>
      <c r="M124" s="4"/>
    </row>
    <row r="125" spans="1:13" x14ac:dyDescent="0.25">
      <c r="A125" s="10">
        <f t="shared" si="35"/>
        <v>39527</v>
      </c>
      <c r="B125">
        <v>16312.3</v>
      </c>
      <c r="C125">
        <v>10042.6</v>
      </c>
      <c r="D125">
        <v>36511</v>
      </c>
      <c r="E125">
        <v>31733.7</v>
      </c>
      <c r="F125" s="4">
        <f t="shared" si="16"/>
        <v>52823.3</v>
      </c>
      <c r="G125" s="2">
        <f t="shared" si="16"/>
        <v>41776.300000000003</v>
      </c>
      <c r="H125" s="13">
        <f t="shared" si="21"/>
        <v>26.443222592714054</v>
      </c>
      <c r="I125" s="13"/>
      <c r="J125" s="27">
        <f t="shared" si="36"/>
        <v>632.5</v>
      </c>
      <c r="K125" s="4">
        <f t="shared" ref="K125:K130" si="37">AVERAGE(J122:J125)</f>
        <v>699.72500000000036</v>
      </c>
      <c r="L125" s="4">
        <f t="shared" ref="L125:L130" si="38">+L124+1</f>
        <v>29</v>
      </c>
      <c r="M125" s="4"/>
    </row>
    <row r="126" spans="1:13" x14ac:dyDescent="0.25">
      <c r="A126" s="10">
        <f t="shared" si="35"/>
        <v>39534</v>
      </c>
      <c r="B126">
        <v>15871.1</v>
      </c>
      <c r="C126">
        <v>9655.9</v>
      </c>
      <c r="D126">
        <v>37656.6</v>
      </c>
      <c r="E126">
        <v>32670.9</v>
      </c>
      <c r="F126" s="4">
        <f t="shared" si="16"/>
        <v>53527.7</v>
      </c>
      <c r="G126" s="2">
        <f t="shared" si="16"/>
        <v>42326.8</v>
      </c>
      <c r="H126" s="13">
        <f t="shared" si="21"/>
        <v>26.462902936201171</v>
      </c>
      <c r="I126" s="13"/>
      <c r="J126" s="27">
        <f t="shared" si="36"/>
        <v>704.39999999999418</v>
      </c>
      <c r="K126" s="4">
        <f t="shared" si="37"/>
        <v>713.82500000000073</v>
      </c>
      <c r="L126" s="4">
        <f t="shared" si="38"/>
        <v>30</v>
      </c>
      <c r="M126" s="4"/>
    </row>
    <row r="127" spans="1:13" x14ac:dyDescent="0.25">
      <c r="A127" s="10">
        <f t="shared" si="35"/>
        <v>39541</v>
      </c>
      <c r="B127">
        <v>15090.3</v>
      </c>
      <c r="C127">
        <v>10246.52</v>
      </c>
      <c r="D127">
        <v>38905.800000000003</v>
      </c>
      <c r="E127">
        <v>33403.800000000003</v>
      </c>
      <c r="F127" s="4">
        <f t="shared" si="16"/>
        <v>53996.100000000006</v>
      </c>
      <c r="G127" s="2">
        <f t="shared" si="16"/>
        <v>43650.320000000007</v>
      </c>
      <c r="H127" s="13">
        <f t="shared" si="21"/>
        <v>23.701498637352469</v>
      </c>
      <c r="I127" s="13"/>
      <c r="J127" s="27">
        <f t="shared" si="36"/>
        <v>468.40000000000873</v>
      </c>
      <c r="K127" s="4">
        <f t="shared" si="37"/>
        <v>638.72500000000218</v>
      </c>
      <c r="L127" s="4">
        <f t="shared" si="38"/>
        <v>31</v>
      </c>
      <c r="M127" s="4"/>
    </row>
    <row r="128" spans="1:13" x14ac:dyDescent="0.25">
      <c r="A128" s="10">
        <f t="shared" si="35"/>
        <v>39548</v>
      </c>
      <c r="B128">
        <v>14847</v>
      </c>
      <c r="C128">
        <v>10152.299999999999</v>
      </c>
      <c r="D128">
        <v>40018</v>
      </c>
      <c r="E128">
        <v>34301.300000000003</v>
      </c>
      <c r="F128" s="4">
        <f t="shared" si="16"/>
        <v>54865</v>
      </c>
      <c r="G128" s="2">
        <f t="shared" si="16"/>
        <v>44453.600000000006</v>
      </c>
      <c r="H128" s="13">
        <f t="shared" si="21"/>
        <v>23.420825309986128</v>
      </c>
      <c r="I128" s="13"/>
      <c r="J128" s="27">
        <f t="shared" si="36"/>
        <v>868.89999999999418</v>
      </c>
      <c r="K128" s="4">
        <f t="shared" si="37"/>
        <v>668.54999999999927</v>
      </c>
      <c r="L128" s="4">
        <f t="shared" si="38"/>
        <v>32</v>
      </c>
      <c r="M128" s="4"/>
    </row>
    <row r="129" spans="1:14" x14ac:dyDescent="0.25">
      <c r="A129" s="10">
        <f t="shared" si="35"/>
        <v>39555</v>
      </c>
      <c r="B129">
        <v>14512.4</v>
      </c>
      <c r="C129">
        <v>10350.4</v>
      </c>
      <c r="D129">
        <v>41127.9</v>
      </c>
      <c r="E129">
        <v>35208.699999999997</v>
      </c>
      <c r="F129" s="4">
        <f t="shared" si="16"/>
        <v>55640.3</v>
      </c>
      <c r="G129" s="2">
        <f t="shared" si="16"/>
        <v>45559.1</v>
      </c>
      <c r="H129" s="13">
        <f t="shared" si="21"/>
        <v>22.127741768384368</v>
      </c>
      <c r="I129" s="13"/>
      <c r="J129" s="27">
        <f t="shared" si="36"/>
        <v>775.30000000000291</v>
      </c>
      <c r="K129" s="4">
        <f t="shared" si="37"/>
        <v>704.25</v>
      </c>
      <c r="L129" s="4">
        <f t="shared" si="38"/>
        <v>33</v>
      </c>
      <c r="M129" s="4"/>
    </row>
    <row r="130" spans="1:14" x14ac:dyDescent="0.25">
      <c r="A130" s="10">
        <f t="shared" si="35"/>
        <v>39562</v>
      </c>
      <c r="B130">
        <v>14059.9</v>
      </c>
      <c r="C130">
        <v>9879.7000000000007</v>
      </c>
      <c r="D130">
        <v>42131.6</v>
      </c>
      <c r="E130">
        <v>36294.400000000001</v>
      </c>
      <c r="F130" s="4">
        <f t="shared" si="16"/>
        <v>56191.5</v>
      </c>
      <c r="G130" s="2">
        <f t="shared" si="16"/>
        <v>46174.100000000006</v>
      </c>
      <c r="H130" s="13">
        <f t="shared" si="21"/>
        <v>21.694846244972823</v>
      </c>
      <c r="I130" s="13"/>
      <c r="J130" s="27">
        <f t="shared" ref="J130:J135" si="39">+F130-F129</f>
        <v>551.19999999999709</v>
      </c>
      <c r="K130" s="4">
        <f t="shared" si="37"/>
        <v>665.95000000000073</v>
      </c>
      <c r="L130" s="4">
        <f t="shared" si="38"/>
        <v>34</v>
      </c>
      <c r="M130" s="4"/>
    </row>
    <row r="131" spans="1:14" x14ac:dyDescent="0.25">
      <c r="A131" s="10">
        <f t="shared" si="35"/>
        <v>39569</v>
      </c>
      <c r="B131">
        <v>13459.6</v>
      </c>
      <c r="C131">
        <v>9467.7000000000007</v>
      </c>
      <c r="D131">
        <v>43069.1</v>
      </c>
      <c r="E131">
        <v>37161.699999999997</v>
      </c>
      <c r="F131" s="4">
        <f t="shared" si="16"/>
        <v>56528.7</v>
      </c>
      <c r="G131" s="2">
        <f t="shared" si="16"/>
        <v>46629.399999999994</v>
      </c>
      <c r="H131" s="13">
        <f t="shared" si="21"/>
        <v>21.229739177428854</v>
      </c>
      <c r="I131" s="13"/>
      <c r="J131" s="27">
        <f t="shared" si="39"/>
        <v>337.19999999999709</v>
      </c>
      <c r="K131" s="4">
        <f t="shared" ref="K131:K136" si="40">AVERAGE(J128:J131)</f>
        <v>633.14999999999782</v>
      </c>
      <c r="L131" s="4">
        <f t="shared" ref="L131:L136" si="41">+L130+1</f>
        <v>35</v>
      </c>
      <c r="M131" s="4"/>
    </row>
    <row r="132" spans="1:14" x14ac:dyDescent="0.25">
      <c r="A132" s="10">
        <f t="shared" si="35"/>
        <v>39576</v>
      </c>
      <c r="B132">
        <v>13011.9</v>
      </c>
      <c r="C132">
        <v>9834.7999999999993</v>
      </c>
      <c r="D132">
        <v>44064</v>
      </c>
      <c r="E132">
        <v>38308.5</v>
      </c>
      <c r="F132" s="4">
        <f t="shared" si="16"/>
        <v>57075.9</v>
      </c>
      <c r="G132" s="2">
        <f t="shared" si="16"/>
        <v>48143.3</v>
      </c>
      <c r="H132" s="13">
        <f t="shared" si="21"/>
        <v>18.554191341266591</v>
      </c>
      <c r="I132" s="13"/>
      <c r="J132" s="27">
        <f t="shared" si="39"/>
        <v>547.20000000000437</v>
      </c>
      <c r="K132" s="4">
        <f t="shared" si="40"/>
        <v>552.72500000000036</v>
      </c>
      <c r="L132" s="4">
        <f t="shared" si="41"/>
        <v>36</v>
      </c>
      <c r="M132" s="4"/>
      <c r="N132" s="169"/>
    </row>
    <row r="133" spans="1:14" x14ac:dyDescent="0.25">
      <c r="A133" s="10">
        <f t="shared" ref="A133:A138" si="42">+A132+7</f>
        <v>39583</v>
      </c>
      <c r="B133">
        <v>12775</v>
      </c>
      <c r="C133">
        <v>9682.1</v>
      </c>
      <c r="D133">
        <v>44808.1</v>
      </c>
      <c r="E133">
        <v>39119.4</v>
      </c>
      <c r="F133" s="4">
        <f t="shared" si="16"/>
        <v>57583.1</v>
      </c>
      <c r="G133" s="2">
        <f t="shared" si="16"/>
        <v>48801.5</v>
      </c>
      <c r="H133" s="13">
        <f t="shared" si="21"/>
        <v>17.99452885669497</v>
      </c>
      <c r="I133" s="13"/>
      <c r="J133" s="27">
        <f t="shared" si="39"/>
        <v>507.19999999999709</v>
      </c>
      <c r="K133" s="4">
        <f t="shared" si="40"/>
        <v>485.69999999999891</v>
      </c>
      <c r="L133" s="4">
        <f t="shared" si="41"/>
        <v>37</v>
      </c>
      <c r="M133" s="4"/>
      <c r="N133" s="24"/>
    </row>
    <row r="134" spans="1:14" x14ac:dyDescent="0.25">
      <c r="A134" s="10">
        <f t="shared" si="42"/>
        <v>39590</v>
      </c>
      <c r="B134">
        <v>12180</v>
      </c>
      <c r="C134">
        <v>9268.2000000000007</v>
      </c>
      <c r="D134">
        <v>45880.6</v>
      </c>
      <c r="E134">
        <v>40209.4</v>
      </c>
      <c r="F134" s="4">
        <f t="shared" si="16"/>
        <v>58060.6</v>
      </c>
      <c r="G134" s="2">
        <f t="shared" si="16"/>
        <v>49477.600000000006</v>
      </c>
      <c r="H134" s="13">
        <f t="shared" si="21"/>
        <v>17.347244005368069</v>
      </c>
      <c r="I134" s="13"/>
      <c r="J134" s="27">
        <f t="shared" si="39"/>
        <v>477.5</v>
      </c>
      <c r="K134" s="4">
        <f t="shared" si="40"/>
        <v>467.27499999999964</v>
      </c>
      <c r="L134" s="4">
        <f t="shared" si="41"/>
        <v>38</v>
      </c>
      <c r="M134" s="4"/>
      <c r="N134" s="169"/>
    </row>
    <row r="135" spans="1:14" x14ac:dyDescent="0.25">
      <c r="A135" s="10">
        <f t="shared" si="42"/>
        <v>39597</v>
      </c>
      <c r="B135">
        <v>11725</v>
      </c>
      <c r="C135">
        <v>8642.2999999999993</v>
      </c>
      <c r="D135">
        <v>46865.7</v>
      </c>
      <c r="E135">
        <v>41211.1</v>
      </c>
      <c r="F135" s="4">
        <f t="shared" si="16"/>
        <v>58590.7</v>
      </c>
      <c r="G135" s="2">
        <f t="shared" si="16"/>
        <v>49853.399999999994</v>
      </c>
      <c r="H135" s="13">
        <f t="shared" si="21"/>
        <v>17.525986191513532</v>
      </c>
      <c r="I135" s="13"/>
      <c r="J135" s="27">
        <f t="shared" si="39"/>
        <v>530.09999999999854</v>
      </c>
      <c r="K135" s="4">
        <f t="shared" si="40"/>
        <v>515.5</v>
      </c>
      <c r="L135" s="4">
        <f t="shared" si="41"/>
        <v>39</v>
      </c>
      <c r="M135" s="4"/>
      <c r="N135" s="169"/>
    </row>
    <row r="136" spans="1:14" x14ac:dyDescent="0.25">
      <c r="A136" s="10">
        <f t="shared" si="42"/>
        <v>39604</v>
      </c>
      <c r="B136">
        <v>11084.7</v>
      </c>
      <c r="C136">
        <v>8343.1</v>
      </c>
      <c r="D136">
        <v>48030.7</v>
      </c>
      <c r="E136">
        <v>42037</v>
      </c>
      <c r="F136" s="4">
        <f t="shared" si="16"/>
        <v>59115.399999999994</v>
      </c>
      <c r="G136" s="2">
        <f t="shared" si="16"/>
        <v>50380.1</v>
      </c>
      <c r="H136" s="13">
        <f t="shared" si="21"/>
        <v>17.338790514508705</v>
      </c>
      <c r="I136" s="13"/>
      <c r="J136" s="27">
        <f t="shared" ref="J136:J141" si="43">+F136-F135</f>
        <v>524.69999999999709</v>
      </c>
      <c r="K136" s="4">
        <f t="shared" si="40"/>
        <v>509.87499999999818</v>
      </c>
      <c r="L136" s="4">
        <f t="shared" si="41"/>
        <v>40</v>
      </c>
      <c r="M136" s="4"/>
      <c r="N136" s="169"/>
    </row>
    <row r="137" spans="1:14" x14ac:dyDescent="0.25">
      <c r="A137" s="10">
        <f t="shared" si="42"/>
        <v>39611</v>
      </c>
      <c r="B137">
        <v>10340.6</v>
      </c>
      <c r="C137">
        <v>8273.7000000000007</v>
      </c>
      <c r="D137">
        <v>49117.7</v>
      </c>
      <c r="E137">
        <v>42933.2</v>
      </c>
      <c r="F137" s="4">
        <f t="shared" si="16"/>
        <v>59458.299999999996</v>
      </c>
      <c r="G137" s="2">
        <f t="shared" si="16"/>
        <v>51206.899999999994</v>
      </c>
      <c r="H137" s="13">
        <f t="shared" si="21"/>
        <v>16.113844032737788</v>
      </c>
      <c r="I137" s="13"/>
      <c r="J137" s="27">
        <f t="shared" si="43"/>
        <v>342.90000000000146</v>
      </c>
      <c r="K137" s="4">
        <f t="shared" ref="K137:K143" si="44">AVERAGE(J134:J137)</f>
        <v>468.79999999999927</v>
      </c>
      <c r="L137" s="4">
        <f t="shared" ref="L137:L142" si="45">+L136+1</f>
        <v>41</v>
      </c>
      <c r="M137" s="4"/>
      <c r="N137" s="169"/>
    </row>
    <row r="138" spans="1:14" x14ac:dyDescent="0.25">
      <c r="A138" s="10">
        <f t="shared" si="42"/>
        <v>39618</v>
      </c>
      <c r="B138">
        <v>9588</v>
      </c>
      <c r="C138">
        <v>8170.7</v>
      </c>
      <c r="D138">
        <v>50096.6</v>
      </c>
      <c r="E138">
        <v>43788.9</v>
      </c>
      <c r="F138" s="4">
        <f t="shared" si="16"/>
        <v>59684.6</v>
      </c>
      <c r="G138" s="2">
        <f t="shared" si="16"/>
        <v>51959.6</v>
      </c>
      <c r="H138" s="13">
        <f t="shared" si="21"/>
        <v>14.867319994765161</v>
      </c>
      <c r="I138" s="13"/>
      <c r="J138" s="27">
        <f t="shared" si="43"/>
        <v>226.30000000000291</v>
      </c>
      <c r="K138" s="4">
        <f t="shared" si="44"/>
        <v>406</v>
      </c>
      <c r="L138" s="4">
        <f t="shared" si="45"/>
        <v>42</v>
      </c>
      <c r="M138" s="4"/>
      <c r="N138" s="169"/>
    </row>
    <row r="139" spans="1:14" x14ac:dyDescent="0.25">
      <c r="A139" s="10">
        <f t="shared" ref="A139:A144" si="46">+A138+7</f>
        <v>39625</v>
      </c>
      <c r="B139">
        <v>8724.4</v>
      </c>
      <c r="C139">
        <v>8377.6</v>
      </c>
      <c r="D139">
        <v>51286.1</v>
      </c>
      <c r="E139">
        <v>44649.8</v>
      </c>
      <c r="F139" s="4">
        <f t="shared" si="16"/>
        <v>60010.5</v>
      </c>
      <c r="G139" s="2">
        <f t="shared" si="16"/>
        <v>53027.4</v>
      </c>
      <c r="H139" s="13">
        <f t="shared" si="21"/>
        <v>13.16885232917322</v>
      </c>
      <c r="I139" s="13"/>
      <c r="J139" s="27">
        <f t="shared" si="43"/>
        <v>325.90000000000146</v>
      </c>
      <c r="K139" s="4">
        <f t="shared" si="44"/>
        <v>354.95000000000073</v>
      </c>
      <c r="L139" s="4">
        <f t="shared" si="45"/>
        <v>43</v>
      </c>
      <c r="M139" s="4"/>
      <c r="N139" s="169"/>
    </row>
    <row r="140" spans="1:14" x14ac:dyDescent="0.25">
      <c r="A140" s="10">
        <f t="shared" si="46"/>
        <v>39632</v>
      </c>
      <c r="B140">
        <v>8131.2</v>
      </c>
      <c r="C140">
        <v>8572.7999999999993</v>
      </c>
      <c r="D140">
        <v>52216.7</v>
      </c>
      <c r="E140">
        <v>45462.400000000001</v>
      </c>
      <c r="F140" s="4">
        <f t="shared" si="16"/>
        <v>60347.899999999994</v>
      </c>
      <c r="G140" s="2">
        <f t="shared" si="16"/>
        <v>54035.199999999997</v>
      </c>
      <c r="H140" s="13">
        <f t="shared" si="21"/>
        <v>11.68256988037426</v>
      </c>
      <c r="I140" s="13"/>
      <c r="J140" s="27">
        <f t="shared" si="43"/>
        <v>337.39999999999418</v>
      </c>
      <c r="K140" s="4">
        <f t="shared" si="44"/>
        <v>308.125</v>
      </c>
      <c r="L140" s="4">
        <f t="shared" si="45"/>
        <v>44</v>
      </c>
      <c r="M140" s="4"/>
      <c r="N140" s="169"/>
    </row>
    <row r="141" spans="1:14" x14ac:dyDescent="0.25">
      <c r="A141" s="10">
        <f t="shared" si="46"/>
        <v>39639</v>
      </c>
      <c r="B141">
        <v>7811.3</v>
      </c>
      <c r="C141">
        <v>8041.4</v>
      </c>
      <c r="D141">
        <v>52905.7</v>
      </c>
      <c r="E141">
        <v>46663.4</v>
      </c>
      <c r="F141" s="4">
        <f t="shared" si="16"/>
        <v>60717</v>
      </c>
      <c r="G141" s="2">
        <f t="shared" si="16"/>
        <v>54704.800000000003</v>
      </c>
      <c r="H141" s="2">
        <f t="shared" si="21"/>
        <v>10.990260452464851</v>
      </c>
      <c r="I141" s="2"/>
      <c r="J141" s="27">
        <f t="shared" si="43"/>
        <v>369.10000000000582</v>
      </c>
      <c r="K141" s="4">
        <f t="shared" si="44"/>
        <v>314.67500000000109</v>
      </c>
      <c r="L141" s="4">
        <f t="shared" si="45"/>
        <v>45</v>
      </c>
      <c r="M141" s="4"/>
      <c r="N141" s="169"/>
    </row>
    <row r="142" spans="1:14" x14ac:dyDescent="0.25">
      <c r="A142" s="10">
        <f t="shared" si="46"/>
        <v>39646</v>
      </c>
      <c r="B142">
        <v>7387.6</v>
      </c>
      <c r="C142">
        <v>7540.4</v>
      </c>
      <c r="D142">
        <v>53652.9</v>
      </c>
      <c r="E142">
        <v>47576.5</v>
      </c>
      <c r="F142" s="4">
        <f t="shared" si="16"/>
        <v>61040.5</v>
      </c>
      <c r="G142" s="2">
        <f t="shared" si="16"/>
        <v>55116.9</v>
      </c>
      <c r="H142" s="13">
        <f t="shared" si="21"/>
        <v>10.747338837997056</v>
      </c>
      <c r="I142" s="13"/>
      <c r="J142" s="27">
        <f>+F142-F141</f>
        <v>323.5</v>
      </c>
      <c r="K142" s="4">
        <f t="shared" si="44"/>
        <v>338.97500000000036</v>
      </c>
      <c r="L142" s="4">
        <f t="shared" si="45"/>
        <v>46</v>
      </c>
      <c r="M142" s="4"/>
      <c r="N142" s="169"/>
    </row>
    <row r="143" spans="1:14" x14ac:dyDescent="0.25">
      <c r="A143" s="10">
        <f t="shared" si="46"/>
        <v>39653</v>
      </c>
      <c r="B143">
        <v>6215.7</v>
      </c>
      <c r="C143">
        <v>7270.4</v>
      </c>
      <c r="D143">
        <v>54887.9</v>
      </c>
      <c r="E143">
        <v>48622.5</v>
      </c>
      <c r="F143" s="4">
        <f t="shared" si="16"/>
        <v>61103.6</v>
      </c>
      <c r="G143" s="2">
        <f t="shared" si="16"/>
        <v>55892.9</v>
      </c>
      <c r="H143" s="13">
        <f t="shared" si="21"/>
        <v>9.3226509986062531</v>
      </c>
      <c r="I143" s="13"/>
      <c r="J143" s="27">
        <f>+F143-F142</f>
        <v>63.099999999998545</v>
      </c>
      <c r="K143" s="4">
        <f t="shared" si="44"/>
        <v>273.27499999999964</v>
      </c>
      <c r="L143" s="4">
        <f t="shared" ref="L143:L148" si="47">+L142+1</f>
        <v>47</v>
      </c>
      <c r="M143" s="4"/>
      <c r="N143" s="169"/>
    </row>
    <row r="144" spans="1:14" x14ac:dyDescent="0.25">
      <c r="A144" s="10">
        <f t="shared" si="46"/>
        <v>39660</v>
      </c>
      <c r="B144">
        <v>5677.2</v>
      </c>
      <c r="C144">
        <v>6844</v>
      </c>
      <c r="D144">
        <v>55764.3</v>
      </c>
      <c r="E144">
        <v>49360.9</v>
      </c>
      <c r="F144" s="4">
        <f t="shared" si="16"/>
        <v>61441.5</v>
      </c>
      <c r="G144" s="2">
        <f t="shared" si="16"/>
        <v>56204.9</v>
      </c>
      <c r="H144" s="13">
        <f t="shared" si="21"/>
        <v>9.3169812596410662</v>
      </c>
      <c r="I144" s="13"/>
      <c r="J144" s="27">
        <f>+F144-F143</f>
        <v>337.90000000000146</v>
      </c>
      <c r="K144" s="4">
        <f t="shared" ref="K144:K151" si="48">AVERAGE(J141:J144)</f>
        <v>273.40000000000146</v>
      </c>
      <c r="L144" s="4">
        <f t="shared" si="47"/>
        <v>48</v>
      </c>
      <c r="M144" s="4"/>
      <c r="N144" s="169"/>
    </row>
    <row r="145" spans="1:15" x14ac:dyDescent="0.25">
      <c r="A145" s="10">
        <f t="shared" ref="A145:A152" si="49">+A144+7</f>
        <v>39667</v>
      </c>
      <c r="B145">
        <v>5124</v>
      </c>
      <c r="C145">
        <v>5488.5</v>
      </c>
      <c r="D145">
        <v>56703.4</v>
      </c>
      <c r="E145">
        <v>50504.3</v>
      </c>
      <c r="F145" s="4">
        <f t="shared" si="16"/>
        <v>61827.4</v>
      </c>
      <c r="G145" s="2">
        <f t="shared" si="16"/>
        <v>55992.800000000003</v>
      </c>
      <c r="H145" s="13">
        <f t="shared" si="21"/>
        <v>10.420268320212589</v>
      </c>
      <c r="I145" s="13"/>
      <c r="J145" s="27">
        <f>+F145-F144</f>
        <v>385.90000000000146</v>
      </c>
      <c r="K145" s="4">
        <f t="shared" si="48"/>
        <v>277.60000000000036</v>
      </c>
      <c r="L145" s="4">
        <f t="shared" si="47"/>
        <v>49</v>
      </c>
      <c r="M145" s="4"/>
      <c r="N145" s="169"/>
    </row>
    <row r="146" spans="1:15" x14ac:dyDescent="0.25">
      <c r="A146" s="10">
        <f t="shared" si="49"/>
        <v>39674</v>
      </c>
      <c r="B146">
        <v>4230.2</v>
      </c>
      <c r="C146">
        <v>4677.3</v>
      </c>
      <c r="D146">
        <v>57793.9</v>
      </c>
      <c r="E146">
        <v>51454.400000000001</v>
      </c>
      <c r="F146" s="4">
        <f t="shared" si="16"/>
        <v>62024.1</v>
      </c>
      <c r="G146" s="2">
        <f t="shared" si="16"/>
        <v>56131.700000000004</v>
      </c>
      <c r="H146" s="13">
        <f t="shared" si="21"/>
        <v>10.497455092220598</v>
      </c>
      <c r="I146" s="13"/>
      <c r="J146" s="4">
        <f>AVERAGE(J75:J92)</f>
        <v>772.7388888888886</v>
      </c>
      <c r="K146" s="4">
        <f t="shared" si="48"/>
        <v>389.90972222222251</v>
      </c>
      <c r="L146" s="4">
        <f t="shared" si="47"/>
        <v>50</v>
      </c>
      <c r="M146" s="4"/>
      <c r="N146" s="169"/>
      <c r="O146" s="4"/>
    </row>
    <row r="147" spans="1:15" x14ac:dyDescent="0.25">
      <c r="A147" s="10">
        <f t="shared" si="49"/>
        <v>39681</v>
      </c>
      <c r="B147">
        <v>3711.7</v>
      </c>
      <c r="C147">
        <v>3583.6</v>
      </c>
      <c r="D147">
        <v>58615.4</v>
      </c>
      <c r="E147">
        <v>52721.1</v>
      </c>
      <c r="F147" s="4">
        <f t="shared" si="16"/>
        <v>62327.1</v>
      </c>
      <c r="G147" s="2">
        <f t="shared" si="16"/>
        <v>56304.7</v>
      </c>
      <c r="H147" s="13">
        <f t="shared" si="21"/>
        <v>10.696087537985278</v>
      </c>
      <c r="I147" s="13"/>
      <c r="J147" s="4">
        <f>AVERAGE(J76:J93)</f>
        <v>685.92777777777758</v>
      </c>
      <c r="K147" s="4">
        <f t="shared" si="48"/>
        <v>545.61666666666724</v>
      </c>
      <c r="L147" s="4">
        <f t="shared" si="47"/>
        <v>51</v>
      </c>
      <c r="M147" s="4"/>
      <c r="N147" s="169"/>
      <c r="O147" s="4"/>
    </row>
    <row r="148" spans="1:15" x14ac:dyDescent="0.25">
      <c r="A148" s="10">
        <f t="shared" si="49"/>
        <v>39688</v>
      </c>
      <c r="B148">
        <v>2861</v>
      </c>
      <c r="C148">
        <v>2770.7</v>
      </c>
      <c r="D148">
        <v>59666.400000000001</v>
      </c>
      <c r="E148">
        <v>53794.3</v>
      </c>
      <c r="F148" s="4">
        <f t="shared" si="16"/>
        <v>62527.4</v>
      </c>
      <c r="G148" s="2">
        <f t="shared" si="16"/>
        <v>56565</v>
      </c>
      <c r="H148" s="13">
        <f t="shared" si="21"/>
        <v>10.540793777070622</v>
      </c>
      <c r="I148" s="13"/>
      <c r="J148" s="4">
        <f>AVERAGE(J77:J94)</f>
        <v>649.03888888888912</v>
      </c>
      <c r="K148" s="4">
        <f t="shared" si="48"/>
        <v>623.40138888888919</v>
      </c>
      <c r="L148" s="4">
        <f t="shared" si="47"/>
        <v>52</v>
      </c>
      <c r="M148" s="4"/>
      <c r="N148" s="169"/>
      <c r="O148" s="4"/>
    </row>
    <row r="149" spans="1:15" x14ac:dyDescent="0.25">
      <c r="A149" s="10">
        <f t="shared" si="49"/>
        <v>39695</v>
      </c>
      <c r="B149">
        <v>11883.8</v>
      </c>
      <c r="C149">
        <v>15761.7</v>
      </c>
      <c r="D149">
        <v>199.3</v>
      </c>
      <c r="E149">
        <v>883.5</v>
      </c>
      <c r="F149" s="4">
        <f t="shared" si="16"/>
        <v>12083.099999999999</v>
      </c>
      <c r="G149" s="2">
        <f t="shared" si="16"/>
        <v>16645.2</v>
      </c>
      <c r="H149" s="13">
        <f t="shared" si="21"/>
        <v>-27.407901376973555</v>
      </c>
      <c r="I149" s="13"/>
      <c r="J149" s="4">
        <f>AVERAGE(J78:J95)</f>
        <v>597.194444444444</v>
      </c>
      <c r="K149" s="4">
        <f t="shared" si="48"/>
        <v>676.2249999999998</v>
      </c>
      <c r="L149" s="4">
        <v>1</v>
      </c>
      <c r="M149" s="4"/>
      <c r="N149" s="169"/>
    </row>
    <row r="150" spans="1:15" x14ac:dyDescent="0.25">
      <c r="A150" s="10">
        <f t="shared" si="49"/>
        <v>39702</v>
      </c>
      <c r="B150">
        <v>11346.4</v>
      </c>
      <c r="C150">
        <v>16919.900000000001</v>
      </c>
      <c r="D150">
        <v>1062.0999999999999</v>
      </c>
      <c r="E150">
        <v>1757.4</v>
      </c>
      <c r="F150" s="4">
        <f t="shared" si="16"/>
        <v>12408.5</v>
      </c>
      <c r="G150" s="2">
        <f t="shared" si="16"/>
        <v>18677.300000000003</v>
      </c>
      <c r="H150" s="13">
        <f t="shared" si="21"/>
        <v>-33.563737799360723</v>
      </c>
      <c r="I150" s="13"/>
      <c r="J150" s="4">
        <f t="shared" ref="J150:J182" si="50">+F150-F149</f>
        <v>325.40000000000146</v>
      </c>
      <c r="K150" s="4">
        <f t="shared" si="48"/>
        <v>564.39027777777801</v>
      </c>
      <c r="L150" s="4">
        <f>+L149+1</f>
        <v>2</v>
      </c>
      <c r="M150" s="4"/>
    </row>
    <row r="151" spans="1:15" x14ac:dyDescent="0.25">
      <c r="A151" s="10">
        <f t="shared" si="49"/>
        <v>39709</v>
      </c>
      <c r="B151">
        <v>10900</v>
      </c>
      <c r="C151">
        <v>17414.7</v>
      </c>
      <c r="D151">
        <v>2056.3000000000002</v>
      </c>
      <c r="E151">
        <v>2960.4</v>
      </c>
      <c r="F151" s="4">
        <f t="shared" si="16"/>
        <v>12956.3</v>
      </c>
      <c r="G151" s="2">
        <f t="shared" si="16"/>
        <v>20375.100000000002</v>
      </c>
      <c r="H151" s="13">
        <f t="shared" si="21"/>
        <v>-36.411109638725712</v>
      </c>
      <c r="I151" s="13"/>
      <c r="J151" s="4">
        <f t="shared" si="50"/>
        <v>547.79999999999927</v>
      </c>
      <c r="K151" s="4">
        <f t="shared" si="48"/>
        <v>529.85833333333346</v>
      </c>
      <c r="L151" s="4">
        <f t="shared" ref="L151:L200" si="51">+L150+1</f>
        <v>3</v>
      </c>
      <c r="M151" s="4"/>
    </row>
    <row r="152" spans="1:15" x14ac:dyDescent="0.25">
      <c r="A152" s="10">
        <f t="shared" si="49"/>
        <v>39716</v>
      </c>
      <c r="B152">
        <v>10302.6</v>
      </c>
      <c r="C152">
        <v>18468.099999999999</v>
      </c>
      <c r="D152">
        <v>3220.2</v>
      </c>
      <c r="E152">
        <v>5316.8</v>
      </c>
      <c r="F152" s="4">
        <f t="shared" si="16"/>
        <v>13522.8</v>
      </c>
      <c r="G152" s="2">
        <f t="shared" si="16"/>
        <v>23784.899999999998</v>
      </c>
      <c r="H152" s="13">
        <f t="shared" si="21"/>
        <v>-43.145441015097809</v>
      </c>
      <c r="I152" s="13"/>
      <c r="J152" s="4">
        <f t="shared" si="50"/>
        <v>566.5</v>
      </c>
      <c r="K152" s="4"/>
      <c r="L152" s="4">
        <f t="shared" si="51"/>
        <v>4</v>
      </c>
      <c r="M152" s="4"/>
    </row>
    <row r="153" spans="1:15" x14ac:dyDescent="0.25">
      <c r="A153" s="10">
        <f t="shared" ref="A153:A159" si="52">+A152+7</f>
        <v>39723</v>
      </c>
      <c r="B153">
        <v>10435.200000000001</v>
      </c>
      <c r="C153">
        <v>18468.099999999999</v>
      </c>
      <c r="D153">
        <v>4045.5</v>
      </c>
      <c r="E153">
        <v>5361.8</v>
      </c>
      <c r="F153" s="4">
        <f t="shared" si="16"/>
        <v>14480.7</v>
      </c>
      <c r="G153" s="2">
        <f t="shared" si="16"/>
        <v>23829.899999999998</v>
      </c>
      <c r="H153" s="13">
        <f t="shared" si="21"/>
        <v>-39.233064343534792</v>
      </c>
      <c r="I153" s="13"/>
      <c r="J153" s="4">
        <f t="shared" si="50"/>
        <v>957.90000000000146</v>
      </c>
      <c r="L153" s="4">
        <f t="shared" si="51"/>
        <v>5</v>
      </c>
      <c r="M153" s="4"/>
    </row>
    <row r="154" spans="1:15" x14ac:dyDescent="0.25">
      <c r="A154" s="10">
        <f t="shared" si="52"/>
        <v>39730</v>
      </c>
      <c r="B154">
        <v>10486.9</v>
      </c>
      <c r="C154">
        <v>19158.2</v>
      </c>
      <c r="D154">
        <v>4969</v>
      </c>
      <c r="E154">
        <v>6478</v>
      </c>
      <c r="F154" s="4">
        <f t="shared" si="16"/>
        <v>15455.9</v>
      </c>
      <c r="G154" s="2">
        <f t="shared" si="16"/>
        <v>25636.2</v>
      </c>
      <c r="H154" s="13">
        <f t="shared" si="21"/>
        <v>-39.71064354311482</v>
      </c>
      <c r="I154" s="13"/>
      <c r="J154" s="4">
        <f t="shared" si="50"/>
        <v>975.19999999999891</v>
      </c>
      <c r="L154" s="4">
        <f t="shared" si="51"/>
        <v>6</v>
      </c>
      <c r="M154" s="4"/>
    </row>
    <row r="155" spans="1:15" x14ac:dyDescent="0.25">
      <c r="A155" s="10">
        <f t="shared" si="52"/>
        <v>39737</v>
      </c>
      <c r="B155">
        <v>10522.9</v>
      </c>
      <c r="C155">
        <v>19421.3</v>
      </c>
      <c r="D155">
        <v>5722.6</v>
      </c>
      <c r="E155">
        <v>7760.5</v>
      </c>
      <c r="F155" s="4">
        <f t="shared" si="16"/>
        <v>16245.5</v>
      </c>
      <c r="G155" s="2">
        <f t="shared" si="16"/>
        <v>27181.8</v>
      </c>
      <c r="H155" s="13">
        <f t="shared" si="21"/>
        <v>-40.233906510974251</v>
      </c>
      <c r="I155" s="13"/>
      <c r="J155" s="4">
        <f t="shared" si="50"/>
        <v>789.60000000000036</v>
      </c>
      <c r="L155" s="4">
        <f t="shared" si="51"/>
        <v>7</v>
      </c>
      <c r="M155" s="4"/>
    </row>
    <row r="156" spans="1:15" x14ac:dyDescent="0.25">
      <c r="A156" s="10">
        <f t="shared" si="52"/>
        <v>39744</v>
      </c>
      <c r="B156">
        <v>10332.9</v>
      </c>
      <c r="C156">
        <v>18806.400000000001</v>
      </c>
      <c r="D156">
        <v>6325.7</v>
      </c>
      <c r="E156">
        <v>9010.7000000000007</v>
      </c>
      <c r="F156" s="4">
        <f t="shared" si="16"/>
        <v>16658.599999999999</v>
      </c>
      <c r="G156" s="2">
        <f t="shared" si="16"/>
        <v>27817.100000000002</v>
      </c>
      <c r="H156" s="13">
        <f t="shared" si="21"/>
        <v>-40.113814883650711</v>
      </c>
      <c r="I156" s="13"/>
      <c r="J156" s="4">
        <f t="shared" si="50"/>
        <v>413.09999999999854</v>
      </c>
      <c r="L156" s="4">
        <f t="shared" si="51"/>
        <v>8</v>
      </c>
      <c r="M156" s="4"/>
    </row>
    <row r="157" spans="1:15" x14ac:dyDescent="0.25">
      <c r="A157" s="10">
        <f t="shared" si="52"/>
        <v>39751</v>
      </c>
      <c r="B157">
        <v>10185.9</v>
      </c>
      <c r="C157">
        <v>18788.3</v>
      </c>
      <c r="D157">
        <v>6944</v>
      </c>
      <c r="E157">
        <v>10533.9</v>
      </c>
      <c r="F157" s="4">
        <f t="shared" si="16"/>
        <v>17129.900000000001</v>
      </c>
      <c r="G157" s="2">
        <f t="shared" si="16"/>
        <v>29322.199999999997</v>
      </c>
      <c r="H157" s="13">
        <f t="shared" si="21"/>
        <v>-41.580440758196843</v>
      </c>
      <c r="I157" s="13"/>
      <c r="J157" s="4">
        <f t="shared" si="50"/>
        <v>471.30000000000291</v>
      </c>
      <c r="L157" s="4">
        <f t="shared" si="51"/>
        <v>9</v>
      </c>
      <c r="M157" s="4"/>
    </row>
    <row r="158" spans="1:15" x14ac:dyDescent="0.25">
      <c r="A158" s="10">
        <f t="shared" si="52"/>
        <v>39758</v>
      </c>
      <c r="B158">
        <v>9732.7999999999993</v>
      </c>
      <c r="C158">
        <v>18642.400000000001</v>
      </c>
      <c r="D158">
        <v>7752.6</v>
      </c>
      <c r="E158">
        <v>12043.6</v>
      </c>
      <c r="F158" s="4">
        <f t="shared" si="16"/>
        <v>17485.400000000001</v>
      </c>
      <c r="G158" s="2">
        <f t="shared" si="16"/>
        <v>30686</v>
      </c>
      <c r="H158" s="13">
        <f t="shared" si="21"/>
        <v>-43.018314540832947</v>
      </c>
      <c r="I158" s="13"/>
      <c r="J158" s="4">
        <f t="shared" si="50"/>
        <v>355.5</v>
      </c>
      <c r="L158" s="4">
        <f t="shared" si="51"/>
        <v>10</v>
      </c>
      <c r="M158" s="4"/>
    </row>
    <row r="159" spans="1:15" x14ac:dyDescent="0.25">
      <c r="A159" s="10">
        <f t="shared" si="52"/>
        <v>39765</v>
      </c>
      <c r="B159">
        <v>9410.7000000000007</v>
      </c>
      <c r="C159">
        <v>19111.3</v>
      </c>
      <c r="D159">
        <v>8458.1</v>
      </c>
      <c r="E159">
        <v>13420.3</v>
      </c>
      <c r="F159" s="4">
        <f t="shared" si="16"/>
        <v>17868.800000000003</v>
      </c>
      <c r="G159" s="2">
        <f t="shared" si="16"/>
        <v>32531.599999999999</v>
      </c>
      <c r="H159" s="13">
        <f t="shared" si="21"/>
        <v>-45.072483370015604</v>
      </c>
      <c r="I159" s="13"/>
      <c r="J159" s="4">
        <f t="shared" si="50"/>
        <v>383.40000000000146</v>
      </c>
      <c r="L159" s="4">
        <f t="shared" si="51"/>
        <v>11</v>
      </c>
      <c r="M159" s="4"/>
    </row>
    <row r="160" spans="1:15" x14ac:dyDescent="0.25">
      <c r="A160" s="10">
        <f t="shared" ref="A160:A253" si="53">+A159+7</f>
        <v>39772</v>
      </c>
      <c r="B160">
        <v>9110.1</v>
      </c>
      <c r="C160">
        <v>19513.3</v>
      </c>
      <c r="D160">
        <v>9224</v>
      </c>
      <c r="E160">
        <v>14847.8</v>
      </c>
      <c r="F160" s="4">
        <f t="shared" si="16"/>
        <v>18334.099999999999</v>
      </c>
      <c r="G160" s="2">
        <f t="shared" si="16"/>
        <v>34361.1</v>
      </c>
      <c r="H160" s="13">
        <f t="shared" si="21"/>
        <v>-46.642860676753664</v>
      </c>
      <c r="I160" s="13"/>
      <c r="J160" s="4">
        <f t="shared" si="50"/>
        <v>465.29999999999563</v>
      </c>
      <c r="L160" s="4">
        <f t="shared" si="51"/>
        <v>12</v>
      </c>
      <c r="M160" s="4"/>
    </row>
    <row r="161" spans="1:13" x14ac:dyDescent="0.25">
      <c r="A161" s="10">
        <f t="shared" si="53"/>
        <v>39779</v>
      </c>
      <c r="B161">
        <v>8523.5</v>
      </c>
      <c r="C161">
        <v>19044.3</v>
      </c>
      <c r="D161">
        <v>10197.6</v>
      </c>
      <c r="E161">
        <v>16370.5</v>
      </c>
      <c r="F161" s="4">
        <f t="shared" si="16"/>
        <v>18721.099999999999</v>
      </c>
      <c r="G161" s="2">
        <f t="shared" si="16"/>
        <v>35414.800000000003</v>
      </c>
      <c r="H161" s="13">
        <f t="shared" si="21"/>
        <v>-47.137637371946198</v>
      </c>
      <c r="I161" s="13"/>
      <c r="J161" s="4">
        <f t="shared" si="50"/>
        <v>387</v>
      </c>
      <c r="L161" s="4">
        <f t="shared" si="51"/>
        <v>13</v>
      </c>
      <c r="M161" s="4"/>
    </row>
    <row r="162" spans="1:13" x14ac:dyDescent="0.25">
      <c r="A162" s="10">
        <f t="shared" si="53"/>
        <v>39786</v>
      </c>
      <c r="B162">
        <v>8763.6</v>
      </c>
      <c r="C162">
        <v>19144.2</v>
      </c>
      <c r="D162">
        <v>10843.1</v>
      </c>
      <c r="E162">
        <v>17426.5</v>
      </c>
      <c r="F162" s="4">
        <f t="shared" si="16"/>
        <v>19606.7</v>
      </c>
      <c r="G162" s="2">
        <f t="shared" si="16"/>
        <v>36570.699999999997</v>
      </c>
      <c r="H162" s="13">
        <f t="shared" si="21"/>
        <v>-46.386861613258702</v>
      </c>
      <c r="I162" s="13"/>
      <c r="J162" s="4">
        <f t="shared" si="50"/>
        <v>885.60000000000218</v>
      </c>
      <c r="L162" s="4">
        <f t="shared" si="51"/>
        <v>14</v>
      </c>
      <c r="M162" s="4"/>
    </row>
    <row r="163" spans="1:13" x14ac:dyDescent="0.25">
      <c r="A163" s="10">
        <f t="shared" si="53"/>
        <v>39793</v>
      </c>
      <c r="B163">
        <v>8665.9</v>
      </c>
      <c r="C163">
        <v>19082.5</v>
      </c>
      <c r="D163">
        <v>11553.3</v>
      </c>
      <c r="E163">
        <v>18656.599999999999</v>
      </c>
      <c r="F163" s="4">
        <f t="shared" si="16"/>
        <v>20219.199999999997</v>
      </c>
      <c r="G163" s="2">
        <f t="shared" si="16"/>
        <v>37739.1</v>
      </c>
      <c r="H163" s="13">
        <f t="shared" si="21"/>
        <v>-46.423735595178485</v>
      </c>
      <c r="I163" s="13"/>
      <c r="J163" s="4">
        <f t="shared" si="50"/>
        <v>612.49999999999636</v>
      </c>
      <c r="L163" s="4">
        <f>+L162+1</f>
        <v>15</v>
      </c>
      <c r="M163" s="4"/>
    </row>
    <row r="164" spans="1:13" x14ac:dyDescent="0.25">
      <c r="A164" s="10">
        <f t="shared" si="53"/>
        <v>39800</v>
      </c>
      <c r="B164">
        <v>8386</v>
      </c>
      <c r="C164">
        <v>19243.400000000001</v>
      </c>
      <c r="D164">
        <v>12384.6</v>
      </c>
      <c r="E164">
        <v>19916.599999999999</v>
      </c>
      <c r="F164" s="4">
        <f t="shared" si="16"/>
        <v>20770.599999999999</v>
      </c>
      <c r="G164" s="2">
        <f t="shared" si="16"/>
        <v>39160</v>
      </c>
      <c r="H164" s="13">
        <f t="shared" si="21"/>
        <v>-46.959652706843727</v>
      </c>
      <c r="I164" s="13"/>
      <c r="J164" s="4">
        <f t="shared" si="50"/>
        <v>551.40000000000146</v>
      </c>
      <c r="L164" s="4">
        <f t="shared" si="51"/>
        <v>16</v>
      </c>
      <c r="M164" s="4"/>
    </row>
    <row r="165" spans="1:13" x14ac:dyDescent="0.25">
      <c r="A165" s="10">
        <f t="shared" si="53"/>
        <v>39807</v>
      </c>
      <c r="B165">
        <v>8053.8</v>
      </c>
      <c r="C165">
        <v>18803.5</v>
      </c>
      <c r="D165">
        <v>12986.7</v>
      </c>
      <c r="E165">
        <v>21057.3</v>
      </c>
      <c r="F165" s="4">
        <f t="shared" si="16"/>
        <v>21040.5</v>
      </c>
      <c r="G165" s="2">
        <f t="shared" si="16"/>
        <v>39860.800000000003</v>
      </c>
      <c r="H165" s="13">
        <f t="shared" si="21"/>
        <v>-47.21505840324329</v>
      </c>
      <c r="I165" s="13"/>
      <c r="J165" s="4">
        <f t="shared" si="50"/>
        <v>269.90000000000146</v>
      </c>
      <c r="L165" s="4">
        <f t="shared" si="51"/>
        <v>17</v>
      </c>
      <c r="M165" s="4"/>
    </row>
    <row r="166" spans="1:13" x14ac:dyDescent="0.25">
      <c r="A166" s="10">
        <f t="shared" si="53"/>
        <v>39814</v>
      </c>
      <c r="B166">
        <v>7702.9</v>
      </c>
      <c r="C166">
        <v>18496.3</v>
      </c>
      <c r="D166">
        <v>13598.2</v>
      </c>
      <c r="E166">
        <v>21971.3</v>
      </c>
      <c r="F166" s="4">
        <f t="shared" ref="F166:G168" si="54">+B166+D166</f>
        <v>21301.1</v>
      </c>
      <c r="G166" s="2">
        <f t="shared" si="54"/>
        <v>40467.599999999999</v>
      </c>
      <c r="H166" s="13">
        <f t="shared" si="21"/>
        <v>-47.362581423163221</v>
      </c>
      <c r="I166" s="13"/>
      <c r="J166" s="4">
        <f t="shared" si="50"/>
        <v>260.59999999999854</v>
      </c>
      <c r="L166" s="4">
        <f t="shared" si="51"/>
        <v>18</v>
      </c>
      <c r="M166" s="4"/>
    </row>
    <row r="167" spans="1:13" x14ac:dyDescent="0.25">
      <c r="A167" s="10">
        <f t="shared" si="53"/>
        <v>39821</v>
      </c>
      <c r="B167">
        <v>7307.4</v>
      </c>
      <c r="C167">
        <v>19363.099999999999</v>
      </c>
      <c r="D167">
        <v>14209.9</v>
      </c>
      <c r="E167">
        <v>23473.7</v>
      </c>
      <c r="F167" s="4">
        <f t="shared" si="54"/>
        <v>21517.3</v>
      </c>
      <c r="G167" s="2">
        <f t="shared" si="54"/>
        <v>42836.800000000003</v>
      </c>
      <c r="H167" s="13">
        <f t="shared" si="21"/>
        <v>-49.769123744070519</v>
      </c>
      <c r="I167" s="13"/>
      <c r="J167" s="4">
        <f t="shared" si="50"/>
        <v>216.20000000000073</v>
      </c>
      <c r="L167" s="4">
        <f t="shared" si="51"/>
        <v>19</v>
      </c>
      <c r="M167" s="4"/>
    </row>
    <row r="168" spans="1:13" x14ac:dyDescent="0.25">
      <c r="A168" s="10">
        <f t="shared" si="53"/>
        <v>39828</v>
      </c>
      <c r="B168">
        <v>7709.4</v>
      </c>
      <c r="C168">
        <v>19623.400000000001</v>
      </c>
      <c r="D168">
        <v>14893.9</v>
      </c>
      <c r="E168">
        <v>24808.6</v>
      </c>
      <c r="F168" s="4">
        <f t="shared" si="54"/>
        <v>22603.3</v>
      </c>
      <c r="G168" s="2">
        <f t="shared" si="54"/>
        <v>44432</v>
      </c>
      <c r="H168" s="13">
        <f t="shared" si="21"/>
        <v>-49.128330932661143</v>
      </c>
      <c r="I168" s="13"/>
      <c r="J168" s="4">
        <f t="shared" si="50"/>
        <v>1086</v>
      </c>
      <c r="L168" s="4">
        <f t="shared" si="51"/>
        <v>20</v>
      </c>
      <c r="M168" s="4"/>
    </row>
    <row r="169" spans="1:13" x14ac:dyDescent="0.25">
      <c r="A169" s="10">
        <f t="shared" si="53"/>
        <v>39835</v>
      </c>
      <c r="B169">
        <v>8078.4</v>
      </c>
      <c r="C169">
        <v>20019.7</v>
      </c>
      <c r="D169">
        <v>15632.6</v>
      </c>
      <c r="E169">
        <v>26300</v>
      </c>
      <c r="F169" s="4">
        <f t="shared" ref="F169:G204" si="55">+B169+D169</f>
        <v>23711</v>
      </c>
      <c r="G169" s="2">
        <f t="shared" si="55"/>
        <v>46319.7</v>
      </c>
      <c r="H169" s="13">
        <f t="shared" si="21"/>
        <v>-48.810117509396648</v>
      </c>
      <c r="I169" s="13"/>
      <c r="J169" s="4">
        <f t="shared" si="50"/>
        <v>1107.7000000000007</v>
      </c>
      <c r="L169" s="4">
        <f t="shared" si="51"/>
        <v>21</v>
      </c>
      <c r="M169" s="4"/>
    </row>
    <row r="170" spans="1:13" x14ac:dyDescent="0.25">
      <c r="A170" s="10">
        <f t="shared" si="53"/>
        <v>39842</v>
      </c>
      <c r="B170">
        <v>8497</v>
      </c>
      <c r="C170">
        <v>19799.400000000001</v>
      </c>
      <c r="D170">
        <v>16378.2</v>
      </c>
      <c r="E170">
        <v>27549.9</v>
      </c>
      <c r="F170" s="29">
        <f t="shared" si="55"/>
        <v>24875.200000000001</v>
      </c>
      <c r="G170" s="2">
        <f t="shared" si="55"/>
        <v>47349.3</v>
      </c>
      <c r="H170" s="13">
        <f t="shared" si="21"/>
        <v>-47.464482051477006</v>
      </c>
      <c r="I170" s="13"/>
      <c r="J170" s="4">
        <f t="shared" si="50"/>
        <v>1164.2000000000007</v>
      </c>
      <c r="L170" s="4">
        <f t="shared" si="51"/>
        <v>22</v>
      </c>
      <c r="M170" s="4"/>
    </row>
    <row r="171" spans="1:13" x14ac:dyDescent="0.25">
      <c r="A171" s="10">
        <f t="shared" si="53"/>
        <v>39849</v>
      </c>
      <c r="B171">
        <v>9473.4</v>
      </c>
      <c r="C171">
        <v>19586.3</v>
      </c>
      <c r="D171">
        <v>16945.599999999999</v>
      </c>
      <c r="E171">
        <v>28695.4</v>
      </c>
      <c r="F171" s="29">
        <f t="shared" si="55"/>
        <v>26419</v>
      </c>
      <c r="G171" s="2">
        <f t="shared" si="55"/>
        <v>48281.7</v>
      </c>
      <c r="H171" s="13">
        <f t="shared" si="21"/>
        <v>-45.281545595950433</v>
      </c>
      <c r="I171" s="13"/>
      <c r="J171" s="4">
        <f t="shared" si="50"/>
        <v>1543.7999999999993</v>
      </c>
      <c r="L171" s="4">
        <f t="shared" si="51"/>
        <v>23</v>
      </c>
      <c r="M171" s="4"/>
    </row>
    <row r="172" spans="1:13" x14ac:dyDescent="0.25">
      <c r="A172" s="10">
        <f t="shared" si="53"/>
        <v>39856</v>
      </c>
      <c r="B172">
        <v>9894.4</v>
      </c>
      <c r="C172">
        <v>19316.2</v>
      </c>
      <c r="D172">
        <v>17856.900000000001</v>
      </c>
      <c r="E172">
        <v>30106.9</v>
      </c>
      <c r="F172" s="4">
        <f t="shared" si="55"/>
        <v>27751.300000000003</v>
      </c>
      <c r="G172" s="2">
        <f t="shared" si="55"/>
        <v>49423.100000000006</v>
      </c>
      <c r="H172" s="13">
        <f t="shared" si="21"/>
        <v>-43.84953594574197</v>
      </c>
      <c r="I172" s="13"/>
      <c r="J172" s="4">
        <f t="shared" si="50"/>
        <v>1332.3000000000029</v>
      </c>
      <c r="L172" s="4">
        <f t="shared" si="51"/>
        <v>24</v>
      </c>
      <c r="M172" s="4"/>
    </row>
    <row r="173" spans="1:13" x14ac:dyDescent="0.25">
      <c r="A173" s="10">
        <f t="shared" si="53"/>
        <v>39863</v>
      </c>
      <c r="B173">
        <v>9571.6</v>
      </c>
      <c r="C173">
        <v>18669.7</v>
      </c>
      <c r="D173">
        <v>18628.599999999999</v>
      </c>
      <c r="E173">
        <v>31354.7</v>
      </c>
      <c r="F173" s="4">
        <f t="shared" si="55"/>
        <v>28200.199999999997</v>
      </c>
      <c r="G173" s="2">
        <f t="shared" si="55"/>
        <v>50024.4</v>
      </c>
      <c r="H173" s="13">
        <f t="shared" si="21"/>
        <v>-43.627109970334487</v>
      </c>
      <c r="I173" s="13"/>
      <c r="J173" s="4">
        <f t="shared" si="50"/>
        <v>448.89999999999418</v>
      </c>
      <c r="L173" s="4">
        <f t="shared" si="51"/>
        <v>25</v>
      </c>
      <c r="M173" s="4"/>
    </row>
    <row r="174" spans="1:13" x14ac:dyDescent="0.25">
      <c r="A174" s="10">
        <f t="shared" si="53"/>
        <v>39870</v>
      </c>
      <c r="B174">
        <v>9455.4</v>
      </c>
      <c r="C174">
        <v>17985.599999999999</v>
      </c>
      <c r="D174">
        <v>19536.7</v>
      </c>
      <c r="E174">
        <v>32686.799999999999</v>
      </c>
      <c r="F174" s="4">
        <f t="shared" si="55"/>
        <v>28992.1</v>
      </c>
      <c r="G174" s="2">
        <f t="shared" si="55"/>
        <v>50672.399999999994</v>
      </c>
      <c r="H174" s="13">
        <f t="shared" si="21"/>
        <v>-42.785224303565649</v>
      </c>
      <c r="I174" s="13"/>
      <c r="J174" s="4">
        <f t="shared" si="50"/>
        <v>791.90000000000146</v>
      </c>
      <c r="L174" s="4">
        <f t="shared" si="51"/>
        <v>26</v>
      </c>
      <c r="M174" s="4"/>
    </row>
    <row r="175" spans="1:13" x14ac:dyDescent="0.25">
      <c r="A175" s="10">
        <f t="shared" si="53"/>
        <v>39877</v>
      </c>
      <c r="B175">
        <v>9478.4</v>
      </c>
      <c r="C175">
        <v>17692.099999999999</v>
      </c>
      <c r="D175">
        <v>20606.099999999999</v>
      </c>
      <c r="E175">
        <v>33749.1</v>
      </c>
      <c r="F175" s="4">
        <f t="shared" si="55"/>
        <v>30084.5</v>
      </c>
      <c r="G175" s="2">
        <f t="shared" si="55"/>
        <v>51441.2</v>
      </c>
      <c r="H175" s="13">
        <f t="shared" si="21"/>
        <v>-41.516722004929896</v>
      </c>
      <c r="I175" s="13"/>
      <c r="J175" s="4">
        <f t="shared" si="50"/>
        <v>1092.4000000000015</v>
      </c>
      <c r="L175" s="4">
        <f t="shared" si="51"/>
        <v>27</v>
      </c>
      <c r="M175" s="4"/>
    </row>
    <row r="176" spans="1:13" x14ac:dyDescent="0.25">
      <c r="A176" s="10">
        <f t="shared" si="53"/>
        <v>39884</v>
      </c>
      <c r="B176">
        <v>8985.5</v>
      </c>
      <c r="C176">
        <v>16968.900000000001</v>
      </c>
      <c r="D176">
        <v>21539.599999999999</v>
      </c>
      <c r="E176">
        <v>35221.9</v>
      </c>
      <c r="F176" s="4">
        <f t="shared" si="55"/>
        <v>30525.1</v>
      </c>
      <c r="G176" s="2">
        <f t="shared" si="55"/>
        <v>52190.8</v>
      </c>
      <c r="H176" s="13">
        <f t="shared" si="21"/>
        <v>-41.512488791127943</v>
      </c>
      <c r="I176" s="13"/>
      <c r="J176" s="4">
        <f t="shared" si="50"/>
        <v>440.59999999999854</v>
      </c>
      <c r="L176" s="4">
        <f t="shared" si="51"/>
        <v>28</v>
      </c>
      <c r="M176" s="4"/>
    </row>
    <row r="177" spans="1:14" x14ac:dyDescent="0.25">
      <c r="A177" s="10">
        <f t="shared" si="53"/>
        <v>39891</v>
      </c>
      <c r="B177">
        <v>9400.4</v>
      </c>
      <c r="C177">
        <v>16312.3</v>
      </c>
      <c r="D177">
        <v>22316</v>
      </c>
      <c r="E177">
        <v>36511</v>
      </c>
      <c r="F177" s="4">
        <f t="shared" si="55"/>
        <v>31716.400000000001</v>
      </c>
      <c r="G177" s="2">
        <f t="shared" si="55"/>
        <v>52823.3</v>
      </c>
      <c r="H177" s="13">
        <f t="shared" si="21"/>
        <v>-39.957556608542063</v>
      </c>
      <c r="I177" s="13"/>
      <c r="J177" s="4">
        <f t="shared" si="50"/>
        <v>1191.3000000000029</v>
      </c>
      <c r="L177" s="4">
        <f t="shared" si="51"/>
        <v>29</v>
      </c>
      <c r="M177" s="4"/>
    </row>
    <row r="178" spans="1:14" x14ac:dyDescent="0.25">
      <c r="A178" s="10">
        <f t="shared" si="53"/>
        <v>39898</v>
      </c>
      <c r="B178">
        <v>9657</v>
      </c>
      <c r="C178">
        <v>15871</v>
      </c>
      <c r="D178">
        <v>23310</v>
      </c>
      <c r="E178">
        <v>37651</v>
      </c>
      <c r="F178" s="4">
        <f t="shared" si="55"/>
        <v>32967</v>
      </c>
      <c r="G178" s="2">
        <f t="shared" si="55"/>
        <v>53522</v>
      </c>
      <c r="H178" s="13">
        <f t="shared" si="21"/>
        <v>-38.404768132730474</v>
      </c>
      <c r="I178" s="13"/>
      <c r="J178" s="4">
        <f t="shared" si="50"/>
        <v>1250.5999999999985</v>
      </c>
      <c r="L178" s="4">
        <f t="shared" si="51"/>
        <v>30</v>
      </c>
      <c r="M178" s="4"/>
    </row>
    <row r="179" spans="1:14" x14ac:dyDescent="0.25">
      <c r="A179" s="10">
        <f t="shared" si="53"/>
        <v>39905</v>
      </c>
      <c r="B179">
        <v>9663.6</v>
      </c>
      <c r="C179">
        <v>15090.3</v>
      </c>
      <c r="D179">
        <v>24366.799999999999</v>
      </c>
      <c r="E179">
        <v>38905.800000000003</v>
      </c>
      <c r="F179" s="4">
        <f t="shared" si="55"/>
        <v>34030.400000000001</v>
      </c>
      <c r="G179" s="2">
        <f t="shared" si="55"/>
        <v>53996.100000000006</v>
      </c>
      <c r="H179" s="13">
        <f t="shared" si="21"/>
        <v>-36.976189021058936</v>
      </c>
      <c r="I179" s="13"/>
      <c r="J179" s="4">
        <f t="shared" si="50"/>
        <v>1063.4000000000015</v>
      </c>
      <c r="L179" s="4">
        <f t="shared" si="51"/>
        <v>31</v>
      </c>
      <c r="M179" s="4"/>
    </row>
    <row r="180" spans="1:14" x14ac:dyDescent="0.25">
      <c r="A180" s="10">
        <f t="shared" si="53"/>
        <v>39912</v>
      </c>
      <c r="B180">
        <v>9678.6</v>
      </c>
      <c r="C180">
        <v>14847</v>
      </c>
      <c r="D180">
        <v>25231.4</v>
      </c>
      <c r="E180">
        <v>40018</v>
      </c>
      <c r="F180" s="4">
        <f t="shared" si="55"/>
        <v>34910</v>
      </c>
      <c r="G180" s="2">
        <f t="shared" si="55"/>
        <v>54865</v>
      </c>
      <c r="H180" s="13">
        <f t="shared" si="21"/>
        <v>-36.371092682037734</v>
      </c>
      <c r="I180" s="13"/>
      <c r="J180" s="4">
        <f t="shared" si="50"/>
        <v>879.59999999999854</v>
      </c>
      <c r="L180" s="4">
        <f t="shared" si="51"/>
        <v>32</v>
      </c>
      <c r="M180" s="4"/>
    </row>
    <row r="181" spans="1:14" x14ac:dyDescent="0.25">
      <c r="A181" s="10">
        <f t="shared" si="53"/>
        <v>39919</v>
      </c>
      <c r="B181">
        <v>9866</v>
      </c>
      <c r="C181">
        <v>14512</v>
      </c>
      <c r="D181">
        <v>26248.400000000001</v>
      </c>
      <c r="E181">
        <v>41127.9</v>
      </c>
      <c r="F181" s="4">
        <f t="shared" si="55"/>
        <v>36114.400000000001</v>
      </c>
      <c r="G181" s="2">
        <f t="shared" si="55"/>
        <v>55639.9</v>
      </c>
      <c r="H181" s="13">
        <f t="shared" si="21"/>
        <v>-35.09262238070162</v>
      </c>
      <c r="I181" s="13"/>
      <c r="J181" s="4">
        <f t="shared" si="50"/>
        <v>1204.4000000000015</v>
      </c>
      <c r="L181" s="4">
        <f t="shared" si="51"/>
        <v>33</v>
      </c>
      <c r="M181" s="4"/>
    </row>
    <row r="182" spans="1:14" x14ac:dyDescent="0.25">
      <c r="A182" s="10">
        <f t="shared" si="53"/>
        <v>39926</v>
      </c>
      <c r="B182">
        <v>10253.4</v>
      </c>
      <c r="C182">
        <v>14059.9</v>
      </c>
      <c r="D182">
        <v>27086.3</v>
      </c>
      <c r="E182">
        <v>42131.6</v>
      </c>
      <c r="F182" s="4">
        <f t="shared" si="55"/>
        <v>37339.699999999997</v>
      </c>
      <c r="G182" s="2">
        <f t="shared" si="55"/>
        <v>56191.5</v>
      </c>
      <c r="H182" s="13">
        <f t="shared" si="21"/>
        <v>-33.549202281483858</v>
      </c>
      <c r="I182" s="13"/>
      <c r="J182" s="4">
        <f t="shared" si="50"/>
        <v>1225.2999999999956</v>
      </c>
      <c r="L182" s="4">
        <f t="shared" si="51"/>
        <v>34</v>
      </c>
      <c r="M182" s="4"/>
    </row>
    <row r="183" spans="1:14" x14ac:dyDescent="0.25">
      <c r="A183" s="10">
        <f t="shared" si="53"/>
        <v>39933</v>
      </c>
      <c r="B183">
        <v>10052</v>
      </c>
      <c r="C183">
        <v>13459.6</v>
      </c>
      <c r="D183">
        <v>27876.3</v>
      </c>
      <c r="E183">
        <v>43069.1</v>
      </c>
      <c r="F183" s="4">
        <f t="shared" si="55"/>
        <v>37928.300000000003</v>
      </c>
      <c r="G183" s="2">
        <f t="shared" si="55"/>
        <v>56528.7</v>
      </c>
      <c r="H183" s="13">
        <f t="shared" si="21"/>
        <v>-32.904347703025181</v>
      </c>
      <c r="I183" s="13"/>
      <c r="J183" s="4">
        <f t="shared" ref="J183:J188" si="56">+F183-F182</f>
        <v>588.60000000000582</v>
      </c>
      <c r="L183" s="4">
        <f t="shared" si="51"/>
        <v>35</v>
      </c>
      <c r="M183" s="4"/>
    </row>
    <row r="184" spans="1:14" x14ac:dyDescent="0.25">
      <c r="A184" s="10">
        <f t="shared" si="53"/>
        <v>39940</v>
      </c>
      <c r="B184">
        <v>9716.5</v>
      </c>
      <c r="C184">
        <v>13011.9</v>
      </c>
      <c r="D184">
        <v>29148.6</v>
      </c>
      <c r="E184">
        <v>44064</v>
      </c>
      <c r="F184" s="4">
        <f t="shared" si="55"/>
        <v>38865.1</v>
      </c>
      <c r="G184" s="2">
        <f t="shared" si="55"/>
        <v>57075.9</v>
      </c>
      <c r="H184" s="13">
        <f t="shared" si="21"/>
        <v>-31.906286190844124</v>
      </c>
      <c r="I184" s="13"/>
      <c r="J184" s="4">
        <f t="shared" si="56"/>
        <v>936.79999999999563</v>
      </c>
      <c r="L184" s="4">
        <f t="shared" si="51"/>
        <v>36</v>
      </c>
      <c r="M184" s="4"/>
    </row>
    <row r="185" spans="1:14" x14ac:dyDescent="0.25">
      <c r="A185" s="10">
        <f t="shared" si="53"/>
        <v>39947</v>
      </c>
      <c r="B185">
        <v>9691.7000000000007</v>
      </c>
      <c r="C185">
        <v>12775</v>
      </c>
      <c r="D185">
        <v>29856.9</v>
      </c>
      <c r="E185">
        <v>44808.1</v>
      </c>
      <c r="F185" s="4">
        <f t="shared" si="55"/>
        <v>39548.600000000006</v>
      </c>
      <c r="G185" s="2">
        <f t="shared" si="55"/>
        <v>57583.1</v>
      </c>
      <c r="H185" s="13">
        <f t="shared" si="21"/>
        <v>-31.319084939852139</v>
      </c>
      <c r="I185" s="13"/>
      <c r="J185" s="4">
        <f t="shared" si="56"/>
        <v>683.50000000000728</v>
      </c>
      <c r="L185" s="4">
        <f t="shared" si="51"/>
        <v>37</v>
      </c>
      <c r="M185" s="4"/>
      <c r="N185" s="24"/>
    </row>
    <row r="186" spans="1:14" x14ac:dyDescent="0.25">
      <c r="A186" s="10">
        <f t="shared" si="53"/>
        <v>39954</v>
      </c>
      <c r="B186">
        <v>9637.7000000000007</v>
      </c>
      <c r="C186">
        <v>12180</v>
      </c>
      <c r="D186">
        <v>30667</v>
      </c>
      <c r="E186">
        <v>45880.6</v>
      </c>
      <c r="F186" s="4">
        <f t="shared" si="55"/>
        <v>40304.699999999997</v>
      </c>
      <c r="G186" s="2">
        <f t="shared" si="55"/>
        <v>58060.6</v>
      </c>
      <c r="H186" s="13">
        <f t="shared" si="21"/>
        <v>-30.581668119172043</v>
      </c>
      <c r="I186" s="13"/>
      <c r="J186" s="4">
        <f t="shared" si="56"/>
        <v>756.09999999999127</v>
      </c>
      <c r="L186" s="4">
        <f t="shared" si="51"/>
        <v>38</v>
      </c>
      <c r="M186" s="4"/>
      <c r="N186" s="24"/>
    </row>
    <row r="187" spans="1:14" x14ac:dyDescent="0.25">
      <c r="A187" s="10">
        <f t="shared" si="53"/>
        <v>39961</v>
      </c>
      <c r="B187">
        <v>9386.1</v>
      </c>
      <c r="C187">
        <v>11725</v>
      </c>
      <c r="D187">
        <v>31523.1</v>
      </c>
      <c r="E187">
        <v>46865.7</v>
      </c>
      <c r="F187" s="4">
        <f t="shared" si="55"/>
        <v>40909.199999999997</v>
      </c>
      <c r="G187" s="2">
        <f t="shared" si="55"/>
        <v>58590.7</v>
      </c>
      <c r="H187" s="13">
        <f t="shared" si="21"/>
        <v>-30.177997532031529</v>
      </c>
      <c r="I187" s="13"/>
      <c r="J187" s="4">
        <f t="shared" si="56"/>
        <v>604.5</v>
      </c>
      <c r="L187" s="4">
        <f t="shared" si="51"/>
        <v>39</v>
      </c>
      <c r="M187" s="4"/>
      <c r="N187" s="24"/>
    </row>
    <row r="188" spans="1:14" x14ac:dyDescent="0.25">
      <c r="A188" s="10">
        <f t="shared" si="53"/>
        <v>39968</v>
      </c>
      <c r="B188">
        <v>9475</v>
      </c>
      <c r="C188">
        <v>11084.7</v>
      </c>
      <c r="D188">
        <v>32147.4</v>
      </c>
      <c r="E188">
        <v>48030.7</v>
      </c>
      <c r="F188" s="4">
        <f t="shared" si="55"/>
        <v>41622.400000000001</v>
      </c>
      <c r="G188" s="2">
        <f t="shared" si="55"/>
        <v>59115.399999999994</v>
      </c>
      <c r="H188" s="13">
        <f t="shared" si="21"/>
        <v>-29.591274016584499</v>
      </c>
      <c r="I188" s="13"/>
      <c r="J188" s="4">
        <f t="shared" si="56"/>
        <v>713.20000000000437</v>
      </c>
      <c r="L188" s="4">
        <f t="shared" si="51"/>
        <v>40</v>
      </c>
      <c r="M188" s="4"/>
      <c r="N188" s="24"/>
    </row>
    <row r="189" spans="1:14" x14ac:dyDescent="0.25">
      <c r="A189" s="10">
        <f t="shared" si="53"/>
        <v>39975</v>
      </c>
      <c r="B189">
        <v>9424.4</v>
      </c>
      <c r="C189">
        <v>10340.6</v>
      </c>
      <c r="D189">
        <v>32965.199999999997</v>
      </c>
      <c r="E189">
        <v>49112.7</v>
      </c>
      <c r="F189" s="4">
        <f t="shared" si="55"/>
        <v>42389.599999999999</v>
      </c>
      <c r="G189" s="2">
        <f t="shared" si="55"/>
        <v>59453.299999999996</v>
      </c>
      <c r="H189" s="13">
        <f t="shared" si="21"/>
        <v>-28.701014073230581</v>
      </c>
      <c r="I189" s="13"/>
      <c r="J189" s="4">
        <f t="shared" ref="J189:J197" si="57">+F189-F188</f>
        <v>767.19999999999709</v>
      </c>
      <c r="L189" s="4">
        <f t="shared" si="51"/>
        <v>41</v>
      </c>
      <c r="M189" s="4"/>
      <c r="N189" s="24"/>
    </row>
    <row r="190" spans="1:14" x14ac:dyDescent="0.25">
      <c r="A190" s="10">
        <f t="shared" si="53"/>
        <v>39982</v>
      </c>
      <c r="B190">
        <v>9072.4</v>
      </c>
      <c r="C190">
        <v>9588</v>
      </c>
      <c r="D190">
        <v>34003.699999999997</v>
      </c>
      <c r="E190">
        <v>50096.6</v>
      </c>
      <c r="F190" s="4">
        <f t="shared" si="55"/>
        <v>43076.1</v>
      </c>
      <c r="G190" s="2">
        <f t="shared" si="55"/>
        <v>59684.6</v>
      </c>
      <c r="H190" s="13">
        <f t="shared" si="21"/>
        <v>-27.827111181108698</v>
      </c>
      <c r="I190" s="13"/>
      <c r="J190" s="4">
        <f t="shared" si="57"/>
        <v>686.5</v>
      </c>
      <c r="L190" s="4">
        <f t="shared" si="51"/>
        <v>42</v>
      </c>
      <c r="M190" s="4"/>
      <c r="N190" s="24"/>
    </row>
    <row r="191" spans="1:14" x14ac:dyDescent="0.25">
      <c r="A191" s="10">
        <f t="shared" si="53"/>
        <v>39989</v>
      </c>
      <c r="B191">
        <v>9485</v>
      </c>
      <c r="C191">
        <v>8724.4</v>
      </c>
      <c r="D191">
        <v>34746.199999999997</v>
      </c>
      <c r="E191">
        <v>51286.1</v>
      </c>
      <c r="F191" s="4">
        <f t="shared" si="55"/>
        <v>44231.199999999997</v>
      </c>
      <c r="G191" s="2">
        <f t="shared" si="55"/>
        <v>60010.5</v>
      </c>
      <c r="H191" s="13">
        <f t="shared" si="21"/>
        <v>-26.294231842760851</v>
      </c>
      <c r="I191" s="13"/>
      <c r="J191" s="4">
        <f t="shared" si="57"/>
        <v>1155.0999999999985</v>
      </c>
      <c r="L191" s="4">
        <f t="shared" si="51"/>
        <v>43</v>
      </c>
      <c r="M191" s="4"/>
      <c r="N191" s="24"/>
    </row>
    <row r="192" spans="1:14" x14ac:dyDescent="0.25">
      <c r="A192" s="10">
        <f t="shared" si="53"/>
        <v>39996</v>
      </c>
      <c r="B192">
        <v>9266.2000000000007</v>
      </c>
      <c r="C192">
        <v>8131.2</v>
      </c>
      <c r="D192">
        <v>35714</v>
      </c>
      <c r="E192">
        <v>52216.7</v>
      </c>
      <c r="F192" s="4">
        <f t="shared" si="55"/>
        <v>44980.2</v>
      </c>
      <c r="G192" s="2">
        <f t="shared" si="55"/>
        <v>60347.899999999994</v>
      </c>
      <c r="H192" s="13">
        <f t="shared" si="21"/>
        <v>-25.465177744378842</v>
      </c>
      <c r="I192" s="13"/>
      <c r="J192" s="4">
        <f t="shared" si="57"/>
        <v>749</v>
      </c>
      <c r="L192" s="4">
        <f t="shared" si="51"/>
        <v>44</v>
      </c>
      <c r="M192" s="4"/>
      <c r="N192" s="24"/>
    </row>
    <row r="193" spans="1:14" x14ac:dyDescent="0.25">
      <c r="A193" s="10">
        <f t="shared" si="53"/>
        <v>40003</v>
      </c>
      <c r="B193">
        <v>8996.4</v>
      </c>
      <c r="C193">
        <v>7811.3</v>
      </c>
      <c r="D193">
        <v>36683.5</v>
      </c>
      <c r="E193">
        <v>52905.7</v>
      </c>
      <c r="F193" s="4">
        <f t="shared" si="55"/>
        <v>45679.9</v>
      </c>
      <c r="G193" s="2">
        <f t="shared" si="55"/>
        <v>60717</v>
      </c>
      <c r="H193" s="13">
        <f t="shared" si="21"/>
        <v>-24.765881054729309</v>
      </c>
      <c r="I193" s="13"/>
      <c r="J193" s="4">
        <f t="shared" si="57"/>
        <v>699.70000000000437</v>
      </c>
      <c r="L193" s="4">
        <f t="shared" si="51"/>
        <v>45</v>
      </c>
      <c r="M193" s="4"/>
      <c r="N193" s="24"/>
    </row>
    <row r="194" spans="1:14" x14ac:dyDescent="0.25">
      <c r="A194" s="10">
        <f t="shared" si="53"/>
        <v>40010</v>
      </c>
      <c r="B194">
        <v>8832.5</v>
      </c>
      <c r="C194">
        <v>7387.6</v>
      </c>
      <c r="D194">
        <v>37605.1</v>
      </c>
      <c r="E194">
        <v>53652.9</v>
      </c>
      <c r="F194" s="4">
        <f t="shared" si="55"/>
        <v>46437.599999999999</v>
      </c>
      <c r="G194" s="2">
        <f t="shared" si="55"/>
        <v>61040.5</v>
      </c>
      <c r="H194" s="13">
        <f t="shared" si="21"/>
        <v>-23.923296827516161</v>
      </c>
      <c r="I194" s="13"/>
      <c r="J194" s="4">
        <f t="shared" si="57"/>
        <v>757.69999999999709</v>
      </c>
      <c r="L194" s="4">
        <f t="shared" si="51"/>
        <v>46</v>
      </c>
      <c r="M194" s="4"/>
      <c r="N194" s="24"/>
    </row>
    <row r="195" spans="1:14" x14ac:dyDescent="0.25">
      <c r="A195" s="10">
        <f t="shared" si="53"/>
        <v>40017</v>
      </c>
      <c r="B195">
        <v>7837.1</v>
      </c>
      <c r="C195">
        <v>6215.7</v>
      </c>
      <c r="D195">
        <v>39085.800000000003</v>
      </c>
      <c r="E195">
        <v>54887.9</v>
      </c>
      <c r="F195" s="4">
        <f t="shared" si="55"/>
        <v>46922.9</v>
      </c>
      <c r="G195" s="2">
        <f t="shared" si="55"/>
        <v>61103.6</v>
      </c>
      <c r="H195" s="13">
        <f t="shared" si="21"/>
        <v>-23.207634247409313</v>
      </c>
      <c r="I195" s="13"/>
      <c r="J195" s="4">
        <f t="shared" si="57"/>
        <v>485.30000000000291</v>
      </c>
      <c r="L195" s="4">
        <f t="shared" si="51"/>
        <v>47</v>
      </c>
      <c r="M195" s="4"/>
      <c r="N195" s="24"/>
    </row>
    <row r="196" spans="1:14" x14ac:dyDescent="0.25">
      <c r="A196" s="10">
        <f t="shared" si="53"/>
        <v>40024</v>
      </c>
      <c r="B196">
        <v>7070.4</v>
      </c>
      <c r="C196">
        <v>5677.2</v>
      </c>
      <c r="D196">
        <v>40248.6</v>
      </c>
      <c r="E196">
        <v>55764.3</v>
      </c>
      <c r="F196" s="4">
        <f t="shared" si="55"/>
        <v>47319</v>
      </c>
      <c r="G196" s="2">
        <f t="shared" si="55"/>
        <v>61441.5</v>
      </c>
      <c r="H196" s="13">
        <f t="shared" si="21"/>
        <v>-22.985278679719734</v>
      </c>
      <c r="I196" s="13"/>
      <c r="J196" s="4">
        <f t="shared" si="57"/>
        <v>396.09999999999854</v>
      </c>
      <c r="L196" s="4">
        <f t="shared" si="51"/>
        <v>48</v>
      </c>
      <c r="M196" s="4"/>
    </row>
    <row r="197" spans="1:14" x14ac:dyDescent="0.25">
      <c r="A197" s="10">
        <f t="shared" si="53"/>
        <v>40031</v>
      </c>
      <c r="B197">
        <v>6653.8</v>
      </c>
      <c r="C197">
        <v>5124</v>
      </c>
      <c r="D197">
        <v>41206.400000000001</v>
      </c>
      <c r="E197">
        <v>56703.4</v>
      </c>
      <c r="F197" s="4">
        <f t="shared" si="55"/>
        <v>47860.200000000004</v>
      </c>
      <c r="G197" s="2">
        <f t="shared" si="55"/>
        <v>61827.4</v>
      </c>
      <c r="H197" s="13">
        <f t="shared" si="21"/>
        <v>-22.590631338209267</v>
      </c>
      <c r="I197" s="13"/>
      <c r="J197" s="4">
        <f t="shared" si="57"/>
        <v>541.20000000000437</v>
      </c>
      <c r="L197" s="4">
        <f t="shared" si="51"/>
        <v>49</v>
      </c>
      <c r="M197" s="4"/>
      <c r="N197" s="24"/>
    </row>
    <row r="198" spans="1:14" x14ac:dyDescent="0.25">
      <c r="A198" s="10">
        <f t="shared" si="53"/>
        <v>40038</v>
      </c>
      <c r="B198">
        <v>6107.2</v>
      </c>
      <c r="C198">
        <v>4230.2</v>
      </c>
      <c r="D198">
        <v>42330</v>
      </c>
      <c r="E198">
        <v>57793.9</v>
      </c>
      <c r="F198" s="4">
        <f t="shared" si="55"/>
        <v>48437.2</v>
      </c>
      <c r="G198" s="2">
        <f t="shared" si="55"/>
        <v>62024.1</v>
      </c>
      <c r="H198" s="13">
        <f t="shared" si="21"/>
        <v>-21.905839826777019</v>
      </c>
      <c r="I198" s="13"/>
      <c r="J198" s="4">
        <f>+F198-F197</f>
        <v>576.99999999999272</v>
      </c>
      <c r="L198" s="4">
        <f t="shared" si="51"/>
        <v>50</v>
      </c>
      <c r="M198" s="4"/>
      <c r="N198" s="24"/>
    </row>
    <row r="199" spans="1:14" x14ac:dyDescent="0.25">
      <c r="A199" s="10">
        <f t="shared" si="53"/>
        <v>40045</v>
      </c>
      <c r="B199">
        <v>5097.8999999999996</v>
      </c>
      <c r="C199">
        <v>3711.7</v>
      </c>
      <c r="D199">
        <v>43605</v>
      </c>
      <c r="E199">
        <v>58615.4</v>
      </c>
      <c r="F199" s="4">
        <f t="shared" si="55"/>
        <v>48702.9</v>
      </c>
      <c r="G199" s="2">
        <f t="shared" si="55"/>
        <v>62327.1</v>
      </c>
      <c r="H199" s="13">
        <f t="shared" si="21"/>
        <v>-21.859191266720245</v>
      </c>
      <c r="I199" s="13"/>
      <c r="J199" s="4">
        <f>+F199-F198</f>
        <v>265.70000000000437</v>
      </c>
      <c r="L199" s="4">
        <f t="shared" si="51"/>
        <v>51</v>
      </c>
      <c r="M199" s="4"/>
      <c r="N199" s="24"/>
    </row>
    <row r="200" spans="1:14" x14ac:dyDescent="0.25">
      <c r="A200" s="10">
        <f t="shared" si="53"/>
        <v>40052</v>
      </c>
      <c r="B200">
        <v>4397.7</v>
      </c>
      <c r="C200">
        <v>2861</v>
      </c>
      <c r="D200">
        <v>44650</v>
      </c>
      <c r="E200">
        <v>59666.400000000001</v>
      </c>
      <c r="F200" s="4">
        <f t="shared" si="55"/>
        <v>49047.7</v>
      </c>
      <c r="G200" s="2">
        <f t="shared" si="55"/>
        <v>62527.4</v>
      </c>
      <c r="H200" s="13">
        <f t="shared" si="21"/>
        <v>-21.558068942575581</v>
      </c>
      <c r="I200" s="13"/>
      <c r="J200" s="4">
        <f t="shared" ref="J200:J222" si="58">+F200-F199</f>
        <v>344.79999999999563</v>
      </c>
      <c r="L200" s="4">
        <f t="shared" si="51"/>
        <v>52</v>
      </c>
      <c r="M200" s="4"/>
      <c r="N200" s="24"/>
    </row>
    <row r="201" spans="1:14" x14ac:dyDescent="0.25">
      <c r="A201" s="10">
        <f t="shared" si="53"/>
        <v>40059</v>
      </c>
      <c r="B201">
        <v>12131.4</v>
      </c>
      <c r="C201">
        <v>11883.8</v>
      </c>
      <c r="D201">
        <v>537</v>
      </c>
      <c r="E201">
        <v>199.3</v>
      </c>
      <c r="F201" s="4">
        <f t="shared" si="55"/>
        <v>12668.4</v>
      </c>
      <c r="G201" s="2">
        <f t="shared" si="55"/>
        <v>12083.099999999999</v>
      </c>
      <c r="H201" s="13">
        <f t="shared" si="21"/>
        <v>4.8439556074186374</v>
      </c>
      <c r="I201" s="13"/>
      <c r="J201" s="4">
        <f t="shared" si="58"/>
        <v>-36379.299999999996</v>
      </c>
      <c r="L201">
        <v>1</v>
      </c>
    </row>
    <row r="202" spans="1:14" x14ac:dyDescent="0.25">
      <c r="A202" s="10">
        <f t="shared" si="53"/>
        <v>40066</v>
      </c>
      <c r="B202">
        <v>11934.6</v>
      </c>
      <c r="C202">
        <v>11346.4</v>
      </c>
      <c r="D202">
        <v>1699.4</v>
      </c>
      <c r="E202">
        <v>862.7</v>
      </c>
      <c r="F202" s="4">
        <f t="shared" si="55"/>
        <v>13634</v>
      </c>
      <c r="G202" s="2">
        <f t="shared" si="55"/>
        <v>12209.1</v>
      </c>
      <c r="H202" s="13">
        <f t="shared" si="21"/>
        <v>11.670802925686585</v>
      </c>
      <c r="I202" s="13"/>
      <c r="J202" s="4">
        <f t="shared" si="58"/>
        <v>965.60000000000036</v>
      </c>
      <c r="L202">
        <f>+L201+1</f>
        <v>2</v>
      </c>
    </row>
    <row r="203" spans="1:14" x14ac:dyDescent="0.25">
      <c r="A203" s="10">
        <f t="shared" si="53"/>
        <v>40073</v>
      </c>
      <c r="B203">
        <v>11569.5</v>
      </c>
      <c r="C203">
        <v>10900</v>
      </c>
      <c r="D203">
        <v>2737.7</v>
      </c>
      <c r="E203">
        <v>2056.3000000000002</v>
      </c>
      <c r="F203" s="4">
        <f t="shared" si="55"/>
        <v>14307.2</v>
      </c>
      <c r="G203" s="2">
        <f t="shared" si="55"/>
        <v>12956.3</v>
      </c>
      <c r="H203" s="13">
        <f t="shared" si="21"/>
        <v>10.426587837577106</v>
      </c>
      <c r="I203" s="13"/>
      <c r="J203" s="4">
        <f t="shared" si="58"/>
        <v>673.20000000000073</v>
      </c>
      <c r="L203">
        <f>+L202+1</f>
        <v>3</v>
      </c>
    </row>
    <row r="204" spans="1:14" x14ac:dyDescent="0.25">
      <c r="A204" s="10">
        <f t="shared" si="53"/>
        <v>40080</v>
      </c>
      <c r="B204">
        <v>11827.8</v>
      </c>
      <c r="C204">
        <v>10302.6</v>
      </c>
      <c r="D204">
        <v>3702.9</v>
      </c>
      <c r="E204">
        <v>3220.2</v>
      </c>
      <c r="F204" s="4">
        <f t="shared" si="55"/>
        <v>15530.699999999999</v>
      </c>
      <c r="G204" s="2">
        <f t="shared" si="55"/>
        <v>13522.8</v>
      </c>
      <c r="H204" s="13">
        <f t="shared" si="21"/>
        <v>14.848256278285564</v>
      </c>
      <c r="I204" s="13"/>
      <c r="J204" s="4">
        <f t="shared" si="58"/>
        <v>1223.4999999999982</v>
      </c>
      <c r="L204">
        <f>+L203+1</f>
        <v>4</v>
      </c>
    </row>
    <row r="205" spans="1:14" x14ac:dyDescent="0.25">
      <c r="A205" s="10">
        <f t="shared" si="53"/>
        <v>40087</v>
      </c>
      <c r="B205">
        <v>11205.5</v>
      </c>
      <c r="C205">
        <v>10435.200000000001</v>
      </c>
      <c r="D205">
        <v>4847.1000000000004</v>
      </c>
      <c r="E205">
        <v>4045.5</v>
      </c>
      <c r="F205" s="4">
        <f t="shared" ref="F205:F222" si="59">+B205+D205</f>
        <v>16052.6</v>
      </c>
      <c r="G205" s="2">
        <f t="shared" ref="G205:G222" si="60">+C205+E205</f>
        <v>14480.7</v>
      </c>
      <c r="H205" s="13">
        <f t="shared" si="21"/>
        <v>10.855138218456295</v>
      </c>
      <c r="I205" s="13"/>
      <c r="J205" s="4">
        <f t="shared" si="58"/>
        <v>521.90000000000146</v>
      </c>
      <c r="L205">
        <f>+L204+1</f>
        <v>5</v>
      </c>
    </row>
    <row r="206" spans="1:14" x14ac:dyDescent="0.25">
      <c r="A206" s="10">
        <f t="shared" si="53"/>
        <v>40094</v>
      </c>
      <c r="B206">
        <v>11167.2</v>
      </c>
      <c r="C206">
        <v>10486.9</v>
      </c>
      <c r="D206">
        <v>5517.3</v>
      </c>
      <c r="E206">
        <v>4918.6000000000004</v>
      </c>
      <c r="F206" s="4">
        <f t="shared" si="59"/>
        <v>16684.5</v>
      </c>
      <c r="G206" s="2">
        <f t="shared" si="60"/>
        <v>15405.5</v>
      </c>
      <c r="H206" s="13">
        <f t="shared" si="21"/>
        <v>8.3022297231508233</v>
      </c>
      <c r="I206" s="13"/>
      <c r="J206" s="4">
        <f t="shared" si="58"/>
        <v>631.89999999999964</v>
      </c>
      <c r="L206">
        <f>+L205+1</f>
        <v>6</v>
      </c>
    </row>
    <row r="207" spans="1:14" x14ac:dyDescent="0.25">
      <c r="A207" s="10">
        <f t="shared" si="53"/>
        <v>40101</v>
      </c>
      <c r="B207">
        <v>10584.1</v>
      </c>
      <c r="C207">
        <v>10522.9</v>
      </c>
      <c r="D207">
        <v>6334.8</v>
      </c>
      <c r="E207">
        <v>5672.2</v>
      </c>
      <c r="F207" s="4">
        <f t="shared" si="59"/>
        <v>16918.900000000001</v>
      </c>
      <c r="G207" s="2">
        <f t="shared" si="60"/>
        <v>16195.099999999999</v>
      </c>
      <c r="H207" s="13">
        <f t="shared" si="21"/>
        <v>4.4692530456743373</v>
      </c>
      <c r="I207" s="13"/>
      <c r="J207" s="4">
        <f t="shared" si="58"/>
        <v>234.40000000000146</v>
      </c>
      <c r="L207">
        <f t="shared" ref="L207:L251" si="61">+L206+1</f>
        <v>7</v>
      </c>
    </row>
    <row r="208" spans="1:14" x14ac:dyDescent="0.25">
      <c r="A208" s="10">
        <f t="shared" si="53"/>
        <v>40108</v>
      </c>
      <c r="B208">
        <v>10284.299999999999</v>
      </c>
      <c r="C208">
        <v>10332.9</v>
      </c>
      <c r="D208">
        <v>7001.7</v>
      </c>
      <c r="E208">
        <v>6275.6</v>
      </c>
      <c r="F208" s="4">
        <f t="shared" si="59"/>
        <v>17286</v>
      </c>
      <c r="G208" s="2">
        <f t="shared" si="60"/>
        <v>16608.5</v>
      </c>
      <c r="H208" s="13">
        <f t="shared" si="21"/>
        <v>4.0792365355089233</v>
      </c>
      <c r="I208" s="13"/>
      <c r="J208" s="4">
        <f t="shared" si="58"/>
        <v>367.09999999999854</v>
      </c>
      <c r="L208">
        <f t="shared" si="61"/>
        <v>8</v>
      </c>
    </row>
    <row r="209" spans="1:12" x14ac:dyDescent="0.25">
      <c r="A209" s="10">
        <f t="shared" si="53"/>
        <v>40115</v>
      </c>
      <c r="B209">
        <v>10140.1</v>
      </c>
      <c r="C209">
        <v>10185.9</v>
      </c>
      <c r="D209">
        <v>7709.9</v>
      </c>
      <c r="E209">
        <v>6893.6</v>
      </c>
      <c r="F209" s="4">
        <f t="shared" si="59"/>
        <v>17850</v>
      </c>
      <c r="G209" s="2">
        <f t="shared" si="60"/>
        <v>17079.5</v>
      </c>
      <c r="H209" s="13">
        <f t="shared" si="21"/>
        <v>4.5112561843145382</v>
      </c>
      <c r="I209" s="13"/>
      <c r="J209" s="4">
        <f t="shared" si="58"/>
        <v>564</v>
      </c>
      <c r="L209">
        <f t="shared" si="61"/>
        <v>9</v>
      </c>
    </row>
    <row r="210" spans="1:12" x14ac:dyDescent="0.25">
      <c r="A210" s="10">
        <f t="shared" si="53"/>
        <v>40122</v>
      </c>
      <c r="B210">
        <v>9870.5</v>
      </c>
      <c r="C210">
        <v>9732.7999999999993</v>
      </c>
      <c r="D210">
        <v>8468</v>
      </c>
      <c r="E210">
        <v>7702.2</v>
      </c>
      <c r="F210" s="4">
        <f t="shared" si="59"/>
        <v>18338.5</v>
      </c>
      <c r="G210" s="2">
        <f t="shared" si="60"/>
        <v>17435</v>
      </c>
      <c r="H210" s="13">
        <f t="shared" si="21"/>
        <v>5.1821049612847725</v>
      </c>
      <c r="I210" s="13"/>
      <c r="J210" s="4">
        <f t="shared" si="58"/>
        <v>488.5</v>
      </c>
      <c r="L210">
        <f t="shared" si="61"/>
        <v>10</v>
      </c>
    </row>
    <row r="211" spans="1:12" x14ac:dyDescent="0.25">
      <c r="A211" s="10">
        <f t="shared" si="53"/>
        <v>40129</v>
      </c>
      <c r="B211">
        <v>9540.2000000000007</v>
      </c>
      <c r="C211">
        <v>9410.7000000000007</v>
      </c>
      <c r="D211">
        <v>9151.2000000000007</v>
      </c>
      <c r="E211">
        <v>8458.1</v>
      </c>
      <c r="F211" s="4">
        <f t="shared" si="59"/>
        <v>18691.400000000001</v>
      </c>
      <c r="G211" s="2">
        <f t="shared" si="60"/>
        <v>17868.800000000003</v>
      </c>
      <c r="H211" s="13">
        <f t="shared" si="21"/>
        <v>4.6035547994269344</v>
      </c>
      <c r="I211" s="13"/>
      <c r="J211" s="4">
        <f t="shared" si="58"/>
        <v>352.90000000000146</v>
      </c>
      <c r="L211">
        <f t="shared" si="61"/>
        <v>11</v>
      </c>
    </row>
    <row r="212" spans="1:12" x14ac:dyDescent="0.25">
      <c r="A212" s="10">
        <f t="shared" si="53"/>
        <v>40136</v>
      </c>
      <c r="B212">
        <v>10135.9</v>
      </c>
      <c r="C212">
        <v>9110.1</v>
      </c>
      <c r="D212">
        <v>9779.1</v>
      </c>
      <c r="E212">
        <v>9224</v>
      </c>
      <c r="F212" s="4">
        <f t="shared" si="59"/>
        <v>19915</v>
      </c>
      <c r="G212" s="2">
        <f t="shared" si="60"/>
        <v>18334.099999999999</v>
      </c>
      <c r="H212" s="13">
        <f t="shared" si="21"/>
        <v>8.6227303221865448</v>
      </c>
      <c r="I212" s="13"/>
      <c r="J212" s="4">
        <f t="shared" si="58"/>
        <v>1223.5999999999985</v>
      </c>
      <c r="L212">
        <f t="shared" si="61"/>
        <v>12</v>
      </c>
    </row>
    <row r="213" spans="1:12" x14ac:dyDescent="0.25">
      <c r="A213" s="10">
        <f t="shared" si="53"/>
        <v>40143</v>
      </c>
      <c r="B213">
        <v>9915.4</v>
      </c>
      <c r="C213">
        <v>8523.5</v>
      </c>
      <c r="D213">
        <v>10658.6</v>
      </c>
      <c r="E213">
        <v>10154.5</v>
      </c>
      <c r="F213" s="4">
        <f t="shared" si="59"/>
        <v>20574</v>
      </c>
      <c r="G213" s="2">
        <f t="shared" si="60"/>
        <v>18678</v>
      </c>
      <c r="H213" s="13">
        <f t="shared" si="21"/>
        <v>10.150979762287182</v>
      </c>
      <c r="I213" s="13"/>
      <c r="J213" s="4">
        <f t="shared" si="58"/>
        <v>659</v>
      </c>
      <c r="L213">
        <f t="shared" si="61"/>
        <v>13</v>
      </c>
    </row>
    <row r="214" spans="1:12" x14ac:dyDescent="0.25">
      <c r="A214" s="10">
        <f t="shared" si="53"/>
        <v>40150</v>
      </c>
      <c r="B214">
        <v>10056.6</v>
      </c>
      <c r="C214">
        <v>8763.6</v>
      </c>
      <c r="D214">
        <v>11365.1</v>
      </c>
      <c r="E214">
        <v>10843.1</v>
      </c>
      <c r="F214" s="4">
        <f t="shared" si="59"/>
        <v>21421.7</v>
      </c>
      <c r="G214" s="2">
        <f t="shared" si="60"/>
        <v>19606.7</v>
      </c>
      <c r="H214" s="13">
        <f t="shared" si="21"/>
        <v>9.2570396854136483</v>
      </c>
      <c r="I214" s="13"/>
      <c r="J214" s="4">
        <f t="shared" si="58"/>
        <v>847.70000000000073</v>
      </c>
      <c r="L214">
        <f t="shared" si="61"/>
        <v>14</v>
      </c>
    </row>
    <row r="215" spans="1:12" x14ac:dyDescent="0.25">
      <c r="A215" s="10">
        <f t="shared" si="53"/>
        <v>40157</v>
      </c>
      <c r="B215">
        <v>10507.3</v>
      </c>
      <c r="C215">
        <v>8665.9</v>
      </c>
      <c r="D215">
        <v>12141.5</v>
      </c>
      <c r="E215">
        <v>11553.3</v>
      </c>
      <c r="F215" s="4">
        <f t="shared" si="59"/>
        <v>22648.799999999999</v>
      </c>
      <c r="G215" s="2">
        <f t="shared" si="60"/>
        <v>20219.199999999997</v>
      </c>
      <c r="H215" s="13">
        <f t="shared" si="21"/>
        <v>12.016301337342728</v>
      </c>
      <c r="I215" s="13"/>
      <c r="J215" s="4">
        <f t="shared" si="58"/>
        <v>1227.0999999999985</v>
      </c>
      <c r="L215">
        <f t="shared" si="61"/>
        <v>15</v>
      </c>
    </row>
    <row r="216" spans="1:12" x14ac:dyDescent="0.25">
      <c r="A216" s="10">
        <f t="shared" si="53"/>
        <v>40164</v>
      </c>
      <c r="B216">
        <v>11684.4</v>
      </c>
      <c r="C216">
        <v>8386</v>
      </c>
      <c r="D216">
        <v>12556.2</v>
      </c>
      <c r="E216">
        <v>12384.6</v>
      </c>
      <c r="F216" s="4">
        <f t="shared" si="59"/>
        <v>24240.6</v>
      </c>
      <c r="G216" s="2">
        <f t="shared" si="60"/>
        <v>20770.599999999999</v>
      </c>
      <c r="H216" s="13">
        <f t="shared" si="21"/>
        <v>16.706306028713659</v>
      </c>
      <c r="I216" s="13"/>
      <c r="J216" s="4">
        <f t="shared" si="58"/>
        <v>1591.7999999999993</v>
      </c>
      <c r="L216">
        <f t="shared" si="61"/>
        <v>16</v>
      </c>
    </row>
    <row r="217" spans="1:12" x14ac:dyDescent="0.25">
      <c r="A217" s="10">
        <f t="shared" si="53"/>
        <v>40171</v>
      </c>
      <c r="B217">
        <v>11593.4</v>
      </c>
      <c r="C217">
        <v>8053.8</v>
      </c>
      <c r="D217">
        <v>13419.8</v>
      </c>
      <c r="E217">
        <v>12986.7</v>
      </c>
      <c r="F217" s="4">
        <f t="shared" si="59"/>
        <v>25013.199999999997</v>
      </c>
      <c r="G217" s="2">
        <f t="shared" si="60"/>
        <v>21040.5</v>
      </c>
      <c r="H217" s="13">
        <f t="shared" si="21"/>
        <v>18.881205294550973</v>
      </c>
      <c r="I217" s="13"/>
      <c r="J217" s="4">
        <f t="shared" si="58"/>
        <v>772.59999999999854</v>
      </c>
      <c r="L217">
        <f t="shared" si="61"/>
        <v>17</v>
      </c>
    </row>
    <row r="218" spans="1:12" x14ac:dyDescent="0.25">
      <c r="A218" s="10">
        <f t="shared" si="53"/>
        <v>40178</v>
      </c>
      <c r="B218">
        <v>11160.4</v>
      </c>
      <c r="C218">
        <v>7702.9</v>
      </c>
      <c r="D218">
        <v>14217.8</v>
      </c>
      <c r="E218">
        <v>13598.2</v>
      </c>
      <c r="F218" s="4">
        <f t="shared" si="59"/>
        <v>25378.199999999997</v>
      </c>
      <c r="G218" s="2">
        <f t="shared" si="60"/>
        <v>21301.1</v>
      </c>
      <c r="H218" s="13">
        <f t="shared" si="21"/>
        <v>19.140326086446223</v>
      </c>
      <c r="I218" s="13"/>
      <c r="J218" s="4">
        <f t="shared" si="58"/>
        <v>365</v>
      </c>
      <c r="L218">
        <f t="shared" si="61"/>
        <v>18</v>
      </c>
    </row>
    <row r="219" spans="1:12" x14ac:dyDescent="0.25">
      <c r="A219" s="10">
        <f t="shared" si="53"/>
        <v>40185</v>
      </c>
      <c r="B219">
        <v>10829.3</v>
      </c>
      <c r="C219">
        <v>7307.4</v>
      </c>
      <c r="D219">
        <v>14875.9</v>
      </c>
      <c r="E219">
        <v>14209.9</v>
      </c>
      <c r="F219" s="4">
        <f t="shared" si="59"/>
        <v>25705.199999999997</v>
      </c>
      <c r="G219" s="2">
        <f t="shared" si="60"/>
        <v>21517.3</v>
      </c>
      <c r="H219" s="13">
        <f t="shared" si="21"/>
        <v>19.462943770826246</v>
      </c>
      <c r="I219" s="13"/>
      <c r="J219" s="4">
        <f t="shared" si="58"/>
        <v>327</v>
      </c>
      <c r="L219">
        <f t="shared" si="61"/>
        <v>19</v>
      </c>
    </row>
    <row r="220" spans="1:12" x14ac:dyDescent="0.25">
      <c r="A220" s="10">
        <f t="shared" si="53"/>
        <v>40192</v>
      </c>
      <c r="B220">
        <v>11603.8</v>
      </c>
      <c r="C220">
        <v>7709.4</v>
      </c>
      <c r="D220">
        <v>15711.8</v>
      </c>
      <c r="E220">
        <v>14893.9</v>
      </c>
      <c r="F220" s="4">
        <f t="shared" si="59"/>
        <v>27315.599999999999</v>
      </c>
      <c r="G220" s="2">
        <f t="shared" si="60"/>
        <v>22603.3</v>
      </c>
      <c r="H220" s="13">
        <f t="shared" si="21"/>
        <v>20.84784080200679</v>
      </c>
      <c r="I220" s="13"/>
      <c r="J220" s="4">
        <f t="shared" si="58"/>
        <v>1610.4000000000015</v>
      </c>
      <c r="L220">
        <f t="shared" si="61"/>
        <v>20</v>
      </c>
    </row>
    <row r="221" spans="1:12" x14ac:dyDescent="0.25">
      <c r="A221" s="10">
        <f t="shared" si="53"/>
        <v>40199</v>
      </c>
      <c r="B221">
        <v>11974.3</v>
      </c>
      <c r="C221">
        <v>8078.4</v>
      </c>
      <c r="D221">
        <v>16243.6</v>
      </c>
      <c r="E221">
        <v>15632.6</v>
      </c>
      <c r="F221" s="4">
        <f t="shared" si="59"/>
        <v>28217.9</v>
      </c>
      <c r="G221" s="2">
        <f t="shared" si="60"/>
        <v>23711</v>
      </c>
      <c r="H221" s="13">
        <f t="shared" si="21"/>
        <v>19.007633587786277</v>
      </c>
      <c r="I221" s="13"/>
      <c r="J221" s="4">
        <f t="shared" si="58"/>
        <v>902.30000000000291</v>
      </c>
      <c r="L221">
        <f t="shared" si="61"/>
        <v>21</v>
      </c>
    </row>
    <row r="222" spans="1:12" x14ac:dyDescent="0.25">
      <c r="A222" s="10">
        <f t="shared" si="53"/>
        <v>40206</v>
      </c>
      <c r="B222">
        <v>11774.5</v>
      </c>
      <c r="C222">
        <v>8497</v>
      </c>
      <c r="D222">
        <v>17366.599999999999</v>
      </c>
      <c r="E222">
        <v>16378.2</v>
      </c>
      <c r="F222" s="4">
        <f t="shared" si="59"/>
        <v>29141.1</v>
      </c>
      <c r="G222" s="2">
        <f t="shared" si="60"/>
        <v>24875.200000000001</v>
      </c>
      <c r="H222" s="13">
        <f t="shared" si="21"/>
        <v>17.149208850582088</v>
      </c>
      <c r="I222" s="13"/>
      <c r="J222" s="4">
        <f t="shared" si="58"/>
        <v>923.19999999999709</v>
      </c>
      <c r="L222">
        <f t="shared" si="61"/>
        <v>22</v>
      </c>
    </row>
    <row r="223" spans="1:12" x14ac:dyDescent="0.25">
      <c r="A223" s="10">
        <f t="shared" si="53"/>
        <v>40213</v>
      </c>
      <c r="B223">
        <v>11913.9</v>
      </c>
      <c r="C223">
        <v>9473.4</v>
      </c>
      <c r="D223">
        <v>17970.5</v>
      </c>
      <c r="E223">
        <v>16945.599999999999</v>
      </c>
      <c r="F223" s="4">
        <f t="shared" ref="F223:F290" si="62">+B223+D223</f>
        <v>29884.400000000001</v>
      </c>
      <c r="G223" s="2">
        <f t="shared" ref="G223:G290" si="63">+C223+E223</f>
        <v>26419</v>
      </c>
      <c r="H223" s="13">
        <f t="shared" ref="H223:H292" si="64">+(F223/G223-1)*100</f>
        <v>13.117074832506903</v>
      </c>
      <c r="I223" s="13"/>
      <c r="J223" s="4">
        <f t="shared" ref="J223:J240" si="65">+F223-F222</f>
        <v>743.30000000000291</v>
      </c>
      <c r="L223">
        <f t="shared" si="61"/>
        <v>23</v>
      </c>
    </row>
    <row r="224" spans="1:12" x14ac:dyDescent="0.25">
      <c r="A224" s="10">
        <f t="shared" si="53"/>
        <v>40220</v>
      </c>
      <c r="B224">
        <v>12236.3</v>
      </c>
      <c r="C224">
        <v>9894.4</v>
      </c>
      <c r="D224">
        <v>18622.7</v>
      </c>
      <c r="E224">
        <v>17856.900000000001</v>
      </c>
      <c r="F224" s="4">
        <f t="shared" si="62"/>
        <v>30859</v>
      </c>
      <c r="G224" s="2">
        <f t="shared" si="63"/>
        <v>27751.300000000003</v>
      </c>
      <c r="H224" s="13">
        <f t="shared" si="64"/>
        <v>11.198394309455772</v>
      </c>
      <c r="I224" s="13"/>
      <c r="J224" s="4">
        <f t="shared" si="65"/>
        <v>974.59999999999854</v>
      </c>
      <c r="L224">
        <f t="shared" si="61"/>
        <v>24</v>
      </c>
    </row>
    <row r="225" spans="1:16" x14ac:dyDescent="0.25">
      <c r="A225" s="10">
        <f t="shared" si="53"/>
        <v>40227</v>
      </c>
      <c r="B225">
        <v>11397</v>
      </c>
      <c r="C225">
        <v>9571.6</v>
      </c>
      <c r="D225">
        <v>19838.7</v>
      </c>
      <c r="E225">
        <v>18628.599999999999</v>
      </c>
      <c r="F225" s="4">
        <f t="shared" si="62"/>
        <v>31235.7</v>
      </c>
      <c r="G225" s="2">
        <f t="shared" si="63"/>
        <v>28200.199999999997</v>
      </c>
      <c r="H225" s="13">
        <f t="shared" si="64"/>
        <v>10.764108055971256</v>
      </c>
      <c r="I225" s="13"/>
      <c r="J225" s="4">
        <f t="shared" si="65"/>
        <v>376.70000000000073</v>
      </c>
      <c r="L225">
        <f t="shared" si="61"/>
        <v>25</v>
      </c>
    </row>
    <row r="226" spans="1:16" x14ac:dyDescent="0.25">
      <c r="A226" s="10">
        <f t="shared" si="53"/>
        <v>40234</v>
      </c>
      <c r="B226">
        <v>11103.1</v>
      </c>
      <c r="C226">
        <v>9455.4</v>
      </c>
      <c r="D226">
        <v>20894.099999999999</v>
      </c>
      <c r="E226">
        <v>20894.099999999999</v>
      </c>
      <c r="F226" s="4">
        <f t="shared" si="62"/>
        <v>31997.199999999997</v>
      </c>
      <c r="G226" s="2">
        <f t="shared" si="63"/>
        <v>30349.5</v>
      </c>
      <c r="H226" s="13">
        <f t="shared" si="64"/>
        <v>5.4290844989208997</v>
      </c>
      <c r="I226" s="13"/>
      <c r="J226" s="4">
        <f t="shared" si="65"/>
        <v>761.49999999999636</v>
      </c>
      <c r="L226">
        <f t="shared" si="61"/>
        <v>26</v>
      </c>
    </row>
    <row r="227" spans="1:16" x14ac:dyDescent="0.25">
      <c r="A227" s="10">
        <f t="shared" si="53"/>
        <v>40241</v>
      </c>
      <c r="B227">
        <v>10476.799999999999</v>
      </c>
      <c r="C227">
        <v>9478.4</v>
      </c>
      <c r="D227">
        <v>21858.9</v>
      </c>
      <c r="E227">
        <v>20606.099999999999</v>
      </c>
      <c r="F227" s="4">
        <f t="shared" si="62"/>
        <v>32335.7</v>
      </c>
      <c r="G227" s="2">
        <f t="shared" si="63"/>
        <v>30084.5</v>
      </c>
      <c r="H227" s="13">
        <f t="shared" si="64"/>
        <v>7.4829230999351903</v>
      </c>
      <c r="I227" s="13"/>
      <c r="J227" s="4">
        <f t="shared" si="65"/>
        <v>338.50000000000364</v>
      </c>
      <c r="L227">
        <f t="shared" si="61"/>
        <v>27</v>
      </c>
    </row>
    <row r="228" spans="1:16" x14ac:dyDescent="0.25">
      <c r="A228" s="10">
        <f t="shared" si="53"/>
        <v>40248</v>
      </c>
      <c r="B228">
        <v>10269.200000000001</v>
      </c>
      <c r="C228">
        <v>8985.5</v>
      </c>
      <c r="D228">
        <v>22814.2</v>
      </c>
      <c r="E228">
        <v>21539.599999999999</v>
      </c>
      <c r="F228" s="4">
        <f t="shared" si="62"/>
        <v>33083.4</v>
      </c>
      <c r="G228" s="2">
        <f t="shared" si="63"/>
        <v>30525.1</v>
      </c>
      <c r="H228" s="13">
        <f t="shared" si="64"/>
        <v>8.3809717249083704</v>
      </c>
      <c r="I228" s="13"/>
      <c r="J228" s="4">
        <f t="shared" si="65"/>
        <v>747.70000000000073</v>
      </c>
      <c r="L228">
        <f t="shared" si="61"/>
        <v>28</v>
      </c>
    </row>
    <row r="229" spans="1:16" x14ac:dyDescent="0.25">
      <c r="A229" s="10">
        <f t="shared" si="53"/>
        <v>40255</v>
      </c>
      <c r="B229">
        <v>9715.2000000000007</v>
      </c>
      <c r="C229">
        <v>9400.4</v>
      </c>
      <c r="D229">
        <v>23975</v>
      </c>
      <c r="E229">
        <v>22316</v>
      </c>
      <c r="F229" s="4">
        <f t="shared" si="62"/>
        <v>33690.199999999997</v>
      </c>
      <c r="G229" s="2">
        <f t="shared" si="63"/>
        <v>31716.400000000001</v>
      </c>
      <c r="H229" s="13">
        <f t="shared" si="64"/>
        <v>6.2232788084397805</v>
      </c>
      <c r="I229" s="13"/>
      <c r="J229" s="4">
        <f t="shared" si="65"/>
        <v>606.79999999999563</v>
      </c>
      <c r="L229">
        <f t="shared" si="61"/>
        <v>29</v>
      </c>
    </row>
    <row r="230" spans="1:16" x14ac:dyDescent="0.25">
      <c r="A230" s="10">
        <f t="shared" si="53"/>
        <v>40262</v>
      </c>
      <c r="B230">
        <v>9326.7000000000007</v>
      </c>
      <c r="C230">
        <v>9657.2999999999993</v>
      </c>
      <c r="D230">
        <v>25189.599999999999</v>
      </c>
      <c r="E230">
        <v>23310.3</v>
      </c>
      <c r="F230" s="4">
        <f t="shared" si="62"/>
        <v>34516.300000000003</v>
      </c>
      <c r="G230" s="2">
        <f t="shared" si="63"/>
        <v>32967.599999999999</v>
      </c>
      <c r="H230" s="13">
        <f t="shared" si="64"/>
        <v>4.6976425338817629</v>
      </c>
      <c r="I230" s="13"/>
      <c r="J230" s="4">
        <f t="shared" si="65"/>
        <v>826.10000000000582</v>
      </c>
      <c r="L230">
        <f t="shared" si="61"/>
        <v>30</v>
      </c>
    </row>
    <row r="231" spans="1:16" x14ac:dyDescent="0.25">
      <c r="A231" s="10">
        <f t="shared" si="53"/>
        <v>40269</v>
      </c>
      <c r="B231">
        <v>9809.1</v>
      </c>
      <c r="C231">
        <v>9663.6</v>
      </c>
      <c r="D231">
        <v>26065</v>
      </c>
      <c r="E231">
        <v>24366.799999999999</v>
      </c>
      <c r="F231" s="4">
        <f t="shared" si="62"/>
        <v>35874.1</v>
      </c>
      <c r="G231" s="2">
        <f t="shared" si="63"/>
        <v>34030.400000000001</v>
      </c>
      <c r="H231" s="13">
        <f t="shared" si="64"/>
        <v>5.4178029056373145</v>
      </c>
      <c r="I231" s="13"/>
      <c r="J231" s="4">
        <f t="shared" si="65"/>
        <v>1357.7999999999956</v>
      </c>
      <c r="L231">
        <f t="shared" si="61"/>
        <v>31</v>
      </c>
    </row>
    <row r="232" spans="1:16" x14ac:dyDescent="0.25">
      <c r="A232" s="10">
        <f t="shared" si="53"/>
        <v>40276</v>
      </c>
      <c r="B232">
        <v>9702.2000000000007</v>
      </c>
      <c r="C232">
        <v>9678.6</v>
      </c>
      <c r="D232">
        <v>27178.2</v>
      </c>
      <c r="E232">
        <v>25221.5</v>
      </c>
      <c r="F232" s="4">
        <f t="shared" si="62"/>
        <v>36880.400000000001</v>
      </c>
      <c r="G232" s="2">
        <f t="shared" si="63"/>
        <v>34900.1</v>
      </c>
      <c r="H232" s="13">
        <f t="shared" si="64"/>
        <v>5.674195775943347</v>
      </c>
      <c r="I232" s="13"/>
      <c r="J232" s="4">
        <f t="shared" si="65"/>
        <v>1006.3000000000029</v>
      </c>
      <c r="L232">
        <f t="shared" si="61"/>
        <v>32</v>
      </c>
    </row>
    <row r="233" spans="1:16" x14ac:dyDescent="0.25">
      <c r="A233" s="10">
        <f t="shared" si="53"/>
        <v>40283</v>
      </c>
      <c r="B233">
        <v>10027.6</v>
      </c>
      <c r="C233">
        <v>9866</v>
      </c>
      <c r="D233">
        <v>28333.8</v>
      </c>
      <c r="E233">
        <v>26248.400000000001</v>
      </c>
      <c r="F233" s="4">
        <f t="shared" si="62"/>
        <v>38361.4</v>
      </c>
      <c r="G233" s="2">
        <f t="shared" si="63"/>
        <v>36114.400000000001</v>
      </c>
      <c r="H233" s="13">
        <f t="shared" si="64"/>
        <v>6.221894867421307</v>
      </c>
      <c r="I233" s="13"/>
      <c r="J233" s="4">
        <f t="shared" si="65"/>
        <v>1481</v>
      </c>
      <c r="L233">
        <f t="shared" si="61"/>
        <v>33</v>
      </c>
      <c r="N233" s="4"/>
      <c r="O233" s="4"/>
    </row>
    <row r="234" spans="1:16" x14ac:dyDescent="0.25">
      <c r="A234" s="10">
        <f t="shared" si="53"/>
        <v>40290</v>
      </c>
      <c r="B234">
        <v>10342.5</v>
      </c>
      <c r="C234">
        <v>10253.4</v>
      </c>
      <c r="D234">
        <v>29247.599999999999</v>
      </c>
      <c r="E234">
        <v>27086.3</v>
      </c>
      <c r="F234" s="4">
        <f t="shared" si="62"/>
        <v>39590.1</v>
      </c>
      <c r="G234" s="2">
        <f t="shared" si="63"/>
        <v>37339.699999999997</v>
      </c>
      <c r="H234" s="13">
        <f t="shared" si="64"/>
        <v>6.0268293532085293</v>
      </c>
      <c r="I234" s="13"/>
      <c r="J234" s="4">
        <f t="shared" si="65"/>
        <v>1228.6999999999971</v>
      </c>
      <c r="L234">
        <f t="shared" si="61"/>
        <v>34</v>
      </c>
      <c r="M234" s="24"/>
      <c r="N234" s="4"/>
      <c r="O234" s="4"/>
      <c r="P234" s="5"/>
    </row>
    <row r="235" spans="1:16" x14ac:dyDescent="0.25">
      <c r="A235" s="10">
        <f t="shared" si="53"/>
        <v>40297</v>
      </c>
      <c r="B235">
        <v>11337.9</v>
      </c>
      <c r="C235">
        <v>10052</v>
      </c>
      <c r="D235">
        <v>30083.599999999999</v>
      </c>
      <c r="E235">
        <v>27876.3</v>
      </c>
      <c r="F235" s="4">
        <f t="shared" si="62"/>
        <v>41421.5</v>
      </c>
      <c r="G235" s="2">
        <f t="shared" si="63"/>
        <v>37928.300000000003</v>
      </c>
      <c r="H235" s="13">
        <f t="shared" si="64"/>
        <v>9.2100094124967224</v>
      </c>
      <c r="I235" s="13"/>
      <c r="J235" s="4">
        <f t="shared" si="65"/>
        <v>1831.4000000000015</v>
      </c>
      <c r="L235">
        <f t="shared" si="61"/>
        <v>35</v>
      </c>
      <c r="M235" s="24"/>
    </row>
    <row r="236" spans="1:16" x14ac:dyDescent="0.25">
      <c r="A236" s="10">
        <f t="shared" si="53"/>
        <v>40304</v>
      </c>
      <c r="B236">
        <v>11123.7</v>
      </c>
      <c r="C236">
        <v>9716.5</v>
      </c>
      <c r="D236">
        <v>31116.799999999999</v>
      </c>
      <c r="E236">
        <v>29148.6</v>
      </c>
      <c r="F236" s="4">
        <f t="shared" si="62"/>
        <v>42240.5</v>
      </c>
      <c r="G236" s="2">
        <f t="shared" si="63"/>
        <v>38865.1</v>
      </c>
      <c r="H236" s="13">
        <f t="shared" si="64"/>
        <v>8.6849126851596949</v>
      </c>
      <c r="I236" s="13"/>
      <c r="J236" s="4">
        <f t="shared" si="65"/>
        <v>819</v>
      </c>
      <c r="L236">
        <f t="shared" si="61"/>
        <v>36</v>
      </c>
      <c r="M236" s="24"/>
    </row>
    <row r="237" spans="1:16" x14ac:dyDescent="0.25">
      <c r="A237" s="10">
        <f t="shared" si="53"/>
        <v>40311</v>
      </c>
      <c r="B237">
        <v>11498.9</v>
      </c>
      <c r="C237">
        <v>9691.7000000000007</v>
      </c>
      <c r="D237">
        <v>32095.8</v>
      </c>
      <c r="E237">
        <v>29856.9</v>
      </c>
      <c r="F237" s="4">
        <f t="shared" si="62"/>
        <v>43594.7</v>
      </c>
      <c r="G237" s="2">
        <f t="shared" si="63"/>
        <v>39548.600000000006</v>
      </c>
      <c r="H237" s="13">
        <f t="shared" si="64"/>
        <v>10.230703488871896</v>
      </c>
      <c r="I237" s="13"/>
      <c r="J237" s="4">
        <f t="shared" si="65"/>
        <v>1354.1999999999971</v>
      </c>
      <c r="L237">
        <f t="shared" si="61"/>
        <v>37</v>
      </c>
      <c r="M237" s="24"/>
    </row>
    <row r="238" spans="1:16" x14ac:dyDescent="0.25">
      <c r="A238" s="10">
        <f t="shared" si="53"/>
        <v>40318</v>
      </c>
      <c r="B238">
        <v>11289.9</v>
      </c>
      <c r="C238">
        <v>9637.7000000000007</v>
      </c>
      <c r="D238">
        <v>33335.599999999999</v>
      </c>
      <c r="E238">
        <v>30667</v>
      </c>
      <c r="F238" s="4">
        <f t="shared" si="62"/>
        <v>44625.5</v>
      </c>
      <c r="G238" s="2">
        <f t="shared" si="63"/>
        <v>40304.699999999997</v>
      </c>
      <c r="H238" s="13">
        <f t="shared" si="64"/>
        <v>10.720337826605842</v>
      </c>
      <c r="I238" s="13"/>
      <c r="J238" s="4">
        <f t="shared" si="65"/>
        <v>1030.8000000000029</v>
      </c>
      <c r="L238">
        <f t="shared" si="61"/>
        <v>38</v>
      </c>
      <c r="M238" s="24"/>
    </row>
    <row r="239" spans="1:16" x14ac:dyDescent="0.25">
      <c r="A239" s="10">
        <f t="shared" si="53"/>
        <v>40325</v>
      </c>
      <c r="B239">
        <v>10262.1</v>
      </c>
      <c r="C239">
        <v>9386.1</v>
      </c>
      <c r="D239">
        <v>34562.1</v>
      </c>
      <c r="E239">
        <v>31523.1</v>
      </c>
      <c r="F239" s="4">
        <f t="shared" si="62"/>
        <v>44824.2</v>
      </c>
      <c r="G239" s="2">
        <f t="shared" si="63"/>
        <v>40909.199999999997</v>
      </c>
      <c r="H239" s="13">
        <f t="shared" si="64"/>
        <v>9.5699744800680442</v>
      </c>
      <c r="I239" s="13"/>
      <c r="J239" s="4">
        <f t="shared" si="65"/>
        <v>198.69999999999709</v>
      </c>
      <c r="L239">
        <f t="shared" si="61"/>
        <v>39</v>
      </c>
      <c r="M239" s="24"/>
    </row>
    <row r="240" spans="1:16" x14ac:dyDescent="0.25">
      <c r="A240" s="10">
        <f t="shared" si="53"/>
        <v>40332</v>
      </c>
      <c r="B240">
        <v>10369</v>
      </c>
      <c r="C240">
        <v>9475</v>
      </c>
      <c r="D240">
        <v>35474.1</v>
      </c>
      <c r="E240">
        <v>32147.4</v>
      </c>
      <c r="F240" s="4">
        <f t="shared" si="62"/>
        <v>45843.1</v>
      </c>
      <c r="G240" s="2">
        <f t="shared" si="63"/>
        <v>41622.400000000001</v>
      </c>
      <c r="H240" s="13">
        <f t="shared" si="64"/>
        <v>10.140453217498258</v>
      </c>
      <c r="I240" s="13"/>
      <c r="J240" s="4">
        <f t="shared" si="65"/>
        <v>1018.9000000000015</v>
      </c>
      <c r="L240">
        <f t="shared" si="61"/>
        <v>40</v>
      </c>
      <c r="M240" s="24"/>
    </row>
    <row r="241" spans="1:13" x14ac:dyDescent="0.25">
      <c r="A241" s="10">
        <f t="shared" si="53"/>
        <v>40339</v>
      </c>
      <c r="B241">
        <v>10386.4</v>
      </c>
      <c r="C241">
        <v>9424.4</v>
      </c>
      <c r="D241">
        <v>36547.1</v>
      </c>
      <c r="E241">
        <v>32965.199999999997</v>
      </c>
      <c r="F241" s="4">
        <f t="shared" si="62"/>
        <v>46933.5</v>
      </c>
      <c r="G241" s="2">
        <f t="shared" si="63"/>
        <v>42389.599999999999</v>
      </c>
      <c r="H241" s="13">
        <f t="shared" si="64"/>
        <v>10.719374563572192</v>
      </c>
      <c r="I241" s="13"/>
      <c r="J241" s="4">
        <f t="shared" ref="J241:J247" si="66">+F241-F240</f>
        <v>1090.4000000000015</v>
      </c>
      <c r="L241">
        <f t="shared" si="61"/>
        <v>41</v>
      </c>
      <c r="M241" s="24"/>
    </row>
    <row r="242" spans="1:13" x14ac:dyDescent="0.25">
      <c r="A242" s="10">
        <f t="shared" si="53"/>
        <v>40346</v>
      </c>
      <c r="B242">
        <v>10691.7</v>
      </c>
      <c r="C242">
        <v>9072.4</v>
      </c>
      <c r="D242">
        <v>37365.199999999997</v>
      </c>
      <c r="E242">
        <v>34003.699999999997</v>
      </c>
      <c r="F242" s="4">
        <f t="shared" si="62"/>
        <v>48056.899999999994</v>
      </c>
      <c r="G242" s="2">
        <f t="shared" si="63"/>
        <v>43076.1</v>
      </c>
      <c r="H242" s="13">
        <f t="shared" si="64"/>
        <v>11.562792360496887</v>
      </c>
      <c r="I242" s="13"/>
      <c r="J242" s="4">
        <f t="shared" si="66"/>
        <v>1123.3999999999942</v>
      </c>
      <c r="L242">
        <f t="shared" si="61"/>
        <v>42</v>
      </c>
      <c r="M242" s="24"/>
    </row>
    <row r="243" spans="1:13" x14ac:dyDescent="0.25">
      <c r="A243" s="10">
        <f t="shared" si="53"/>
        <v>40353</v>
      </c>
      <c r="B243">
        <v>10388.9</v>
      </c>
      <c r="C243">
        <v>9485</v>
      </c>
      <c r="D243">
        <v>38317.599999999999</v>
      </c>
      <c r="E243">
        <v>34746.199999999997</v>
      </c>
      <c r="F243" s="4">
        <f t="shared" si="62"/>
        <v>48706.5</v>
      </c>
      <c r="G243" s="2">
        <f t="shared" si="63"/>
        <v>44231.199999999997</v>
      </c>
      <c r="H243" s="13">
        <f t="shared" si="64"/>
        <v>10.117971024977845</v>
      </c>
      <c r="I243" s="13"/>
      <c r="J243" s="4">
        <f t="shared" si="66"/>
        <v>649.60000000000582</v>
      </c>
      <c r="L243">
        <f t="shared" si="61"/>
        <v>43</v>
      </c>
      <c r="M243" s="24"/>
    </row>
    <row r="244" spans="1:13" x14ac:dyDescent="0.25">
      <c r="A244" s="10">
        <f t="shared" si="53"/>
        <v>40360</v>
      </c>
      <c r="B244">
        <v>9859.6</v>
      </c>
      <c r="C244">
        <v>9266.2000000000007</v>
      </c>
      <c r="D244">
        <v>39348.1</v>
      </c>
      <c r="E244">
        <v>35714</v>
      </c>
      <c r="F244" s="4">
        <f t="shared" si="62"/>
        <v>49207.7</v>
      </c>
      <c r="G244" s="2">
        <f t="shared" si="63"/>
        <v>44980.2</v>
      </c>
      <c r="H244" s="13">
        <f t="shared" si="64"/>
        <v>9.398579819565045</v>
      </c>
      <c r="I244" s="13"/>
      <c r="J244" s="4">
        <f t="shared" si="66"/>
        <v>501.19999999999709</v>
      </c>
      <c r="L244">
        <f t="shared" si="61"/>
        <v>44</v>
      </c>
      <c r="M244" s="24"/>
    </row>
    <row r="245" spans="1:13" x14ac:dyDescent="0.25">
      <c r="A245" s="10">
        <f t="shared" si="53"/>
        <v>40367</v>
      </c>
      <c r="B245">
        <v>9495</v>
      </c>
      <c r="C245">
        <v>8996.4</v>
      </c>
      <c r="D245">
        <v>40390.9</v>
      </c>
      <c r="E245">
        <v>36683.5</v>
      </c>
      <c r="F245" s="4">
        <f t="shared" si="62"/>
        <v>49885.9</v>
      </c>
      <c r="G245" s="2">
        <f t="shared" si="63"/>
        <v>45679.9</v>
      </c>
      <c r="H245" s="13">
        <f t="shared" si="64"/>
        <v>9.2075508046208565</v>
      </c>
      <c r="I245" s="13"/>
      <c r="J245" s="4">
        <f t="shared" si="66"/>
        <v>678.20000000000437</v>
      </c>
      <c r="L245">
        <f t="shared" si="61"/>
        <v>45</v>
      </c>
      <c r="M245" s="24"/>
    </row>
    <row r="246" spans="1:13" x14ac:dyDescent="0.25">
      <c r="A246" s="10">
        <f t="shared" si="53"/>
        <v>40374</v>
      </c>
      <c r="B246">
        <v>9160.7000000000007</v>
      </c>
      <c r="C246">
        <v>8832.5</v>
      </c>
      <c r="D246">
        <v>41339.300000000003</v>
      </c>
      <c r="E246">
        <v>37605.1</v>
      </c>
      <c r="F246" s="4">
        <f t="shared" si="62"/>
        <v>50500</v>
      </c>
      <c r="G246" s="2">
        <f t="shared" si="63"/>
        <v>46437.599999999999</v>
      </c>
      <c r="H246" s="13">
        <f t="shared" si="64"/>
        <v>8.7480834496184166</v>
      </c>
      <c r="I246" s="13"/>
      <c r="J246" s="4">
        <f t="shared" si="66"/>
        <v>614.09999999999854</v>
      </c>
      <c r="L246">
        <f t="shared" si="61"/>
        <v>46</v>
      </c>
      <c r="M246" s="24"/>
    </row>
    <row r="247" spans="1:13" x14ac:dyDescent="0.25">
      <c r="A247" s="10">
        <f t="shared" si="53"/>
        <v>40381</v>
      </c>
      <c r="B247">
        <v>8393.7000000000007</v>
      </c>
      <c r="C247">
        <v>7837.1</v>
      </c>
      <c r="D247">
        <v>42538.5</v>
      </c>
      <c r="E247">
        <v>39059.1</v>
      </c>
      <c r="F247" s="4">
        <f t="shared" si="62"/>
        <v>50932.2</v>
      </c>
      <c r="G247" s="2">
        <f t="shared" si="63"/>
        <v>46896.2</v>
      </c>
      <c r="H247" s="13">
        <f t="shared" si="64"/>
        <v>8.6062410173958668</v>
      </c>
      <c r="I247" s="13"/>
      <c r="J247" s="4">
        <f t="shared" si="66"/>
        <v>432.19999999999709</v>
      </c>
      <c r="L247">
        <f t="shared" si="61"/>
        <v>47</v>
      </c>
      <c r="M247" s="24"/>
    </row>
    <row r="248" spans="1:13" x14ac:dyDescent="0.25">
      <c r="A248" s="10">
        <f t="shared" si="53"/>
        <v>40388</v>
      </c>
      <c r="B248">
        <v>8032.6</v>
      </c>
      <c r="C248">
        <v>7070.4</v>
      </c>
      <c r="D248">
        <v>43371.8</v>
      </c>
      <c r="E248">
        <v>40248.6</v>
      </c>
      <c r="F248" s="4">
        <f t="shared" si="62"/>
        <v>51404.4</v>
      </c>
      <c r="G248" s="2">
        <f t="shared" si="63"/>
        <v>47319</v>
      </c>
      <c r="H248" s="13">
        <f t="shared" si="64"/>
        <v>8.6337412033221419</v>
      </c>
      <c r="I248" s="13"/>
      <c r="J248" s="4">
        <f t="shared" ref="J248:J292" si="67">+F248-F247</f>
        <v>472.20000000000437</v>
      </c>
      <c r="L248">
        <f t="shared" si="61"/>
        <v>48</v>
      </c>
      <c r="M248" s="24"/>
    </row>
    <row r="249" spans="1:13" x14ac:dyDescent="0.25">
      <c r="A249" s="10">
        <f t="shared" si="53"/>
        <v>40395</v>
      </c>
      <c r="B249">
        <v>7464.1</v>
      </c>
      <c r="C249">
        <v>6653.8</v>
      </c>
      <c r="D249">
        <v>44379.4</v>
      </c>
      <c r="E249">
        <v>41206.400000000001</v>
      </c>
      <c r="F249" s="4">
        <f t="shared" si="62"/>
        <v>51843.5</v>
      </c>
      <c r="G249" s="2">
        <f t="shared" si="63"/>
        <v>47860.200000000004</v>
      </c>
      <c r="H249" s="13">
        <f t="shared" si="64"/>
        <v>8.3227817685675998</v>
      </c>
      <c r="I249" s="13"/>
      <c r="J249" s="4">
        <f t="shared" si="67"/>
        <v>439.09999999999854</v>
      </c>
      <c r="L249">
        <f t="shared" si="61"/>
        <v>49</v>
      </c>
      <c r="M249" s="24"/>
    </row>
    <row r="250" spans="1:13" x14ac:dyDescent="0.25">
      <c r="A250" s="10">
        <f t="shared" si="53"/>
        <v>40402</v>
      </c>
      <c r="B250">
        <v>7052.9</v>
      </c>
      <c r="C250">
        <v>6107.2</v>
      </c>
      <c r="D250">
        <v>45385.5</v>
      </c>
      <c r="E250">
        <v>42330</v>
      </c>
      <c r="F250" s="4">
        <f t="shared" si="62"/>
        <v>52438.400000000001</v>
      </c>
      <c r="G250" s="2">
        <f t="shared" si="63"/>
        <v>48437.2</v>
      </c>
      <c r="H250" s="13">
        <f t="shared" si="64"/>
        <v>8.2605930978669306</v>
      </c>
      <c r="I250" s="13"/>
      <c r="J250" s="4">
        <f t="shared" si="67"/>
        <v>594.90000000000146</v>
      </c>
      <c r="L250">
        <f t="shared" si="61"/>
        <v>50</v>
      </c>
      <c r="M250" s="24"/>
    </row>
    <row r="251" spans="1:13" x14ac:dyDescent="0.25">
      <c r="A251" s="10">
        <f t="shared" si="53"/>
        <v>40409</v>
      </c>
      <c r="B251">
        <v>5923.3</v>
      </c>
      <c r="C251">
        <v>5097.8999999999996</v>
      </c>
      <c r="D251">
        <v>46557.4</v>
      </c>
      <c r="E251">
        <v>43605</v>
      </c>
      <c r="F251" s="4">
        <f t="shared" si="62"/>
        <v>52480.700000000004</v>
      </c>
      <c r="G251" s="2">
        <f t="shared" si="63"/>
        <v>48702.9</v>
      </c>
      <c r="H251" s="13">
        <f t="shared" si="64"/>
        <v>7.7568276221744448</v>
      </c>
      <c r="I251" s="13"/>
      <c r="J251" s="4">
        <f t="shared" si="67"/>
        <v>42.30000000000291</v>
      </c>
      <c r="L251">
        <f t="shared" si="61"/>
        <v>51</v>
      </c>
      <c r="M251" s="24"/>
    </row>
    <row r="252" spans="1:13" x14ac:dyDescent="0.25">
      <c r="A252" s="10">
        <f t="shared" si="53"/>
        <v>40416</v>
      </c>
      <c r="B252">
        <v>4752.6000000000004</v>
      </c>
      <c r="C252">
        <v>4397.7</v>
      </c>
      <c r="D252">
        <v>47699.6</v>
      </c>
      <c r="E252">
        <v>44650</v>
      </c>
      <c r="F252" s="4">
        <f t="shared" si="62"/>
        <v>52452.2</v>
      </c>
      <c r="G252" s="2">
        <f t="shared" si="63"/>
        <v>49047.7</v>
      </c>
      <c r="H252" s="13">
        <f t="shared" si="64"/>
        <v>6.9412021358799647</v>
      </c>
      <c r="I252" s="13"/>
      <c r="J252" s="4">
        <f t="shared" si="67"/>
        <v>-28.500000000007276</v>
      </c>
      <c r="M252" s="24"/>
    </row>
    <row r="253" spans="1:13" x14ac:dyDescent="0.25">
      <c r="A253" s="51">
        <f t="shared" si="53"/>
        <v>40423</v>
      </c>
      <c r="B253">
        <v>15102.5</v>
      </c>
      <c r="C253">
        <v>12131.4</v>
      </c>
      <c r="D253">
        <v>285.8</v>
      </c>
      <c r="E253">
        <v>537</v>
      </c>
      <c r="F253">
        <f t="shared" si="62"/>
        <v>15388.3</v>
      </c>
      <c r="G253">
        <f t="shared" si="63"/>
        <v>12668.4</v>
      </c>
      <c r="H253">
        <f t="shared" si="64"/>
        <v>21.469956742761511</v>
      </c>
    </row>
    <row r="254" spans="1:13" x14ac:dyDescent="0.25">
      <c r="A254" s="10">
        <f t="shared" ref="A254:A317" si="68">+A253+7</f>
        <v>40430</v>
      </c>
      <c r="B254">
        <v>14587.5</v>
      </c>
      <c r="C254">
        <v>11934.6</v>
      </c>
      <c r="D254">
        <v>1385</v>
      </c>
      <c r="E254">
        <v>1699.4</v>
      </c>
      <c r="F254" s="4">
        <f t="shared" si="62"/>
        <v>15972.5</v>
      </c>
      <c r="G254" s="2">
        <f t="shared" si="63"/>
        <v>13634</v>
      </c>
      <c r="H254" s="13">
        <f t="shared" si="64"/>
        <v>17.151973008654831</v>
      </c>
      <c r="I254" s="13"/>
      <c r="J254" s="4">
        <f t="shared" si="67"/>
        <v>584.20000000000073</v>
      </c>
    </row>
    <row r="255" spans="1:13" x14ac:dyDescent="0.25">
      <c r="A255" s="10">
        <f t="shared" si="68"/>
        <v>40437</v>
      </c>
      <c r="B255">
        <v>14157.5</v>
      </c>
      <c r="C255">
        <v>11569.5</v>
      </c>
      <c r="D255">
        <v>2376.8000000000002</v>
      </c>
      <c r="E255">
        <v>2737.7</v>
      </c>
      <c r="F255" s="4">
        <f t="shared" si="62"/>
        <v>16534.3</v>
      </c>
      <c r="G255" s="2">
        <f t="shared" si="63"/>
        <v>14307.2</v>
      </c>
      <c r="H255" s="13">
        <f t="shared" si="64"/>
        <v>15.566288302393193</v>
      </c>
      <c r="I255" s="13"/>
      <c r="J255" s="4">
        <f t="shared" si="67"/>
        <v>561.79999999999927</v>
      </c>
    </row>
    <row r="256" spans="1:13" x14ac:dyDescent="0.25">
      <c r="A256" s="10">
        <f t="shared" si="68"/>
        <v>40444</v>
      </c>
      <c r="B256">
        <v>14141.6</v>
      </c>
      <c r="C256">
        <v>11827.8</v>
      </c>
      <c r="D256">
        <v>3318.6</v>
      </c>
      <c r="E256">
        <v>3702.4</v>
      </c>
      <c r="F256" s="4">
        <f t="shared" si="62"/>
        <v>17460.2</v>
      </c>
      <c r="G256" s="2">
        <f t="shared" si="63"/>
        <v>15530.199999999999</v>
      </c>
      <c r="H256" s="13">
        <f t="shared" si="64"/>
        <v>12.427399518357785</v>
      </c>
      <c r="I256" s="13"/>
      <c r="J256" s="4">
        <f t="shared" si="67"/>
        <v>925.90000000000146</v>
      </c>
    </row>
    <row r="257" spans="1:10" x14ac:dyDescent="0.25">
      <c r="A257" s="10">
        <f t="shared" si="68"/>
        <v>40451</v>
      </c>
      <c r="B257">
        <v>13770.2</v>
      </c>
      <c r="C257">
        <v>11205.5</v>
      </c>
      <c r="D257">
        <v>4297.1000000000004</v>
      </c>
      <c r="E257">
        <v>4846.6000000000004</v>
      </c>
      <c r="F257" s="4">
        <f t="shared" si="62"/>
        <v>18067.300000000003</v>
      </c>
      <c r="G257" s="2">
        <f t="shared" si="63"/>
        <v>16052.1</v>
      </c>
      <c r="H257" s="13">
        <f t="shared" si="64"/>
        <v>12.554120644650869</v>
      </c>
      <c r="I257" s="13"/>
      <c r="J257" s="4">
        <f t="shared" si="67"/>
        <v>607.10000000000218</v>
      </c>
    </row>
    <row r="258" spans="1:10" x14ac:dyDescent="0.25">
      <c r="A258" s="10">
        <f t="shared" si="68"/>
        <v>40458</v>
      </c>
      <c r="B258">
        <v>13868.4</v>
      </c>
      <c r="C258">
        <v>11167.2</v>
      </c>
      <c r="D258">
        <v>5104.8999999999996</v>
      </c>
      <c r="E258">
        <v>5516.8</v>
      </c>
      <c r="F258" s="4">
        <f t="shared" si="62"/>
        <v>18973.3</v>
      </c>
      <c r="G258" s="2">
        <f t="shared" si="63"/>
        <v>16684</v>
      </c>
      <c r="H258" s="13">
        <f t="shared" si="64"/>
        <v>13.721529609206428</v>
      </c>
      <c r="I258" s="13"/>
      <c r="J258" s="4">
        <f t="shared" si="67"/>
        <v>905.99999999999636</v>
      </c>
    </row>
    <row r="259" spans="1:10" x14ac:dyDescent="0.25">
      <c r="A259" s="10">
        <f t="shared" si="68"/>
        <v>40465</v>
      </c>
      <c r="B259">
        <v>13247.4</v>
      </c>
      <c r="C259">
        <v>10584.1</v>
      </c>
      <c r="D259">
        <v>5938.4</v>
      </c>
      <c r="E259">
        <v>6334.8</v>
      </c>
      <c r="F259" s="4">
        <f t="shared" si="62"/>
        <v>19185.8</v>
      </c>
      <c r="G259" s="2">
        <f t="shared" si="63"/>
        <v>16918.900000000001</v>
      </c>
      <c r="H259" s="13">
        <f t="shared" si="64"/>
        <v>13.398625206130399</v>
      </c>
      <c r="I259" s="13"/>
      <c r="J259" s="4">
        <f t="shared" si="67"/>
        <v>212.5</v>
      </c>
    </row>
    <row r="260" spans="1:10" x14ac:dyDescent="0.25">
      <c r="A260" s="10">
        <f t="shared" si="68"/>
        <v>40472</v>
      </c>
      <c r="B260">
        <v>13216.5</v>
      </c>
      <c r="C260">
        <v>10284.299999999999</v>
      </c>
      <c r="D260">
        <v>6520.1</v>
      </c>
      <c r="E260">
        <v>7001.7</v>
      </c>
      <c r="F260" s="4">
        <f t="shared" si="62"/>
        <v>19736.599999999999</v>
      </c>
      <c r="G260" s="2">
        <f t="shared" si="63"/>
        <v>17286</v>
      </c>
      <c r="H260" s="13">
        <f t="shared" si="64"/>
        <v>14.176790466273271</v>
      </c>
      <c r="I260" s="13"/>
      <c r="J260" s="4">
        <f t="shared" si="67"/>
        <v>550.79999999999927</v>
      </c>
    </row>
    <row r="261" spans="1:10" x14ac:dyDescent="0.25">
      <c r="A261" s="10">
        <f t="shared" si="68"/>
        <v>40479</v>
      </c>
      <c r="B261">
        <v>12797.8</v>
      </c>
      <c r="C261">
        <v>10140.1</v>
      </c>
      <c r="D261">
        <v>7381.8</v>
      </c>
      <c r="E261">
        <v>7709.9</v>
      </c>
      <c r="F261" s="4">
        <f t="shared" si="62"/>
        <v>20179.599999999999</v>
      </c>
      <c r="G261" s="2">
        <f t="shared" si="63"/>
        <v>17850</v>
      </c>
      <c r="H261" s="13">
        <f t="shared" si="64"/>
        <v>13.050980392156863</v>
      </c>
      <c r="I261" s="13"/>
      <c r="J261" s="4">
        <f t="shared" si="67"/>
        <v>443</v>
      </c>
    </row>
    <row r="262" spans="1:10" x14ac:dyDescent="0.25">
      <c r="A262" s="10">
        <f t="shared" si="68"/>
        <v>40486</v>
      </c>
      <c r="B262">
        <v>12620.4</v>
      </c>
      <c r="C262">
        <v>9870.5</v>
      </c>
      <c r="D262">
        <v>8132.8</v>
      </c>
      <c r="E262">
        <v>8468</v>
      </c>
      <c r="F262" s="4">
        <f t="shared" si="62"/>
        <v>20753.2</v>
      </c>
      <c r="G262" s="2">
        <f t="shared" si="63"/>
        <v>18338.5</v>
      </c>
      <c r="H262" s="13">
        <f t="shared" si="64"/>
        <v>13.167380101971272</v>
      </c>
      <c r="I262" s="13"/>
      <c r="J262" s="4">
        <f t="shared" si="67"/>
        <v>573.60000000000218</v>
      </c>
    </row>
    <row r="263" spans="1:10" x14ac:dyDescent="0.25">
      <c r="A263" s="10">
        <f t="shared" si="68"/>
        <v>40493</v>
      </c>
      <c r="B263">
        <v>12375.4</v>
      </c>
      <c r="C263">
        <v>9540.2000000000007</v>
      </c>
      <c r="D263">
        <v>8911.6</v>
      </c>
      <c r="E263">
        <v>9151.2000000000007</v>
      </c>
      <c r="F263" s="4">
        <f t="shared" si="62"/>
        <v>21287</v>
      </c>
      <c r="G263" s="2">
        <f t="shared" si="63"/>
        <v>18691.400000000001</v>
      </c>
      <c r="H263" s="13">
        <f t="shared" si="64"/>
        <v>13.886600254662573</v>
      </c>
      <c r="I263" s="13"/>
      <c r="J263" s="4">
        <f t="shared" si="67"/>
        <v>533.79999999999927</v>
      </c>
    </row>
    <row r="264" spans="1:10" x14ac:dyDescent="0.25">
      <c r="A264" s="10">
        <f t="shared" si="68"/>
        <v>40500</v>
      </c>
      <c r="B264">
        <v>12415.5</v>
      </c>
      <c r="C264">
        <v>10135.9</v>
      </c>
      <c r="D264">
        <v>9694.5</v>
      </c>
      <c r="E264">
        <v>9779.1</v>
      </c>
      <c r="F264" s="4">
        <f t="shared" si="62"/>
        <v>22110</v>
      </c>
      <c r="G264" s="2">
        <f t="shared" si="63"/>
        <v>19915</v>
      </c>
      <c r="H264" s="13">
        <f t="shared" si="64"/>
        <v>11.021842832036155</v>
      </c>
      <c r="I264" s="13"/>
      <c r="J264" s="4">
        <f t="shared" si="67"/>
        <v>823</v>
      </c>
    </row>
    <row r="265" spans="1:10" x14ac:dyDescent="0.25">
      <c r="A265" s="10">
        <f t="shared" si="68"/>
        <v>40507</v>
      </c>
      <c r="B265">
        <v>12389.1</v>
      </c>
      <c r="C265">
        <v>9915.4</v>
      </c>
      <c r="D265">
        <v>10479</v>
      </c>
      <c r="E265">
        <v>10658.6</v>
      </c>
      <c r="F265" s="4">
        <f t="shared" si="62"/>
        <v>22868.1</v>
      </c>
      <c r="G265" s="2">
        <f t="shared" si="63"/>
        <v>20574</v>
      </c>
      <c r="H265" s="13">
        <f t="shared" si="64"/>
        <v>11.15048118985127</v>
      </c>
      <c r="I265" s="13"/>
      <c r="J265" s="4">
        <f t="shared" si="67"/>
        <v>758.09999999999854</v>
      </c>
    </row>
    <row r="266" spans="1:10" x14ac:dyDescent="0.25">
      <c r="A266" s="10">
        <f t="shared" si="68"/>
        <v>40514</v>
      </c>
      <c r="B266">
        <v>12365</v>
      </c>
      <c r="C266">
        <v>10056.6</v>
      </c>
      <c r="D266">
        <v>11174.2</v>
      </c>
      <c r="E266">
        <v>11365.1</v>
      </c>
      <c r="F266" s="4">
        <f t="shared" si="62"/>
        <v>23539.200000000001</v>
      </c>
      <c r="G266" s="2">
        <f t="shared" si="63"/>
        <v>21421.7</v>
      </c>
      <c r="H266" s="13">
        <f t="shared" si="64"/>
        <v>9.8848364042069434</v>
      </c>
      <c r="I266" s="13"/>
      <c r="J266" s="4">
        <f t="shared" si="67"/>
        <v>671.10000000000218</v>
      </c>
    </row>
    <row r="267" spans="1:10" x14ac:dyDescent="0.25">
      <c r="A267" s="10">
        <f t="shared" si="68"/>
        <v>40521</v>
      </c>
      <c r="B267">
        <v>12365.3</v>
      </c>
      <c r="C267">
        <v>10507.3</v>
      </c>
      <c r="D267">
        <v>11984.7</v>
      </c>
      <c r="E267">
        <v>12141.5</v>
      </c>
      <c r="F267" s="4">
        <f t="shared" si="62"/>
        <v>24350</v>
      </c>
      <c r="G267" s="2">
        <f t="shared" si="63"/>
        <v>22648.799999999999</v>
      </c>
      <c r="H267" s="13">
        <f t="shared" si="64"/>
        <v>7.5112147221927827</v>
      </c>
      <c r="I267" s="13"/>
      <c r="J267" s="4">
        <f t="shared" si="67"/>
        <v>810.79999999999927</v>
      </c>
    </row>
    <row r="268" spans="1:10" x14ac:dyDescent="0.25">
      <c r="A268" s="10">
        <f t="shared" si="68"/>
        <v>40528</v>
      </c>
      <c r="B268">
        <v>12442.6</v>
      </c>
      <c r="C268">
        <v>11684.4</v>
      </c>
      <c r="D268">
        <v>12813.5</v>
      </c>
      <c r="E268">
        <v>12556.2</v>
      </c>
      <c r="F268" s="4">
        <f t="shared" si="62"/>
        <v>25256.1</v>
      </c>
      <c r="G268" s="2">
        <f t="shared" si="63"/>
        <v>24240.6</v>
      </c>
      <c r="H268" s="13">
        <f t="shared" si="64"/>
        <v>4.1892527412687786</v>
      </c>
      <c r="I268" s="13"/>
      <c r="J268" s="4">
        <f t="shared" si="67"/>
        <v>906.09999999999854</v>
      </c>
    </row>
    <row r="269" spans="1:10" x14ac:dyDescent="0.25">
      <c r="A269" s="10">
        <f t="shared" si="68"/>
        <v>40535</v>
      </c>
      <c r="B269">
        <v>12058.9</v>
      </c>
      <c r="C269">
        <v>11593.4</v>
      </c>
      <c r="D269">
        <v>13953.7</v>
      </c>
      <c r="E269">
        <v>13419.8</v>
      </c>
      <c r="F269" s="4">
        <f t="shared" si="62"/>
        <v>26012.6</v>
      </c>
      <c r="G269" s="2">
        <f t="shared" si="63"/>
        <v>25013.199999999997</v>
      </c>
      <c r="H269" s="13">
        <f t="shared" si="64"/>
        <v>3.9954903810788034</v>
      </c>
      <c r="I269" s="13"/>
      <c r="J269" s="4">
        <f t="shared" si="67"/>
        <v>756.5</v>
      </c>
    </row>
    <row r="270" spans="1:10" x14ac:dyDescent="0.25">
      <c r="A270" s="10">
        <f t="shared" si="68"/>
        <v>40542</v>
      </c>
      <c r="B270">
        <v>11814.2</v>
      </c>
      <c r="C270">
        <v>11160.1</v>
      </c>
      <c r="D270">
        <v>14510.1</v>
      </c>
      <c r="E270">
        <v>14217.8</v>
      </c>
      <c r="F270" s="4">
        <f t="shared" si="62"/>
        <v>26324.300000000003</v>
      </c>
      <c r="G270" s="2">
        <f t="shared" si="63"/>
        <v>25377.9</v>
      </c>
      <c r="H270" s="13">
        <f t="shared" si="64"/>
        <v>3.7292289748166674</v>
      </c>
      <c r="I270" s="13"/>
      <c r="J270" s="4">
        <f t="shared" si="67"/>
        <v>311.70000000000437</v>
      </c>
    </row>
    <row r="271" spans="1:10" x14ac:dyDescent="0.25">
      <c r="A271" s="10">
        <f t="shared" si="68"/>
        <v>40549</v>
      </c>
      <c r="B271">
        <v>11737.7</v>
      </c>
      <c r="C271">
        <v>10829.3</v>
      </c>
      <c r="D271">
        <v>15025.8</v>
      </c>
      <c r="E271">
        <v>14875.9</v>
      </c>
      <c r="F271" s="4">
        <f t="shared" si="62"/>
        <v>26763.5</v>
      </c>
      <c r="G271" s="2">
        <f t="shared" si="63"/>
        <v>25705.199999999997</v>
      </c>
      <c r="H271" s="13">
        <f t="shared" si="64"/>
        <v>4.1170658076965072</v>
      </c>
      <c r="I271" s="13"/>
      <c r="J271" s="4">
        <f t="shared" si="67"/>
        <v>439.19999999999709</v>
      </c>
    </row>
    <row r="272" spans="1:10" x14ac:dyDescent="0.25">
      <c r="A272" s="10">
        <f t="shared" si="68"/>
        <v>40556</v>
      </c>
      <c r="B272">
        <v>12055.4</v>
      </c>
      <c r="C272">
        <v>11603.8</v>
      </c>
      <c r="D272">
        <v>15612.9</v>
      </c>
      <c r="E272">
        <v>15687.3</v>
      </c>
      <c r="F272" s="4">
        <f t="shared" si="62"/>
        <v>27668.3</v>
      </c>
      <c r="G272" s="2">
        <f t="shared" si="63"/>
        <v>27291.1</v>
      </c>
      <c r="H272" s="13">
        <f t="shared" si="64"/>
        <v>1.3821355680056824</v>
      </c>
      <c r="I272" s="13"/>
      <c r="J272" s="4">
        <f t="shared" si="67"/>
        <v>904.79999999999927</v>
      </c>
    </row>
    <row r="273" spans="1:11" x14ac:dyDescent="0.25">
      <c r="A273" s="10">
        <f t="shared" si="68"/>
        <v>40563</v>
      </c>
      <c r="B273">
        <v>11700</v>
      </c>
      <c r="C273">
        <v>11974.3</v>
      </c>
      <c r="D273">
        <v>16383</v>
      </c>
      <c r="E273">
        <v>16219.1</v>
      </c>
      <c r="F273" s="4">
        <f t="shared" si="62"/>
        <v>28083</v>
      </c>
      <c r="G273" s="2">
        <f t="shared" si="63"/>
        <v>28193.4</v>
      </c>
      <c r="H273" s="13">
        <f t="shared" si="64"/>
        <v>-0.39158100832110687</v>
      </c>
      <c r="I273" s="13"/>
      <c r="J273" s="4">
        <f t="shared" si="67"/>
        <v>414.70000000000073</v>
      </c>
    </row>
    <row r="274" spans="1:11" x14ac:dyDescent="0.25">
      <c r="A274" s="10">
        <f t="shared" si="68"/>
        <v>40570</v>
      </c>
      <c r="B274">
        <v>12004.9</v>
      </c>
      <c r="C274">
        <v>11774.5</v>
      </c>
      <c r="D274">
        <v>17244.8</v>
      </c>
      <c r="E274">
        <v>17342.099999999999</v>
      </c>
      <c r="F274" s="4">
        <f t="shared" si="62"/>
        <v>29249.699999999997</v>
      </c>
      <c r="G274" s="2">
        <f t="shared" si="63"/>
        <v>29116.6</v>
      </c>
      <c r="H274" s="13">
        <f t="shared" si="64"/>
        <v>0.45712754923308285</v>
      </c>
      <c r="I274" s="13"/>
      <c r="J274" s="4">
        <f t="shared" si="67"/>
        <v>1166.6999999999971</v>
      </c>
    </row>
    <row r="275" spans="1:11" x14ac:dyDescent="0.25">
      <c r="A275" s="10">
        <f t="shared" si="68"/>
        <v>40577</v>
      </c>
      <c r="B275">
        <v>12443.1</v>
      </c>
      <c r="C275">
        <v>11913.9</v>
      </c>
      <c r="D275">
        <v>17913.900000000001</v>
      </c>
      <c r="E275">
        <v>17946</v>
      </c>
      <c r="F275" s="4">
        <f t="shared" si="62"/>
        <v>30357</v>
      </c>
      <c r="G275" s="2">
        <f t="shared" si="63"/>
        <v>29859.9</v>
      </c>
      <c r="H275" s="13">
        <f t="shared" si="64"/>
        <v>1.6647744969005229</v>
      </c>
      <c r="I275" s="13"/>
      <c r="J275" s="4">
        <f t="shared" si="67"/>
        <v>1107.3000000000029</v>
      </c>
    </row>
    <row r="276" spans="1:11" x14ac:dyDescent="0.25">
      <c r="A276" s="10">
        <f t="shared" si="68"/>
        <v>40584</v>
      </c>
      <c r="B276">
        <v>12797.6</v>
      </c>
      <c r="C276">
        <v>12236.3</v>
      </c>
      <c r="D276">
        <v>18589.8</v>
      </c>
      <c r="E276">
        <v>18598.2</v>
      </c>
      <c r="F276" s="4">
        <f t="shared" si="62"/>
        <v>31387.4</v>
      </c>
      <c r="G276" s="2">
        <f t="shared" si="63"/>
        <v>30834.5</v>
      </c>
      <c r="H276" s="13">
        <f t="shared" si="64"/>
        <v>1.7931213413546532</v>
      </c>
      <c r="I276" s="13"/>
      <c r="J276" s="4">
        <f t="shared" si="67"/>
        <v>1030.4000000000015</v>
      </c>
    </row>
    <row r="277" spans="1:11" x14ac:dyDescent="0.25">
      <c r="A277" s="10">
        <f t="shared" si="68"/>
        <v>40591</v>
      </c>
      <c r="B277">
        <v>13238.3</v>
      </c>
      <c r="C277">
        <v>11397</v>
      </c>
      <c r="D277">
        <v>19650.400000000001</v>
      </c>
      <c r="E277">
        <v>19838.7</v>
      </c>
      <c r="F277" s="4">
        <f t="shared" si="62"/>
        <v>32888.699999999997</v>
      </c>
      <c r="G277" s="2">
        <f t="shared" si="63"/>
        <v>31235.7</v>
      </c>
      <c r="H277" s="13">
        <f t="shared" si="64"/>
        <v>5.2920216290974542</v>
      </c>
      <c r="I277" s="13"/>
      <c r="J277" s="4">
        <f t="shared" si="67"/>
        <v>1501.2999999999956</v>
      </c>
    </row>
    <row r="278" spans="1:11" x14ac:dyDescent="0.25">
      <c r="A278" s="10">
        <f t="shared" si="68"/>
        <v>40598</v>
      </c>
      <c r="B278">
        <v>13518.7</v>
      </c>
      <c r="C278">
        <v>11103.1</v>
      </c>
      <c r="D278">
        <v>20450.5</v>
      </c>
      <c r="E278">
        <v>20894.099999999999</v>
      </c>
      <c r="F278" s="4">
        <f t="shared" si="62"/>
        <v>33969.199999999997</v>
      </c>
      <c r="G278" s="2">
        <f t="shared" si="63"/>
        <v>31997.199999999997</v>
      </c>
      <c r="H278" s="13">
        <f t="shared" si="64"/>
        <v>6.1630392659357769</v>
      </c>
      <c r="I278" s="13"/>
      <c r="J278" s="4">
        <f t="shared" si="67"/>
        <v>1080.5</v>
      </c>
    </row>
    <row r="279" spans="1:11" x14ac:dyDescent="0.25">
      <c r="A279" s="10">
        <f t="shared" si="68"/>
        <v>40605</v>
      </c>
      <c r="B279">
        <v>12791</v>
      </c>
      <c r="C279">
        <v>10476.799999999999</v>
      </c>
      <c r="D279">
        <v>21655.4</v>
      </c>
      <c r="E279">
        <v>21858.9</v>
      </c>
      <c r="F279" s="4">
        <f t="shared" si="62"/>
        <v>34446.400000000001</v>
      </c>
      <c r="G279" s="2">
        <f t="shared" si="63"/>
        <v>32335.7</v>
      </c>
      <c r="H279" s="13">
        <f t="shared" si="64"/>
        <v>6.527460361148818</v>
      </c>
      <c r="I279" s="13"/>
      <c r="J279" s="4">
        <f t="shared" si="67"/>
        <v>477.20000000000437</v>
      </c>
    </row>
    <row r="280" spans="1:11" x14ac:dyDescent="0.25">
      <c r="A280" s="10">
        <f t="shared" si="68"/>
        <v>40612</v>
      </c>
      <c r="B280">
        <v>12946.7</v>
      </c>
      <c r="C280">
        <v>10269.200000000001</v>
      </c>
      <c r="D280">
        <v>22536</v>
      </c>
      <c r="E280">
        <v>22814.2</v>
      </c>
      <c r="F280" s="4">
        <f t="shared" si="62"/>
        <v>35482.699999999997</v>
      </c>
      <c r="G280" s="2">
        <f t="shared" si="63"/>
        <v>33083.4</v>
      </c>
      <c r="H280" s="13">
        <f t="shared" si="64"/>
        <v>7.2522775772743797</v>
      </c>
      <c r="I280" s="13"/>
      <c r="J280" s="4">
        <f t="shared" si="67"/>
        <v>1036.2999999999956</v>
      </c>
    </row>
    <row r="281" spans="1:11" x14ac:dyDescent="0.25">
      <c r="A281" s="10">
        <f t="shared" si="68"/>
        <v>40619</v>
      </c>
      <c r="B281">
        <v>12961.9</v>
      </c>
      <c r="C281">
        <v>9715.2000000000007</v>
      </c>
      <c r="D281">
        <v>23415.8</v>
      </c>
      <c r="E281">
        <v>23975</v>
      </c>
      <c r="F281" s="4">
        <f t="shared" si="62"/>
        <v>36377.699999999997</v>
      </c>
      <c r="G281" s="2">
        <f t="shared" si="63"/>
        <v>33690.199999999997</v>
      </c>
      <c r="H281" s="13">
        <f t="shared" si="64"/>
        <v>7.9770971974045812</v>
      </c>
      <c r="I281" s="13"/>
      <c r="J281" s="4">
        <f t="shared" si="67"/>
        <v>895</v>
      </c>
    </row>
    <row r="282" spans="1:11" x14ac:dyDescent="0.25">
      <c r="A282" s="10">
        <f t="shared" si="68"/>
        <v>40626</v>
      </c>
      <c r="B282">
        <v>13856.8</v>
      </c>
      <c r="C282">
        <v>9326.7000000000007</v>
      </c>
      <c r="D282">
        <v>24435.8</v>
      </c>
      <c r="E282">
        <v>25170.2</v>
      </c>
      <c r="F282" s="4">
        <f t="shared" si="62"/>
        <v>38292.6</v>
      </c>
      <c r="G282" s="2">
        <f t="shared" si="63"/>
        <v>34496.9</v>
      </c>
      <c r="H282" s="13">
        <f t="shared" si="64"/>
        <v>11.003017662456616</v>
      </c>
      <c r="I282" s="13"/>
      <c r="J282" s="4">
        <f t="shared" si="67"/>
        <v>1914.9000000000015</v>
      </c>
    </row>
    <row r="283" spans="1:11" x14ac:dyDescent="0.25">
      <c r="A283" s="10">
        <f t="shared" si="68"/>
        <v>40633</v>
      </c>
      <c r="B283">
        <v>13460.9</v>
      </c>
      <c r="C283">
        <v>9809.1</v>
      </c>
      <c r="D283">
        <v>25451.3</v>
      </c>
      <c r="E283">
        <v>26045.599999999999</v>
      </c>
      <c r="F283" s="4">
        <f t="shared" si="62"/>
        <v>38912.199999999997</v>
      </c>
      <c r="G283" s="2">
        <f t="shared" si="63"/>
        <v>35854.699999999997</v>
      </c>
      <c r="H283" s="13">
        <f t="shared" si="64"/>
        <v>8.527473385637041</v>
      </c>
      <c r="I283" s="13"/>
      <c r="J283" s="4">
        <f t="shared" si="67"/>
        <v>619.59999999999854</v>
      </c>
    </row>
    <row r="284" spans="1:11" x14ac:dyDescent="0.25">
      <c r="A284" s="10">
        <f t="shared" si="68"/>
        <v>40640</v>
      </c>
      <c r="B284">
        <v>13210.8</v>
      </c>
      <c r="C284">
        <v>9702.2000000000007</v>
      </c>
      <c r="D284">
        <v>26549.4</v>
      </c>
      <c r="E284">
        <v>27158.7</v>
      </c>
      <c r="F284" s="4">
        <f t="shared" si="62"/>
        <v>39760.199999999997</v>
      </c>
      <c r="G284" s="2">
        <f t="shared" si="63"/>
        <v>36860.9</v>
      </c>
      <c r="H284" s="13">
        <f t="shared" si="64"/>
        <v>7.8655160346057684</v>
      </c>
      <c r="I284" s="13"/>
      <c r="J284" s="4">
        <f t="shared" si="67"/>
        <v>848</v>
      </c>
    </row>
    <row r="285" spans="1:11" x14ac:dyDescent="0.25">
      <c r="A285" s="10">
        <f t="shared" si="68"/>
        <v>40647</v>
      </c>
      <c r="B285">
        <v>12888.9</v>
      </c>
      <c r="C285">
        <v>10027.6</v>
      </c>
      <c r="D285">
        <v>27484.7</v>
      </c>
      <c r="E285">
        <v>28314.400000000001</v>
      </c>
      <c r="F285" s="4">
        <f t="shared" si="62"/>
        <v>40373.599999999999</v>
      </c>
      <c r="G285" s="2">
        <f t="shared" si="63"/>
        <v>38342</v>
      </c>
      <c r="H285" s="13">
        <f t="shared" si="64"/>
        <v>5.298628136247463</v>
      </c>
      <c r="I285" s="13"/>
      <c r="J285" s="4">
        <f t="shared" si="67"/>
        <v>613.40000000000146</v>
      </c>
    </row>
    <row r="286" spans="1:11" x14ac:dyDescent="0.25">
      <c r="A286" s="10">
        <f t="shared" si="68"/>
        <v>40654</v>
      </c>
      <c r="B286">
        <v>12330</v>
      </c>
      <c r="C286">
        <v>10342.5</v>
      </c>
      <c r="D286">
        <v>28392.5</v>
      </c>
      <c r="E286">
        <v>29228.2</v>
      </c>
      <c r="F286" s="4">
        <f t="shared" si="62"/>
        <v>40722.5</v>
      </c>
      <c r="G286" s="2">
        <f t="shared" si="63"/>
        <v>39570.699999999997</v>
      </c>
      <c r="H286" s="13">
        <f t="shared" si="64"/>
        <v>2.9107395118105117</v>
      </c>
      <c r="I286" s="13"/>
      <c r="J286" s="4">
        <f t="shared" si="67"/>
        <v>348.90000000000146</v>
      </c>
    </row>
    <row r="287" spans="1:11" x14ac:dyDescent="0.25">
      <c r="A287" s="10">
        <f t="shared" si="68"/>
        <v>40661</v>
      </c>
      <c r="B287">
        <v>11815.7</v>
      </c>
      <c r="C287">
        <v>11337.9</v>
      </c>
      <c r="D287">
        <v>29191.1</v>
      </c>
      <c r="E287">
        <v>30083.599999999999</v>
      </c>
      <c r="F287" s="4">
        <f t="shared" si="62"/>
        <v>41006.800000000003</v>
      </c>
      <c r="G287" s="2">
        <f t="shared" si="63"/>
        <v>41421.5</v>
      </c>
      <c r="H287" s="13">
        <f t="shared" si="64"/>
        <v>-1.0011708895138915</v>
      </c>
      <c r="I287" s="13"/>
      <c r="J287" s="4">
        <f t="shared" si="67"/>
        <v>284.30000000000291</v>
      </c>
      <c r="K287">
        <v>3227</v>
      </c>
    </row>
    <row r="288" spans="1:11" x14ac:dyDescent="0.25">
      <c r="A288" s="10">
        <f t="shared" si="68"/>
        <v>40668</v>
      </c>
      <c r="B288">
        <v>11389.2</v>
      </c>
      <c r="C288">
        <v>11123.7</v>
      </c>
      <c r="D288">
        <v>30051.4</v>
      </c>
      <c r="E288">
        <v>31116.799999999999</v>
      </c>
      <c r="F288" s="4">
        <f t="shared" si="62"/>
        <v>41440.600000000006</v>
      </c>
      <c r="G288" s="2">
        <f t="shared" si="63"/>
        <v>42240.5</v>
      </c>
      <c r="H288" s="13">
        <f t="shared" si="64"/>
        <v>-1.8936802357926497</v>
      </c>
      <c r="I288" s="13"/>
      <c r="J288" s="4">
        <f t="shared" si="67"/>
        <v>433.80000000000291</v>
      </c>
      <c r="K288">
        <v>3250.6</v>
      </c>
    </row>
    <row r="289" spans="1:11" x14ac:dyDescent="0.25">
      <c r="A289" s="10">
        <f t="shared" si="68"/>
        <v>40675</v>
      </c>
      <c r="B289">
        <v>11270.8</v>
      </c>
      <c r="C289">
        <v>11498.9</v>
      </c>
      <c r="D289">
        <v>31013</v>
      </c>
      <c r="E289">
        <v>32095.8</v>
      </c>
      <c r="F289" s="4">
        <f t="shared" si="62"/>
        <v>42283.8</v>
      </c>
      <c r="G289" s="2">
        <f t="shared" si="63"/>
        <v>43594.7</v>
      </c>
      <c r="H289" s="13">
        <f t="shared" si="64"/>
        <v>-3.0070169080186226</v>
      </c>
      <c r="I289" s="13"/>
      <c r="J289" s="4">
        <f t="shared" si="67"/>
        <v>843.19999999999709</v>
      </c>
      <c r="K289">
        <v>3559</v>
      </c>
    </row>
    <row r="290" spans="1:11" x14ac:dyDescent="0.25">
      <c r="A290" s="10">
        <f t="shared" si="68"/>
        <v>40682</v>
      </c>
      <c r="B290">
        <v>11043.7</v>
      </c>
      <c r="C290">
        <v>11289.9</v>
      </c>
      <c r="D290">
        <v>31966.799999999999</v>
      </c>
      <c r="E290">
        <v>33335.599999999999</v>
      </c>
      <c r="F290" s="4">
        <f t="shared" si="62"/>
        <v>43010.5</v>
      </c>
      <c r="G290" s="2">
        <f t="shared" si="63"/>
        <v>44625.5</v>
      </c>
      <c r="H290" s="13">
        <f t="shared" si="64"/>
        <v>-3.6190070699487986</v>
      </c>
      <c r="I290" s="13"/>
      <c r="J290" s="4">
        <f t="shared" si="67"/>
        <v>726.69999999999709</v>
      </c>
      <c r="K290">
        <v>3612</v>
      </c>
    </row>
    <row r="291" spans="1:11" x14ac:dyDescent="0.25">
      <c r="A291" s="10">
        <f t="shared" si="68"/>
        <v>40689</v>
      </c>
      <c r="B291">
        <v>10614.8</v>
      </c>
      <c r="C291">
        <v>10262.1</v>
      </c>
      <c r="D291">
        <v>32867.300000000003</v>
      </c>
      <c r="E291">
        <v>34562.1</v>
      </c>
      <c r="F291" s="4">
        <f t="shared" ref="F291:F300" si="69">+B291+D291</f>
        <v>43482.100000000006</v>
      </c>
      <c r="G291" s="2">
        <f t="shared" ref="G291:G300" si="70">+C291+E291</f>
        <v>44824.2</v>
      </c>
      <c r="H291" s="13">
        <f t="shared" si="64"/>
        <v>-2.9941415574622487</v>
      </c>
      <c r="I291" s="13"/>
      <c r="J291" s="4">
        <f t="shared" si="67"/>
        <v>471.60000000000582</v>
      </c>
      <c r="K291">
        <v>3841.3</v>
      </c>
    </row>
    <row r="292" spans="1:11" x14ac:dyDescent="0.25">
      <c r="A292" s="10">
        <f t="shared" si="68"/>
        <v>40696</v>
      </c>
      <c r="B292">
        <v>9931.1</v>
      </c>
      <c r="C292">
        <v>10369</v>
      </c>
      <c r="D292">
        <v>33871.300000000003</v>
      </c>
      <c r="E292">
        <v>35474.1</v>
      </c>
      <c r="F292" s="4">
        <f t="shared" si="69"/>
        <v>43802.400000000001</v>
      </c>
      <c r="G292" s="2">
        <f t="shared" si="70"/>
        <v>45843.1</v>
      </c>
      <c r="H292" s="13">
        <f t="shared" si="64"/>
        <v>-4.451487792055941</v>
      </c>
      <c r="I292" s="13"/>
      <c r="J292" s="4">
        <f t="shared" si="67"/>
        <v>320.29999999999563</v>
      </c>
      <c r="K292">
        <v>3871.2</v>
      </c>
    </row>
    <row r="293" spans="1:11" x14ac:dyDescent="0.25">
      <c r="A293" s="10">
        <f t="shared" si="68"/>
        <v>40703</v>
      </c>
      <c r="B293">
        <v>9406.6</v>
      </c>
      <c r="C293">
        <v>10386.4</v>
      </c>
      <c r="D293">
        <v>34691.599999999999</v>
      </c>
      <c r="E293">
        <v>36547.1</v>
      </c>
      <c r="F293" s="4">
        <f t="shared" si="69"/>
        <v>44098.2</v>
      </c>
      <c r="G293" s="2">
        <f t="shared" si="70"/>
        <v>46933.5</v>
      </c>
      <c r="H293" s="13">
        <f t="shared" ref="H293:H300" si="71">+(F293/G293-1)*100</f>
        <v>-6.0411007063185256</v>
      </c>
      <c r="I293" s="13"/>
      <c r="J293" s="4">
        <f t="shared" ref="J293:J300" si="72">+F293-F292</f>
        <v>295.79999999999563</v>
      </c>
      <c r="K293">
        <v>4470.2</v>
      </c>
    </row>
    <row r="294" spans="1:11" x14ac:dyDescent="0.25">
      <c r="A294" s="10">
        <f t="shared" si="68"/>
        <v>40710</v>
      </c>
      <c r="B294">
        <v>8649.6</v>
      </c>
      <c r="C294">
        <v>10691.7</v>
      </c>
      <c r="D294">
        <v>35859.4</v>
      </c>
      <c r="E294">
        <v>37365.199999999997</v>
      </c>
      <c r="F294" s="4">
        <f t="shared" si="69"/>
        <v>44509</v>
      </c>
      <c r="G294" s="2">
        <f t="shared" si="70"/>
        <v>48056.899999999994</v>
      </c>
      <c r="H294" s="13">
        <f t="shared" si="71"/>
        <v>-7.3827067497071024</v>
      </c>
      <c r="I294" s="13"/>
      <c r="J294" s="4">
        <f t="shared" si="72"/>
        <v>410.80000000000291</v>
      </c>
      <c r="K294">
        <v>4590.5</v>
      </c>
    </row>
    <row r="295" spans="1:11" x14ac:dyDescent="0.25">
      <c r="A295" s="10">
        <f t="shared" si="68"/>
        <v>40717</v>
      </c>
      <c r="B295">
        <v>8686.1</v>
      </c>
      <c r="C295">
        <v>10388.9</v>
      </c>
      <c r="D295">
        <v>36514.6</v>
      </c>
      <c r="E295">
        <v>38317.599999999999</v>
      </c>
      <c r="F295" s="4">
        <f t="shared" si="69"/>
        <v>45200.7</v>
      </c>
      <c r="G295" s="2">
        <f t="shared" si="70"/>
        <v>48706.5</v>
      </c>
      <c r="H295" s="13">
        <f t="shared" si="71"/>
        <v>-7.1978072741831216</v>
      </c>
      <c r="I295" s="13"/>
      <c r="J295" s="4">
        <f t="shared" si="72"/>
        <v>691.69999999999709</v>
      </c>
      <c r="K295">
        <v>4833.1000000000004</v>
      </c>
    </row>
    <row r="296" spans="1:11" x14ac:dyDescent="0.25">
      <c r="A296" s="10">
        <f t="shared" si="68"/>
        <v>40724</v>
      </c>
      <c r="B296">
        <v>8267.1</v>
      </c>
      <c r="C296">
        <v>9859.6</v>
      </c>
      <c r="D296">
        <v>37555.4</v>
      </c>
      <c r="E296">
        <v>39348.1</v>
      </c>
      <c r="F296" s="4">
        <f t="shared" si="69"/>
        <v>45822.5</v>
      </c>
      <c r="G296" s="2">
        <f t="shared" si="70"/>
        <v>49207.7</v>
      </c>
      <c r="H296" s="13">
        <f t="shared" si="71"/>
        <v>-6.879411149068126</v>
      </c>
      <c r="I296" s="13"/>
      <c r="J296" s="4">
        <f t="shared" si="72"/>
        <v>621.80000000000291</v>
      </c>
      <c r="K296">
        <v>5701.9</v>
      </c>
    </row>
    <row r="297" spans="1:11" x14ac:dyDescent="0.25">
      <c r="A297" s="10">
        <f t="shared" si="68"/>
        <v>40731</v>
      </c>
      <c r="B297">
        <v>7888</v>
      </c>
      <c r="C297">
        <v>9495</v>
      </c>
      <c r="D297">
        <v>38415.9</v>
      </c>
      <c r="E297">
        <v>40390.9</v>
      </c>
      <c r="F297" s="4">
        <f t="shared" si="69"/>
        <v>46303.9</v>
      </c>
      <c r="G297" s="2">
        <f t="shared" si="70"/>
        <v>49885.9</v>
      </c>
      <c r="H297" s="13">
        <f t="shared" si="71"/>
        <v>-7.1803856400305506</v>
      </c>
      <c r="I297" s="13"/>
      <c r="J297" s="4">
        <f t="shared" si="72"/>
        <v>481.40000000000146</v>
      </c>
      <c r="K297">
        <v>6900.9</v>
      </c>
    </row>
    <row r="298" spans="1:11" x14ac:dyDescent="0.25">
      <c r="A298" s="10">
        <f t="shared" si="68"/>
        <v>40738</v>
      </c>
      <c r="B298">
        <v>7390.9</v>
      </c>
      <c r="C298">
        <v>9160.7000000000007</v>
      </c>
      <c r="D298">
        <v>39341.699999999997</v>
      </c>
      <c r="E298">
        <v>41338.699999999997</v>
      </c>
      <c r="F298" s="4">
        <f t="shared" si="69"/>
        <v>46732.6</v>
      </c>
      <c r="G298" s="2">
        <f t="shared" si="70"/>
        <v>50499.399999999994</v>
      </c>
      <c r="H298" s="13">
        <f t="shared" si="71"/>
        <v>-7.4590985239428527</v>
      </c>
      <c r="I298" s="13"/>
      <c r="J298" s="4">
        <f t="shared" si="72"/>
        <v>428.69999999999709</v>
      </c>
      <c r="K298">
        <v>7373.7</v>
      </c>
    </row>
    <row r="299" spans="1:11" x14ac:dyDescent="0.25">
      <c r="A299" s="10">
        <f t="shared" si="68"/>
        <v>40745</v>
      </c>
      <c r="B299">
        <v>6716.5</v>
      </c>
      <c r="C299">
        <v>8393.7000000000007</v>
      </c>
      <c r="D299">
        <v>40347.599999999999</v>
      </c>
      <c r="E299">
        <v>42537.9</v>
      </c>
      <c r="F299" s="4">
        <f t="shared" si="69"/>
        <v>47064.1</v>
      </c>
      <c r="G299" s="2">
        <f t="shared" si="70"/>
        <v>50931.600000000006</v>
      </c>
      <c r="H299" s="13">
        <f t="shared" si="71"/>
        <v>-7.5935175804412332</v>
      </c>
      <c r="I299" s="13"/>
      <c r="J299" s="4">
        <f t="shared" si="72"/>
        <v>331.5</v>
      </c>
      <c r="K299">
        <v>7527.1</v>
      </c>
    </row>
    <row r="300" spans="1:11" x14ac:dyDescent="0.25">
      <c r="A300" s="10">
        <f t="shared" si="68"/>
        <v>40752</v>
      </c>
      <c r="B300">
        <v>6235.5</v>
      </c>
      <c r="C300">
        <v>8032.6</v>
      </c>
      <c r="D300">
        <v>41126</v>
      </c>
      <c r="E300">
        <v>43371.199999999997</v>
      </c>
      <c r="F300" s="4">
        <f t="shared" si="69"/>
        <v>47361.5</v>
      </c>
      <c r="G300" s="2">
        <f t="shared" si="70"/>
        <v>51403.799999999996</v>
      </c>
      <c r="H300" s="13">
        <f t="shared" si="71"/>
        <v>-7.863815515584438</v>
      </c>
      <c r="I300" s="13"/>
      <c r="J300" s="4">
        <f t="shared" si="72"/>
        <v>297.40000000000146</v>
      </c>
      <c r="K300">
        <v>7988.3</v>
      </c>
    </row>
    <row r="301" spans="1:11" x14ac:dyDescent="0.25">
      <c r="A301" s="10">
        <f t="shared" si="68"/>
        <v>40759</v>
      </c>
      <c r="B301">
        <v>5728.2</v>
      </c>
      <c r="C301">
        <v>7464.1</v>
      </c>
      <c r="D301">
        <v>42074.7</v>
      </c>
      <c r="E301">
        <v>44379.4</v>
      </c>
      <c r="F301" s="4">
        <f>+B301+D301</f>
        <v>47802.899999999994</v>
      </c>
      <c r="G301" s="2">
        <f>+C301+E301</f>
        <v>51843.5</v>
      </c>
      <c r="H301" s="13">
        <f t="shared" ref="H301:H364" si="73">+(F301/G301-1)*100</f>
        <v>-7.7938410794024415</v>
      </c>
      <c r="I301" s="13"/>
      <c r="J301" s="4">
        <f t="shared" ref="J301:J350" si="74">+F301-F300</f>
        <v>441.39999999999418</v>
      </c>
      <c r="K301">
        <v>8299.4</v>
      </c>
    </row>
    <row r="302" spans="1:11" x14ac:dyDescent="0.25">
      <c r="A302" s="10">
        <f t="shared" si="68"/>
        <v>40766</v>
      </c>
      <c r="B302">
        <v>5069.2</v>
      </c>
      <c r="C302">
        <v>7052.9</v>
      </c>
      <c r="D302">
        <v>42977.2</v>
      </c>
      <c r="E302">
        <v>45385.5</v>
      </c>
      <c r="F302" s="4">
        <f t="shared" ref="F302:F365" si="75">+B302+D302</f>
        <v>48046.399999999994</v>
      </c>
      <c r="G302" s="2">
        <f t="shared" ref="G302:G365" si="76">+C302+E302</f>
        <v>52438.400000000001</v>
      </c>
      <c r="H302" s="13">
        <f t="shared" si="73"/>
        <v>-8.3755415878440367</v>
      </c>
      <c r="I302" s="13"/>
      <c r="J302" s="4">
        <f t="shared" si="74"/>
        <v>243.5</v>
      </c>
      <c r="K302">
        <v>8580</v>
      </c>
    </row>
    <row r="303" spans="1:11" x14ac:dyDescent="0.25">
      <c r="A303" s="10">
        <f t="shared" si="68"/>
        <v>40773</v>
      </c>
      <c r="B303">
        <v>4626.7</v>
      </c>
      <c r="C303">
        <v>5923.3</v>
      </c>
      <c r="D303">
        <v>43803.4</v>
      </c>
      <c r="E303">
        <v>46497.7</v>
      </c>
      <c r="F303" s="4">
        <f t="shared" si="75"/>
        <v>48430.1</v>
      </c>
      <c r="G303" s="2">
        <f t="shared" si="76"/>
        <v>52421</v>
      </c>
      <c r="H303" s="13">
        <f t="shared" si="73"/>
        <v>-7.6131702943476931</v>
      </c>
      <c r="I303" s="13"/>
      <c r="J303" s="4">
        <f t="shared" si="74"/>
        <v>383.70000000000437</v>
      </c>
      <c r="K303">
        <v>8732.2999999999993</v>
      </c>
    </row>
    <row r="304" spans="1:11" x14ac:dyDescent="0.25">
      <c r="A304" s="10">
        <f t="shared" si="68"/>
        <v>40780</v>
      </c>
      <c r="B304">
        <v>3540.1</v>
      </c>
      <c r="C304">
        <v>4752.6000000000004</v>
      </c>
      <c r="D304">
        <v>44569.2</v>
      </c>
      <c r="E304">
        <v>47639.9</v>
      </c>
      <c r="F304" s="4">
        <f t="shared" si="75"/>
        <v>48109.299999999996</v>
      </c>
      <c r="G304" s="2">
        <f t="shared" si="76"/>
        <v>52392.5</v>
      </c>
      <c r="H304" s="13">
        <f t="shared" si="73"/>
        <v>-8.1752159183089308</v>
      </c>
      <c r="I304" s="13"/>
      <c r="J304" s="4">
        <f t="shared" si="74"/>
        <v>-320.80000000000291</v>
      </c>
      <c r="K304">
        <v>9690.2000000000007</v>
      </c>
    </row>
    <row r="305" spans="1:11" x14ac:dyDescent="0.25">
      <c r="A305" s="10">
        <f t="shared" si="68"/>
        <v>40787</v>
      </c>
      <c r="B305" s="26">
        <v>13170.5</v>
      </c>
      <c r="C305" s="26">
        <v>15102.5</v>
      </c>
      <c r="D305" s="26">
        <v>136</v>
      </c>
      <c r="E305" s="26">
        <v>285.8</v>
      </c>
      <c r="F305" s="26">
        <f t="shared" si="75"/>
        <v>13306.5</v>
      </c>
      <c r="G305" s="2">
        <f t="shared" si="76"/>
        <v>15388.3</v>
      </c>
      <c r="H305" s="13">
        <f t="shared" si="73"/>
        <v>-13.528459933845838</v>
      </c>
      <c r="I305" s="13"/>
      <c r="J305" s="4">
        <f t="shared" si="74"/>
        <v>-34802.799999999996</v>
      </c>
      <c r="K305">
        <v>591.29999999999995</v>
      </c>
    </row>
    <row r="306" spans="1:11" x14ac:dyDescent="0.25">
      <c r="A306" s="10">
        <f t="shared" si="68"/>
        <v>40794</v>
      </c>
      <c r="B306" s="26">
        <v>13812.9</v>
      </c>
      <c r="C306" s="26">
        <v>14587.5</v>
      </c>
      <c r="D306" s="26">
        <v>620.9</v>
      </c>
      <c r="E306" s="26">
        <v>1385</v>
      </c>
      <c r="F306" s="26">
        <f t="shared" si="75"/>
        <v>14433.8</v>
      </c>
      <c r="G306" s="2">
        <f t="shared" si="76"/>
        <v>15972.5</v>
      </c>
      <c r="H306" s="13">
        <f t="shared" si="73"/>
        <v>-9.6334324620441443</v>
      </c>
      <c r="I306" s="13"/>
      <c r="J306" s="4">
        <f t="shared" si="74"/>
        <v>1127.2999999999993</v>
      </c>
      <c r="K306">
        <v>632.5</v>
      </c>
    </row>
    <row r="307" spans="1:11" x14ac:dyDescent="0.25">
      <c r="A307" s="10">
        <f t="shared" si="68"/>
        <v>40801</v>
      </c>
      <c r="B307" s="26">
        <v>13783.6</v>
      </c>
      <c r="C307" s="26">
        <v>14157.5</v>
      </c>
      <c r="D307" s="26">
        <v>1248.3</v>
      </c>
      <c r="E307" s="26">
        <v>2376.8000000000002</v>
      </c>
      <c r="F307" s="26">
        <f t="shared" si="75"/>
        <v>15031.9</v>
      </c>
      <c r="G307" s="2">
        <f t="shared" si="76"/>
        <v>16534.3</v>
      </c>
      <c r="H307" s="13">
        <f t="shared" si="73"/>
        <v>-9.0865655032266286</v>
      </c>
      <c r="I307" s="13"/>
      <c r="J307" s="4">
        <f t="shared" si="74"/>
        <v>598.10000000000036</v>
      </c>
      <c r="K307">
        <v>632.5</v>
      </c>
    </row>
    <row r="308" spans="1:11" x14ac:dyDescent="0.25">
      <c r="A308" s="10">
        <f t="shared" si="68"/>
        <v>40808</v>
      </c>
      <c r="B308" s="26">
        <v>13748.4</v>
      </c>
      <c r="C308" s="26">
        <v>14141.6</v>
      </c>
      <c r="D308" s="26">
        <v>2071.4</v>
      </c>
      <c r="E308" s="26">
        <v>3340.5</v>
      </c>
      <c r="F308" s="4">
        <f t="shared" si="75"/>
        <v>15819.8</v>
      </c>
      <c r="G308" s="2">
        <f t="shared" si="76"/>
        <v>17482.099999999999</v>
      </c>
      <c r="H308" s="13">
        <f t="shared" si="73"/>
        <v>-9.5085830649635827</v>
      </c>
      <c r="I308" s="13"/>
      <c r="J308" s="4">
        <f t="shared" si="74"/>
        <v>787.89999999999964</v>
      </c>
      <c r="K308">
        <v>657.5</v>
      </c>
    </row>
    <row r="309" spans="1:11" x14ac:dyDescent="0.25">
      <c r="A309" s="10">
        <f t="shared" si="68"/>
        <v>40815</v>
      </c>
      <c r="B309" s="68">
        <v>14282.1</v>
      </c>
      <c r="C309" s="26">
        <v>13770.2</v>
      </c>
      <c r="D309" s="26">
        <v>2827.1</v>
      </c>
      <c r="E309" s="26">
        <v>4297.1000000000004</v>
      </c>
      <c r="F309" s="4">
        <f t="shared" si="75"/>
        <v>17109.2</v>
      </c>
      <c r="G309" s="2">
        <f t="shared" si="76"/>
        <v>18067.300000000003</v>
      </c>
      <c r="H309" s="13">
        <f t="shared" si="73"/>
        <v>-5.3029506345718573</v>
      </c>
      <c r="I309" s="13"/>
      <c r="J309" s="4">
        <f t="shared" si="74"/>
        <v>1289.4000000000015</v>
      </c>
      <c r="K309">
        <v>659.3</v>
      </c>
    </row>
    <row r="310" spans="1:11" ht="15" x14ac:dyDescent="0.35">
      <c r="A310" s="10">
        <f t="shared" si="68"/>
        <v>40822</v>
      </c>
      <c r="B310" s="69">
        <v>14630</v>
      </c>
      <c r="C310" s="26">
        <v>13868.4</v>
      </c>
      <c r="D310" s="26">
        <v>3738.2</v>
      </c>
      <c r="E310" s="26">
        <v>5104.8999999999996</v>
      </c>
      <c r="F310" s="4">
        <f t="shared" si="75"/>
        <v>18368.2</v>
      </c>
      <c r="G310" s="2">
        <f t="shared" si="76"/>
        <v>18973.3</v>
      </c>
      <c r="H310" s="13">
        <f t="shared" si="73"/>
        <v>-3.189218533412741</v>
      </c>
      <c r="I310" s="13"/>
      <c r="J310" s="4">
        <f t="shared" si="74"/>
        <v>1259</v>
      </c>
      <c r="K310">
        <v>744.6</v>
      </c>
    </row>
    <row r="311" spans="1:11" x14ac:dyDescent="0.25">
      <c r="A311" s="10">
        <f t="shared" si="68"/>
        <v>40829</v>
      </c>
      <c r="B311" s="68">
        <v>15829.2</v>
      </c>
      <c r="C311" s="26">
        <v>13247.4</v>
      </c>
      <c r="D311" s="26">
        <v>4301.6000000000004</v>
      </c>
      <c r="E311" s="26">
        <v>5919.8</v>
      </c>
      <c r="F311" s="4">
        <f t="shared" si="75"/>
        <v>20130.800000000003</v>
      </c>
      <c r="G311" s="2">
        <f t="shared" si="76"/>
        <v>19167.2</v>
      </c>
      <c r="H311" s="13">
        <f t="shared" si="73"/>
        <v>5.0273383697149399</v>
      </c>
      <c r="I311" s="13"/>
      <c r="J311" s="4">
        <f t="shared" si="74"/>
        <v>1762.6000000000022</v>
      </c>
    </row>
    <row r="312" spans="1:11" x14ac:dyDescent="0.25">
      <c r="A312" s="10">
        <f t="shared" si="68"/>
        <v>40836</v>
      </c>
      <c r="B312" s="68">
        <v>15448.3</v>
      </c>
      <c r="C312" s="26">
        <v>13216.5</v>
      </c>
      <c r="D312" s="26">
        <v>4978.7</v>
      </c>
      <c r="E312" s="26">
        <v>6501.5</v>
      </c>
      <c r="F312" s="4">
        <f t="shared" si="75"/>
        <v>20427</v>
      </c>
      <c r="G312" s="2">
        <f t="shared" si="76"/>
        <v>19718</v>
      </c>
      <c r="H312" s="13">
        <f t="shared" si="73"/>
        <v>3.5956993609899568</v>
      </c>
      <c r="I312" s="13"/>
      <c r="J312" s="4">
        <f t="shared" si="74"/>
        <v>296.19999999999709</v>
      </c>
      <c r="K312">
        <v>853</v>
      </c>
    </row>
    <row r="313" spans="1:11" x14ac:dyDescent="0.25">
      <c r="A313" s="10">
        <f t="shared" si="68"/>
        <v>40843</v>
      </c>
      <c r="B313" s="68">
        <v>15364</v>
      </c>
      <c r="C313" s="26">
        <v>12797.8</v>
      </c>
      <c r="D313" s="26">
        <v>5725.6</v>
      </c>
      <c r="E313" s="26">
        <v>7381.8</v>
      </c>
      <c r="F313" s="4">
        <f t="shared" si="75"/>
        <v>21089.599999999999</v>
      </c>
      <c r="G313" s="2">
        <f t="shared" si="76"/>
        <v>20179.599999999999</v>
      </c>
      <c r="H313" s="13">
        <f t="shared" si="73"/>
        <v>4.5095046482586332</v>
      </c>
      <c r="I313" s="13"/>
      <c r="J313" s="4">
        <f t="shared" si="74"/>
        <v>662.59999999999854</v>
      </c>
      <c r="K313">
        <v>853</v>
      </c>
    </row>
    <row r="314" spans="1:11" x14ac:dyDescent="0.25">
      <c r="A314" s="10">
        <f t="shared" si="68"/>
        <v>40850</v>
      </c>
      <c r="B314" s="68">
        <v>14991.4</v>
      </c>
      <c r="C314" s="26">
        <v>12620.4</v>
      </c>
      <c r="D314" s="26">
        <v>6350</v>
      </c>
      <c r="E314" s="26">
        <v>8132.8</v>
      </c>
      <c r="F314" s="4">
        <f t="shared" si="75"/>
        <v>21341.4</v>
      </c>
      <c r="G314" s="71">
        <f t="shared" si="76"/>
        <v>20753.2</v>
      </c>
      <c r="H314" s="13">
        <f t="shared" si="73"/>
        <v>2.8342617042191209</v>
      </c>
      <c r="I314" s="13"/>
      <c r="J314" s="4">
        <f t="shared" si="74"/>
        <v>251.80000000000291</v>
      </c>
    </row>
    <row r="315" spans="1:11" x14ac:dyDescent="0.25">
      <c r="A315" s="10">
        <f t="shared" si="68"/>
        <v>40857</v>
      </c>
      <c r="B315" s="68">
        <v>14305.3</v>
      </c>
      <c r="C315" s="26">
        <v>12375.4</v>
      </c>
      <c r="D315" s="26">
        <v>7245.1</v>
      </c>
      <c r="E315" s="26">
        <v>8911.6</v>
      </c>
      <c r="F315" s="4">
        <f t="shared" si="75"/>
        <v>21550.400000000001</v>
      </c>
      <c r="G315" s="71">
        <f t="shared" si="76"/>
        <v>21287</v>
      </c>
      <c r="H315" s="13">
        <f t="shared" si="73"/>
        <v>1.2373749236623377</v>
      </c>
      <c r="I315" s="13"/>
      <c r="J315" s="4">
        <f t="shared" si="74"/>
        <v>209</v>
      </c>
    </row>
    <row r="316" spans="1:11" x14ac:dyDescent="0.25">
      <c r="A316" s="10">
        <f t="shared" si="68"/>
        <v>40864</v>
      </c>
      <c r="B316" s="68">
        <v>13643.3</v>
      </c>
      <c r="C316" s="26">
        <v>12415.5</v>
      </c>
      <c r="D316" s="26">
        <v>8219.1</v>
      </c>
      <c r="E316" s="26">
        <v>9694.6</v>
      </c>
      <c r="F316" s="4">
        <f t="shared" si="75"/>
        <v>21862.400000000001</v>
      </c>
      <c r="G316" s="2">
        <f t="shared" si="76"/>
        <v>22110.1</v>
      </c>
      <c r="H316" s="13">
        <f t="shared" si="73"/>
        <v>-1.1203024861940802</v>
      </c>
      <c r="I316" s="13"/>
      <c r="J316" s="4">
        <f t="shared" si="74"/>
        <v>312</v>
      </c>
      <c r="K316">
        <v>891</v>
      </c>
    </row>
    <row r="317" spans="1:11" x14ac:dyDescent="0.25">
      <c r="A317" s="10">
        <f t="shared" si="68"/>
        <v>40871</v>
      </c>
      <c r="B317" s="68">
        <v>13113.6</v>
      </c>
      <c r="C317" s="26">
        <v>12389.1</v>
      </c>
      <c r="D317" s="26">
        <v>9029.4</v>
      </c>
      <c r="E317" s="26">
        <v>10479</v>
      </c>
      <c r="F317" s="4">
        <f t="shared" si="75"/>
        <v>22143</v>
      </c>
      <c r="G317" s="2">
        <f t="shared" si="76"/>
        <v>22868.1</v>
      </c>
      <c r="H317" s="13">
        <f t="shared" si="73"/>
        <v>-3.1707925013446658</v>
      </c>
      <c r="I317" s="13"/>
      <c r="J317" s="4">
        <f t="shared" si="74"/>
        <v>280.59999999999854</v>
      </c>
      <c r="K317">
        <v>962.6</v>
      </c>
    </row>
    <row r="318" spans="1:11" x14ac:dyDescent="0.25">
      <c r="A318" s="10">
        <f t="shared" ref="A318:A381" si="77">+A317+7</f>
        <v>40878</v>
      </c>
      <c r="B318" s="68">
        <v>12772.5</v>
      </c>
      <c r="C318" s="26">
        <v>12365</v>
      </c>
      <c r="D318" s="26">
        <v>10066</v>
      </c>
      <c r="E318" s="26">
        <v>11174.2</v>
      </c>
      <c r="F318" s="4">
        <f t="shared" si="75"/>
        <v>22838.5</v>
      </c>
      <c r="G318" s="2">
        <f t="shared" si="76"/>
        <v>23539.200000000001</v>
      </c>
      <c r="H318" s="13">
        <f t="shared" si="73"/>
        <v>-2.9767366775421467</v>
      </c>
      <c r="I318" s="13"/>
      <c r="J318" s="4">
        <f t="shared" si="74"/>
        <v>695.5</v>
      </c>
    </row>
    <row r="319" spans="1:11" x14ac:dyDescent="0.25">
      <c r="A319" s="10">
        <f t="shared" si="77"/>
        <v>40885</v>
      </c>
      <c r="B319" s="68">
        <v>12390.3</v>
      </c>
      <c r="C319" s="26">
        <v>12365.3</v>
      </c>
      <c r="D319" s="26">
        <v>10947.9</v>
      </c>
      <c r="E319" s="26">
        <v>11984.7</v>
      </c>
      <c r="F319" s="4">
        <f t="shared" si="75"/>
        <v>23338.199999999997</v>
      </c>
      <c r="G319" s="2">
        <f t="shared" si="76"/>
        <v>24350</v>
      </c>
      <c r="H319" s="13">
        <f t="shared" si="73"/>
        <v>-4.1552361396304027</v>
      </c>
      <c r="I319" s="13"/>
      <c r="J319" s="4">
        <f t="shared" si="74"/>
        <v>499.69999999999709</v>
      </c>
      <c r="K319">
        <v>976.3</v>
      </c>
    </row>
    <row r="320" spans="1:11" x14ac:dyDescent="0.25">
      <c r="A320" s="10">
        <f t="shared" si="77"/>
        <v>40892</v>
      </c>
      <c r="B320" s="68">
        <v>11804.4</v>
      </c>
      <c r="C320" s="26">
        <v>12442.6</v>
      </c>
      <c r="D320" s="26">
        <v>12248.7</v>
      </c>
      <c r="E320" s="26">
        <v>12813.5</v>
      </c>
      <c r="F320" s="4">
        <f t="shared" si="75"/>
        <v>24053.1</v>
      </c>
      <c r="G320" s="2">
        <f t="shared" si="76"/>
        <v>25256.1</v>
      </c>
      <c r="H320" s="13">
        <f t="shared" si="73"/>
        <v>-4.7632057205981955</v>
      </c>
      <c r="I320" s="13"/>
      <c r="J320" s="4">
        <f t="shared" si="74"/>
        <v>714.90000000000146</v>
      </c>
      <c r="K320" s="24">
        <v>1214.3</v>
      </c>
    </row>
    <row r="321" spans="1:11" x14ac:dyDescent="0.25">
      <c r="A321" s="10">
        <f t="shared" si="77"/>
        <v>40899</v>
      </c>
      <c r="B321" s="68">
        <v>11176.9</v>
      </c>
      <c r="C321" s="26">
        <v>12058.9</v>
      </c>
      <c r="D321" s="26">
        <v>13195</v>
      </c>
      <c r="E321" s="26">
        <v>13896.3</v>
      </c>
      <c r="F321" s="4">
        <f t="shared" si="75"/>
        <v>24371.9</v>
      </c>
      <c r="G321" s="2">
        <f t="shared" si="76"/>
        <v>25955.199999999997</v>
      </c>
      <c r="H321" s="13">
        <f t="shared" si="73"/>
        <v>-6.1001263715941167</v>
      </c>
      <c r="I321" s="13"/>
      <c r="J321" s="4">
        <f t="shared" si="74"/>
        <v>318.80000000000291</v>
      </c>
      <c r="K321">
        <v>1240.7</v>
      </c>
    </row>
    <row r="322" spans="1:11" x14ac:dyDescent="0.25">
      <c r="A322" s="10">
        <f t="shared" si="77"/>
        <v>40906</v>
      </c>
      <c r="B322" s="68">
        <v>10900.2</v>
      </c>
      <c r="C322" s="26">
        <v>11814.2</v>
      </c>
      <c r="D322" s="26">
        <v>13771.2</v>
      </c>
      <c r="E322" s="26">
        <v>14510.1</v>
      </c>
      <c r="F322" s="4">
        <f t="shared" si="75"/>
        <v>24671.4</v>
      </c>
      <c r="G322" s="2">
        <f t="shared" si="76"/>
        <v>26324.300000000003</v>
      </c>
      <c r="H322" s="13">
        <f t="shared" si="73"/>
        <v>-6.2789893748361862</v>
      </c>
      <c r="I322" s="13"/>
      <c r="J322" s="4">
        <f t="shared" si="74"/>
        <v>299.5</v>
      </c>
      <c r="K322">
        <v>1247.2</v>
      </c>
    </row>
    <row r="323" spans="1:11" x14ac:dyDescent="0.25">
      <c r="A323" s="10">
        <f t="shared" si="77"/>
        <v>40913</v>
      </c>
      <c r="B323" s="68">
        <v>10473.5</v>
      </c>
      <c r="C323" s="26">
        <v>11737.7</v>
      </c>
      <c r="D323" s="26">
        <v>14519.4</v>
      </c>
      <c r="E323" s="26">
        <v>15025.08</v>
      </c>
      <c r="F323" s="4">
        <f t="shared" si="75"/>
        <v>24992.9</v>
      </c>
      <c r="G323" s="2">
        <f t="shared" si="76"/>
        <v>26762.78</v>
      </c>
      <c r="H323" s="13">
        <f t="shared" si="73"/>
        <v>-6.6132143222789157</v>
      </c>
      <c r="I323" s="13"/>
      <c r="J323" s="4">
        <f t="shared" si="74"/>
        <v>321.5</v>
      </c>
    </row>
    <row r="324" spans="1:11" x14ac:dyDescent="0.25">
      <c r="A324" s="10">
        <f t="shared" si="77"/>
        <v>40920</v>
      </c>
      <c r="B324" s="68">
        <v>10479.6</v>
      </c>
      <c r="C324" s="26">
        <v>12055.4</v>
      </c>
      <c r="D324" s="26">
        <v>15273.1</v>
      </c>
      <c r="E324" s="26">
        <v>15612.9</v>
      </c>
      <c r="F324" s="4">
        <f t="shared" si="75"/>
        <v>25752.7</v>
      </c>
      <c r="G324" s="2">
        <f t="shared" si="76"/>
        <v>27668.3</v>
      </c>
      <c r="H324" s="13">
        <f t="shared" si="73"/>
        <v>-6.9234466880870871</v>
      </c>
      <c r="I324" s="13"/>
      <c r="J324" s="4">
        <f t="shared" si="74"/>
        <v>759.79999999999927</v>
      </c>
    </row>
    <row r="325" spans="1:11" x14ac:dyDescent="0.25">
      <c r="A325" s="10">
        <f t="shared" si="77"/>
        <v>40927</v>
      </c>
      <c r="B325" s="68">
        <v>10497.1</v>
      </c>
      <c r="C325" s="26">
        <v>11700</v>
      </c>
      <c r="D325" s="26">
        <v>16213.8</v>
      </c>
      <c r="E325" s="26">
        <v>16383</v>
      </c>
      <c r="F325" s="4">
        <f t="shared" si="75"/>
        <v>26710.9</v>
      </c>
      <c r="G325" s="2">
        <f t="shared" si="76"/>
        <v>28083</v>
      </c>
      <c r="H325" s="13">
        <f t="shared" si="73"/>
        <v>-4.8858740163087884</v>
      </c>
      <c r="I325" s="13"/>
      <c r="J325" s="4">
        <f t="shared" si="74"/>
        <v>958.20000000000073</v>
      </c>
    </row>
    <row r="326" spans="1:11" x14ac:dyDescent="0.25">
      <c r="A326" s="10">
        <f t="shared" si="77"/>
        <v>40934</v>
      </c>
      <c r="B326" s="68">
        <v>10739.4</v>
      </c>
      <c r="C326" s="26">
        <v>12004.9</v>
      </c>
      <c r="D326" s="26">
        <v>16883.400000000001</v>
      </c>
      <c r="E326" s="26">
        <v>17244.8</v>
      </c>
      <c r="F326" s="4">
        <f t="shared" si="75"/>
        <v>27622.800000000003</v>
      </c>
      <c r="G326" s="2">
        <f t="shared" si="76"/>
        <v>29249.699999999997</v>
      </c>
      <c r="H326" s="13">
        <f t="shared" si="73"/>
        <v>-5.5621083293161728</v>
      </c>
      <c r="I326" s="13"/>
      <c r="J326" s="4">
        <f t="shared" si="74"/>
        <v>911.90000000000146</v>
      </c>
    </row>
    <row r="327" spans="1:11" x14ac:dyDescent="0.25">
      <c r="A327" s="10">
        <f t="shared" si="77"/>
        <v>40941</v>
      </c>
      <c r="B327" s="68">
        <v>10344.6</v>
      </c>
      <c r="C327" s="26">
        <v>12443.1</v>
      </c>
      <c r="D327" s="26">
        <v>17972.400000000001</v>
      </c>
      <c r="E327" s="26">
        <v>17913.900000000001</v>
      </c>
      <c r="F327" s="4">
        <f t="shared" si="75"/>
        <v>28317</v>
      </c>
      <c r="G327" s="2">
        <f t="shared" si="76"/>
        <v>30357</v>
      </c>
      <c r="H327" s="13">
        <f t="shared" si="73"/>
        <v>-6.7200316236782243</v>
      </c>
      <c r="I327" s="13"/>
      <c r="J327" s="4">
        <f t="shared" si="74"/>
        <v>694.19999999999709</v>
      </c>
    </row>
    <row r="328" spans="1:11" x14ac:dyDescent="0.25">
      <c r="A328" s="10">
        <f t="shared" si="77"/>
        <v>40948</v>
      </c>
      <c r="B328" s="68">
        <v>10664.4</v>
      </c>
      <c r="C328" s="26">
        <v>12797.6</v>
      </c>
      <c r="D328" s="26">
        <v>18658.400000000001</v>
      </c>
      <c r="E328" s="26">
        <v>18589.8</v>
      </c>
      <c r="F328" s="4">
        <f t="shared" si="75"/>
        <v>29322.800000000003</v>
      </c>
      <c r="G328" s="2">
        <f t="shared" si="76"/>
        <v>31387.4</v>
      </c>
      <c r="H328" s="13">
        <f t="shared" si="73"/>
        <v>-6.577798734524043</v>
      </c>
      <c r="I328" s="13"/>
      <c r="J328" s="4">
        <f t="shared" si="74"/>
        <v>1005.8000000000029</v>
      </c>
    </row>
    <row r="329" spans="1:11" x14ac:dyDescent="0.25">
      <c r="A329" s="10">
        <f t="shared" si="77"/>
        <v>40955</v>
      </c>
      <c r="B329" s="68">
        <v>10728.9</v>
      </c>
      <c r="C329" s="26">
        <v>13238.3</v>
      </c>
      <c r="D329" s="26">
        <v>19434.7</v>
      </c>
      <c r="E329" s="26">
        <v>19650.400000000001</v>
      </c>
      <c r="F329" s="4">
        <f t="shared" si="75"/>
        <v>30163.599999999999</v>
      </c>
      <c r="G329" s="2">
        <f t="shared" si="76"/>
        <v>32888.699999999997</v>
      </c>
      <c r="H329" s="13">
        <f t="shared" si="73"/>
        <v>-8.2858246145332544</v>
      </c>
      <c r="I329" s="13"/>
      <c r="J329" s="4">
        <f t="shared" si="74"/>
        <v>840.79999999999563</v>
      </c>
    </row>
    <row r="330" spans="1:11" x14ac:dyDescent="0.25">
      <c r="A330" s="10">
        <f t="shared" si="77"/>
        <v>40962</v>
      </c>
      <c r="B330" s="68">
        <v>10600.7</v>
      </c>
      <c r="C330" s="26">
        <v>13518.7</v>
      </c>
      <c r="D330" s="26">
        <v>20252.8</v>
      </c>
      <c r="E330" s="26">
        <v>20450.5</v>
      </c>
      <c r="F330" s="4">
        <f t="shared" si="75"/>
        <v>30853.5</v>
      </c>
      <c r="G330" s="2">
        <f t="shared" si="76"/>
        <v>33969.199999999997</v>
      </c>
      <c r="H330" s="13">
        <f t="shared" si="73"/>
        <v>-9.1721324022938315</v>
      </c>
      <c r="I330" s="13"/>
      <c r="J330" s="4">
        <f t="shared" si="74"/>
        <v>689.90000000000146</v>
      </c>
    </row>
    <row r="331" spans="1:11" x14ac:dyDescent="0.25">
      <c r="A331" s="10">
        <f t="shared" si="77"/>
        <v>40969</v>
      </c>
      <c r="B331" s="68">
        <v>10277.200000000001</v>
      </c>
      <c r="C331" s="26">
        <v>12791</v>
      </c>
      <c r="D331" s="26">
        <v>21022</v>
      </c>
      <c r="E331" s="26">
        <v>21655.4</v>
      </c>
      <c r="F331" s="4">
        <f t="shared" si="75"/>
        <v>31299.200000000001</v>
      </c>
      <c r="G331" s="2">
        <f t="shared" si="76"/>
        <v>34446.400000000001</v>
      </c>
      <c r="H331" s="13">
        <f t="shared" si="73"/>
        <v>-9.1365135398764448</v>
      </c>
      <c r="I331" s="13"/>
      <c r="J331" s="4">
        <f t="shared" si="74"/>
        <v>445.70000000000073</v>
      </c>
    </row>
    <row r="332" spans="1:11" x14ac:dyDescent="0.25">
      <c r="A332" s="10">
        <f t="shared" si="77"/>
        <v>40976</v>
      </c>
      <c r="B332" s="68">
        <v>10078</v>
      </c>
      <c r="C332" s="26">
        <v>12946.7</v>
      </c>
      <c r="D332" s="26">
        <v>22057.599999999999</v>
      </c>
      <c r="E332" s="26">
        <v>22536</v>
      </c>
      <c r="F332" s="4">
        <f t="shared" si="75"/>
        <v>32135.599999999999</v>
      </c>
      <c r="G332" s="2">
        <f t="shared" si="76"/>
        <v>35482.699999999997</v>
      </c>
      <c r="H332" s="13">
        <f t="shared" si="73"/>
        <v>-9.4330476542089485</v>
      </c>
      <c r="I332" s="13"/>
      <c r="J332" s="4">
        <f t="shared" si="74"/>
        <v>836.39999999999782</v>
      </c>
    </row>
    <row r="333" spans="1:11" x14ac:dyDescent="0.25">
      <c r="A333" s="10">
        <f t="shared" si="77"/>
        <v>40983</v>
      </c>
      <c r="B333" s="68">
        <v>10432</v>
      </c>
      <c r="C333" s="26">
        <v>12961.9</v>
      </c>
      <c r="D333" s="26">
        <v>22565.7</v>
      </c>
      <c r="E333" s="26">
        <v>23415.8</v>
      </c>
      <c r="F333" s="4">
        <f t="shared" si="75"/>
        <v>32997.699999999997</v>
      </c>
      <c r="G333" s="2">
        <f t="shared" si="76"/>
        <v>36377.699999999997</v>
      </c>
      <c r="H333" s="13">
        <f t="shared" si="73"/>
        <v>-9.2914065485173669</v>
      </c>
      <c r="I333" s="13"/>
      <c r="J333" s="4">
        <f t="shared" si="74"/>
        <v>862.09999999999854</v>
      </c>
    </row>
    <row r="334" spans="1:11" x14ac:dyDescent="0.25">
      <c r="A334" s="10">
        <f t="shared" si="77"/>
        <v>40990</v>
      </c>
      <c r="B334" s="68">
        <v>9919</v>
      </c>
      <c r="C334" s="26">
        <v>13856.8</v>
      </c>
      <c r="D334" s="26">
        <v>23209.4</v>
      </c>
      <c r="E334" s="26">
        <v>24435.8</v>
      </c>
      <c r="F334" s="4">
        <f t="shared" si="75"/>
        <v>33128.400000000001</v>
      </c>
      <c r="G334" s="2">
        <f t="shared" si="76"/>
        <v>38292.6</v>
      </c>
      <c r="H334" s="13">
        <f t="shared" si="73"/>
        <v>-13.486156594224463</v>
      </c>
      <c r="I334" s="13"/>
      <c r="J334" s="4">
        <f t="shared" si="74"/>
        <v>130.70000000000437</v>
      </c>
    </row>
    <row r="335" spans="1:11" x14ac:dyDescent="0.25">
      <c r="A335" s="10">
        <f t="shared" si="77"/>
        <v>40997</v>
      </c>
      <c r="B335" s="68">
        <v>10063.5</v>
      </c>
      <c r="C335" s="26">
        <v>13460.9</v>
      </c>
      <c r="D335" s="26">
        <v>24002.5</v>
      </c>
      <c r="E335" s="26">
        <v>25451.3</v>
      </c>
      <c r="F335" s="4">
        <f t="shared" si="75"/>
        <v>34066</v>
      </c>
      <c r="G335" s="2">
        <f t="shared" si="76"/>
        <v>38912.199999999997</v>
      </c>
      <c r="H335" s="13">
        <f t="shared" si="73"/>
        <v>-12.454191744491439</v>
      </c>
      <c r="I335" s="13"/>
      <c r="J335" s="4">
        <f t="shared" si="74"/>
        <v>937.59999999999854</v>
      </c>
    </row>
    <row r="336" spans="1:11" x14ac:dyDescent="0.25">
      <c r="A336" s="10">
        <f t="shared" si="77"/>
        <v>41004</v>
      </c>
      <c r="B336" s="68">
        <v>10364.799999999999</v>
      </c>
      <c r="C336" s="26">
        <v>13210.8</v>
      </c>
      <c r="D336" s="26">
        <v>24660.400000000001</v>
      </c>
      <c r="E336" s="26">
        <v>26549.4</v>
      </c>
      <c r="F336" s="4">
        <f t="shared" si="75"/>
        <v>35025.199999999997</v>
      </c>
      <c r="G336" s="2">
        <f t="shared" si="76"/>
        <v>39760.199999999997</v>
      </c>
      <c r="H336" s="13">
        <f t="shared" si="73"/>
        <v>-11.908893818441557</v>
      </c>
      <c r="I336" s="13"/>
      <c r="J336" s="4">
        <f t="shared" si="74"/>
        <v>959.19999999999709</v>
      </c>
    </row>
    <row r="337" spans="1:24" x14ac:dyDescent="0.25">
      <c r="A337" s="10">
        <f t="shared" si="77"/>
        <v>41011</v>
      </c>
      <c r="B337" s="68">
        <v>9550.7000000000007</v>
      </c>
      <c r="C337" s="26">
        <v>12888.9</v>
      </c>
      <c r="D337" s="26">
        <v>25774.9</v>
      </c>
      <c r="E337" s="26">
        <v>27484.7</v>
      </c>
      <c r="F337" s="4">
        <f t="shared" si="75"/>
        <v>35325.600000000006</v>
      </c>
      <c r="G337" s="2">
        <f t="shared" si="76"/>
        <v>40373.599999999999</v>
      </c>
      <c r="H337" s="13">
        <f t="shared" si="73"/>
        <v>-12.50321992589215</v>
      </c>
      <c r="I337" s="13"/>
      <c r="J337" s="4">
        <f t="shared" si="74"/>
        <v>300.40000000000873</v>
      </c>
    </row>
    <row r="338" spans="1:24" x14ac:dyDescent="0.25">
      <c r="A338" s="10">
        <f t="shared" si="77"/>
        <v>41018</v>
      </c>
      <c r="B338" s="68">
        <v>9496.1</v>
      </c>
      <c r="C338" s="26">
        <v>12330</v>
      </c>
      <c r="D338" s="26">
        <v>26475.1</v>
      </c>
      <c r="E338" s="26">
        <v>28392.5</v>
      </c>
      <c r="F338" s="4">
        <f t="shared" si="75"/>
        <v>35971.199999999997</v>
      </c>
      <c r="G338" s="2">
        <f t="shared" si="76"/>
        <v>40722.5</v>
      </c>
      <c r="H338" s="13">
        <f t="shared" si="73"/>
        <v>-11.667505678678868</v>
      </c>
      <c r="I338" s="13"/>
      <c r="J338" s="4">
        <f t="shared" si="74"/>
        <v>645.59999999999127</v>
      </c>
    </row>
    <row r="339" spans="1:24" x14ac:dyDescent="0.25">
      <c r="A339" s="10">
        <f t="shared" si="77"/>
        <v>41025</v>
      </c>
      <c r="B339" s="68">
        <v>10163.4</v>
      </c>
      <c r="C339" s="26">
        <v>11815.7</v>
      </c>
      <c r="D339" s="26">
        <v>27139.7</v>
      </c>
      <c r="E339" s="26">
        <v>29191.1</v>
      </c>
      <c r="F339" s="4">
        <f t="shared" si="75"/>
        <v>37303.1</v>
      </c>
      <c r="G339" s="2">
        <f t="shared" si="76"/>
        <v>41006.800000000003</v>
      </c>
      <c r="H339" s="13">
        <f t="shared" si="73"/>
        <v>-9.0319166577250698</v>
      </c>
      <c r="I339" s="13"/>
      <c r="J339" s="4">
        <f t="shared" si="74"/>
        <v>1331.9000000000015</v>
      </c>
    </row>
    <row r="340" spans="1:24" x14ac:dyDescent="0.25">
      <c r="A340" s="10">
        <f t="shared" si="77"/>
        <v>41032</v>
      </c>
      <c r="B340" s="68">
        <v>9690.7000000000007</v>
      </c>
      <c r="C340" s="26">
        <v>11389.2</v>
      </c>
      <c r="D340" s="26">
        <v>27836.5</v>
      </c>
      <c r="E340" s="26">
        <v>30051.4</v>
      </c>
      <c r="F340" s="4">
        <f t="shared" si="75"/>
        <v>37527.199999999997</v>
      </c>
      <c r="G340" s="2">
        <f t="shared" si="76"/>
        <v>41440.600000000006</v>
      </c>
      <c r="H340" s="13">
        <f t="shared" si="73"/>
        <v>-9.443396089824974</v>
      </c>
      <c r="I340" s="13"/>
      <c r="J340" s="4">
        <f t="shared" si="74"/>
        <v>224.09999999999854</v>
      </c>
      <c r="K340">
        <v>4429.3</v>
      </c>
      <c r="P340" s="384"/>
      <c r="Q340" s="384"/>
      <c r="R340" s="384"/>
      <c r="S340" s="384"/>
      <c r="T340" s="384"/>
      <c r="U340" s="384"/>
      <c r="V340" s="384"/>
      <c r="W340" s="384"/>
      <c r="X340" s="171"/>
    </row>
    <row r="341" spans="1:24" x14ac:dyDescent="0.25">
      <c r="A341" s="10">
        <f t="shared" si="77"/>
        <v>41039</v>
      </c>
      <c r="B341" s="68">
        <v>9363.5</v>
      </c>
      <c r="C341" s="26">
        <v>11270.8</v>
      </c>
      <c r="D341" s="26">
        <v>28503.200000000001</v>
      </c>
      <c r="E341" s="26">
        <v>31013</v>
      </c>
      <c r="F341" s="4">
        <f t="shared" si="75"/>
        <v>37866.699999999997</v>
      </c>
      <c r="G341" s="2">
        <f t="shared" si="76"/>
        <v>42283.8</v>
      </c>
      <c r="H341" s="13">
        <f t="shared" si="73"/>
        <v>-10.446317502211267</v>
      </c>
      <c r="I341" s="13"/>
      <c r="J341" s="4">
        <f t="shared" si="74"/>
        <v>339.5</v>
      </c>
      <c r="K341">
        <v>4955</v>
      </c>
      <c r="P341" s="384"/>
      <c r="Q341" s="384"/>
      <c r="R341" s="384"/>
      <c r="S341" s="384"/>
      <c r="T341" s="384"/>
      <c r="U341" s="384"/>
      <c r="V341" s="384"/>
      <c r="W341" s="384"/>
      <c r="X341" s="384"/>
    </row>
    <row r="342" spans="1:24" x14ac:dyDescent="0.25">
      <c r="A342" s="10">
        <f t="shared" si="77"/>
        <v>41046</v>
      </c>
      <c r="B342" s="68">
        <v>8830.2999999999993</v>
      </c>
      <c r="C342" s="26">
        <v>11043.7</v>
      </c>
      <c r="D342" s="26">
        <v>29192.5</v>
      </c>
      <c r="E342" s="26">
        <v>31966.799999999999</v>
      </c>
      <c r="F342" s="4">
        <f t="shared" si="75"/>
        <v>38022.800000000003</v>
      </c>
      <c r="G342" s="2">
        <f t="shared" si="76"/>
        <v>43010.5</v>
      </c>
      <c r="H342" s="13">
        <f t="shared" si="73"/>
        <v>-11.596470629264942</v>
      </c>
      <c r="I342" s="13"/>
      <c r="J342" s="4">
        <f t="shared" si="74"/>
        <v>156.10000000000582</v>
      </c>
      <c r="K342">
        <v>5280.9</v>
      </c>
      <c r="P342" s="172"/>
      <c r="Q342" s="172"/>
      <c r="R342" s="172"/>
      <c r="S342" s="172"/>
      <c r="T342" s="172"/>
      <c r="U342" s="172"/>
      <c r="V342" s="172"/>
      <c r="W342" s="172"/>
      <c r="X342" s="172"/>
    </row>
    <row r="343" spans="1:24" x14ac:dyDescent="0.25">
      <c r="A343" s="10">
        <f t="shared" si="77"/>
        <v>41053</v>
      </c>
      <c r="B343" s="68">
        <v>8203.9</v>
      </c>
      <c r="C343" s="26">
        <v>10614.8</v>
      </c>
      <c r="D343" s="26">
        <v>30007.7</v>
      </c>
      <c r="E343" s="26">
        <v>32867.300000000003</v>
      </c>
      <c r="F343" s="4">
        <f t="shared" si="75"/>
        <v>38211.599999999999</v>
      </c>
      <c r="G343" s="2">
        <f t="shared" si="76"/>
        <v>43482.100000000006</v>
      </c>
      <c r="H343" s="13">
        <f t="shared" si="73"/>
        <v>-12.121079708661743</v>
      </c>
      <c r="I343" s="13"/>
      <c r="J343" s="4">
        <f t="shared" si="74"/>
        <v>188.79999999999563</v>
      </c>
      <c r="K343">
        <v>5374.9</v>
      </c>
      <c r="P343" s="173"/>
      <c r="Q343" s="173"/>
      <c r="R343" s="173"/>
      <c r="S343" s="174"/>
      <c r="T343" s="174"/>
      <c r="U343" s="174"/>
      <c r="V343" s="174"/>
      <c r="W343" s="174"/>
      <c r="X343" s="175"/>
    </row>
    <row r="344" spans="1:24" x14ac:dyDescent="0.25">
      <c r="A344" s="10">
        <f t="shared" si="77"/>
        <v>41060</v>
      </c>
      <c r="B344" s="68">
        <v>7722.8</v>
      </c>
      <c r="C344" s="26">
        <v>9931.1</v>
      </c>
      <c r="D344" s="26">
        <v>30740.6</v>
      </c>
      <c r="E344" s="26">
        <v>33871.300000000003</v>
      </c>
      <c r="F344" s="4">
        <f t="shared" si="75"/>
        <v>38463.4</v>
      </c>
      <c r="G344" s="2">
        <f t="shared" si="76"/>
        <v>43802.400000000001</v>
      </c>
      <c r="H344" s="13">
        <f t="shared" si="73"/>
        <v>-12.188829835808079</v>
      </c>
      <c r="I344" s="13"/>
      <c r="J344" s="4">
        <f t="shared" si="74"/>
        <v>251.80000000000291</v>
      </c>
      <c r="K344">
        <v>5522.1</v>
      </c>
      <c r="P344" s="173"/>
      <c r="Q344" s="173"/>
      <c r="R344" s="173"/>
      <c r="S344" s="174"/>
      <c r="T344" s="174"/>
      <c r="U344" s="174"/>
      <c r="V344" s="174"/>
      <c r="W344" s="174"/>
      <c r="X344" s="175"/>
    </row>
    <row r="345" spans="1:24" x14ac:dyDescent="0.25">
      <c r="A345" s="10">
        <f t="shared" si="77"/>
        <v>41067</v>
      </c>
      <c r="B345" s="68">
        <v>7382</v>
      </c>
      <c r="C345" s="26">
        <v>9406.6</v>
      </c>
      <c r="D345" s="26">
        <v>31173.5</v>
      </c>
      <c r="E345" s="26">
        <v>34691.599999999999</v>
      </c>
      <c r="F345" s="4">
        <f t="shared" si="75"/>
        <v>38555.5</v>
      </c>
      <c r="G345" s="2">
        <f t="shared" si="76"/>
        <v>44098.2</v>
      </c>
      <c r="H345" s="13">
        <f t="shared" si="73"/>
        <v>-12.568993745776469</v>
      </c>
      <c r="I345" s="13"/>
      <c r="J345" s="4">
        <f t="shared" si="74"/>
        <v>92.099999999998545</v>
      </c>
      <c r="K345">
        <v>5599.8</v>
      </c>
      <c r="P345" s="173"/>
      <c r="Q345" s="173"/>
      <c r="R345" s="173"/>
      <c r="S345" s="174"/>
      <c r="T345" s="174"/>
      <c r="U345" s="174"/>
      <c r="V345" s="174"/>
      <c r="W345" s="174"/>
      <c r="X345" s="175"/>
    </row>
    <row r="346" spans="1:24" x14ac:dyDescent="0.25">
      <c r="A346" s="10">
        <f t="shared" si="77"/>
        <v>41074</v>
      </c>
      <c r="B346" s="68">
        <v>6840.1</v>
      </c>
      <c r="C346" s="26">
        <v>8649.6</v>
      </c>
      <c r="D346" s="26">
        <v>31886.7</v>
      </c>
      <c r="E346" s="26">
        <v>35859.4</v>
      </c>
      <c r="F346" s="4">
        <f t="shared" si="75"/>
        <v>38726.800000000003</v>
      </c>
      <c r="G346" s="2">
        <f t="shared" si="76"/>
        <v>44509</v>
      </c>
      <c r="H346" s="13">
        <f t="shared" si="73"/>
        <v>-12.991080455638182</v>
      </c>
      <c r="I346" s="13"/>
      <c r="J346" s="4">
        <f t="shared" si="74"/>
        <v>171.30000000000291</v>
      </c>
      <c r="K346">
        <v>5810.3</v>
      </c>
      <c r="P346" s="384"/>
      <c r="Q346" s="384"/>
      <c r="R346" s="384"/>
      <c r="S346" s="384"/>
      <c r="T346" s="384"/>
      <c r="U346" s="384"/>
      <c r="V346" s="384"/>
      <c r="W346" s="384"/>
      <c r="X346" s="384"/>
    </row>
    <row r="347" spans="1:24" x14ac:dyDescent="0.25">
      <c r="A347" s="10">
        <f t="shared" si="77"/>
        <v>41081</v>
      </c>
      <c r="B347" s="68">
        <v>6367.6</v>
      </c>
      <c r="C347" s="26">
        <v>8686.1</v>
      </c>
      <c r="D347" s="26">
        <v>32552.1</v>
      </c>
      <c r="E347" s="26">
        <v>36514.6</v>
      </c>
      <c r="F347" s="4">
        <f t="shared" si="75"/>
        <v>38919.699999999997</v>
      </c>
      <c r="G347" s="2">
        <f t="shared" si="76"/>
        <v>45200.7</v>
      </c>
      <c r="H347" s="13">
        <f t="shared" si="73"/>
        <v>-13.89580249863387</v>
      </c>
      <c r="I347" s="13"/>
      <c r="J347" s="4">
        <f t="shared" si="74"/>
        <v>192.89999999999418</v>
      </c>
      <c r="K347">
        <v>5910.3</v>
      </c>
      <c r="P347" s="384"/>
      <c r="Q347" s="384"/>
      <c r="R347" s="384"/>
      <c r="S347" s="384"/>
      <c r="T347" s="384"/>
      <c r="U347" s="384"/>
      <c r="V347" s="384"/>
      <c r="W347" s="384"/>
      <c r="X347" s="384"/>
    </row>
    <row r="348" spans="1:24" x14ac:dyDescent="0.25">
      <c r="A348" s="10">
        <f t="shared" si="77"/>
        <v>41088</v>
      </c>
      <c r="B348" s="68">
        <v>5741.8</v>
      </c>
      <c r="C348" s="26">
        <v>8267.1</v>
      </c>
      <c r="D348" s="26">
        <v>33197.199999999997</v>
      </c>
      <c r="E348" s="26">
        <v>37555.4</v>
      </c>
      <c r="F348" s="4">
        <f t="shared" si="75"/>
        <v>38939</v>
      </c>
      <c r="G348" s="2">
        <f t="shared" si="76"/>
        <v>45822.5</v>
      </c>
      <c r="H348" s="13">
        <f t="shared" si="73"/>
        <v>-15.02209613181298</v>
      </c>
      <c r="I348" s="13"/>
      <c r="J348" s="4">
        <f t="shared" si="74"/>
        <v>19.30000000000291</v>
      </c>
      <c r="K348">
        <v>6044.4</v>
      </c>
      <c r="P348" s="384"/>
      <c r="Q348" s="384"/>
      <c r="R348" s="384"/>
      <c r="S348" s="384"/>
      <c r="T348" s="384"/>
      <c r="U348" s="384"/>
      <c r="V348" s="384"/>
      <c r="W348" s="384"/>
      <c r="X348" s="384"/>
    </row>
    <row r="349" spans="1:24" x14ac:dyDescent="0.25">
      <c r="A349" s="10">
        <f t="shared" si="77"/>
        <v>41095</v>
      </c>
      <c r="B349" s="68">
        <v>5309.2</v>
      </c>
      <c r="C349" s="26">
        <v>7888</v>
      </c>
      <c r="D349" s="26">
        <v>33802.6</v>
      </c>
      <c r="E349" s="26">
        <v>38415.9</v>
      </c>
      <c r="F349" s="4">
        <f t="shared" si="75"/>
        <v>39111.799999999996</v>
      </c>
      <c r="G349" s="2">
        <f t="shared" si="76"/>
        <v>46303.9</v>
      </c>
      <c r="H349" s="13">
        <f t="shared" si="73"/>
        <v>-15.532384961094003</v>
      </c>
      <c r="I349" s="13"/>
      <c r="J349" s="4">
        <f t="shared" si="74"/>
        <v>172.79999999999563</v>
      </c>
      <c r="K349">
        <v>6536.5</v>
      </c>
      <c r="P349" s="384"/>
      <c r="Q349" s="384"/>
      <c r="R349" s="384"/>
      <c r="S349" s="384"/>
      <c r="T349" s="384"/>
      <c r="U349" s="384"/>
      <c r="V349" s="384"/>
      <c r="W349" s="384"/>
      <c r="X349" s="384"/>
    </row>
    <row r="350" spans="1:24" x14ac:dyDescent="0.25">
      <c r="A350" s="10">
        <f t="shared" si="77"/>
        <v>41102</v>
      </c>
      <c r="B350" s="68">
        <v>4658.8999999999996</v>
      </c>
      <c r="C350" s="26">
        <v>7390.9</v>
      </c>
      <c r="D350" s="26">
        <v>34484.800000000003</v>
      </c>
      <c r="E350" s="26">
        <v>39341.699999999997</v>
      </c>
      <c r="F350" s="4">
        <f t="shared" si="75"/>
        <v>39143.700000000004</v>
      </c>
      <c r="G350" s="2">
        <f t="shared" si="76"/>
        <v>46732.6</v>
      </c>
      <c r="H350" s="13">
        <f t="shared" si="73"/>
        <v>-16.238985205188662</v>
      </c>
      <c r="I350" s="13"/>
      <c r="J350" s="4">
        <f t="shared" si="74"/>
        <v>31.900000000008731</v>
      </c>
      <c r="K350">
        <v>6685.3</v>
      </c>
      <c r="P350" s="384"/>
      <c r="Q350" s="384"/>
      <c r="R350" s="384"/>
      <c r="S350" s="384"/>
      <c r="T350" s="384"/>
      <c r="U350" s="384"/>
      <c r="V350" s="384"/>
      <c r="W350" s="384"/>
      <c r="X350" s="384"/>
    </row>
    <row r="351" spans="1:24" x14ac:dyDescent="0.25">
      <c r="A351" s="10">
        <f t="shared" si="77"/>
        <v>41109</v>
      </c>
      <c r="B351" s="68">
        <v>4136.5</v>
      </c>
      <c r="C351" s="26">
        <v>6716.5</v>
      </c>
      <c r="D351" s="26">
        <v>34998</v>
      </c>
      <c r="E351" s="26">
        <v>40347.599999999999</v>
      </c>
      <c r="F351" s="4">
        <f t="shared" si="75"/>
        <v>39134.5</v>
      </c>
      <c r="G351" s="2">
        <f t="shared" si="76"/>
        <v>47064.1</v>
      </c>
      <c r="H351" s="13">
        <f t="shared" si="73"/>
        <v>-16.848510860719735</v>
      </c>
      <c r="I351" s="13"/>
      <c r="J351" s="4">
        <f t="shared" ref="J351:J380" si="78">+F351-F350</f>
        <v>-9.2000000000043656</v>
      </c>
      <c r="K351">
        <v>6554</v>
      </c>
      <c r="P351" s="384"/>
      <c r="Q351" s="384"/>
      <c r="R351" s="384"/>
      <c r="S351" s="384"/>
      <c r="T351" s="384"/>
      <c r="U351" s="384"/>
      <c r="V351" s="384"/>
      <c r="W351" s="384"/>
      <c r="X351" s="384"/>
    </row>
    <row r="352" spans="1:24" x14ac:dyDescent="0.25">
      <c r="A352" s="10">
        <f t="shared" si="77"/>
        <v>41116</v>
      </c>
      <c r="B352" s="68">
        <v>3732.3</v>
      </c>
      <c r="C352" s="26">
        <v>6235.5</v>
      </c>
      <c r="D352" s="26">
        <v>35580.699999999997</v>
      </c>
      <c r="E352" s="26">
        <v>41126</v>
      </c>
      <c r="F352" s="4">
        <f t="shared" si="75"/>
        <v>39313</v>
      </c>
      <c r="G352" s="2">
        <f t="shared" si="76"/>
        <v>47361.5</v>
      </c>
      <c r="H352" s="13">
        <f t="shared" si="73"/>
        <v>-16.993760755043652</v>
      </c>
      <c r="I352" s="13"/>
      <c r="J352" s="4">
        <f t="shared" si="78"/>
        <v>178.5</v>
      </c>
      <c r="K352">
        <v>6577</v>
      </c>
    </row>
    <row r="353" spans="1:12" x14ac:dyDescent="0.25">
      <c r="A353" s="10">
        <f t="shared" si="77"/>
        <v>41123</v>
      </c>
      <c r="B353" s="68">
        <v>3430.4</v>
      </c>
      <c r="C353" s="26">
        <v>5728.2</v>
      </c>
      <c r="D353" s="26">
        <v>36057.199999999997</v>
      </c>
      <c r="E353" s="26">
        <v>42074.7</v>
      </c>
      <c r="F353" s="4">
        <f t="shared" si="75"/>
        <v>39487.599999999999</v>
      </c>
      <c r="G353" s="2">
        <f t="shared" si="76"/>
        <v>47802.899999999994</v>
      </c>
      <c r="H353" s="13">
        <f t="shared" si="73"/>
        <v>-17.394969761248792</v>
      </c>
      <c r="I353" s="13"/>
      <c r="J353" s="4">
        <f t="shared" si="78"/>
        <v>174.59999999999854</v>
      </c>
      <c r="K353">
        <v>7505.3</v>
      </c>
      <c r="L353">
        <f>+K353-K352</f>
        <v>928.30000000000018</v>
      </c>
    </row>
    <row r="354" spans="1:12" x14ac:dyDescent="0.25">
      <c r="A354" s="10">
        <f t="shared" si="77"/>
        <v>41130</v>
      </c>
      <c r="B354" s="68">
        <v>2920.3</v>
      </c>
      <c r="C354" s="26">
        <v>5069.2</v>
      </c>
      <c r="D354" s="26">
        <v>36690.199999999997</v>
      </c>
      <c r="E354" s="26">
        <v>42977.2</v>
      </c>
      <c r="F354" s="4">
        <f t="shared" si="75"/>
        <v>39610.5</v>
      </c>
      <c r="G354" s="2">
        <f t="shared" si="76"/>
        <v>48046.399999999994</v>
      </c>
      <c r="H354" s="13">
        <f t="shared" si="73"/>
        <v>-17.557819108195403</v>
      </c>
      <c r="I354" s="13"/>
      <c r="J354" s="4">
        <f t="shared" si="78"/>
        <v>122.90000000000146</v>
      </c>
      <c r="K354">
        <v>7635.9</v>
      </c>
      <c r="L354">
        <f>+K354-K353</f>
        <v>130.59999999999945</v>
      </c>
    </row>
    <row r="355" spans="1:12" x14ac:dyDescent="0.25">
      <c r="A355" s="10">
        <f t="shared" si="77"/>
        <v>41137</v>
      </c>
      <c r="B355" s="68">
        <v>2427.4</v>
      </c>
      <c r="C355" s="26">
        <v>4626.7</v>
      </c>
      <c r="D355" s="26">
        <v>37291.5</v>
      </c>
      <c r="E355" s="26">
        <v>43803.4</v>
      </c>
      <c r="F355" s="4">
        <f t="shared" si="75"/>
        <v>39718.9</v>
      </c>
      <c r="G355" s="2">
        <f t="shared" si="76"/>
        <v>48430.1</v>
      </c>
      <c r="H355" s="13">
        <f t="shared" si="73"/>
        <v>-17.98716087722304</v>
      </c>
      <c r="I355" s="13"/>
      <c r="J355" s="4">
        <f t="shared" si="78"/>
        <v>108.40000000000146</v>
      </c>
      <c r="K355">
        <v>7852.8</v>
      </c>
      <c r="L355">
        <f>+K355-K354</f>
        <v>216.90000000000055</v>
      </c>
    </row>
    <row r="356" spans="1:12" x14ac:dyDescent="0.25">
      <c r="A356" s="10">
        <f t="shared" si="77"/>
        <v>41144</v>
      </c>
      <c r="B356" s="68">
        <v>2020.9</v>
      </c>
      <c r="C356" s="26">
        <v>3540</v>
      </c>
      <c r="D356" s="26">
        <v>37664.300000000003</v>
      </c>
      <c r="E356" s="26">
        <v>44569.2</v>
      </c>
      <c r="F356" s="4">
        <f t="shared" si="75"/>
        <v>39685.200000000004</v>
      </c>
      <c r="G356" s="2">
        <f t="shared" si="76"/>
        <v>48109.2</v>
      </c>
      <c r="H356" s="13">
        <f t="shared" si="73"/>
        <v>-17.510164376044479</v>
      </c>
      <c r="I356" s="13"/>
      <c r="J356" s="4">
        <f t="shared" si="78"/>
        <v>-33.69999999999709</v>
      </c>
      <c r="K356">
        <v>8021.2</v>
      </c>
      <c r="L356">
        <f>+K356-K355</f>
        <v>168.39999999999964</v>
      </c>
    </row>
    <row r="357" spans="1:12" x14ac:dyDescent="0.25">
      <c r="A357" s="10">
        <f t="shared" si="77"/>
        <v>41151</v>
      </c>
      <c r="B357" s="68">
        <v>1681.4</v>
      </c>
      <c r="C357" s="26">
        <v>13170.5</v>
      </c>
      <c r="D357" s="26">
        <v>37899.599999999999</v>
      </c>
      <c r="E357" s="26">
        <v>136</v>
      </c>
      <c r="F357" s="4">
        <f t="shared" si="75"/>
        <v>39581</v>
      </c>
      <c r="G357" s="2">
        <f t="shared" si="76"/>
        <v>13306.5</v>
      </c>
      <c r="H357" s="13">
        <f t="shared" si="73"/>
        <v>197.4561304625559</v>
      </c>
      <c r="I357" s="13"/>
      <c r="J357" s="4">
        <f t="shared" si="78"/>
        <v>-104.20000000000437</v>
      </c>
      <c r="K357" s="90">
        <v>8150.4</v>
      </c>
      <c r="L357">
        <f>+K357-K356</f>
        <v>129.19999999999982</v>
      </c>
    </row>
    <row r="358" spans="1:12" x14ac:dyDescent="0.25">
      <c r="A358" s="10">
        <f t="shared" si="77"/>
        <v>41158</v>
      </c>
      <c r="B358" s="153">
        <v>9783</v>
      </c>
      <c r="C358" s="150">
        <v>13170.5</v>
      </c>
      <c r="D358" s="150">
        <v>249.4</v>
      </c>
      <c r="E358" s="150">
        <v>136</v>
      </c>
      <c r="F358" s="151">
        <f t="shared" si="75"/>
        <v>10032.4</v>
      </c>
      <c r="G358" s="152">
        <f t="shared" si="76"/>
        <v>13306.5</v>
      </c>
      <c r="H358" s="13">
        <f t="shared" si="73"/>
        <v>-24.605268102055391</v>
      </c>
      <c r="I358" s="13"/>
    </row>
    <row r="359" spans="1:12" x14ac:dyDescent="0.25">
      <c r="A359" s="10">
        <f t="shared" si="77"/>
        <v>41165</v>
      </c>
      <c r="B359" s="68">
        <v>9112.9</v>
      </c>
      <c r="C359" s="26">
        <v>13783.6</v>
      </c>
      <c r="D359" s="26">
        <v>989.4</v>
      </c>
      <c r="E359" s="26">
        <v>1248.3</v>
      </c>
      <c r="F359" s="27">
        <f t="shared" si="75"/>
        <v>10102.299999999999</v>
      </c>
      <c r="G359" s="2">
        <f t="shared" si="76"/>
        <v>15031.9</v>
      </c>
      <c r="H359" s="13">
        <f t="shared" si="73"/>
        <v>-32.794257545619651</v>
      </c>
      <c r="I359" s="13"/>
      <c r="J359" s="4">
        <f t="shared" si="78"/>
        <v>69.899999999999636</v>
      </c>
    </row>
    <row r="360" spans="1:12" x14ac:dyDescent="0.25">
      <c r="A360" s="10">
        <f t="shared" si="77"/>
        <v>41172</v>
      </c>
      <c r="B360" s="68">
        <v>8433.7000000000007</v>
      </c>
      <c r="C360" s="26">
        <v>13748.4</v>
      </c>
      <c r="D360" s="26">
        <v>1668.7</v>
      </c>
      <c r="E360" s="26">
        <v>2071.4</v>
      </c>
      <c r="F360" s="27">
        <f t="shared" si="75"/>
        <v>10102.400000000001</v>
      </c>
      <c r="G360" s="2">
        <f t="shared" si="76"/>
        <v>15819.8</v>
      </c>
      <c r="H360" s="13">
        <f t="shared" si="73"/>
        <v>-36.140785597795158</v>
      </c>
      <c r="I360" s="13"/>
      <c r="J360" s="5">
        <f t="shared" si="78"/>
        <v>0.10000000000218279</v>
      </c>
    </row>
    <row r="361" spans="1:12" x14ac:dyDescent="0.25">
      <c r="A361" s="10">
        <f t="shared" si="77"/>
        <v>41179</v>
      </c>
      <c r="B361" s="68">
        <v>8330.5</v>
      </c>
      <c r="C361" s="26">
        <v>14282.1</v>
      </c>
      <c r="D361" s="26">
        <v>2098.6999999999998</v>
      </c>
      <c r="E361" s="26">
        <v>2827.1</v>
      </c>
      <c r="F361" s="4">
        <f t="shared" si="75"/>
        <v>10429.200000000001</v>
      </c>
      <c r="G361" s="2">
        <f t="shared" si="76"/>
        <v>17109.2</v>
      </c>
      <c r="H361" s="13">
        <f t="shared" si="73"/>
        <v>-39.043321721646826</v>
      </c>
      <c r="I361" s="13"/>
      <c r="J361" s="5">
        <f t="shared" si="78"/>
        <v>326.79999999999927</v>
      </c>
    </row>
    <row r="362" spans="1:12" x14ac:dyDescent="0.25">
      <c r="A362" s="10">
        <f t="shared" si="77"/>
        <v>41186</v>
      </c>
      <c r="B362" s="68">
        <v>7813.9</v>
      </c>
      <c r="C362" s="26">
        <v>14630</v>
      </c>
      <c r="D362" s="26">
        <v>2619.6</v>
      </c>
      <c r="E362" s="26">
        <v>3738.1</v>
      </c>
      <c r="F362" s="4">
        <f t="shared" si="75"/>
        <v>10433.5</v>
      </c>
      <c r="G362" s="2">
        <f t="shared" si="76"/>
        <v>18368.099999999999</v>
      </c>
      <c r="H362" s="13">
        <f t="shared" si="73"/>
        <v>-43.197717782459797</v>
      </c>
      <c r="I362" s="13"/>
      <c r="J362" s="5">
        <f t="shared" si="78"/>
        <v>4.2999999999992724</v>
      </c>
    </row>
    <row r="363" spans="1:12" x14ac:dyDescent="0.25">
      <c r="A363" s="10">
        <f t="shared" si="77"/>
        <v>41193</v>
      </c>
      <c r="B363" s="68">
        <v>7563</v>
      </c>
      <c r="C363" s="26">
        <v>15829.2</v>
      </c>
      <c r="D363" s="26">
        <v>3037.3</v>
      </c>
      <c r="E363" s="26">
        <v>4301.6000000000004</v>
      </c>
      <c r="F363" s="4">
        <f t="shared" si="75"/>
        <v>10600.3</v>
      </c>
      <c r="G363" s="2">
        <f t="shared" si="76"/>
        <v>20130.800000000003</v>
      </c>
      <c r="H363" s="13">
        <f t="shared" si="73"/>
        <v>-47.342877580622734</v>
      </c>
      <c r="I363" s="13"/>
      <c r="J363" s="5">
        <f t="shared" si="78"/>
        <v>166.79999999999927</v>
      </c>
    </row>
    <row r="364" spans="1:12" x14ac:dyDescent="0.25">
      <c r="A364" s="10">
        <f t="shared" si="77"/>
        <v>41200</v>
      </c>
      <c r="B364" s="68">
        <v>7415.2</v>
      </c>
      <c r="C364" s="26">
        <v>15488.3</v>
      </c>
      <c r="D364" s="26">
        <v>3327.3</v>
      </c>
      <c r="E364" s="26">
        <v>4978.7</v>
      </c>
      <c r="F364" s="4">
        <f t="shared" si="75"/>
        <v>10742.5</v>
      </c>
      <c r="G364" s="2">
        <f t="shared" si="76"/>
        <v>20467</v>
      </c>
      <c r="H364" s="13">
        <f t="shared" si="73"/>
        <v>-47.513069819709777</v>
      </c>
      <c r="I364" s="13"/>
      <c r="J364" s="5">
        <f t="shared" si="78"/>
        <v>142.20000000000073</v>
      </c>
    </row>
    <row r="365" spans="1:12" x14ac:dyDescent="0.25">
      <c r="A365" s="10">
        <f t="shared" si="77"/>
        <v>41207</v>
      </c>
      <c r="B365" s="68">
        <v>7194.7</v>
      </c>
      <c r="C365" s="26">
        <v>15364</v>
      </c>
      <c r="D365" s="26">
        <v>3715.8</v>
      </c>
      <c r="E365" s="26">
        <v>5725.6</v>
      </c>
      <c r="F365" s="4">
        <f t="shared" si="75"/>
        <v>10910.5</v>
      </c>
      <c r="G365" s="2">
        <f t="shared" si="76"/>
        <v>21089.599999999999</v>
      </c>
      <c r="H365" s="13">
        <f t="shared" ref="H365:H428" si="79">+(F365/G365-1)*100</f>
        <v>-48.265969956755924</v>
      </c>
      <c r="I365" s="13"/>
      <c r="J365" s="5">
        <f t="shared" si="78"/>
        <v>168</v>
      </c>
    </row>
    <row r="366" spans="1:12" x14ac:dyDescent="0.25">
      <c r="A366" s="10">
        <f t="shared" si="77"/>
        <v>41214</v>
      </c>
      <c r="B366" s="68">
        <v>6956.8</v>
      </c>
      <c r="C366" s="26">
        <v>14991.4</v>
      </c>
      <c r="D366" s="26">
        <v>4111.3</v>
      </c>
      <c r="E366" s="26">
        <v>6350</v>
      </c>
      <c r="F366" s="4">
        <f t="shared" ref="F366:F429" si="80">+B366+D366</f>
        <v>11068.1</v>
      </c>
      <c r="G366" s="2">
        <f t="shared" ref="G366:G429" si="81">+C366+E366</f>
        <v>21341.4</v>
      </c>
      <c r="H366" s="13">
        <f t="shared" si="79"/>
        <v>-48.137891609735071</v>
      </c>
      <c r="I366" s="13"/>
      <c r="J366" s="5">
        <f t="shared" si="78"/>
        <v>157.60000000000036</v>
      </c>
    </row>
    <row r="367" spans="1:12" x14ac:dyDescent="0.25">
      <c r="A367" s="10">
        <f t="shared" si="77"/>
        <v>41221</v>
      </c>
      <c r="B367" s="68">
        <v>6828.6</v>
      </c>
      <c r="C367" s="26">
        <v>14305.3</v>
      </c>
      <c r="D367" s="26">
        <v>4343.3</v>
      </c>
      <c r="E367" s="26">
        <v>7240.1</v>
      </c>
      <c r="F367" s="4">
        <f t="shared" si="80"/>
        <v>11171.900000000001</v>
      </c>
      <c r="G367" s="2">
        <f t="shared" si="81"/>
        <v>21545.4</v>
      </c>
      <c r="H367" s="13">
        <f t="shared" si="79"/>
        <v>-48.147168305067432</v>
      </c>
      <c r="I367" s="13"/>
      <c r="J367" s="5">
        <f t="shared" si="78"/>
        <v>103.80000000000109</v>
      </c>
    </row>
    <row r="368" spans="1:12" x14ac:dyDescent="0.25">
      <c r="A368" s="10">
        <f t="shared" si="77"/>
        <v>41228</v>
      </c>
      <c r="B368" s="68">
        <v>7203.8</v>
      </c>
      <c r="C368" s="26">
        <v>13643.3</v>
      </c>
      <c r="D368" s="26">
        <v>4737.8999999999996</v>
      </c>
      <c r="E368" s="26">
        <v>8214.1</v>
      </c>
      <c r="F368" s="4">
        <f t="shared" si="80"/>
        <v>11941.7</v>
      </c>
      <c r="G368" s="2">
        <f t="shared" si="81"/>
        <v>21857.4</v>
      </c>
      <c r="H368" s="13">
        <f t="shared" si="79"/>
        <v>-45.365414001665336</v>
      </c>
      <c r="I368" s="13"/>
      <c r="J368" s="5">
        <f t="shared" si="78"/>
        <v>769.79999999999927</v>
      </c>
    </row>
    <row r="369" spans="1:16" x14ac:dyDescent="0.25">
      <c r="A369" s="10">
        <f t="shared" si="77"/>
        <v>41235</v>
      </c>
      <c r="B369" s="68">
        <v>7071.1</v>
      </c>
      <c r="C369" s="26">
        <v>13113.6</v>
      </c>
      <c r="D369" s="26">
        <v>5106.7</v>
      </c>
      <c r="E369" s="26">
        <v>9024.4</v>
      </c>
      <c r="F369" s="4">
        <f t="shared" si="80"/>
        <v>12177.8</v>
      </c>
      <c r="G369" s="2">
        <f t="shared" si="81"/>
        <v>22138</v>
      </c>
      <c r="H369" s="13">
        <f t="shared" si="79"/>
        <v>-44.991417472219716</v>
      </c>
      <c r="I369" s="13"/>
      <c r="J369" s="5">
        <f t="shared" si="78"/>
        <v>236.09999999999854</v>
      </c>
    </row>
    <row r="370" spans="1:16" x14ac:dyDescent="0.25">
      <c r="A370" s="10">
        <f t="shared" si="77"/>
        <v>41242</v>
      </c>
      <c r="B370" s="68">
        <v>6830</v>
      </c>
      <c r="C370" s="26">
        <v>12772.5</v>
      </c>
      <c r="D370" s="26">
        <v>5399.4</v>
      </c>
      <c r="E370" s="26">
        <v>10061</v>
      </c>
      <c r="F370" s="4">
        <f t="shared" si="80"/>
        <v>12229.4</v>
      </c>
      <c r="G370" s="2">
        <f t="shared" si="81"/>
        <v>22833.5</v>
      </c>
      <c r="H370" s="13">
        <f t="shared" si="79"/>
        <v>-46.440974883395015</v>
      </c>
      <c r="I370" s="13"/>
      <c r="J370" s="5">
        <f t="shared" si="78"/>
        <v>51.600000000000364</v>
      </c>
    </row>
    <row r="371" spans="1:16" x14ac:dyDescent="0.25">
      <c r="A371" s="10">
        <f t="shared" si="77"/>
        <v>41249</v>
      </c>
      <c r="B371" s="68">
        <v>6830.4</v>
      </c>
      <c r="C371" s="26">
        <v>12390.3</v>
      </c>
      <c r="D371" s="26">
        <v>5657.9</v>
      </c>
      <c r="E371" s="26">
        <v>10947.9</v>
      </c>
      <c r="F371" s="4">
        <f t="shared" si="80"/>
        <v>12488.3</v>
      </c>
      <c r="G371" s="2">
        <f t="shared" si="81"/>
        <v>23338.199999999997</v>
      </c>
      <c r="H371" s="13">
        <f t="shared" si="79"/>
        <v>-46.489874968935055</v>
      </c>
      <c r="I371" s="13"/>
      <c r="J371" s="5">
        <f t="shared" si="78"/>
        <v>258.89999999999964</v>
      </c>
    </row>
    <row r="372" spans="1:16" x14ac:dyDescent="0.25">
      <c r="A372" s="10">
        <f t="shared" si="77"/>
        <v>41256</v>
      </c>
      <c r="B372" s="68">
        <v>6511.4</v>
      </c>
      <c r="C372" s="26">
        <v>11804.4</v>
      </c>
      <c r="D372" s="26">
        <v>6091.3</v>
      </c>
      <c r="E372" s="26">
        <v>12248.7</v>
      </c>
      <c r="F372" s="4">
        <f t="shared" si="80"/>
        <v>12602.7</v>
      </c>
      <c r="G372" s="2">
        <f t="shared" si="81"/>
        <v>24053.1</v>
      </c>
      <c r="H372" s="13">
        <f t="shared" si="79"/>
        <v>-47.604674657320665</v>
      </c>
      <c r="I372" s="13"/>
      <c r="J372" s="5">
        <f t="shared" si="78"/>
        <v>114.40000000000146</v>
      </c>
    </row>
    <row r="373" spans="1:16" x14ac:dyDescent="0.25">
      <c r="A373" s="10">
        <f t="shared" si="77"/>
        <v>41263</v>
      </c>
      <c r="B373">
        <v>6329.1</v>
      </c>
      <c r="C373" s="26">
        <v>11176.9</v>
      </c>
      <c r="D373" s="26">
        <v>6377.9</v>
      </c>
      <c r="E373" s="26">
        <v>13195</v>
      </c>
      <c r="F373" s="4">
        <f t="shared" si="80"/>
        <v>12707</v>
      </c>
      <c r="G373" s="2">
        <f t="shared" si="81"/>
        <v>24371.9</v>
      </c>
      <c r="H373" s="13">
        <f t="shared" si="79"/>
        <v>-47.86208707568963</v>
      </c>
      <c r="I373" s="13"/>
      <c r="J373" s="5">
        <f t="shared" si="78"/>
        <v>104.29999999999927</v>
      </c>
      <c r="K373" s="48" t="s">
        <v>229</v>
      </c>
      <c r="L373" s="48" t="s">
        <v>230</v>
      </c>
      <c r="M373" s="48"/>
      <c r="O373" s="170"/>
    </row>
    <row r="374" spans="1:16" x14ac:dyDescent="0.25">
      <c r="A374" s="10">
        <f t="shared" si="77"/>
        <v>41270</v>
      </c>
      <c r="B374" s="68">
        <v>6173</v>
      </c>
      <c r="C374" s="26">
        <v>10900.2</v>
      </c>
      <c r="D374" s="26">
        <v>6583.2</v>
      </c>
      <c r="E374" s="26">
        <v>13771.2</v>
      </c>
      <c r="F374" s="4">
        <f t="shared" si="80"/>
        <v>12756.2</v>
      </c>
      <c r="G374" s="2">
        <f t="shared" si="81"/>
        <v>24671.4</v>
      </c>
      <c r="H374" s="1">
        <f>+F374/G374-1</f>
        <v>-0.48295597331322904</v>
      </c>
      <c r="I374" s="1"/>
      <c r="J374" s="5">
        <f t="shared" si="78"/>
        <v>49.200000000000728</v>
      </c>
      <c r="K374" s="1" t="e">
        <f>+F374/#REF!-1</f>
        <v>#REF!</v>
      </c>
      <c r="L374" t="e">
        <f>+D374/#REF!</f>
        <v>#REF!</v>
      </c>
      <c r="P374" s="48"/>
    </row>
    <row r="375" spans="1:16" x14ac:dyDescent="0.25">
      <c r="A375" s="10">
        <f t="shared" si="77"/>
        <v>41277</v>
      </c>
      <c r="B375" s="68">
        <v>6078.8</v>
      </c>
      <c r="C375" s="26">
        <v>10473.5</v>
      </c>
      <c r="D375" s="26">
        <v>6690</v>
      </c>
      <c r="E375" s="26">
        <v>14519.4</v>
      </c>
      <c r="F375" s="4">
        <f t="shared" si="80"/>
        <v>12768.8</v>
      </c>
      <c r="G375" s="2">
        <f t="shared" si="81"/>
        <v>24992.9</v>
      </c>
      <c r="H375" s="13">
        <f t="shared" si="79"/>
        <v>-48.91029052250839</v>
      </c>
      <c r="I375" s="13"/>
      <c r="J375" s="5">
        <f t="shared" si="78"/>
        <v>12.599999999998545</v>
      </c>
      <c r="K375" s="1" t="e">
        <f>+F375/#REF!</f>
        <v>#REF!</v>
      </c>
      <c r="L375" s="1" t="e">
        <f>+D375/#REF!-1</f>
        <v>#REF!</v>
      </c>
      <c r="M375" s="1"/>
      <c r="P375" s="48"/>
    </row>
    <row r="376" spans="1:16" x14ac:dyDescent="0.25">
      <c r="A376" s="10">
        <f t="shared" si="77"/>
        <v>41284</v>
      </c>
      <c r="B376" s="68">
        <v>6225.2</v>
      </c>
      <c r="C376">
        <v>10479.6</v>
      </c>
      <c r="D376" s="26">
        <v>6936.9</v>
      </c>
      <c r="E376" s="26">
        <v>15273.1</v>
      </c>
      <c r="F376" s="4">
        <f t="shared" si="80"/>
        <v>13162.099999999999</v>
      </c>
      <c r="G376" s="2">
        <f t="shared" si="81"/>
        <v>25752.7</v>
      </c>
      <c r="H376" s="13">
        <f t="shared" si="79"/>
        <v>-48.890407607745992</v>
      </c>
      <c r="I376" s="13"/>
      <c r="J376" s="5">
        <f t="shared" si="78"/>
        <v>393.29999999999927</v>
      </c>
      <c r="K376" s="1" t="e">
        <f>+F376/#REF!</f>
        <v>#REF!</v>
      </c>
      <c r="L376" s="1" t="e">
        <f>+D376/#REF!-1</f>
        <v>#REF!</v>
      </c>
      <c r="M376" s="1"/>
    </row>
    <row r="377" spans="1:16" x14ac:dyDescent="0.25">
      <c r="A377" s="10">
        <f t="shared" si="77"/>
        <v>41291</v>
      </c>
      <c r="B377" s="68">
        <v>5994.2</v>
      </c>
      <c r="C377" s="26">
        <v>10497.1</v>
      </c>
      <c r="D377" s="26">
        <v>7306.4</v>
      </c>
      <c r="E377" s="26">
        <v>16213.8</v>
      </c>
      <c r="F377" s="4">
        <f t="shared" si="80"/>
        <v>13300.599999999999</v>
      </c>
      <c r="G377" s="2">
        <f t="shared" si="81"/>
        <v>26710.9</v>
      </c>
      <c r="H377" s="13">
        <f t="shared" si="79"/>
        <v>-50.205346880861377</v>
      </c>
      <c r="I377" s="13"/>
      <c r="J377" s="5">
        <f t="shared" si="78"/>
        <v>138.5</v>
      </c>
      <c r="K377" s="1" t="e">
        <f>+F377/#REF!</f>
        <v>#REF!</v>
      </c>
      <c r="L377" s="1" t="e">
        <f>+D377/#REF!-1</f>
        <v>#REF!</v>
      </c>
      <c r="M377" s="1"/>
    </row>
    <row r="378" spans="1:16" x14ac:dyDescent="0.25">
      <c r="A378" s="10">
        <f t="shared" si="77"/>
        <v>41298</v>
      </c>
      <c r="B378" s="68">
        <v>5571.8</v>
      </c>
      <c r="C378" s="26">
        <v>10739.4</v>
      </c>
      <c r="D378" s="26">
        <v>7915.6</v>
      </c>
      <c r="E378" s="26">
        <v>16883.400000000001</v>
      </c>
      <c r="F378" s="4">
        <f t="shared" si="80"/>
        <v>13487.400000000001</v>
      </c>
      <c r="G378" s="2">
        <f t="shared" si="81"/>
        <v>27622.800000000003</v>
      </c>
      <c r="H378" s="13">
        <f t="shared" si="79"/>
        <v>-51.172944089665066</v>
      </c>
      <c r="I378" s="13"/>
      <c r="J378" s="5">
        <f t="shared" si="78"/>
        <v>186.80000000000291</v>
      </c>
      <c r="K378" s="1" t="e">
        <f>+F378/#REF!</f>
        <v>#REF!</v>
      </c>
      <c r="L378" s="1" t="e">
        <f>+D378/#REF!-1</f>
        <v>#REF!</v>
      </c>
      <c r="M378" s="1"/>
    </row>
    <row r="379" spans="1:16" x14ac:dyDescent="0.25">
      <c r="A379" s="10">
        <f t="shared" si="77"/>
        <v>41305</v>
      </c>
      <c r="B379" s="68">
        <v>5532.1</v>
      </c>
      <c r="C379" s="68">
        <v>10344.6</v>
      </c>
      <c r="D379" s="68">
        <v>8124.3</v>
      </c>
      <c r="E379" s="68">
        <v>17972.400000000001</v>
      </c>
      <c r="F379" s="4">
        <f t="shared" si="80"/>
        <v>13656.400000000001</v>
      </c>
      <c r="G379" s="2">
        <f t="shared" si="81"/>
        <v>28317</v>
      </c>
      <c r="H379" s="13">
        <f t="shared" si="79"/>
        <v>-51.773139810008118</v>
      </c>
      <c r="I379" s="13"/>
      <c r="J379" s="5">
        <f t="shared" si="78"/>
        <v>169</v>
      </c>
      <c r="K379" s="1" t="e">
        <f>+F379/#REF!</f>
        <v>#REF!</v>
      </c>
      <c r="L379" s="1" t="e">
        <f>+D379/#REF!-1</f>
        <v>#REF!</v>
      </c>
      <c r="M379" s="1"/>
    </row>
    <row r="380" spans="1:16" x14ac:dyDescent="0.25">
      <c r="A380" s="10">
        <f t="shared" si="77"/>
        <v>41312</v>
      </c>
      <c r="B380" s="68">
        <v>5365.2</v>
      </c>
      <c r="C380" s="68">
        <v>10664.4</v>
      </c>
      <c r="D380" s="68">
        <v>8516.6</v>
      </c>
      <c r="E380" s="68">
        <v>18658.400000000001</v>
      </c>
      <c r="F380" s="4">
        <f t="shared" si="80"/>
        <v>13881.8</v>
      </c>
      <c r="G380" s="2">
        <f t="shared" si="81"/>
        <v>29322.800000000003</v>
      </c>
      <c r="H380" s="13">
        <f t="shared" si="79"/>
        <v>-52.658681981256919</v>
      </c>
      <c r="I380" s="13"/>
      <c r="J380" s="5">
        <f t="shared" si="78"/>
        <v>225.39999999999782</v>
      </c>
      <c r="K380" s="1" t="e">
        <f>+F380/#REF!</f>
        <v>#REF!</v>
      </c>
      <c r="L380" s="1" t="e">
        <f>+D380/#REF!-1</f>
        <v>#REF!</v>
      </c>
      <c r="M380" s="1"/>
    </row>
    <row r="381" spans="1:16" x14ac:dyDescent="0.25">
      <c r="A381" s="10">
        <f t="shared" si="77"/>
        <v>41319</v>
      </c>
      <c r="B381" s="68">
        <v>5470.2</v>
      </c>
      <c r="C381" s="68">
        <v>10728.9</v>
      </c>
      <c r="D381" s="68">
        <v>8773.4</v>
      </c>
      <c r="E381" s="68">
        <v>19434.7</v>
      </c>
      <c r="F381" s="4">
        <f t="shared" si="80"/>
        <v>14243.599999999999</v>
      </c>
      <c r="G381" s="2">
        <f t="shared" si="81"/>
        <v>30163.599999999999</v>
      </c>
      <c r="H381" s="13">
        <f t="shared" si="79"/>
        <v>-52.778846026336382</v>
      </c>
      <c r="I381" s="13"/>
      <c r="J381" s="5">
        <f>+F381-F380</f>
        <v>361.79999999999927</v>
      </c>
      <c r="K381" s="1" t="e">
        <f>+F381/#REF!</f>
        <v>#REF!</v>
      </c>
      <c r="L381" s="1" t="e">
        <f>+D381/#REF!-1</f>
        <v>#REF!</v>
      </c>
      <c r="M381" s="1"/>
    </row>
    <row r="382" spans="1:16" x14ac:dyDescent="0.25">
      <c r="A382" s="10">
        <f t="shared" ref="A382:A445" si="82">+A381+7</f>
        <v>41326</v>
      </c>
      <c r="B382" s="68">
        <v>5476.5</v>
      </c>
      <c r="C382" s="68">
        <v>10600.7</v>
      </c>
      <c r="D382" s="68">
        <v>9069.7000000000007</v>
      </c>
      <c r="E382" s="68">
        <v>20252.8</v>
      </c>
      <c r="F382" s="4">
        <f t="shared" si="80"/>
        <v>14546.2</v>
      </c>
      <c r="G382" s="2">
        <f t="shared" si="81"/>
        <v>30853.5</v>
      </c>
      <c r="H382" s="13">
        <f t="shared" si="79"/>
        <v>-52.853971186413204</v>
      </c>
      <c r="I382" s="13"/>
      <c r="J382" s="5">
        <f t="shared" ref="J382:J400" si="83">+F382-F381</f>
        <v>302.60000000000218</v>
      </c>
      <c r="K382" s="1" t="e">
        <f>+F382/#REF!</f>
        <v>#REF!</v>
      </c>
      <c r="L382" s="1" t="e">
        <f>+D382/#REF!-1</f>
        <v>#REF!</v>
      </c>
      <c r="M382" s="1"/>
    </row>
    <row r="383" spans="1:16" x14ac:dyDescent="0.25">
      <c r="A383" s="10">
        <f t="shared" si="82"/>
        <v>41333</v>
      </c>
      <c r="B383" s="68">
        <v>5059.3999999999996</v>
      </c>
      <c r="C383" s="68">
        <v>10277.200000000001</v>
      </c>
      <c r="D383" s="68">
        <v>9437</v>
      </c>
      <c r="E383" s="68">
        <v>21022</v>
      </c>
      <c r="F383" s="4">
        <f t="shared" si="80"/>
        <v>14496.4</v>
      </c>
      <c r="G383" s="2">
        <f t="shared" si="81"/>
        <v>31299.200000000001</v>
      </c>
      <c r="H383" s="13">
        <f t="shared" si="79"/>
        <v>-53.684439218893779</v>
      </c>
      <c r="I383" s="13"/>
      <c r="J383" s="5">
        <f t="shared" si="83"/>
        <v>-49.800000000001091</v>
      </c>
    </row>
    <row r="384" spans="1:16" x14ac:dyDescent="0.25">
      <c r="A384" s="10">
        <f t="shared" si="82"/>
        <v>41340</v>
      </c>
      <c r="B384" s="68">
        <v>4933.5</v>
      </c>
      <c r="C384" s="68">
        <v>10078</v>
      </c>
      <c r="D384" s="68">
        <v>9845.2000000000007</v>
      </c>
      <c r="E384" s="68">
        <v>22057.7</v>
      </c>
      <c r="F384" s="4">
        <f t="shared" si="80"/>
        <v>14778.7</v>
      </c>
      <c r="G384" s="2">
        <f t="shared" si="81"/>
        <v>32135.7</v>
      </c>
      <c r="H384" s="13">
        <f t="shared" si="79"/>
        <v>-54.011582134510839</v>
      </c>
      <c r="I384" s="13"/>
      <c r="J384" s="5">
        <f t="shared" si="83"/>
        <v>282.30000000000109</v>
      </c>
    </row>
    <row r="385" spans="1:13" x14ac:dyDescent="0.25">
      <c r="A385" s="10">
        <f t="shared" si="82"/>
        <v>41347</v>
      </c>
      <c r="B385" s="68">
        <v>4607.2</v>
      </c>
      <c r="C385" s="68">
        <v>10432</v>
      </c>
      <c r="D385" s="68">
        <v>10263.6</v>
      </c>
      <c r="E385" s="68">
        <v>22565.7</v>
      </c>
      <c r="F385" s="4">
        <f t="shared" si="80"/>
        <v>14870.8</v>
      </c>
      <c r="G385" s="2">
        <f t="shared" si="81"/>
        <v>32997.699999999997</v>
      </c>
      <c r="H385" s="13">
        <f t="shared" si="79"/>
        <v>-54.933828721395741</v>
      </c>
      <c r="I385" s="13"/>
      <c r="J385" s="5">
        <f t="shared" si="83"/>
        <v>92.099999999998545</v>
      </c>
      <c r="M385" s="4"/>
    </row>
    <row r="386" spans="1:13" x14ac:dyDescent="0.25">
      <c r="A386" s="10">
        <f t="shared" si="82"/>
        <v>41354</v>
      </c>
      <c r="B386" s="68">
        <v>4517.8999999999996</v>
      </c>
      <c r="C386" s="68">
        <v>9919</v>
      </c>
      <c r="D386" s="68">
        <v>10648.8</v>
      </c>
      <c r="E386" s="68">
        <v>23209.4</v>
      </c>
      <c r="F386" s="4">
        <f t="shared" si="80"/>
        <v>15166.699999999999</v>
      </c>
      <c r="G386" s="2">
        <f t="shared" si="81"/>
        <v>33128.400000000001</v>
      </c>
      <c r="H386" s="13">
        <f t="shared" si="79"/>
        <v>-54.218434937998829</v>
      </c>
      <c r="I386" s="13"/>
      <c r="J386" s="5">
        <f t="shared" si="83"/>
        <v>295.89999999999964</v>
      </c>
    </row>
    <row r="387" spans="1:13" x14ac:dyDescent="0.25">
      <c r="A387" s="10">
        <f t="shared" si="82"/>
        <v>41361</v>
      </c>
      <c r="B387" s="68">
        <v>4306</v>
      </c>
      <c r="C387" s="68">
        <v>10063.5</v>
      </c>
      <c r="D387" s="68">
        <v>11214.3</v>
      </c>
      <c r="E387" s="68">
        <v>24002.5</v>
      </c>
      <c r="F387" s="4">
        <f t="shared" si="80"/>
        <v>15520.3</v>
      </c>
      <c r="G387" s="2">
        <f t="shared" si="81"/>
        <v>34066</v>
      </c>
      <c r="H387" s="13">
        <f t="shared" si="79"/>
        <v>-54.440497857100922</v>
      </c>
      <c r="I387" s="13"/>
      <c r="J387" s="5">
        <f t="shared" si="83"/>
        <v>353.60000000000036</v>
      </c>
    </row>
    <row r="388" spans="1:13" x14ac:dyDescent="0.25">
      <c r="A388" s="10">
        <f t="shared" si="82"/>
        <v>41368</v>
      </c>
      <c r="B388" s="68">
        <v>4211.3999999999996</v>
      </c>
      <c r="C388" s="68">
        <v>10364.799999999999</v>
      </c>
      <c r="D388" s="68">
        <v>11494.1</v>
      </c>
      <c r="E388" s="68">
        <v>24660.400000000001</v>
      </c>
      <c r="F388" s="4">
        <f t="shared" si="80"/>
        <v>15705.5</v>
      </c>
      <c r="G388" s="2">
        <f t="shared" si="81"/>
        <v>35025.199999999997</v>
      </c>
      <c r="H388" s="13">
        <f t="shared" si="79"/>
        <v>-55.159428068933217</v>
      </c>
      <c r="I388" s="13"/>
      <c r="J388" s="5">
        <f t="shared" si="83"/>
        <v>185.20000000000073</v>
      </c>
    </row>
    <row r="389" spans="1:13" x14ac:dyDescent="0.25">
      <c r="A389" s="10">
        <f t="shared" si="82"/>
        <v>41375</v>
      </c>
      <c r="B389" s="68">
        <v>4310.2</v>
      </c>
      <c r="C389" s="68">
        <v>9550.7000000000007</v>
      </c>
      <c r="D389" s="68">
        <v>11795.6</v>
      </c>
      <c r="E389" s="68">
        <v>25774.9</v>
      </c>
      <c r="F389" s="4">
        <f t="shared" si="80"/>
        <v>16105.8</v>
      </c>
      <c r="G389" s="2">
        <f t="shared" si="81"/>
        <v>35325.600000000006</v>
      </c>
      <c r="H389" s="13">
        <f t="shared" si="79"/>
        <v>-54.407568448943543</v>
      </c>
      <c r="I389" s="13"/>
      <c r="J389" s="5">
        <f t="shared" si="83"/>
        <v>400.29999999999927</v>
      </c>
    </row>
    <row r="390" spans="1:13" x14ac:dyDescent="0.25">
      <c r="A390" s="10">
        <f t="shared" si="82"/>
        <v>41382</v>
      </c>
      <c r="B390" s="68">
        <v>4302.8999999999996</v>
      </c>
      <c r="C390" s="68">
        <v>9496.1</v>
      </c>
      <c r="D390" s="68">
        <v>12117.7</v>
      </c>
      <c r="E390" s="68">
        <v>26475.1</v>
      </c>
      <c r="F390" s="4">
        <f t="shared" si="80"/>
        <v>16420.599999999999</v>
      </c>
      <c r="G390" s="2">
        <f t="shared" si="81"/>
        <v>35971.199999999997</v>
      </c>
      <c r="H390" s="13">
        <f t="shared" si="79"/>
        <v>-54.35070278444978</v>
      </c>
      <c r="I390" s="13"/>
      <c r="J390" s="5">
        <f t="shared" si="83"/>
        <v>314.79999999999927</v>
      </c>
    </row>
    <row r="391" spans="1:13" x14ac:dyDescent="0.25">
      <c r="A391" s="10">
        <f t="shared" si="82"/>
        <v>41389</v>
      </c>
      <c r="B391" s="68">
        <v>4228.3</v>
      </c>
      <c r="C391" s="68">
        <v>10163.4</v>
      </c>
      <c r="D391" s="68">
        <v>12521.5</v>
      </c>
      <c r="E391" s="68">
        <v>27139.7</v>
      </c>
      <c r="F391" s="4">
        <f t="shared" si="80"/>
        <v>16749.8</v>
      </c>
      <c r="G391" s="2">
        <f t="shared" si="81"/>
        <v>37303.1</v>
      </c>
      <c r="H391" s="13">
        <f t="shared" si="79"/>
        <v>-55.098101766341131</v>
      </c>
      <c r="I391" s="13"/>
      <c r="J391" s="5">
        <f t="shared" si="83"/>
        <v>329.20000000000073</v>
      </c>
      <c r="K391" s="24">
        <v>3454</v>
      </c>
    </row>
    <row r="392" spans="1:13" x14ac:dyDescent="0.25">
      <c r="A392" s="10">
        <f t="shared" si="82"/>
        <v>41396</v>
      </c>
      <c r="B392" s="68">
        <v>4152.1000000000004</v>
      </c>
      <c r="C392" s="68">
        <v>9690.7000000000007</v>
      </c>
      <c r="D392" s="68">
        <v>12713.6</v>
      </c>
      <c r="E392" s="68">
        <v>27836.5</v>
      </c>
      <c r="F392" s="4">
        <f t="shared" si="80"/>
        <v>16865.7</v>
      </c>
      <c r="G392" s="2">
        <f t="shared" si="81"/>
        <v>37527.199999999997</v>
      </c>
      <c r="H392" s="13">
        <f t="shared" si="79"/>
        <v>-55.057398367051093</v>
      </c>
      <c r="I392" s="13"/>
      <c r="J392" s="5">
        <f t="shared" si="83"/>
        <v>115.90000000000146</v>
      </c>
      <c r="K392" s="24">
        <v>3623.9</v>
      </c>
    </row>
    <row r="393" spans="1:13" x14ac:dyDescent="0.25">
      <c r="A393" s="10">
        <f t="shared" si="82"/>
        <v>41403</v>
      </c>
      <c r="B393" s="68">
        <v>4073.5</v>
      </c>
      <c r="C393" s="68">
        <v>9363.5</v>
      </c>
      <c r="D393" s="68">
        <v>13012.1</v>
      </c>
      <c r="E393" s="68">
        <v>28503.200000000001</v>
      </c>
      <c r="F393" s="4">
        <f t="shared" si="80"/>
        <v>17085.599999999999</v>
      </c>
      <c r="G393" s="2">
        <f t="shared" si="81"/>
        <v>37866.699999999997</v>
      </c>
      <c r="H393" s="13">
        <f t="shared" si="79"/>
        <v>-54.879617183435577</v>
      </c>
      <c r="I393" s="13"/>
      <c r="J393" s="5">
        <f t="shared" si="83"/>
        <v>219.89999999999782</v>
      </c>
      <c r="K393">
        <v>3662.5</v>
      </c>
    </row>
    <row r="394" spans="1:13" x14ac:dyDescent="0.25">
      <c r="A394" s="10">
        <f t="shared" si="82"/>
        <v>41410</v>
      </c>
      <c r="B394" s="68">
        <v>3908</v>
      </c>
      <c r="C394" s="68">
        <v>8830.2999999999993</v>
      </c>
      <c r="D394" s="68">
        <v>13282.1</v>
      </c>
      <c r="E394" s="68">
        <v>29192.5</v>
      </c>
      <c r="F394" s="4">
        <f t="shared" si="80"/>
        <v>17190.099999999999</v>
      </c>
      <c r="G394" s="2">
        <f t="shared" si="81"/>
        <v>38022.800000000003</v>
      </c>
      <c r="H394" s="13">
        <f t="shared" si="79"/>
        <v>-54.790020724407462</v>
      </c>
      <c r="I394" s="13"/>
      <c r="J394" s="5">
        <f t="shared" si="83"/>
        <v>104.5</v>
      </c>
      <c r="K394">
        <v>4004.1</v>
      </c>
    </row>
    <row r="395" spans="1:13" x14ac:dyDescent="0.25">
      <c r="A395" s="10">
        <f t="shared" si="82"/>
        <v>41417</v>
      </c>
      <c r="B395" s="68">
        <v>3639.1</v>
      </c>
      <c r="C395" s="68">
        <v>8203.9</v>
      </c>
      <c r="D395" s="68">
        <v>13636.8</v>
      </c>
      <c r="E395" s="68">
        <v>30007.7</v>
      </c>
      <c r="F395" s="4">
        <f t="shared" si="80"/>
        <v>17275.899999999998</v>
      </c>
      <c r="G395" s="2">
        <f t="shared" si="81"/>
        <v>38211.599999999999</v>
      </c>
      <c r="H395" s="13">
        <f t="shared" si="79"/>
        <v>-54.788859927351908</v>
      </c>
      <c r="I395" s="13"/>
      <c r="J395" s="5">
        <f t="shared" si="83"/>
        <v>85.799999999999272</v>
      </c>
      <c r="K395">
        <v>4793.7</v>
      </c>
    </row>
    <row r="396" spans="1:13" x14ac:dyDescent="0.25">
      <c r="A396" s="10">
        <f t="shared" si="82"/>
        <v>41424</v>
      </c>
      <c r="B396" s="68">
        <v>3386.5</v>
      </c>
      <c r="C396" s="68">
        <v>7722.8</v>
      </c>
      <c r="D396" s="68">
        <v>13996.6</v>
      </c>
      <c r="E396" s="68">
        <v>30740.6</v>
      </c>
      <c r="F396" s="4">
        <f t="shared" si="80"/>
        <v>17383.099999999999</v>
      </c>
      <c r="G396" s="2">
        <f t="shared" si="81"/>
        <v>38463.4</v>
      </c>
      <c r="H396" s="13">
        <f t="shared" si="79"/>
        <v>-54.806127383434642</v>
      </c>
      <c r="I396" s="13"/>
      <c r="J396" s="5">
        <f t="shared" si="83"/>
        <v>107.20000000000073</v>
      </c>
      <c r="K396">
        <v>4845.3</v>
      </c>
    </row>
    <row r="397" spans="1:13" x14ac:dyDescent="0.25">
      <c r="A397" s="10">
        <f t="shared" si="82"/>
        <v>41431</v>
      </c>
      <c r="B397" s="68">
        <v>3235.2</v>
      </c>
      <c r="C397" s="68">
        <v>7382</v>
      </c>
      <c r="D397" s="68">
        <v>14229.4</v>
      </c>
      <c r="E397" s="68">
        <v>31173.5</v>
      </c>
      <c r="F397" s="4">
        <f t="shared" si="80"/>
        <v>17464.599999999999</v>
      </c>
      <c r="G397" s="2">
        <f t="shared" si="81"/>
        <v>38555.5</v>
      </c>
      <c r="H397" s="13">
        <f t="shared" si="79"/>
        <v>-54.702701300722346</v>
      </c>
      <c r="I397" s="13"/>
      <c r="J397" s="5">
        <f t="shared" si="83"/>
        <v>81.5</v>
      </c>
      <c r="K397">
        <v>4913.3</v>
      </c>
    </row>
    <row r="398" spans="1:13" x14ac:dyDescent="0.25">
      <c r="A398" s="10">
        <f t="shared" si="82"/>
        <v>41438</v>
      </c>
      <c r="B398" s="68">
        <v>3046.2</v>
      </c>
      <c r="C398" s="68">
        <v>6840.1</v>
      </c>
      <c r="D398" s="68">
        <v>14551.8</v>
      </c>
      <c r="E398" s="68">
        <v>31886.7</v>
      </c>
      <c r="F398" s="4">
        <f t="shared" si="80"/>
        <v>17598</v>
      </c>
      <c r="G398" s="2">
        <f t="shared" si="81"/>
        <v>38726.800000000003</v>
      </c>
      <c r="H398" s="13">
        <f t="shared" si="79"/>
        <v>-54.558600245824593</v>
      </c>
      <c r="I398" s="13"/>
      <c r="J398" s="5">
        <f t="shared" si="83"/>
        <v>133.40000000000146</v>
      </c>
      <c r="K398">
        <v>4990.3999999999996</v>
      </c>
    </row>
    <row r="399" spans="1:13" x14ac:dyDescent="0.25">
      <c r="A399" s="10">
        <f t="shared" si="82"/>
        <v>41445</v>
      </c>
      <c r="B399" s="68">
        <v>3231.6</v>
      </c>
      <c r="C399" s="68">
        <v>6367.6</v>
      </c>
      <c r="D399" s="68">
        <v>14703</v>
      </c>
      <c r="E399" s="68">
        <v>32552.1</v>
      </c>
      <c r="F399" s="4">
        <f t="shared" si="80"/>
        <v>17934.599999999999</v>
      </c>
      <c r="G399" s="2">
        <f t="shared" si="81"/>
        <v>38919.699999999997</v>
      </c>
      <c r="H399" s="13">
        <f t="shared" si="79"/>
        <v>-53.918966487408696</v>
      </c>
      <c r="I399" s="13"/>
      <c r="J399" s="5">
        <f t="shared" si="83"/>
        <v>336.59999999999854</v>
      </c>
      <c r="K399">
        <v>5144</v>
      </c>
    </row>
    <row r="400" spans="1:13" x14ac:dyDescent="0.25">
      <c r="A400" s="10">
        <f t="shared" si="82"/>
        <v>41452</v>
      </c>
      <c r="B400" s="68">
        <v>3111.3</v>
      </c>
      <c r="C400" s="68">
        <v>5741.8</v>
      </c>
      <c r="D400" s="68">
        <v>15056.4</v>
      </c>
      <c r="E400" s="68">
        <v>33197.199999999997</v>
      </c>
      <c r="F400" s="4">
        <f t="shared" si="80"/>
        <v>18167.7</v>
      </c>
      <c r="G400" s="2">
        <f t="shared" si="81"/>
        <v>38939</v>
      </c>
      <c r="H400" s="13">
        <f t="shared" si="79"/>
        <v>-53.343177790903717</v>
      </c>
      <c r="I400" s="13"/>
      <c r="J400" s="5">
        <f t="shared" si="83"/>
        <v>233.10000000000218</v>
      </c>
      <c r="K400">
        <v>5225.5</v>
      </c>
    </row>
    <row r="401" spans="1:11" x14ac:dyDescent="0.25">
      <c r="A401" s="10">
        <f t="shared" si="82"/>
        <v>41459</v>
      </c>
      <c r="B401" s="68">
        <v>3237.5</v>
      </c>
      <c r="C401" s="68">
        <v>5309.2</v>
      </c>
      <c r="D401" s="68">
        <v>15322.2</v>
      </c>
      <c r="E401" s="68">
        <v>33802.6</v>
      </c>
      <c r="F401" s="4">
        <f t="shared" si="80"/>
        <v>18559.7</v>
      </c>
      <c r="G401" s="2">
        <f t="shared" si="81"/>
        <v>39111.799999999996</v>
      </c>
      <c r="H401" s="13">
        <f t="shared" si="79"/>
        <v>-52.547057409784244</v>
      </c>
      <c r="I401" s="13"/>
      <c r="J401" s="5">
        <f t="shared" ref="J401:J409" si="84">+F401-F400</f>
        <v>392</v>
      </c>
      <c r="K401">
        <v>5883.2</v>
      </c>
    </row>
    <row r="402" spans="1:11" x14ac:dyDescent="0.25">
      <c r="A402" s="10">
        <f t="shared" si="82"/>
        <v>41466</v>
      </c>
      <c r="B402" s="68">
        <v>2983.1</v>
      </c>
      <c r="C402" s="68">
        <v>4658.8999999999996</v>
      </c>
      <c r="D402" s="68">
        <v>15729.5</v>
      </c>
      <c r="E402" s="68">
        <v>34484.800000000003</v>
      </c>
      <c r="F402" s="4">
        <f t="shared" si="80"/>
        <v>18712.599999999999</v>
      </c>
      <c r="G402" s="2">
        <f t="shared" si="81"/>
        <v>39143.700000000004</v>
      </c>
      <c r="H402" s="13">
        <f t="shared" si="79"/>
        <v>-52.195116966459487</v>
      </c>
      <c r="I402" s="13"/>
      <c r="J402" s="5">
        <f t="shared" si="84"/>
        <v>152.89999999999782</v>
      </c>
      <c r="K402">
        <v>7474</v>
      </c>
    </row>
    <row r="403" spans="1:11" x14ac:dyDescent="0.25">
      <c r="A403" s="10">
        <f t="shared" si="82"/>
        <v>41473</v>
      </c>
      <c r="B403" s="68">
        <v>2715.3</v>
      </c>
      <c r="C403" s="68">
        <v>4136.5</v>
      </c>
      <c r="D403" s="68">
        <v>15969.4</v>
      </c>
      <c r="E403" s="68">
        <v>34998</v>
      </c>
      <c r="F403" s="4">
        <f t="shared" si="80"/>
        <v>18684.7</v>
      </c>
      <c r="G403" s="2">
        <f t="shared" si="81"/>
        <v>39134.5</v>
      </c>
      <c r="H403" s="13">
        <f t="shared" si="79"/>
        <v>-52.255171268318236</v>
      </c>
      <c r="I403" s="13"/>
      <c r="J403" s="5">
        <f t="shared" si="84"/>
        <v>-27.899999999997817</v>
      </c>
      <c r="K403">
        <v>7990</v>
      </c>
    </row>
    <row r="404" spans="1:11" x14ac:dyDescent="0.25">
      <c r="A404" s="10">
        <f t="shared" si="82"/>
        <v>41480</v>
      </c>
      <c r="B404" s="68">
        <v>2521.1999999999998</v>
      </c>
      <c r="C404" s="68">
        <v>3732.3</v>
      </c>
      <c r="D404" s="68">
        <v>16297.5</v>
      </c>
      <c r="E404" s="68">
        <v>35580.699999999997</v>
      </c>
      <c r="F404" s="4">
        <f t="shared" si="80"/>
        <v>18818.7</v>
      </c>
      <c r="G404" s="2">
        <f t="shared" si="81"/>
        <v>39313</v>
      </c>
      <c r="H404" s="13">
        <f t="shared" si="79"/>
        <v>-52.131101671202906</v>
      </c>
      <c r="I404" s="13"/>
      <c r="J404" s="5">
        <f t="shared" si="84"/>
        <v>134</v>
      </c>
      <c r="K404">
        <v>9081.1</v>
      </c>
    </row>
    <row r="405" spans="1:11" x14ac:dyDescent="0.25">
      <c r="A405" s="10">
        <f t="shared" si="82"/>
        <v>41487</v>
      </c>
      <c r="B405" s="68">
        <v>2380.9</v>
      </c>
      <c r="C405" s="68">
        <v>3430.4</v>
      </c>
      <c r="D405" s="68">
        <v>16727.8</v>
      </c>
      <c r="E405" s="68">
        <v>36057.199999999997</v>
      </c>
      <c r="F405" s="4">
        <f t="shared" si="80"/>
        <v>19108.7</v>
      </c>
      <c r="G405" s="2">
        <f t="shared" si="81"/>
        <v>39487.599999999999</v>
      </c>
      <c r="H405" s="13">
        <f t="shared" si="79"/>
        <v>-51.608353001955045</v>
      </c>
      <c r="I405" s="13"/>
      <c r="J405" s="5">
        <f t="shared" si="84"/>
        <v>290</v>
      </c>
      <c r="K405">
        <v>9302</v>
      </c>
    </row>
    <row r="406" spans="1:11" x14ac:dyDescent="0.25">
      <c r="A406" s="10">
        <f t="shared" si="82"/>
        <v>41494</v>
      </c>
      <c r="B406" s="68">
        <v>1944.4</v>
      </c>
      <c r="C406" s="68">
        <v>2920.3</v>
      </c>
      <c r="D406" s="68">
        <v>17105.3</v>
      </c>
      <c r="E406" s="68">
        <v>36690.199999999997</v>
      </c>
      <c r="F406" s="4">
        <f t="shared" si="80"/>
        <v>19049.7</v>
      </c>
      <c r="G406" s="2">
        <f t="shared" si="81"/>
        <v>39610.5</v>
      </c>
      <c r="H406" s="13">
        <f t="shared" si="79"/>
        <v>-51.907448782519779</v>
      </c>
      <c r="I406" s="13"/>
      <c r="J406" s="5">
        <f t="shared" si="84"/>
        <v>-59</v>
      </c>
      <c r="K406">
        <v>10138.1</v>
      </c>
    </row>
    <row r="407" spans="1:11" x14ac:dyDescent="0.25">
      <c r="A407" s="10">
        <f t="shared" si="82"/>
        <v>41501</v>
      </c>
      <c r="B407" s="68">
        <v>1829.1</v>
      </c>
      <c r="C407" s="68">
        <v>2427.4</v>
      </c>
      <c r="D407" s="68">
        <v>17278.8</v>
      </c>
      <c r="E407" s="68">
        <v>37291.5</v>
      </c>
      <c r="F407" s="4">
        <f t="shared" si="80"/>
        <v>19107.899999999998</v>
      </c>
      <c r="G407" s="2">
        <f t="shared" si="81"/>
        <v>39718.9</v>
      </c>
      <c r="H407" s="13">
        <f t="shared" si="79"/>
        <v>-51.892172240419555</v>
      </c>
      <c r="I407" s="13"/>
      <c r="J407" s="5">
        <f t="shared" si="84"/>
        <v>58.19999999999709</v>
      </c>
      <c r="K407">
        <v>10527.5</v>
      </c>
    </row>
    <row r="408" spans="1:11" x14ac:dyDescent="0.25">
      <c r="A408" s="10">
        <f t="shared" si="82"/>
        <v>41508</v>
      </c>
      <c r="B408" s="68">
        <v>1484.7</v>
      </c>
      <c r="C408" s="68">
        <v>2020.9</v>
      </c>
      <c r="D408" s="68">
        <v>17608.099999999999</v>
      </c>
      <c r="E408" s="68">
        <v>37664.300000000003</v>
      </c>
      <c r="F408" s="4">
        <f t="shared" si="80"/>
        <v>19092.8</v>
      </c>
      <c r="G408" s="2">
        <f t="shared" si="81"/>
        <v>39685.200000000004</v>
      </c>
      <c r="H408" s="13">
        <f t="shared" si="79"/>
        <v>-51.889369336679671</v>
      </c>
      <c r="I408" s="13"/>
      <c r="J408" s="5">
        <f t="shared" si="84"/>
        <v>-15.099999999998545</v>
      </c>
      <c r="K408">
        <v>11246.3</v>
      </c>
    </row>
    <row r="409" spans="1:11" x14ac:dyDescent="0.25">
      <c r="A409" s="10">
        <f t="shared" si="82"/>
        <v>41515</v>
      </c>
      <c r="B409" s="68">
        <v>1000.1</v>
      </c>
      <c r="C409" s="68">
        <v>1681.4</v>
      </c>
      <c r="D409" s="68">
        <v>17979.5</v>
      </c>
      <c r="E409" s="68">
        <v>37899.599999999999</v>
      </c>
      <c r="F409" s="4">
        <f t="shared" si="80"/>
        <v>18979.599999999999</v>
      </c>
      <c r="G409" s="2">
        <f t="shared" si="81"/>
        <v>39581</v>
      </c>
      <c r="H409" s="13">
        <f t="shared" si="79"/>
        <v>-52.048710239761498</v>
      </c>
      <c r="I409" s="13"/>
      <c r="J409" s="5">
        <f t="shared" si="84"/>
        <v>-113.20000000000073</v>
      </c>
      <c r="K409">
        <v>11574.6</v>
      </c>
    </row>
    <row r="410" spans="1:11" x14ac:dyDescent="0.25">
      <c r="A410" s="10">
        <f t="shared" si="82"/>
        <v>41522</v>
      </c>
      <c r="B410" s="68">
        <v>12612.1</v>
      </c>
      <c r="C410" s="68">
        <v>9783</v>
      </c>
      <c r="D410" s="68">
        <v>171.2</v>
      </c>
      <c r="E410" s="68">
        <v>249.4</v>
      </c>
      <c r="F410" s="4">
        <f t="shared" si="80"/>
        <v>12783.300000000001</v>
      </c>
      <c r="G410" s="2">
        <f t="shared" si="81"/>
        <v>10032.4</v>
      </c>
      <c r="H410" s="13">
        <f t="shared" si="79"/>
        <v>27.420158685857832</v>
      </c>
      <c r="I410" s="13"/>
      <c r="J410" s="27">
        <f>+B410-K409</f>
        <v>1037.5</v>
      </c>
    </row>
    <row r="411" spans="1:11" x14ac:dyDescent="0.25">
      <c r="A411" s="10">
        <f t="shared" si="82"/>
        <v>41529</v>
      </c>
      <c r="B411" s="68">
        <v>12530.6</v>
      </c>
      <c r="C411" s="68">
        <v>9112.9</v>
      </c>
      <c r="D411" s="68">
        <v>690</v>
      </c>
      <c r="E411" s="68">
        <v>989.1</v>
      </c>
      <c r="F411" s="4">
        <f t="shared" si="80"/>
        <v>13220.6</v>
      </c>
      <c r="G411" s="2">
        <f t="shared" si="81"/>
        <v>10102</v>
      </c>
      <c r="H411" s="13">
        <f t="shared" si="79"/>
        <v>30.871114630766193</v>
      </c>
      <c r="I411" s="13"/>
      <c r="J411" s="27">
        <f t="shared" ref="J411:J459" si="85">+F411-F410</f>
        <v>437.29999999999927</v>
      </c>
    </row>
    <row r="412" spans="1:11" x14ac:dyDescent="0.25">
      <c r="A412" s="10">
        <f t="shared" si="82"/>
        <v>41536</v>
      </c>
      <c r="B412" s="68">
        <v>12691.6</v>
      </c>
      <c r="C412" s="68">
        <v>8433.7000000000007</v>
      </c>
      <c r="D412" s="68">
        <v>1169.0999999999999</v>
      </c>
      <c r="E412" s="68">
        <v>1668.7</v>
      </c>
      <c r="F412" s="4">
        <f t="shared" si="80"/>
        <v>13860.7</v>
      </c>
      <c r="G412" s="2">
        <f t="shared" si="81"/>
        <v>10102.400000000001</v>
      </c>
      <c r="H412" s="13">
        <f t="shared" si="79"/>
        <v>37.202050997782685</v>
      </c>
      <c r="I412" s="13"/>
      <c r="J412" s="27">
        <f t="shared" si="85"/>
        <v>640.10000000000036</v>
      </c>
    </row>
    <row r="413" spans="1:11" x14ac:dyDescent="0.25">
      <c r="A413" s="10">
        <f t="shared" si="82"/>
        <v>41543</v>
      </c>
      <c r="B413" s="68">
        <v>12921</v>
      </c>
      <c r="C413" s="68">
        <v>8330.5</v>
      </c>
      <c r="D413" s="68">
        <v>1715.3</v>
      </c>
      <c r="E413" s="68">
        <v>2098.6999999999998</v>
      </c>
      <c r="F413" s="4">
        <f t="shared" si="80"/>
        <v>14636.3</v>
      </c>
      <c r="G413" s="2">
        <f t="shared" si="81"/>
        <v>10429.200000000001</v>
      </c>
      <c r="H413" s="13">
        <f t="shared" si="79"/>
        <v>40.339623365167007</v>
      </c>
      <c r="I413" s="13"/>
      <c r="J413" s="27">
        <f t="shared" si="85"/>
        <v>775.59999999999854</v>
      </c>
    </row>
    <row r="414" spans="1:11" x14ac:dyDescent="0.25">
      <c r="A414" s="10">
        <f t="shared" si="82"/>
        <v>41550</v>
      </c>
      <c r="B414" s="68">
        <v>13644</v>
      </c>
      <c r="C414" s="68">
        <v>7813.9</v>
      </c>
      <c r="D414" s="68">
        <v>2333.4</v>
      </c>
      <c r="E414" s="68">
        <v>2619.6</v>
      </c>
      <c r="F414" s="4">
        <f t="shared" si="80"/>
        <v>15977.4</v>
      </c>
      <c r="G414" s="2">
        <f t="shared" si="81"/>
        <v>10433.5</v>
      </c>
      <c r="H414" s="13">
        <f t="shared" si="79"/>
        <v>53.135572914170702</v>
      </c>
      <c r="I414" s="13"/>
      <c r="J414" s="27">
        <f t="shared" si="85"/>
        <v>1341.1000000000004</v>
      </c>
    </row>
    <row r="415" spans="1:11" x14ac:dyDescent="0.25">
      <c r="A415" s="10">
        <f t="shared" si="82"/>
        <v>41557</v>
      </c>
      <c r="B415" s="68"/>
      <c r="F415" s="4">
        <f t="shared" si="80"/>
        <v>0</v>
      </c>
      <c r="G415" s="2">
        <f t="shared" si="81"/>
        <v>0</v>
      </c>
      <c r="H415" s="13" t="e">
        <f t="shared" si="79"/>
        <v>#DIV/0!</v>
      </c>
      <c r="I415" s="13"/>
      <c r="J415" s="27">
        <f t="shared" si="85"/>
        <v>-15977.4</v>
      </c>
    </row>
    <row r="416" spans="1:11" x14ac:dyDescent="0.25">
      <c r="A416" s="10">
        <f t="shared" si="82"/>
        <v>41564</v>
      </c>
      <c r="B416" s="68"/>
      <c r="F416" s="4">
        <f t="shared" si="80"/>
        <v>0</v>
      </c>
      <c r="G416" s="2">
        <f t="shared" si="81"/>
        <v>0</v>
      </c>
      <c r="H416" s="13" t="e">
        <f t="shared" si="79"/>
        <v>#DIV/0!</v>
      </c>
      <c r="I416" s="13"/>
      <c r="J416" s="27">
        <f t="shared" si="85"/>
        <v>0</v>
      </c>
    </row>
    <row r="417" spans="1:13" x14ac:dyDescent="0.25">
      <c r="A417" s="10">
        <f t="shared" si="82"/>
        <v>41571</v>
      </c>
      <c r="B417" s="68">
        <v>16105.1</v>
      </c>
      <c r="C417" s="68">
        <v>7194.7</v>
      </c>
      <c r="D417" s="68">
        <v>4427.7</v>
      </c>
      <c r="E417" s="68">
        <v>3715.8</v>
      </c>
      <c r="F417" s="4">
        <f t="shared" si="80"/>
        <v>20532.8</v>
      </c>
      <c r="G417" s="2">
        <f t="shared" si="81"/>
        <v>10910.5</v>
      </c>
      <c r="H417" s="13">
        <f t="shared" si="79"/>
        <v>88.193025067595428</v>
      </c>
      <c r="I417" s="13"/>
      <c r="J417" s="27">
        <f t="shared" si="85"/>
        <v>20532.8</v>
      </c>
    </row>
    <row r="418" spans="1:13" ht="15" x14ac:dyDescent="0.25">
      <c r="A418" s="10">
        <f t="shared" si="82"/>
        <v>41578</v>
      </c>
      <c r="B418" s="68">
        <v>17113.5</v>
      </c>
      <c r="C418" s="68">
        <v>6956.8</v>
      </c>
      <c r="D418" s="68">
        <v>5138</v>
      </c>
      <c r="E418" s="68">
        <v>4111.3</v>
      </c>
      <c r="F418" s="4">
        <f t="shared" si="80"/>
        <v>22251.5</v>
      </c>
      <c r="G418" s="2">
        <f t="shared" si="81"/>
        <v>11068.1</v>
      </c>
      <c r="H418" s="13">
        <f t="shared" si="79"/>
        <v>101.04173254668822</v>
      </c>
      <c r="I418" s="13"/>
      <c r="J418" s="27">
        <f t="shared" si="85"/>
        <v>1718.7000000000007</v>
      </c>
      <c r="M418" s="53"/>
    </row>
    <row r="419" spans="1:13" ht="15" x14ac:dyDescent="0.25">
      <c r="A419" s="10">
        <f t="shared" si="82"/>
        <v>41585</v>
      </c>
      <c r="B419" s="68">
        <v>17852.599999999999</v>
      </c>
      <c r="C419" s="68">
        <v>6828.6</v>
      </c>
      <c r="D419" s="68">
        <v>5601.8</v>
      </c>
      <c r="E419" s="68">
        <v>4343.3</v>
      </c>
      <c r="F419" s="4">
        <f t="shared" si="80"/>
        <v>23454.399999999998</v>
      </c>
      <c r="G419" s="2">
        <f t="shared" si="81"/>
        <v>11171.900000000001</v>
      </c>
      <c r="H419" s="13">
        <f t="shared" si="79"/>
        <v>109.94101271941203</v>
      </c>
      <c r="I419" s="13"/>
      <c r="J419" s="27">
        <f t="shared" si="85"/>
        <v>1202.8999999999978</v>
      </c>
      <c r="K419" s="53"/>
    </row>
    <row r="420" spans="1:13" x14ac:dyDescent="0.25">
      <c r="A420" s="10">
        <f t="shared" si="82"/>
        <v>41592</v>
      </c>
      <c r="B420" s="68">
        <v>18041</v>
      </c>
      <c r="C420" s="68">
        <v>7203.8</v>
      </c>
      <c r="D420" s="68">
        <v>6358.1</v>
      </c>
      <c r="E420" s="68">
        <v>4737.8999999999996</v>
      </c>
      <c r="F420" s="4">
        <f t="shared" si="80"/>
        <v>24399.1</v>
      </c>
      <c r="G420" s="2">
        <f t="shared" si="81"/>
        <v>11941.7</v>
      </c>
      <c r="H420" s="13">
        <f t="shared" si="79"/>
        <v>104.31848061833739</v>
      </c>
      <c r="I420" s="13"/>
      <c r="J420" s="27">
        <f t="shared" si="85"/>
        <v>944.70000000000073</v>
      </c>
    </row>
    <row r="421" spans="1:13" x14ac:dyDescent="0.25">
      <c r="A421" s="10">
        <f t="shared" si="82"/>
        <v>41599</v>
      </c>
      <c r="B421" s="68">
        <v>18347.400000000001</v>
      </c>
      <c r="C421" s="68">
        <v>7071.1</v>
      </c>
      <c r="D421" s="68">
        <v>7059.1</v>
      </c>
      <c r="E421" s="68">
        <v>5106.7</v>
      </c>
      <c r="F421" s="4">
        <f t="shared" si="80"/>
        <v>25406.5</v>
      </c>
      <c r="G421" s="2">
        <f t="shared" si="81"/>
        <v>12177.8</v>
      </c>
      <c r="H421" s="13">
        <f t="shared" si="79"/>
        <v>108.62963753715778</v>
      </c>
      <c r="I421" s="13"/>
      <c r="J421" s="27">
        <f t="shared" si="85"/>
        <v>1007.4000000000015</v>
      </c>
    </row>
    <row r="422" spans="1:13" x14ac:dyDescent="0.25">
      <c r="A422" s="10">
        <f t="shared" si="82"/>
        <v>41606</v>
      </c>
      <c r="B422" s="68">
        <v>17898.900000000001</v>
      </c>
      <c r="C422" s="68">
        <v>6830</v>
      </c>
      <c r="D422" s="68">
        <v>8101.2</v>
      </c>
      <c r="E422" s="68">
        <v>5399.5</v>
      </c>
      <c r="F422" s="4">
        <f t="shared" si="80"/>
        <v>26000.100000000002</v>
      </c>
      <c r="G422" s="2">
        <f t="shared" si="81"/>
        <v>12229.5</v>
      </c>
      <c r="H422" s="13">
        <f t="shared" si="79"/>
        <v>112.6014963817</v>
      </c>
      <c r="I422" s="13"/>
      <c r="J422" s="27">
        <f t="shared" si="85"/>
        <v>593.60000000000218</v>
      </c>
    </row>
    <row r="423" spans="1:13" x14ac:dyDescent="0.25">
      <c r="A423" s="10">
        <f t="shared" si="82"/>
        <v>41613</v>
      </c>
      <c r="B423" s="68">
        <v>17616.900000000001</v>
      </c>
      <c r="C423" s="68">
        <v>6830.4</v>
      </c>
      <c r="D423" s="68">
        <v>9078.7000000000007</v>
      </c>
      <c r="E423" s="68">
        <v>5657.9</v>
      </c>
      <c r="F423" s="4">
        <f t="shared" si="80"/>
        <v>26695.600000000002</v>
      </c>
      <c r="G423" s="2">
        <f t="shared" si="81"/>
        <v>12488.3</v>
      </c>
      <c r="H423" s="13">
        <f t="shared" si="79"/>
        <v>113.76488393135978</v>
      </c>
      <c r="I423" s="13"/>
      <c r="J423" s="27">
        <f t="shared" si="85"/>
        <v>695.5</v>
      </c>
    </row>
    <row r="424" spans="1:13" x14ac:dyDescent="0.25">
      <c r="A424" s="10">
        <f t="shared" si="82"/>
        <v>41620</v>
      </c>
      <c r="B424" s="68">
        <v>17750.599999999999</v>
      </c>
      <c r="C424" s="68">
        <v>6511.4</v>
      </c>
      <c r="D424" s="68">
        <v>9772</v>
      </c>
      <c r="E424" s="68">
        <v>6091.3</v>
      </c>
      <c r="F424" s="4">
        <f t="shared" si="80"/>
        <v>27522.6</v>
      </c>
      <c r="G424" s="2">
        <f t="shared" si="81"/>
        <v>12602.7</v>
      </c>
      <c r="H424" s="13">
        <f t="shared" si="79"/>
        <v>118.38653621842936</v>
      </c>
      <c r="I424" s="13"/>
      <c r="J424" s="27">
        <f t="shared" si="85"/>
        <v>826.99999999999636</v>
      </c>
    </row>
    <row r="425" spans="1:13" x14ac:dyDescent="0.25">
      <c r="A425" s="10">
        <f t="shared" si="82"/>
        <v>41627</v>
      </c>
      <c r="B425" s="68">
        <v>17880.900000000001</v>
      </c>
      <c r="C425" s="68">
        <v>6321.9</v>
      </c>
      <c r="D425" s="68">
        <v>10701.3</v>
      </c>
      <c r="E425" s="68">
        <v>6377.9</v>
      </c>
      <c r="F425" s="4">
        <f t="shared" si="80"/>
        <v>28582.2</v>
      </c>
      <c r="G425" s="2">
        <f t="shared" si="81"/>
        <v>12699.8</v>
      </c>
      <c r="H425" s="13">
        <f t="shared" si="79"/>
        <v>125.06023716908929</v>
      </c>
      <c r="I425" s="13"/>
      <c r="J425" s="27">
        <f t="shared" si="85"/>
        <v>1059.6000000000022</v>
      </c>
    </row>
    <row r="426" spans="1:13" x14ac:dyDescent="0.25">
      <c r="A426" s="10">
        <f t="shared" si="82"/>
        <v>41634</v>
      </c>
      <c r="B426" s="68">
        <v>17191.099999999999</v>
      </c>
      <c r="C426" s="68">
        <v>6173</v>
      </c>
      <c r="D426" s="68">
        <v>11347.7</v>
      </c>
      <c r="E426" s="68">
        <v>6583.2</v>
      </c>
      <c r="F426" s="4">
        <f t="shared" si="80"/>
        <v>28538.799999999999</v>
      </c>
      <c r="G426" s="2">
        <f t="shared" si="81"/>
        <v>12756.2</v>
      </c>
      <c r="H426" s="13">
        <f t="shared" si="79"/>
        <v>123.72493375770213</v>
      </c>
      <c r="I426" s="13"/>
      <c r="J426" s="27">
        <f t="shared" si="85"/>
        <v>-43.400000000001455</v>
      </c>
    </row>
    <row r="427" spans="1:13" x14ac:dyDescent="0.25">
      <c r="A427" s="10">
        <f t="shared" si="82"/>
        <v>41641</v>
      </c>
      <c r="B427" s="68">
        <v>16743.099999999999</v>
      </c>
      <c r="C427" s="68">
        <v>6078.8</v>
      </c>
      <c r="D427" s="68">
        <v>11899.6</v>
      </c>
      <c r="E427" s="68">
        <v>6690</v>
      </c>
      <c r="F427" s="4">
        <f t="shared" si="80"/>
        <v>28642.699999999997</v>
      </c>
      <c r="G427" s="2">
        <f t="shared" si="81"/>
        <v>12768.8</v>
      </c>
      <c r="H427" s="13">
        <f t="shared" si="79"/>
        <v>124.31786855460186</v>
      </c>
      <c r="I427" s="13"/>
      <c r="J427" s="27">
        <f t="shared" si="85"/>
        <v>103.89999999999782</v>
      </c>
    </row>
    <row r="428" spans="1:13" x14ac:dyDescent="0.25">
      <c r="A428" s="10">
        <f t="shared" si="82"/>
        <v>41648</v>
      </c>
      <c r="B428" s="89">
        <v>16889.599999999999</v>
      </c>
      <c r="C428" s="27">
        <v>6225.2</v>
      </c>
      <c r="D428" s="89">
        <v>12577.4</v>
      </c>
      <c r="E428" s="27">
        <v>6936.9</v>
      </c>
      <c r="F428" s="4">
        <f t="shared" si="80"/>
        <v>29467</v>
      </c>
      <c r="G428" s="2">
        <f t="shared" si="81"/>
        <v>13162.099999999999</v>
      </c>
      <c r="H428" s="13">
        <f t="shared" si="79"/>
        <v>123.87764870347438</v>
      </c>
      <c r="I428" s="13"/>
      <c r="J428" s="27">
        <f t="shared" si="85"/>
        <v>824.30000000000291</v>
      </c>
    </row>
    <row r="429" spans="1:13" x14ac:dyDescent="0.25">
      <c r="A429" s="10">
        <f t="shared" si="82"/>
        <v>41655</v>
      </c>
      <c r="B429" s="68">
        <v>16783.5</v>
      </c>
      <c r="C429" s="27">
        <v>5994.2</v>
      </c>
      <c r="D429" s="68">
        <v>13312.5</v>
      </c>
      <c r="E429" s="27">
        <v>7306.4</v>
      </c>
      <c r="F429" s="4">
        <f t="shared" si="80"/>
        <v>30096</v>
      </c>
      <c r="G429" s="2">
        <f t="shared" si="81"/>
        <v>13300.599999999999</v>
      </c>
      <c r="H429" s="13">
        <f t="shared" ref="H429:H504" si="86">+(F429/G429-1)*100</f>
        <v>126.27550636813379</v>
      </c>
      <c r="I429" s="13"/>
      <c r="J429" s="27">
        <f t="shared" si="85"/>
        <v>629</v>
      </c>
    </row>
    <row r="430" spans="1:13" x14ac:dyDescent="0.25">
      <c r="A430" s="10">
        <f t="shared" si="82"/>
        <v>41662</v>
      </c>
      <c r="B430" s="68">
        <v>17617.3</v>
      </c>
      <c r="C430" s="27">
        <v>5571.8</v>
      </c>
      <c r="D430" s="68">
        <v>14256.6</v>
      </c>
      <c r="E430" s="27">
        <v>7915.6</v>
      </c>
      <c r="F430" s="4">
        <f t="shared" ref="F430:F504" si="87">+B430+D430</f>
        <v>31873.9</v>
      </c>
      <c r="G430" s="2">
        <f t="shared" ref="G430:G504" si="88">+C430+E430</f>
        <v>13487.400000000001</v>
      </c>
      <c r="H430" s="13">
        <f t="shared" si="86"/>
        <v>136.32353159244923</v>
      </c>
      <c r="I430" s="13"/>
      <c r="J430" s="27">
        <f t="shared" si="85"/>
        <v>1777.9000000000015</v>
      </c>
    </row>
    <row r="431" spans="1:13" ht="15" x14ac:dyDescent="0.25">
      <c r="A431" s="10">
        <f t="shared" si="82"/>
        <v>41669</v>
      </c>
      <c r="B431" s="68">
        <v>18570</v>
      </c>
      <c r="C431" s="27">
        <v>5532.1</v>
      </c>
      <c r="D431" s="68">
        <v>14940.8</v>
      </c>
      <c r="E431" s="27">
        <v>8124.3</v>
      </c>
      <c r="F431" s="4">
        <f t="shared" si="87"/>
        <v>33510.800000000003</v>
      </c>
      <c r="G431" s="2">
        <f t="shared" si="88"/>
        <v>13656.400000000001</v>
      </c>
      <c r="H431" s="13">
        <f t="shared" si="86"/>
        <v>145.38531384552294</v>
      </c>
      <c r="I431" s="13"/>
      <c r="J431" s="27">
        <f t="shared" si="85"/>
        <v>1636.9000000000015</v>
      </c>
      <c r="K431" s="53"/>
    </row>
    <row r="432" spans="1:13" ht="15" x14ac:dyDescent="0.25">
      <c r="A432" s="10">
        <f t="shared" si="82"/>
        <v>41676</v>
      </c>
      <c r="B432" s="68">
        <v>18887.3</v>
      </c>
      <c r="C432" s="27">
        <v>5365.2</v>
      </c>
      <c r="D432" s="68">
        <v>15717</v>
      </c>
      <c r="E432" s="27">
        <v>8516.6</v>
      </c>
      <c r="F432" s="4">
        <f t="shared" si="87"/>
        <v>34604.300000000003</v>
      </c>
      <c r="G432" s="2">
        <f t="shared" si="88"/>
        <v>13881.8</v>
      </c>
      <c r="H432" s="13">
        <f t="shared" si="86"/>
        <v>149.27819158898706</v>
      </c>
      <c r="I432" s="13"/>
      <c r="J432" s="27">
        <f t="shared" si="85"/>
        <v>1093.5</v>
      </c>
      <c r="L432" s="53"/>
    </row>
    <row r="433" spans="1:14" ht="15" x14ac:dyDescent="0.25">
      <c r="A433" s="10">
        <f t="shared" si="82"/>
        <v>41683</v>
      </c>
      <c r="B433" s="68">
        <v>18833.8</v>
      </c>
      <c r="C433" s="27">
        <v>5470.2</v>
      </c>
      <c r="D433" s="68">
        <v>16641.900000000001</v>
      </c>
      <c r="E433" s="27">
        <v>8773.4</v>
      </c>
      <c r="F433" s="4">
        <f t="shared" si="87"/>
        <v>35475.699999999997</v>
      </c>
      <c r="G433" s="2">
        <f t="shared" si="88"/>
        <v>14243.599999999999</v>
      </c>
      <c r="H433" s="13">
        <f t="shared" si="86"/>
        <v>149.0641410879272</v>
      </c>
      <c r="I433" s="13"/>
      <c r="J433" s="27">
        <f t="shared" si="85"/>
        <v>871.39999999999418</v>
      </c>
      <c r="L433" s="53"/>
    </row>
    <row r="434" spans="1:14" x14ac:dyDescent="0.25">
      <c r="A434" s="10">
        <f t="shared" si="82"/>
        <v>41690</v>
      </c>
      <c r="B434" s="68">
        <v>18821.5</v>
      </c>
      <c r="C434" s="27">
        <v>5476.5</v>
      </c>
      <c r="D434" s="68">
        <v>17315</v>
      </c>
      <c r="E434" s="27">
        <v>9069.7000000000007</v>
      </c>
      <c r="F434" s="4">
        <f t="shared" si="87"/>
        <v>36136.5</v>
      </c>
      <c r="G434" s="2">
        <f t="shared" si="88"/>
        <v>14546.2</v>
      </c>
      <c r="H434" s="13">
        <f t="shared" si="86"/>
        <v>148.42570568258378</v>
      </c>
      <c r="I434" s="13"/>
      <c r="J434" s="27">
        <f t="shared" si="85"/>
        <v>660.80000000000291</v>
      </c>
    </row>
    <row r="435" spans="1:14" x14ac:dyDescent="0.25">
      <c r="A435" s="10">
        <f t="shared" si="82"/>
        <v>41697</v>
      </c>
      <c r="B435" s="68">
        <v>19201.400000000001</v>
      </c>
      <c r="C435" s="27">
        <v>5059.3999999999996</v>
      </c>
      <c r="D435" s="68">
        <v>18390.2</v>
      </c>
      <c r="E435" s="27">
        <v>9437</v>
      </c>
      <c r="F435" s="4">
        <f t="shared" si="87"/>
        <v>37591.600000000006</v>
      </c>
      <c r="G435" s="2">
        <f t="shared" si="88"/>
        <v>14496.4</v>
      </c>
      <c r="H435" s="13">
        <f t="shared" si="86"/>
        <v>159.31679589415307</v>
      </c>
      <c r="I435" s="13"/>
      <c r="J435" s="27">
        <f t="shared" si="85"/>
        <v>1455.1000000000058</v>
      </c>
    </row>
    <row r="436" spans="1:14" x14ac:dyDescent="0.25">
      <c r="A436" s="10">
        <f t="shared" si="82"/>
        <v>41704</v>
      </c>
      <c r="B436" s="68">
        <v>18977.400000000001</v>
      </c>
      <c r="C436" s="27">
        <v>4933.5</v>
      </c>
      <c r="D436" s="68">
        <v>19240.599999999999</v>
      </c>
      <c r="E436" s="27">
        <v>9845.2000000000007</v>
      </c>
      <c r="F436" s="4">
        <f t="shared" si="87"/>
        <v>38218</v>
      </c>
      <c r="G436" s="2">
        <f t="shared" si="88"/>
        <v>14778.7</v>
      </c>
      <c r="H436" s="13">
        <f t="shared" si="86"/>
        <v>158.60190679829756</v>
      </c>
      <c r="I436" s="13"/>
      <c r="J436" s="27">
        <f t="shared" si="85"/>
        <v>626.39999999999418</v>
      </c>
    </row>
    <row r="437" spans="1:14" x14ac:dyDescent="0.25">
      <c r="A437" s="10">
        <f t="shared" si="82"/>
        <v>41711</v>
      </c>
      <c r="B437" s="68">
        <v>18796.099999999999</v>
      </c>
      <c r="C437" s="27">
        <v>4607.2</v>
      </c>
      <c r="D437" s="68">
        <v>20167.7</v>
      </c>
      <c r="E437" s="27">
        <v>10263.6</v>
      </c>
      <c r="F437" s="4">
        <f t="shared" si="87"/>
        <v>38963.800000000003</v>
      </c>
      <c r="G437" s="2">
        <f t="shared" si="88"/>
        <v>14870.8</v>
      </c>
      <c r="H437" s="13">
        <f t="shared" si="86"/>
        <v>162.01549345025151</v>
      </c>
      <c r="I437" s="13"/>
      <c r="J437" s="27">
        <f t="shared" si="85"/>
        <v>745.80000000000291</v>
      </c>
    </row>
    <row r="438" spans="1:14" x14ac:dyDescent="0.25">
      <c r="A438" s="10">
        <f t="shared" si="82"/>
        <v>41718</v>
      </c>
      <c r="B438" s="68">
        <v>18974.400000000001</v>
      </c>
      <c r="C438" s="27">
        <v>4517.8999999999996</v>
      </c>
      <c r="D438" s="68">
        <v>21397.7</v>
      </c>
      <c r="E438" s="27">
        <v>10648.8</v>
      </c>
      <c r="F438" s="4">
        <f t="shared" si="87"/>
        <v>40372.100000000006</v>
      </c>
      <c r="G438" s="2">
        <f t="shared" si="88"/>
        <v>15166.699999999999</v>
      </c>
      <c r="H438" s="13">
        <f t="shared" si="86"/>
        <v>166.18908529871371</v>
      </c>
      <c r="I438" s="13"/>
      <c r="J438" s="27">
        <f t="shared" si="85"/>
        <v>1408.3000000000029</v>
      </c>
    </row>
    <row r="439" spans="1:14" x14ac:dyDescent="0.25">
      <c r="A439" s="10">
        <f t="shared" si="82"/>
        <v>41725</v>
      </c>
      <c r="B439" s="68">
        <v>18509.400000000001</v>
      </c>
      <c r="C439" s="27">
        <v>4306</v>
      </c>
      <c r="D439" s="68">
        <v>22823.4</v>
      </c>
      <c r="E439" s="27">
        <v>11214.3</v>
      </c>
      <c r="F439" s="4">
        <f t="shared" si="87"/>
        <v>41332.800000000003</v>
      </c>
      <c r="G439" s="2">
        <f t="shared" si="88"/>
        <v>15520.3</v>
      </c>
      <c r="H439" s="13">
        <f t="shared" si="86"/>
        <v>166.3144397981998</v>
      </c>
      <c r="I439" s="13"/>
      <c r="J439" s="27">
        <f t="shared" si="85"/>
        <v>960.69999999999709</v>
      </c>
    </row>
    <row r="440" spans="1:14" x14ac:dyDescent="0.25">
      <c r="A440" s="10">
        <f t="shared" si="82"/>
        <v>41732</v>
      </c>
      <c r="B440" s="68">
        <v>17950.7</v>
      </c>
      <c r="C440" s="27">
        <v>4211.3999999999996</v>
      </c>
      <c r="D440" s="68">
        <v>24014.799999999999</v>
      </c>
      <c r="E440" s="27">
        <v>11494.1</v>
      </c>
      <c r="F440" s="4">
        <f t="shared" si="87"/>
        <v>41965.5</v>
      </c>
      <c r="G440" s="2">
        <f t="shared" si="88"/>
        <v>15705.5</v>
      </c>
      <c r="H440" s="13">
        <f t="shared" si="86"/>
        <v>167.20257234726691</v>
      </c>
      <c r="I440" s="13"/>
      <c r="J440" s="27">
        <f t="shared" si="85"/>
        <v>632.69999999999709</v>
      </c>
    </row>
    <row r="441" spans="1:14" x14ac:dyDescent="0.25">
      <c r="A441" s="10">
        <f t="shared" si="82"/>
        <v>41739</v>
      </c>
      <c r="B441" s="68">
        <v>17441.599999999999</v>
      </c>
      <c r="C441" s="27">
        <v>4310.2</v>
      </c>
      <c r="D441" s="68">
        <v>25125.7</v>
      </c>
      <c r="E441" s="27">
        <v>11795.6</v>
      </c>
      <c r="F441" s="4">
        <f t="shared" si="87"/>
        <v>42567.3</v>
      </c>
      <c r="G441" s="2">
        <f t="shared" si="88"/>
        <v>16105.8</v>
      </c>
      <c r="H441" s="13">
        <f t="shared" si="86"/>
        <v>164.29795477405656</v>
      </c>
      <c r="I441" s="13"/>
      <c r="J441" s="27">
        <f t="shared" si="85"/>
        <v>601.80000000000291</v>
      </c>
    </row>
    <row r="442" spans="1:14" x14ac:dyDescent="0.25">
      <c r="A442" s="10">
        <f t="shared" si="82"/>
        <v>41746</v>
      </c>
      <c r="B442" s="68">
        <v>16439.5</v>
      </c>
      <c r="C442" s="27">
        <v>4302.8999999999996</v>
      </c>
      <c r="D442" s="68">
        <v>26683.8</v>
      </c>
      <c r="E442" s="27">
        <v>12117.7</v>
      </c>
      <c r="F442" s="4">
        <f t="shared" si="87"/>
        <v>43123.3</v>
      </c>
      <c r="G442" s="2">
        <f t="shared" si="88"/>
        <v>16420.599999999999</v>
      </c>
      <c r="H442" s="13">
        <f t="shared" si="86"/>
        <v>162.61707854767798</v>
      </c>
      <c r="I442" s="13"/>
      <c r="J442" s="27">
        <f t="shared" si="85"/>
        <v>556</v>
      </c>
    </row>
    <row r="443" spans="1:14" x14ac:dyDescent="0.25">
      <c r="A443" s="10">
        <f t="shared" si="82"/>
        <v>41753</v>
      </c>
      <c r="B443" s="68">
        <v>16161.4</v>
      </c>
      <c r="C443" s="27">
        <v>4228.3</v>
      </c>
      <c r="D443" s="92">
        <v>27895.8</v>
      </c>
      <c r="E443" s="27">
        <v>12521.5</v>
      </c>
      <c r="F443" s="4">
        <f t="shared" si="87"/>
        <v>44057.2</v>
      </c>
      <c r="G443" s="2">
        <f t="shared" si="88"/>
        <v>16749.8</v>
      </c>
      <c r="H443" s="13">
        <f t="shared" si="86"/>
        <v>163.03120037254178</v>
      </c>
      <c r="I443" s="13"/>
      <c r="J443" s="27">
        <f t="shared" si="85"/>
        <v>933.89999999999418</v>
      </c>
      <c r="K443" s="24">
        <v>2641.9</v>
      </c>
    </row>
    <row r="444" spans="1:14" x14ac:dyDescent="0.25">
      <c r="A444" s="10">
        <f t="shared" si="82"/>
        <v>41760</v>
      </c>
      <c r="B444" s="68">
        <v>14907.6</v>
      </c>
      <c r="C444" s="27">
        <v>4152.1000000000004</v>
      </c>
      <c r="D444" s="68">
        <v>29261.599999999999</v>
      </c>
      <c r="E444" s="27">
        <v>12713.6</v>
      </c>
      <c r="F444" s="4">
        <f t="shared" si="87"/>
        <v>44169.2</v>
      </c>
      <c r="G444" s="2">
        <f t="shared" si="88"/>
        <v>16865.7</v>
      </c>
      <c r="H444" s="13">
        <f t="shared" si="86"/>
        <v>161.88773664893836</v>
      </c>
      <c r="I444" s="13"/>
      <c r="J444" s="27">
        <f t="shared" si="85"/>
        <v>112</v>
      </c>
      <c r="K444" s="49">
        <v>2762.9</v>
      </c>
    </row>
    <row r="445" spans="1:14" ht="15" x14ac:dyDescent="0.25">
      <c r="A445" s="10">
        <f t="shared" si="82"/>
        <v>41767</v>
      </c>
      <c r="B445" s="68">
        <v>14227.3</v>
      </c>
      <c r="C445" s="27">
        <v>4073.5</v>
      </c>
      <c r="D445" s="68">
        <v>30284.9</v>
      </c>
      <c r="E445" s="27">
        <v>13012.1</v>
      </c>
      <c r="F445" s="4">
        <f t="shared" si="87"/>
        <v>44512.2</v>
      </c>
      <c r="G445" s="2">
        <f t="shared" si="88"/>
        <v>17085.599999999999</v>
      </c>
      <c r="H445" s="13">
        <f t="shared" si="86"/>
        <v>160.52465233881165</v>
      </c>
      <c r="I445" s="13"/>
      <c r="J445" s="27">
        <f t="shared" si="85"/>
        <v>343</v>
      </c>
      <c r="K445">
        <v>2810.2</v>
      </c>
      <c r="M445" s="53"/>
    </row>
    <row r="446" spans="1:14" ht="15" x14ac:dyDescent="0.25">
      <c r="A446" s="10">
        <f t="shared" ref="A446:A509" si="89">+A445+7</f>
        <v>41774</v>
      </c>
      <c r="B446" s="68">
        <v>13576</v>
      </c>
      <c r="C446" s="27">
        <v>3908</v>
      </c>
      <c r="D446" s="68">
        <v>31444</v>
      </c>
      <c r="E446" s="27">
        <v>13282.1</v>
      </c>
      <c r="F446" s="4">
        <f t="shared" si="87"/>
        <v>45020</v>
      </c>
      <c r="G446" s="2">
        <f t="shared" si="88"/>
        <v>17190.099999999999</v>
      </c>
      <c r="H446" s="13">
        <f t="shared" si="86"/>
        <v>161.89492789454397</v>
      </c>
      <c r="I446" s="13"/>
      <c r="J446" s="27">
        <f t="shared" si="85"/>
        <v>507.80000000000291</v>
      </c>
      <c r="K446">
        <v>2872.7</v>
      </c>
      <c r="M446" s="53"/>
      <c r="N446" s="53"/>
    </row>
    <row r="447" spans="1:14" ht="15" x14ac:dyDescent="0.25">
      <c r="A447" s="10">
        <f t="shared" si="89"/>
        <v>41781</v>
      </c>
      <c r="B447" s="68">
        <v>12987.2</v>
      </c>
      <c r="C447" s="27">
        <v>3639.1</v>
      </c>
      <c r="D447" s="68">
        <v>32654.2</v>
      </c>
      <c r="E447" s="27">
        <v>13636.8</v>
      </c>
      <c r="F447" s="4">
        <f t="shared" si="87"/>
        <v>45641.4</v>
      </c>
      <c r="G447" s="2">
        <f t="shared" si="88"/>
        <v>17275.899999999998</v>
      </c>
      <c r="H447" s="13">
        <f t="shared" si="86"/>
        <v>164.19115646652278</v>
      </c>
      <c r="I447" s="13"/>
      <c r="J447" s="27">
        <f t="shared" si="85"/>
        <v>621.40000000000146</v>
      </c>
      <c r="K447">
        <v>2963.7</v>
      </c>
      <c r="M447" s="53"/>
      <c r="N447" s="52"/>
    </row>
    <row r="448" spans="1:14" x14ac:dyDescent="0.25">
      <c r="A448" s="10">
        <f t="shared" si="89"/>
        <v>41788</v>
      </c>
      <c r="B448" s="68">
        <v>12378.3</v>
      </c>
      <c r="C448" s="27">
        <v>3386.5</v>
      </c>
      <c r="D448" s="68">
        <v>33769.699999999997</v>
      </c>
      <c r="E448" s="27">
        <v>13996.6</v>
      </c>
      <c r="F448" s="4">
        <f t="shared" si="87"/>
        <v>46148</v>
      </c>
      <c r="G448" s="2">
        <f t="shared" si="88"/>
        <v>17383.099999999999</v>
      </c>
      <c r="H448" s="13">
        <f t="shared" si="86"/>
        <v>165.47623841547252</v>
      </c>
      <c r="I448" s="13"/>
      <c r="J448" s="27">
        <f t="shared" si="85"/>
        <v>506.59999999999854</v>
      </c>
      <c r="K448">
        <v>2983.3</v>
      </c>
      <c r="M448" s="52"/>
      <c r="N448" s="52"/>
    </row>
    <row r="449" spans="1:14" ht="15" x14ac:dyDescent="0.25">
      <c r="A449" s="10">
        <f t="shared" si="89"/>
        <v>41795</v>
      </c>
      <c r="B449" s="68">
        <v>11717.5</v>
      </c>
      <c r="C449" s="27">
        <v>3235.2</v>
      </c>
      <c r="D449" s="68">
        <v>34840.199999999997</v>
      </c>
      <c r="E449" s="27">
        <v>14229.4</v>
      </c>
      <c r="F449" s="4">
        <f t="shared" si="87"/>
        <v>46557.7</v>
      </c>
      <c r="G449" s="2">
        <f t="shared" si="88"/>
        <v>17464.599999999999</v>
      </c>
      <c r="H449" s="13">
        <f t="shared" si="86"/>
        <v>166.58325985135644</v>
      </c>
      <c r="I449" s="13"/>
      <c r="J449" s="27">
        <f t="shared" si="85"/>
        <v>409.69999999999709</v>
      </c>
      <c r="K449">
        <v>3088.8</v>
      </c>
      <c r="M449" s="52"/>
      <c r="N449" s="53"/>
    </row>
    <row r="450" spans="1:14" ht="15" x14ac:dyDescent="0.25">
      <c r="A450" s="10">
        <f t="shared" si="89"/>
        <v>41802</v>
      </c>
      <c r="B450" s="68">
        <v>10703.6</v>
      </c>
      <c r="C450" s="27">
        <v>3046.2</v>
      </c>
      <c r="D450" s="68">
        <v>35963.199999999997</v>
      </c>
      <c r="E450" s="27">
        <v>14551.8</v>
      </c>
      <c r="F450" s="4">
        <f t="shared" si="87"/>
        <v>46666.799999999996</v>
      </c>
      <c r="G450" s="2">
        <f t="shared" si="88"/>
        <v>17598</v>
      </c>
      <c r="H450" s="13">
        <f t="shared" si="86"/>
        <v>165.18240709171494</v>
      </c>
      <c r="I450" s="13"/>
      <c r="J450" s="27">
        <f t="shared" si="85"/>
        <v>109.09999999999854</v>
      </c>
      <c r="K450">
        <v>3167.7</v>
      </c>
      <c r="M450" s="53"/>
      <c r="N450" s="53"/>
    </row>
    <row r="451" spans="1:14" ht="15" x14ac:dyDescent="0.25">
      <c r="A451" s="10">
        <f t="shared" si="89"/>
        <v>41809</v>
      </c>
      <c r="B451" s="68">
        <v>9870.5</v>
      </c>
      <c r="C451" s="27">
        <v>3231.6</v>
      </c>
      <c r="D451" s="68">
        <v>37051.699999999997</v>
      </c>
      <c r="E451" s="27">
        <v>14703</v>
      </c>
      <c r="F451" s="4">
        <f t="shared" si="87"/>
        <v>46922.2</v>
      </c>
      <c r="G451" s="2">
        <f t="shared" si="88"/>
        <v>17934.599999999999</v>
      </c>
      <c r="H451" s="13">
        <f t="shared" si="86"/>
        <v>161.6294759849676</v>
      </c>
      <c r="I451" s="13"/>
      <c r="J451" s="27">
        <f t="shared" si="85"/>
        <v>255.40000000000146</v>
      </c>
      <c r="K451">
        <v>3399.8</v>
      </c>
      <c r="M451" s="53"/>
      <c r="N451" s="53"/>
    </row>
    <row r="452" spans="1:14" ht="15" x14ac:dyDescent="0.25">
      <c r="A452" s="10">
        <f t="shared" si="89"/>
        <v>41816</v>
      </c>
      <c r="B452" s="68">
        <v>9251.7000000000007</v>
      </c>
      <c r="C452" s="27">
        <v>3111.3</v>
      </c>
      <c r="D452" s="68">
        <v>37961.300000000003</v>
      </c>
      <c r="E452" s="27">
        <v>15056.4</v>
      </c>
      <c r="F452" s="4">
        <f t="shared" si="87"/>
        <v>47213</v>
      </c>
      <c r="G452" s="2">
        <f t="shared" si="88"/>
        <v>18167.7</v>
      </c>
      <c r="H452" s="13">
        <f t="shared" si="86"/>
        <v>159.87329161093587</v>
      </c>
      <c r="I452" s="13"/>
      <c r="J452" s="27">
        <f t="shared" si="85"/>
        <v>290.80000000000291</v>
      </c>
      <c r="K452">
        <v>3874.5</v>
      </c>
      <c r="M452" s="53"/>
      <c r="N452" s="53"/>
    </row>
    <row r="453" spans="1:14" ht="15" x14ac:dyDescent="0.25">
      <c r="A453" s="10">
        <f t="shared" si="89"/>
        <v>41823</v>
      </c>
      <c r="B453" s="68">
        <v>8407.6</v>
      </c>
      <c r="C453" s="27">
        <v>3237.5</v>
      </c>
      <c r="D453" s="68">
        <v>39168.300000000003</v>
      </c>
      <c r="E453" s="27">
        <v>15322.2</v>
      </c>
      <c r="F453" s="4">
        <f t="shared" si="87"/>
        <v>47575.9</v>
      </c>
      <c r="G453" s="2">
        <f t="shared" si="88"/>
        <v>18559.7</v>
      </c>
      <c r="H453" s="13">
        <f t="shared" si="86"/>
        <v>156.33981152712599</v>
      </c>
      <c r="I453" s="13"/>
      <c r="J453" s="27">
        <f t="shared" si="85"/>
        <v>362.90000000000146</v>
      </c>
      <c r="K453">
        <v>4256.2</v>
      </c>
      <c r="M453" s="53"/>
      <c r="N453" s="53"/>
    </row>
    <row r="454" spans="1:14" ht="15" x14ac:dyDescent="0.25">
      <c r="A454" s="10">
        <f t="shared" si="89"/>
        <v>41830</v>
      </c>
      <c r="B454" s="68">
        <v>8073.4</v>
      </c>
      <c r="C454" s="27">
        <v>2983.1</v>
      </c>
      <c r="D454" s="68">
        <v>40076.199999999997</v>
      </c>
      <c r="E454" s="27">
        <v>15729.5</v>
      </c>
      <c r="F454" s="4">
        <f t="shared" si="87"/>
        <v>48149.599999999999</v>
      </c>
      <c r="G454" s="2">
        <f t="shared" si="88"/>
        <v>18712.599999999999</v>
      </c>
      <c r="H454" s="13">
        <f t="shared" si="86"/>
        <v>157.31111657385935</v>
      </c>
      <c r="I454" s="13"/>
      <c r="J454" s="27">
        <f t="shared" si="85"/>
        <v>573.69999999999709</v>
      </c>
      <c r="K454">
        <v>4751.1000000000004</v>
      </c>
      <c r="M454" s="53"/>
      <c r="N454" s="53"/>
    </row>
    <row r="455" spans="1:14" ht="15" x14ac:dyDescent="0.25">
      <c r="A455" s="10">
        <f t="shared" si="89"/>
        <v>41837</v>
      </c>
      <c r="B455" s="68">
        <v>7372.4</v>
      </c>
      <c r="C455" s="27">
        <v>2715.3</v>
      </c>
      <c r="D455" s="68">
        <v>41068.699999999997</v>
      </c>
      <c r="E455" s="27">
        <v>15969.4</v>
      </c>
      <c r="F455" s="4">
        <f t="shared" si="87"/>
        <v>48441.1</v>
      </c>
      <c r="G455" s="2">
        <f t="shared" si="88"/>
        <v>18684.7</v>
      </c>
      <c r="H455" s="13">
        <f t="shared" si="86"/>
        <v>159.25543359004962</v>
      </c>
      <c r="I455" s="13"/>
      <c r="J455" s="27">
        <f t="shared" si="85"/>
        <v>291.5</v>
      </c>
      <c r="K455">
        <v>5894.6</v>
      </c>
      <c r="M455" s="53"/>
      <c r="N455" s="53"/>
    </row>
    <row r="456" spans="1:14" ht="15" x14ac:dyDescent="0.25">
      <c r="A456" s="10">
        <f t="shared" si="89"/>
        <v>41844</v>
      </c>
      <c r="B456" s="68">
        <v>6680.8</v>
      </c>
      <c r="C456" s="27">
        <v>2521.1999999999998</v>
      </c>
      <c r="D456" s="68">
        <v>41934.199999999997</v>
      </c>
      <c r="E456" s="27">
        <v>16297.5</v>
      </c>
      <c r="F456" s="4">
        <f t="shared" si="87"/>
        <v>48615</v>
      </c>
      <c r="G456" s="2">
        <f t="shared" si="88"/>
        <v>18818.7</v>
      </c>
      <c r="H456" s="13">
        <f t="shared" si="86"/>
        <v>158.33346617991677</v>
      </c>
      <c r="I456" s="13"/>
      <c r="J456" s="27">
        <f t="shared" si="85"/>
        <v>173.90000000000146</v>
      </c>
      <c r="K456">
        <v>6987.8</v>
      </c>
      <c r="M456" s="53"/>
      <c r="N456" s="53"/>
    </row>
    <row r="457" spans="1:14" ht="15" x14ac:dyDescent="0.25">
      <c r="A457" s="10">
        <f t="shared" si="89"/>
        <v>41851</v>
      </c>
      <c r="B457" s="68">
        <v>5729.9</v>
      </c>
      <c r="C457" s="27">
        <v>2380.9</v>
      </c>
      <c r="D457" s="68">
        <v>43005.9</v>
      </c>
      <c r="E457" s="27">
        <v>16727.8</v>
      </c>
      <c r="F457" s="4">
        <f t="shared" si="87"/>
        <v>48735.8</v>
      </c>
      <c r="G457" s="2">
        <f t="shared" si="88"/>
        <v>19108.7</v>
      </c>
      <c r="H457" s="13">
        <f t="shared" si="86"/>
        <v>155.04508417631763</v>
      </c>
      <c r="I457" s="13"/>
      <c r="J457" s="27">
        <f t="shared" si="85"/>
        <v>120.80000000000291</v>
      </c>
      <c r="K457">
        <v>7746.5</v>
      </c>
      <c r="M457" s="53"/>
      <c r="N457" s="53"/>
    </row>
    <row r="458" spans="1:14" ht="15" x14ac:dyDescent="0.25">
      <c r="A458" s="10">
        <f t="shared" si="89"/>
        <v>41858</v>
      </c>
      <c r="B458" s="68">
        <v>4891</v>
      </c>
      <c r="C458" s="27">
        <v>1944.4</v>
      </c>
      <c r="D458" s="68">
        <v>43727.7</v>
      </c>
      <c r="E458" s="27">
        <v>17105.3</v>
      </c>
      <c r="F458" s="4">
        <f t="shared" si="87"/>
        <v>48618.7</v>
      </c>
      <c r="G458" s="2">
        <f t="shared" si="88"/>
        <v>19049.7</v>
      </c>
      <c r="H458" s="13">
        <f t="shared" si="86"/>
        <v>155.22029218307898</v>
      </c>
      <c r="I458" s="13"/>
      <c r="J458" s="27">
        <f t="shared" si="85"/>
        <v>-117.10000000000582</v>
      </c>
      <c r="K458">
        <v>8534.2999999999993</v>
      </c>
      <c r="M458" s="53"/>
      <c r="N458" s="53"/>
    </row>
    <row r="459" spans="1:14" ht="15" x14ac:dyDescent="0.25">
      <c r="A459" s="10">
        <f t="shared" si="89"/>
        <v>41865</v>
      </c>
      <c r="B459" s="68">
        <v>3846.5</v>
      </c>
      <c r="C459" s="27">
        <v>1829.1</v>
      </c>
      <c r="D459" s="68">
        <v>44872</v>
      </c>
      <c r="E459" s="27">
        <v>17278.8</v>
      </c>
      <c r="F459" s="4">
        <f t="shared" si="87"/>
        <v>48718.5</v>
      </c>
      <c r="G459" s="2">
        <f t="shared" si="88"/>
        <v>19107.899999999998</v>
      </c>
      <c r="H459" s="13">
        <f t="shared" si="86"/>
        <v>154.96522380795378</v>
      </c>
      <c r="I459" s="13"/>
      <c r="J459" s="27">
        <f t="shared" si="85"/>
        <v>99.80000000000291</v>
      </c>
      <c r="K459">
        <v>9253.7000000000007</v>
      </c>
      <c r="M459" s="53"/>
      <c r="N459" s="53"/>
    </row>
    <row r="460" spans="1:14" ht="15" x14ac:dyDescent="0.25">
      <c r="A460" s="10">
        <f t="shared" si="89"/>
        <v>41872</v>
      </c>
      <c r="B460" s="68">
        <v>2811.1</v>
      </c>
      <c r="C460" s="27">
        <v>1484.7</v>
      </c>
      <c r="D460" s="68">
        <v>45845.1</v>
      </c>
      <c r="E460" s="27">
        <v>17608.099999999999</v>
      </c>
      <c r="F460" s="4">
        <f t="shared" si="87"/>
        <v>48656.2</v>
      </c>
      <c r="G460" s="2">
        <f t="shared" si="88"/>
        <v>19092.8</v>
      </c>
      <c r="H460" s="13">
        <f t="shared" si="86"/>
        <v>154.84056817229529</v>
      </c>
      <c r="I460" s="13"/>
      <c r="J460" s="27">
        <f t="shared" ref="J460:J504" si="90">+F460-F459</f>
        <v>-62.30000000000291</v>
      </c>
      <c r="K460">
        <v>9949.2999999999993</v>
      </c>
      <c r="M460" s="53"/>
      <c r="N460" s="53"/>
    </row>
    <row r="461" spans="1:14" ht="15" x14ac:dyDescent="0.25">
      <c r="A461" s="10">
        <f t="shared" si="89"/>
        <v>41879</v>
      </c>
      <c r="B461" s="68">
        <v>1781.1</v>
      </c>
      <c r="C461" s="27">
        <v>1000.1</v>
      </c>
      <c r="D461" s="68">
        <v>46867.6</v>
      </c>
      <c r="E461" s="27">
        <v>17979.5</v>
      </c>
      <c r="F461" s="4">
        <f t="shared" si="87"/>
        <v>48648.7</v>
      </c>
      <c r="G461" s="2">
        <f t="shared" si="88"/>
        <v>18979.599999999999</v>
      </c>
      <c r="H461" s="13">
        <f t="shared" si="86"/>
        <v>156.32099728129151</v>
      </c>
      <c r="I461" s="13"/>
      <c r="J461" s="27">
        <f t="shared" si="90"/>
        <v>-7.5</v>
      </c>
      <c r="K461" s="160">
        <v>10474.9</v>
      </c>
      <c r="M461" s="53"/>
      <c r="N461" s="53"/>
    </row>
    <row r="462" spans="1:14" s="90" customFormat="1" ht="15" x14ac:dyDescent="0.25">
      <c r="A462" s="95">
        <f t="shared" si="89"/>
        <v>41886</v>
      </c>
      <c r="B462">
        <v>11684.1</v>
      </c>
      <c r="C462">
        <v>12612.1</v>
      </c>
      <c r="D462">
        <v>695.5</v>
      </c>
      <c r="E462">
        <v>171.2</v>
      </c>
      <c r="F462" s="4">
        <f t="shared" si="87"/>
        <v>12379.6</v>
      </c>
      <c r="G462" s="137">
        <f t="shared" si="88"/>
        <v>12783.300000000001</v>
      </c>
      <c r="H462" s="138">
        <f t="shared" si="86"/>
        <v>-3.1580264876831521</v>
      </c>
      <c r="I462" s="138"/>
      <c r="J462" s="96">
        <f>+G462-K461</f>
        <v>2308.4000000000015</v>
      </c>
      <c r="M462" s="97"/>
      <c r="N462" s="97"/>
    </row>
    <row r="463" spans="1:14" ht="15" x14ac:dyDescent="0.25">
      <c r="A463" s="10">
        <f t="shared" si="89"/>
        <v>41893</v>
      </c>
      <c r="B463" s="68">
        <v>11621.3</v>
      </c>
      <c r="C463" s="27">
        <v>12530.6</v>
      </c>
      <c r="D463" s="68">
        <v>1417.9</v>
      </c>
      <c r="E463" s="27">
        <v>690</v>
      </c>
      <c r="F463" s="4">
        <f t="shared" si="87"/>
        <v>13039.199999999999</v>
      </c>
      <c r="G463" s="2">
        <f t="shared" si="88"/>
        <v>13220.6</v>
      </c>
      <c r="H463" s="13">
        <f t="shared" si="86"/>
        <v>-1.3721011149267159</v>
      </c>
      <c r="I463" s="13"/>
      <c r="J463" s="27">
        <f t="shared" si="90"/>
        <v>659.59999999999854</v>
      </c>
      <c r="M463" s="53"/>
      <c r="N463" s="53"/>
    </row>
    <row r="464" spans="1:14" ht="15" x14ac:dyDescent="0.25">
      <c r="A464" s="10">
        <f t="shared" si="89"/>
        <v>41900</v>
      </c>
      <c r="B464" s="68">
        <v>11419.1</v>
      </c>
      <c r="C464" s="27">
        <v>12691.6</v>
      </c>
      <c r="D464" s="68">
        <v>2456.5</v>
      </c>
      <c r="E464" s="27">
        <v>1169.0999999999999</v>
      </c>
      <c r="F464" s="4">
        <f t="shared" si="87"/>
        <v>13875.6</v>
      </c>
      <c r="G464" s="2">
        <f t="shared" si="88"/>
        <v>13860.7</v>
      </c>
      <c r="H464" s="13">
        <f t="shared" si="86"/>
        <v>0.1074981783026896</v>
      </c>
      <c r="I464" s="13"/>
      <c r="J464" s="27">
        <f t="shared" si="90"/>
        <v>836.40000000000146</v>
      </c>
      <c r="M464" s="53"/>
      <c r="N464" s="53"/>
    </row>
    <row r="465" spans="1:14" ht="15" x14ac:dyDescent="0.25">
      <c r="A465" s="10">
        <f t="shared" si="89"/>
        <v>41907</v>
      </c>
      <c r="B465" s="68">
        <v>11436.7</v>
      </c>
      <c r="C465" s="27">
        <v>12920.6</v>
      </c>
      <c r="D465" s="68">
        <v>3076.9</v>
      </c>
      <c r="E465" s="27">
        <v>1715.3</v>
      </c>
      <c r="F465" s="4">
        <f t="shared" si="87"/>
        <v>14513.6</v>
      </c>
      <c r="G465" s="2">
        <f t="shared" si="88"/>
        <v>14635.9</v>
      </c>
      <c r="H465" s="13">
        <f t="shared" si="86"/>
        <v>-0.8356165319522546</v>
      </c>
      <c r="I465" s="13"/>
      <c r="J465" s="27">
        <f t="shared" si="90"/>
        <v>638</v>
      </c>
      <c r="M465" s="53"/>
      <c r="N465" s="53"/>
    </row>
    <row r="466" spans="1:14" ht="15" x14ac:dyDescent="0.25">
      <c r="A466" s="10">
        <f t="shared" si="89"/>
        <v>41914</v>
      </c>
      <c r="B466" s="68">
        <v>11243.3</v>
      </c>
      <c r="C466" s="27">
        <v>13644</v>
      </c>
      <c r="D466" s="68">
        <v>4055.1</v>
      </c>
      <c r="E466" s="27">
        <v>2333.4</v>
      </c>
      <c r="F466" s="4">
        <f t="shared" si="87"/>
        <v>15298.4</v>
      </c>
      <c r="G466" s="2">
        <f t="shared" si="88"/>
        <v>15977.4</v>
      </c>
      <c r="H466" s="13">
        <f t="shared" si="86"/>
        <v>-4.2497527757958125</v>
      </c>
      <c r="I466" s="13"/>
      <c r="J466" s="27">
        <f t="shared" si="90"/>
        <v>784.79999999999927</v>
      </c>
      <c r="M466" s="53"/>
      <c r="N466" s="53"/>
    </row>
    <row r="467" spans="1:14" ht="15" x14ac:dyDescent="0.25">
      <c r="A467" s="10">
        <f t="shared" si="89"/>
        <v>41921</v>
      </c>
      <c r="B467" s="68">
        <v>12264.5</v>
      </c>
      <c r="C467" s="27">
        <v>13644</v>
      </c>
      <c r="D467" s="68">
        <v>4956.7</v>
      </c>
      <c r="E467" s="27">
        <v>2333.4</v>
      </c>
      <c r="F467" s="4">
        <f t="shared" si="87"/>
        <v>17221.2</v>
      </c>
      <c r="G467" s="2">
        <f t="shared" si="88"/>
        <v>15977.4</v>
      </c>
      <c r="H467" s="13">
        <f t="shared" si="86"/>
        <v>7.7847459536595442</v>
      </c>
      <c r="I467" s="13"/>
      <c r="J467" s="27">
        <f t="shared" si="90"/>
        <v>1922.8000000000011</v>
      </c>
      <c r="M467" s="53"/>
      <c r="N467" s="53"/>
    </row>
    <row r="468" spans="1:14" ht="15" x14ac:dyDescent="0.25">
      <c r="A468" s="10">
        <f t="shared" si="89"/>
        <v>41928</v>
      </c>
      <c r="B468" s="68">
        <v>12619</v>
      </c>
      <c r="C468" s="27">
        <v>13644</v>
      </c>
      <c r="D468" s="68">
        <v>5633.4</v>
      </c>
      <c r="E468" s="27">
        <v>2333.4</v>
      </c>
      <c r="F468" s="4">
        <f t="shared" si="87"/>
        <v>18252.400000000001</v>
      </c>
      <c r="G468" s="2">
        <f t="shared" si="88"/>
        <v>15977.4</v>
      </c>
      <c r="H468" s="13">
        <f t="shared" si="86"/>
        <v>14.238862393130303</v>
      </c>
      <c r="I468" s="13"/>
      <c r="J468" s="27">
        <f t="shared" si="90"/>
        <v>1031.2000000000007</v>
      </c>
      <c r="M468" s="53"/>
      <c r="N468" s="53"/>
    </row>
    <row r="469" spans="1:14" ht="15" x14ac:dyDescent="0.25">
      <c r="A469" s="10">
        <f t="shared" si="89"/>
        <v>41935</v>
      </c>
      <c r="B469" s="68">
        <v>12279.3</v>
      </c>
      <c r="C469" s="27">
        <v>16105.1</v>
      </c>
      <c r="D469" s="68">
        <v>6462.9</v>
      </c>
      <c r="E469" s="27">
        <v>4248.3999999999996</v>
      </c>
      <c r="F469" s="4">
        <f t="shared" si="87"/>
        <v>18742.199999999997</v>
      </c>
      <c r="G469" s="2">
        <f t="shared" si="88"/>
        <v>20353.5</v>
      </c>
      <c r="H469" s="13">
        <f t="shared" si="86"/>
        <v>-7.9165745449185749</v>
      </c>
      <c r="I469" s="13"/>
      <c r="J469" s="27">
        <f t="shared" si="90"/>
        <v>489.79999999999563</v>
      </c>
      <c r="M469" s="53"/>
      <c r="N469" s="53"/>
    </row>
    <row r="470" spans="1:14" ht="15" x14ac:dyDescent="0.25">
      <c r="A470" s="10">
        <f t="shared" si="89"/>
        <v>41942</v>
      </c>
      <c r="B470" s="68">
        <v>12313.4</v>
      </c>
      <c r="C470" s="27">
        <v>17113.5</v>
      </c>
      <c r="D470" s="68">
        <v>6906.9</v>
      </c>
      <c r="E470" s="27">
        <v>4841</v>
      </c>
      <c r="F470" s="4">
        <f t="shared" si="87"/>
        <v>19220.3</v>
      </c>
      <c r="G470" s="2">
        <f t="shared" si="88"/>
        <v>21954.5</v>
      </c>
      <c r="H470" s="13">
        <f t="shared" si="86"/>
        <v>-12.453938828030708</v>
      </c>
      <c r="I470" s="13"/>
      <c r="J470" s="27">
        <f t="shared" si="90"/>
        <v>478.10000000000218</v>
      </c>
      <c r="M470" s="53"/>
      <c r="N470" s="53"/>
    </row>
    <row r="471" spans="1:14" ht="15" x14ac:dyDescent="0.25">
      <c r="A471" s="10">
        <f t="shared" si="89"/>
        <v>41949</v>
      </c>
      <c r="B471" s="68">
        <v>12218</v>
      </c>
      <c r="C471" s="27">
        <v>17852.599999999999</v>
      </c>
      <c r="D471" s="68">
        <v>7507.7</v>
      </c>
      <c r="E471" s="27">
        <v>5304.8</v>
      </c>
      <c r="F471" s="4">
        <f t="shared" si="87"/>
        <v>19725.7</v>
      </c>
      <c r="G471" s="2">
        <f t="shared" si="88"/>
        <v>23157.399999999998</v>
      </c>
      <c r="H471" s="13">
        <f t="shared" si="86"/>
        <v>-14.819021133633303</v>
      </c>
      <c r="I471" s="13"/>
      <c r="J471" s="27">
        <f t="shared" si="90"/>
        <v>505.40000000000146</v>
      </c>
      <c r="M471" s="53"/>
      <c r="N471" s="53"/>
    </row>
    <row r="472" spans="1:14" ht="15" x14ac:dyDescent="0.25">
      <c r="A472" s="10">
        <f t="shared" si="89"/>
        <v>41956</v>
      </c>
      <c r="B472" s="68">
        <v>12739.8</v>
      </c>
      <c r="C472" s="27">
        <v>18041.400000000001</v>
      </c>
      <c r="D472" s="68">
        <v>7894.7</v>
      </c>
      <c r="E472" s="27">
        <v>5884.4</v>
      </c>
      <c r="F472" s="4">
        <f t="shared" si="87"/>
        <v>20634.5</v>
      </c>
      <c r="G472" s="2">
        <f t="shared" si="88"/>
        <v>23925.800000000003</v>
      </c>
      <c r="H472" s="13">
        <f t="shared" si="86"/>
        <v>-13.756279831813368</v>
      </c>
      <c r="I472" s="13"/>
      <c r="J472" s="27">
        <f t="shared" si="90"/>
        <v>908.79999999999927</v>
      </c>
      <c r="M472" s="53"/>
      <c r="N472" s="53"/>
    </row>
    <row r="473" spans="1:14" ht="15" x14ac:dyDescent="0.25">
      <c r="A473" s="10">
        <f t="shared" si="89"/>
        <v>41963</v>
      </c>
      <c r="B473" s="68">
        <v>13068.3</v>
      </c>
      <c r="C473" s="27">
        <v>18347.400000000001</v>
      </c>
      <c r="D473" s="68">
        <v>8511.1</v>
      </c>
      <c r="E473" s="27">
        <v>6583.4</v>
      </c>
      <c r="F473" s="4">
        <f t="shared" si="87"/>
        <v>21579.4</v>
      </c>
      <c r="G473" s="2">
        <f t="shared" si="88"/>
        <v>24930.800000000003</v>
      </c>
      <c r="H473" s="13">
        <f t="shared" si="86"/>
        <v>-13.442809697241975</v>
      </c>
      <c r="I473" s="13"/>
      <c r="J473" s="27">
        <f t="shared" si="90"/>
        <v>944.90000000000146</v>
      </c>
      <c r="M473" s="53"/>
      <c r="N473" s="53"/>
    </row>
    <row r="474" spans="1:14" ht="15" x14ac:dyDescent="0.25">
      <c r="A474" s="10">
        <f t="shared" si="89"/>
        <v>41970</v>
      </c>
      <c r="B474" s="68">
        <v>13492.5</v>
      </c>
      <c r="C474" s="27">
        <v>17898.900000000001</v>
      </c>
      <c r="D474" s="68">
        <v>9257.5</v>
      </c>
      <c r="E474" s="27">
        <v>7313.3</v>
      </c>
      <c r="F474" s="4">
        <f t="shared" si="87"/>
        <v>22750</v>
      </c>
      <c r="G474" s="2">
        <f t="shared" si="88"/>
        <v>25212.2</v>
      </c>
      <c r="H474" s="13">
        <f t="shared" si="86"/>
        <v>-9.7659069815406845</v>
      </c>
      <c r="I474" s="13"/>
      <c r="J474" s="27">
        <f t="shared" si="90"/>
        <v>1170.5999999999985</v>
      </c>
      <c r="M474" s="53"/>
      <c r="N474" s="53"/>
    </row>
    <row r="475" spans="1:14" ht="15" x14ac:dyDescent="0.25">
      <c r="A475" s="10">
        <f t="shared" si="89"/>
        <v>41977</v>
      </c>
      <c r="B475" s="68">
        <v>13776.9</v>
      </c>
      <c r="C475" s="27">
        <v>17616.900000000001</v>
      </c>
      <c r="D475" s="68">
        <v>9935.7999999999993</v>
      </c>
      <c r="E475" s="27">
        <v>8054.7</v>
      </c>
      <c r="F475" s="4">
        <f t="shared" si="87"/>
        <v>23712.699999999997</v>
      </c>
      <c r="G475" s="2">
        <f t="shared" si="88"/>
        <v>25671.600000000002</v>
      </c>
      <c r="H475" s="13">
        <f t="shared" si="86"/>
        <v>-7.6306112591346231</v>
      </c>
      <c r="I475" s="13"/>
      <c r="J475" s="27">
        <f t="shared" si="90"/>
        <v>962.69999999999709</v>
      </c>
      <c r="M475" s="53"/>
      <c r="N475" s="53"/>
    </row>
    <row r="476" spans="1:14" ht="15" x14ac:dyDescent="0.25">
      <c r="A476" s="10">
        <f t="shared" si="89"/>
        <v>41984</v>
      </c>
      <c r="B476" s="68">
        <v>13716.4</v>
      </c>
      <c r="C476" s="27">
        <v>17750.599999999999</v>
      </c>
      <c r="D476" s="68">
        <v>10689.8</v>
      </c>
      <c r="E476" s="27">
        <v>8746.7999999999993</v>
      </c>
      <c r="F476" s="4">
        <f t="shared" si="87"/>
        <v>24406.199999999997</v>
      </c>
      <c r="G476" s="2">
        <f t="shared" si="88"/>
        <v>26497.399999999998</v>
      </c>
      <c r="H476" s="13">
        <f t="shared" si="86"/>
        <v>-7.8920950734789113</v>
      </c>
      <c r="I476" s="13"/>
      <c r="J476" s="27">
        <f t="shared" si="90"/>
        <v>693.5</v>
      </c>
      <c r="M476" s="53"/>
      <c r="N476" s="53"/>
    </row>
    <row r="477" spans="1:14" ht="15" x14ac:dyDescent="0.25">
      <c r="A477" s="10">
        <f t="shared" si="89"/>
        <v>41991</v>
      </c>
      <c r="B477" s="68">
        <v>14622.6</v>
      </c>
      <c r="C477" s="27">
        <v>17880.900000000001</v>
      </c>
      <c r="D477" s="68">
        <v>11489.2</v>
      </c>
      <c r="E477" s="27">
        <v>10030.799999999999</v>
      </c>
      <c r="F477" s="4">
        <f t="shared" si="87"/>
        <v>26111.800000000003</v>
      </c>
      <c r="G477" s="2">
        <f t="shared" si="88"/>
        <v>27911.7</v>
      </c>
      <c r="H477" s="13">
        <f t="shared" si="86"/>
        <v>-6.4485502495369218</v>
      </c>
      <c r="I477" s="13"/>
      <c r="J477" s="27">
        <f t="shared" si="90"/>
        <v>1705.6000000000058</v>
      </c>
      <c r="M477" s="53"/>
      <c r="N477" s="53"/>
    </row>
    <row r="478" spans="1:14" ht="15" x14ac:dyDescent="0.25">
      <c r="A478" s="10">
        <f t="shared" si="89"/>
        <v>41998</v>
      </c>
      <c r="B478" s="68">
        <v>14849.8</v>
      </c>
      <c r="C478" s="27">
        <v>17191.099999999999</v>
      </c>
      <c r="D478" s="68">
        <v>12104.6</v>
      </c>
      <c r="E478" s="27">
        <v>10875.1</v>
      </c>
      <c r="F478" s="4">
        <f t="shared" si="87"/>
        <v>26954.400000000001</v>
      </c>
      <c r="G478" s="2">
        <f t="shared" si="88"/>
        <v>28066.199999999997</v>
      </c>
      <c r="H478" s="13">
        <f t="shared" si="86"/>
        <v>-3.9613485259849757</v>
      </c>
      <c r="I478" s="13"/>
      <c r="J478" s="27">
        <f t="shared" si="90"/>
        <v>842.59999999999854</v>
      </c>
      <c r="M478" s="53"/>
      <c r="N478" s="53"/>
    </row>
    <row r="479" spans="1:14" ht="15" x14ac:dyDescent="0.25">
      <c r="A479" s="10">
        <f t="shared" si="89"/>
        <v>42005</v>
      </c>
      <c r="B479" s="68">
        <v>14727.1</v>
      </c>
      <c r="C479" s="27">
        <v>16743.099999999999</v>
      </c>
      <c r="D479" s="68">
        <v>12615</v>
      </c>
      <c r="E479" s="27">
        <v>11415.4</v>
      </c>
      <c r="F479" s="4">
        <f t="shared" si="87"/>
        <v>27342.1</v>
      </c>
      <c r="G479" s="2">
        <f t="shared" si="88"/>
        <v>28158.5</v>
      </c>
      <c r="H479" s="13">
        <f t="shared" si="86"/>
        <v>-2.8993021645329131</v>
      </c>
      <c r="I479" s="13"/>
      <c r="J479" s="27">
        <f t="shared" si="90"/>
        <v>387.69999999999709</v>
      </c>
      <c r="M479" s="53"/>
      <c r="N479" s="53"/>
    </row>
    <row r="480" spans="1:14" ht="15" x14ac:dyDescent="0.25">
      <c r="A480" s="10">
        <f t="shared" si="89"/>
        <v>42012</v>
      </c>
      <c r="B480" s="68">
        <v>15145.7</v>
      </c>
      <c r="C480" s="27">
        <v>16889.599999999999</v>
      </c>
      <c r="D480" s="68">
        <v>13015.2</v>
      </c>
      <c r="E480" s="27">
        <v>12090</v>
      </c>
      <c r="F480" s="4">
        <f t="shared" si="87"/>
        <v>28160.9</v>
      </c>
      <c r="G480" s="2">
        <f t="shared" si="88"/>
        <v>28979.599999999999</v>
      </c>
      <c r="H480" s="13">
        <f t="shared" si="86"/>
        <v>-2.8250907534955516</v>
      </c>
      <c r="I480" s="13"/>
      <c r="J480" s="27">
        <f t="shared" si="90"/>
        <v>818.80000000000291</v>
      </c>
      <c r="M480" s="53"/>
      <c r="N480" s="53"/>
    </row>
    <row r="481" spans="1:14" ht="15" x14ac:dyDescent="0.25">
      <c r="A481" s="10">
        <f t="shared" si="89"/>
        <v>42019</v>
      </c>
      <c r="B481" s="68">
        <v>16568.7</v>
      </c>
      <c r="C481" s="27">
        <v>16783.5</v>
      </c>
      <c r="D481" s="68">
        <v>13777.6</v>
      </c>
      <c r="E481" s="27">
        <v>12889.1</v>
      </c>
      <c r="F481" s="4">
        <f t="shared" si="87"/>
        <v>30346.300000000003</v>
      </c>
      <c r="G481" s="2">
        <f t="shared" si="88"/>
        <v>29672.6</v>
      </c>
      <c r="H481" s="13">
        <f t="shared" si="86"/>
        <v>2.2704447874470235</v>
      </c>
      <c r="I481" s="13"/>
      <c r="J481" s="27">
        <f t="shared" si="90"/>
        <v>2185.4000000000015</v>
      </c>
      <c r="M481" s="53"/>
      <c r="N481" s="53"/>
    </row>
    <row r="482" spans="1:14" ht="15" x14ac:dyDescent="0.25">
      <c r="A482" s="10">
        <f t="shared" si="89"/>
        <v>42026</v>
      </c>
      <c r="B482" s="68">
        <v>16694.3</v>
      </c>
      <c r="C482" s="27">
        <v>17617.3</v>
      </c>
      <c r="D482" s="68">
        <v>14720.2</v>
      </c>
      <c r="E482" s="27">
        <v>13893.2</v>
      </c>
      <c r="F482" s="4">
        <f t="shared" si="87"/>
        <v>31414.5</v>
      </c>
      <c r="G482" s="2">
        <f t="shared" si="88"/>
        <v>31510.5</v>
      </c>
      <c r="H482" s="13">
        <f t="shared" si="86"/>
        <v>-0.30466035131146985</v>
      </c>
      <c r="I482" s="13"/>
      <c r="J482" s="27">
        <f t="shared" si="90"/>
        <v>1068.1999999999971</v>
      </c>
      <c r="M482" s="53"/>
      <c r="N482" s="53"/>
    </row>
    <row r="483" spans="1:14" ht="15" x14ac:dyDescent="0.25">
      <c r="A483" s="10">
        <f t="shared" si="89"/>
        <v>42033</v>
      </c>
      <c r="B483" s="68">
        <v>16824.400000000001</v>
      </c>
      <c r="C483" s="27">
        <v>18570</v>
      </c>
      <c r="D483" s="68">
        <v>15323.5</v>
      </c>
      <c r="E483" s="27">
        <v>14640.5</v>
      </c>
      <c r="F483" s="4">
        <f t="shared" si="87"/>
        <v>32147.9</v>
      </c>
      <c r="G483" s="2">
        <f t="shared" si="88"/>
        <v>33210.5</v>
      </c>
      <c r="H483" s="13">
        <f t="shared" si="86"/>
        <v>-3.199590490959181</v>
      </c>
      <c r="I483" s="13"/>
      <c r="J483" s="27">
        <f t="shared" si="90"/>
        <v>733.40000000000146</v>
      </c>
      <c r="M483" s="53"/>
      <c r="N483" s="53"/>
    </row>
    <row r="484" spans="1:14" ht="15" x14ac:dyDescent="0.25">
      <c r="A484" s="10">
        <f t="shared" si="89"/>
        <v>42040</v>
      </c>
      <c r="B484" s="68">
        <v>17208.599999999999</v>
      </c>
      <c r="C484" s="27">
        <v>18887.3</v>
      </c>
      <c r="D484" s="68">
        <v>15942.4</v>
      </c>
      <c r="E484" s="27">
        <v>15593.1</v>
      </c>
      <c r="F484" s="4">
        <f t="shared" si="87"/>
        <v>33151</v>
      </c>
      <c r="G484" s="2">
        <f t="shared" si="88"/>
        <v>34480.400000000001</v>
      </c>
      <c r="H484" s="13">
        <f t="shared" si="86"/>
        <v>-3.8555237178223067</v>
      </c>
      <c r="I484" s="13"/>
      <c r="J484" s="27">
        <f t="shared" si="90"/>
        <v>1003.0999999999985</v>
      </c>
      <c r="M484" s="53"/>
      <c r="N484" s="53"/>
    </row>
    <row r="485" spans="1:14" ht="15" x14ac:dyDescent="0.25">
      <c r="A485" s="10">
        <f t="shared" si="89"/>
        <v>42047</v>
      </c>
      <c r="B485" s="68">
        <v>17444.5</v>
      </c>
      <c r="C485" s="27">
        <v>18833.8</v>
      </c>
      <c r="D485" s="68">
        <v>16638.599999999999</v>
      </c>
      <c r="E485" s="27">
        <v>16338</v>
      </c>
      <c r="F485" s="4">
        <f t="shared" si="87"/>
        <v>34083.1</v>
      </c>
      <c r="G485" s="2">
        <f t="shared" si="88"/>
        <v>35171.800000000003</v>
      </c>
      <c r="H485" s="13">
        <f t="shared" si="86"/>
        <v>-3.09537754678465</v>
      </c>
      <c r="I485" s="13"/>
      <c r="J485" s="27">
        <f t="shared" si="90"/>
        <v>932.09999999999854</v>
      </c>
      <c r="M485" s="53"/>
      <c r="N485" s="53"/>
    </row>
    <row r="486" spans="1:14" ht="15" x14ac:dyDescent="0.25">
      <c r="A486" s="10">
        <f t="shared" si="89"/>
        <v>42054</v>
      </c>
      <c r="B486" s="68">
        <v>17295.3</v>
      </c>
      <c r="C486" s="27">
        <v>18821.5</v>
      </c>
      <c r="D486" s="68">
        <v>17503.8</v>
      </c>
      <c r="E486" s="27">
        <v>17191.099999999999</v>
      </c>
      <c r="F486" s="4">
        <f t="shared" si="87"/>
        <v>34799.1</v>
      </c>
      <c r="G486" s="2">
        <f t="shared" si="88"/>
        <v>36012.6</v>
      </c>
      <c r="H486" s="13">
        <f t="shared" si="86"/>
        <v>-3.369653954449281</v>
      </c>
      <c r="I486" s="13"/>
      <c r="J486" s="27">
        <f t="shared" si="90"/>
        <v>716</v>
      </c>
      <c r="M486" s="53"/>
      <c r="N486" s="53"/>
    </row>
    <row r="487" spans="1:14" ht="15" x14ac:dyDescent="0.25">
      <c r="A487" s="10">
        <f t="shared" si="89"/>
        <v>42061</v>
      </c>
      <c r="B487" s="68">
        <v>16744.599999999999</v>
      </c>
      <c r="C487" s="27">
        <v>19201.400000000001</v>
      </c>
      <c r="D487" s="68">
        <v>18882.5</v>
      </c>
      <c r="E487" s="27">
        <v>18329.3</v>
      </c>
      <c r="F487" s="4">
        <f t="shared" si="87"/>
        <v>35627.1</v>
      </c>
      <c r="G487" s="2">
        <f t="shared" si="88"/>
        <v>37530.699999999997</v>
      </c>
      <c r="H487" s="13">
        <f t="shared" si="86"/>
        <v>-5.0721142957631971</v>
      </c>
      <c r="I487" s="13"/>
      <c r="J487" s="27">
        <f t="shared" si="90"/>
        <v>828</v>
      </c>
      <c r="M487" s="53"/>
      <c r="N487" s="53"/>
    </row>
    <row r="488" spans="1:14" ht="15" x14ac:dyDescent="0.25">
      <c r="A488" s="10">
        <f t="shared" si="89"/>
        <v>42068</v>
      </c>
      <c r="B488" s="68">
        <v>15997.3</v>
      </c>
      <c r="C488" s="27">
        <v>18977.400000000001</v>
      </c>
      <c r="D488" s="68">
        <v>20047.8</v>
      </c>
      <c r="E488" s="27">
        <v>19187.400000000001</v>
      </c>
      <c r="F488" s="4">
        <f t="shared" si="87"/>
        <v>36045.1</v>
      </c>
      <c r="G488" s="2">
        <f t="shared" si="88"/>
        <v>38164.800000000003</v>
      </c>
      <c r="H488" s="13">
        <f t="shared" si="86"/>
        <v>-5.5540707667798728</v>
      </c>
      <c r="I488" s="13"/>
      <c r="J488" s="27">
        <f t="shared" si="90"/>
        <v>418</v>
      </c>
      <c r="M488" s="53"/>
      <c r="N488" s="53"/>
    </row>
    <row r="489" spans="1:14" ht="15" x14ac:dyDescent="0.25">
      <c r="A489" s="10">
        <f t="shared" si="89"/>
        <v>42075</v>
      </c>
      <c r="B489" s="68">
        <v>15806.8</v>
      </c>
      <c r="C489" s="27">
        <v>18796.099999999999</v>
      </c>
      <c r="D489" s="68">
        <v>20740.5</v>
      </c>
      <c r="E489" s="27">
        <v>20114.5</v>
      </c>
      <c r="F489" s="4">
        <f t="shared" si="87"/>
        <v>36547.300000000003</v>
      </c>
      <c r="G489" s="2">
        <f t="shared" si="88"/>
        <v>38910.6</v>
      </c>
      <c r="H489" s="13">
        <f t="shared" si="86"/>
        <v>-6.0736663017275427</v>
      </c>
      <c r="I489" s="13"/>
      <c r="J489" s="27">
        <f t="shared" si="90"/>
        <v>502.20000000000437</v>
      </c>
      <c r="K489" s="4"/>
      <c r="M489" s="53"/>
      <c r="N489" s="53"/>
    </row>
    <row r="490" spans="1:14" ht="15" x14ac:dyDescent="0.25">
      <c r="A490" s="10">
        <f t="shared" si="89"/>
        <v>42082</v>
      </c>
      <c r="B490" s="68">
        <v>15175.9</v>
      </c>
      <c r="C490" s="27">
        <v>18974.400000000001</v>
      </c>
      <c r="D490" s="68">
        <v>21806</v>
      </c>
      <c r="E490" s="27">
        <v>21318.5</v>
      </c>
      <c r="F490" s="4">
        <f t="shared" si="87"/>
        <v>36981.9</v>
      </c>
      <c r="G490" s="2">
        <f t="shared" si="88"/>
        <v>40292.9</v>
      </c>
      <c r="H490" s="13">
        <f t="shared" si="86"/>
        <v>-8.2173286112441684</v>
      </c>
      <c r="I490" s="13"/>
      <c r="J490" s="27">
        <f t="shared" si="90"/>
        <v>434.59999999999854</v>
      </c>
      <c r="K490" s="4"/>
      <c r="M490" s="53"/>
      <c r="N490" s="53"/>
    </row>
    <row r="491" spans="1:14" ht="15" x14ac:dyDescent="0.25">
      <c r="A491" s="10">
        <f t="shared" si="89"/>
        <v>42089</v>
      </c>
      <c r="B491" s="68">
        <v>14899.1</v>
      </c>
      <c r="C491" s="27">
        <v>18509.400000000001</v>
      </c>
      <c r="D491" s="68">
        <v>22489.4</v>
      </c>
      <c r="E491" s="27">
        <v>22489.4</v>
      </c>
      <c r="F491" s="4">
        <f t="shared" si="87"/>
        <v>37388.5</v>
      </c>
      <c r="G491" s="2">
        <f t="shared" si="88"/>
        <v>40998.800000000003</v>
      </c>
      <c r="H491" s="13">
        <f t="shared" si="86"/>
        <v>-8.8058674888045534</v>
      </c>
      <c r="I491" s="13"/>
      <c r="J491" s="27">
        <f t="shared" si="90"/>
        <v>406.59999999999854</v>
      </c>
      <c r="M491" s="53"/>
      <c r="N491" s="53"/>
    </row>
    <row r="492" spans="1:14" ht="15" x14ac:dyDescent="0.25">
      <c r="A492" s="10">
        <f t="shared" si="89"/>
        <v>42096</v>
      </c>
      <c r="B492" s="68">
        <v>14367.6</v>
      </c>
      <c r="C492" s="27">
        <v>17950.7</v>
      </c>
      <c r="D492" s="68">
        <v>23660.6</v>
      </c>
      <c r="E492" s="27">
        <v>23961.5</v>
      </c>
      <c r="F492" s="4">
        <f t="shared" si="87"/>
        <v>38028.199999999997</v>
      </c>
      <c r="G492" s="2">
        <f t="shared" si="88"/>
        <v>41912.199999999997</v>
      </c>
      <c r="H492" s="13">
        <f t="shared" si="86"/>
        <v>-9.2669914726499663</v>
      </c>
      <c r="I492" s="13"/>
      <c r="J492" s="27">
        <f t="shared" si="90"/>
        <v>639.69999999999709</v>
      </c>
      <c r="M492" s="53"/>
      <c r="N492" s="53"/>
    </row>
    <row r="493" spans="1:14" ht="15" x14ac:dyDescent="0.25">
      <c r="A493" s="10">
        <f t="shared" si="89"/>
        <v>42103</v>
      </c>
      <c r="B493" s="68">
        <v>14084.8</v>
      </c>
      <c r="C493" s="27">
        <v>17441.599999999999</v>
      </c>
      <c r="D493" s="68">
        <v>24531.5</v>
      </c>
      <c r="E493" s="27">
        <v>25009.5</v>
      </c>
      <c r="F493" s="4">
        <f t="shared" si="87"/>
        <v>38616.300000000003</v>
      </c>
      <c r="G493" s="2">
        <f t="shared" si="88"/>
        <v>42451.1</v>
      </c>
      <c r="H493" s="13">
        <f t="shared" si="86"/>
        <v>-9.0334526078240547</v>
      </c>
      <c r="I493" s="13"/>
      <c r="J493" s="27">
        <f t="shared" si="90"/>
        <v>588.10000000000582</v>
      </c>
      <c r="M493" s="53"/>
      <c r="N493" s="53"/>
    </row>
    <row r="494" spans="1:14" ht="15" x14ac:dyDescent="0.25">
      <c r="A494" s="10">
        <f t="shared" si="89"/>
        <v>42110</v>
      </c>
      <c r="B494" s="68">
        <v>13911.7</v>
      </c>
      <c r="C494" s="27">
        <v>16439.5</v>
      </c>
      <c r="D494" s="68">
        <v>25572.6</v>
      </c>
      <c r="E494" s="27">
        <v>26630.5</v>
      </c>
      <c r="F494" s="4">
        <f t="shared" si="87"/>
        <v>39484.300000000003</v>
      </c>
      <c r="G494" s="2">
        <f t="shared" si="88"/>
        <v>43070</v>
      </c>
      <c r="H494" s="13">
        <f t="shared" si="86"/>
        <v>-8.3252844207104655</v>
      </c>
      <c r="I494" s="13"/>
      <c r="J494" s="27">
        <f t="shared" si="90"/>
        <v>868</v>
      </c>
      <c r="M494" s="53"/>
      <c r="N494" s="53"/>
    </row>
    <row r="495" spans="1:14" ht="15" x14ac:dyDescent="0.25">
      <c r="A495" s="10">
        <f t="shared" si="89"/>
        <v>42117</v>
      </c>
      <c r="B495" s="68">
        <v>13474.9</v>
      </c>
      <c r="C495" s="27">
        <v>16161.4</v>
      </c>
      <c r="D495" s="68">
        <v>26841.8</v>
      </c>
      <c r="E495" s="27">
        <v>27846.5</v>
      </c>
      <c r="F495" s="4">
        <f t="shared" si="87"/>
        <v>40316.699999999997</v>
      </c>
      <c r="G495" s="2">
        <f t="shared" si="88"/>
        <v>44007.9</v>
      </c>
      <c r="H495" s="13">
        <f t="shared" si="86"/>
        <v>-8.3875849563373901</v>
      </c>
      <c r="I495" s="13"/>
      <c r="J495" s="27">
        <f t="shared" si="90"/>
        <v>832.39999999999418</v>
      </c>
      <c r="K495">
        <v>2139.5</v>
      </c>
      <c r="M495" s="53"/>
      <c r="N495" s="53"/>
    </row>
    <row r="496" spans="1:14" ht="15" x14ac:dyDescent="0.25">
      <c r="A496" s="10">
        <f t="shared" si="89"/>
        <v>42124</v>
      </c>
      <c r="B496" s="68">
        <v>13181.6</v>
      </c>
      <c r="C496" s="27">
        <v>14907.6</v>
      </c>
      <c r="D496" s="68">
        <v>27977</v>
      </c>
      <c r="E496" s="27">
        <v>29261.599999999999</v>
      </c>
      <c r="F496" s="4">
        <f t="shared" si="87"/>
        <v>41158.6</v>
      </c>
      <c r="G496" s="2">
        <f t="shared" si="88"/>
        <v>44169.2</v>
      </c>
      <c r="H496" s="13">
        <f t="shared" si="86"/>
        <v>-6.8160618711681442</v>
      </c>
      <c r="I496" s="13"/>
      <c r="J496" s="27">
        <f t="shared" si="90"/>
        <v>841.90000000000146</v>
      </c>
      <c r="K496">
        <v>2194.9</v>
      </c>
      <c r="M496" s="53"/>
      <c r="N496" s="53"/>
    </row>
    <row r="497" spans="1:14" ht="15" x14ac:dyDescent="0.25">
      <c r="A497" s="10">
        <f t="shared" si="89"/>
        <v>42131</v>
      </c>
      <c r="B497" s="68">
        <v>12442.3</v>
      </c>
      <c r="C497" s="27">
        <v>14227.3</v>
      </c>
      <c r="D497" s="68">
        <v>29086.400000000001</v>
      </c>
      <c r="E497" s="27">
        <v>30284.9</v>
      </c>
      <c r="F497" s="4">
        <f t="shared" si="87"/>
        <v>41528.699999999997</v>
      </c>
      <c r="G497" s="2">
        <f t="shared" si="88"/>
        <v>44512.2</v>
      </c>
      <c r="H497" s="13">
        <f t="shared" si="86"/>
        <v>-6.7026567997088389</v>
      </c>
      <c r="I497" s="13"/>
      <c r="J497" s="27">
        <f t="shared" si="90"/>
        <v>370.09999999999854</v>
      </c>
      <c r="K497">
        <v>2197.5</v>
      </c>
      <c r="M497" s="53"/>
      <c r="N497" s="53"/>
    </row>
    <row r="498" spans="1:14" ht="15" x14ac:dyDescent="0.25">
      <c r="A498" s="10">
        <f t="shared" si="89"/>
        <v>42138</v>
      </c>
      <c r="B498" s="68">
        <v>12175.4</v>
      </c>
      <c r="C498" s="27">
        <v>13576</v>
      </c>
      <c r="D498" s="68">
        <v>30165.8</v>
      </c>
      <c r="E498" s="27">
        <v>31444</v>
      </c>
      <c r="F498" s="4">
        <f t="shared" si="87"/>
        <v>42341.2</v>
      </c>
      <c r="G498" s="2">
        <f t="shared" si="88"/>
        <v>45020</v>
      </c>
      <c r="H498" s="13">
        <f t="shared" si="86"/>
        <v>-5.9502443358507406</v>
      </c>
      <c r="I498" s="13"/>
      <c r="J498" s="27">
        <f t="shared" si="90"/>
        <v>812.5</v>
      </c>
      <c r="K498">
        <v>2278.1999999999998</v>
      </c>
      <c r="M498" s="53"/>
      <c r="N498" s="53"/>
    </row>
    <row r="499" spans="1:14" ht="15" x14ac:dyDescent="0.25">
      <c r="A499" s="10">
        <f t="shared" si="89"/>
        <v>42145</v>
      </c>
      <c r="B499" s="68">
        <v>11759.2</v>
      </c>
      <c r="C499" s="27">
        <v>12987.2</v>
      </c>
      <c r="D499" s="68">
        <v>31236.6</v>
      </c>
      <c r="E499" s="27">
        <v>32610.2</v>
      </c>
      <c r="F499" s="4">
        <f t="shared" si="87"/>
        <v>42995.8</v>
      </c>
      <c r="G499" s="2">
        <f t="shared" si="88"/>
        <v>45597.4</v>
      </c>
      <c r="H499" s="13">
        <f t="shared" si="86"/>
        <v>-5.7055884765359384</v>
      </c>
      <c r="I499" s="13"/>
      <c r="J499" s="27">
        <f t="shared" si="90"/>
        <v>654.60000000000582</v>
      </c>
      <c r="K499">
        <v>2271.5</v>
      </c>
      <c r="M499" s="53"/>
      <c r="N499" s="53"/>
    </row>
    <row r="500" spans="1:14" ht="15" x14ac:dyDescent="0.25">
      <c r="A500" s="10">
        <f t="shared" si="89"/>
        <v>42152</v>
      </c>
      <c r="B500" s="68">
        <v>11266.7</v>
      </c>
      <c r="C500" s="27">
        <v>12378.3</v>
      </c>
      <c r="D500" s="68">
        <v>32194</v>
      </c>
      <c r="E500" s="27">
        <v>33769.699999999997</v>
      </c>
      <c r="F500" s="4">
        <f t="shared" si="87"/>
        <v>43460.7</v>
      </c>
      <c r="G500" s="2">
        <f t="shared" si="88"/>
        <v>46148</v>
      </c>
      <c r="H500" s="13">
        <f t="shared" si="86"/>
        <v>-5.8232209413192404</v>
      </c>
      <c r="I500" s="13"/>
      <c r="J500" s="27">
        <f t="shared" si="90"/>
        <v>464.89999999999418</v>
      </c>
      <c r="K500">
        <v>2216.6999999999998</v>
      </c>
      <c r="M500" s="53"/>
      <c r="N500" s="53"/>
    </row>
    <row r="501" spans="1:14" ht="15" x14ac:dyDescent="0.25">
      <c r="A501" s="10">
        <f t="shared" si="89"/>
        <v>42159</v>
      </c>
      <c r="B501" s="68">
        <v>10936.2</v>
      </c>
      <c r="C501" s="27">
        <v>11717.5</v>
      </c>
      <c r="D501" s="68">
        <v>33020</v>
      </c>
      <c r="E501" s="27">
        <v>34840.199999999997</v>
      </c>
      <c r="F501" s="4">
        <f t="shared" si="87"/>
        <v>43956.2</v>
      </c>
      <c r="G501" s="2">
        <f t="shared" si="88"/>
        <v>46557.7</v>
      </c>
      <c r="H501" s="13">
        <f t="shared" si="86"/>
        <v>-5.5876901135580193</v>
      </c>
      <c r="I501" s="13"/>
      <c r="J501" s="27">
        <f t="shared" si="90"/>
        <v>495.5</v>
      </c>
      <c r="K501">
        <v>2332.1999999999998</v>
      </c>
      <c r="M501" s="53"/>
      <c r="N501" s="53"/>
    </row>
    <row r="502" spans="1:14" ht="15" x14ac:dyDescent="0.25">
      <c r="A502" s="10">
        <f t="shared" si="89"/>
        <v>42166</v>
      </c>
      <c r="B502" s="68">
        <v>10518.5</v>
      </c>
      <c r="C502" s="27">
        <v>10703.6</v>
      </c>
      <c r="D502" s="68">
        <v>34064.800000000003</v>
      </c>
      <c r="E502" s="27">
        <v>35963.199999999997</v>
      </c>
      <c r="F502" s="4">
        <f t="shared" si="87"/>
        <v>44583.3</v>
      </c>
      <c r="G502" s="2">
        <f t="shared" si="88"/>
        <v>46666.799999999996</v>
      </c>
      <c r="H502" s="13">
        <f t="shared" si="86"/>
        <v>-4.4646301010568434</v>
      </c>
      <c r="I502" s="13"/>
      <c r="J502" s="27">
        <f t="shared" si="90"/>
        <v>627.10000000000582</v>
      </c>
      <c r="K502">
        <v>2532.6</v>
      </c>
      <c r="M502" s="53"/>
      <c r="N502" s="53"/>
    </row>
    <row r="503" spans="1:14" ht="15" x14ac:dyDescent="0.25">
      <c r="A503" s="10">
        <f t="shared" si="89"/>
        <v>42173</v>
      </c>
      <c r="B503" s="68">
        <v>9889.4</v>
      </c>
      <c r="C503" s="27">
        <v>9870.5</v>
      </c>
      <c r="D503" s="68">
        <v>35190.800000000003</v>
      </c>
      <c r="E503" s="27">
        <v>37051.699999999997</v>
      </c>
      <c r="F503" s="4">
        <f t="shared" si="87"/>
        <v>45080.200000000004</v>
      </c>
      <c r="G503" s="2">
        <f t="shared" si="88"/>
        <v>46922.2</v>
      </c>
      <c r="H503" s="13">
        <f t="shared" si="86"/>
        <v>-3.9256471350448074</v>
      </c>
      <c r="I503" s="13"/>
      <c r="J503" s="27">
        <f t="shared" si="90"/>
        <v>496.90000000000146</v>
      </c>
      <c r="K503">
        <v>2830.1</v>
      </c>
      <c r="M503" s="53"/>
      <c r="N503" s="53"/>
    </row>
    <row r="504" spans="1:14" ht="15" x14ac:dyDescent="0.25">
      <c r="A504" s="10">
        <f t="shared" si="89"/>
        <v>42180</v>
      </c>
      <c r="B504" s="68">
        <v>9458.7999999999993</v>
      </c>
      <c r="C504" s="27">
        <v>9251.7000000000007</v>
      </c>
      <c r="D504" s="68">
        <v>36215.699999999997</v>
      </c>
      <c r="E504" s="27">
        <v>37961.300000000003</v>
      </c>
      <c r="F504" s="4">
        <f t="shared" si="87"/>
        <v>45674.5</v>
      </c>
      <c r="G504" s="2">
        <f t="shared" si="88"/>
        <v>47213</v>
      </c>
      <c r="H504" s="13">
        <f t="shared" si="86"/>
        <v>-3.2586363925190098</v>
      </c>
      <c r="I504" s="13"/>
      <c r="J504" s="27">
        <f t="shared" si="90"/>
        <v>594.29999999999563</v>
      </c>
      <c r="K504" s="67">
        <v>3069</v>
      </c>
      <c r="M504" s="53"/>
      <c r="N504" s="53"/>
    </row>
    <row r="505" spans="1:14" ht="15" x14ac:dyDescent="0.25">
      <c r="A505" s="10">
        <f t="shared" si="89"/>
        <v>42187</v>
      </c>
      <c r="B505" s="26">
        <v>9027.9</v>
      </c>
      <c r="C505" s="26">
        <v>8407.6</v>
      </c>
      <c r="D505" s="26">
        <v>37181.9</v>
      </c>
      <c r="E505" s="26">
        <v>39168.300000000003</v>
      </c>
      <c r="F505" s="4">
        <f t="shared" ref="F505:G507" si="91">+B505+D505</f>
        <v>46209.8</v>
      </c>
      <c r="G505" s="2">
        <f t="shared" si="91"/>
        <v>47575.9</v>
      </c>
      <c r="H505" s="13">
        <f t="shared" ref="H505:H511" si="92">+(F505/G505-1)*100</f>
        <v>-2.871411786219491</v>
      </c>
      <c r="I505" s="13"/>
      <c r="J505" s="27">
        <f t="shared" ref="J505:J511" si="93">+F505-F504</f>
        <v>535.30000000000291</v>
      </c>
      <c r="K505" s="67">
        <v>3218</v>
      </c>
      <c r="M505" s="53"/>
      <c r="N505" s="53"/>
    </row>
    <row r="506" spans="1:14" ht="15" x14ac:dyDescent="0.25">
      <c r="A506" s="10">
        <f t="shared" si="89"/>
        <v>42194</v>
      </c>
      <c r="B506" s="26">
        <v>8227.2999999999993</v>
      </c>
      <c r="C506" s="26">
        <v>8073.4</v>
      </c>
      <c r="D506" s="26">
        <v>38313.599999999999</v>
      </c>
      <c r="E506" s="26">
        <v>40076.199999999997</v>
      </c>
      <c r="F506" s="4">
        <f t="shared" si="91"/>
        <v>46540.899999999994</v>
      </c>
      <c r="G506" s="2">
        <f t="shared" si="91"/>
        <v>48149.599999999999</v>
      </c>
      <c r="H506" s="13">
        <f t="shared" si="92"/>
        <v>-3.3410454084769281</v>
      </c>
      <c r="I506" s="13"/>
      <c r="J506" s="27">
        <f t="shared" si="93"/>
        <v>331.09999999999127</v>
      </c>
      <c r="K506">
        <v>3543.1</v>
      </c>
      <c r="M506" s="53"/>
      <c r="N506" s="53"/>
    </row>
    <row r="507" spans="1:14" ht="15" x14ac:dyDescent="0.25">
      <c r="A507" s="10">
        <f t="shared" si="89"/>
        <v>42201</v>
      </c>
      <c r="B507" s="26">
        <v>7293.9</v>
      </c>
      <c r="C507" s="26">
        <v>7372.4</v>
      </c>
      <c r="D507" s="26">
        <v>39470.400000000001</v>
      </c>
      <c r="E507" s="26">
        <v>41068.800000000003</v>
      </c>
      <c r="F507" s="4">
        <f t="shared" si="91"/>
        <v>46764.3</v>
      </c>
      <c r="G507" s="2">
        <f t="shared" si="91"/>
        <v>48441.200000000004</v>
      </c>
      <c r="H507" s="13">
        <f t="shared" si="92"/>
        <v>-3.4617226658299138</v>
      </c>
      <c r="I507" s="13"/>
      <c r="J507" s="27">
        <f t="shared" si="93"/>
        <v>223.40000000000873</v>
      </c>
      <c r="K507">
        <v>3544.1</v>
      </c>
      <c r="M507" s="53"/>
      <c r="N507" s="53"/>
    </row>
    <row r="508" spans="1:14" ht="15" x14ac:dyDescent="0.25">
      <c r="A508" s="10">
        <f t="shared" si="89"/>
        <v>42208</v>
      </c>
      <c r="B508" s="26">
        <v>6586.1</v>
      </c>
      <c r="C508" s="26">
        <v>6680.8</v>
      </c>
      <c r="D508" s="26">
        <v>40543.1</v>
      </c>
      <c r="E508" s="26">
        <v>41934.199999999997</v>
      </c>
      <c r="F508" s="4">
        <f t="shared" ref="F508:G511" si="94">+B508+D508</f>
        <v>47129.2</v>
      </c>
      <c r="G508" s="2">
        <f t="shared" si="94"/>
        <v>48615</v>
      </c>
      <c r="H508" s="13">
        <f t="shared" si="92"/>
        <v>-3.0562583564743506</v>
      </c>
      <c r="I508" s="13"/>
      <c r="J508" s="27">
        <f t="shared" si="93"/>
        <v>364.89999999999418</v>
      </c>
      <c r="K508">
        <v>4297.8</v>
      </c>
      <c r="M508" s="53"/>
      <c r="N508" s="53"/>
    </row>
    <row r="509" spans="1:14" ht="15" x14ac:dyDescent="0.25">
      <c r="A509" s="10">
        <f t="shared" si="89"/>
        <v>42215</v>
      </c>
      <c r="B509" s="26">
        <v>5578.5</v>
      </c>
      <c r="C509" s="26">
        <v>5729.9</v>
      </c>
      <c r="D509" s="26">
        <v>41548.1</v>
      </c>
      <c r="E509" s="26">
        <v>43005.9</v>
      </c>
      <c r="F509" s="4">
        <f t="shared" si="94"/>
        <v>47126.6</v>
      </c>
      <c r="G509" s="2">
        <f t="shared" si="94"/>
        <v>48735.8</v>
      </c>
      <c r="H509" s="13">
        <f t="shared" si="92"/>
        <v>-3.3018848567172521</v>
      </c>
      <c r="I509" s="13"/>
      <c r="J509" s="122">
        <f t="shared" si="93"/>
        <v>-2.5999999999985448</v>
      </c>
      <c r="K509">
        <v>4574.8999999999996</v>
      </c>
      <c r="M509" s="53"/>
      <c r="N509" s="53"/>
    </row>
    <row r="510" spans="1:14" ht="15" x14ac:dyDescent="0.25">
      <c r="A510" s="10">
        <f t="shared" ref="A510:A573" si="95">+A509+7</f>
        <v>42222</v>
      </c>
      <c r="B510" s="26">
        <v>4767.1000000000004</v>
      </c>
      <c r="C510" s="26">
        <v>4891</v>
      </c>
      <c r="D510" s="26">
        <v>42388.7</v>
      </c>
      <c r="E510" s="26">
        <v>43727.8</v>
      </c>
      <c r="F510" s="4">
        <f t="shared" si="94"/>
        <v>47155.799999999996</v>
      </c>
      <c r="G510" s="2">
        <f t="shared" si="94"/>
        <v>48618.8</v>
      </c>
      <c r="H510" s="13">
        <f t="shared" si="92"/>
        <v>-3.0091240425514587</v>
      </c>
      <c r="I510" s="13"/>
      <c r="J510" s="27">
        <f t="shared" si="93"/>
        <v>29.19999999999709</v>
      </c>
      <c r="K510">
        <v>4575.8999999999996</v>
      </c>
      <c r="M510" s="53"/>
      <c r="N510" s="53"/>
    </row>
    <row r="511" spans="1:14" ht="15" x14ac:dyDescent="0.25">
      <c r="A511" s="10">
        <f t="shared" si="95"/>
        <v>42229</v>
      </c>
      <c r="B511" s="26">
        <v>4131.8</v>
      </c>
      <c r="C511" s="26">
        <v>3846.5</v>
      </c>
      <c r="D511" s="26">
        <v>43306.7</v>
      </c>
      <c r="E511" s="26">
        <v>44842.3</v>
      </c>
      <c r="F511" s="4">
        <f t="shared" si="94"/>
        <v>47438.5</v>
      </c>
      <c r="G511" s="2">
        <f t="shared" si="94"/>
        <v>48688.800000000003</v>
      </c>
      <c r="H511" s="13">
        <f t="shared" si="92"/>
        <v>-2.5679417032253848</v>
      </c>
      <c r="I511" s="13"/>
      <c r="J511" s="27">
        <f t="shared" si="93"/>
        <v>282.70000000000437</v>
      </c>
      <c r="K511">
        <v>5653.1</v>
      </c>
      <c r="M511" s="53"/>
      <c r="N511" s="53"/>
    </row>
    <row r="512" spans="1:14" ht="15" x14ac:dyDescent="0.25">
      <c r="A512" s="10">
        <f t="shared" si="95"/>
        <v>42236</v>
      </c>
      <c r="B512" s="26">
        <v>3179.4</v>
      </c>
      <c r="C512" s="123">
        <v>2811.1</v>
      </c>
      <c r="D512" s="123">
        <v>44127.4</v>
      </c>
      <c r="E512" s="123">
        <v>45845.1</v>
      </c>
      <c r="F512" s="124">
        <f t="shared" ref="F512:G515" si="96">+B512+D512</f>
        <v>47306.8</v>
      </c>
      <c r="G512" s="2">
        <f t="shared" si="96"/>
        <v>48656.2</v>
      </c>
      <c r="H512" s="13">
        <f t="shared" ref="H512:H522" si="97">+(F512/G512-1)*100</f>
        <v>-2.7733361832613213</v>
      </c>
      <c r="I512" s="13"/>
      <c r="J512" s="122">
        <f>+F512-F511</f>
        <v>-131.69999999999709</v>
      </c>
      <c r="K512">
        <v>6639.7</v>
      </c>
      <c r="M512" s="53"/>
      <c r="N512" s="53"/>
    </row>
    <row r="513" spans="1:15" ht="15" x14ac:dyDescent="0.25">
      <c r="A513" s="10">
        <f t="shared" si="95"/>
        <v>42243</v>
      </c>
      <c r="B513" s="68">
        <v>2214.9</v>
      </c>
      <c r="C513" s="68">
        <v>1781.1</v>
      </c>
      <c r="D513" s="68">
        <v>45204.6</v>
      </c>
      <c r="E513" s="68">
        <v>46867.6</v>
      </c>
      <c r="F513" s="124">
        <f t="shared" si="96"/>
        <v>47419.5</v>
      </c>
      <c r="G513" s="2">
        <f t="shared" si="96"/>
        <v>48648.7</v>
      </c>
      <c r="H513" s="13">
        <f t="shared" si="97"/>
        <v>-2.5266862218312092</v>
      </c>
      <c r="I513" s="13"/>
      <c r="J513" s="27">
        <f>+F513-F512</f>
        <v>112.69999999999709</v>
      </c>
      <c r="K513" s="67">
        <v>6968</v>
      </c>
      <c r="M513" s="53"/>
      <c r="N513" s="53" t="s">
        <v>318</v>
      </c>
    </row>
    <row r="514" spans="1:15" ht="15" x14ac:dyDescent="0.25">
      <c r="A514" s="10">
        <f t="shared" si="95"/>
        <v>42250</v>
      </c>
      <c r="B514" s="201">
        <v>8538.7999999999993</v>
      </c>
      <c r="C514" s="26">
        <v>11684.1</v>
      </c>
      <c r="D514" s="202">
        <v>267.39999999999998</v>
      </c>
      <c r="E514" s="26">
        <v>695.5</v>
      </c>
      <c r="F514" s="203">
        <f t="shared" si="96"/>
        <v>8806.1999999999989</v>
      </c>
      <c r="G514" s="155">
        <f t="shared" si="96"/>
        <v>12379.6</v>
      </c>
      <c r="H514" s="13">
        <f t="shared" si="97"/>
        <v>-28.865229894342313</v>
      </c>
      <c r="I514" s="13"/>
      <c r="J514" s="136">
        <f>+B514-K513+D514-(K14)</f>
        <v>1838.1999999999994</v>
      </c>
      <c r="K514" s="135">
        <v>10475</v>
      </c>
      <c r="L514" s="125"/>
      <c r="M514" s="53"/>
      <c r="N514" s="157">
        <f>B514-K513+(D514)-K14</f>
        <v>1838.1999999999994</v>
      </c>
      <c r="O514" s="156"/>
    </row>
    <row r="515" spans="1:15" ht="15" x14ac:dyDescent="0.25">
      <c r="A515" s="10">
        <f t="shared" si="95"/>
        <v>42257</v>
      </c>
      <c r="B515" s="68">
        <v>8265.2000000000007</v>
      </c>
      <c r="C515" s="26">
        <v>11621.3</v>
      </c>
      <c r="D515" s="68">
        <v>1074.0999999999999</v>
      </c>
      <c r="E515" s="26">
        <v>1417.9</v>
      </c>
      <c r="F515" s="124">
        <f t="shared" si="96"/>
        <v>9339.3000000000011</v>
      </c>
      <c r="G515" s="2">
        <f t="shared" si="96"/>
        <v>13039.199999999999</v>
      </c>
      <c r="H515" s="13">
        <f t="shared" si="97"/>
        <v>-28.375207067918261</v>
      </c>
      <c r="I515" s="13"/>
      <c r="J515" s="27">
        <f t="shared" ref="J515:J520" si="98">+F515-F514</f>
        <v>533.10000000000218</v>
      </c>
      <c r="M515" s="53"/>
      <c r="N515" s="53"/>
    </row>
    <row r="516" spans="1:15" ht="15" x14ac:dyDescent="0.25">
      <c r="A516" s="10">
        <f t="shared" si="95"/>
        <v>42264</v>
      </c>
      <c r="B516" s="26">
        <v>7896.2</v>
      </c>
      <c r="C516" s="26">
        <v>11419.1</v>
      </c>
      <c r="D516" s="26">
        <v>1869.4</v>
      </c>
      <c r="E516" s="26">
        <v>2456.5</v>
      </c>
      <c r="F516" s="124">
        <f t="shared" ref="F516:G522" si="99">+B516+D516</f>
        <v>9765.6</v>
      </c>
      <c r="G516" s="2">
        <f t="shared" si="99"/>
        <v>13875.6</v>
      </c>
      <c r="H516" s="13">
        <f t="shared" si="97"/>
        <v>-29.620340742021966</v>
      </c>
      <c r="I516" s="13"/>
      <c r="J516" s="27">
        <f t="shared" si="98"/>
        <v>426.29999999999927</v>
      </c>
      <c r="K516">
        <v>139.6</v>
      </c>
      <c r="M516" s="53"/>
      <c r="N516" s="53"/>
    </row>
    <row r="517" spans="1:15" ht="15" x14ac:dyDescent="0.25">
      <c r="A517" s="10">
        <f t="shared" si="95"/>
        <v>42271</v>
      </c>
      <c r="B517">
        <v>7830.5</v>
      </c>
      <c r="C517" s="48">
        <v>11436.7</v>
      </c>
      <c r="D517" s="48">
        <v>2683.3</v>
      </c>
      <c r="E517" s="48">
        <v>3076.9</v>
      </c>
      <c r="F517" s="124">
        <f t="shared" si="99"/>
        <v>10513.8</v>
      </c>
      <c r="G517" s="2">
        <f t="shared" si="99"/>
        <v>14513.6</v>
      </c>
      <c r="H517" s="13">
        <f t="shared" si="97"/>
        <v>-27.55897916436998</v>
      </c>
      <c r="I517" s="13"/>
      <c r="J517" s="27">
        <f t="shared" si="98"/>
        <v>748.19999999999891</v>
      </c>
      <c r="K517">
        <v>192.6</v>
      </c>
      <c r="M517" s="53"/>
      <c r="N517" s="53"/>
    </row>
    <row r="518" spans="1:15" ht="15" x14ac:dyDescent="0.25">
      <c r="A518" s="10">
        <f t="shared" si="95"/>
        <v>42278</v>
      </c>
      <c r="B518" s="26">
        <v>7860.3</v>
      </c>
      <c r="C518" s="68">
        <v>11243.3</v>
      </c>
      <c r="D518" s="68">
        <v>3173.1</v>
      </c>
      <c r="E518" s="68">
        <v>4055.1</v>
      </c>
      <c r="F518" s="124">
        <f t="shared" si="99"/>
        <v>11033.4</v>
      </c>
      <c r="G518" s="2">
        <f t="shared" si="99"/>
        <v>15298.4</v>
      </c>
      <c r="H518" s="13">
        <f t="shared" si="97"/>
        <v>-27.878732416461848</v>
      </c>
      <c r="I518" s="13"/>
      <c r="J518" s="27">
        <f t="shared" si="98"/>
        <v>519.60000000000036</v>
      </c>
      <c r="K518">
        <v>139.6</v>
      </c>
      <c r="M518" s="53"/>
      <c r="N518" s="53"/>
    </row>
    <row r="519" spans="1:15" ht="15" x14ac:dyDescent="0.25">
      <c r="A519" s="10">
        <f t="shared" si="95"/>
        <v>42285</v>
      </c>
      <c r="B519" s="202">
        <v>7851.8</v>
      </c>
      <c r="C519" s="68">
        <v>12264.5</v>
      </c>
      <c r="D519" s="202">
        <v>3780.1</v>
      </c>
      <c r="E519" s="68">
        <v>4956.8</v>
      </c>
      <c r="F519" s="124">
        <f t="shared" si="99"/>
        <v>11631.9</v>
      </c>
      <c r="G519" s="2">
        <f t="shared" si="99"/>
        <v>17221.3</v>
      </c>
      <c r="H519" s="13">
        <f t="shared" si="97"/>
        <v>-32.45631862867495</v>
      </c>
      <c r="I519" s="13"/>
      <c r="J519" s="27">
        <f t="shared" si="98"/>
        <v>598.5</v>
      </c>
      <c r="K519">
        <v>199.6</v>
      </c>
      <c r="M519" s="53"/>
      <c r="N519" s="53"/>
    </row>
    <row r="520" spans="1:15" ht="15" x14ac:dyDescent="0.25">
      <c r="A520" s="10">
        <f t="shared" si="95"/>
        <v>42292</v>
      </c>
      <c r="B520" s="26">
        <v>7690.1</v>
      </c>
      <c r="C520" s="26">
        <v>12619</v>
      </c>
      <c r="D520" s="26">
        <v>4189.8</v>
      </c>
      <c r="E520" s="26">
        <v>5633.4</v>
      </c>
      <c r="F520" s="124">
        <f t="shared" si="99"/>
        <v>11879.900000000001</v>
      </c>
      <c r="G520" s="2">
        <f t="shared" si="99"/>
        <v>18252.400000000001</v>
      </c>
      <c r="H520" s="13">
        <f t="shared" si="97"/>
        <v>-34.913216892025154</v>
      </c>
      <c r="I520" s="13"/>
      <c r="J520" s="27">
        <f t="shared" si="98"/>
        <v>248.00000000000182</v>
      </c>
      <c r="K520">
        <v>199.6</v>
      </c>
      <c r="M520" s="53"/>
      <c r="N520" s="53"/>
    </row>
    <row r="521" spans="1:15" ht="15" x14ac:dyDescent="0.25">
      <c r="A521" s="10">
        <f t="shared" si="95"/>
        <v>42299</v>
      </c>
      <c r="B521" s="26">
        <v>7965.6</v>
      </c>
      <c r="C521" s="26">
        <v>12279.3</v>
      </c>
      <c r="D521" s="26">
        <v>4623.1000000000004</v>
      </c>
      <c r="E521" s="26">
        <v>6462.9</v>
      </c>
      <c r="F521" s="124">
        <f t="shared" si="99"/>
        <v>12588.7</v>
      </c>
      <c r="G521" s="2">
        <f t="shared" si="99"/>
        <v>18742.199999999997</v>
      </c>
      <c r="H521" s="13">
        <f t="shared" si="97"/>
        <v>-32.832324913830803</v>
      </c>
      <c r="I521" s="13"/>
      <c r="J521" s="27">
        <f t="shared" ref="J521:J527" si="100">+F521-F520</f>
        <v>708.79999999999927</v>
      </c>
      <c r="K521">
        <v>200.6</v>
      </c>
      <c r="M521" s="53"/>
      <c r="N521" s="53"/>
    </row>
    <row r="522" spans="1:15" ht="15" x14ac:dyDescent="0.25">
      <c r="A522" s="10">
        <f t="shared" si="95"/>
        <v>42306</v>
      </c>
      <c r="B522" s="26">
        <v>8028.9</v>
      </c>
      <c r="C522" s="26">
        <v>12313.5</v>
      </c>
      <c r="D522" s="26">
        <v>5115.8</v>
      </c>
      <c r="E522" s="26">
        <v>6906.9</v>
      </c>
      <c r="F522" s="124">
        <f t="shared" si="99"/>
        <v>13144.7</v>
      </c>
      <c r="G522" s="2">
        <f t="shared" si="99"/>
        <v>19220.400000000001</v>
      </c>
      <c r="H522" s="13">
        <f t="shared" si="97"/>
        <v>-31.610684481072195</v>
      </c>
      <c r="I522" s="13"/>
      <c r="J522" s="27">
        <f t="shared" si="100"/>
        <v>556</v>
      </c>
      <c r="K522">
        <v>218.5</v>
      </c>
      <c r="M522" s="53"/>
      <c r="N522" s="53"/>
    </row>
    <row r="523" spans="1:15" ht="15" x14ac:dyDescent="0.25">
      <c r="A523" s="10">
        <f t="shared" si="95"/>
        <v>42313</v>
      </c>
      <c r="B523" s="26">
        <v>8376.7000000000007</v>
      </c>
      <c r="C523" s="26">
        <v>12218</v>
      </c>
      <c r="D523" s="26">
        <v>5386.7</v>
      </c>
      <c r="E523" s="26">
        <v>7507.7</v>
      </c>
      <c r="F523" s="124">
        <f t="shared" ref="F523:G532" si="101">+B523+D523</f>
        <v>13763.400000000001</v>
      </c>
      <c r="G523" s="2">
        <f t="shared" si="101"/>
        <v>19725.7</v>
      </c>
      <c r="H523" s="13">
        <f t="shared" ref="H523:H532" si="102">+(F523/G523-1)*100</f>
        <v>-30.226050279584491</v>
      </c>
      <c r="I523" s="13"/>
      <c r="J523" s="27">
        <f t="shared" si="100"/>
        <v>618.70000000000073</v>
      </c>
      <c r="K523">
        <v>219.5</v>
      </c>
      <c r="M523" s="53"/>
      <c r="N523" s="53"/>
    </row>
    <row r="524" spans="1:15" ht="15" x14ac:dyDescent="0.25">
      <c r="A524" s="10">
        <f t="shared" si="95"/>
        <v>42320</v>
      </c>
      <c r="B524" s="26">
        <v>8767.5</v>
      </c>
      <c r="C524" s="26">
        <v>12739.8</v>
      </c>
      <c r="D524" s="26">
        <v>5775.6</v>
      </c>
      <c r="E524" s="26">
        <v>7894.7</v>
      </c>
      <c r="F524" s="124">
        <f t="shared" si="101"/>
        <v>14543.1</v>
      </c>
      <c r="G524" s="2">
        <f t="shared" si="101"/>
        <v>20634.5</v>
      </c>
      <c r="H524" s="13">
        <f t="shared" si="102"/>
        <v>-29.520463301751921</v>
      </c>
      <c r="I524" s="13"/>
      <c r="J524" s="27">
        <f t="shared" si="100"/>
        <v>779.69999999999891</v>
      </c>
      <c r="K524">
        <v>220.5</v>
      </c>
      <c r="M524" s="53"/>
      <c r="N524" s="53"/>
    </row>
    <row r="525" spans="1:15" ht="15" x14ac:dyDescent="0.25">
      <c r="A525" s="10">
        <f t="shared" si="95"/>
        <v>42327</v>
      </c>
      <c r="B525" s="26">
        <v>10272.200000000001</v>
      </c>
      <c r="C525" s="26">
        <v>13068.3</v>
      </c>
      <c r="D525" s="26">
        <v>6307.3</v>
      </c>
      <c r="E525" s="26">
        <v>8511.1</v>
      </c>
      <c r="F525" s="124">
        <f t="shared" si="101"/>
        <v>16579.5</v>
      </c>
      <c r="G525" s="2">
        <f t="shared" si="101"/>
        <v>21579.4</v>
      </c>
      <c r="H525" s="13">
        <f t="shared" si="102"/>
        <v>-23.169782292371433</v>
      </c>
      <c r="I525" s="13"/>
      <c r="J525" s="27">
        <f t="shared" si="100"/>
        <v>2036.3999999999996</v>
      </c>
      <c r="K525">
        <v>769</v>
      </c>
      <c r="M525" s="53"/>
      <c r="N525" s="53"/>
    </row>
    <row r="526" spans="1:15" ht="15" x14ac:dyDescent="0.25">
      <c r="A526" s="10">
        <f t="shared" si="95"/>
        <v>42334</v>
      </c>
      <c r="B526" s="26">
        <v>10397.700000000001</v>
      </c>
      <c r="C526" s="26">
        <v>13492.5</v>
      </c>
      <c r="D526" s="26">
        <v>6681.2</v>
      </c>
      <c r="E526" s="26">
        <v>9257.5</v>
      </c>
      <c r="F526" s="124">
        <f t="shared" si="101"/>
        <v>17078.900000000001</v>
      </c>
      <c r="G526" s="2">
        <f t="shared" si="101"/>
        <v>22750</v>
      </c>
      <c r="H526" s="13">
        <f t="shared" si="102"/>
        <v>-24.927912087912084</v>
      </c>
      <c r="I526" s="13"/>
      <c r="J526" s="27">
        <f t="shared" si="100"/>
        <v>499.40000000000146</v>
      </c>
      <c r="K526">
        <v>769</v>
      </c>
      <c r="M526" s="52"/>
      <c r="N526" s="53"/>
    </row>
    <row r="527" spans="1:15" ht="15" x14ac:dyDescent="0.25">
      <c r="A527" s="10">
        <f t="shared" si="95"/>
        <v>42341</v>
      </c>
      <c r="B527" s="26">
        <v>10943.2</v>
      </c>
      <c r="C527" s="26">
        <v>13776.9</v>
      </c>
      <c r="D527" s="26">
        <v>7231</v>
      </c>
      <c r="E527" s="26">
        <v>9935.7999999999993</v>
      </c>
      <c r="F527" s="124">
        <f t="shared" si="101"/>
        <v>18174.2</v>
      </c>
      <c r="G527" s="2">
        <f t="shared" si="101"/>
        <v>23712.699999999997</v>
      </c>
      <c r="H527" s="13">
        <f t="shared" si="102"/>
        <v>-23.35668228417682</v>
      </c>
      <c r="I527" s="13"/>
      <c r="J527" s="27">
        <f t="shared" si="100"/>
        <v>1095.2999999999993</v>
      </c>
      <c r="K527">
        <v>769</v>
      </c>
      <c r="M527" s="52"/>
      <c r="N527" s="53"/>
    </row>
    <row r="528" spans="1:15" ht="15" x14ac:dyDescent="0.25">
      <c r="A528" s="10">
        <f t="shared" si="95"/>
        <v>42348</v>
      </c>
      <c r="B528" s="26">
        <v>11027.6</v>
      </c>
      <c r="C528" s="26">
        <v>13716.4</v>
      </c>
      <c r="D528" s="26">
        <v>7663.1</v>
      </c>
      <c r="E528" s="26">
        <v>10689.8</v>
      </c>
      <c r="F528" s="124">
        <f t="shared" si="101"/>
        <v>18690.7</v>
      </c>
      <c r="G528" s="2">
        <f t="shared" si="101"/>
        <v>24406.199999999997</v>
      </c>
      <c r="H528" s="13">
        <f t="shared" si="102"/>
        <v>-23.418229794068711</v>
      </c>
      <c r="I528" s="13"/>
      <c r="J528" s="27">
        <f t="shared" ref="J528:J533" si="103">+F528-F527</f>
        <v>516.5</v>
      </c>
      <c r="K528">
        <v>770</v>
      </c>
      <c r="M528" s="53"/>
      <c r="N528" s="53"/>
    </row>
    <row r="529" spans="1:14" ht="15" x14ac:dyDescent="0.25">
      <c r="A529" s="10">
        <f t="shared" si="95"/>
        <v>42355</v>
      </c>
      <c r="B529" s="26">
        <v>11007.6</v>
      </c>
      <c r="C529" s="26">
        <v>14622.6</v>
      </c>
      <c r="D529" s="26">
        <v>8486.6</v>
      </c>
      <c r="E529" s="26">
        <v>11436.8</v>
      </c>
      <c r="F529" s="124">
        <f t="shared" si="101"/>
        <v>19494.2</v>
      </c>
      <c r="G529" s="2">
        <f t="shared" si="101"/>
        <v>26059.4</v>
      </c>
      <c r="H529" s="13">
        <f t="shared" si="102"/>
        <v>-25.193212430063628</v>
      </c>
      <c r="I529" s="13"/>
      <c r="J529" s="27">
        <f t="shared" si="103"/>
        <v>803.5</v>
      </c>
      <c r="K529">
        <v>868.9</v>
      </c>
      <c r="M529" s="53"/>
      <c r="N529" s="53"/>
    </row>
    <row r="530" spans="1:14" ht="15" x14ac:dyDescent="0.25">
      <c r="A530" s="10">
        <f t="shared" si="95"/>
        <v>42362</v>
      </c>
      <c r="B530" s="26">
        <v>11156.4</v>
      </c>
      <c r="C530" s="26">
        <v>14849.8</v>
      </c>
      <c r="D530" s="26">
        <v>9043</v>
      </c>
      <c r="E530" s="26">
        <v>12104.6</v>
      </c>
      <c r="F530" s="124">
        <f t="shared" si="101"/>
        <v>20199.400000000001</v>
      </c>
      <c r="G530" s="2">
        <f t="shared" si="101"/>
        <v>26954.400000000001</v>
      </c>
      <c r="H530" s="13">
        <f t="shared" si="102"/>
        <v>-25.060843498649565</v>
      </c>
      <c r="I530" s="13"/>
      <c r="J530" s="27">
        <f t="shared" si="103"/>
        <v>705.20000000000073</v>
      </c>
      <c r="K530">
        <v>868.9</v>
      </c>
      <c r="M530" s="53"/>
      <c r="N530" s="53"/>
    </row>
    <row r="531" spans="1:14" ht="15" x14ac:dyDescent="0.25">
      <c r="A531" s="10">
        <f t="shared" si="95"/>
        <v>42369</v>
      </c>
      <c r="B531" s="26">
        <v>11051.5</v>
      </c>
      <c r="C531" s="26">
        <v>14727.1</v>
      </c>
      <c r="D531" s="26">
        <v>9400.9</v>
      </c>
      <c r="E531" s="26">
        <v>12615</v>
      </c>
      <c r="F531" s="124">
        <f t="shared" si="101"/>
        <v>20452.400000000001</v>
      </c>
      <c r="G531" s="2">
        <f t="shared" si="101"/>
        <v>27342.1</v>
      </c>
      <c r="H531" s="13">
        <f t="shared" si="102"/>
        <v>-25.19813767047885</v>
      </c>
      <c r="I531" s="13"/>
      <c r="J531" s="27">
        <f t="shared" si="103"/>
        <v>253</v>
      </c>
      <c r="K531">
        <v>868.9</v>
      </c>
      <c r="N531" s="53"/>
    </row>
    <row r="532" spans="1:14" ht="15" x14ac:dyDescent="0.25">
      <c r="A532" s="10">
        <f t="shared" si="95"/>
        <v>42376</v>
      </c>
      <c r="B532" s="26">
        <v>11082.5</v>
      </c>
      <c r="C532" s="26">
        <v>15145.7</v>
      </c>
      <c r="D532" s="26">
        <v>10039.1</v>
      </c>
      <c r="E532" s="26">
        <v>13015.2</v>
      </c>
      <c r="F532" s="124">
        <f t="shared" si="101"/>
        <v>21121.599999999999</v>
      </c>
      <c r="G532" s="2">
        <f t="shared" si="101"/>
        <v>28160.9</v>
      </c>
      <c r="H532" s="13">
        <f t="shared" si="102"/>
        <v>-24.996715303843288</v>
      </c>
      <c r="I532" s="13"/>
      <c r="J532" s="27">
        <f t="shared" si="103"/>
        <v>669.19999999999709</v>
      </c>
      <c r="K532">
        <v>868.9</v>
      </c>
      <c r="N532" s="53"/>
    </row>
    <row r="533" spans="1:14" ht="15" x14ac:dyDescent="0.25">
      <c r="A533" s="10">
        <f t="shared" si="95"/>
        <v>42383</v>
      </c>
      <c r="B533" s="26">
        <v>11668.6</v>
      </c>
      <c r="C533" s="26">
        <v>16568.7</v>
      </c>
      <c r="D533" s="26">
        <v>10610.7</v>
      </c>
      <c r="E533" s="26">
        <v>13777.6</v>
      </c>
      <c r="F533" s="124">
        <f t="shared" ref="F533:G536" si="104">+B533+D533</f>
        <v>22279.300000000003</v>
      </c>
      <c r="G533" s="2">
        <f t="shared" si="104"/>
        <v>30346.300000000003</v>
      </c>
      <c r="H533" s="13">
        <f t="shared" ref="H533:H538" si="105">+(F533/G533-1)*100</f>
        <v>-26.583141931635812</v>
      </c>
      <c r="I533" s="13"/>
      <c r="J533" s="27">
        <f t="shared" si="103"/>
        <v>1157.7000000000044</v>
      </c>
      <c r="K533">
        <v>1057.9000000000001</v>
      </c>
      <c r="N533" s="53"/>
    </row>
    <row r="534" spans="1:14" ht="15" x14ac:dyDescent="0.25">
      <c r="A534" s="10">
        <f t="shared" si="95"/>
        <v>42390</v>
      </c>
      <c r="B534" s="26">
        <v>11836.9</v>
      </c>
      <c r="C534" s="26">
        <v>16694.3</v>
      </c>
      <c r="D534" s="26">
        <v>11259.4</v>
      </c>
      <c r="E534" s="26">
        <v>14608.7</v>
      </c>
      <c r="F534" s="124">
        <f t="shared" si="104"/>
        <v>23096.3</v>
      </c>
      <c r="G534" s="2">
        <f t="shared" si="104"/>
        <v>31303</v>
      </c>
      <c r="H534" s="13">
        <f t="shared" si="105"/>
        <v>-26.216976008689265</v>
      </c>
      <c r="I534" s="13"/>
      <c r="J534" s="27">
        <f t="shared" ref="J534:J539" si="106">+F534-F533</f>
        <v>816.99999999999636</v>
      </c>
      <c r="K534">
        <v>1096.3</v>
      </c>
      <c r="N534" s="53"/>
    </row>
    <row r="535" spans="1:14" ht="15" x14ac:dyDescent="0.25">
      <c r="A535" s="10">
        <f t="shared" si="95"/>
        <v>42397</v>
      </c>
      <c r="B535" s="26">
        <v>12305.3</v>
      </c>
      <c r="C535" s="26">
        <v>16824.400000000001</v>
      </c>
      <c r="D535" s="26">
        <v>11920.1</v>
      </c>
      <c r="E535" s="26">
        <v>15323.5</v>
      </c>
      <c r="F535" s="124">
        <f t="shared" si="104"/>
        <v>24225.4</v>
      </c>
      <c r="G535" s="2">
        <f t="shared" si="104"/>
        <v>32147.9</v>
      </c>
      <c r="H535" s="13">
        <f t="shared" si="105"/>
        <v>-24.643911421896913</v>
      </c>
      <c r="I535" s="13"/>
      <c r="J535" s="27">
        <f t="shared" si="106"/>
        <v>1129.1000000000022</v>
      </c>
      <c r="K535">
        <v>1110.7</v>
      </c>
      <c r="N535" s="53"/>
    </row>
    <row r="536" spans="1:14" ht="15" x14ac:dyDescent="0.25">
      <c r="A536" s="10">
        <f t="shared" si="95"/>
        <v>42404</v>
      </c>
      <c r="B536" s="26">
        <v>12181.6</v>
      </c>
      <c r="C536" s="26">
        <v>17208.599999999999</v>
      </c>
      <c r="D536" s="26">
        <v>12448.7</v>
      </c>
      <c r="E536" s="26">
        <v>15942.1</v>
      </c>
      <c r="F536" s="124">
        <f t="shared" si="104"/>
        <v>24630.300000000003</v>
      </c>
      <c r="G536" s="2">
        <f t="shared" si="104"/>
        <v>33150.699999999997</v>
      </c>
      <c r="H536" s="13">
        <f t="shared" si="105"/>
        <v>-25.702021375114235</v>
      </c>
      <c r="I536" s="13"/>
      <c r="J536" s="27">
        <f t="shared" si="106"/>
        <v>404.90000000000146</v>
      </c>
      <c r="K536">
        <v>1051.8</v>
      </c>
      <c r="N536" s="53"/>
    </row>
    <row r="537" spans="1:14" ht="15" x14ac:dyDescent="0.25">
      <c r="A537" s="10">
        <f t="shared" si="95"/>
        <v>42411</v>
      </c>
      <c r="B537" s="127">
        <v>12503.4</v>
      </c>
      <c r="C537" s="127">
        <v>17444.599999999999</v>
      </c>
      <c r="D537" s="127">
        <v>13177.7</v>
      </c>
      <c r="E537" s="127">
        <v>16638.3</v>
      </c>
      <c r="F537" s="129">
        <f t="shared" ref="F537:G539" si="107">+B537+D537</f>
        <v>25681.1</v>
      </c>
      <c r="G537" s="128">
        <f t="shared" si="107"/>
        <v>34082.899999999994</v>
      </c>
      <c r="H537" s="13">
        <f t="shared" si="105"/>
        <v>-24.651071358364451</v>
      </c>
      <c r="I537" s="13"/>
      <c r="J537" s="27">
        <f t="shared" si="106"/>
        <v>1050.7999999999956</v>
      </c>
      <c r="K537" s="67">
        <v>1299</v>
      </c>
      <c r="N537" s="53"/>
    </row>
    <row r="538" spans="1:14" ht="15" x14ac:dyDescent="0.25">
      <c r="A538" s="10">
        <f t="shared" si="95"/>
        <v>42418</v>
      </c>
      <c r="B538" s="128">
        <v>12567.2</v>
      </c>
      <c r="C538" s="128">
        <v>17295.3</v>
      </c>
      <c r="D538" s="128">
        <v>14048.3</v>
      </c>
      <c r="E538" s="128">
        <v>17503.400000000001</v>
      </c>
      <c r="F538" s="129">
        <f t="shared" si="107"/>
        <v>26615.5</v>
      </c>
      <c r="G538" s="128">
        <f t="shared" si="107"/>
        <v>34798.699999999997</v>
      </c>
      <c r="H538" s="13">
        <f t="shared" si="105"/>
        <v>-23.515820993312964</v>
      </c>
      <c r="I538" s="13"/>
      <c r="J538" s="27">
        <f t="shared" si="106"/>
        <v>934.40000000000146</v>
      </c>
      <c r="K538">
        <v>1430.8</v>
      </c>
      <c r="N538" s="53"/>
    </row>
    <row r="539" spans="1:14" ht="15" x14ac:dyDescent="0.25">
      <c r="A539" s="10">
        <f t="shared" si="95"/>
        <v>42425</v>
      </c>
      <c r="B539" s="127">
        <v>12875</v>
      </c>
      <c r="C539" s="127">
        <v>16744.599999999999</v>
      </c>
      <c r="D539" s="127">
        <v>14838.1</v>
      </c>
      <c r="E539" s="127">
        <v>18882.2</v>
      </c>
      <c r="F539" s="129">
        <f t="shared" si="107"/>
        <v>27713.1</v>
      </c>
      <c r="G539" s="128">
        <f t="shared" si="107"/>
        <v>35626.800000000003</v>
      </c>
      <c r="H539" s="13">
        <f t="shared" ref="H539:H544" si="108">+(F539/G539-1)*100</f>
        <v>-22.212772407288906</v>
      </c>
      <c r="I539" s="13"/>
      <c r="J539" s="27">
        <f t="shared" si="106"/>
        <v>1097.5999999999985</v>
      </c>
      <c r="K539">
        <v>1431.8</v>
      </c>
      <c r="N539" s="53"/>
    </row>
    <row r="540" spans="1:14" ht="15" x14ac:dyDescent="0.25">
      <c r="A540" s="10">
        <f t="shared" si="95"/>
        <v>42432</v>
      </c>
      <c r="B540" s="127">
        <v>12994.8</v>
      </c>
      <c r="C540" s="127">
        <v>15997.3</v>
      </c>
      <c r="D540" s="127">
        <v>15827.5</v>
      </c>
      <c r="E540" s="127">
        <v>20047.400000000001</v>
      </c>
      <c r="F540" s="129">
        <f t="shared" ref="F540:G542" si="109">+B540+D540</f>
        <v>28822.3</v>
      </c>
      <c r="G540" s="128">
        <f t="shared" si="109"/>
        <v>36044.699999999997</v>
      </c>
      <c r="H540" s="13">
        <f t="shared" si="108"/>
        <v>-20.037342521924163</v>
      </c>
      <c r="I540" s="13"/>
      <c r="J540" s="27">
        <f t="shared" ref="J540:J545" si="110">+F540-F539</f>
        <v>1109.2000000000007</v>
      </c>
      <c r="K540">
        <v>1540.8</v>
      </c>
      <c r="N540" s="53"/>
    </row>
    <row r="541" spans="1:14" ht="15" x14ac:dyDescent="0.25">
      <c r="A541" s="10">
        <f t="shared" si="95"/>
        <v>42439</v>
      </c>
      <c r="B541" s="67">
        <v>13348</v>
      </c>
      <c r="C541">
        <v>15806.8</v>
      </c>
      <c r="D541">
        <v>16701.400000000001</v>
      </c>
      <c r="E541">
        <v>20740.099999999999</v>
      </c>
      <c r="F541" s="129">
        <f t="shared" si="109"/>
        <v>30049.4</v>
      </c>
      <c r="G541" s="128">
        <f t="shared" si="109"/>
        <v>36546.899999999994</v>
      </c>
      <c r="H541" s="13">
        <f t="shared" si="108"/>
        <v>-17.778525675228252</v>
      </c>
      <c r="I541" s="13"/>
      <c r="J541" s="27">
        <f t="shared" si="110"/>
        <v>1227.1000000000022</v>
      </c>
      <c r="K541">
        <v>1512.2</v>
      </c>
      <c r="N541" s="53"/>
    </row>
    <row r="542" spans="1:14" ht="15" x14ac:dyDescent="0.25">
      <c r="A542" s="10">
        <f t="shared" si="95"/>
        <v>42446</v>
      </c>
      <c r="B542">
        <v>13153.7</v>
      </c>
      <c r="C542">
        <v>15175.9</v>
      </c>
      <c r="D542" s="67">
        <v>17699</v>
      </c>
      <c r="E542" s="67">
        <v>21806</v>
      </c>
      <c r="F542" s="129">
        <f t="shared" si="109"/>
        <v>30852.7</v>
      </c>
      <c r="G542" s="128">
        <f t="shared" si="109"/>
        <v>36981.9</v>
      </c>
      <c r="H542" s="13">
        <f t="shared" si="108"/>
        <v>-16.573512988786408</v>
      </c>
      <c r="I542" s="13"/>
      <c r="J542" s="27">
        <f t="shared" si="110"/>
        <v>803.29999999999927</v>
      </c>
      <c r="K542">
        <v>1612.2</v>
      </c>
      <c r="N542" s="53"/>
    </row>
    <row r="543" spans="1:14" ht="15" x14ac:dyDescent="0.25">
      <c r="A543" s="10">
        <f t="shared" si="95"/>
        <v>42453</v>
      </c>
      <c r="B543">
        <v>12808.3</v>
      </c>
      <c r="C543">
        <v>14899.1</v>
      </c>
      <c r="D543">
        <v>18834.900000000001</v>
      </c>
      <c r="E543">
        <v>22489.4</v>
      </c>
      <c r="F543" s="129">
        <f t="shared" ref="F543:G545" si="111">+B543+D543</f>
        <v>31643.200000000001</v>
      </c>
      <c r="G543" s="128">
        <f t="shared" si="111"/>
        <v>37388.5</v>
      </c>
      <c r="H543" s="13">
        <f t="shared" si="108"/>
        <v>-15.366489696029529</v>
      </c>
      <c r="I543" s="13"/>
      <c r="J543" s="27">
        <f t="shared" si="110"/>
        <v>790.5</v>
      </c>
      <c r="K543">
        <v>1681.8</v>
      </c>
      <c r="N543" s="53"/>
    </row>
    <row r="544" spans="1:14" ht="15" x14ac:dyDescent="0.25">
      <c r="A544" s="10">
        <f t="shared" si="95"/>
        <v>42460</v>
      </c>
      <c r="B544" s="67">
        <v>12616</v>
      </c>
      <c r="C544">
        <v>14367.6</v>
      </c>
      <c r="D544">
        <v>19972.400000000001</v>
      </c>
      <c r="E544">
        <v>23660.6</v>
      </c>
      <c r="F544" s="129">
        <f t="shared" si="111"/>
        <v>32588.400000000001</v>
      </c>
      <c r="G544" s="128">
        <f t="shared" si="111"/>
        <v>38028.199999999997</v>
      </c>
      <c r="H544" s="13">
        <f t="shared" si="108"/>
        <v>-14.304647603620458</v>
      </c>
      <c r="I544" s="13"/>
      <c r="J544" s="27">
        <f t="shared" si="110"/>
        <v>945.20000000000073</v>
      </c>
      <c r="K544">
        <v>1856.9</v>
      </c>
      <c r="N544" s="53"/>
    </row>
    <row r="545" spans="1:14" ht="15" x14ac:dyDescent="0.25">
      <c r="A545" s="10">
        <f t="shared" si="95"/>
        <v>42467</v>
      </c>
      <c r="B545">
        <v>12743.4</v>
      </c>
      <c r="C545">
        <v>14084.8</v>
      </c>
      <c r="D545">
        <v>20980.799999999999</v>
      </c>
      <c r="E545">
        <v>24531.5</v>
      </c>
      <c r="F545" s="129">
        <f t="shared" si="111"/>
        <v>33724.199999999997</v>
      </c>
      <c r="G545" s="128">
        <f t="shared" si="111"/>
        <v>38616.300000000003</v>
      </c>
      <c r="H545" s="13">
        <f t="shared" ref="H545:H550" si="112">+(F545/G545-1)*100</f>
        <v>-12.668484551860237</v>
      </c>
      <c r="I545" s="13"/>
      <c r="J545" s="27">
        <f t="shared" si="110"/>
        <v>1135.7999999999956</v>
      </c>
      <c r="K545">
        <v>1968.2</v>
      </c>
      <c r="N545" s="53"/>
    </row>
    <row r="546" spans="1:14" ht="15" x14ac:dyDescent="0.25">
      <c r="A546" s="10">
        <f t="shared" si="95"/>
        <v>42474</v>
      </c>
      <c r="B546">
        <v>12662.6</v>
      </c>
      <c r="C546">
        <v>13911.7</v>
      </c>
      <c r="D546">
        <v>22264.3</v>
      </c>
      <c r="E546">
        <v>25572.6</v>
      </c>
      <c r="F546" s="129">
        <f t="shared" ref="F546:G548" si="113">+B546+D546</f>
        <v>34926.9</v>
      </c>
      <c r="G546" s="128">
        <f t="shared" si="113"/>
        <v>39484.300000000003</v>
      </c>
      <c r="H546" s="13">
        <f t="shared" si="112"/>
        <v>-11.542309221640002</v>
      </c>
      <c r="I546" s="13"/>
      <c r="J546" s="27">
        <f t="shared" ref="J546:J552" si="114">+F546-F545</f>
        <v>1202.7000000000044</v>
      </c>
      <c r="K546">
        <v>2091.3000000000002</v>
      </c>
      <c r="N546" s="53"/>
    </row>
    <row r="547" spans="1:14" ht="15" x14ac:dyDescent="0.25">
      <c r="A547" s="10">
        <f t="shared" si="95"/>
        <v>42481</v>
      </c>
      <c r="B547">
        <v>13732.6</v>
      </c>
      <c r="C547">
        <v>13474.9</v>
      </c>
      <c r="D547">
        <v>23354.9</v>
      </c>
      <c r="E547">
        <v>26841.8</v>
      </c>
      <c r="F547" s="129">
        <f t="shared" si="113"/>
        <v>37087.5</v>
      </c>
      <c r="G547" s="128">
        <f t="shared" si="113"/>
        <v>40316.699999999997</v>
      </c>
      <c r="H547" s="13">
        <f t="shared" si="112"/>
        <v>-8.0095841177477247</v>
      </c>
      <c r="I547" s="13"/>
      <c r="J547" s="27">
        <f t="shared" si="114"/>
        <v>2160.5999999999985</v>
      </c>
      <c r="K547">
        <v>2531.3000000000002</v>
      </c>
      <c r="N547" s="53"/>
    </row>
    <row r="548" spans="1:14" ht="15" x14ac:dyDescent="0.25">
      <c r="A548" s="10">
        <f t="shared" si="95"/>
        <v>42488</v>
      </c>
      <c r="B548" s="2">
        <v>13276</v>
      </c>
      <c r="C548" s="2">
        <v>13181.6</v>
      </c>
      <c r="D548" s="2">
        <v>24580.1</v>
      </c>
      <c r="E548" s="128">
        <v>27977</v>
      </c>
      <c r="F548" s="129">
        <f t="shared" si="113"/>
        <v>37856.1</v>
      </c>
      <c r="G548" s="128">
        <f t="shared" si="113"/>
        <v>41158.6</v>
      </c>
      <c r="H548" s="13">
        <f t="shared" si="112"/>
        <v>-8.0238394891954492</v>
      </c>
      <c r="I548" s="13"/>
      <c r="J548" s="134">
        <f t="shared" si="114"/>
        <v>768.59999999999854</v>
      </c>
      <c r="K548">
        <v>2591.8000000000002</v>
      </c>
      <c r="N548" s="53"/>
    </row>
    <row r="549" spans="1:14" ht="15" x14ac:dyDescent="0.25">
      <c r="A549" s="10">
        <f t="shared" si="95"/>
        <v>42495</v>
      </c>
      <c r="B549">
        <v>13239.6</v>
      </c>
      <c r="C549">
        <v>12442.3</v>
      </c>
      <c r="D549">
        <v>25721.7</v>
      </c>
      <c r="E549">
        <v>29086.400000000001</v>
      </c>
      <c r="F549" s="129">
        <f t="shared" ref="F549:G551" si="115">+B549+D549</f>
        <v>38961.300000000003</v>
      </c>
      <c r="G549" s="132">
        <f t="shared" si="115"/>
        <v>41528.699999999997</v>
      </c>
      <c r="H549" s="13">
        <f t="shared" si="112"/>
        <v>-6.1822306019692297</v>
      </c>
      <c r="I549" s="13"/>
      <c r="J549" s="134">
        <f t="shared" si="114"/>
        <v>1105.2000000000044</v>
      </c>
      <c r="K549">
        <v>2742.8</v>
      </c>
      <c r="N549" s="53"/>
    </row>
    <row r="550" spans="1:14" ht="15" x14ac:dyDescent="0.25">
      <c r="A550" s="10">
        <f t="shared" si="95"/>
        <v>42502</v>
      </c>
      <c r="B550">
        <v>13537.7</v>
      </c>
      <c r="C550">
        <v>12175.4</v>
      </c>
      <c r="D550">
        <v>26896.799999999999</v>
      </c>
      <c r="E550">
        <v>30165.8</v>
      </c>
      <c r="F550" s="129">
        <f t="shared" si="115"/>
        <v>40434.5</v>
      </c>
      <c r="G550" s="132">
        <f t="shared" si="115"/>
        <v>42341.2</v>
      </c>
      <c r="H550" s="13">
        <f t="shared" si="112"/>
        <v>-4.5031789368274788</v>
      </c>
      <c r="I550" s="13"/>
      <c r="J550" s="134">
        <f t="shared" si="114"/>
        <v>1473.1999999999971</v>
      </c>
      <c r="K550">
        <v>3268.8</v>
      </c>
      <c r="N550" s="53"/>
    </row>
    <row r="551" spans="1:14" ht="15" x14ac:dyDescent="0.25">
      <c r="A551" s="10">
        <f t="shared" si="95"/>
        <v>42509</v>
      </c>
      <c r="B551">
        <v>13793.8</v>
      </c>
      <c r="C551">
        <v>11759.2</v>
      </c>
      <c r="D551">
        <v>28021.8</v>
      </c>
      <c r="E551">
        <v>31236.6</v>
      </c>
      <c r="F551" s="129">
        <f t="shared" si="115"/>
        <v>41815.599999999999</v>
      </c>
      <c r="G551" s="132">
        <f t="shared" si="115"/>
        <v>42995.8</v>
      </c>
      <c r="H551" s="13">
        <f t="shared" ref="H551:H556" si="116">+(F551/G551-1)*100</f>
        <v>-2.7449192711846426</v>
      </c>
      <c r="I551" s="13"/>
      <c r="J551" s="134">
        <f t="shared" si="114"/>
        <v>1381.0999999999985</v>
      </c>
      <c r="K551" s="67">
        <v>3529</v>
      </c>
      <c r="N551" s="53"/>
    </row>
    <row r="552" spans="1:14" ht="15" x14ac:dyDescent="0.25">
      <c r="A552" s="10">
        <f t="shared" si="95"/>
        <v>42516</v>
      </c>
      <c r="B552">
        <v>14359.4</v>
      </c>
      <c r="C552">
        <v>11266.7</v>
      </c>
      <c r="D552">
        <v>28774.1</v>
      </c>
      <c r="E552">
        <v>32193.9</v>
      </c>
      <c r="F552" s="129">
        <f t="shared" ref="F552:G554" si="117">+B552+D552</f>
        <v>43133.5</v>
      </c>
      <c r="G552" s="132">
        <f t="shared" si="117"/>
        <v>43460.600000000006</v>
      </c>
      <c r="H552" s="13">
        <f t="shared" si="116"/>
        <v>-0.75263572062973516</v>
      </c>
      <c r="I552" s="13"/>
      <c r="J552" s="134">
        <f t="shared" si="114"/>
        <v>1317.9000000000015</v>
      </c>
      <c r="K552">
        <v>3657.9</v>
      </c>
      <c r="N552" s="53"/>
    </row>
    <row r="553" spans="1:14" ht="15" x14ac:dyDescent="0.25">
      <c r="A553" s="10">
        <f t="shared" si="95"/>
        <v>42523</v>
      </c>
      <c r="B553">
        <v>14676.1</v>
      </c>
      <c r="C553">
        <v>10936.2</v>
      </c>
      <c r="D553" s="140">
        <v>29957</v>
      </c>
      <c r="E553" s="67">
        <v>33020</v>
      </c>
      <c r="F553" s="129">
        <f t="shared" si="117"/>
        <v>44633.1</v>
      </c>
      <c r="G553" s="132">
        <f t="shared" si="117"/>
        <v>43956.2</v>
      </c>
      <c r="H553" s="13">
        <f t="shared" si="116"/>
        <v>1.5399420332057767</v>
      </c>
      <c r="I553" s="13"/>
      <c r="J553" s="134">
        <f t="shared" ref="J553:J558" si="118">+F553-F552</f>
        <v>1499.5999999999985</v>
      </c>
      <c r="K553">
        <v>3778.3</v>
      </c>
      <c r="N553" s="53"/>
    </row>
    <row r="554" spans="1:14" x14ac:dyDescent="0.25">
      <c r="A554" s="10">
        <f t="shared" si="95"/>
        <v>42530</v>
      </c>
      <c r="B554">
        <v>14077.8</v>
      </c>
      <c r="C554">
        <v>10518.6</v>
      </c>
      <c r="D554">
        <v>31465.599999999999</v>
      </c>
      <c r="E554">
        <v>34064.800000000003</v>
      </c>
      <c r="F554" s="129">
        <f t="shared" si="117"/>
        <v>45543.399999999994</v>
      </c>
      <c r="G554" s="132">
        <f t="shared" si="117"/>
        <v>44583.4</v>
      </c>
      <c r="H554" s="13">
        <f t="shared" si="116"/>
        <v>2.1532678081976453</v>
      </c>
      <c r="I554" s="13"/>
      <c r="J554" s="134">
        <f t="shared" si="118"/>
        <v>910.29999999999563</v>
      </c>
      <c r="K554">
        <v>3956.9</v>
      </c>
      <c r="N554" s="52"/>
    </row>
    <row r="555" spans="1:14" x14ac:dyDescent="0.25">
      <c r="A555" s="10">
        <f t="shared" si="95"/>
        <v>42537</v>
      </c>
      <c r="B555">
        <v>13740.4</v>
      </c>
      <c r="C555">
        <v>9889.4</v>
      </c>
      <c r="D555">
        <v>32673.8</v>
      </c>
      <c r="E555">
        <v>35190.800000000003</v>
      </c>
      <c r="F555" s="129">
        <f t="shared" ref="F555:G557" si="119">+B555+D555</f>
        <v>46414.2</v>
      </c>
      <c r="G555" s="132">
        <f t="shared" si="119"/>
        <v>45080.200000000004</v>
      </c>
      <c r="H555" s="13">
        <f t="shared" si="116"/>
        <v>2.959170544939882</v>
      </c>
      <c r="I555" s="13"/>
      <c r="J555" s="139">
        <f t="shared" si="118"/>
        <v>870.80000000000291</v>
      </c>
      <c r="K555">
        <v>4507.2</v>
      </c>
      <c r="N555" s="52"/>
    </row>
    <row r="556" spans="1:14" ht="15" x14ac:dyDescent="0.25">
      <c r="A556" s="10">
        <f t="shared" si="95"/>
        <v>42544</v>
      </c>
      <c r="B556">
        <v>12711.7</v>
      </c>
      <c r="C556">
        <v>9458.7999999999993</v>
      </c>
      <c r="D556">
        <v>34170.9</v>
      </c>
      <c r="E556">
        <v>36215.699999999997</v>
      </c>
      <c r="F556" s="129">
        <f t="shared" si="119"/>
        <v>46882.600000000006</v>
      </c>
      <c r="G556" s="132">
        <f t="shared" si="119"/>
        <v>45674.5</v>
      </c>
      <c r="H556" s="13">
        <f t="shared" si="116"/>
        <v>2.6450207446168106</v>
      </c>
      <c r="I556" s="13"/>
      <c r="J556" s="139">
        <f t="shared" si="118"/>
        <v>468.40000000000873</v>
      </c>
      <c r="K556">
        <v>5043.3</v>
      </c>
      <c r="N556" s="53"/>
    </row>
    <row r="557" spans="1:14" ht="15" x14ac:dyDescent="0.25">
      <c r="A557" s="10">
        <f t="shared" si="95"/>
        <v>42551</v>
      </c>
      <c r="B557">
        <v>11810.9</v>
      </c>
      <c r="C557">
        <v>9027.9</v>
      </c>
      <c r="D557">
        <v>35441.4</v>
      </c>
      <c r="E557">
        <v>37181.9</v>
      </c>
      <c r="F557" s="129">
        <f t="shared" si="119"/>
        <v>47252.3</v>
      </c>
      <c r="G557" s="132">
        <f t="shared" si="119"/>
        <v>46209.8</v>
      </c>
      <c r="H557" s="13">
        <f t="shared" ref="H557:H562" si="120">+(F557/G557-1)*100</f>
        <v>2.2560149578660704</v>
      </c>
      <c r="I557" s="13"/>
      <c r="J557" s="139">
        <f t="shared" si="118"/>
        <v>369.69999999999709</v>
      </c>
      <c r="K557">
        <v>5486.6</v>
      </c>
      <c r="N557" s="53"/>
    </row>
    <row r="558" spans="1:14" ht="15" x14ac:dyDescent="0.25">
      <c r="A558" s="10">
        <f t="shared" si="95"/>
        <v>42558</v>
      </c>
      <c r="B558">
        <v>11236.1</v>
      </c>
      <c r="C558">
        <v>8227.2999999999993</v>
      </c>
      <c r="D558">
        <v>36684</v>
      </c>
      <c r="E558">
        <v>38313.599999999999</v>
      </c>
      <c r="F558" s="129">
        <f t="shared" ref="F558:G560" si="121">+B558+D558</f>
        <v>47920.1</v>
      </c>
      <c r="G558" s="132">
        <f t="shared" si="121"/>
        <v>46540.899999999994</v>
      </c>
      <c r="H558" s="13">
        <f t="shared" si="120"/>
        <v>2.9634149747856275</v>
      </c>
      <c r="I558" s="13"/>
      <c r="J558" s="139">
        <f t="shared" si="118"/>
        <v>667.79999999999563</v>
      </c>
      <c r="K558">
        <v>6174.4</v>
      </c>
      <c r="N558" s="53"/>
    </row>
    <row r="559" spans="1:14" ht="15" x14ac:dyDescent="0.35">
      <c r="A559" s="10">
        <f t="shared" si="95"/>
        <v>42565</v>
      </c>
      <c r="B559">
        <v>10340.4</v>
      </c>
      <c r="C559">
        <v>7293.9</v>
      </c>
      <c r="D559">
        <v>37924.9</v>
      </c>
      <c r="E559">
        <v>39470.400000000001</v>
      </c>
      <c r="F559" s="129">
        <f t="shared" si="121"/>
        <v>48265.3</v>
      </c>
      <c r="G559" s="132">
        <f t="shared" si="121"/>
        <v>46764.3</v>
      </c>
      <c r="H559" s="13">
        <f t="shared" si="120"/>
        <v>3.2097133924810173</v>
      </c>
      <c r="I559" s="13"/>
      <c r="J559" s="139">
        <f t="shared" ref="J559:J564" si="122">+F559-F558</f>
        <v>345.20000000000437</v>
      </c>
      <c r="K559">
        <v>6680.7</v>
      </c>
      <c r="N559" s="30"/>
    </row>
    <row r="560" spans="1:14" x14ac:dyDescent="0.25">
      <c r="A560" s="10">
        <f t="shared" si="95"/>
        <v>42572</v>
      </c>
      <c r="B560">
        <v>9399.4</v>
      </c>
      <c r="C560">
        <v>6586.1</v>
      </c>
      <c r="D560">
        <v>39304.699999999997</v>
      </c>
      <c r="E560">
        <v>40543.1</v>
      </c>
      <c r="F560" s="129">
        <f t="shared" si="121"/>
        <v>48704.1</v>
      </c>
      <c r="G560" s="132">
        <f t="shared" si="121"/>
        <v>47129.2</v>
      </c>
      <c r="H560" s="13">
        <f t="shared" si="120"/>
        <v>3.3416650399327841</v>
      </c>
      <c r="I560" s="13"/>
      <c r="J560" s="139">
        <f t="shared" si="122"/>
        <v>438.79999999999563</v>
      </c>
      <c r="K560">
        <v>7157.2</v>
      </c>
    </row>
    <row r="561" spans="1:13" x14ac:dyDescent="0.25">
      <c r="A561" s="10">
        <f t="shared" si="95"/>
        <v>42579</v>
      </c>
      <c r="B561" s="67">
        <v>8592</v>
      </c>
      <c r="C561">
        <v>5578.5</v>
      </c>
      <c r="D561">
        <v>40443.199999999997</v>
      </c>
      <c r="E561">
        <v>41548.1</v>
      </c>
      <c r="F561" s="129">
        <f t="shared" ref="F561:G563" si="123">+B561+D561</f>
        <v>49035.199999999997</v>
      </c>
      <c r="G561" s="132">
        <f t="shared" si="123"/>
        <v>47126.6</v>
      </c>
      <c r="H561" s="13">
        <f t="shared" si="120"/>
        <v>4.0499420709323442</v>
      </c>
      <c r="I561" s="13"/>
      <c r="J561" s="139">
        <f t="shared" si="122"/>
        <v>331.09999999999854</v>
      </c>
      <c r="K561">
        <v>8053.4</v>
      </c>
    </row>
    <row r="562" spans="1:13" x14ac:dyDescent="0.25">
      <c r="A562" s="10">
        <f t="shared" si="95"/>
        <v>42586</v>
      </c>
      <c r="B562">
        <v>7742.7</v>
      </c>
      <c r="C562">
        <v>4767.1000000000004</v>
      </c>
      <c r="D562">
        <v>41887.4</v>
      </c>
      <c r="E562">
        <v>42388.7</v>
      </c>
      <c r="F562" s="129">
        <f t="shared" si="123"/>
        <v>49630.1</v>
      </c>
      <c r="G562" s="132">
        <f t="shared" si="123"/>
        <v>47155.799999999996</v>
      </c>
      <c r="H562" s="13">
        <f t="shared" si="120"/>
        <v>5.2470745910365268</v>
      </c>
      <c r="I562" s="13"/>
      <c r="J562" s="139">
        <f t="shared" si="122"/>
        <v>594.90000000000146</v>
      </c>
      <c r="K562" s="149">
        <v>9069</v>
      </c>
    </row>
    <row r="563" spans="1:13" x14ac:dyDescent="0.25">
      <c r="A563" s="10">
        <f t="shared" si="95"/>
        <v>42593</v>
      </c>
      <c r="B563">
        <v>6743.8</v>
      </c>
      <c r="C563">
        <v>4131.8</v>
      </c>
      <c r="D563">
        <v>43053.7</v>
      </c>
      <c r="E563">
        <v>43306.7</v>
      </c>
      <c r="F563" s="129">
        <f t="shared" si="123"/>
        <v>49797.5</v>
      </c>
      <c r="G563" s="132">
        <f t="shared" si="123"/>
        <v>47438.5</v>
      </c>
      <c r="H563" s="13">
        <f t="shared" ref="H563:H568" si="124">+(F563/G563-1)*100</f>
        <v>4.9727541975399747</v>
      </c>
      <c r="I563" s="13"/>
      <c r="J563" s="139">
        <f t="shared" si="122"/>
        <v>167.40000000000146</v>
      </c>
      <c r="K563">
        <v>10111.799999999999</v>
      </c>
    </row>
    <row r="564" spans="1:13" x14ac:dyDescent="0.25">
      <c r="A564" s="10">
        <f t="shared" si="95"/>
        <v>42600</v>
      </c>
      <c r="B564" s="67">
        <v>5769</v>
      </c>
      <c r="C564">
        <v>3179.4</v>
      </c>
      <c r="D564">
        <v>44099.7</v>
      </c>
      <c r="E564">
        <v>44127.4</v>
      </c>
      <c r="F564" s="129">
        <f t="shared" ref="F564:G566" si="125">+B564+D564</f>
        <v>49868.7</v>
      </c>
      <c r="G564" s="132">
        <f t="shared" si="125"/>
        <v>47306.8</v>
      </c>
      <c r="H564" s="13">
        <f t="shared" si="124"/>
        <v>5.4155005200097861</v>
      </c>
      <c r="I564" s="13"/>
      <c r="J564" s="139">
        <f t="shared" si="122"/>
        <v>71.19999999999709</v>
      </c>
      <c r="K564">
        <v>11171.6</v>
      </c>
    </row>
    <row r="565" spans="1:13" x14ac:dyDescent="0.25">
      <c r="A565" s="10">
        <f t="shared" si="95"/>
        <v>42607</v>
      </c>
      <c r="B565" s="280">
        <v>4518.6000000000004</v>
      </c>
      <c r="C565">
        <v>2214.9</v>
      </c>
      <c r="D565" s="90">
        <v>45564.2</v>
      </c>
      <c r="E565">
        <v>45204.6</v>
      </c>
      <c r="F565" s="278">
        <f t="shared" si="125"/>
        <v>50082.799999999996</v>
      </c>
      <c r="G565" s="132">
        <f t="shared" si="125"/>
        <v>47419.5</v>
      </c>
      <c r="H565" s="13">
        <f t="shared" si="124"/>
        <v>5.6164657999346224</v>
      </c>
      <c r="I565" s="13"/>
      <c r="J565" s="134">
        <f>+F565-F564</f>
        <v>214.09999999999854</v>
      </c>
      <c r="K565" s="131">
        <v>11819.1</v>
      </c>
      <c r="M565" t="s">
        <v>317</v>
      </c>
    </row>
    <row r="566" spans="1:13" x14ac:dyDescent="0.25">
      <c r="A566" s="10">
        <f t="shared" si="95"/>
        <v>42614</v>
      </c>
      <c r="B566">
        <v>16043.5</v>
      </c>
      <c r="C566">
        <v>8538.7999999999993</v>
      </c>
      <c r="D566" s="67">
        <v>299</v>
      </c>
      <c r="E566">
        <v>267.39999999999998</v>
      </c>
      <c r="F566" s="129">
        <f t="shared" si="125"/>
        <v>16342.5</v>
      </c>
      <c r="G566" s="132">
        <f t="shared" si="125"/>
        <v>8806.1999999999989</v>
      </c>
      <c r="H566" s="13">
        <f t="shared" si="124"/>
        <v>85.579478094978569</v>
      </c>
      <c r="I566" s="13"/>
      <c r="J566" s="199">
        <f>B566-K565+(D566)-3430</f>
        <v>1093.3999999999996</v>
      </c>
      <c r="M566" s="154">
        <v>3430</v>
      </c>
    </row>
    <row r="567" spans="1:13" x14ac:dyDescent="0.25">
      <c r="A567" s="10">
        <f t="shared" si="95"/>
        <v>42621</v>
      </c>
      <c r="B567">
        <v>15618.5</v>
      </c>
      <c r="C567">
        <v>8265.2000000000007</v>
      </c>
      <c r="D567">
        <v>1427.5</v>
      </c>
      <c r="E567">
        <v>1074.0999999999999</v>
      </c>
      <c r="F567" s="129">
        <f t="shared" ref="F567:G569" si="126">+B567+D567</f>
        <v>17046</v>
      </c>
      <c r="G567" s="132">
        <f t="shared" si="126"/>
        <v>9339.3000000000011</v>
      </c>
      <c r="H567" s="13">
        <f t="shared" si="124"/>
        <v>82.519032475667316</v>
      </c>
      <c r="I567" s="13">
        <f t="shared" ref="I567:I630" si="127">+G567-G566</f>
        <v>533.10000000000218</v>
      </c>
      <c r="J567" s="134">
        <f t="shared" ref="J567:J572" si="128">+F567-F566</f>
        <v>703.5</v>
      </c>
    </row>
    <row r="568" spans="1:13" x14ac:dyDescent="0.25">
      <c r="A568" s="10">
        <f t="shared" si="95"/>
        <v>42628</v>
      </c>
      <c r="B568">
        <v>15187.3</v>
      </c>
      <c r="C568">
        <v>7896.2</v>
      </c>
      <c r="D568">
        <v>2780.6</v>
      </c>
      <c r="E568">
        <v>1869.4</v>
      </c>
      <c r="F568" s="129">
        <f t="shared" si="126"/>
        <v>17967.899999999998</v>
      </c>
      <c r="G568" s="132">
        <f t="shared" si="126"/>
        <v>9765.6</v>
      </c>
      <c r="H568" s="13">
        <f t="shared" si="124"/>
        <v>83.991767018923554</v>
      </c>
      <c r="I568" s="13">
        <f t="shared" si="127"/>
        <v>426.29999999999927</v>
      </c>
      <c r="J568" s="134">
        <f t="shared" si="128"/>
        <v>921.89999999999782</v>
      </c>
    </row>
    <row r="569" spans="1:13" x14ac:dyDescent="0.25">
      <c r="A569" s="10">
        <f t="shared" si="95"/>
        <v>42635</v>
      </c>
      <c r="B569">
        <v>14500.9</v>
      </c>
      <c r="C569">
        <v>7830.5</v>
      </c>
      <c r="D569">
        <v>4042</v>
      </c>
      <c r="E569">
        <v>2683.3</v>
      </c>
      <c r="F569" s="129">
        <f t="shared" si="126"/>
        <v>18542.900000000001</v>
      </c>
      <c r="G569" s="132">
        <f t="shared" si="126"/>
        <v>10513.8</v>
      </c>
      <c r="H569" s="13">
        <f t="shared" ref="H569:H574" si="129">+(F569/G569-1)*100</f>
        <v>76.367250661035996</v>
      </c>
      <c r="I569" s="13">
        <f t="shared" si="127"/>
        <v>748.19999999999891</v>
      </c>
      <c r="J569" s="139">
        <f t="shared" si="128"/>
        <v>575.00000000000364</v>
      </c>
    </row>
    <row r="570" spans="1:13" x14ac:dyDescent="0.25">
      <c r="A570" s="10">
        <f t="shared" si="95"/>
        <v>42642</v>
      </c>
      <c r="B570" s="48">
        <v>15171.5</v>
      </c>
      <c r="C570" s="140">
        <v>7860.3</v>
      </c>
      <c r="D570" s="48">
        <v>5432.2</v>
      </c>
      <c r="E570" s="140">
        <v>3173.1</v>
      </c>
      <c r="F570" s="129">
        <f t="shared" ref="F570:G572" si="130">+B570+D570</f>
        <v>20603.7</v>
      </c>
      <c r="G570" s="132">
        <f t="shared" si="130"/>
        <v>11033.4</v>
      </c>
      <c r="H570" s="13">
        <f t="shared" si="129"/>
        <v>86.739355049214211</v>
      </c>
      <c r="I570" s="13">
        <f t="shared" si="127"/>
        <v>519.60000000000036</v>
      </c>
      <c r="J570" s="134">
        <f t="shared" si="128"/>
        <v>2060.7999999999993</v>
      </c>
    </row>
    <row r="571" spans="1:13" x14ac:dyDescent="0.25">
      <c r="A571" s="10">
        <f t="shared" si="95"/>
        <v>42649</v>
      </c>
      <c r="B571">
        <v>14791.9</v>
      </c>
      <c r="C571" s="212">
        <v>7852</v>
      </c>
      <c r="D571">
        <v>6685.3</v>
      </c>
      <c r="E571" s="212">
        <v>3780</v>
      </c>
      <c r="F571" s="129">
        <f t="shared" si="130"/>
        <v>21477.200000000001</v>
      </c>
      <c r="G571" s="132">
        <f t="shared" si="130"/>
        <v>11632</v>
      </c>
      <c r="H571" s="13">
        <f t="shared" si="129"/>
        <v>84.638927097661636</v>
      </c>
      <c r="I571" s="13">
        <f t="shared" si="127"/>
        <v>598.60000000000036</v>
      </c>
      <c r="J571" s="139">
        <f t="shared" si="128"/>
        <v>873.5</v>
      </c>
    </row>
    <row r="572" spans="1:13" x14ac:dyDescent="0.25">
      <c r="A572" s="10">
        <f t="shared" si="95"/>
        <v>42656</v>
      </c>
      <c r="B572">
        <v>14963.9</v>
      </c>
      <c r="C572">
        <v>7690.1</v>
      </c>
      <c r="D572" s="125">
        <v>7520.3</v>
      </c>
      <c r="E572">
        <v>4189.8</v>
      </c>
      <c r="F572" s="129">
        <f t="shared" si="130"/>
        <v>22484.2</v>
      </c>
      <c r="G572" s="132">
        <f t="shared" si="130"/>
        <v>11879.900000000001</v>
      </c>
      <c r="H572" s="13">
        <f t="shared" si="129"/>
        <v>89.262535879931619</v>
      </c>
      <c r="I572" s="13">
        <f t="shared" si="127"/>
        <v>247.90000000000146</v>
      </c>
      <c r="J572" s="139">
        <f t="shared" si="128"/>
        <v>1007</v>
      </c>
    </row>
    <row r="573" spans="1:13" x14ac:dyDescent="0.25">
      <c r="A573" s="10">
        <f t="shared" si="95"/>
        <v>42663</v>
      </c>
      <c r="B573">
        <v>15238.9</v>
      </c>
      <c r="C573">
        <v>7965.6</v>
      </c>
      <c r="D573">
        <v>8044.6</v>
      </c>
      <c r="E573">
        <v>4623.1000000000004</v>
      </c>
      <c r="F573" s="129">
        <f t="shared" ref="F573:G575" si="131">+B573+D573</f>
        <v>23283.5</v>
      </c>
      <c r="G573" s="132">
        <f t="shared" si="131"/>
        <v>12588.7</v>
      </c>
      <c r="H573" s="13">
        <f t="shared" si="129"/>
        <v>84.955555379030386</v>
      </c>
      <c r="I573" s="13">
        <f t="shared" si="127"/>
        <v>708.79999999999927</v>
      </c>
      <c r="J573" s="139">
        <f t="shared" ref="J573:J578" si="132">+F573-F572</f>
        <v>799.29999999999927</v>
      </c>
    </row>
    <row r="574" spans="1:13" x14ac:dyDescent="0.25">
      <c r="A574" s="10">
        <f t="shared" ref="A574:A637" si="133">+A573+7</f>
        <v>42670</v>
      </c>
      <c r="B574">
        <v>15843.6</v>
      </c>
      <c r="C574">
        <v>8028.9</v>
      </c>
      <c r="D574">
        <v>8913.2999999999993</v>
      </c>
      <c r="E574">
        <v>5115.8</v>
      </c>
      <c r="F574" s="129">
        <f t="shared" si="131"/>
        <v>24756.9</v>
      </c>
      <c r="G574" s="132">
        <f t="shared" si="131"/>
        <v>13144.7</v>
      </c>
      <c r="H574" s="13">
        <f t="shared" si="129"/>
        <v>88.341308664328594</v>
      </c>
      <c r="I574" s="13">
        <f t="shared" si="127"/>
        <v>556</v>
      </c>
      <c r="J574" s="139">
        <f t="shared" si="132"/>
        <v>1473.4000000000015</v>
      </c>
    </row>
    <row r="575" spans="1:13" x14ac:dyDescent="0.25">
      <c r="A575" s="10">
        <f t="shared" si="133"/>
        <v>42677</v>
      </c>
      <c r="B575">
        <v>16184.8</v>
      </c>
      <c r="C575">
        <v>8376.7000000000007</v>
      </c>
      <c r="D575" s="212">
        <v>9800.5</v>
      </c>
      <c r="E575">
        <v>5386.7</v>
      </c>
      <c r="F575" s="129">
        <f t="shared" si="131"/>
        <v>25985.3</v>
      </c>
      <c r="G575" s="132">
        <f t="shared" si="131"/>
        <v>13763.400000000001</v>
      </c>
      <c r="H575" s="13">
        <f t="shared" ref="H575:H583" si="134">+(F575/G575-1)*100</f>
        <v>88.800005812517242</v>
      </c>
      <c r="I575" s="13">
        <f t="shared" si="127"/>
        <v>618.70000000000073</v>
      </c>
      <c r="J575" s="139">
        <f t="shared" si="132"/>
        <v>1228.3999999999978</v>
      </c>
    </row>
    <row r="576" spans="1:13" x14ac:dyDescent="0.25">
      <c r="A576" s="10">
        <f t="shared" si="133"/>
        <v>42684</v>
      </c>
      <c r="B576">
        <v>17304.900000000001</v>
      </c>
      <c r="C576">
        <v>8767.5</v>
      </c>
      <c r="D576">
        <v>10341.299999999999</v>
      </c>
      <c r="E576">
        <v>5775.6</v>
      </c>
      <c r="F576" s="129">
        <f t="shared" ref="F576:G578" si="135">+B576+D576</f>
        <v>27646.2</v>
      </c>
      <c r="G576" s="132">
        <f t="shared" si="135"/>
        <v>14543.1</v>
      </c>
      <c r="H576" s="13">
        <f t="shared" si="134"/>
        <v>90.0983971780432</v>
      </c>
      <c r="I576" s="13">
        <f t="shared" si="127"/>
        <v>779.69999999999891</v>
      </c>
      <c r="J576" s="139">
        <f t="shared" si="132"/>
        <v>1660.9000000000015</v>
      </c>
    </row>
    <row r="577" spans="1:13" x14ac:dyDescent="0.25">
      <c r="A577" s="10">
        <f t="shared" si="133"/>
        <v>42691</v>
      </c>
      <c r="B577">
        <v>18401.900000000001</v>
      </c>
      <c r="C577">
        <v>10272.200000000001</v>
      </c>
      <c r="D577">
        <v>10933.1</v>
      </c>
      <c r="E577">
        <v>6307.3</v>
      </c>
      <c r="F577" s="129">
        <f t="shared" si="135"/>
        <v>29335</v>
      </c>
      <c r="G577" s="132">
        <f t="shared" si="135"/>
        <v>16579.5</v>
      </c>
      <c r="H577" s="13">
        <f t="shared" si="134"/>
        <v>76.935371995536656</v>
      </c>
      <c r="I577" s="13">
        <f t="shared" si="127"/>
        <v>2036.3999999999996</v>
      </c>
      <c r="J577" s="134">
        <f t="shared" si="132"/>
        <v>1688.7999999999993</v>
      </c>
    </row>
    <row r="578" spans="1:13" x14ac:dyDescent="0.25">
      <c r="A578" s="10">
        <f t="shared" si="133"/>
        <v>42698</v>
      </c>
      <c r="B578">
        <v>18354.7</v>
      </c>
      <c r="C578">
        <v>10397.700000000001</v>
      </c>
      <c r="D578">
        <v>11727.7</v>
      </c>
      <c r="E578">
        <v>6681.2</v>
      </c>
      <c r="F578" s="129">
        <f t="shared" si="135"/>
        <v>30082.400000000001</v>
      </c>
      <c r="G578" s="132">
        <f t="shared" si="135"/>
        <v>17078.900000000001</v>
      </c>
      <c r="H578" s="13">
        <f t="shared" si="134"/>
        <v>76.137807470036108</v>
      </c>
      <c r="I578" s="13">
        <f t="shared" si="127"/>
        <v>499.40000000000146</v>
      </c>
      <c r="J578" s="139">
        <f t="shared" si="132"/>
        <v>747.40000000000146</v>
      </c>
    </row>
    <row r="579" spans="1:13" x14ac:dyDescent="0.25">
      <c r="A579" s="10">
        <f t="shared" si="133"/>
        <v>42705</v>
      </c>
      <c r="B579">
        <v>18483.7</v>
      </c>
      <c r="C579">
        <v>10943.2</v>
      </c>
      <c r="D579">
        <v>13094.1</v>
      </c>
      <c r="E579">
        <v>7168</v>
      </c>
      <c r="F579" s="129">
        <f t="shared" ref="F579:G581" si="136">+B579+D579</f>
        <v>31577.800000000003</v>
      </c>
      <c r="G579" s="132">
        <f t="shared" si="136"/>
        <v>18111.2</v>
      </c>
      <c r="H579" s="13">
        <f t="shared" si="134"/>
        <v>74.355095189716877</v>
      </c>
      <c r="I579" s="13">
        <f t="shared" si="127"/>
        <v>1032.2999999999993</v>
      </c>
      <c r="J579" s="139">
        <f t="shared" ref="J579:J584" si="137">+F579-F578</f>
        <v>1495.4000000000015</v>
      </c>
    </row>
    <row r="580" spans="1:13" x14ac:dyDescent="0.25">
      <c r="A580" s="10">
        <f t="shared" si="133"/>
        <v>42712</v>
      </c>
      <c r="B580" s="67">
        <v>19164</v>
      </c>
      <c r="C580">
        <v>11027.6</v>
      </c>
      <c r="D580">
        <v>13929.8</v>
      </c>
      <c r="E580">
        <v>7663.1</v>
      </c>
      <c r="F580" s="129">
        <f t="shared" si="136"/>
        <v>33093.800000000003</v>
      </c>
      <c r="G580" s="132">
        <f t="shared" si="136"/>
        <v>18690.7</v>
      </c>
      <c r="H580" s="13">
        <f t="shared" si="134"/>
        <v>77.060249214850174</v>
      </c>
      <c r="I580" s="13">
        <f t="shared" si="127"/>
        <v>579.5</v>
      </c>
      <c r="J580" s="139">
        <f t="shared" si="137"/>
        <v>1516</v>
      </c>
      <c r="M580" s="213"/>
    </row>
    <row r="581" spans="1:13" x14ac:dyDescent="0.25">
      <c r="A581" s="10">
        <f t="shared" si="133"/>
        <v>42719</v>
      </c>
      <c r="B581">
        <v>19634.099999999999</v>
      </c>
      <c r="C581">
        <v>11007.6</v>
      </c>
      <c r="D581">
        <v>14710.8</v>
      </c>
      <c r="E581">
        <v>8486.6</v>
      </c>
      <c r="F581" s="129">
        <f t="shared" si="136"/>
        <v>34344.899999999994</v>
      </c>
      <c r="G581" s="132">
        <f t="shared" si="136"/>
        <v>19494.2</v>
      </c>
      <c r="H581" s="13">
        <f t="shared" si="134"/>
        <v>76.180094592237651</v>
      </c>
      <c r="I581" s="13">
        <f t="shared" si="127"/>
        <v>803.5</v>
      </c>
      <c r="J581" s="139">
        <f t="shared" si="137"/>
        <v>1251.0999999999913</v>
      </c>
      <c r="L581" s="214"/>
    </row>
    <row r="582" spans="1:13" x14ac:dyDescent="0.25">
      <c r="A582" s="10">
        <f t="shared" si="133"/>
        <v>42726</v>
      </c>
      <c r="B582">
        <v>19600.7</v>
      </c>
      <c r="C582">
        <v>11156.4</v>
      </c>
      <c r="D582">
        <v>15702.8</v>
      </c>
      <c r="E582">
        <v>9043</v>
      </c>
      <c r="F582" s="129">
        <f t="shared" ref="F582:G584" si="138">+B582+D582</f>
        <v>35303.5</v>
      </c>
      <c r="G582" s="132">
        <f t="shared" si="138"/>
        <v>20199.400000000001</v>
      </c>
      <c r="H582" s="13">
        <f t="shared" si="134"/>
        <v>74.774993316633157</v>
      </c>
      <c r="I582" s="13">
        <f t="shared" si="127"/>
        <v>705.20000000000073</v>
      </c>
      <c r="J582" s="139">
        <f t="shared" si="137"/>
        <v>958.60000000000582</v>
      </c>
      <c r="L582" s="214"/>
    </row>
    <row r="583" spans="1:13" x14ac:dyDescent="0.25">
      <c r="A583" s="10">
        <f t="shared" si="133"/>
        <v>42733</v>
      </c>
      <c r="B583">
        <v>19420.900000000001</v>
      </c>
      <c r="C583">
        <v>11051.5</v>
      </c>
      <c r="D583">
        <v>16311.8</v>
      </c>
      <c r="E583">
        <v>9400.9</v>
      </c>
      <c r="F583" s="129">
        <f t="shared" si="138"/>
        <v>35732.699999999997</v>
      </c>
      <c r="G583" s="132">
        <f t="shared" si="138"/>
        <v>20452.400000000001</v>
      </c>
      <c r="H583" s="13">
        <f t="shared" si="134"/>
        <v>74.711525297764553</v>
      </c>
      <c r="I583" s="13">
        <f t="shared" si="127"/>
        <v>253</v>
      </c>
      <c r="J583" s="139">
        <f t="shared" si="137"/>
        <v>429.19999999999709</v>
      </c>
    </row>
    <row r="584" spans="1:13" x14ac:dyDescent="0.25">
      <c r="A584" s="10">
        <f t="shared" si="133"/>
        <v>42740</v>
      </c>
      <c r="B584">
        <v>19330.3</v>
      </c>
      <c r="C584">
        <v>11051.5</v>
      </c>
      <c r="D584" s="125">
        <v>17005.7</v>
      </c>
      <c r="E584">
        <v>9400.9</v>
      </c>
      <c r="F584" s="129">
        <f t="shared" si="138"/>
        <v>36336</v>
      </c>
      <c r="G584" s="132">
        <f t="shared" si="138"/>
        <v>20452.400000000001</v>
      </c>
      <c r="H584" s="13">
        <f>+(F584/G584-1)*100</f>
        <v>77.66130136316518</v>
      </c>
      <c r="I584" s="13">
        <f t="shared" si="127"/>
        <v>0</v>
      </c>
      <c r="J584" s="139">
        <f t="shared" si="137"/>
        <v>603.30000000000291</v>
      </c>
    </row>
    <row r="585" spans="1:13" x14ac:dyDescent="0.25">
      <c r="A585" s="10">
        <f t="shared" si="133"/>
        <v>42747</v>
      </c>
      <c r="B585">
        <v>19770.099999999999</v>
      </c>
      <c r="C585">
        <v>11668.6</v>
      </c>
      <c r="D585">
        <v>17933.5</v>
      </c>
      <c r="E585">
        <v>10610.7</v>
      </c>
      <c r="F585" s="129">
        <f t="shared" ref="F585:G587" si="139">+B585+D585</f>
        <v>37703.599999999999</v>
      </c>
      <c r="G585" s="132">
        <f t="shared" si="139"/>
        <v>22279.300000000003</v>
      </c>
      <c r="H585" s="13">
        <f>+(F585/G585-1)*100</f>
        <v>69.231528818230331</v>
      </c>
      <c r="I585" s="13">
        <f t="shared" si="127"/>
        <v>1826.9000000000015</v>
      </c>
      <c r="J585" s="139">
        <f>+F585-F584</f>
        <v>1367.5999999999985</v>
      </c>
    </row>
    <row r="586" spans="1:13" x14ac:dyDescent="0.25">
      <c r="A586" s="10">
        <f t="shared" si="133"/>
        <v>42754</v>
      </c>
      <c r="B586">
        <v>20161.900000000001</v>
      </c>
      <c r="C586">
        <v>11836.9</v>
      </c>
      <c r="D586">
        <v>18912.099999999999</v>
      </c>
      <c r="E586">
        <v>11259.4</v>
      </c>
      <c r="F586" s="129">
        <f t="shared" si="139"/>
        <v>39074</v>
      </c>
      <c r="G586" s="132">
        <f t="shared" si="139"/>
        <v>23096.3</v>
      </c>
      <c r="H586" s="13">
        <f>+(F586/G586-1)*100</f>
        <v>69.178613024597027</v>
      </c>
      <c r="I586" s="13">
        <f t="shared" si="127"/>
        <v>816.99999999999636</v>
      </c>
      <c r="J586" s="139">
        <f>+F586-F585</f>
        <v>1370.4000000000015</v>
      </c>
    </row>
    <row r="587" spans="1:13" x14ac:dyDescent="0.25">
      <c r="A587" s="10">
        <f t="shared" si="133"/>
        <v>42761</v>
      </c>
      <c r="B587">
        <v>20540.900000000001</v>
      </c>
      <c r="C587">
        <v>12305.3</v>
      </c>
      <c r="D587">
        <v>19676.7</v>
      </c>
      <c r="E587">
        <v>11920.1</v>
      </c>
      <c r="F587" s="129">
        <f t="shared" si="139"/>
        <v>40217.600000000006</v>
      </c>
      <c r="G587" s="132">
        <f t="shared" si="139"/>
        <v>24225.4</v>
      </c>
      <c r="H587" s="13">
        <f>+(F587/G587-1)*100</f>
        <v>66.014183460335033</v>
      </c>
      <c r="I587" s="13">
        <f t="shared" si="127"/>
        <v>1129.1000000000022</v>
      </c>
      <c r="J587" s="139">
        <f>+F587-F586</f>
        <v>1143.6000000000058</v>
      </c>
    </row>
    <row r="588" spans="1:13" x14ac:dyDescent="0.25">
      <c r="A588" s="10">
        <f t="shared" si="133"/>
        <v>42768</v>
      </c>
      <c r="B588">
        <v>20387.900000000001</v>
      </c>
      <c r="C588">
        <v>12181.6</v>
      </c>
      <c r="D588">
        <v>20801.5</v>
      </c>
      <c r="E588">
        <v>12448.7</v>
      </c>
      <c r="F588" s="129">
        <f>+B588+D588</f>
        <v>41189.4</v>
      </c>
      <c r="G588" s="132">
        <f>+C588+E588</f>
        <v>24630.300000000003</v>
      </c>
      <c r="H588" s="13">
        <f>+(F588/G588-1)*100</f>
        <v>67.230606204552927</v>
      </c>
      <c r="I588" s="13">
        <f t="shared" si="127"/>
        <v>404.90000000000146</v>
      </c>
      <c r="J588" s="139">
        <f>+F588-F587</f>
        <v>971.79999999999563</v>
      </c>
    </row>
    <row r="589" spans="1:13" x14ac:dyDescent="0.25">
      <c r="A589" s="10">
        <f t="shared" si="133"/>
        <v>42775</v>
      </c>
      <c r="B589">
        <v>19919.7</v>
      </c>
      <c r="C589">
        <v>12503.4</v>
      </c>
      <c r="D589">
        <v>22053.200000000001</v>
      </c>
      <c r="E589">
        <v>13177.7</v>
      </c>
      <c r="F589" s="129">
        <f t="shared" ref="F589:F624" si="140">+B589+D589</f>
        <v>41972.9</v>
      </c>
      <c r="G589" s="132">
        <f t="shared" ref="G589:G623" si="141">+C589+E589</f>
        <v>25681.1</v>
      </c>
      <c r="H589" s="13">
        <f t="shared" ref="H589:H623" si="142">+(F589/G589-1)*100</f>
        <v>63.438871387907845</v>
      </c>
      <c r="I589" s="13">
        <f t="shared" si="127"/>
        <v>1050.7999999999956</v>
      </c>
      <c r="J589" s="139">
        <f t="shared" ref="J589:J610" si="143">+F589-F588</f>
        <v>783.5</v>
      </c>
    </row>
    <row r="590" spans="1:13" x14ac:dyDescent="0.25">
      <c r="A590" s="10">
        <f t="shared" si="133"/>
        <v>42782</v>
      </c>
      <c r="B590">
        <v>19457.5</v>
      </c>
      <c r="C590">
        <v>12567.2</v>
      </c>
      <c r="D590">
        <v>23258.400000000001</v>
      </c>
      <c r="E590">
        <v>13985.2</v>
      </c>
      <c r="F590" s="129">
        <f t="shared" si="140"/>
        <v>42715.9</v>
      </c>
      <c r="G590" s="132">
        <f t="shared" si="141"/>
        <v>26552.400000000001</v>
      </c>
      <c r="H590" s="13">
        <f t="shared" si="142"/>
        <v>60.873969961284089</v>
      </c>
      <c r="I590" s="13">
        <f t="shared" si="127"/>
        <v>871.30000000000291</v>
      </c>
      <c r="J590" s="139">
        <f t="shared" si="143"/>
        <v>743</v>
      </c>
    </row>
    <row r="591" spans="1:13" x14ac:dyDescent="0.25">
      <c r="A591" s="10">
        <f t="shared" si="133"/>
        <v>42789</v>
      </c>
      <c r="B591">
        <v>18652.099999999999</v>
      </c>
      <c r="C591" s="67">
        <v>12875</v>
      </c>
      <c r="D591">
        <v>24756.2</v>
      </c>
      <c r="E591">
        <v>14775.1</v>
      </c>
      <c r="F591" s="129">
        <f t="shared" si="140"/>
        <v>43408.3</v>
      </c>
      <c r="G591" s="132">
        <f t="shared" si="141"/>
        <v>27650.1</v>
      </c>
      <c r="H591" s="13">
        <f t="shared" si="142"/>
        <v>56.991475618533038</v>
      </c>
      <c r="I591" s="13">
        <f t="shared" si="127"/>
        <v>1097.6999999999971</v>
      </c>
      <c r="J591" s="139">
        <f t="shared" si="143"/>
        <v>692.40000000000146</v>
      </c>
    </row>
    <row r="592" spans="1:13" x14ac:dyDescent="0.25">
      <c r="A592" s="10">
        <f t="shared" si="133"/>
        <v>42796</v>
      </c>
      <c r="B592">
        <v>17939.5</v>
      </c>
      <c r="C592" s="67">
        <v>12994.8</v>
      </c>
      <c r="D592" s="67">
        <v>26210</v>
      </c>
      <c r="E592">
        <v>15827.5</v>
      </c>
      <c r="F592" s="129">
        <f t="shared" si="140"/>
        <v>44149.5</v>
      </c>
      <c r="G592" s="132">
        <f t="shared" si="141"/>
        <v>28822.3</v>
      </c>
      <c r="H592" s="13">
        <f t="shared" si="142"/>
        <v>53.178268215930032</v>
      </c>
      <c r="I592" s="13">
        <f t="shared" si="127"/>
        <v>1172.2000000000007</v>
      </c>
      <c r="J592" s="134">
        <f t="shared" si="143"/>
        <v>741.19999999999709</v>
      </c>
    </row>
    <row r="593" spans="1:11" x14ac:dyDescent="0.25">
      <c r="A593" s="10">
        <f t="shared" si="133"/>
        <v>42803</v>
      </c>
      <c r="B593">
        <v>17614.5</v>
      </c>
      <c r="C593" s="67">
        <v>13348</v>
      </c>
      <c r="D593" s="125">
        <v>27745.3</v>
      </c>
      <c r="E593">
        <v>16701.400000000001</v>
      </c>
      <c r="F593" s="129">
        <f t="shared" si="140"/>
        <v>45359.8</v>
      </c>
      <c r="G593" s="132">
        <f t="shared" si="141"/>
        <v>30049.4</v>
      </c>
      <c r="H593" s="13">
        <f t="shared" si="142"/>
        <v>50.950767735795054</v>
      </c>
      <c r="I593" s="13">
        <f t="shared" si="127"/>
        <v>1227.1000000000022</v>
      </c>
      <c r="J593" s="139">
        <f t="shared" si="143"/>
        <v>1210.3000000000029</v>
      </c>
    </row>
    <row r="594" spans="1:11" x14ac:dyDescent="0.25">
      <c r="A594" s="10">
        <f t="shared" si="133"/>
        <v>42810</v>
      </c>
      <c r="B594">
        <v>17579.3</v>
      </c>
      <c r="C594">
        <v>13153.7</v>
      </c>
      <c r="D594">
        <v>29127.5</v>
      </c>
      <c r="E594">
        <v>17699</v>
      </c>
      <c r="F594" s="129">
        <f t="shared" si="140"/>
        <v>46706.8</v>
      </c>
      <c r="G594" s="132">
        <f t="shared" si="141"/>
        <v>30852.7</v>
      </c>
      <c r="H594" s="13">
        <f t="shared" si="142"/>
        <v>51.386426471589196</v>
      </c>
      <c r="I594" s="13">
        <f t="shared" si="127"/>
        <v>803.29999999999927</v>
      </c>
      <c r="J594" s="139">
        <f t="shared" si="143"/>
        <v>1347</v>
      </c>
    </row>
    <row r="595" spans="1:11" x14ac:dyDescent="0.25">
      <c r="A595" s="10">
        <f t="shared" si="133"/>
        <v>42817</v>
      </c>
      <c r="B595">
        <v>16893.400000000001</v>
      </c>
      <c r="C595">
        <v>12808.3</v>
      </c>
      <c r="D595">
        <v>30530.3</v>
      </c>
      <c r="E595">
        <v>18834.900000000001</v>
      </c>
      <c r="F595" s="129">
        <f t="shared" si="140"/>
        <v>47423.7</v>
      </c>
      <c r="G595" s="132">
        <f t="shared" si="141"/>
        <v>31643.200000000001</v>
      </c>
      <c r="H595" s="13">
        <f t="shared" si="142"/>
        <v>49.87011427415684</v>
      </c>
      <c r="I595" s="13">
        <f t="shared" si="127"/>
        <v>790.5</v>
      </c>
      <c r="J595" s="134">
        <f t="shared" si="143"/>
        <v>716.89999999999418</v>
      </c>
    </row>
    <row r="596" spans="1:11" x14ac:dyDescent="0.25">
      <c r="A596" s="10">
        <f t="shared" si="133"/>
        <v>42824</v>
      </c>
      <c r="B596" s="67">
        <v>16433.8</v>
      </c>
      <c r="C596" s="67">
        <v>12616</v>
      </c>
      <c r="D596" s="67">
        <v>32128</v>
      </c>
      <c r="E596">
        <v>19972.400000000001</v>
      </c>
      <c r="F596" s="129">
        <f t="shared" si="140"/>
        <v>48561.8</v>
      </c>
      <c r="G596" s="132">
        <f t="shared" si="141"/>
        <v>32588.400000000001</v>
      </c>
      <c r="H596" s="13">
        <f t="shared" si="142"/>
        <v>49.015600643173649</v>
      </c>
      <c r="I596" s="13">
        <f t="shared" si="127"/>
        <v>945.20000000000073</v>
      </c>
      <c r="J596" s="139">
        <f t="shared" si="143"/>
        <v>1138.1000000000058</v>
      </c>
    </row>
    <row r="597" spans="1:11" x14ac:dyDescent="0.25">
      <c r="A597" s="10">
        <f t="shared" si="133"/>
        <v>42831</v>
      </c>
      <c r="B597">
        <v>16095.5</v>
      </c>
      <c r="C597">
        <v>12743.4</v>
      </c>
      <c r="D597">
        <v>33204.199999999997</v>
      </c>
      <c r="E597">
        <v>20980.799999999999</v>
      </c>
      <c r="F597" s="129">
        <f t="shared" si="140"/>
        <v>49299.7</v>
      </c>
      <c r="G597" s="132">
        <f t="shared" si="141"/>
        <v>33724.199999999997</v>
      </c>
      <c r="H597" s="13">
        <f t="shared" si="142"/>
        <v>46.184935446949083</v>
      </c>
      <c r="I597" s="13">
        <f t="shared" si="127"/>
        <v>1135.7999999999956</v>
      </c>
      <c r="J597" s="139">
        <f t="shared" si="143"/>
        <v>737.89999999999418</v>
      </c>
    </row>
    <row r="598" spans="1:11" x14ac:dyDescent="0.25">
      <c r="A598" s="10">
        <f t="shared" si="133"/>
        <v>42838</v>
      </c>
      <c r="B598">
        <v>15443.5</v>
      </c>
      <c r="C598">
        <v>12662.6</v>
      </c>
      <c r="D598">
        <v>34612.5</v>
      </c>
      <c r="E598">
        <v>22264.3</v>
      </c>
      <c r="F598" s="129">
        <f t="shared" si="140"/>
        <v>50056</v>
      </c>
      <c r="G598" s="132">
        <f t="shared" si="141"/>
        <v>34926.9</v>
      </c>
      <c r="H598" s="13">
        <f t="shared" si="142"/>
        <v>43.31646954066921</v>
      </c>
      <c r="I598" s="13">
        <f t="shared" si="127"/>
        <v>1202.7000000000044</v>
      </c>
      <c r="J598" s="139">
        <f t="shared" si="143"/>
        <v>756.30000000000291</v>
      </c>
    </row>
    <row r="599" spans="1:11" x14ac:dyDescent="0.25">
      <c r="A599" s="10">
        <f t="shared" si="133"/>
        <v>42845</v>
      </c>
      <c r="B599">
        <v>15057.2</v>
      </c>
      <c r="C599">
        <v>13732.6</v>
      </c>
      <c r="D599">
        <v>35986.9</v>
      </c>
      <c r="E599">
        <v>23354.2</v>
      </c>
      <c r="F599" s="129">
        <f t="shared" si="140"/>
        <v>51044.100000000006</v>
      </c>
      <c r="G599" s="132">
        <f t="shared" si="141"/>
        <v>37086.800000000003</v>
      </c>
      <c r="H599" s="13">
        <f t="shared" si="142"/>
        <v>37.634144763096302</v>
      </c>
      <c r="I599" s="13">
        <f t="shared" si="127"/>
        <v>2159.9000000000015</v>
      </c>
      <c r="J599" s="139">
        <f t="shared" si="143"/>
        <v>988.10000000000582</v>
      </c>
    </row>
    <row r="600" spans="1:11" x14ac:dyDescent="0.25">
      <c r="A600" s="10">
        <f t="shared" si="133"/>
        <v>42852</v>
      </c>
      <c r="B600">
        <v>14602.6</v>
      </c>
      <c r="C600" s="67">
        <v>13276</v>
      </c>
      <c r="D600" s="67">
        <v>37213</v>
      </c>
      <c r="E600">
        <v>24580.1</v>
      </c>
      <c r="F600" s="129">
        <f t="shared" si="140"/>
        <v>51815.6</v>
      </c>
      <c r="G600" s="132">
        <f t="shared" si="141"/>
        <v>37856.1</v>
      </c>
      <c r="H600" s="13">
        <f t="shared" si="142"/>
        <v>36.875166749876499</v>
      </c>
      <c r="I600" s="13">
        <f t="shared" si="127"/>
        <v>769.29999999999563</v>
      </c>
      <c r="J600" s="139">
        <f t="shared" si="143"/>
        <v>771.49999999999272</v>
      </c>
      <c r="K600" s="67">
        <v>2360</v>
      </c>
    </row>
    <row r="601" spans="1:11" x14ac:dyDescent="0.25">
      <c r="A601" s="10">
        <f t="shared" si="133"/>
        <v>42859</v>
      </c>
      <c r="B601">
        <v>14157.4</v>
      </c>
      <c r="C601">
        <v>13239.6</v>
      </c>
      <c r="D601">
        <v>37935.9</v>
      </c>
      <c r="E601">
        <v>25721.7</v>
      </c>
      <c r="F601" s="129">
        <f t="shared" si="140"/>
        <v>52093.3</v>
      </c>
      <c r="G601" s="132">
        <f t="shared" si="141"/>
        <v>38961.300000000003</v>
      </c>
      <c r="H601" s="13">
        <f t="shared" si="142"/>
        <v>33.705240841553021</v>
      </c>
      <c r="I601" s="13">
        <f t="shared" si="127"/>
        <v>1105.2000000000044</v>
      </c>
      <c r="J601" s="134">
        <f t="shared" si="143"/>
        <v>277.70000000000437</v>
      </c>
      <c r="K601" s="48">
        <v>2304.9</v>
      </c>
    </row>
    <row r="602" spans="1:11" x14ac:dyDescent="0.25">
      <c r="A602" s="10">
        <f t="shared" si="133"/>
        <v>42866</v>
      </c>
      <c r="B602">
        <v>13319.3</v>
      </c>
      <c r="C602">
        <v>13537.7</v>
      </c>
      <c r="D602">
        <v>39479.300000000003</v>
      </c>
      <c r="E602">
        <v>26896.799999999999</v>
      </c>
      <c r="F602" s="129">
        <f t="shared" si="140"/>
        <v>52798.600000000006</v>
      </c>
      <c r="G602" s="132">
        <f t="shared" si="141"/>
        <v>40434.5</v>
      </c>
      <c r="H602" s="13">
        <f t="shared" si="142"/>
        <v>30.578095438301457</v>
      </c>
      <c r="I602" s="13">
        <f t="shared" si="127"/>
        <v>1473.1999999999971</v>
      </c>
      <c r="J602" s="139">
        <f t="shared" si="143"/>
        <v>705.30000000000291</v>
      </c>
      <c r="K602">
        <v>2472.9</v>
      </c>
    </row>
    <row r="603" spans="1:11" x14ac:dyDescent="0.25">
      <c r="A603" s="10">
        <f t="shared" si="133"/>
        <v>42873</v>
      </c>
      <c r="B603">
        <v>12724.1</v>
      </c>
      <c r="C603">
        <v>13793.8</v>
      </c>
      <c r="D603">
        <v>40531.699999999997</v>
      </c>
      <c r="E603">
        <v>28021.8</v>
      </c>
      <c r="F603" s="129">
        <f t="shared" si="140"/>
        <v>53255.799999999996</v>
      </c>
      <c r="G603" s="132">
        <f t="shared" si="141"/>
        <v>41815.599999999999</v>
      </c>
      <c r="H603" s="13">
        <f t="shared" si="142"/>
        <v>27.358689101674962</v>
      </c>
      <c r="I603" s="13">
        <f t="shared" si="127"/>
        <v>1381.0999999999985</v>
      </c>
      <c r="J603" s="139">
        <f t="shared" si="143"/>
        <v>457.19999999998981</v>
      </c>
      <c r="K603">
        <v>2473.4</v>
      </c>
    </row>
    <row r="604" spans="1:11" x14ac:dyDescent="0.25">
      <c r="A604" s="10">
        <f t="shared" si="133"/>
        <v>42880</v>
      </c>
      <c r="B604">
        <v>11803.7</v>
      </c>
      <c r="C604">
        <v>14359.4</v>
      </c>
      <c r="D604">
        <v>41864.1</v>
      </c>
      <c r="E604">
        <v>28774.1</v>
      </c>
      <c r="F604" s="129">
        <f t="shared" si="140"/>
        <v>53667.8</v>
      </c>
      <c r="G604" s="132">
        <f>+C604+E604</f>
        <v>43133.5</v>
      </c>
      <c r="H604" s="13">
        <f t="shared" si="142"/>
        <v>24.422548599116702</v>
      </c>
      <c r="I604" s="13">
        <f t="shared" si="127"/>
        <v>1317.9000000000015</v>
      </c>
      <c r="J604" s="139">
        <f t="shared" si="143"/>
        <v>412.00000000000728</v>
      </c>
      <c r="K604">
        <v>2613.1</v>
      </c>
    </row>
    <row r="605" spans="1:11" x14ac:dyDescent="0.25">
      <c r="A605" s="10">
        <f t="shared" si="133"/>
        <v>42887</v>
      </c>
      <c r="B605">
        <v>10938.5</v>
      </c>
      <c r="C605">
        <v>14676.1</v>
      </c>
      <c r="D605">
        <v>43077.9</v>
      </c>
      <c r="E605">
        <v>29957.599999999999</v>
      </c>
      <c r="F605" s="129">
        <f t="shared" si="140"/>
        <v>54016.4</v>
      </c>
      <c r="G605" s="132">
        <f t="shared" si="141"/>
        <v>44633.7</v>
      </c>
      <c r="H605" s="13">
        <f t="shared" si="142"/>
        <v>21.021559942375401</v>
      </c>
      <c r="I605" s="13">
        <f t="shared" si="127"/>
        <v>1500.1999999999971</v>
      </c>
      <c r="J605" s="139">
        <f t="shared" si="143"/>
        <v>348.59999999999854</v>
      </c>
      <c r="K605" s="67">
        <v>2741</v>
      </c>
    </row>
    <row r="606" spans="1:11" x14ac:dyDescent="0.25">
      <c r="A606" s="10">
        <f t="shared" si="133"/>
        <v>42894</v>
      </c>
      <c r="B606" s="67">
        <v>10547</v>
      </c>
      <c r="C606">
        <v>14077.8</v>
      </c>
      <c r="D606">
        <v>44070.2</v>
      </c>
      <c r="E606">
        <v>31465.599999999999</v>
      </c>
      <c r="F606" s="129">
        <f t="shared" si="140"/>
        <v>54617.2</v>
      </c>
      <c r="G606" s="132">
        <f t="shared" si="141"/>
        <v>45543.399999999994</v>
      </c>
      <c r="H606" s="13">
        <f t="shared" si="142"/>
        <v>19.923413710877981</v>
      </c>
      <c r="I606" s="13">
        <f t="shared" si="127"/>
        <v>909.69999999999709</v>
      </c>
      <c r="J606" s="139">
        <f t="shared" si="143"/>
        <v>600.79999999999563</v>
      </c>
      <c r="K606" s="67">
        <v>2754.6</v>
      </c>
    </row>
    <row r="607" spans="1:11" x14ac:dyDescent="0.25">
      <c r="A607" s="10">
        <f t="shared" si="133"/>
        <v>42901</v>
      </c>
      <c r="B607">
        <v>9864.2999999999993</v>
      </c>
      <c r="C607">
        <v>13740.4</v>
      </c>
      <c r="D607">
        <v>45281.7</v>
      </c>
      <c r="E607">
        <v>32673.8</v>
      </c>
      <c r="F607" s="129">
        <f t="shared" si="140"/>
        <v>55146</v>
      </c>
      <c r="G607" s="132">
        <f t="shared" si="141"/>
        <v>46414.2</v>
      </c>
      <c r="H607" s="13">
        <f t="shared" si="142"/>
        <v>18.812777124242164</v>
      </c>
      <c r="I607" s="13">
        <f t="shared" si="127"/>
        <v>870.80000000000291</v>
      </c>
      <c r="J607" s="139">
        <f t="shared" si="143"/>
        <v>528.80000000000291</v>
      </c>
      <c r="K607">
        <v>2878.6</v>
      </c>
    </row>
    <row r="608" spans="1:11" x14ac:dyDescent="0.25">
      <c r="A608" s="10">
        <f t="shared" si="133"/>
        <v>42908</v>
      </c>
      <c r="B608">
        <v>9159.7000000000007</v>
      </c>
      <c r="C608">
        <v>11810.9</v>
      </c>
      <c r="D608">
        <v>46302.5</v>
      </c>
      <c r="E608">
        <v>35441.4</v>
      </c>
      <c r="F608" s="129">
        <f t="shared" si="140"/>
        <v>55462.2</v>
      </c>
      <c r="G608" s="132">
        <f t="shared" si="141"/>
        <v>47252.3</v>
      </c>
      <c r="H608" s="13">
        <f t="shared" si="142"/>
        <v>17.374603987530747</v>
      </c>
      <c r="I608" s="13">
        <f t="shared" si="127"/>
        <v>838.10000000000582</v>
      </c>
      <c r="J608" s="139">
        <f t="shared" si="143"/>
        <v>316.19999999999709</v>
      </c>
      <c r="K608" s="67">
        <v>2947</v>
      </c>
    </row>
    <row r="609" spans="1:15" x14ac:dyDescent="0.25">
      <c r="A609" s="10">
        <f t="shared" si="133"/>
        <v>42915</v>
      </c>
      <c r="B609">
        <v>8191.1</v>
      </c>
      <c r="C609">
        <v>11810.9</v>
      </c>
      <c r="D609">
        <v>47411.4</v>
      </c>
      <c r="E609">
        <v>35441.4</v>
      </c>
      <c r="F609" s="129">
        <f t="shared" si="140"/>
        <v>55602.5</v>
      </c>
      <c r="G609" s="132">
        <f t="shared" si="141"/>
        <v>47252.3</v>
      </c>
      <c r="H609" s="13">
        <f t="shared" si="142"/>
        <v>17.671520751370817</v>
      </c>
      <c r="I609" s="13">
        <f t="shared" si="127"/>
        <v>0</v>
      </c>
      <c r="J609" s="139">
        <f t="shared" si="143"/>
        <v>140.30000000000291</v>
      </c>
      <c r="K609">
        <v>3021.5</v>
      </c>
    </row>
    <row r="610" spans="1:15" x14ac:dyDescent="0.25">
      <c r="A610" s="10">
        <f t="shared" si="133"/>
        <v>42922</v>
      </c>
      <c r="B610" s="48">
        <v>7471.7</v>
      </c>
      <c r="C610" s="48">
        <v>11236.1</v>
      </c>
      <c r="D610" s="48">
        <v>48291.9</v>
      </c>
      <c r="E610" s="67">
        <v>36684</v>
      </c>
      <c r="F610" s="129">
        <f t="shared" si="140"/>
        <v>55763.6</v>
      </c>
      <c r="G610" s="132">
        <f t="shared" si="141"/>
        <v>47920.1</v>
      </c>
      <c r="H610" s="13">
        <f t="shared" si="142"/>
        <v>16.367870684743991</v>
      </c>
      <c r="I610" s="13">
        <f t="shared" si="127"/>
        <v>667.79999999999563</v>
      </c>
      <c r="J610" s="139">
        <f t="shared" si="143"/>
        <v>161.09999999999854</v>
      </c>
      <c r="K610" s="67">
        <v>3301.2</v>
      </c>
    </row>
    <row r="611" spans="1:15" x14ac:dyDescent="0.25">
      <c r="A611" s="10">
        <f t="shared" si="133"/>
        <v>42929</v>
      </c>
      <c r="B611">
        <v>6896.3</v>
      </c>
      <c r="C611">
        <v>10340.4</v>
      </c>
      <c r="D611">
        <v>49333.8</v>
      </c>
      <c r="E611">
        <v>37924.9</v>
      </c>
      <c r="F611" s="129">
        <f t="shared" si="140"/>
        <v>56230.100000000006</v>
      </c>
      <c r="G611" s="132">
        <f t="shared" si="141"/>
        <v>48265.3</v>
      </c>
      <c r="H611" s="13">
        <f t="shared" si="142"/>
        <v>16.50212471485726</v>
      </c>
      <c r="I611" s="13">
        <f t="shared" si="127"/>
        <v>345.20000000000437</v>
      </c>
      <c r="J611" s="139">
        <f t="shared" ref="J611:J616" si="144">+F611-F610</f>
        <v>466.50000000000728</v>
      </c>
      <c r="K611" s="67">
        <v>3513.2</v>
      </c>
    </row>
    <row r="612" spans="1:15" x14ac:dyDescent="0.25">
      <c r="A612" s="10">
        <f t="shared" si="133"/>
        <v>42936</v>
      </c>
      <c r="B612" s="67">
        <v>6094</v>
      </c>
      <c r="C612">
        <v>9399.4</v>
      </c>
      <c r="D612">
        <v>50228.1</v>
      </c>
      <c r="E612">
        <v>39304.699999999997</v>
      </c>
      <c r="F612" s="129">
        <f t="shared" si="140"/>
        <v>56322.1</v>
      </c>
      <c r="G612" s="132">
        <f t="shared" si="141"/>
        <v>48704.1</v>
      </c>
      <c r="H612" s="13">
        <f t="shared" si="142"/>
        <v>15.641393640371138</v>
      </c>
      <c r="I612" s="13">
        <f t="shared" si="127"/>
        <v>438.79999999999563</v>
      </c>
      <c r="J612" s="139">
        <f t="shared" si="144"/>
        <v>91.999999999992724</v>
      </c>
      <c r="K612" s="67">
        <v>3999.9</v>
      </c>
    </row>
    <row r="613" spans="1:15" x14ac:dyDescent="0.25">
      <c r="A613" s="10">
        <f t="shared" si="133"/>
        <v>42943</v>
      </c>
      <c r="B613" s="67">
        <v>5040</v>
      </c>
      <c r="C613" s="67">
        <v>8592</v>
      </c>
      <c r="D613" s="67">
        <v>51318.7</v>
      </c>
      <c r="E613">
        <v>40443.199999999997</v>
      </c>
      <c r="F613" s="129">
        <f t="shared" si="140"/>
        <v>56358.7</v>
      </c>
      <c r="G613" s="132">
        <f t="shared" si="141"/>
        <v>49035.199999999997</v>
      </c>
      <c r="H613" s="13">
        <f t="shared" si="142"/>
        <v>14.935189414950889</v>
      </c>
      <c r="I613" s="13">
        <f t="shared" si="127"/>
        <v>331.09999999999854</v>
      </c>
      <c r="J613" s="139">
        <f t="shared" si="144"/>
        <v>36.599999999998545</v>
      </c>
      <c r="K613" s="67">
        <v>4438</v>
      </c>
    </row>
    <row r="614" spans="1:15" x14ac:dyDescent="0.25">
      <c r="A614" s="10">
        <f t="shared" si="133"/>
        <v>42950</v>
      </c>
      <c r="B614">
        <v>4118.5</v>
      </c>
      <c r="C614">
        <v>7742.7</v>
      </c>
      <c r="D614">
        <v>52292.2</v>
      </c>
      <c r="E614">
        <v>41887.4</v>
      </c>
      <c r="F614" s="129">
        <f t="shared" si="140"/>
        <v>56410.7</v>
      </c>
      <c r="G614" s="132">
        <f t="shared" si="141"/>
        <v>49630.1</v>
      </c>
      <c r="H614" s="13">
        <f t="shared" si="142"/>
        <v>13.662273499348165</v>
      </c>
      <c r="I614" s="13">
        <f t="shared" si="127"/>
        <v>594.90000000000146</v>
      </c>
      <c r="J614" s="139">
        <f t="shared" si="144"/>
        <v>52</v>
      </c>
      <c r="K614">
        <v>5066.6000000000004</v>
      </c>
    </row>
    <row r="615" spans="1:15" x14ac:dyDescent="0.25">
      <c r="A615" s="10">
        <f t="shared" si="133"/>
        <v>42957</v>
      </c>
      <c r="B615">
        <v>3482.5</v>
      </c>
      <c r="C615">
        <v>6743.8</v>
      </c>
      <c r="D615">
        <v>52990.7</v>
      </c>
      <c r="E615">
        <v>43053.7</v>
      </c>
      <c r="F615" s="129">
        <f t="shared" si="140"/>
        <v>56473.2</v>
      </c>
      <c r="G615" s="132">
        <f t="shared" si="141"/>
        <v>49797.5</v>
      </c>
      <c r="H615" s="13">
        <f t="shared" si="142"/>
        <v>13.405693056880352</v>
      </c>
      <c r="I615" s="13">
        <f t="shared" si="127"/>
        <v>167.40000000000146</v>
      </c>
      <c r="J615" s="139">
        <f t="shared" si="144"/>
        <v>62.5</v>
      </c>
      <c r="K615">
        <v>5738.3</v>
      </c>
    </row>
    <row r="616" spans="1:15" x14ac:dyDescent="0.25">
      <c r="A616" s="10">
        <f t="shared" si="133"/>
        <v>42964</v>
      </c>
      <c r="B616">
        <v>2859.8</v>
      </c>
      <c r="C616">
        <v>5769</v>
      </c>
      <c r="D616">
        <v>53715.7</v>
      </c>
      <c r="E616">
        <v>44099.7</v>
      </c>
      <c r="F616" s="129">
        <f t="shared" si="140"/>
        <v>56575.5</v>
      </c>
      <c r="G616" s="132">
        <f t="shared" si="141"/>
        <v>49868.7</v>
      </c>
      <c r="H616" s="13">
        <f t="shared" si="142"/>
        <v>13.448916855662985</v>
      </c>
      <c r="I616" s="13">
        <f t="shared" si="127"/>
        <v>71.19999999999709</v>
      </c>
      <c r="J616" s="139">
        <f t="shared" si="144"/>
        <v>102.30000000000291</v>
      </c>
      <c r="K616" s="67">
        <v>6161.7</v>
      </c>
    </row>
    <row r="617" spans="1:15" x14ac:dyDescent="0.25">
      <c r="A617" s="10">
        <f t="shared" si="133"/>
        <v>42971</v>
      </c>
      <c r="B617" s="125">
        <v>2064.5</v>
      </c>
      <c r="C617">
        <v>4518.6000000000004</v>
      </c>
      <c r="D617" s="125">
        <v>54699.4</v>
      </c>
      <c r="E617">
        <v>45571.3</v>
      </c>
      <c r="F617" s="129">
        <f t="shared" si="140"/>
        <v>56763.9</v>
      </c>
      <c r="G617" s="132">
        <f t="shared" si="141"/>
        <v>50089.9</v>
      </c>
      <c r="H617" s="13">
        <f t="shared" si="142"/>
        <v>13.324043370020711</v>
      </c>
      <c r="I617" s="13">
        <f t="shared" si="127"/>
        <v>221.20000000000437</v>
      </c>
      <c r="J617" s="134">
        <f>+F617-F616</f>
        <v>188.40000000000146</v>
      </c>
      <c r="K617" s="67">
        <v>6162.7</v>
      </c>
      <c r="O617" s="48"/>
    </row>
    <row r="618" spans="1:15" x14ac:dyDescent="0.25">
      <c r="A618" s="10">
        <f t="shared" si="133"/>
        <v>42978</v>
      </c>
      <c r="B618">
        <v>1010.5</v>
      </c>
      <c r="C618">
        <v>3430.1</v>
      </c>
      <c r="D618" s="90">
        <v>55394.8</v>
      </c>
      <c r="E618">
        <v>46684.1</v>
      </c>
      <c r="F618" s="278">
        <f t="shared" si="140"/>
        <v>56405.3</v>
      </c>
      <c r="G618" s="132">
        <f t="shared" si="141"/>
        <v>50114.2</v>
      </c>
      <c r="H618" s="13">
        <f t="shared" si="142"/>
        <v>12.553527742635829</v>
      </c>
      <c r="I618" s="13">
        <f t="shared" si="127"/>
        <v>24.299999999995634</v>
      </c>
      <c r="J618" s="139">
        <f>+F618-F617</f>
        <v>-358.59999999999854</v>
      </c>
      <c r="K618" s="67">
        <v>9456.2999999999993</v>
      </c>
      <c r="O618" s="227"/>
    </row>
    <row r="619" spans="1:15" x14ac:dyDescent="0.25">
      <c r="A619" s="10">
        <f t="shared" si="133"/>
        <v>42985</v>
      </c>
      <c r="B619">
        <v>9788.4</v>
      </c>
      <c r="C619">
        <v>15618.5</v>
      </c>
      <c r="D619">
        <v>714.6</v>
      </c>
      <c r="E619">
        <v>1427.5</v>
      </c>
      <c r="F619" s="129">
        <f t="shared" si="140"/>
        <v>10503</v>
      </c>
      <c r="G619" s="132">
        <f t="shared" si="141"/>
        <v>17046</v>
      </c>
      <c r="H619" s="13">
        <f t="shared" si="142"/>
        <v>-38.384371700105604</v>
      </c>
      <c r="I619" s="13"/>
      <c r="J619" s="223">
        <f>B619-K618+(D619)</f>
        <v>1046.7000000000003</v>
      </c>
      <c r="L619" s="120"/>
      <c r="M619" s="154"/>
    </row>
    <row r="620" spans="1:15" x14ac:dyDescent="0.25">
      <c r="A620" s="10">
        <f t="shared" si="133"/>
        <v>42992</v>
      </c>
      <c r="B620">
        <v>9611.6</v>
      </c>
      <c r="C620">
        <v>15187.3</v>
      </c>
      <c r="D620">
        <v>1418.3</v>
      </c>
      <c r="E620">
        <v>2780.6</v>
      </c>
      <c r="F620" s="129">
        <f t="shared" si="140"/>
        <v>11029.9</v>
      </c>
      <c r="G620" s="132">
        <f t="shared" si="141"/>
        <v>17967.899999999998</v>
      </c>
      <c r="H620" s="13">
        <f t="shared" si="142"/>
        <v>-38.613304838072338</v>
      </c>
      <c r="I620" s="13">
        <f t="shared" si="127"/>
        <v>921.89999999999782</v>
      </c>
      <c r="J620" s="139">
        <f t="shared" ref="J620:J659" si="145">+F620-F619</f>
        <v>526.89999999999964</v>
      </c>
    </row>
    <row r="621" spans="1:15" x14ac:dyDescent="0.25">
      <c r="A621" s="10">
        <f t="shared" si="133"/>
        <v>42999</v>
      </c>
      <c r="B621">
        <v>9204.4</v>
      </c>
      <c r="C621">
        <v>14500.9</v>
      </c>
      <c r="D621">
        <v>2145.6999999999998</v>
      </c>
      <c r="E621" s="67">
        <v>4042</v>
      </c>
      <c r="F621" s="129">
        <f t="shared" si="140"/>
        <v>11350.099999999999</v>
      </c>
      <c r="G621" s="132">
        <f t="shared" si="141"/>
        <v>18542.900000000001</v>
      </c>
      <c r="H621" s="13">
        <f t="shared" si="142"/>
        <v>-38.790049021458358</v>
      </c>
      <c r="I621" s="13">
        <f t="shared" si="127"/>
        <v>575.00000000000364</v>
      </c>
      <c r="J621" s="139">
        <f t="shared" si="145"/>
        <v>320.19999999999891</v>
      </c>
    </row>
    <row r="622" spans="1:15" x14ac:dyDescent="0.25">
      <c r="A622" s="10">
        <f t="shared" si="133"/>
        <v>43006</v>
      </c>
      <c r="B622">
        <v>9052.4</v>
      </c>
      <c r="C622">
        <v>15171.5</v>
      </c>
      <c r="D622">
        <v>3111.7</v>
      </c>
      <c r="E622">
        <v>5432.2</v>
      </c>
      <c r="F622" s="129">
        <f t="shared" si="140"/>
        <v>12164.099999999999</v>
      </c>
      <c r="G622" s="132">
        <f t="shared" si="141"/>
        <v>20603.7</v>
      </c>
      <c r="H622" s="13">
        <f t="shared" si="142"/>
        <v>-40.961574862767378</v>
      </c>
      <c r="I622" s="13">
        <f t="shared" si="127"/>
        <v>2060.7999999999993</v>
      </c>
      <c r="J622" s="139">
        <f t="shared" si="145"/>
        <v>814</v>
      </c>
    </row>
    <row r="623" spans="1:15" x14ac:dyDescent="0.25">
      <c r="A623" s="10">
        <f t="shared" si="133"/>
        <v>43013</v>
      </c>
      <c r="B623" s="67">
        <v>9976</v>
      </c>
      <c r="C623">
        <v>14791.9</v>
      </c>
      <c r="D623">
        <v>3712.3</v>
      </c>
      <c r="E623">
        <v>6685.3</v>
      </c>
      <c r="F623" s="129">
        <f t="shared" si="140"/>
        <v>13688.3</v>
      </c>
      <c r="G623" s="132">
        <f t="shared" si="141"/>
        <v>21477.200000000001</v>
      </c>
      <c r="H623" s="13">
        <f t="shared" si="142"/>
        <v>-36.265900582943779</v>
      </c>
      <c r="I623" s="13">
        <f t="shared" si="127"/>
        <v>873.5</v>
      </c>
      <c r="J623" s="139">
        <f t="shared" si="145"/>
        <v>1524.2000000000007</v>
      </c>
    </row>
    <row r="624" spans="1:15" x14ac:dyDescent="0.25">
      <c r="A624" s="10">
        <f t="shared" si="133"/>
        <v>43020</v>
      </c>
      <c r="B624">
        <v>10891.6</v>
      </c>
      <c r="C624">
        <v>14963.9</v>
      </c>
      <c r="D624">
        <v>4037.4</v>
      </c>
      <c r="E624">
        <v>7514.8</v>
      </c>
      <c r="F624" s="129">
        <f t="shared" si="140"/>
        <v>14929</v>
      </c>
      <c r="G624" s="132">
        <f>+C624+E624</f>
        <v>22478.7</v>
      </c>
      <c r="H624" s="13">
        <f>+(F624/G624-1)*100</f>
        <v>-33.586016984967991</v>
      </c>
      <c r="I624" s="13">
        <f t="shared" si="127"/>
        <v>1001.5</v>
      </c>
      <c r="J624" s="139">
        <f t="shared" si="145"/>
        <v>1240.7000000000007</v>
      </c>
    </row>
    <row r="625" spans="1:10" x14ac:dyDescent="0.25">
      <c r="A625" s="10">
        <f t="shared" si="133"/>
        <v>43027</v>
      </c>
      <c r="B625">
        <v>11575.6</v>
      </c>
      <c r="C625">
        <v>15238.9</v>
      </c>
      <c r="D625">
        <v>4641.7</v>
      </c>
      <c r="E625">
        <v>8039.1</v>
      </c>
      <c r="F625" s="129">
        <f t="shared" ref="F625:F634" si="146">+B625+D625</f>
        <v>16217.3</v>
      </c>
      <c r="G625" s="132">
        <f>+C625+E625</f>
        <v>23278</v>
      </c>
      <c r="H625" s="13">
        <f>+(F625/G625-1)*100</f>
        <v>-30.332073202165134</v>
      </c>
      <c r="I625" s="13">
        <f t="shared" si="127"/>
        <v>799.29999999999927</v>
      </c>
      <c r="J625" s="139">
        <f t="shared" si="145"/>
        <v>1288.2999999999993</v>
      </c>
    </row>
    <row r="626" spans="1:10" x14ac:dyDescent="0.25">
      <c r="A626" s="10">
        <f t="shared" si="133"/>
        <v>43034</v>
      </c>
      <c r="B626">
        <v>11788.7</v>
      </c>
      <c r="C626">
        <v>15843.6</v>
      </c>
      <c r="D626">
        <v>5240</v>
      </c>
      <c r="E626">
        <v>8907.7999999999993</v>
      </c>
      <c r="F626" s="129">
        <f t="shared" si="146"/>
        <v>17028.7</v>
      </c>
      <c r="G626" s="132">
        <f t="shared" ref="G626:G632" si="147">+C626+E626</f>
        <v>24751.4</v>
      </c>
      <c r="H626" s="13">
        <f t="shared" ref="H626:H632" si="148">+(F626/G626-1)*100</f>
        <v>-31.201063374192973</v>
      </c>
      <c r="I626" s="13">
        <f t="shared" si="127"/>
        <v>1473.4000000000015</v>
      </c>
      <c r="J626" s="139">
        <f t="shared" si="145"/>
        <v>811.40000000000146</v>
      </c>
    </row>
    <row r="627" spans="1:10" x14ac:dyDescent="0.25">
      <c r="A627" s="10">
        <f t="shared" si="133"/>
        <v>43041</v>
      </c>
      <c r="B627">
        <v>13663.4</v>
      </c>
      <c r="C627">
        <v>16184.8</v>
      </c>
      <c r="D627">
        <v>5729.8</v>
      </c>
      <c r="E627">
        <v>9800.5</v>
      </c>
      <c r="F627" s="129">
        <f t="shared" si="146"/>
        <v>19393.2</v>
      </c>
      <c r="G627" s="132">
        <f t="shared" si="147"/>
        <v>25985.3</v>
      </c>
      <c r="H627" s="13">
        <f t="shared" si="148"/>
        <v>-25.368573770554882</v>
      </c>
      <c r="I627" s="13">
        <f t="shared" si="127"/>
        <v>1233.8999999999978</v>
      </c>
      <c r="J627" s="139">
        <f t="shared" si="145"/>
        <v>2364.5</v>
      </c>
    </row>
    <row r="628" spans="1:10" x14ac:dyDescent="0.25">
      <c r="A628" s="10">
        <f t="shared" si="133"/>
        <v>43048</v>
      </c>
      <c r="B628">
        <v>14195.5</v>
      </c>
      <c r="C628" s="67">
        <v>17304.900000000001</v>
      </c>
      <c r="D628">
        <v>6147.3</v>
      </c>
      <c r="E628">
        <v>10341.299999999999</v>
      </c>
      <c r="F628" s="129">
        <f t="shared" si="146"/>
        <v>20342.8</v>
      </c>
      <c r="G628" s="132">
        <f t="shared" si="147"/>
        <v>27646.2</v>
      </c>
      <c r="H628" s="13">
        <f t="shared" si="148"/>
        <v>-26.417373816293022</v>
      </c>
      <c r="I628" s="13">
        <f t="shared" si="127"/>
        <v>1660.9000000000015</v>
      </c>
      <c r="J628" s="139">
        <f t="shared" si="145"/>
        <v>949.59999999999854</v>
      </c>
    </row>
    <row r="629" spans="1:10" x14ac:dyDescent="0.25">
      <c r="A629" s="10">
        <f t="shared" si="133"/>
        <v>43055</v>
      </c>
      <c r="B629">
        <v>14580.6</v>
      </c>
      <c r="C629">
        <v>18401.900000000001</v>
      </c>
      <c r="D629">
        <v>6843</v>
      </c>
      <c r="E629">
        <v>10918.9</v>
      </c>
      <c r="F629" s="129">
        <f t="shared" si="146"/>
        <v>21423.599999999999</v>
      </c>
      <c r="G629" s="132">
        <f t="shared" si="147"/>
        <v>29320.800000000003</v>
      </c>
      <c r="H629" s="13">
        <f t="shared" si="148"/>
        <v>-26.933780797249753</v>
      </c>
      <c r="I629" s="13">
        <f t="shared" si="127"/>
        <v>1674.6000000000022</v>
      </c>
      <c r="J629" s="139">
        <f t="shared" si="145"/>
        <v>1080.7999999999993</v>
      </c>
    </row>
    <row r="630" spans="1:10" x14ac:dyDescent="0.25">
      <c r="A630" s="10">
        <f t="shared" si="133"/>
        <v>43062</v>
      </c>
      <c r="B630">
        <v>14528.5</v>
      </c>
      <c r="C630">
        <v>18354.7</v>
      </c>
      <c r="D630">
        <v>7494.3</v>
      </c>
      <c r="E630">
        <v>11727.7</v>
      </c>
      <c r="F630" s="129">
        <f t="shared" si="146"/>
        <v>22022.799999999999</v>
      </c>
      <c r="G630" s="132">
        <f t="shared" si="147"/>
        <v>30082.400000000001</v>
      </c>
      <c r="H630" s="13">
        <f t="shared" si="148"/>
        <v>-26.7917453394676</v>
      </c>
      <c r="I630" s="13">
        <f t="shared" si="127"/>
        <v>761.59999999999854</v>
      </c>
      <c r="J630" s="139">
        <f t="shared" si="145"/>
        <v>599.20000000000073</v>
      </c>
    </row>
    <row r="631" spans="1:10" x14ac:dyDescent="0.25">
      <c r="A631" s="10">
        <f t="shared" si="133"/>
        <v>43069</v>
      </c>
      <c r="B631">
        <v>14812.6</v>
      </c>
      <c r="C631">
        <v>18483.7</v>
      </c>
      <c r="D631">
        <v>8086.6</v>
      </c>
      <c r="E631">
        <v>13094.1</v>
      </c>
      <c r="F631" s="129">
        <f t="shared" si="146"/>
        <v>22899.200000000001</v>
      </c>
      <c r="G631" s="132">
        <f t="shared" si="147"/>
        <v>31577.800000000003</v>
      </c>
      <c r="H631" s="13">
        <f t="shared" si="148"/>
        <v>-27.483231890758695</v>
      </c>
      <c r="I631" s="13">
        <f t="shared" ref="I631:I688" si="149">+G631-G630</f>
        <v>1495.4000000000015</v>
      </c>
      <c r="J631" s="139">
        <f t="shared" si="145"/>
        <v>876.40000000000146</v>
      </c>
    </row>
    <row r="632" spans="1:10" x14ac:dyDescent="0.25">
      <c r="A632" s="10">
        <f t="shared" si="133"/>
        <v>43076</v>
      </c>
      <c r="B632">
        <v>14988.7</v>
      </c>
      <c r="C632" s="67">
        <v>19164</v>
      </c>
      <c r="D632">
        <v>8777.4</v>
      </c>
      <c r="E632">
        <v>13929.8</v>
      </c>
      <c r="F632" s="129">
        <f t="shared" si="146"/>
        <v>23766.1</v>
      </c>
      <c r="G632" s="132">
        <f t="shared" si="147"/>
        <v>33093.800000000003</v>
      </c>
      <c r="H632" s="13">
        <f t="shared" si="148"/>
        <v>-28.185642023581469</v>
      </c>
      <c r="I632" s="13">
        <f t="shared" si="149"/>
        <v>1516</v>
      </c>
      <c r="J632" s="139">
        <f t="shared" si="145"/>
        <v>866.89999999999782</v>
      </c>
    </row>
    <row r="633" spans="1:10" x14ac:dyDescent="0.25">
      <c r="A633" s="10">
        <f t="shared" si="133"/>
        <v>43083</v>
      </c>
      <c r="B633" s="67">
        <v>15845.1</v>
      </c>
      <c r="C633">
        <v>19634.099999999999</v>
      </c>
      <c r="D633">
        <v>9479.2999999999993</v>
      </c>
      <c r="E633">
        <v>14710.8</v>
      </c>
      <c r="F633" s="129">
        <f t="shared" si="146"/>
        <v>25324.400000000001</v>
      </c>
      <c r="G633" s="132">
        <f t="shared" ref="G633:G696" si="150">+C633+E633</f>
        <v>34344.899999999994</v>
      </c>
      <c r="H633" s="13">
        <f t="shared" ref="H633:H696" si="151">+(F633/G633-1)*100</f>
        <v>-26.264452655270489</v>
      </c>
      <c r="I633" s="13">
        <f t="shared" si="149"/>
        <v>1251.0999999999913</v>
      </c>
      <c r="J633" s="139">
        <f t="shared" si="145"/>
        <v>1558.3000000000029</v>
      </c>
    </row>
    <row r="634" spans="1:10" x14ac:dyDescent="0.25">
      <c r="A634" s="10">
        <f t="shared" si="133"/>
        <v>43090</v>
      </c>
      <c r="B634" s="67">
        <v>16569.5</v>
      </c>
      <c r="C634">
        <v>19600.7</v>
      </c>
      <c r="D634">
        <v>10000.4</v>
      </c>
      <c r="E634">
        <v>15702.8</v>
      </c>
      <c r="F634" s="129">
        <f t="shared" si="146"/>
        <v>26569.9</v>
      </c>
      <c r="G634" s="132">
        <f t="shared" si="150"/>
        <v>35303.5</v>
      </c>
      <c r="H634" s="13">
        <f t="shared" si="151"/>
        <v>-24.738623649213242</v>
      </c>
      <c r="I634" s="13">
        <f t="shared" si="149"/>
        <v>958.60000000000582</v>
      </c>
      <c r="J634" s="139">
        <f t="shared" si="145"/>
        <v>1245.5</v>
      </c>
    </row>
    <row r="635" spans="1:10" x14ac:dyDescent="0.25">
      <c r="A635" s="10">
        <f t="shared" si="133"/>
        <v>43097</v>
      </c>
      <c r="B635" s="70">
        <v>16013</v>
      </c>
      <c r="C635">
        <v>19420.900000000001</v>
      </c>
      <c r="D635" s="67">
        <v>10658</v>
      </c>
      <c r="E635">
        <v>16311.8</v>
      </c>
      <c r="F635" s="129">
        <f t="shared" ref="F635:F696" si="152">+B635+D635</f>
        <v>26671</v>
      </c>
      <c r="G635" s="132">
        <f t="shared" si="150"/>
        <v>35732.699999999997</v>
      </c>
      <c r="H635" s="13">
        <f t="shared" si="151"/>
        <v>-25.359684546647742</v>
      </c>
      <c r="I635" s="13">
        <f t="shared" si="149"/>
        <v>429.19999999999709</v>
      </c>
      <c r="J635" s="139">
        <f t="shared" si="145"/>
        <v>101.09999999999854</v>
      </c>
    </row>
    <row r="636" spans="1:10" x14ac:dyDescent="0.25">
      <c r="A636" s="10">
        <f t="shared" si="133"/>
        <v>43104</v>
      </c>
      <c r="B636" s="67">
        <v>15561</v>
      </c>
      <c r="C636">
        <v>19330.3</v>
      </c>
      <c r="D636" s="67">
        <v>11547.8</v>
      </c>
      <c r="E636">
        <v>17005.7</v>
      </c>
      <c r="F636" s="129">
        <f t="shared" si="152"/>
        <v>27108.799999999999</v>
      </c>
      <c r="G636" s="132">
        <f t="shared" si="150"/>
        <v>36336</v>
      </c>
      <c r="H636" s="13">
        <f t="shared" si="151"/>
        <v>-25.394099515631886</v>
      </c>
      <c r="I636" s="13">
        <f t="shared" si="149"/>
        <v>603.30000000000291</v>
      </c>
      <c r="J636" s="139">
        <f t="shared" si="145"/>
        <v>437.79999999999927</v>
      </c>
    </row>
    <row r="637" spans="1:10" x14ac:dyDescent="0.25">
      <c r="A637" s="10">
        <f t="shared" si="133"/>
        <v>43111</v>
      </c>
      <c r="B637" s="225">
        <v>16789.599999999999</v>
      </c>
      <c r="C637">
        <v>19770.099999999999</v>
      </c>
      <c r="D637" s="241">
        <v>12165.9</v>
      </c>
      <c r="E637">
        <v>17933.5</v>
      </c>
      <c r="F637" s="129">
        <f t="shared" si="152"/>
        <v>28955.5</v>
      </c>
      <c r="G637" s="132">
        <f t="shared" si="150"/>
        <v>37703.599999999999</v>
      </c>
      <c r="H637" s="13">
        <f t="shared" si="151"/>
        <v>-23.202293680179075</v>
      </c>
      <c r="I637" s="13">
        <f t="shared" si="149"/>
        <v>1367.5999999999985</v>
      </c>
      <c r="J637" s="139">
        <f t="shared" si="145"/>
        <v>1846.7000000000007</v>
      </c>
    </row>
    <row r="638" spans="1:10" x14ac:dyDescent="0.25">
      <c r="A638" s="10">
        <f t="shared" ref="A638:A701" si="153">+A637+7</f>
        <v>43118</v>
      </c>
      <c r="B638" s="225">
        <v>17636.5</v>
      </c>
      <c r="C638">
        <v>20161.900000000001</v>
      </c>
      <c r="D638" s="225">
        <v>12764.8</v>
      </c>
      <c r="E638">
        <v>18912.099999999999</v>
      </c>
      <c r="F638" s="129">
        <f t="shared" si="152"/>
        <v>30401.3</v>
      </c>
      <c r="G638" s="132">
        <f t="shared" si="150"/>
        <v>39074</v>
      </c>
      <c r="H638" s="13">
        <f t="shared" si="151"/>
        <v>-22.195577621948104</v>
      </c>
      <c r="I638" s="13">
        <f t="shared" si="149"/>
        <v>1370.4000000000015</v>
      </c>
      <c r="J638" s="139">
        <f t="shared" si="145"/>
        <v>1445.7999999999993</v>
      </c>
    </row>
    <row r="639" spans="1:10" x14ac:dyDescent="0.25">
      <c r="A639" s="10">
        <f t="shared" si="153"/>
        <v>43125</v>
      </c>
      <c r="B639" s="240">
        <v>18441</v>
      </c>
      <c r="C639">
        <v>20540.900000000001</v>
      </c>
      <c r="D639" s="225">
        <v>13810.9</v>
      </c>
      <c r="E639">
        <v>19676.7</v>
      </c>
      <c r="F639" s="129">
        <f t="shared" si="152"/>
        <v>32251.9</v>
      </c>
      <c r="G639" s="132">
        <f t="shared" si="150"/>
        <v>40217.600000000006</v>
      </c>
      <c r="H639" s="13">
        <f t="shared" si="151"/>
        <v>-19.806502625716117</v>
      </c>
      <c r="I639" s="13">
        <f t="shared" si="149"/>
        <v>1143.6000000000058</v>
      </c>
      <c r="J639" s="139">
        <f t="shared" si="145"/>
        <v>1850.6000000000022</v>
      </c>
    </row>
    <row r="640" spans="1:10" x14ac:dyDescent="0.25">
      <c r="A640" s="10">
        <f t="shared" si="153"/>
        <v>43132</v>
      </c>
      <c r="B640" s="225">
        <v>19249.400000000001</v>
      </c>
      <c r="C640">
        <v>20387.900000000001</v>
      </c>
      <c r="D640" s="225">
        <v>14772.1</v>
      </c>
      <c r="E640">
        <v>20801.5</v>
      </c>
      <c r="F640" s="129">
        <f t="shared" si="152"/>
        <v>34021.5</v>
      </c>
      <c r="G640" s="132">
        <f t="shared" si="150"/>
        <v>41189.4</v>
      </c>
      <c r="H640" s="13">
        <f t="shared" si="151"/>
        <v>-17.402292822910749</v>
      </c>
      <c r="I640" s="13">
        <f t="shared" si="149"/>
        <v>971.79999999999563</v>
      </c>
      <c r="J640" s="139">
        <f t="shared" si="145"/>
        <v>1769.5999999999985</v>
      </c>
    </row>
    <row r="641" spans="1:11" x14ac:dyDescent="0.25">
      <c r="A641" s="10">
        <f t="shared" si="153"/>
        <v>43139</v>
      </c>
      <c r="B641" s="225">
        <v>20359.400000000001</v>
      </c>
      <c r="C641">
        <v>19919.7</v>
      </c>
      <c r="D641" s="225">
        <v>15636.6</v>
      </c>
      <c r="E641">
        <v>22053.200000000001</v>
      </c>
      <c r="F641" s="129">
        <f t="shared" si="152"/>
        <v>35996</v>
      </c>
      <c r="G641" s="132">
        <f t="shared" si="150"/>
        <v>41972.9</v>
      </c>
      <c r="H641" s="13">
        <f t="shared" si="151"/>
        <v>-14.239902413223771</v>
      </c>
      <c r="I641" s="13">
        <f t="shared" si="149"/>
        <v>783.5</v>
      </c>
      <c r="J641" s="139">
        <f t="shared" si="145"/>
        <v>1974.5</v>
      </c>
    </row>
    <row r="642" spans="1:11" x14ac:dyDescent="0.25">
      <c r="A642" s="10">
        <f t="shared" si="153"/>
        <v>43146</v>
      </c>
      <c r="B642">
        <v>21062.7</v>
      </c>
      <c r="C642">
        <v>19457.5</v>
      </c>
      <c r="D642">
        <v>16488.7</v>
      </c>
      <c r="E642">
        <v>23258.400000000001</v>
      </c>
      <c r="F642" s="129">
        <f t="shared" si="152"/>
        <v>37551.4</v>
      </c>
      <c r="G642" s="132">
        <f t="shared" si="150"/>
        <v>42715.9</v>
      </c>
      <c r="H642" s="13">
        <f t="shared" si="151"/>
        <v>-12.090345749475018</v>
      </c>
      <c r="I642" s="13">
        <f t="shared" si="149"/>
        <v>743</v>
      </c>
      <c r="J642" s="139">
        <f t="shared" si="145"/>
        <v>1555.4000000000015</v>
      </c>
    </row>
    <row r="643" spans="1:11" x14ac:dyDescent="0.25">
      <c r="A643" s="10">
        <f t="shared" si="153"/>
        <v>43153</v>
      </c>
      <c r="B643" s="67">
        <v>21540</v>
      </c>
      <c r="C643">
        <v>18652.099999999999</v>
      </c>
      <c r="D643" s="212">
        <v>17729</v>
      </c>
      <c r="E643">
        <v>24756.2</v>
      </c>
      <c r="F643" s="129">
        <f t="shared" si="152"/>
        <v>39269</v>
      </c>
      <c r="G643" s="132">
        <f t="shared" si="150"/>
        <v>43408.3</v>
      </c>
      <c r="H643" s="13">
        <f t="shared" si="151"/>
        <v>-9.5357339494981481</v>
      </c>
      <c r="I643" s="13">
        <f t="shared" si="149"/>
        <v>692.40000000000146</v>
      </c>
      <c r="J643" s="139">
        <f t="shared" si="145"/>
        <v>1717.5999999999985</v>
      </c>
    </row>
    <row r="644" spans="1:11" x14ac:dyDescent="0.25">
      <c r="A644" s="10">
        <f t="shared" si="153"/>
        <v>43160</v>
      </c>
      <c r="B644">
        <v>22320.799999999999</v>
      </c>
      <c r="C644">
        <v>17939.5</v>
      </c>
      <c r="D644">
        <v>18805.7</v>
      </c>
      <c r="E644" s="67">
        <v>26210</v>
      </c>
      <c r="F644" s="129">
        <f t="shared" si="152"/>
        <v>41126.5</v>
      </c>
      <c r="G644" s="132">
        <f t="shared" si="150"/>
        <v>44149.5</v>
      </c>
      <c r="H644" s="13">
        <f t="shared" si="151"/>
        <v>-6.8471896623970796</v>
      </c>
      <c r="I644" s="13">
        <f t="shared" si="149"/>
        <v>741.19999999999709</v>
      </c>
      <c r="J644" s="139">
        <f t="shared" si="145"/>
        <v>1857.5</v>
      </c>
    </row>
    <row r="645" spans="1:11" x14ac:dyDescent="0.25">
      <c r="A645" s="10">
        <f t="shared" si="153"/>
        <v>43167</v>
      </c>
      <c r="B645">
        <v>23419.5</v>
      </c>
      <c r="C645">
        <v>17614.5</v>
      </c>
      <c r="D645">
        <v>20212.099999999999</v>
      </c>
      <c r="E645">
        <v>27745.3</v>
      </c>
      <c r="F645" s="129">
        <f t="shared" si="152"/>
        <v>43631.6</v>
      </c>
      <c r="G645" s="132">
        <f t="shared" si="150"/>
        <v>45359.8</v>
      </c>
      <c r="H645" s="13">
        <f t="shared" si="151"/>
        <v>-3.8099815254917457</v>
      </c>
      <c r="I645" s="13">
        <f t="shared" si="149"/>
        <v>1210.3000000000029</v>
      </c>
      <c r="J645" s="139">
        <f t="shared" si="145"/>
        <v>2505.0999999999985</v>
      </c>
    </row>
    <row r="646" spans="1:11" x14ac:dyDescent="0.25">
      <c r="A646" s="10">
        <f t="shared" si="153"/>
        <v>43174</v>
      </c>
      <c r="B646">
        <v>23514.400000000001</v>
      </c>
      <c r="C646">
        <v>17579.3</v>
      </c>
      <c r="D646">
        <v>21587.4</v>
      </c>
      <c r="E646">
        <v>29127.5</v>
      </c>
      <c r="F646" s="129">
        <f t="shared" si="152"/>
        <v>45101.8</v>
      </c>
      <c r="G646" s="132">
        <f t="shared" si="150"/>
        <v>46706.8</v>
      </c>
      <c r="H646" s="13">
        <f t="shared" si="151"/>
        <v>-3.436330470081439</v>
      </c>
      <c r="I646" s="13">
        <f t="shared" si="149"/>
        <v>1347</v>
      </c>
      <c r="J646" s="139">
        <f t="shared" si="145"/>
        <v>1470.2000000000044</v>
      </c>
    </row>
    <row r="647" spans="1:11" x14ac:dyDescent="0.25">
      <c r="A647" s="10">
        <f t="shared" si="153"/>
        <v>43181</v>
      </c>
      <c r="B647">
        <v>23491.4</v>
      </c>
      <c r="C647">
        <v>16893.400000000001</v>
      </c>
      <c r="D647">
        <v>22963.5</v>
      </c>
      <c r="E647">
        <v>30530.3</v>
      </c>
      <c r="F647" s="129">
        <f t="shared" si="152"/>
        <v>46454.9</v>
      </c>
      <c r="G647" s="132">
        <f t="shared" si="150"/>
        <v>47423.7</v>
      </c>
      <c r="H647" s="13">
        <f t="shared" si="151"/>
        <v>-2.042860426326909</v>
      </c>
      <c r="I647" s="13">
        <f t="shared" si="149"/>
        <v>716.89999999999418</v>
      </c>
      <c r="J647" s="139">
        <f>+F647-F646</f>
        <v>1353.0999999999985</v>
      </c>
    </row>
    <row r="648" spans="1:11" x14ac:dyDescent="0.25">
      <c r="A648" s="10">
        <f t="shared" si="153"/>
        <v>43188</v>
      </c>
      <c r="B648" s="67">
        <v>23124</v>
      </c>
      <c r="C648">
        <v>16433.8</v>
      </c>
      <c r="D648">
        <v>24229.200000000001</v>
      </c>
      <c r="E648" s="67">
        <v>32128</v>
      </c>
      <c r="F648" s="129">
        <f t="shared" si="152"/>
        <v>47353.2</v>
      </c>
      <c r="G648" s="132">
        <f t="shared" si="150"/>
        <v>48561.8</v>
      </c>
      <c r="H648" s="13">
        <f t="shared" si="151"/>
        <v>-2.4887874831657886</v>
      </c>
      <c r="I648" s="13">
        <f t="shared" si="149"/>
        <v>1138.1000000000058</v>
      </c>
      <c r="J648" s="139">
        <f t="shared" si="145"/>
        <v>898.29999999999563</v>
      </c>
    </row>
    <row r="649" spans="1:11" x14ac:dyDescent="0.25">
      <c r="A649" s="10">
        <f t="shared" si="153"/>
        <v>43195</v>
      </c>
      <c r="B649">
        <v>22051.9</v>
      </c>
      <c r="C649">
        <v>16095.5</v>
      </c>
      <c r="D649">
        <v>26141.200000000001</v>
      </c>
      <c r="E649">
        <v>33204.199999999997</v>
      </c>
      <c r="F649" s="129">
        <f t="shared" si="152"/>
        <v>48193.100000000006</v>
      </c>
      <c r="G649" s="132">
        <f t="shared" si="150"/>
        <v>49299.7</v>
      </c>
      <c r="H649" s="13">
        <f t="shared" si="151"/>
        <v>-2.2446384055075264</v>
      </c>
      <c r="I649" s="13">
        <f t="shared" si="149"/>
        <v>737.89999999999418</v>
      </c>
      <c r="J649" s="139">
        <f t="shared" si="145"/>
        <v>839.90000000000873</v>
      </c>
    </row>
    <row r="650" spans="1:11" x14ac:dyDescent="0.25">
      <c r="A650" s="10">
        <f t="shared" si="153"/>
        <v>43202</v>
      </c>
      <c r="B650">
        <v>21549.7</v>
      </c>
      <c r="C650">
        <v>15443.5</v>
      </c>
      <c r="D650" s="67">
        <v>27735</v>
      </c>
      <c r="E650">
        <v>34612.5</v>
      </c>
      <c r="F650" s="129">
        <f t="shared" si="152"/>
        <v>49284.7</v>
      </c>
      <c r="G650" s="132">
        <f t="shared" si="150"/>
        <v>50056</v>
      </c>
      <c r="H650" s="13">
        <f t="shared" si="151"/>
        <v>-1.5408742208726234</v>
      </c>
      <c r="I650" s="13">
        <f t="shared" si="149"/>
        <v>756.30000000000291</v>
      </c>
      <c r="J650" s="139">
        <f t="shared" si="145"/>
        <v>1091.5999999999913</v>
      </c>
    </row>
    <row r="651" spans="1:11" x14ac:dyDescent="0.25">
      <c r="A651" s="10">
        <f t="shared" si="153"/>
        <v>43209</v>
      </c>
      <c r="B651">
        <v>20545.8</v>
      </c>
      <c r="C651">
        <v>15057.2</v>
      </c>
      <c r="D651">
        <v>29436.1</v>
      </c>
      <c r="E651">
        <v>35986.9</v>
      </c>
      <c r="F651" s="129">
        <f t="shared" si="152"/>
        <v>49981.899999999994</v>
      </c>
      <c r="G651" s="132">
        <f t="shared" si="150"/>
        <v>51044.100000000006</v>
      </c>
      <c r="H651" s="13">
        <f t="shared" si="151"/>
        <v>-2.0809456920584557</v>
      </c>
      <c r="I651" s="13">
        <f t="shared" si="149"/>
        <v>988.10000000000582</v>
      </c>
      <c r="J651" s="139">
        <f t="shared" si="145"/>
        <v>697.19999999999709</v>
      </c>
    </row>
    <row r="652" spans="1:11" x14ac:dyDescent="0.25">
      <c r="A652" s="10">
        <f t="shared" si="153"/>
        <v>43216</v>
      </c>
      <c r="B652">
        <v>20091.3</v>
      </c>
      <c r="C652">
        <v>14602.6</v>
      </c>
      <c r="D652" s="230">
        <v>30844.7</v>
      </c>
      <c r="E652" s="67">
        <v>37213</v>
      </c>
      <c r="F652" s="129">
        <f t="shared" si="152"/>
        <v>50936</v>
      </c>
      <c r="G652" s="132">
        <f t="shared" si="150"/>
        <v>51815.6</v>
      </c>
      <c r="H652" s="13">
        <f t="shared" si="151"/>
        <v>-1.6975582643064979</v>
      </c>
      <c r="I652" s="13">
        <f t="shared" si="149"/>
        <v>771.49999999999272</v>
      </c>
      <c r="J652" s="139">
        <f t="shared" si="145"/>
        <v>954.10000000000582</v>
      </c>
      <c r="K652">
        <v>2010.9</v>
      </c>
    </row>
    <row r="653" spans="1:11" x14ac:dyDescent="0.25">
      <c r="A653" s="10">
        <f t="shared" si="153"/>
        <v>43223</v>
      </c>
      <c r="B653">
        <v>19002.099999999999</v>
      </c>
      <c r="C653">
        <v>14157.4</v>
      </c>
      <c r="D653">
        <v>32629.5</v>
      </c>
      <c r="E653">
        <v>37935.9</v>
      </c>
      <c r="F653" s="129">
        <f t="shared" si="152"/>
        <v>51631.6</v>
      </c>
      <c r="G653" s="132">
        <f t="shared" si="150"/>
        <v>52093.3</v>
      </c>
      <c r="H653" s="13">
        <f t="shared" si="151"/>
        <v>-0.8862943987038685</v>
      </c>
      <c r="I653" s="13">
        <f t="shared" si="149"/>
        <v>277.70000000000437</v>
      </c>
      <c r="J653" s="139">
        <f t="shared" si="145"/>
        <v>695.59999999999854</v>
      </c>
      <c r="K653">
        <v>2100.9</v>
      </c>
    </row>
    <row r="654" spans="1:11" x14ac:dyDescent="0.25">
      <c r="A654" s="10">
        <f t="shared" si="153"/>
        <v>43230</v>
      </c>
      <c r="B654">
        <v>18424.099999999999</v>
      </c>
      <c r="C654">
        <v>13319.3</v>
      </c>
      <c r="D654">
        <v>34193.300000000003</v>
      </c>
      <c r="E654">
        <v>39479.300000000003</v>
      </c>
      <c r="F654" s="129">
        <f t="shared" si="152"/>
        <v>52617.4</v>
      </c>
      <c r="G654" s="132">
        <f t="shared" si="150"/>
        <v>52798.600000000006</v>
      </c>
      <c r="H654" s="13">
        <f t="shared" si="151"/>
        <v>-0.34319091794101642</v>
      </c>
      <c r="I654" s="13">
        <f t="shared" si="149"/>
        <v>705.30000000000291</v>
      </c>
      <c r="J654" s="139">
        <f t="shared" si="145"/>
        <v>985.80000000000291</v>
      </c>
      <c r="K654">
        <v>2230.1999999999998</v>
      </c>
    </row>
    <row r="655" spans="1:11" x14ac:dyDescent="0.25">
      <c r="A655" s="10">
        <f t="shared" si="153"/>
        <v>43237</v>
      </c>
      <c r="B655" s="67">
        <v>17809</v>
      </c>
      <c r="C655">
        <v>12724.1</v>
      </c>
      <c r="D655">
        <v>35662.6</v>
      </c>
      <c r="E655">
        <v>40531.699999999997</v>
      </c>
      <c r="F655" s="129">
        <f t="shared" si="152"/>
        <v>53471.6</v>
      </c>
      <c r="G655" s="132">
        <f t="shared" si="150"/>
        <v>53255.799999999996</v>
      </c>
      <c r="H655" s="13">
        <f t="shared" si="151"/>
        <v>0.40521407996876313</v>
      </c>
      <c r="I655" s="13">
        <f t="shared" si="149"/>
        <v>457.19999999998981</v>
      </c>
      <c r="J655" s="139">
        <f t="shared" si="145"/>
        <v>854.19999999999709</v>
      </c>
      <c r="K655">
        <v>2503.6</v>
      </c>
    </row>
    <row r="656" spans="1:11" x14ac:dyDescent="0.25">
      <c r="A656" s="10">
        <f t="shared" si="153"/>
        <v>43244</v>
      </c>
      <c r="B656">
        <v>16907.3</v>
      </c>
      <c r="C656">
        <v>11803.7</v>
      </c>
      <c r="D656">
        <v>37557.199999999997</v>
      </c>
      <c r="E656">
        <v>41864.1</v>
      </c>
      <c r="F656" s="129">
        <f t="shared" si="152"/>
        <v>54464.5</v>
      </c>
      <c r="G656" s="132">
        <f t="shared" si="150"/>
        <v>53667.8</v>
      </c>
      <c r="H656" s="13">
        <f t="shared" si="151"/>
        <v>1.4845028117418613</v>
      </c>
      <c r="I656" s="13">
        <f t="shared" si="149"/>
        <v>412.00000000000728</v>
      </c>
      <c r="J656" s="139">
        <f t="shared" si="145"/>
        <v>992.90000000000146</v>
      </c>
      <c r="K656">
        <v>2652.8</v>
      </c>
    </row>
    <row r="657" spans="1:13" x14ac:dyDescent="0.25">
      <c r="A657" s="10">
        <f t="shared" si="153"/>
        <v>43251</v>
      </c>
      <c r="B657">
        <v>16297.5</v>
      </c>
      <c r="C657">
        <v>10938.5</v>
      </c>
      <c r="D657">
        <v>39002.9</v>
      </c>
      <c r="E657">
        <v>43077.9</v>
      </c>
      <c r="F657" s="129">
        <f t="shared" si="152"/>
        <v>55300.4</v>
      </c>
      <c r="G657" s="132">
        <f t="shared" si="150"/>
        <v>54016.4</v>
      </c>
      <c r="H657" s="13">
        <f t="shared" si="151"/>
        <v>2.3770558571100553</v>
      </c>
      <c r="I657" s="13">
        <f t="shared" si="149"/>
        <v>348.59999999999854</v>
      </c>
      <c r="J657" s="139">
        <f t="shared" si="145"/>
        <v>835.90000000000146</v>
      </c>
      <c r="K657">
        <v>3071.1</v>
      </c>
    </row>
    <row r="658" spans="1:13" x14ac:dyDescent="0.25">
      <c r="A658" s="10">
        <f t="shared" si="153"/>
        <v>43258</v>
      </c>
      <c r="B658">
        <v>15828.2</v>
      </c>
      <c r="C658">
        <v>10547</v>
      </c>
      <c r="D658">
        <v>40408.6</v>
      </c>
      <c r="E658">
        <v>44070.2</v>
      </c>
      <c r="F658" s="129">
        <f t="shared" si="152"/>
        <v>56236.800000000003</v>
      </c>
      <c r="G658" s="132">
        <f t="shared" si="150"/>
        <v>54617.2</v>
      </c>
      <c r="H658" s="13">
        <f t="shared" si="151"/>
        <v>2.9653662216298171</v>
      </c>
      <c r="I658" s="13">
        <f t="shared" si="149"/>
        <v>600.79999999999563</v>
      </c>
      <c r="J658" s="139">
        <f t="shared" si="145"/>
        <v>936.40000000000146</v>
      </c>
      <c r="K658" s="67">
        <v>3311.03</v>
      </c>
    </row>
    <row r="659" spans="1:13" x14ac:dyDescent="0.25">
      <c r="A659" s="10">
        <f t="shared" si="153"/>
        <v>43265</v>
      </c>
      <c r="B659">
        <v>14231.2</v>
      </c>
      <c r="C659">
        <v>9864.2999999999993</v>
      </c>
      <c r="D659">
        <v>42171.5</v>
      </c>
      <c r="E659">
        <v>45281.7</v>
      </c>
      <c r="F659" s="129">
        <f t="shared" si="152"/>
        <v>56402.7</v>
      </c>
      <c r="G659" s="132">
        <f t="shared" si="150"/>
        <v>55146</v>
      </c>
      <c r="H659" s="13">
        <f t="shared" si="151"/>
        <v>2.2788597541072653</v>
      </c>
      <c r="I659" s="13">
        <f t="shared" si="149"/>
        <v>528.80000000000291</v>
      </c>
      <c r="J659" s="139">
        <f t="shared" si="145"/>
        <v>165.89999999999418</v>
      </c>
      <c r="K659" s="67">
        <v>3651</v>
      </c>
    </row>
    <row r="660" spans="1:13" x14ac:dyDescent="0.25">
      <c r="A660" s="10">
        <f t="shared" si="153"/>
        <v>43272</v>
      </c>
      <c r="B660">
        <v>13601.2</v>
      </c>
      <c r="C660">
        <v>9159.7000000000007</v>
      </c>
      <c r="D660">
        <v>43651.4</v>
      </c>
      <c r="E660">
        <v>46302.5</v>
      </c>
      <c r="F660" s="129">
        <f t="shared" si="152"/>
        <v>57252.600000000006</v>
      </c>
      <c r="G660" s="132">
        <f t="shared" si="150"/>
        <v>55462.2</v>
      </c>
      <c r="H660" s="13">
        <f t="shared" si="151"/>
        <v>3.2281445741423997</v>
      </c>
      <c r="I660" s="13">
        <f t="shared" si="149"/>
        <v>316.19999999999709</v>
      </c>
      <c r="J660" s="139">
        <f t="shared" ref="J660:J726" si="154">+F660-F659</f>
        <v>849.90000000000873</v>
      </c>
      <c r="K660" s="67">
        <v>3652</v>
      </c>
    </row>
    <row r="661" spans="1:13" x14ac:dyDescent="0.25">
      <c r="A661" s="10">
        <f t="shared" si="153"/>
        <v>43279</v>
      </c>
      <c r="B661">
        <v>12527.1</v>
      </c>
      <c r="C661">
        <v>8191.1</v>
      </c>
      <c r="D661">
        <v>45166.2</v>
      </c>
      <c r="E661">
        <v>47411.4</v>
      </c>
      <c r="F661" s="129">
        <f t="shared" si="152"/>
        <v>57693.299999999996</v>
      </c>
      <c r="G661" s="132">
        <f t="shared" si="150"/>
        <v>55602.5</v>
      </c>
      <c r="H661" s="13">
        <f t="shared" si="151"/>
        <v>3.760262578121476</v>
      </c>
      <c r="I661" s="13">
        <f t="shared" si="149"/>
        <v>140.30000000000291</v>
      </c>
      <c r="J661" s="139">
        <f t="shared" si="154"/>
        <v>440.69999999998981</v>
      </c>
      <c r="K661" s="67">
        <v>4519.8999999999996</v>
      </c>
    </row>
    <row r="662" spans="1:13" x14ac:dyDescent="0.25">
      <c r="A662" s="10">
        <f t="shared" si="153"/>
        <v>43286</v>
      </c>
      <c r="B662">
        <v>11532.5</v>
      </c>
      <c r="C662">
        <v>7471.7</v>
      </c>
      <c r="D662">
        <v>46562.8</v>
      </c>
      <c r="E662">
        <v>48291.9</v>
      </c>
      <c r="F662" s="129">
        <f t="shared" si="152"/>
        <v>58095.3</v>
      </c>
      <c r="G662" s="132">
        <f t="shared" si="150"/>
        <v>55763.6</v>
      </c>
      <c r="H662" s="13">
        <f t="shared" si="151"/>
        <v>4.1814014877088468</v>
      </c>
      <c r="I662" s="13">
        <f t="shared" si="149"/>
        <v>161.09999999999854</v>
      </c>
      <c r="J662" s="139">
        <f t="shared" si="154"/>
        <v>402.00000000000728</v>
      </c>
      <c r="K662" s="67">
        <v>4647.8999999999996</v>
      </c>
    </row>
    <row r="663" spans="1:13" x14ac:dyDescent="0.25">
      <c r="A663" s="10">
        <f t="shared" si="153"/>
        <v>43293</v>
      </c>
      <c r="B663">
        <v>10880.5</v>
      </c>
      <c r="C663">
        <v>6896.3</v>
      </c>
      <c r="D663">
        <v>47855.9</v>
      </c>
      <c r="E663">
        <v>49333.8</v>
      </c>
      <c r="F663" s="129">
        <f t="shared" si="152"/>
        <v>58736.4</v>
      </c>
      <c r="G663" s="132">
        <f t="shared" si="150"/>
        <v>56230.100000000006</v>
      </c>
      <c r="H663" s="13">
        <f t="shared" si="151"/>
        <v>4.4572213102946456</v>
      </c>
      <c r="I663" s="13">
        <f t="shared" si="149"/>
        <v>466.50000000000728</v>
      </c>
      <c r="J663" s="139">
        <f t="shared" si="154"/>
        <v>641.09999999999854</v>
      </c>
      <c r="K663" s="67">
        <v>5422.4</v>
      </c>
    </row>
    <row r="664" spans="1:13" x14ac:dyDescent="0.25">
      <c r="A664" s="10">
        <f t="shared" si="153"/>
        <v>43300</v>
      </c>
      <c r="B664">
        <v>9937.1</v>
      </c>
      <c r="C664">
        <v>6094</v>
      </c>
      <c r="D664">
        <v>49137.8</v>
      </c>
      <c r="E664">
        <v>50228.1</v>
      </c>
      <c r="F664" s="129">
        <f t="shared" si="152"/>
        <v>59074.9</v>
      </c>
      <c r="G664" s="132">
        <f t="shared" si="150"/>
        <v>56322.1</v>
      </c>
      <c r="H664" s="13">
        <f t="shared" si="151"/>
        <v>4.8876018472322702</v>
      </c>
      <c r="I664" s="13">
        <f t="shared" si="149"/>
        <v>91.999999999992724</v>
      </c>
      <c r="J664" s="139">
        <f t="shared" si="154"/>
        <v>338.5</v>
      </c>
      <c r="K664" s="67">
        <v>6169.9</v>
      </c>
    </row>
    <row r="665" spans="1:13" x14ac:dyDescent="0.25">
      <c r="A665" s="10">
        <f t="shared" si="153"/>
        <v>43307</v>
      </c>
      <c r="B665">
        <v>8604.6</v>
      </c>
      <c r="C665">
        <v>5040</v>
      </c>
      <c r="D665">
        <v>50762.400000000001</v>
      </c>
      <c r="E665">
        <v>51318.7</v>
      </c>
      <c r="F665" s="129">
        <f t="shared" si="152"/>
        <v>59367</v>
      </c>
      <c r="G665" s="132">
        <f t="shared" si="150"/>
        <v>56358.7</v>
      </c>
      <c r="H665" s="13">
        <f t="shared" si="151"/>
        <v>5.3377739372980626</v>
      </c>
      <c r="I665" s="13">
        <f t="shared" si="149"/>
        <v>36.599999999998545</v>
      </c>
      <c r="J665" s="139">
        <f t="shared" si="154"/>
        <v>292.09999999999854</v>
      </c>
      <c r="K665" s="67">
        <v>7156</v>
      </c>
    </row>
    <row r="666" spans="1:13" x14ac:dyDescent="0.25">
      <c r="A666" s="10">
        <f t="shared" si="153"/>
        <v>43314</v>
      </c>
      <c r="B666">
        <v>7730.3</v>
      </c>
      <c r="C666">
        <v>4118.5</v>
      </c>
      <c r="D666">
        <v>52191.1</v>
      </c>
      <c r="E666">
        <v>52292.2</v>
      </c>
      <c r="F666" s="129">
        <f t="shared" si="152"/>
        <v>59921.4</v>
      </c>
      <c r="G666" s="132">
        <f t="shared" si="150"/>
        <v>56410.7</v>
      </c>
      <c r="H666" s="13">
        <f t="shared" si="151"/>
        <v>6.2234646973003516</v>
      </c>
      <c r="I666" s="13">
        <f t="shared" si="149"/>
        <v>52</v>
      </c>
      <c r="J666" s="139">
        <f t="shared" si="154"/>
        <v>554.40000000000146</v>
      </c>
      <c r="K666" s="67">
        <v>7813.7</v>
      </c>
    </row>
    <row r="667" spans="1:13" x14ac:dyDescent="0.25">
      <c r="A667" s="10">
        <f t="shared" si="153"/>
        <v>43321</v>
      </c>
      <c r="B667">
        <v>6849.3</v>
      </c>
      <c r="C667">
        <v>3482.5</v>
      </c>
      <c r="D667">
        <v>53411.1</v>
      </c>
      <c r="E667">
        <v>52990.7</v>
      </c>
      <c r="F667" s="129">
        <f t="shared" si="152"/>
        <v>60260.4</v>
      </c>
      <c r="G667" s="132">
        <f t="shared" si="150"/>
        <v>56473.2</v>
      </c>
      <c r="H667" s="13">
        <f t="shared" si="151"/>
        <v>6.7061898387199781</v>
      </c>
      <c r="I667" s="13">
        <f t="shared" si="149"/>
        <v>62.5</v>
      </c>
      <c r="J667" s="139">
        <f t="shared" si="154"/>
        <v>339</v>
      </c>
      <c r="K667" s="67">
        <v>8858.5</v>
      </c>
    </row>
    <row r="668" spans="1:13" x14ac:dyDescent="0.25">
      <c r="A668" s="10">
        <f t="shared" si="153"/>
        <v>43328</v>
      </c>
      <c r="B668">
        <v>5709.2</v>
      </c>
      <c r="C668">
        <v>2859.8</v>
      </c>
      <c r="D668">
        <v>54724.5</v>
      </c>
      <c r="E668">
        <v>53715.7</v>
      </c>
      <c r="F668" s="233">
        <v>60365.9</v>
      </c>
      <c r="G668" s="132">
        <f t="shared" si="150"/>
        <v>56575.5</v>
      </c>
      <c r="H668" s="13">
        <f t="shared" si="151"/>
        <v>6.6997198433951022</v>
      </c>
      <c r="I668" s="13">
        <f t="shared" si="149"/>
        <v>102.30000000000291</v>
      </c>
      <c r="J668" s="139">
        <f t="shared" si="154"/>
        <v>105.5</v>
      </c>
      <c r="K668" s="67">
        <v>9913.1</v>
      </c>
    </row>
    <row r="669" spans="1:13" x14ac:dyDescent="0.25">
      <c r="A669" s="10">
        <f t="shared" si="153"/>
        <v>43335</v>
      </c>
      <c r="B669">
        <v>4540.3</v>
      </c>
      <c r="C669">
        <v>2064.5</v>
      </c>
      <c r="D669">
        <v>56001</v>
      </c>
      <c r="E669">
        <v>54699.4</v>
      </c>
      <c r="F669" s="129">
        <f t="shared" si="152"/>
        <v>60541.3</v>
      </c>
      <c r="G669" s="132">
        <f t="shared" si="150"/>
        <v>56763.9</v>
      </c>
      <c r="H669" s="13">
        <f t="shared" si="151"/>
        <v>6.6545815210019121</v>
      </c>
      <c r="I669" s="13">
        <f t="shared" si="149"/>
        <v>188.40000000000146</v>
      </c>
      <c r="J669" s="139">
        <f t="shared" si="154"/>
        <v>175.40000000000146</v>
      </c>
      <c r="K669" s="67">
        <v>10438.1</v>
      </c>
    </row>
    <row r="670" spans="1:13" x14ac:dyDescent="0.25">
      <c r="A670" s="10">
        <f t="shared" si="153"/>
        <v>43342</v>
      </c>
      <c r="B670">
        <v>3362.1</v>
      </c>
      <c r="C670">
        <v>1010.5</v>
      </c>
      <c r="D670">
        <v>57209.4</v>
      </c>
      <c r="E670">
        <v>55394.8</v>
      </c>
      <c r="F670" s="129">
        <f t="shared" si="152"/>
        <v>60571.5</v>
      </c>
      <c r="G670" s="132">
        <f t="shared" si="150"/>
        <v>56405.3</v>
      </c>
      <c r="H670" s="13">
        <f t="shared" si="151"/>
        <v>7.3861853407392486</v>
      </c>
      <c r="I670" s="13">
        <f t="shared" si="149"/>
        <v>-358.59999999999854</v>
      </c>
      <c r="J670" s="139">
        <f t="shared" si="154"/>
        <v>30.19999999999709</v>
      </c>
      <c r="K670" s="67">
        <v>11471.1</v>
      </c>
      <c r="M670" s="48" t="s">
        <v>317</v>
      </c>
    </row>
    <row r="671" spans="1:13" x14ac:dyDescent="0.25">
      <c r="A671" s="10">
        <f t="shared" si="153"/>
        <v>43349</v>
      </c>
      <c r="B671">
        <v>14444.3</v>
      </c>
      <c r="C671">
        <v>9788.4</v>
      </c>
      <c r="D671">
        <v>727.2</v>
      </c>
      <c r="E671">
        <v>714.6</v>
      </c>
      <c r="F671" s="129">
        <f t="shared" si="152"/>
        <v>15171.5</v>
      </c>
      <c r="G671" s="132">
        <f t="shared" si="150"/>
        <v>10503</v>
      </c>
      <c r="H671" s="13">
        <f t="shared" si="151"/>
        <v>44.449204989050742</v>
      </c>
      <c r="I671" s="13"/>
      <c r="J671" s="223">
        <f>B671-K670+(D671)-2926</f>
        <v>774.39999999999873</v>
      </c>
      <c r="M671" s="90">
        <v>2926</v>
      </c>
    </row>
    <row r="672" spans="1:13" x14ac:dyDescent="0.25">
      <c r="A672" s="10">
        <f t="shared" si="153"/>
        <v>43356</v>
      </c>
      <c r="B672">
        <v>14750.3</v>
      </c>
      <c r="C672">
        <v>9611.6</v>
      </c>
      <c r="D672">
        <v>1804.9</v>
      </c>
      <c r="E672">
        <v>1418.3</v>
      </c>
      <c r="F672" s="129">
        <f t="shared" si="152"/>
        <v>16555.2</v>
      </c>
      <c r="G672" s="132">
        <f t="shared" si="150"/>
        <v>11029.9</v>
      </c>
      <c r="H672" s="13">
        <f t="shared" si="151"/>
        <v>50.093835846199887</v>
      </c>
      <c r="I672" s="13">
        <f t="shared" si="149"/>
        <v>526.89999999999964</v>
      </c>
      <c r="J672" s="139">
        <f t="shared" si="154"/>
        <v>1383.7000000000007</v>
      </c>
    </row>
    <row r="673" spans="1:10" x14ac:dyDescent="0.25">
      <c r="A673" s="10">
        <f t="shared" si="153"/>
        <v>43363</v>
      </c>
      <c r="B673">
        <v>15104.3</v>
      </c>
      <c r="C673">
        <v>9204.4</v>
      </c>
      <c r="D673">
        <v>3163.7</v>
      </c>
      <c r="E673">
        <v>2145.6999999999998</v>
      </c>
      <c r="F673" s="129">
        <f t="shared" si="152"/>
        <v>18268</v>
      </c>
      <c r="G673" s="132">
        <f t="shared" si="150"/>
        <v>11350.099999999999</v>
      </c>
      <c r="H673" s="13">
        <f t="shared" si="151"/>
        <v>60.950123787455638</v>
      </c>
      <c r="I673" s="13">
        <f t="shared" si="149"/>
        <v>320.19999999999891</v>
      </c>
      <c r="J673" s="139">
        <f t="shared" si="154"/>
        <v>1712.7999999999993</v>
      </c>
    </row>
    <row r="674" spans="1:10" x14ac:dyDescent="0.25">
      <c r="A674" s="10">
        <f t="shared" si="153"/>
        <v>43370</v>
      </c>
      <c r="B674">
        <v>15127.2</v>
      </c>
      <c r="C674">
        <v>9052.4</v>
      </c>
      <c r="D674">
        <v>4571.8</v>
      </c>
      <c r="E674">
        <v>3042.7</v>
      </c>
      <c r="F674" s="129">
        <f t="shared" si="152"/>
        <v>19699</v>
      </c>
      <c r="G674" s="132">
        <f t="shared" si="150"/>
        <v>12095.099999999999</v>
      </c>
      <c r="H674" s="13">
        <f t="shared" si="151"/>
        <v>62.867607543550719</v>
      </c>
      <c r="I674" s="13">
        <f t="shared" si="149"/>
        <v>745</v>
      </c>
      <c r="J674" s="139">
        <f t="shared" si="154"/>
        <v>1431</v>
      </c>
    </row>
    <row r="675" spans="1:10" x14ac:dyDescent="0.25">
      <c r="A675" s="10">
        <f t="shared" si="153"/>
        <v>43377</v>
      </c>
      <c r="B675">
        <v>14528.7</v>
      </c>
      <c r="C675" s="238">
        <v>9976</v>
      </c>
      <c r="D675" s="238">
        <v>6177</v>
      </c>
      <c r="E675">
        <v>3698.1</v>
      </c>
      <c r="F675" s="129">
        <f t="shared" si="152"/>
        <v>20705.7</v>
      </c>
      <c r="G675" s="132">
        <f t="shared" si="150"/>
        <v>13674.1</v>
      </c>
      <c r="H675" s="13">
        <f t="shared" si="151"/>
        <v>51.422762741240732</v>
      </c>
      <c r="I675" s="13">
        <f t="shared" si="149"/>
        <v>1579.0000000000018</v>
      </c>
      <c r="J675" s="139">
        <f t="shared" si="154"/>
        <v>1006.7000000000007</v>
      </c>
    </row>
    <row r="676" spans="1:10" x14ac:dyDescent="0.25">
      <c r="A676" s="10">
        <f t="shared" si="153"/>
        <v>43384</v>
      </c>
      <c r="B676">
        <v>13810.8</v>
      </c>
      <c r="C676">
        <v>10891.6</v>
      </c>
      <c r="D676">
        <v>7277.4</v>
      </c>
      <c r="E676">
        <v>4037.4</v>
      </c>
      <c r="F676" s="129">
        <f t="shared" si="152"/>
        <v>21088.199999999997</v>
      </c>
      <c r="G676" s="132">
        <f t="shared" si="150"/>
        <v>14929</v>
      </c>
      <c r="H676" s="13">
        <f t="shared" si="151"/>
        <v>41.256614642641807</v>
      </c>
      <c r="I676" s="13">
        <f t="shared" si="149"/>
        <v>1254.8999999999996</v>
      </c>
      <c r="J676" s="139">
        <f t="shared" si="154"/>
        <v>382.49999999999636</v>
      </c>
    </row>
    <row r="677" spans="1:10" x14ac:dyDescent="0.25">
      <c r="A677" s="10">
        <f t="shared" si="153"/>
        <v>43391</v>
      </c>
      <c r="B677">
        <v>12947.1</v>
      </c>
      <c r="C677">
        <v>11575.6</v>
      </c>
      <c r="D677">
        <v>8490.6</v>
      </c>
      <c r="E677">
        <v>4641.7</v>
      </c>
      <c r="F677" s="129">
        <f t="shared" si="152"/>
        <v>21437.7</v>
      </c>
      <c r="G677" s="132">
        <f t="shared" si="150"/>
        <v>16217.3</v>
      </c>
      <c r="H677" s="13">
        <f t="shared" si="151"/>
        <v>32.190315280595414</v>
      </c>
      <c r="I677" s="13">
        <f t="shared" si="149"/>
        <v>1288.2999999999993</v>
      </c>
      <c r="J677" s="139">
        <f t="shared" si="154"/>
        <v>349.50000000000364</v>
      </c>
    </row>
    <row r="678" spans="1:10" x14ac:dyDescent="0.25">
      <c r="A678" s="10">
        <f t="shared" si="153"/>
        <v>43398</v>
      </c>
      <c r="B678">
        <v>12586.5</v>
      </c>
      <c r="C678">
        <v>11788.7</v>
      </c>
      <c r="D678" s="67">
        <v>9245.7000000000007</v>
      </c>
      <c r="E678">
        <v>5240</v>
      </c>
      <c r="F678" s="129">
        <f t="shared" si="152"/>
        <v>21832.2</v>
      </c>
      <c r="G678" s="132">
        <f t="shared" si="150"/>
        <v>17028.7</v>
      </c>
      <c r="H678" s="13">
        <f t="shared" si="151"/>
        <v>28.208260172532263</v>
      </c>
      <c r="I678" s="13">
        <f t="shared" si="149"/>
        <v>811.40000000000146</v>
      </c>
      <c r="J678" s="139">
        <f t="shared" si="154"/>
        <v>394.5</v>
      </c>
    </row>
    <row r="679" spans="1:10" x14ac:dyDescent="0.25">
      <c r="A679" s="10">
        <f t="shared" si="153"/>
        <v>43405</v>
      </c>
      <c r="B679">
        <v>11932.6</v>
      </c>
      <c r="C679">
        <v>13663.4</v>
      </c>
      <c r="D679" s="67">
        <v>10601</v>
      </c>
      <c r="E679">
        <v>5729.8</v>
      </c>
      <c r="F679" s="129">
        <f t="shared" si="152"/>
        <v>22533.599999999999</v>
      </c>
      <c r="G679" s="132">
        <f t="shared" si="150"/>
        <v>19393.2</v>
      </c>
      <c r="H679" s="13">
        <f t="shared" si="151"/>
        <v>16.193304869748147</v>
      </c>
      <c r="I679" s="13">
        <f t="shared" si="149"/>
        <v>2364.5</v>
      </c>
      <c r="J679" s="139">
        <f t="shared" si="154"/>
        <v>701.39999999999782</v>
      </c>
    </row>
    <row r="680" spans="1:10" x14ac:dyDescent="0.25">
      <c r="A680" s="10">
        <f t="shared" si="153"/>
        <v>43412</v>
      </c>
      <c r="B680">
        <v>11712.2</v>
      </c>
      <c r="C680">
        <v>14195.5</v>
      </c>
      <c r="D680" s="67">
        <v>11714</v>
      </c>
      <c r="E680">
        <v>6147.3</v>
      </c>
      <c r="F680" s="129">
        <f t="shared" si="152"/>
        <v>23426.2</v>
      </c>
      <c r="G680" s="132">
        <f t="shared" si="150"/>
        <v>20342.8</v>
      </c>
      <c r="H680" s="13">
        <f t="shared" si="151"/>
        <v>15.157205497768267</v>
      </c>
      <c r="I680" s="13">
        <f t="shared" si="149"/>
        <v>949.59999999999854</v>
      </c>
      <c r="J680" s="139">
        <f t="shared" si="154"/>
        <v>892.60000000000218</v>
      </c>
    </row>
    <row r="681" spans="1:10" x14ac:dyDescent="0.25">
      <c r="A681" s="10">
        <f t="shared" si="153"/>
        <v>43419</v>
      </c>
      <c r="B681">
        <v>11754.7</v>
      </c>
      <c r="C681">
        <v>14580.6</v>
      </c>
      <c r="D681">
        <v>12548.9</v>
      </c>
      <c r="E681">
        <v>6843</v>
      </c>
      <c r="F681" s="129">
        <f>+B681+D681</f>
        <v>24303.599999999999</v>
      </c>
      <c r="G681" s="132">
        <f t="shared" si="150"/>
        <v>21423.599999999999</v>
      </c>
      <c r="H681" s="13">
        <f t="shared" si="151"/>
        <v>13.443118803562438</v>
      </c>
      <c r="I681" s="13">
        <f t="shared" si="149"/>
        <v>1080.7999999999993</v>
      </c>
      <c r="J681" s="139">
        <f t="shared" si="154"/>
        <v>877.39999999999782</v>
      </c>
    </row>
    <row r="682" spans="1:10" x14ac:dyDescent="0.25">
      <c r="A682" s="10">
        <f t="shared" si="153"/>
        <v>43426</v>
      </c>
      <c r="B682" s="67">
        <v>11968</v>
      </c>
      <c r="C682">
        <v>14528.5</v>
      </c>
      <c r="D682">
        <v>13602.1</v>
      </c>
      <c r="E682">
        <v>7494.3</v>
      </c>
      <c r="F682" s="129">
        <f t="shared" si="152"/>
        <v>25570.1</v>
      </c>
      <c r="G682" s="132">
        <f t="shared" si="150"/>
        <v>22022.799999999999</v>
      </c>
      <c r="H682" s="13">
        <f t="shared" si="151"/>
        <v>16.107397787747235</v>
      </c>
      <c r="I682" s="13">
        <f t="shared" si="149"/>
        <v>599.20000000000073</v>
      </c>
      <c r="J682" s="139">
        <f t="shared" si="154"/>
        <v>1266.5</v>
      </c>
    </row>
    <row r="683" spans="1:10" x14ac:dyDescent="0.25">
      <c r="A683" s="10">
        <f t="shared" si="153"/>
        <v>43433</v>
      </c>
      <c r="B683">
        <v>11979.1</v>
      </c>
      <c r="C683">
        <v>14812.6</v>
      </c>
      <c r="D683">
        <v>14768.4</v>
      </c>
      <c r="E683">
        <v>8086.6</v>
      </c>
      <c r="F683" s="129">
        <f t="shared" si="152"/>
        <v>26747.5</v>
      </c>
      <c r="G683" s="132">
        <f t="shared" si="150"/>
        <v>22899.200000000001</v>
      </c>
      <c r="H683" s="13">
        <f t="shared" si="151"/>
        <v>16.80539058133035</v>
      </c>
      <c r="I683" s="13">
        <f t="shared" si="149"/>
        <v>876.40000000000146</v>
      </c>
      <c r="J683" s="139">
        <f t="shared" si="154"/>
        <v>1177.4000000000015</v>
      </c>
    </row>
    <row r="684" spans="1:10" x14ac:dyDescent="0.25">
      <c r="A684" s="10">
        <f t="shared" si="153"/>
        <v>43440</v>
      </c>
      <c r="B684">
        <v>11930.2</v>
      </c>
      <c r="C684">
        <v>14988.7</v>
      </c>
      <c r="D684">
        <v>15720.5</v>
      </c>
      <c r="E684">
        <v>8777.4</v>
      </c>
      <c r="F684" s="129">
        <f t="shared" si="152"/>
        <v>27650.7</v>
      </c>
      <c r="G684" s="132">
        <f t="shared" si="150"/>
        <v>23766.1</v>
      </c>
      <c r="H684" s="13">
        <f t="shared" si="151"/>
        <v>16.345130248547314</v>
      </c>
      <c r="I684" s="13">
        <f t="shared" si="149"/>
        <v>866.89999999999782</v>
      </c>
      <c r="J684" s="139">
        <f t="shared" si="154"/>
        <v>903.20000000000073</v>
      </c>
    </row>
    <row r="685" spans="1:10" x14ac:dyDescent="0.25">
      <c r="A685" s="10">
        <f t="shared" si="153"/>
        <v>43447</v>
      </c>
      <c r="B685" s="67">
        <v>12929</v>
      </c>
      <c r="C685">
        <v>15845.1</v>
      </c>
      <c r="D685">
        <v>16696.099999999999</v>
      </c>
      <c r="E685">
        <v>9479.2999999999993</v>
      </c>
      <c r="F685" s="129">
        <f t="shared" si="152"/>
        <v>29625.1</v>
      </c>
      <c r="G685" s="132">
        <f t="shared" si="150"/>
        <v>25324.400000000001</v>
      </c>
      <c r="H685" s="13">
        <f t="shared" si="151"/>
        <v>16.982435911610928</v>
      </c>
      <c r="I685" s="13">
        <f t="shared" si="149"/>
        <v>1558.3000000000029</v>
      </c>
      <c r="J685" s="139">
        <f t="shared" si="154"/>
        <v>1974.3999999999978</v>
      </c>
    </row>
    <row r="686" spans="1:10" x14ac:dyDescent="0.25">
      <c r="A686" s="10">
        <f t="shared" si="153"/>
        <v>43454</v>
      </c>
      <c r="B686" s="235">
        <v>13728.8</v>
      </c>
      <c r="C686" s="235">
        <v>16569.5</v>
      </c>
      <c r="D686">
        <v>17595.7</v>
      </c>
      <c r="E686">
        <v>10000.4</v>
      </c>
      <c r="F686" s="129">
        <f t="shared" si="152"/>
        <v>31324.5</v>
      </c>
      <c r="G686" s="132">
        <f t="shared" si="150"/>
        <v>26569.9</v>
      </c>
      <c r="H686" s="13">
        <f t="shared" si="151"/>
        <v>17.894685339425443</v>
      </c>
      <c r="I686" s="13">
        <f t="shared" si="149"/>
        <v>1245.5</v>
      </c>
      <c r="J686" s="139">
        <f t="shared" si="154"/>
        <v>1699.4000000000015</v>
      </c>
    </row>
    <row r="687" spans="1:10" x14ac:dyDescent="0.25">
      <c r="A687" s="10">
        <f t="shared" si="153"/>
        <v>43461</v>
      </c>
      <c r="B687" s="235">
        <v>13226</v>
      </c>
      <c r="C687" s="235">
        <v>16013</v>
      </c>
      <c r="D687">
        <v>18601.599999999999</v>
      </c>
      <c r="E687" s="26">
        <v>10658</v>
      </c>
      <c r="F687" s="129">
        <f t="shared" si="152"/>
        <v>31827.599999999999</v>
      </c>
      <c r="G687" s="132">
        <f t="shared" si="150"/>
        <v>26671</v>
      </c>
      <c r="H687" s="13">
        <f>+(F687/G687-1)*100</f>
        <v>19.334108207416278</v>
      </c>
      <c r="I687" s="13">
        <f t="shared" si="149"/>
        <v>101.09999999999854</v>
      </c>
      <c r="J687" s="139">
        <f>+F687-F686</f>
        <v>503.09999999999854</v>
      </c>
    </row>
    <row r="688" spans="1:10" x14ac:dyDescent="0.25">
      <c r="A688" s="10">
        <f t="shared" si="153"/>
        <v>43468</v>
      </c>
      <c r="B688" s="235">
        <v>13020.8</v>
      </c>
      <c r="C688" s="235">
        <v>15561</v>
      </c>
      <c r="D688">
        <v>19266.599999999999</v>
      </c>
      <c r="E688">
        <v>11547.3</v>
      </c>
      <c r="F688" s="129">
        <f t="shared" si="152"/>
        <v>32287.399999999998</v>
      </c>
      <c r="G688" s="132">
        <f t="shared" si="150"/>
        <v>27108.3</v>
      </c>
      <c r="H688" s="13">
        <f>+(F688/G688-1)*100</f>
        <v>19.105218696856685</v>
      </c>
      <c r="I688" s="13">
        <f t="shared" si="149"/>
        <v>437.29999999999927</v>
      </c>
      <c r="J688" s="139">
        <f>+F688-F687</f>
        <v>459.79999999999927</v>
      </c>
    </row>
    <row r="689" spans="1:11" x14ac:dyDescent="0.25">
      <c r="A689" s="10">
        <f t="shared" si="153"/>
        <v>43475</v>
      </c>
      <c r="B689" s="225">
        <v>0</v>
      </c>
      <c r="C689" s="225">
        <v>16789.599999999999</v>
      </c>
      <c r="D689" s="225">
        <v>0</v>
      </c>
      <c r="E689" s="247">
        <v>12165.9</v>
      </c>
      <c r="F689" s="248">
        <f t="shared" si="152"/>
        <v>0</v>
      </c>
      <c r="G689" s="249">
        <f t="shared" si="150"/>
        <v>28955.5</v>
      </c>
      <c r="H689" s="250">
        <f t="shared" ref="H689:H694" si="155">+(F689/G689-1)*100</f>
        <v>-100</v>
      </c>
      <c r="I689" s="250"/>
      <c r="J689" s="251">
        <v>0</v>
      </c>
      <c r="K689" s="253" t="s">
        <v>433</v>
      </c>
    </row>
    <row r="690" spans="1:11" x14ac:dyDescent="0.25">
      <c r="A690" s="10">
        <f t="shared" si="153"/>
        <v>43482</v>
      </c>
      <c r="B690" s="225">
        <v>0</v>
      </c>
      <c r="C690" s="225">
        <v>17636.5</v>
      </c>
      <c r="D690" s="225">
        <v>0</v>
      </c>
      <c r="E690" s="225">
        <v>12764.8</v>
      </c>
      <c r="F690" s="248">
        <f t="shared" si="152"/>
        <v>0</v>
      </c>
      <c r="G690" s="249">
        <f t="shared" si="150"/>
        <v>30401.3</v>
      </c>
      <c r="H690" s="250">
        <f t="shared" si="155"/>
        <v>-100</v>
      </c>
      <c r="I690" s="250"/>
      <c r="J690" s="251">
        <f t="shared" si="154"/>
        <v>0</v>
      </c>
      <c r="K690" s="253" t="s">
        <v>434</v>
      </c>
    </row>
    <row r="691" spans="1:11" x14ac:dyDescent="0.25">
      <c r="A691" s="10">
        <f t="shared" si="153"/>
        <v>43489</v>
      </c>
      <c r="B691" s="225">
        <v>0</v>
      </c>
      <c r="C691" s="240">
        <v>18441</v>
      </c>
      <c r="D691" s="225">
        <v>0</v>
      </c>
      <c r="E691" s="225">
        <v>13810.9</v>
      </c>
      <c r="F691" s="248">
        <f t="shared" si="152"/>
        <v>0</v>
      </c>
      <c r="G691" s="249">
        <f t="shared" si="150"/>
        <v>32251.9</v>
      </c>
      <c r="H691" s="250">
        <f t="shared" si="155"/>
        <v>-100</v>
      </c>
      <c r="I691" s="250"/>
      <c r="J691" s="251">
        <f t="shared" si="154"/>
        <v>0</v>
      </c>
      <c r="K691" s="225"/>
    </row>
    <row r="692" spans="1:11" x14ac:dyDescent="0.25">
      <c r="A692" s="10">
        <f t="shared" si="153"/>
        <v>43496</v>
      </c>
      <c r="B692" s="225">
        <v>0</v>
      </c>
      <c r="C692" s="225">
        <v>19249.400000000001</v>
      </c>
      <c r="D692" s="225">
        <v>0</v>
      </c>
      <c r="E692" s="225">
        <v>14772.1</v>
      </c>
      <c r="F692" s="248">
        <f t="shared" si="152"/>
        <v>0</v>
      </c>
      <c r="G692" s="249">
        <f t="shared" si="150"/>
        <v>34021.5</v>
      </c>
      <c r="H692" s="250">
        <f t="shared" si="155"/>
        <v>-100</v>
      </c>
      <c r="I692" s="250"/>
      <c r="J692" s="251">
        <f t="shared" si="154"/>
        <v>0</v>
      </c>
      <c r="K692" s="225"/>
    </row>
    <row r="693" spans="1:11" x14ac:dyDescent="0.25">
      <c r="A693" s="10">
        <f t="shared" si="153"/>
        <v>43503</v>
      </c>
      <c r="B693" s="225">
        <v>0</v>
      </c>
      <c r="C693" s="225">
        <v>20359.400000000001</v>
      </c>
      <c r="D693" s="225">
        <v>0</v>
      </c>
      <c r="E693" s="225">
        <v>15636.6</v>
      </c>
      <c r="F693" s="248">
        <f t="shared" si="152"/>
        <v>0</v>
      </c>
      <c r="G693" s="249">
        <f t="shared" si="150"/>
        <v>35996</v>
      </c>
      <c r="H693" s="250">
        <f t="shared" si="155"/>
        <v>-100</v>
      </c>
      <c r="I693" s="250"/>
      <c r="J693" s="251">
        <f t="shared" si="154"/>
        <v>0</v>
      </c>
      <c r="K693" s="225"/>
    </row>
    <row r="694" spans="1:11" x14ac:dyDescent="0.25">
      <c r="A694" s="10">
        <f t="shared" si="153"/>
        <v>43510</v>
      </c>
      <c r="B694" s="225">
        <v>13559.8</v>
      </c>
      <c r="C694" s="225">
        <v>21062.7</v>
      </c>
      <c r="D694" s="225">
        <v>24784.2</v>
      </c>
      <c r="E694" s="225">
        <v>16488.5</v>
      </c>
      <c r="F694" s="248">
        <f t="shared" si="152"/>
        <v>38344</v>
      </c>
      <c r="G694" s="249">
        <f t="shared" si="150"/>
        <v>37551.199999999997</v>
      </c>
      <c r="H694" s="250">
        <f t="shared" si="155"/>
        <v>2.1112507722789164</v>
      </c>
      <c r="I694" s="250"/>
      <c r="J694" s="252"/>
      <c r="K694" s="225"/>
    </row>
    <row r="695" spans="1:11" x14ac:dyDescent="0.25">
      <c r="A695" s="10">
        <f t="shared" si="153"/>
        <v>43517</v>
      </c>
      <c r="B695">
        <v>14030.6</v>
      </c>
      <c r="C695" s="67">
        <v>21540</v>
      </c>
      <c r="D695">
        <v>25525.3</v>
      </c>
      <c r="E695">
        <v>17728.8</v>
      </c>
      <c r="F695" s="129">
        <f t="shared" si="152"/>
        <v>39555.9</v>
      </c>
      <c r="G695" s="132">
        <f t="shared" si="150"/>
        <v>39268.800000000003</v>
      </c>
      <c r="H695" s="13">
        <f t="shared" si="151"/>
        <v>0.73111477814447046</v>
      </c>
      <c r="I695" s="13">
        <f t="shared" ref="I695:I703" si="156">+G695-G694</f>
        <v>1717.6000000000058</v>
      </c>
      <c r="J695" s="139">
        <f t="shared" si="154"/>
        <v>1211.9000000000015</v>
      </c>
    </row>
    <row r="696" spans="1:11" x14ac:dyDescent="0.25">
      <c r="A696" s="10">
        <f t="shared" si="153"/>
        <v>43524</v>
      </c>
      <c r="B696">
        <v>14256.3</v>
      </c>
      <c r="C696">
        <v>22320.799999999999</v>
      </c>
      <c r="D696">
        <v>26269.3</v>
      </c>
      <c r="E696">
        <v>18805.5</v>
      </c>
      <c r="F696" s="129">
        <f t="shared" si="152"/>
        <v>40525.599999999999</v>
      </c>
      <c r="G696" s="132">
        <f t="shared" si="150"/>
        <v>41126.300000000003</v>
      </c>
      <c r="H696" s="13">
        <f t="shared" si="151"/>
        <v>-1.4606225213549595</v>
      </c>
      <c r="I696" s="13">
        <f t="shared" si="156"/>
        <v>1857.5</v>
      </c>
      <c r="J696" s="139">
        <f t="shared" si="154"/>
        <v>969.69999999999709</v>
      </c>
    </row>
    <row r="697" spans="1:11" x14ac:dyDescent="0.25">
      <c r="A697" s="10">
        <f t="shared" si="153"/>
        <v>43531</v>
      </c>
      <c r="B697">
        <v>13842.6</v>
      </c>
      <c r="C697">
        <v>23419.5</v>
      </c>
      <c r="D697">
        <v>27055.1</v>
      </c>
      <c r="E697">
        <v>20211.900000000001</v>
      </c>
      <c r="F697" s="129">
        <f t="shared" ref="F697:F760" si="157">+B697+D697</f>
        <v>40897.699999999997</v>
      </c>
      <c r="G697" s="132">
        <f t="shared" ref="G697:G760" si="158">+C697+E697</f>
        <v>43631.4</v>
      </c>
      <c r="H697" s="13">
        <f t="shared" ref="H697:H760" si="159">+(F697/G697-1)*100</f>
        <v>-6.2654418606783331</v>
      </c>
      <c r="I697" s="13">
        <f t="shared" si="156"/>
        <v>2505.0999999999985</v>
      </c>
      <c r="J697" s="139">
        <f t="shared" si="154"/>
        <v>372.09999999999854</v>
      </c>
    </row>
    <row r="698" spans="1:11" x14ac:dyDescent="0.25">
      <c r="A698" s="10">
        <f t="shared" si="153"/>
        <v>43538</v>
      </c>
      <c r="B698">
        <v>13934.3</v>
      </c>
      <c r="C698">
        <v>23514.400000000001</v>
      </c>
      <c r="D698">
        <v>27819.3</v>
      </c>
      <c r="E698">
        <v>21587.200000000001</v>
      </c>
      <c r="F698" s="129">
        <f t="shared" si="157"/>
        <v>41753.599999999999</v>
      </c>
      <c r="G698" s="132">
        <f t="shared" si="158"/>
        <v>45101.600000000006</v>
      </c>
      <c r="H698" s="13">
        <f t="shared" si="159"/>
        <v>-7.4232399737481742</v>
      </c>
      <c r="I698" s="13">
        <f t="shared" si="156"/>
        <v>1470.2000000000044</v>
      </c>
      <c r="J698" s="139">
        <f t="shared" si="154"/>
        <v>855.90000000000146</v>
      </c>
    </row>
    <row r="699" spans="1:11" x14ac:dyDescent="0.25">
      <c r="A699" s="10">
        <f t="shared" si="153"/>
        <v>43545</v>
      </c>
      <c r="B699">
        <v>13879.2</v>
      </c>
      <c r="C699">
        <v>23491.4</v>
      </c>
      <c r="D699">
        <v>28778.9</v>
      </c>
      <c r="E699">
        <v>22963.3</v>
      </c>
      <c r="F699" s="129">
        <f t="shared" si="157"/>
        <v>42658.100000000006</v>
      </c>
      <c r="G699" s="132">
        <f t="shared" si="158"/>
        <v>46454.7</v>
      </c>
      <c r="H699" s="13">
        <f t="shared" si="159"/>
        <v>-8.1726929675576265</v>
      </c>
      <c r="I699" s="13">
        <f t="shared" si="156"/>
        <v>1353.0999999999913</v>
      </c>
      <c r="J699" s="139">
        <f t="shared" si="154"/>
        <v>904.50000000000728</v>
      </c>
    </row>
    <row r="700" spans="1:11" x14ac:dyDescent="0.25">
      <c r="A700" s="10">
        <f t="shared" si="153"/>
        <v>43552</v>
      </c>
      <c r="B700">
        <v>13154.3</v>
      </c>
      <c r="C700" s="67">
        <v>23124</v>
      </c>
      <c r="D700" s="67">
        <v>30041.1</v>
      </c>
      <c r="E700">
        <v>24229</v>
      </c>
      <c r="F700" s="129">
        <f t="shared" si="157"/>
        <v>43195.399999999994</v>
      </c>
      <c r="G700" s="132">
        <f t="shared" si="158"/>
        <v>47353</v>
      </c>
      <c r="H700" s="13">
        <f t="shared" si="159"/>
        <v>-8.7800139378709012</v>
      </c>
      <c r="I700" s="13">
        <f t="shared" si="156"/>
        <v>898.30000000000291</v>
      </c>
      <c r="J700" s="139">
        <f t="shared" si="154"/>
        <v>537.29999999998836</v>
      </c>
    </row>
    <row r="701" spans="1:11" x14ac:dyDescent="0.25">
      <c r="A701" s="10">
        <f t="shared" si="153"/>
        <v>43559</v>
      </c>
      <c r="B701">
        <v>12719.3</v>
      </c>
      <c r="C701">
        <v>22051.9</v>
      </c>
      <c r="D701" s="67">
        <v>31024</v>
      </c>
      <c r="E701">
        <v>26141</v>
      </c>
      <c r="F701" s="129">
        <f t="shared" si="157"/>
        <v>43743.3</v>
      </c>
      <c r="G701" s="132">
        <f t="shared" si="158"/>
        <v>48192.9</v>
      </c>
      <c r="H701" s="13">
        <f t="shared" si="159"/>
        <v>-9.2328953020050619</v>
      </c>
      <c r="I701" s="13">
        <f t="shared" si="156"/>
        <v>839.90000000000146</v>
      </c>
      <c r="J701" s="139">
        <f t="shared" si="154"/>
        <v>547.90000000000873</v>
      </c>
    </row>
    <row r="702" spans="1:11" x14ac:dyDescent="0.25">
      <c r="A702" s="10">
        <f t="shared" ref="A702:A765" si="160">+A701+7</f>
        <v>43566</v>
      </c>
      <c r="B702">
        <v>12442.7</v>
      </c>
      <c r="C702">
        <v>21549.7</v>
      </c>
      <c r="D702" s="67">
        <v>32248.2</v>
      </c>
      <c r="E702">
        <v>27734.9</v>
      </c>
      <c r="F702" s="129">
        <f t="shared" si="157"/>
        <v>44690.9</v>
      </c>
      <c r="G702" s="132">
        <f t="shared" si="158"/>
        <v>49284.600000000006</v>
      </c>
      <c r="H702" s="13">
        <f t="shared" si="159"/>
        <v>-9.3207614548966653</v>
      </c>
      <c r="I702" s="13">
        <f t="shared" si="156"/>
        <v>1091.7000000000044</v>
      </c>
      <c r="J702" s="139">
        <f t="shared" si="154"/>
        <v>947.59999999999854</v>
      </c>
    </row>
    <row r="703" spans="1:11" x14ac:dyDescent="0.25">
      <c r="A703" s="10">
        <f t="shared" si="160"/>
        <v>43573</v>
      </c>
      <c r="B703">
        <v>11973.9</v>
      </c>
      <c r="C703">
        <v>20545.8</v>
      </c>
      <c r="D703" s="67">
        <v>33496.9</v>
      </c>
      <c r="E703">
        <v>29370.2</v>
      </c>
      <c r="F703" s="129">
        <f t="shared" si="157"/>
        <v>45470.8</v>
      </c>
      <c r="G703" s="132">
        <f t="shared" si="158"/>
        <v>49916</v>
      </c>
      <c r="H703" s="13">
        <f t="shared" si="159"/>
        <v>-8.9053610064908977</v>
      </c>
      <c r="I703" s="13">
        <f t="shared" si="156"/>
        <v>631.39999999999418</v>
      </c>
      <c r="J703" s="139">
        <f t="shared" si="154"/>
        <v>779.90000000000146</v>
      </c>
    </row>
    <row r="704" spans="1:11" x14ac:dyDescent="0.25">
      <c r="A704" s="10">
        <f t="shared" si="160"/>
        <v>43580</v>
      </c>
      <c r="B704">
        <v>11194.3</v>
      </c>
      <c r="C704">
        <v>20091.3</v>
      </c>
      <c r="D704" s="67">
        <v>34863</v>
      </c>
      <c r="E704">
        <v>30844.6</v>
      </c>
      <c r="F704" s="129">
        <f t="shared" si="157"/>
        <v>46057.3</v>
      </c>
      <c r="G704" s="132">
        <f t="shared" si="158"/>
        <v>50935.899999999994</v>
      </c>
      <c r="H704" s="13">
        <f t="shared" si="159"/>
        <v>-9.5779204843734806</v>
      </c>
      <c r="I704" s="13">
        <f>+G704-G703</f>
        <v>1019.8999999999942</v>
      </c>
      <c r="J704" s="139">
        <f t="shared" si="154"/>
        <v>586.5</v>
      </c>
      <c r="K704">
        <v>2242.3000000000002</v>
      </c>
    </row>
    <row r="705" spans="1:11" x14ac:dyDescent="0.25">
      <c r="A705" s="10">
        <f t="shared" si="160"/>
        <v>43587</v>
      </c>
      <c r="B705">
        <v>10327.799999999999</v>
      </c>
      <c r="C705">
        <v>19002.099999999999</v>
      </c>
      <c r="D705" s="67">
        <v>36017</v>
      </c>
      <c r="E705">
        <v>32629.3</v>
      </c>
      <c r="F705" s="129">
        <f t="shared" si="157"/>
        <v>46344.800000000003</v>
      </c>
      <c r="G705" s="132">
        <f t="shared" si="158"/>
        <v>51631.399999999994</v>
      </c>
      <c r="H705" s="13">
        <f t="shared" si="159"/>
        <v>-10.239118056066642</v>
      </c>
      <c r="I705" s="13">
        <f t="shared" ref="I705:I733" si="161">+G705-G704</f>
        <v>695.5</v>
      </c>
      <c r="J705" s="139">
        <f t="shared" si="154"/>
        <v>287.5</v>
      </c>
      <c r="K705">
        <v>2249.1999999999998</v>
      </c>
    </row>
    <row r="706" spans="1:11" x14ac:dyDescent="0.25">
      <c r="A706" s="10">
        <f t="shared" si="160"/>
        <v>43594</v>
      </c>
      <c r="B706">
        <v>9897.2999999999993</v>
      </c>
      <c r="C706">
        <v>18424.099999999999</v>
      </c>
      <c r="D706">
        <v>37000.9</v>
      </c>
      <c r="E706">
        <v>34190.300000000003</v>
      </c>
      <c r="F706" s="129">
        <f t="shared" si="157"/>
        <v>46898.2</v>
      </c>
      <c r="G706" s="132">
        <f t="shared" si="158"/>
        <v>52614.400000000001</v>
      </c>
      <c r="H706" s="13">
        <f t="shared" si="159"/>
        <v>-10.864326116044287</v>
      </c>
      <c r="I706" s="13">
        <f t="shared" si="161"/>
        <v>983.00000000000728</v>
      </c>
      <c r="J706" s="139">
        <f t="shared" si="154"/>
        <v>553.39999999999418</v>
      </c>
      <c r="K706" s="67">
        <v>2330</v>
      </c>
    </row>
    <row r="707" spans="1:11" x14ac:dyDescent="0.25">
      <c r="A707" s="10">
        <f t="shared" si="160"/>
        <v>43601</v>
      </c>
      <c r="B707">
        <v>9460.1</v>
      </c>
      <c r="C707" s="67">
        <v>17809</v>
      </c>
      <c r="D707">
        <v>37880.199999999997</v>
      </c>
      <c r="E707">
        <v>35659.599999999999</v>
      </c>
      <c r="F707" s="129">
        <f t="shared" si="157"/>
        <v>47340.299999999996</v>
      </c>
      <c r="G707" s="132">
        <f t="shared" si="158"/>
        <v>53468.6</v>
      </c>
      <c r="H707" s="13">
        <f t="shared" si="159"/>
        <v>-11.461493287649205</v>
      </c>
      <c r="I707" s="13">
        <f t="shared" si="161"/>
        <v>854.19999999999709</v>
      </c>
      <c r="J707" s="246">
        <f t="shared" si="154"/>
        <v>442.09999999999854</v>
      </c>
      <c r="K707">
        <v>2513.9</v>
      </c>
    </row>
    <row r="708" spans="1:11" x14ac:dyDescent="0.25">
      <c r="A708" s="10">
        <f t="shared" si="160"/>
        <v>43608</v>
      </c>
      <c r="B708">
        <v>8646.5</v>
      </c>
      <c r="C708">
        <v>16907.3</v>
      </c>
      <c r="D708">
        <v>39600.6</v>
      </c>
      <c r="E708">
        <v>37554.400000000001</v>
      </c>
      <c r="F708" s="129">
        <f t="shared" si="157"/>
        <v>48247.1</v>
      </c>
      <c r="G708" s="132">
        <f t="shared" si="158"/>
        <v>54461.7</v>
      </c>
      <c r="H708" s="13">
        <f t="shared" si="159"/>
        <v>-11.410954854512434</v>
      </c>
      <c r="I708" s="13">
        <f t="shared" si="161"/>
        <v>993.09999999999854</v>
      </c>
      <c r="J708" s="246">
        <f t="shared" si="154"/>
        <v>906.80000000000291</v>
      </c>
      <c r="K708">
        <v>2590.4</v>
      </c>
    </row>
    <row r="709" spans="1:11" x14ac:dyDescent="0.25">
      <c r="A709" s="10">
        <f t="shared" si="160"/>
        <v>43615</v>
      </c>
      <c r="B709">
        <v>7867.7</v>
      </c>
      <c r="C709">
        <v>16297.5</v>
      </c>
      <c r="D709">
        <v>40370.5</v>
      </c>
      <c r="E709">
        <v>39002.9</v>
      </c>
      <c r="F709" s="129">
        <f t="shared" si="157"/>
        <v>48238.2</v>
      </c>
      <c r="G709" s="132">
        <f t="shared" si="158"/>
        <v>55300.4</v>
      </c>
      <c r="H709" s="13">
        <f t="shared" si="159"/>
        <v>-12.770612870792986</v>
      </c>
      <c r="I709" s="13">
        <f t="shared" si="161"/>
        <v>838.70000000000437</v>
      </c>
      <c r="J709" s="246">
        <f t="shared" si="154"/>
        <v>-8.9000000000014552</v>
      </c>
      <c r="K709">
        <v>2613.9</v>
      </c>
    </row>
    <row r="710" spans="1:11" x14ac:dyDescent="0.25">
      <c r="A710" s="10">
        <f t="shared" si="160"/>
        <v>43622</v>
      </c>
      <c r="B710">
        <v>7147.6</v>
      </c>
      <c r="C710">
        <v>15828.2</v>
      </c>
      <c r="D710">
        <v>41259.1</v>
      </c>
      <c r="E710">
        <v>40408.6</v>
      </c>
      <c r="F710" s="129">
        <f t="shared" si="157"/>
        <v>48406.7</v>
      </c>
      <c r="G710" s="132">
        <f t="shared" si="158"/>
        <v>56236.800000000003</v>
      </c>
      <c r="H710" s="13">
        <f t="shared" si="159"/>
        <v>-13.923445146238766</v>
      </c>
      <c r="I710" s="13">
        <f t="shared" si="161"/>
        <v>936.40000000000146</v>
      </c>
      <c r="J710" s="246">
        <f t="shared" si="154"/>
        <v>168.5</v>
      </c>
      <c r="K710" s="67">
        <v>2706</v>
      </c>
    </row>
    <row r="711" spans="1:11" x14ac:dyDescent="0.25">
      <c r="A711" s="10">
        <f t="shared" si="160"/>
        <v>43629</v>
      </c>
      <c r="B711">
        <v>6545.1</v>
      </c>
      <c r="C711">
        <v>14231.2</v>
      </c>
      <c r="D711">
        <v>41900</v>
      </c>
      <c r="E711">
        <v>42171.5</v>
      </c>
      <c r="F711" s="129">
        <f t="shared" si="157"/>
        <v>48445.1</v>
      </c>
      <c r="G711" s="132">
        <f t="shared" si="158"/>
        <v>56402.7</v>
      </c>
      <c r="H711" s="13">
        <f t="shared" si="159"/>
        <v>-14.108544449113246</v>
      </c>
      <c r="I711" s="13">
        <f t="shared" si="161"/>
        <v>165.89999999999418</v>
      </c>
      <c r="J711" s="246">
        <f t="shared" si="154"/>
        <v>38.400000000001455</v>
      </c>
      <c r="K711">
        <v>3068.8</v>
      </c>
    </row>
    <row r="712" spans="1:11" x14ac:dyDescent="0.25">
      <c r="A712" s="10">
        <f t="shared" si="160"/>
        <v>43636</v>
      </c>
      <c r="B712">
        <v>6143.6</v>
      </c>
      <c r="C712">
        <v>13601.2</v>
      </c>
      <c r="D712">
        <v>42596.4</v>
      </c>
      <c r="E712">
        <v>43651.4</v>
      </c>
      <c r="F712" s="129">
        <f t="shared" si="157"/>
        <v>48740</v>
      </c>
      <c r="G712" s="132">
        <f t="shared" si="158"/>
        <v>57252.600000000006</v>
      </c>
      <c r="H712" s="13">
        <f t="shared" si="159"/>
        <v>-14.868495055246411</v>
      </c>
      <c r="I712" s="13">
        <f t="shared" si="161"/>
        <v>849.90000000000873</v>
      </c>
      <c r="J712" s="246">
        <f t="shared" si="154"/>
        <v>294.90000000000146</v>
      </c>
      <c r="K712">
        <v>2178.9</v>
      </c>
    </row>
    <row r="713" spans="1:11" x14ac:dyDescent="0.25">
      <c r="A713" s="10">
        <f t="shared" si="160"/>
        <v>43643</v>
      </c>
      <c r="B713">
        <v>6025.9</v>
      </c>
      <c r="C713">
        <v>12527.1</v>
      </c>
      <c r="D713">
        <v>42889.7</v>
      </c>
      <c r="E713">
        <v>45166.2</v>
      </c>
      <c r="F713" s="129">
        <f t="shared" si="157"/>
        <v>48915.6</v>
      </c>
      <c r="G713" s="132">
        <f t="shared" si="158"/>
        <v>57693.299999999996</v>
      </c>
      <c r="H713" s="13">
        <f t="shared" si="159"/>
        <v>-15.21441831200503</v>
      </c>
      <c r="I713" s="13">
        <f t="shared" si="161"/>
        <v>440.69999999998981</v>
      </c>
      <c r="J713" s="246">
        <f t="shared" si="154"/>
        <v>175.59999999999854</v>
      </c>
      <c r="K713">
        <v>3335.2</v>
      </c>
    </row>
    <row r="714" spans="1:11" x14ac:dyDescent="0.25">
      <c r="A714" s="10">
        <f t="shared" si="160"/>
        <v>43650</v>
      </c>
      <c r="B714">
        <v>5395.5</v>
      </c>
      <c r="C714">
        <v>11532.5</v>
      </c>
      <c r="D714">
        <v>44025.5</v>
      </c>
      <c r="E714">
        <v>46562.8</v>
      </c>
      <c r="F714" s="129">
        <f t="shared" si="157"/>
        <v>49421</v>
      </c>
      <c r="G714" s="132">
        <f t="shared" si="158"/>
        <v>58095.3</v>
      </c>
      <c r="H714" s="13">
        <f t="shared" si="159"/>
        <v>-14.931156220899112</v>
      </c>
      <c r="I714" s="13">
        <f t="shared" si="161"/>
        <v>402.00000000000728</v>
      </c>
      <c r="J714" s="246">
        <f t="shared" si="154"/>
        <v>505.40000000000146</v>
      </c>
      <c r="K714">
        <v>3226.8</v>
      </c>
    </row>
    <row r="715" spans="1:11" x14ac:dyDescent="0.25">
      <c r="A715" s="10">
        <f t="shared" si="160"/>
        <v>43657</v>
      </c>
      <c r="B715">
        <v>4913.1000000000004</v>
      </c>
      <c r="C715">
        <v>10880.5</v>
      </c>
      <c r="D715">
        <v>44708</v>
      </c>
      <c r="E715">
        <v>47855.9</v>
      </c>
      <c r="F715" s="129">
        <f t="shared" si="157"/>
        <v>49621.1</v>
      </c>
      <c r="G715" s="132">
        <f t="shared" si="158"/>
        <v>58736.4</v>
      </c>
      <c r="H715" s="13">
        <f t="shared" si="159"/>
        <v>-15.518996737968283</v>
      </c>
      <c r="I715" s="13">
        <f t="shared" si="161"/>
        <v>641.09999999999854</v>
      </c>
      <c r="J715" s="246">
        <f t="shared" si="154"/>
        <v>200.09999999999854</v>
      </c>
      <c r="K715">
        <v>3359.8</v>
      </c>
    </row>
    <row r="716" spans="1:11" x14ac:dyDescent="0.25">
      <c r="A716" s="10">
        <f t="shared" si="160"/>
        <v>43664</v>
      </c>
      <c r="B716">
        <v>4455.7</v>
      </c>
      <c r="C716">
        <v>9937.1</v>
      </c>
      <c r="D716">
        <v>45286.6</v>
      </c>
      <c r="E716">
        <v>49137.8</v>
      </c>
      <c r="F716" s="129">
        <f t="shared" si="157"/>
        <v>49742.299999999996</v>
      </c>
      <c r="G716" s="132">
        <f t="shared" si="158"/>
        <v>59074.9</v>
      </c>
      <c r="H716" s="13">
        <f t="shared" si="159"/>
        <v>-15.797910787830372</v>
      </c>
      <c r="I716" s="13">
        <f t="shared" si="161"/>
        <v>338.5</v>
      </c>
      <c r="J716" s="246">
        <f t="shared" si="154"/>
        <v>121.19999999999709</v>
      </c>
      <c r="K716">
        <v>3746.4</v>
      </c>
    </row>
    <row r="717" spans="1:11" x14ac:dyDescent="0.25">
      <c r="A717" s="10">
        <f t="shared" si="160"/>
        <v>43671</v>
      </c>
      <c r="B717">
        <v>3894.6</v>
      </c>
      <c r="C717">
        <v>8604.6</v>
      </c>
      <c r="D717">
        <v>45990.7</v>
      </c>
      <c r="E717">
        <v>50762.400000000001</v>
      </c>
      <c r="F717" s="129">
        <f t="shared" si="157"/>
        <v>49885.299999999996</v>
      </c>
      <c r="G717" s="132">
        <f t="shared" si="158"/>
        <v>59367</v>
      </c>
      <c r="H717" s="13">
        <f t="shared" si="159"/>
        <v>-15.971330874054612</v>
      </c>
      <c r="I717" s="13">
        <f t="shared" si="161"/>
        <v>292.09999999999854</v>
      </c>
      <c r="J717" s="246">
        <f t="shared" si="154"/>
        <v>143</v>
      </c>
      <c r="K717" s="67">
        <v>3976</v>
      </c>
    </row>
    <row r="718" spans="1:11" x14ac:dyDescent="0.25">
      <c r="A718" s="10">
        <f t="shared" si="160"/>
        <v>43678</v>
      </c>
      <c r="B718">
        <v>3244.5</v>
      </c>
      <c r="C718">
        <v>7730.3</v>
      </c>
      <c r="D718">
        <v>46683.3</v>
      </c>
      <c r="E718">
        <v>52191.1</v>
      </c>
      <c r="F718" s="129">
        <f t="shared" si="157"/>
        <v>49927.8</v>
      </c>
      <c r="G718" s="132">
        <f t="shared" si="158"/>
        <v>59921.4</v>
      </c>
      <c r="H718" s="13">
        <f t="shared" si="159"/>
        <v>-16.677847980854921</v>
      </c>
      <c r="I718" s="13">
        <f t="shared" si="161"/>
        <v>554.40000000000146</v>
      </c>
      <c r="J718" s="246">
        <f t="shared" si="154"/>
        <v>42.500000000007276</v>
      </c>
      <c r="K718">
        <v>4073.1</v>
      </c>
    </row>
    <row r="719" spans="1:11" x14ac:dyDescent="0.25">
      <c r="A719" s="10">
        <f t="shared" si="160"/>
        <v>43685</v>
      </c>
      <c r="B719">
        <v>2592.8000000000002</v>
      </c>
      <c r="C719">
        <v>6849.3</v>
      </c>
      <c r="D719">
        <v>47391.199999999997</v>
      </c>
      <c r="E719">
        <v>53343.3</v>
      </c>
      <c r="F719" s="129">
        <f t="shared" si="157"/>
        <v>49984</v>
      </c>
      <c r="G719" s="132">
        <f t="shared" si="158"/>
        <v>60192.600000000006</v>
      </c>
      <c r="H719" s="13">
        <f t="shared" si="159"/>
        <v>-16.959892079757321</v>
      </c>
      <c r="I719" s="13">
        <f t="shared" si="161"/>
        <v>271.20000000000437</v>
      </c>
      <c r="J719" s="246">
        <f t="shared" si="154"/>
        <v>56.19999999999709</v>
      </c>
      <c r="K719">
        <v>4380.6000000000004</v>
      </c>
    </row>
    <row r="720" spans="1:11" x14ac:dyDescent="0.25">
      <c r="A720" s="10">
        <f t="shared" si="160"/>
        <v>43692</v>
      </c>
      <c r="B720">
        <v>2172.4</v>
      </c>
      <c r="C720">
        <v>5709.2</v>
      </c>
      <c r="D720">
        <v>47930.9</v>
      </c>
      <c r="E720">
        <v>54656.6</v>
      </c>
      <c r="F720" s="129">
        <f t="shared" si="157"/>
        <v>50103.3</v>
      </c>
      <c r="G720" s="132">
        <f t="shared" si="158"/>
        <v>60365.799999999996</v>
      </c>
      <c r="H720" s="13">
        <f t="shared" si="159"/>
        <v>-17.000520162078516</v>
      </c>
      <c r="I720" s="13">
        <f t="shared" si="161"/>
        <v>173.19999999998981</v>
      </c>
      <c r="J720" s="246">
        <f t="shared" si="154"/>
        <v>119.30000000000291</v>
      </c>
      <c r="K720">
        <v>4682.3</v>
      </c>
    </row>
    <row r="721" spans="1:12" x14ac:dyDescent="0.25">
      <c r="A721" s="10">
        <f t="shared" si="160"/>
        <v>43699</v>
      </c>
      <c r="B721">
        <v>1558.6</v>
      </c>
      <c r="C721">
        <v>4540.3</v>
      </c>
      <c r="D721">
        <v>48542.1</v>
      </c>
      <c r="E721" s="67">
        <v>56001</v>
      </c>
      <c r="F721" s="129">
        <f t="shared" si="157"/>
        <v>50100.7</v>
      </c>
      <c r="G721" s="132">
        <f t="shared" si="158"/>
        <v>60541.3</v>
      </c>
      <c r="H721" s="13">
        <f t="shared" si="159"/>
        <v>-17.245417590966838</v>
      </c>
      <c r="I721" s="13">
        <f t="shared" si="161"/>
        <v>175.50000000000728</v>
      </c>
      <c r="J721" s="246">
        <f t="shared" si="154"/>
        <v>-2.6000000000058208</v>
      </c>
      <c r="K721">
        <v>5541.1</v>
      </c>
    </row>
    <row r="722" spans="1:12" x14ac:dyDescent="0.25">
      <c r="A722" s="10">
        <f t="shared" si="160"/>
        <v>43706</v>
      </c>
      <c r="B722" s="90">
        <v>1010.8</v>
      </c>
      <c r="C722">
        <v>3362.1</v>
      </c>
      <c r="D722" s="90">
        <v>48924.1</v>
      </c>
      <c r="E722">
        <v>57209.4</v>
      </c>
      <c r="F722" s="278">
        <f t="shared" si="157"/>
        <v>49934.9</v>
      </c>
      <c r="G722" s="132">
        <f t="shared" si="158"/>
        <v>60571.5</v>
      </c>
      <c r="H722" s="13">
        <f t="shared" si="159"/>
        <v>-17.560403820278513</v>
      </c>
      <c r="I722" s="13">
        <f t="shared" si="161"/>
        <v>30.19999999999709</v>
      </c>
      <c r="J722" s="254">
        <f t="shared" si="154"/>
        <v>-165.79999999999563</v>
      </c>
      <c r="K722">
        <v>5957.8</v>
      </c>
    </row>
    <row r="723" spans="1:12" x14ac:dyDescent="0.25">
      <c r="A723" s="10">
        <f t="shared" si="160"/>
        <v>43713</v>
      </c>
      <c r="B723" s="67">
        <v>6778.1</v>
      </c>
      <c r="C723" s="67">
        <v>14444.3</v>
      </c>
      <c r="D723" s="67">
        <v>412.2</v>
      </c>
      <c r="E723" s="67">
        <v>727.2</v>
      </c>
      <c r="F723" s="129">
        <f t="shared" si="157"/>
        <v>7190.3</v>
      </c>
      <c r="G723" s="132">
        <f t="shared" si="158"/>
        <v>15171.5</v>
      </c>
      <c r="H723" s="13">
        <f t="shared" si="159"/>
        <v>-52.606531984312689</v>
      </c>
      <c r="I723" s="13">
        <f t="shared" si="161"/>
        <v>-45400</v>
      </c>
      <c r="J723" s="223">
        <f>B723-K722+(D723)-734</f>
        <v>498.50000000000023</v>
      </c>
      <c r="L723" s="120" t="s">
        <v>455</v>
      </c>
    </row>
    <row r="724" spans="1:12" x14ac:dyDescent="0.25">
      <c r="A724" s="10">
        <f t="shared" si="160"/>
        <v>43720</v>
      </c>
      <c r="B724" s="67">
        <v>7785.4</v>
      </c>
      <c r="C724" s="67">
        <v>14750.3</v>
      </c>
      <c r="D724" s="67">
        <v>869.6</v>
      </c>
      <c r="E724" s="67">
        <v>1804.9</v>
      </c>
      <c r="F724" s="129">
        <f t="shared" si="157"/>
        <v>8655</v>
      </c>
      <c r="G724" s="132">
        <f t="shared" si="158"/>
        <v>16555.2</v>
      </c>
      <c r="H724" s="13">
        <f t="shared" si="159"/>
        <v>-47.720353725717601</v>
      </c>
      <c r="I724" s="13">
        <f t="shared" si="161"/>
        <v>1383.7000000000007</v>
      </c>
      <c r="J724" s="246">
        <f t="shared" si="154"/>
        <v>1464.6999999999998</v>
      </c>
    </row>
    <row r="725" spans="1:12" x14ac:dyDescent="0.25">
      <c r="A725" s="10">
        <f t="shared" si="160"/>
        <v>43727</v>
      </c>
      <c r="B725" s="67">
        <v>8000.4</v>
      </c>
      <c r="C725" s="67">
        <v>15104.3</v>
      </c>
      <c r="D725" s="67">
        <v>1148.5</v>
      </c>
      <c r="E725" s="67">
        <v>3163.7</v>
      </c>
      <c r="F725" s="129">
        <f t="shared" si="157"/>
        <v>9148.9</v>
      </c>
      <c r="G725" s="132">
        <f t="shared" si="158"/>
        <v>18268</v>
      </c>
      <c r="H725" s="13">
        <f t="shared" si="159"/>
        <v>-49.918436610466387</v>
      </c>
      <c r="I725" s="13">
        <f t="shared" si="161"/>
        <v>1712.7999999999993</v>
      </c>
      <c r="J725" s="246">
        <f t="shared" si="154"/>
        <v>493.89999999999964</v>
      </c>
    </row>
    <row r="726" spans="1:12" x14ac:dyDescent="0.25">
      <c r="A726" s="10">
        <f t="shared" si="160"/>
        <v>43734</v>
      </c>
      <c r="B726" s="67">
        <v>8105</v>
      </c>
      <c r="C726" s="67">
        <v>15127</v>
      </c>
      <c r="D726" s="67">
        <v>1607</v>
      </c>
      <c r="E726" s="67">
        <v>4572</v>
      </c>
      <c r="F726" s="129">
        <f t="shared" si="157"/>
        <v>9712</v>
      </c>
      <c r="G726" s="132">
        <f t="shared" si="158"/>
        <v>19699</v>
      </c>
      <c r="H726" s="13">
        <f t="shared" si="159"/>
        <v>-50.698004974871822</v>
      </c>
      <c r="I726" s="13">
        <f t="shared" si="161"/>
        <v>1431</v>
      </c>
      <c r="J726" s="246">
        <f t="shared" si="154"/>
        <v>563.10000000000036</v>
      </c>
    </row>
    <row r="727" spans="1:12" x14ac:dyDescent="0.25">
      <c r="A727" s="10">
        <f t="shared" si="160"/>
        <v>43741</v>
      </c>
      <c r="B727">
        <v>7914.8</v>
      </c>
      <c r="C727">
        <v>14528.7</v>
      </c>
      <c r="D727">
        <v>2081.1999999999998</v>
      </c>
      <c r="E727">
        <v>6177</v>
      </c>
      <c r="F727" s="129">
        <f t="shared" si="157"/>
        <v>9996</v>
      </c>
      <c r="G727" s="132">
        <f t="shared" si="158"/>
        <v>20705.7</v>
      </c>
      <c r="H727" s="13">
        <f t="shared" si="159"/>
        <v>-51.723438473463837</v>
      </c>
      <c r="I727" s="13">
        <f t="shared" si="161"/>
        <v>1006.7000000000007</v>
      </c>
      <c r="J727" s="246">
        <f t="shared" ref="J727:J733" si="162">+F727-F726</f>
        <v>284</v>
      </c>
    </row>
    <row r="728" spans="1:12" x14ac:dyDescent="0.25">
      <c r="A728" s="10">
        <f t="shared" si="160"/>
        <v>43748</v>
      </c>
      <c r="B728">
        <v>7726.8</v>
      </c>
      <c r="C728">
        <v>13810.8</v>
      </c>
      <c r="D728">
        <v>2637.8</v>
      </c>
      <c r="E728">
        <v>7277.4</v>
      </c>
      <c r="F728" s="129">
        <f t="shared" si="157"/>
        <v>10364.6</v>
      </c>
      <c r="G728" s="132">
        <f t="shared" si="158"/>
        <v>21088.199999999997</v>
      </c>
      <c r="H728" s="13">
        <f t="shared" si="159"/>
        <v>-50.851186919699167</v>
      </c>
      <c r="I728" s="13">
        <f t="shared" si="161"/>
        <v>382.49999999999636</v>
      </c>
      <c r="J728" s="246">
        <f t="shared" si="162"/>
        <v>368.60000000000036</v>
      </c>
    </row>
    <row r="729" spans="1:12" x14ac:dyDescent="0.25">
      <c r="A729" s="10">
        <f t="shared" si="160"/>
        <v>43755</v>
      </c>
      <c r="B729">
        <v>7729.2</v>
      </c>
      <c r="C729">
        <v>12947.1</v>
      </c>
      <c r="D729">
        <v>3126.8</v>
      </c>
      <c r="E729">
        <v>8490.6</v>
      </c>
      <c r="F729" s="129">
        <f t="shared" si="157"/>
        <v>10856</v>
      </c>
      <c r="G729" s="132">
        <f t="shared" si="158"/>
        <v>21437.7</v>
      </c>
      <c r="H729" s="13">
        <f t="shared" si="159"/>
        <v>-49.360239204765442</v>
      </c>
      <c r="I729" s="13">
        <f t="shared" si="161"/>
        <v>349.50000000000364</v>
      </c>
      <c r="J729" s="246">
        <f t="shared" si="162"/>
        <v>491.39999999999964</v>
      </c>
    </row>
    <row r="730" spans="1:12" x14ac:dyDescent="0.25">
      <c r="A730" s="10">
        <f t="shared" si="160"/>
        <v>43762</v>
      </c>
      <c r="B730" s="67">
        <v>7784</v>
      </c>
      <c r="C730">
        <v>12586.5</v>
      </c>
      <c r="D730">
        <v>3621.1</v>
      </c>
      <c r="E730">
        <v>9245.7000000000007</v>
      </c>
      <c r="F730" s="129">
        <f t="shared" si="157"/>
        <v>11405.1</v>
      </c>
      <c r="G730" s="132">
        <f t="shared" si="158"/>
        <v>21832.2</v>
      </c>
      <c r="H730" s="13">
        <f t="shared" si="159"/>
        <v>-47.760189078517058</v>
      </c>
      <c r="I730" s="13">
        <f t="shared" si="161"/>
        <v>394.5</v>
      </c>
      <c r="J730" s="246">
        <f t="shared" si="162"/>
        <v>549.10000000000036</v>
      </c>
    </row>
    <row r="731" spans="1:12" x14ac:dyDescent="0.25">
      <c r="A731" s="10">
        <f t="shared" si="160"/>
        <v>43769</v>
      </c>
      <c r="B731">
        <v>7954.1</v>
      </c>
      <c r="C731">
        <v>11932.6</v>
      </c>
      <c r="D731">
        <v>3939</v>
      </c>
      <c r="E731">
        <v>10601</v>
      </c>
      <c r="F731" s="129">
        <f t="shared" si="157"/>
        <v>11893.1</v>
      </c>
      <c r="G731" s="132">
        <f t="shared" si="158"/>
        <v>22533.599999999999</v>
      </c>
      <c r="H731" s="13">
        <f t="shared" si="159"/>
        <v>-47.22059502254411</v>
      </c>
      <c r="I731" s="13">
        <f t="shared" si="161"/>
        <v>701.39999999999782</v>
      </c>
      <c r="J731" s="254">
        <f t="shared" si="162"/>
        <v>488</v>
      </c>
    </row>
    <row r="732" spans="1:12" ht="15" x14ac:dyDescent="0.35">
      <c r="A732" s="10">
        <f t="shared" si="160"/>
        <v>43776</v>
      </c>
      <c r="B732" s="264">
        <v>7933.4</v>
      </c>
      <c r="C732">
        <v>11712.2</v>
      </c>
      <c r="D732">
        <v>4541.2</v>
      </c>
      <c r="E732">
        <v>11714</v>
      </c>
      <c r="F732" s="129">
        <f t="shared" si="157"/>
        <v>12474.599999999999</v>
      </c>
      <c r="G732" s="132">
        <f t="shared" si="158"/>
        <v>23426.2</v>
      </c>
      <c r="H732" s="13">
        <f t="shared" si="159"/>
        <v>-46.749366094372981</v>
      </c>
      <c r="I732" s="13">
        <f t="shared" si="161"/>
        <v>892.60000000000218</v>
      </c>
      <c r="J732" s="254">
        <f t="shared" si="162"/>
        <v>581.49999999999818</v>
      </c>
    </row>
    <row r="733" spans="1:12" x14ac:dyDescent="0.25">
      <c r="A733" s="10">
        <f t="shared" si="160"/>
        <v>43783</v>
      </c>
      <c r="B733">
        <v>8048.4</v>
      </c>
      <c r="C733">
        <v>11754.7</v>
      </c>
      <c r="D733">
        <v>5214.3</v>
      </c>
      <c r="E733">
        <v>12548.9</v>
      </c>
      <c r="F733" s="129">
        <f t="shared" si="157"/>
        <v>13262.7</v>
      </c>
      <c r="G733" s="132">
        <f t="shared" si="158"/>
        <v>24303.599999999999</v>
      </c>
      <c r="H733" s="13">
        <f t="shared" si="159"/>
        <v>-45.429072236211908</v>
      </c>
      <c r="I733" s="13">
        <f t="shared" si="161"/>
        <v>877.39999999999782</v>
      </c>
      <c r="J733" s="254">
        <f t="shared" si="162"/>
        <v>788.10000000000218</v>
      </c>
    </row>
    <row r="734" spans="1:12" ht="15" x14ac:dyDescent="0.35">
      <c r="A734" s="10">
        <f t="shared" si="160"/>
        <v>43790</v>
      </c>
      <c r="B734">
        <f>'1121'!B70</f>
        <v>8219.7999999999993</v>
      </c>
      <c r="C734">
        <f>'1121'!C70</f>
        <v>11968</v>
      </c>
      <c r="D734">
        <f>'1121'!D70</f>
        <v>5849.6</v>
      </c>
      <c r="E734">
        <f>'1121'!E70</f>
        <v>13602.1</v>
      </c>
      <c r="F734" s="129">
        <f t="shared" si="157"/>
        <v>14069.4</v>
      </c>
      <c r="G734" s="132">
        <f t="shared" si="158"/>
        <v>25570.1</v>
      </c>
      <c r="H734" s="13">
        <f t="shared" si="159"/>
        <v>-44.977141270468238</v>
      </c>
      <c r="I734" s="13">
        <f t="shared" ref="I734:I740" si="163">+G734-G733</f>
        <v>1266.5</v>
      </c>
      <c r="J734" s="266">
        <f t="shared" ref="J734:J739" si="164">+F734-F733</f>
        <v>806.69999999999891</v>
      </c>
      <c r="K734" s="264"/>
    </row>
    <row r="735" spans="1:12" x14ac:dyDescent="0.25">
      <c r="A735" s="10">
        <f t="shared" si="160"/>
        <v>43797</v>
      </c>
      <c r="B735">
        <f>'1128'!B70</f>
        <v>8271.1</v>
      </c>
      <c r="C735">
        <f>'1128'!C70</f>
        <v>11979.1</v>
      </c>
      <c r="D735">
        <f>'1128'!D70</f>
        <v>6344.4</v>
      </c>
      <c r="E735">
        <f>'1128'!E70</f>
        <v>14768.4</v>
      </c>
      <c r="F735" s="129">
        <f t="shared" si="157"/>
        <v>14615.5</v>
      </c>
      <c r="G735" s="132">
        <f t="shared" si="158"/>
        <v>26747.5</v>
      </c>
      <c r="H735" s="13">
        <f t="shared" si="159"/>
        <v>-45.357510047668001</v>
      </c>
      <c r="I735" s="13">
        <f t="shared" si="163"/>
        <v>1177.4000000000015</v>
      </c>
      <c r="J735" s="266">
        <f t="shared" si="164"/>
        <v>546.10000000000036</v>
      </c>
    </row>
    <row r="736" spans="1:12" x14ac:dyDescent="0.25">
      <c r="A736" s="10">
        <f t="shared" si="160"/>
        <v>43804</v>
      </c>
      <c r="B736">
        <f>'1205'!B70</f>
        <v>8613.2999999999993</v>
      </c>
      <c r="C736">
        <f>'1205'!C70</f>
        <v>11930.2</v>
      </c>
      <c r="D736">
        <f>'1205'!D70</f>
        <v>6875.8</v>
      </c>
      <c r="E736">
        <f>'1205'!E70</f>
        <v>15720.5</v>
      </c>
      <c r="F736" s="129">
        <f t="shared" si="157"/>
        <v>15489.099999999999</v>
      </c>
      <c r="G736" s="132">
        <f t="shared" si="158"/>
        <v>27650.7</v>
      </c>
      <c r="H736" s="13">
        <f t="shared" si="159"/>
        <v>-43.982973306281579</v>
      </c>
      <c r="I736" s="13">
        <f t="shared" si="163"/>
        <v>903.20000000000073</v>
      </c>
      <c r="J736" s="266">
        <f t="shared" si="164"/>
        <v>873.59999999999854</v>
      </c>
    </row>
    <row r="737" spans="1:12" x14ac:dyDescent="0.25">
      <c r="A737" s="10">
        <f t="shared" si="160"/>
        <v>43811</v>
      </c>
      <c r="B737">
        <f>'1212'!B71</f>
        <v>9602.6</v>
      </c>
      <c r="C737">
        <f>'1212'!C71</f>
        <v>12929</v>
      </c>
      <c r="D737">
        <f>'1212'!D71</f>
        <v>7595.8</v>
      </c>
      <c r="E737">
        <f>'1212'!E71</f>
        <v>16696.099999999999</v>
      </c>
      <c r="F737" s="129">
        <f t="shared" si="157"/>
        <v>17198.400000000001</v>
      </c>
      <c r="G737" s="132">
        <f t="shared" si="158"/>
        <v>29625.1</v>
      </c>
      <c r="H737" s="13">
        <f t="shared" si="159"/>
        <v>-41.946525075020837</v>
      </c>
      <c r="I737" s="13">
        <f t="shared" si="163"/>
        <v>1974.3999999999978</v>
      </c>
      <c r="J737" s="266">
        <f t="shared" si="164"/>
        <v>1709.3000000000029</v>
      </c>
    </row>
    <row r="738" spans="1:12" x14ac:dyDescent="0.25">
      <c r="A738" s="10">
        <f t="shared" si="160"/>
        <v>43818</v>
      </c>
      <c r="B738">
        <f>'1219'!B72</f>
        <v>9895.6</v>
      </c>
      <c r="C738">
        <f>'1219'!C72</f>
        <v>13728.8</v>
      </c>
      <c r="D738">
        <f>'1219'!D72</f>
        <v>7927.6</v>
      </c>
      <c r="E738">
        <f>'1219'!E72</f>
        <v>17595.7</v>
      </c>
      <c r="F738" s="129">
        <f t="shared" si="157"/>
        <v>17823.2</v>
      </c>
      <c r="G738" s="132">
        <f t="shared" si="158"/>
        <v>31324.5</v>
      </c>
      <c r="H738" s="13">
        <f t="shared" si="159"/>
        <v>-43.101406247505949</v>
      </c>
      <c r="I738" s="13">
        <f t="shared" si="163"/>
        <v>1699.4000000000015</v>
      </c>
      <c r="J738" s="266">
        <f t="shared" si="164"/>
        <v>624.79999999999927</v>
      </c>
    </row>
    <row r="739" spans="1:12" x14ac:dyDescent="0.25">
      <c r="A739" s="10">
        <f t="shared" si="160"/>
        <v>43825</v>
      </c>
      <c r="B739">
        <f>'1226'!B72</f>
        <v>9979.6</v>
      </c>
      <c r="C739">
        <f>'1226'!C72</f>
        <v>13226</v>
      </c>
      <c r="D739">
        <f>'1226'!D72</f>
        <v>8375</v>
      </c>
      <c r="E739">
        <f>'1226'!E72</f>
        <v>18601.599999999999</v>
      </c>
      <c r="F739" s="129">
        <f t="shared" si="157"/>
        <v>18354.599999999999</v>
      </c>
      <c r="G739" s="132">
        <f t="shared" si="158"/>
        <v>31827.599999999999</v>
      </c>
      <c r="H739" s="13">
        <f t="shared" si="159"/>
        <v>-42.331184255174762</v>
      </c>
      <c r="I739" s="13">
        <f t="shared" si="163"/>
        <v>503.09999999999854</v>
      </c>
      <c r="J739" s="266">
        <f t="shared" si="164"/>
        <v>531.39999999999782</v>
      </c>
    </row>
    <row r="740" spans="1:12" x14ac:dyDescent="0.25">
      <c r="A740" s="10">
        <f t="shared" si="160"/>
        <v>43832</v>
      </c>
      <c r="B740">
        <f>'0102'!B72</f>
        <v>9626.9</v>
      </c>
      <c r="C740">
        <f>'0102'!C72</f>
        <v>13020.8</v>
      </c>
      <c r="D740">
        <f>'0102'!D72</f>
        <v>8889.6</v>
      </c>
      <c r="E740">
        <f>'0102'!E72</f>
        <v>19266.599999999999</v>
      </c>
      <c r="F740" s="129">
        <f t="shared" si="157"/>
        <v>18516.5</v>
      </c>
      <c r="G740" s="132">
        <f>+C740+E740</f>
        <v>32287.399999999998</v>
      </c>
      <c r="H740" s="13">
        <f t="shared" si="159"/>
        <v>-42.651003177710187</v>
      </c>
      <c r="I740" s="13">
        <f t="shared" si="163"/>
        <v>459.79999999999927</v>
      </c>
      <c r="J740" s="266">
        <f t="shared" ref="J740:J749" si="165">+F740-F739</f>
        <v>161.90000000000146</v>
      </c>
    </row>
    <row r="741" spans="1:12" x14ac:dyDescent="0.25">
      <c r="A741" s="10">
        <f t="shared" si="160"/>
        <v>43839</v>
      </c>
      <c r="B741" s="67">
        <f>'0109'!B73</f>
        <v>9867</v>
      </c>
      <c r="C741" s="67">
        <f>'0109'!C73</f>
        <v>13020.8</v>
      </c>
      <c r="D741" s="67">
        <f>'0109'!D73</f>
        <v>9434.2999999999993</v>
      </c>
      <c r="E741" s="67">
        <f>'0109'!E73</f>
        <v>19266.599999999999</v>
      </c>
      <c r="F741" s="129">
        <f t="shared" si="157"/>
        <v>19301.3</v>
      </c>
      <c r="G741" s="132">
        <f t="shared" si="158"/>
        <v>32287.399999999998</v>
      </c>
      <c r="H741" s="13">
        <f t="shared" si="159"/>
        <v>-40.220333628598148</v>
      </c>
      <c r="I741" s="13">
        <f t="shared" ref="I741:I749" si="166">+G741-G740</f>
        <v>0</v>
      </c>
      <c r="J741" s="266">
        <f t="shared" si="165"/>
        <v>784.79999999999927</v>
      </c>
    </row>
    <row r="742" spans="1:12" x14ac:dyDescent="0.25">
      <c r="A742" s="10">
        <f t="shared" si="160"/>
        <v>43846</v>
      </c>
      <c r="B742">
        <f>'0116'!B73</f>
        <v>10481.799999999999</v>
      </c>
      <c r="C742">
        <f>'0116'!C73</f>
        <v>13020.8</v>
      </c>
      <c r="D742">
        <f>'0116'!D73</f>
        <v>9826.2999999999993</v>
      </c>
      <c r="E742">
        <f>'0116'!E73</f>
        <v>19266.599999999999</v>
      </c>
      <c r="F742" s="129">
        <f t="shared" si="157"/>
        <v>20308.099999999999</v>
      </c>
      <c r="G742" s="132">
        <f t="shared" si="158"/>
        <v>32287.399999999998</v>
      </c>
      <c r="H742" s="13">
        <f t="shared" si="159"/>
        <v>-37.102089359936073</v>
      </c>
      <c r="I742" s="13">
        <f t="shared" si="166"/>
        <v>0</v>
      </c>
      <c r="J742" s="266">
        <f t="shared" si="165"/>
        <v>1006.7999999999993</v>
      </c>
    </row>
    <row r="743" spans="1:12" x14ac:dyDescent="0.25">
      <c r="A743" s="10">
        <f t="shared" si="160"/>
        <v>43853</v>
      </c>
      <c r="B743" s="67">
        <f>'0123'!B74</f>
        <v>11034.51</v>
      </c>
      <c r="C743" s="67">
        <f>'0123'!C74</f>
        <v>13020.8</v>
      </c>
      <c r="D743">
        <f>'0123'!D74</f>
        <v>10508.3</v>
      </c>
      <c r="E743">
        <f>'0123'!E74</f>
        <v>19266.599999999999</v>
      </c>
      <c r="F743" s="129">
        <f t="shared" si="157"/>
        <v>21542.809999999998</v>
      </c>
      <c r="G743" s="132">
        <f t="shared" si="158"/>
        <v>32287.399999999998</v>
      </c>
      <c r="H743" s="13">
        <f t="shared" si="159"/>
        <v>-33.277966017703505</v>
      </c>
      <c r="I743" s="13">
        <f t="shared" si="166"/>
        <v>0</v>
      </c>
      <c r="J743" s="266">
        <f t="shared" si="165"/>
        <v>1234.7099999999991</v>
      </c>
    </row>
    <row r="744" spans="1:12" x14ac:dyDescent="0.25">
      <c r="A744" s="10">
        <f t="shared" si="160"/>
        <v>43860</v>
      </c>
      <c r="B744">
        <f>'0130'!B74</f>
        <v>11683.3</v>
      </c>
      <c r="C744">
        <f>'0130'!C74</f>
        <v>13020.8</v>
      </c>
      <c r="D744">
        <f>'0130'!D74</f>
        <v>11107.3</v>
      </c>
      <c r="E744">
        <f>'0130'!E74</f>
        <v>19266.599999999999</v>
      </c>
      <c r="F744" s="129">
        <f t="shared" si="157"/>
        <v>22790.6</v>
      </c>
      <c r="G744" s="132">
        <f>+C744+E744</f>
        <v>32287.399999999998</v>
      </c>
      <c r="H744" s="13">
        <f t="shared" si="159"/>
        <v>-29.413331516319062</v>
      </c>
      <c r="I744" s="13">
        <f t="shared" si="166"/>
        <v>0</v>
      </c>
      <c r="J744" s="266">
        <f t="shared" si="165"/>
        <v>1247.7900000000009</v>
      </c>
    </row>
    <row r="745" spans="1:12" x14ac:dyDescent="0.25">
      <c r="A745" s="10">
        <f t="shared" si="160"/>
        <v>43867</v>
      </c>
      <c r="B745">
        <f>'0206'!B75</f>
        <v>11869.4</v>
      </c>
      <c r="C745">
        <f>'0206'!C75</f>
        <v>13020.8</v>
      </c>
      <c r="D745">
        <f>'0206'!D75</f>
        <v>11890</v>
      </c>
      <c r="E745">
        <f>'0206'!E75</f>
        <v>19266.599999999999</v>
      </c>
      <c r="F745" s="129">
        <f t="shared" si="157"/>
        <v>23759.4</v>
      </c>
      <c r="G745" s="132">
        <f t="shared" si="158"/>
        <v>32287.399999999998</v>
      </c>
      <c r="H745" s="13">
        <f t="shared" si="159"/>
        <v>-26.41278021767004</v>
      </c>
      <c r="I745" s="13">
        <f t="shared" si="166"/>
        <v>0</v>
      </c>
      <c r="J745" s="266">
        <f t="shared" si="165"/>
        <v>968.80000000000291</v>
      </c>
    </row>
    <row r="746" spans="1:12" x14ac:dyDescent="0.25">
      <c r="A746" s="10">
        <f t="shared" si="160"/>
        <v>43874</v>
      </c>
      <c r="B746">
        <f>'0213'!B75</f>
        <v>12357.3</v>
      </c>
      <c r="C746">
        <f>'0213'!C75</f>
        <v>13559.8</v>
      </c>
      <c r="D746">
        <f>'0213'!D75</f>
        <v>12651.2</v>
      </c>
      <c r="E746">
        <f>'0213'!E75</f>
        <v>24756.2</v>
      </c>
      <c r="F746" s="129">
        <f t="shared" si="157"/>
        <v>25008.5</v>
      </c>
      <c r="G746" s="132">
        <f t="shared" si="158"/>
        <v>38316</v>
      </c>
      <c r="H746" s="13">
        <f t="shared" si="159"/>
        <v>-34.730921808121927</v>
      </c>
      <c r="I746" s="13">
        <f t="shared" si="166"/>
        <v>6028.6000000000022</v>
      </c>
      <c r="J746" s="266">
        <f t="shared" si="165"/>
        <v>1249.0999999999985</v>
      </c>
    </row>
    <row r="747" spans="1:12" x14ac:dyDescent="0.25">
      <c r="A747" s="10">
        <f t="shared" si="160"/>
        <v>43881</v>
      </c>
      <c r="B747">
        <f>'0220'!B75</f>
        <v>12377.3</v>
      </c>
      <c r="C747">
        <f>'0220'!C75</f>
        <v>14030.6</v>
      </c>
      <c r="D747" s="125">
        <v>13495.6</v>
      </c>
      <c r="E747">
        <f>'0220'!E75</f>
        <v>25525.3</v>
      </c>
      <c r="F747" s="129">
        <f t="shared" si="157"/>
        <v>25872.9</v>
      </c>
      <c r="G747" s="132">
        <f t="shared" si="158"/>
        <v>39555.9</v>
      </c>
      <c r="H747" s="13">
        <f t="shared" si="159"/>
        <v>-34.591552714007264</v>
      </c>
      <c r="I747" s="13">
        <f t="shared" si="166"/>
        <v>1239.9000000000015</v>
      </c>
      <c r="J747" s="266">
        <f t="shared" si="165"/>
        <v>864.40000000000146</v>
      </c>
    </row>
    <row r="748" spans="1:12" x14ac:dyDescent="0.25">
      <c r="A748" s="10">
        <f t="shared" si="160"/>
        <v>43888</v>
      </c>
      <c r="B748">
        <f>'0227'!B75</f>
        <v>12261.9</v>
      </c>
      <c r="C748">
        <f>'0227'!C75</f>
        <v>14256.3</v>
      </c>
      <c r="D748">
        <f>'0227'!D75</f>
        <v>14380.2</v>
      </c>
      <c r="E748">
        <f>'0227'!E75</f>
        <v>26269.3</v>
      </c>
      <c r="F748" s="129">
        <f t="shared" si="157"/>
        <v>26642.1</v>
      </c>
      <c r="G748" s="132">
        <f t="shared" si="158"/>
        <v>40525.599999999999</v>
      </c>
      <c r="H748" s="13">
        <f t="shared" si="159"/>
        <v>-34.258592099808517</v>
      </c>
      <c r="I748" s="13">
        <f t="shared" si="166"/>
        <v>969.69999999999709</v>
      </c>
      <c r="J748" s="266">
        <f t="shared" si="165"/>
        <v>769.19999999999709</v>
      </c>
    </row>
    <row r="749" spans="1:12" x14ac:dyDescent="0.25">
      <c r="A749" s="10">
        <f t="shared" si="160"/>
        <v>43895</v>
      </c>
      <c r="B749">
        <f>'0305'!B75</f>
        <v>12881.3</v>
      </c>
      <c r="C749">
        <f>'0305'!C75</f>
        <v>13842.6</v>
      </c>
      <c r="D749">
        <f>'0305'!D75</f>
        <v>15231.9</v>
      </c>
      <c r="E749">
        <f>'0305'!E75</f>
        <v>27055.1</v>
      </c>
      <c r="F749" s="129">
        <f t="shared" si="157"/>
        <v>28113.199999999997</v>
      </c>
      <c r="G749" s="132">
        <f t="shared" si="158"/>
        <v>40897.699999999997</v>
      </c>
      <c r="H749" s="13">
        <f>+(F749/G749-1)*100</f>
        <v>-31.259704090939099</v>
      </c>
      <c r="I749" s="13">
        <f t="shared" si="166"/>
        <v>372.09999999999854</v>
      </c>
      <c r="J749" s="266">
        <f t="shared" si="165"/>
        <v>1471.0999999999985</v>
      </c>
      <c r="K749" s="159"/>
      <c r="L749" s="159"/>
    </row>
    <row r="750" spans="1:12" x14ac:dyDescent="0.25">
      <c r="A750" s="10">
        <f t="shared" si="160"/>
        <v>43902</v>
      </c>
      <c r="B750">
        <f>'0312'!B75</f>
        <v>12815.7</v>
      </c>
      <c r="C750">
        <f>'0312'!C75</f>
        <v>13934.3</v>
      </c>
      <c r="D750">
        <f>'0312'!D75</f>
        <v>16202.1</v>
      </c>
      <c r="E750">
        <f>'0312'!E75</f>
        <v>27819.3</v>
      </c>
      <c r="F750" s="129">
        <f>+B750+D750</f>
        <v>29017.800000000003</v>
      </c>
      <c r="G750" s="132">
        <f t="shared" si="158"/>
        <v>41753.599999999999</v>
      </c>
      <c r="H750" s="13">
        <f t="shared" si="159"/>
        <v>-30.50228004291845</v>
      </c>
      <c r="I750" s="13">
        <f>+G750-G749</f>
        <v>855.90000000000146</v>
      </c>
      <c r="J750" s="266">
        <f>+F750-F749</f>
        <v>904.60000000000582</v>
      </c>
    </row>
    <row r="751" spans="1:12" x14ac:dyDescent="0.25">
      <c r="A751" s="10">
        <f t="shared" si="160"/>
        <v>43909</v>
      </c>
      <c r="B751">
        <f>'0319'!B75</f>
        <v>13783.9</v>
      </c>
      <c r="C751">
        <f>'0319'!C75</f>
        <v>13879.2</v>
      </c>
      <c r="D751">
        <f>'0319'!D75</f>
        <v>17048.099999999999</v>
      </c>
      <c r="E751">
        <f>'0319'!E75</f>
        <v>28778.9</v>
      </c>
      <c r="F751" s="129">
        <f t="shared" si="157"/>
        <v>30832</v>
      </c>
      <c r="G751" s="132">
        <f t="shared" si="158"/>
        <v>42658.100000000006</v>
      </c>
      <c r="H751" s="13">
        <f t="shared" si="159"/>
        <v>-27.722988131210723</v>
      </c>
      <c r="I751" s="13">
        <f t="shared" ref="I751:I771" si="167">+G751-G750</f>
        <v>904.50000000000728</v>
      </c>
      <c r="J751" s="266">
        <f t="shared" ref="J751:J771" si="168">+F751-F750</f>
        <v>1814.1999999999971</v>
      </c>
    </row>
    <row r="752" spans="1:12" x14ac:dyDescent="0.25">
      <c r="A752" s="10">
        <f t="shared" si="160"/>
        <v>43916</v>
      </c>
      <c r="B752">
        <f>'0326'!B75</f>
        <v>13600.8</v>
      </c>
      <c r="C752">
        <f>'0326'!C75</f>
        <v>13154.3</v>
      </c>
      <c r="D752">
        <f>'0326'!D75</f>
        <v>18306.599999999999</v>
      </c>
      <c r="E752">
        <f>'0326'!E75</f>
        <v>30041.1</v>
      </c>
      <c r="F752" s="129">
        <f t="shared" si="157"/>
        <v>31907.399999999998</v>
      </c>
      <c r="G752" s="132">
        <f t="shared" si="158"/>
        <v>43195.399999999994</v>
      </c>
      <c r="H752" s="13">
        <f t="shared" si="159"/>
        <v>-26.132412247600435</v>
      </c>
      <c r="I752" s="13">
        <f t="shared" si="167"/>
        <v>537.29999999998836</v>
      </c>
      <c r="J752" s="266">
        <f t="shared" si="168"/>
        <v>1075.3999999999978</v>
      </c>
    </row>
    <row r="753" spans="1:12" x14ac:dyDescent="0.25">
      <c r="A753" s="10">
        <f t="shared" si="160"/>
        <v>43923</v>
      </c>
      <c r="B753">
        <f>'0402'!B76</f>
        <v>14159.5</v>
      </c>
      <c r="C753">
        <f>'0402'!C76</f>
        <v>12719.3</v>
      </c>
      <c r="D753">
        <f>'0402'!D76</f>
        <v>19596.900000000001</v>
      </c>
      <c r="E753">
        <f>'0402'!E76</f>
        <v>31024</v>
      </c>
      <c r="F753" s="129">
        <f>+B753+D753</f>
        <v>33756.400000000001</v>
      </c>
      <c r="G753" s="132">
        <f t="shared" si="158"/>
        <v>43743.3</v>
      </c>
      <c r="H753" s="13">
        <f t="shared" si="159"/>
        <v>-22.830696358070835</v>
      </c>
      <c r="I753" s="13">
        <f t="shared" si="167"/>
        <v>547.90000000000873</v>
      </c>
      <c r="J753" s="266">
        <f t="shared" si="168"/>
        <v>1849.0000000000036</v>
      </c>
    </row>
    <row r="754" spans="1:12" x14ac:dyDescent="0.25">
      <c r="A754" s="10">
        <f t="shared" si="160"/>
        <v>43930</v>
      </c>
      <c r="B754">
        <f>'0409'!B76</f>
        <v>13844</v>
      </c>
      <c r="C754">
        <f>'0409'!C76</f>
        <v>12442.7</v>
      </c>
      <c r="D754">
        <f>'0409'!D76</f>
        <v>20819</v>
      </c>
      <c r="E754">
        <f>'0409'!E76</f>
        <v>32248.2</v>
      </c>
      <c r="F754" s="129">
        <f t="shared" si="157"/>
        <v>34663</v>
      </c>
      <c r="G754" s="132">
        <f t="shared" si="158"/>
        <v>44690.9</v>
      </c>
      <c r="H754" s="13">
        <f t="shared" si="159"/>
        <v>-22.438348746612846</v>
      </c>
      <c r="I754" s="13">
        <f t="shared" si="167"/>
        <v>947.59999999999854</v>
      </c>
      <c r="J754" s="266">
        <f t="shared" si="168"/>
        <v>906.59999999999854</v>
      </c>
    </row>
    <row r="755" spans="1:12" x14ac:dyDescent="0.25">
      <c r="A755" s="10">
        <f t="shared" si="160"/>
        <v>43937</v>
      </c>
      <c r="B755">
        <f>'0416'!B77</f>
        <v>13740</v>
      </c>
      <c r="C755">
        <f>'0416'!C77</f>
        <v>11973.9</v>
      </c>
      <c r="D755" s="125">
        <v>21582.3</v>
      </c>
      <c r="E755">
        <f>'0416'!E77</f>
        <v>33496.9</v>
      </c>
      <c r="F755" s="129">
        <f t="shared" si="157"/>
        <v>35322.300000000003</v>
      </c>
      <c r="G755" s="132">
        <f t="shared" si="158"/>
        <v>45470.8</v>
      </c>
      <c r="H755" s="13">
        <f t="shared" si="159"/>
        <v>-22.318718826147766</v>
      </c>
      <c r="I755" s="13">
        <f t="shared" si="167"/>
        <v>779.90000000000146</v>
      </c>
      <c r="J755" s="266">
        <f t="shared" si="168"/>
        <v>659.30000000000291</v>
      </c>
    </row>
    <row r="756" spans="1:12" x14ac:dyDescent="0.25">
      <c r="A756" s="10">
        <f t="shared" si="160"/>
        <v>43944</v>
      </c>
      <c r="B756">
        <f>'0423'!B80</f>
        <v>14045.2</v>
      </c>
      <c r="C756">
        <f>'0423'!C80</f>
        <v>11194.3</v>
      </c>
      <c r="D756" s="125">
        <v>22633.8</v>
      </c>
      <c r="E756">
        <f>'0423'!E80</f>
        <v>34863</v>
      </c>
      <c r="F756" s="129">
        <f t="shared" si="157"/>
        <v>36679</v>
      </c>
      <c r="G756" s="132">
        <f t="shared" si="158"/>
        <v>46057.3</v>
      </c>
      <c r="H756" s="13">
        <f t="shared" si="159"/>
        <v>-20.362244421622634</v>
      </c>
      <c r="I756" s="13">
        <f t="shared" si="167"/>
        <v>586.5</v>
      </c>
      <c r="J756" s="266">
        <f t="shared" si="168"/>
        <v>1356.6999999999971</v>
      </c>
    </row>
    <row r="757" spans="1:12" x14ac:dyDescent="0.25">
      <c r="A757" s="10">
        <f t="shared" si="160"/>
        <v>43951</v>
      </c>
      <c r="B757">
        <f>'0430'!B80</f>
        <v>13419.4</v>
      </c>
      <c r="C757">
        <f>'0430'!C80</f>
        <v>10327.799999999999</v>
      </c>
      <c r="D757" s="125">
        <v>24034.2</v>
      </c>
      <c r="E757">
        <f>'0430'!E80</f>
        <v>36017</v>
      </c>
      <c r="F757" s="129">
        <f t="shared" si="157"/>
        <v>37453.599999999999</v>
      </c>
      <c r="G757" s="132">
        <f t="shared" si="158"/>
        <v>46344.800000000003</v>
      </c>
      <c r="H757" s="13">
        <f t="shared" si="159"/>
        <v>-19.184892371959748</v>
      </c>
      <c r="I757" s="13">
        <f t="shared" si="167"/>
        <v>287.5</v>
      </c>
      <c r="J757" s="266">
        <f t="shared" si="168"/>
        <v>774.59999999999854</v>
      </c>
      <c r="K757">
        <f>'0430'!F80</f>
        <v>2813.4</v>
      </c>
    </row>
    <row r="758" spans="1:12" x14ac:dyDescent="0.25">
      <c r="A758" s="10">
        <f t="shared" si="160"/>
        <v>43958</v>
      </c>
      <c r="B758">
        <f>'0507'!B80</f>
        <v>13181.6</v>
      </c>
      <c r="C758">
        <f>'0507'!C80</f>
        <v>9897.2999999999993</v>
      </c>
      <c r="D758" s="125">
        <v>25345.3</v>
      </c>
      <c r="E758">
        <f>'0507'!E80</f>
        <v>37000.9</v>
      </c>
      <c r="F758" s="129">
        <f t="shared" si="157"/>
        <v>38526.9</v>
      </c>
      <c r="G758" s="132">
        <f t="shared" si="158"/>
        <v>46898.2</v>
      </c>
      <c r="H758" s="13">
        <f t="shared" si="159"/>
        <v>-17.849938803621455</v>
      </c>
      <c r="I758" s="13">
        <f t="shared" si="167"/>
        <v>553.39999999999418</v>
      </c>
      <c r="J758" s="266">
        <f t="shared" si="168"/>
        <v>1073.3000000000029</v>
      </c>
      <c r="K758">
        <f>'0507'!F80</f>
        <v>3367.9</v>
      </c>
      <c r="L758" s="13">
        <f t="shared" ref="L758:L771" si="169">+K758-K757</f>
        <v>554.5</v>
      </c>
    </row>
    <row r="759" spans="1:12" x14ac:dyDescent="0.25">
      <c r="A759" s="10">
        <f t="shared" si="160"/>
        <v>43965</v>
      </c>
      <c r="B759">
        <f>'0514'!B80</f>
        <v>12804.5</v>
      </c>
      <c r="C759">
        <f>'0514'!C80</f>
        <v>9460.1</v>
      </c>
      <c r="D759" s="125">
        <v>26606.6</v>
      </c>
      <c r="E759">
        <f>'0514'!E80</f>
        <v>37880.199999999997</v>
      </c>
      <c r="F759" s="129">
        <f t="shared" si="157"/>
        <v>39411.1</v>
      </c>
      <c r="G759" s="132">
        <f t="shared" si="158"/>
        <v>47340.299999999996</v>
      </c>
      <c r="H759" s="13">
        <f t="shared" si="159"/>
        <v>-16.749365762363144</v>
      </c>
      <c r="I759" s="13">
        <f t="shared" si="167"/>
        <v>442.09999999999854</v>
      </c>
      <c r="J759" s="266">
        <f t="shared" si="168"/>
        <v>884.19999999999709</v>
      </c>
      <c r="K759">
        <f>'0514'!F80</f>
        <v>3338.5</v>
      </c>
      <c r="L759" s="13">
        <f t="shared" si="169"/>
        <v>-29.400000000000091</v>
      </c>
    </row>
    <row r="760" spans="1:12" x14ac:dyDescent="0.25">
      <c r="A760" s="10">
        <f t="shared" si="160"/>
        <v>43972</v>
      </c>
      <c r="B760">
        <f>'0521'!B81</f>
        <v>12170.5</v>
      </c>
      <c r="C760">
        <f>'0521'!C81</f>
        <v>8646.5</v>
      </c>
      <c r="D760">
        <f>'0521'!D81</f>
        <v>27667.8</v>
      </c>
      <c r="E760">
        <f>'0521'!E81</f>
        <v>39600.6</v>
      </c>
      <c r="F760" s="129">
        <f t="shared" si="157"/>
        <v>39838.300000000003</v>
      </c>
      <c r="G760" s="132">
        <f t="shared" si="158"/>
        <v>48247.1</v>
      </c>
      <c r="H760" s="13">
        <f t="shared" si="159"/>
        <v>-17.428612289650559</v>
      </c>
      <c r="I760" s="13">
        <f t="shared" si="167"/>
        <v>906.80000000000291</v>
      </c>
      <c r="J760" s="266">
        <f t="shared" si="168"/>
        <v>427.20000000000437</v>
      </c>
      <c r="K760">
        <f>'0521'!F81</f>
        <v>3385</v>
      </c>
      <c r="L760" s="13">
        <f t="shared" si="169"/>
        <v>46.5</v>
      </c>
    </row>
    <row r="761" spans="1:12" x14ac:dyDescent="0.25">
      <c r="A761" s="10">
        <f t="shared" si="160"/>
        <v>43979</v>
      </c>
      <c r="B761">
        <f>'0528'!B81</f>
        <v>11461.2</v>
      </c>
      <c r="C761">
        <f>'0528'!C81</f>
        <v>7867.7</v>
      </c>
      <c r="D761" s="125">
        <v>29011.1</v>
      </c>
      <c r="E761">
        <f>'0528'!E81</f>
        <v>40370.5</v>
      </c>
      <c r="F761" s="129">
        <f>+B761+D761</f>
        <v>40472.300000000003</v>
      </c>
      <c r="G761" s="132">
        <f t="shared" ref="G761:G789" si="170">+C761+E761</f>
        <v>48238.2</v>
      </c>
      <c r="H761" s="13">
        <f t="shared" ref="H761:H802" si="171">+(F761/G761-1)*100</f>
        <v>-16.099066714761324</v>
      </c>
      <c r="I761" s="13">
        <f t="shared" si="167"/>
        <v>-8.9000000000014552</v>
      </c>
      <c r="J761" s="266">
        <f t="shared" si="168"/>
        <v>634</v>
      </c>
      <c r="K761">
        <f>'0528'!F81</f>
        <v>3412.5</v>
      </c>
      <c r="L761" s="13">
        <f t="shared" si="169"/>
        <v>27.5</v>
      </c>
    </row>
    <row r="762" spans="1:12" x14ac:dyDescent="0.25">
      <c r="A762" s="10">
        <f t="shared" si="160"/>
        <v>43986</v>
      </c>
      <c r="B762">
        <f>'0604'!B81</f>
        <v>10880.7</v>
      </c>
      <c r="C762">
        <f>'0604'!C81</f>
        <v>7147.6</v>
      </c>
      <c r="D762">
        <f>'0604'!D81</f>
        <v>30252.2</v>
      </c>
      <c r="E762">
        <f>'0604'!E81</f>
        <v>41259.1</v>
      </c>
      <c r="F762" s="129">
        <f t="shared" ref="F762:F789" si="172">+B762+D762</f>
        <v>41132.9</v>
      </c>
      <c r="G762" s="132">
        <f t="shared" si="170"/>
        <v>48406.7</v>
      </c>
      <c r="H762" s="13">
        <f t="shared" si="171"/>
        <v>-15.026432291397674</v>
      </c>
      <c r="I762" s="13">
        <f t="shared" si="167"/>
        <v>168.5</v>
      </c>
      <c r="J762" s="266">
        <f t="shared" si="168"/>
        <v>660.59999999999854</v>
      </c>
      <c r="K762">
        <f>'0604'!F81</f>
        <v>3438.5</v>
      </c>
      <c r="L762" s="13">
        <f t="shared" si="169"/>
        <v>26</v>
      </c>
    </row>
    <row r="763" spans="1:12" x14ac:dyDescent="0.25">
      <c r="A763" s="10">
        <f t="shared" si="160"/>
        <v>43993</v>
      </c>
      <c r="B763">
        <f>'0611'!B80</f>
        <v>10361.1</v>
      </c>
      <c r="C763">
        <f>'0611'!C80</f>
        <v>6545.1</v>
      </c>
      <c r="D763">
        <f>'0611'!D80</f>
        <v>31129.7</v>
      </c>
      <c r="E763">
        <f>'0611'!E80</f>
        <v>41900</v>
      </c>
      <c r="F763" s="129">
        <f t="shared" si="172"/>
        <v>41490.800000000003</v>
      </c>
      <c r="G763" s="132">
        <f t="shared" si="170"/>
        <v>48445.1</v>
      </c>
      <c r="H763" s="13">
        <f t="shared" si="171"/>
        <v>-14.355012168413307</v>
      </c>
      <c r="I763" s="13">
        <f t="shared" si="167"/>
        <v>38.400000000001455</v>
      </c>
      <c r="J763" s="266">
        <f t="shared" si="168"/>
        <v>357.90000000000146</v>
      </c>
      <c r="K763">
        <f>'0611'!F80</f>
        <v>3553.2</v>
      </c>
      <c r="L763" s="13">
        <f t="shared" si="169"/>
        <v>114.69999999999982</v>
      </c>
    </row>
    <row r="764" spans="1:12" x14ac:dyDescent="0.25">
      <c r="A764" s="10">
        <f t="shared" si="160"/>
        <v>44000</v>
      </c>
      <c r="B764">
        <f>'0618'!B80</f>
        <v>9509.7000000000007</v>
      </c>
      <c r="C764">
        <f>'0618'!C80</f>
        <v>6143.6</v>
      </c>
      <c r="D764">
        <f>'0618'!D80</f>
        <v>32442.7</v>
      </c>
      <c r="E764">
        <f>'0618'!E80</f>
        <v>42596.4</v>
      </c>
      <c r="F764" s="129">
        <f t="shared" si="172"/>
        <v>41952.4</v>
      </c>
      <c r="G764" s="132">
        <f t="shared" si="170"/>
        <v>48740</v>
      </c>
      <c r="H764" s="13">
        <f t="shared" si="171"/>
        <v>-13.92613869511694</v>
      </c>
      <c r="I764" s="13">
        <f t="shared" si="167"/>
        <v>294.90000000000146</v>
      </c>
      <c r="J764" s="266">
        <f t="shared" si="168"/>
        <v>461.59999999999854</v>
      </c>
      <c r="K764">
        <f>'0618'!F80</f>
        <v>3630.2</v>
      </c>
      <c r="L764" s="13">
        <f t="shared" si="169"/>
        <v>77</v>
      </c>
    </row>
    <row r="765" spans="1:12" x14ac:dyDescent="0.25">
      <c r="A765" s="10">
        <f t="shared" si="160"/>
        <v>44007</v>
      </c>
      <c r="B765">
        <f>'0625'!B80</f>
        <v>8430.9</v>
      </c>
      <c r="C765">
        <f>'0625'!C80</f>
        <v>6025.9</v>
      </c>
      <c r="D765">
        <f>'0625'!D80</f>
        <v>33882.6</v>
      </c>
      <c r="E765">
        <f>'0625'!E80</f>
        <v>42889.7</v>
      </c>
      <c r="F765" s="129">
        <f t="shared" si="172"/>
        <v>42313.5</v>
      </c>
      <c r="G765" s="132">
        <f t="shared" si="170"/>
        <v>48915.6</v>
      </c>
      <c r="H765" s="13">
        <f t="shared" si="171"/>
        <v>-13.496921227583837</v>
      </c>
      <c r="I765" s="13">
        <f t="shared" si="167"/>
        <v>175.59999999999854</v>
      </c>
      <c r="J765" s="266">
        <f t="shared" si="168"/>
        <v>361.09999999999854</v>
      </c>
      <c r="K765">
        <f>'0625'!F80</f>
        <v>3892.9</v>
      </c>
      <c r="L765" s="13">
        <f t="shared" si="169"/>
        <v>262.70000000000027</v>
      </c>
    </row>
    <row r="766" spans="1:12" x14ac:dyDescent="0.25">
      <c r="A766" s="10">
        <f t="shared" ref="A766:A829" si="173">+A765+7</f>
        <v>44014</v>
      </c>
      <c r="B766">
        <f>'0702'!B80</f>
        <v>7541.8</v>
      </c>
      <c r="C766">
        <f>'0702'!C80</f>
        <v>5395.5</v>
      </c>
      <c r="D766">
        <f>'0702'!D80</f>
        <v>34966.9</v>
      </c>
      <c r="E766">
        <f>'0702'!E80</f>
        <v>44025.5</v>
      </c>
      <c r="F766" s="129">
        <f t="shared" si="172"/>
        <v>42508.700000000004</v>
      </c>
      <c r="G766" s="132">
        <f t="shared" si="170"/>
        <v>49421</v>
      </c>
      <c r="H766" s="13">
        <f t="shared" si="171"/>
        <v>-13.986564415936531</v>
      </c>
      <c r="I766" s="13">
        <f t="shared" si="167"/>
        <v>505.40000000000146</v>
      </c>
      <c r="J766" s="266">
        <f>+F766-F765</f>
        <v>195.20000000000437</v>
      </c>
      <c r="K766">
        <f>'0702'!F80</f>
        <v>4706.3</v>
      </c>
      <c r="L766" s="13">
        <f t="shared" si="169"/>
        <v>813.40000000000009</v>
      </c>
    </row>
    <row r="767" spans="1:12" x14ac:dyDescent="0.25">
      <c r="A767" s="10">
        <f t="shared" si="173"/>
        <v>44021</v>
      </c>
      <c r="B767">
        <f>'0709'!B80</f>
        <v>7508.6</v>
      </c>
      <c r="C767">
        <f>'0709'!C80</f>
        <v>4913.1000000000004</v>
      </c>
      <c r="D767">
        <f>'0709'!D80</f>
        <v>35981.199999999997</v>
      </c>
      <c r="E767">
        <f>'0709'!E80</f>
        <v>44708</v>
      </c>
      <c r="F767" s="129">
        <f t="shared" si="172"/>
        <v>43489.799999999996</v>
      </c>
      <c r="G767" s="132">
        <f t="shared" si="170"/>
        <v>49621.1</v>
      </c>
      <c r="H767" s="13">
        <f t="shared" si="171"/>
        <v>-12.356235553020801</v>
      </c>
      <c r="I767" s="13">
        <f t="shared" si="167"/>
        <v>200.09999999999854</v>
      </c>
      <c r="J767" s="266">
        <f>+F767-F766</f>
        <v>981.09999999999127</v>
      </c>
      <c r="K767">
        <f>'0709'!F80</f>
        <v>5361.7</v>
      </c>
      <c r="L767" s="13">
        <f t="shared" si="169"/>
        <v>655.39999999999964</v>
      </c>
    </row>
    <row r="768" spans="1:12" x14ac:dyDescent="0.25">
      <c r="A768" s="10">
        <f t="shared" si="173"/>
        <v>44028</v>
      </c>
      <c r="B768">
        <f>'0716'!B80</f>
        <v>6678.2</v>
      </c>
      <c r="C768">
        <f>'0716'!C80</f>
        <v>4455.7</v>
      </c>
      <c r="D768">
        <f>'0716'!D80</f>
        <v>37032.1</v>
      </c>
      <c r="E768">
        <f>'0716'!E80</f>
        <v>45286.6</v>
      </c>
      <c r="F768" s="129">
        <f t="shared" si="172"/>
        <v>43710.299999999996</v>
      </c>
      <c r="G768" s="132">
        <f t="shared" si="170"/>
        <v>49742.299999999996</v>
      </c>
      <c r="H768" s="13">
        <f t="shared" si="171"/>
        <v>-12.126499980901572</v>
      </c>
      <c r="I768" s="13">
        <f t="shared" si="167"/>
        <v>121.19999999999709</v>
      </c>
      <c r="J768" s="266">
        <f>+F768-F767</f>
        <v>220.5</v>
      </c>
      <c r="K768">
        <f>'0716'!F80</f>
        <v>7688.9</v>
      </c>
      <c r="L768" s="13">
        <f t="shared" si="169"/>
        <v>2327.1999999999998</v>
      </c>
    </row>
    <row r="769" spans="1:12" x14ac:dyDescent="0.25">
      <c r="A769" s="10">
        <f t="shared" si="173"/>
        <v>44035</v>
      </c>
      <c r="B769">
        <f>'0723'!B80</f>
        <v>5677.7</v>
      </c>
      <c r="C769">
        <f>'0723'!C80</f>
        <v>3894.6</v>
      </c>
      <c r="D769">
        <f>'0723'!D80</f>
        <v>38003.4</v>
      </c>
      <c r="E769">
        <f>'0723'!E80</f>
        <v>45990.7</v>
      </c>
      <c r="F769" s="129">
        <f>+B769+D769</f>
        <v>43681.1</v>
      </c>
      <c r="G769" s="132">
        <f t="shared" si="170"/>
        <v>49885.299999999996</v>
      </c>
      <c r="H769" s="13">
        <f t="shared" si="171"/>
        <v>-12.43693031814983</v>
      </c>
      <c r="I769" s="13">
        <f t="shared" si="167"/>
        <v>143</v>
      </c>
      <c r="J769" s="266">
        <f>+F769-F768</f>
        <v>-29.19999999999709</v>
      </c>
      <c r="K769">
        <f>'0723'!F80</f>
        <v>8327.6</v>
      </c>
      <c r="L769" s="13">
        <f t="shared" si="169"/>
        <v>638.70000000000073</v>
      </c>
    </row>
    <row r="770" spans="1:12" x14ac:dyDescent="0.25">
      <c r="A770" s="10">
        <f t="shared" si="173"/>
        <v>44042</v>
      </c>
      <c r="B770">
        <f>'0730'!B80</f>
        <v>5093.8</v>
      </c>
      <c r="C770">
        <f>'0730'!C80</f>
        <v>3244.5</v>
      </c>
      <c r="D770">
        <f>'0730'!D80</f>
        <v>38688.800000000003</v>
      </c>
      <c r="E770">
        <f>'0730'!E80</f>
        <v>46683.3</v>
      </c>
      <c r="F770" s="129">
        <f t="shared" si="172"/>
        <v>43782.600000000006</v>
      </c>
      <c r="G770" s="132">
        <f t="shared" si="170"/>
        <v>49927.8</v>
      </c>
      <c r="H770" s="13">
        <f t="shared" si="171"/>
        <v>-12.308173001814616</v>
      </c>
      <c r="I770" s="13">
        <f t="shared" si="167"/>
        <v>42.500000000007276</v>
      </c>
      <c r="J770" s="266">
        <f>+F770-F769</f>
        <v>101.50000000000728</v>
      </c>
      <c r="K770">
        <f>'0730'!F80</f>
        <v>10927.1</v>
      </c>
      <c r="L770" s="13">
        <f t="shared" si="169"/>
        <v>2599.5</v>
      </c>
    </row>
    <row r="771" spans="1:12" x14ac:dyDescent="0.25">
      <c r="A771" s="10">
        <f t="shared" si="173"/>
        <v>44049</v>
      </c>
      <c r="B771">
        <f>'0806'!B80</f>
        <v>4137.8999999999996</v>
      </c>
      <c r="C771">
        <f>'0806'!C80</f>
        <v>2592.8000000000002</v>
      </c>
      <c r="D771">
        <f>'0806'!D80</f>
        <v>40021.9</v>
      </c>
      <c r="E771">
        <f>'0806'!E80</f>
        <v>47391.199999999997</v>
      </c>
      <c r="F771" s="129">
        <f t="shared" si="172"/>
        <v>44159.8</v>
      </c>
      <c r="G771" s="132">
        <f t="shared" si="170"/>
        <v>49984</v>
      </c>
      <c r="H771" s="13">
        <f t="shared" si="171"/>
        <v>-11.652128681177976</v>
      </c>
      <c r="I771" s="13">
        <f t="shared" si="167"/>
        <v>56.19999999999709</v>
      </c>
      <c r="J771" s="266">
        <f t="shared" si="168"/>
        <v>377.19999999999709</v>
      </c>
      <c r="K771">
        <f>'0806'!F80</f>
        <v>11480.3</v>
      </c>
      <c r="L771" s="13">
        <f t="shared" si="169"/>
        <v>553.19999999999891</v>
      </c>
    </row>
    <row r="772" spans="1:12" x14ac:dyDescent="0.25">
      <c r="A772" s="10">
        <f t="shared" si="173"/>
        <v>44056</v>
      </c>
      <c r="B772">
        <f>'0813'!B79</f>
        <v>3002.5</v>
      </c>
      <c r="C772">
        <f>'0813'!C79</f>
        <v>2172.4</v>
      </c>
      <c r="D772">
        <f>'0813'!D79</f>
        <v>41218.9</v>
      </c>
      <c r="E772">
        <f>'0813'!E79</f>
        <v>47930.9</v>
      </c>
      <c r="F772" s="129">
        <f t="shared" si="172"/>
        <v>44221.4</v>
      </c>
      <c r="G772" s="132">
        <f t="shared" si="170"/>
        <v>50103.3</v>
      </c>
      <c r="H772" s="13">
        <f t="shared" si="171"/>
        <v>-11.739546097762021</v>
      </c>
      <c r="I772" s="13">
        <f t="shared" ref="I772:I780" si="174">+G772-G771</f>
        <v>119.30000000000291</v>
      </c>
      <c r="J772" s="266">
        <f t="shared" ref="J772:J780" si="175">+F772-F771</f>
        <v>61.599999999998545</v>
      </c>
      <c r="K772">
        <f>'0813'!F79</f>
        <v>12203.6</v>
      </c>
      <c r="L772" s="13">
        <f>+K772-K771</f>
        <v>723.30000000000109</v>
      </c>
    </row>
    <row r="773" spans="1:12" x14ac:dyDescent="0.25">
      <c r="A773" s="10">
        <f t="shared" si="173"/>
        <v>44063</v>
      </c>
      <c r="B773">
        <f>'0820'!B79</f>
        <v>2333.8000000000002</v>
      </c>
      <c r="C773">
        <f>'0820'!C79</f>
        <v>1558.6</v>
      </c>
      <c r="D773">
        <f>'0820'!D79</f>
        <v>42158</v>
      </c>
      <c r="E773">
        <f>'0820'!E79</f>
        <v>48542.1</v>
      </c>
      <c r="F773" s="129">
        <f t="shared" si="172"/>
        <v>44491.8</v>
      </c>
      <c r="G773" s="132">
        <f t="shared" si="170"/>
        <v>50100.7</v>
      </c>
      <c r="H773" s="13">
        <f t="shared" si="171"/>
        <v>-11.195252760939455</v>
      </c>
      <c r="I773" s="13">
        <f>+G773-G772</f>
        <v>-2.6000000000058208</v>
      </c>
      <c r="J773" s="266">
        <f t="shared" si="175"/>
        <v>270.40000000000146</v>
      </c>
      <c r="K773" s="274">
        <f>'0820'!F79</f>
        <v>13384.1</v>
      </c>
      <c r="L773" s="13">
        <f>+K773-K772</f>
        <v>1180.5</v>
      </c>
    </row>
    <row r="774" spans="1:12" x14ac:dyDescent="0.25">
      <c r="A774" s="10">
        <f t="shared" si="173"/>
        <v>44070</v>
      </c>
      <c r="B774">
        <f>'0827'!B79</f>
        <v>1965.3</v>
      </c>
      <c r="C774">
        <f>'0827'!C79</f>
        <v>1010.8</v>
      </c>
      <c r="D774">
        <f>'0827'!D79</f>
        <v>42622.2</v>
      </c>
      <c r="E774">
        <f>'0827'!E79</f>
        <v>48924.1</v>
      </c>
      <c r="F774" s="129">
        <f t="shared" si="172"/>
        <v>44587.5</v>
      </c>
      <c r="G774" s="132">
        <f t="shared" si="170"/>
        <v>49934.9</v>
      </c>
      <c r="H774" s="13">
        <f t="shared" si="171"/>
        <v>-10.708742783103609</v>
      </c>
      <c r="I774" s="13">
        <f t="shared" si="174"/>
        <v>-165.79999999999563</v>
      </c>
      <c r="J774" s="266">
        <f t="shared" si="175"/>
        <v>95.69999999999709</v>
      </c>
      <c r="K774">
        <f>'0827'!F79</f>
        <v>15773.2</v>
      </c>
      <c r="L774" s="13">
        <f>+K774-K773</f>
        <v>2389.1000000000004</v>
      </c>
    </row>
    <row r="775" spans="1:12" x14ac:dyDescent="0.25">
      <c r="A775" s="10">
        <f t="shared" si="173"/>
        <v>44077</v>
      </c>
      <c r="B775">
        <f>'0903'!B51</f>
        <v>18601.2</v>
      </c>
      <c r="C775">
        <f>'0903'!C51</f>
        <v>6778.1</v>
      </c>
      <c r="D775">
        <f>'0903'!D51</f>
        <v>245.7</v>
      </c>
      <c r="E775">
        <f>'0903'!E51</f>
        <v>412.2</v>
      </c>
      <c r="F775" s="129">
        <f t="shared" si="172"/>
        <v>18846.900000000001</v>
      </c>
      <c r="G775" s="132">
        <f>+C775+E775</f>
        <v>7190.3</v>
      </c>
      <c r="H775" s="13">
        <f t="shared" si="171"/>
        <v>162.1156279988318</v>
      </c>
      <c r="I775" s="13">
        <f t="shared" si="174"/>
        <v>-42744.6</v>
      </c>
      <c r="J775" s="275">
        <f>B775-K774+(D775)-1250.4</f>
        <v>1823.2999999999997</v>
      </c>
    </row>
    <row r="776" spans="1:12" x14ac:dyDescent="0.25">
      <c r="A776" s="10">
        <f t="shared" si="173"/>
        <v>44084</v>
      </c>
      <c r="B776">
        <f>'0910'!B54</f>
        <v>19308.400000000001</v>
      </c>
      <c r="C776">
        <f>'0910'!C54</f>
        <v>7785.4</v>
      </c>
      <c r="D776">
        <f>'0910'!D54</f>
        <v>1147.7</v>
      </c>
      <c r="E776">
        <f>'0910'!E54</f>
        <v>869.6</v>
      </c>
      <c r="F776" s="129">
        <f t="shared" si="172"/>
        <v>20456.100000000002</v>
      </c>
      <c r="G776" s="132">
        <f t="shared" si="170"/>
        <v>8655</v>
      </c>
      <c r="H776" s="13">
        <f t="shared" si="171"/>
        <v>136.35008665511265</v>
      </c>
      <c r="I776" s="13">
        <f t="shared" si="174"/>
        <v>1464.6999999999998</v>
      </c>
      <c r="J776" s="266">
        <f t="shared" si="175"/>
        <v>1609.2000000000007</v>
      </c>
    </row>
    <row r="777" spans="1:12" x14ac:dyDescent="0.25">
      <c r="A777" s="10">
        <f t="shared" si="173"/>
        <v>44091</v>
      </c>
      <c r="B777">
        <f>'0917'!B56</f>
        <v>20602.2</v>
      </c>
      <c r="C777">
        <f>'0917'!C56</f>
        <v>8000.4</v>
      </c>
      <c r="D777">
        <f>'0917'!D56</f>
        <v>1992.9</v>
      </c>
      <c r="E777">
        <f>'0917'!E56</f>
        <v>1148.5</v>
      </c>
      <c r="F777" s="129">
        <f t="shared" si="172"/>
        <v>22595.100000000002</v>
      </c>
      <c r="G777" s="132">
        <f t="shared" si="170"/>
        <v>9148.9</v>
      </c>
      <c r="H777" s="13">
        <f t="shared" si="171"/>
        <v>146.97067407010684</v>
      </c>
      <c r="I777" s="13">
        <f t="shared" si="174"/>
        <v>493.89999999999964</v>
      </c>
      <c r="J777" s="266">
        <f t="shared" si="175"/>
        <v>2139</v>
      </c>
    </row>
    <row r="778" spans="1:12" x14ac:dyDescent="0.25">
      <c r="A778" s="10">
        <f t="shared" si="173"/>
        <v>44098</v>
      </c>
      <c r="B778">
        <f>'0924'!B57</f>
        <v>21879.200000000001</v>
      </c>
      <c r="C778">
        <f>'0924'!C57</f>
        <v>8104.7</v>
      </c>
      <c r="D778">
        <f>'0924'!D57</f>
        <v>2743</v>
      </c>
      <c r="E778">
        <f>'0924'!E57</f>
        <v>1606.8</v>
      </c>
      <c r="F778" s="129">
        <f t="shared" si="172"/>
        <v>24622.2</v>
      </c>
      <c r="G778" s="132">
        <f t="shared" si="170"/>
        <v>9711.5</v>
      </c>
      <c r="H778" s="13">
        <f t="shared" si="171"/>
        <v>153.53652885754005</v>
      </c>
      <c r="I778" s="13">
        <f t="shared" si="174"/>
        <v>562.60000000000036</v>
      </c>
      <c r="J778" s="266">
        <f t="shared" si="175"/>
        <v>2027.0999999999985</v>
      </c>
    </row>
    <row r="779" spans="1:12" x14ac:dyDescent="0.25">
      <c r="A779" s="10">
        <f t="shared" si="173"/>
        <v>44105</v>
      </c>
      <c r="B779">
        <f>'1001'!B57</f>
        <v>22170</v>
      </c>
      <c r="C779">
        <f>'1001'!C57</f>
        <v>7914.8</v>
      </c>
      <c r="D779">
        <f>'1001'!D57</f>
        <v>3677.8</v>
      </c>
      <c r="E779">
        <f>'1001'!E57</f>
        <v>2081.1999999999998</v>
      </c>
      <c r="F779" s="129">
        <f t="shared" si="172"/>
        <v>25847.8</v>
      </c>
      <c r="G779" s="132">
        <f t="shared" si="170"/>
        <v>9996</v>
      </c>
      <c r="H779" s="13">
        <f t="shared" si="171"/>
        <v>158.58143257302922</v>
      </c>
      <c r="I779" s="13">
        <f t="shared" si="174"/>
        <v>284.5</v>
      </c>
      <c r="J779" s="266">
        <f t="shared" si="175"/>
        <v>1225.5999999999985</v>
      </c>
    </row>
    <row r="780" spans="1:12" x14ac:dyDescent="0.25">
      <c r="A780" s="10">
        <f t="shared" si="173"/>
        <v>44112</v>
      </c>
      <c r="B780">
        <f>'1008'!B58</f>
        <v>22010.1</v>
      </c>
      <c r="C780">
        <f>'1008'!C58</f>
        <v>7726.8</v>
      </c>
      <c r="D780">
        <f>'1008'!D58</f>
        <v>4492.8999999999996</v>
      </c>
      <c r="E780">
        <f>'1008'!E58</f>
        <v>2637.8</v>
      </c>
      <c r="F780" s="129">
        <f t="shared" si="172"/>
        <v>26503</v>
      </c>
      <c r="G780" s="132">
        <f t="shared" si="170"/>
        <v>10364.6</v>
      </c>
      <c r="H780" s="13">
        <f t="shared" si="171"/>
        <v>155.7069254964012</v>
      </c>
      <c r="I780" s="13">
        <f t="shared" si="174"/>
        <v>368.60000000000036</v>
      </c>
      <c r="J780" s="266">
        <f t="shared" si="175"/>
        <v>655.20000000000073</v>
      </c>
    </row>
    <row r="781" spans="1:12" x14ac:dyDescent="0.25">
      <c r="A781" s="10">
        <f t="shared" si="173"/>
        <v>44119</v>
      </c>
      <c r="B781">
        <f>'1015'!B58</f>
        <v>22943.7</v>
      </c>
      <c r="C781">
        <f>'1015'!C58</f>
        <v>7729.2</v>
      </c>
      <c r="D781">
        <f>'1015'!D58</f>
        <v>5390.9</v>
      </c>
      <c r="E781">
        <f>'1015'!E58</f>
        <v>3126.8</v>
      </c>
      <c r="F781" s="129">
        <f t="shared" si="172"/>
        <v>28334.6</v>
      </c>
      <c r="G781" s="132">
        <f t="shared" si="170"/>
        <v>10856</v>
      </c>
      <c r="H781" s="13">
        <f t="shared" si="171"/>
        <v>161.00405305821664</v>
      </c>
      <c r="I781" s="13">
        <f t="shared" ref="I781:I792" si="176">+G781-G780</f>
        <v>491.39999999999964</v>
      </c>
      <c r="J781" s="266">
        <f>+F781-F780</f>
        <v>1831.5999999999985</v>
      </c>
    </row>
    <row r="782" spans="1:12" x14ac:dyDescent="0.25">
      <c r="A782" s="10">
        <f t="shared" si="173"/>
        <v>44126</v>
      </c>
      <c r="B782">
        <f>'1022'!B63</f>
        <v>24453.200000000001</v>
      </c>
      <c r="C782">
        <f>'1022'!C63</f>
        <v>7784</v>
      </c>
      <c r="D782">
        <f>'1022'!D63</f>
        <v>6125.1</v>
      </c>
      <c r="E782">
        <f>'1022'!E63</f>
        <v>3621.1</v>
      </c>
      <c r="F782" s="129">
        <f t="shared" si="172"/>
        <v>30578.300000000003</v>
      </c>
      <c r="G782" s="132">
        <f t="shared" si="170"/>
        <v>11405.1</v>
      </c>
      <c r="H782" s="13">
        <f t="shared" si="171"/>
        <v>168.11075746815024</v>
      </c>
      <c r="I782" s="13">
        <f t="shared" si="176"/>
        <v>549.10000000000036</v>
      </c>
      <c r="J782" s="266">
        <f t="shared" ref="J782:J792" si="177">+F782-F781</f>
        <v>2243.7000000000044</v>
      </c>
    </row>
    <row r="783" spans="1:12" x14ac:dyDescent="0.25">
      <c r="A783" s="10">
        <f t="shared" si="173"/>
        <v>44133</v>
      </c>
      <c r="B783">
        <f>'1029'!B65</f>
        <v>26335.3</v>
      </c>
      <c r="C783">
        <f>'1029'!C65</f>
        <v>7954.1</v>
      </c>
      <c r="D783">
        <f>'1029'!D65</f>
        <v>6853.9</v>
      </c>
      <c r="E783">
        <f>'1029'!E65</f>
        <v>3939</v>
      </c>
      <c r="F783" s="129">
        <f t="shared" si="172"/>
        <v>33189.199999999997</v>
      </c>
      <c r="G783" s="132">
        <f t="shared" si="170"/>
        <v>11893.1</v>
      </c>
      <c r="H783" s="13">
        <f t="shared" si="171"/>
        <v>179.06264977171637</v>
      </c>
      <c r="I783" s="13">
        <f t="shared" si="176"/>
        <v>488</v>
      </c>
      <c r="J783" s="266">
        <f t="shared" si="177"/>
        <v>2610.8999999999942</v>
      </c>
    </row>
    <row r="784" spans="1:12" x14ac:dyDescent="0.25">
      <c r="A784" s="10">
        <f t="shared" si="173"/>
        <v>44140</v>
      </c>
      <c r="B784">
        <f>'1105'!B66</f>
        <v>26582.7</v>
      </c>
      <c r="C784">
        <f>'1105'!C66</f>
        <v>7933.4</v>
      </c>
      <c r="D784">
        <f>'1105'!D66</f>
        <v>7584.8</v>
      </c>
      <c r="E784">
        <f>'1105'!E66</f>
        <v>4541.2</v>
      </c>
      <c r="F784" s="129">
        <f t="shared" si="172"/>
        <v>34167.5</v>
      </c>
      <c r="G784" s="132">
        <f t="shared" si="170"/>
        <v>12474.599999999999</v>
      </c>
      <c r="H784" s="13">
        <f t="shared" si="171"/>
        <v>173.8965578054607</v>
      </c>
      <c r="I784" s="13">
        <f t="shared" si="176"/>
        <v>581.49999999999818</v>
      </c>
      <c r="J784" s="266">
        <f t="shared" si="177"/>
        <v>978.30000000000291</v>
      </c>
    </row>
    <row r="785" spans="1:10" x14ac:dyDescent="0.25">
      <c r="A785" s="10">
        <f t="shared" si="173"/>
        <v>44147</v>
      </c>
      <c r="B785">
        <f>'1112'!B65</f>
        <v>26826.7</v>
      </c>
      <c r="C785">
        <f>'1112'!C65</f>
        <v>8048.4</v>
      </c>
      <c r="D785">
        <f>'1112'!D65</f>
        <v>8429.4</v>
      </c>
      <c r="E785">
        <f>'1112'!E65</f>
        <v>5214.3</v>
      </c>
      <c r="F785" s="129">
        <f t="shared" si="172"/>
        <v>35256.1</v>
      </c>
      <c r="G785" s="132">
        <f t="shared" si="170"/>
        <v>13262.7</v>
      </c>
      <c r="H785" s="13">
        <f t="shared" si="171"/>
        <v>165.82897901633902</v>
      </c>
      <c r="I785" s="13">
        <f t="shared" si="176"/>
        <v>788.10000000000218</v>
      </c>
      <c r="J785" s="266">
        <f t="shared" si="177"/>
        <v>1088.5999999999985</v>
      </c>
    </row>
    <row r="786" spans="1:10" x14ac:dyDescent="0.25">
      <c r="A786" s="10">
        <f t="shared" si="173"/>
        <v>44154</v>
      </c>
      <c r="B786">
        <f>'1119'!B65</f>
        <v>27621.1</v>
      </c>
      <c r="C786">
        <f>'1119'!C65</f>
        <v>8219.7999999999993</v>
      </c>
      <c r="D786">
        <f>'1119'!D65</f>
        <v>9300.6</v>
      </c>
      <c r="E786">
        <f>'1119'!E65</f>
        <v>5849.6</v>
      </c>
      <c r="F786" s="129">
        <f t="shared" si="172"/>
        <v>36921.699999999997</v>
      </c>
      <c r="G786" s="132">
        <f t="shared" si="170"/>
        <v>14069.4</v>
      </c>
      <c r="H786" s="13">
        <f t="shared" si="171"/>
        <v>162.42554764240126</v>
      </c>
      <c r="I786" s="13">
        <f t="shared" si="176"/>
        <v>806.69999999999891</v>
      </c>
      <c r="J786" s="266">
        <f t="shared" si="177"/>
        <v>1665.5999999999985</v>
      </c>
    </row>
    <row r="787" spans="1:10" x14ac:dyDescent="0.25">
      <c r="A787" s="10">
        <f t="shared" si="173"/>
        <v>44161</v>
      </c>
      <c r="B787">
        <f>'1126'!B66</f>
        <v>27920.3</v>
      </c>
      <c r="C787">
        <f>'1126'!C66</f>
        <v>8271.1</v>
      </c>
      <c r="D787">
        <f>'1126'!D66</f>
        <v>10372.9</v>
      </c>
      <c r="E787">
        <f>'1126'!E66</f>
        <v>6344.4</v>
      </c>
      <c r="F787" s="129">
        <f t="shared" si="172"/>
        <v>38293.199999999997</v>
      </c>
      <c r="G787" s="132">
        <f t="shared" si="170"/>
        <v>14615.5</v>
      </c>
      <c r="H787" s="13">
        <f t="shared" si="171"/>
        <v>162.0040368102357</v>
      </c>
      <c r="I787" s="13">
        <f t="shared" si="176"/>
        <v>546.10000000000036</v>
      </c>
      <c r="J787" s="266">
        <f t="shared" si="177"/>
        <v>1371.5</v>
      </c>
    </row>
    <row r="788" spans="1:10" x14ac:dyDescent="0.25">
      <c r="A788" s="10">
        <f t="shared" si="173"/>
        <v>44168</v>
      </c>
      <c r="B788">
        <f>'1203'!B66</f>
        <v>28567.5</v>
      </c>
      <c r="C788">
        <f>'1203'!C66</f>
        <v>8613.2999999999993</v>
      </c>
      <c r="D788">
        <f>'1203'!D66</f>
        <v>11087.8</v>
      </c>
      <c r="E788">
        <f>'1203'!E66</f>
        <v>6875.8</v>
      </c>
      <c r="F788" s="129">
        <f t="shared" si="172"/>
        <v>39655.300000000003</v>
      </c>
      <c r="G788" s="132">
        <f t="shared" si="170"/>
        <v>15489.099999999999</v>
      </c>
      <c r="H788" s="13">
        <f t="shared" si="171"/>
        <v>156.02068551432947</v>
      </c>
      <c r="I788" s="13">
        <f t="shared" si="176"/>
        <v>873.59999999999854</v>
      </c>
      <c r="J788" s="266">
        <f t="shared" si="177"/>
        <v>1362.1000000000058</v>
      </c>
    </row>
    <row r="789" spans="1:10" x14ac:dyDescent="0.25">
      <c r="A789" s="10">
        <f t="shared" si="173"/>
        <v>44175</v>
      </c>
      <c r="B789">
        <f>'1210'!B67</f>
        <v>29526.6</v>
      </c>
      <c r="C789">
        <f>'1210'!C67</f>
        <v>9602.6</v>
      </c>
      <c r="D789">
        <f>'1210'!D67</f>
        <v>12053.2</v>
      </c>
      <c r="E789">
        <f>'1210'!E67</f>
        <v>7595.8</v>
      </c>
      <c r="F789" s="129">
        <f t="shared" si="172"/>
        <v>41579.800000000003</v>
      </c>
      <c r="G789" s="132">
        <f t="shared" si="170"/>
        <v>17198.400000000001</v>
      </c>
      <c r="H789" s="13">
        <f t="shared" si="171"/>
        <v>141.76551307098336</v>
      </c>
      <c r="I789" s="13">
        <f t="shared" si="176"/>
        <v>1709.3000000000029</v>
      </c>
      <c r="J789" s="266">
        <f t="shared" si="177"/>
        <v>1924.5</v>
      </c>
    </row>
    <row r="790" spans="1:10" x14ac:dyDescent="0.25">
      <c r="A790" s="10">
        <f t="shared" si="173"/>
        <v>44182</v>
      </c>
      <c r="B790">
        <f>'1217'!B69</f>
        <v>29342.1</v>
      </c>
      <c r="C790">
        <f>'1217'!C69</f>
        <v>9895.6</v>
      </c>
      <c r="D790">
        <f>'1217'!D69</f>
        <v>12888.9</v>
      </c>
      <c r="E790">
        <f>'1217'!E69</f>
        <v>7927.6</v>
      </c>
      <c r="F790" s="129">
        <f t="shared" ref="F790:F802" si="178">+B790+D790</f>
        <v>42231</v>
      </c>
      <c r="G790" s="132">
        <f t="shared" ref="G790:G802" si="179">+C790+E790</f>
        <v>17823.2</v>
      </c>
      <c r="H790" s="13">
        <f t="shared" si="171"/>
        <v>136.9439831231204</v>
      </c>
      <c r="I790" s="13">
        <f t="shared" si="176"/>
        <v>624.79999999999927</v>
      </c>
      <c r="J790" s="266">
        <f t="shared" si="177"/>
        <v>651.19999999999709</v>
      </c>
    </row>
    <row r="791" spans="1:10" x14ac:dyDescent="0.25">
      <c r="A791" s="10">
        <f t="shared" si="173"/>
        <v>44189</v>
      </c>
      <c r="B791">
        <f>'1224'!B70</f>
        <v>28967</v>
      </c>
      <c r="C791">
        <f>'1224'!C70</f>
        <v>9979.6</v>
      </c>
      <c r="D791">
        <f>'1224'!D70</f>
        <v>14228.5</v>
      </c>
      <c r="E791">
        <f>'1224'!E70</f>
        <v>8375</v>
      </c>
      <c r="F791" s="129">
        <f t="shared" si="178"/>
        <v>43195.5</v>
      </c>
      <c r="G791" s="132">
        <f t="shared" si="179"/>
        <v>18354.599999999999</v>
      </c>
      <c r="H791" s="13">
        <f t="shared" si="171"/>
        <v>135.3388251446504</v>
      </c>
      <c r="I791" s="13">
        <f t="shared" si="176"/>
        <v>531.39999999999782</v>
      </c>
      <c r="J791" s="266">
        <f t="shared" si="177"/>
        <v>964.5</v>
      </c>
    </row>
    <row r="792" spans="1:10" x14ac:dyDescent="0.25">
      <c r="A792" s="10">
        <f t="shared" si="173"/>
        <v>44196</v>
      </c>
      <c r="B792">
        <f>'1231'!B70</f>
        <v>28688.1</v>
      </c>
      <c r="C792">
        <f>'1231'!C70</f>
        <v>9626.9</v>
      </c>
      <c r="D792">
        <f>'1231'!D70</f>
        <v>15256.3</v>
      </c>
      <c r="E792">
        <f>'1231'!E70</f>
        <v>8889.6</v>
      </c>
      <c r="F792" s="129">
        <f t="shared" si="178"/>
        <v>43944.399999999994</v>
      </c>
      <c r="G792" s="132">
        <f t="shared" si="179"/>
        <v>18516.5</v>
      </c>
      <c r="H792" s="13">
        <f t="shared" si="171"/>
        <v>137.32562849350577</v>
      </c>
      <c r="I792" s="13">
        <f t="shared" si="176"/>
        <v>161.90000000000146</v>
      </c>
      <c r="J792" s="266">
        <f t="shared" si="177"/>
        <v>748.89999999999418</v>
      </c>
    </row>
    <row r="793" spans="1:10" x14ac:dyDescent="0.25">
      <c r="A793" s="10">
        <f t="shared" si="173"/>
        <v>44203</v>
      </c>
      <c r="B793">
        <f>'0107'!B70</f>
        <v>28661.5</v>
      </c>
      <c r="C793">
        <f>'0107'!C70</f>
        <v>9867</v>
      </c>
      <c r="D793">
        <f>'0107'!D70</f>
        <v>16720.599999999999</v>
      </c>
      <c r="E793">
        <f>'0107'!E70</f>
        <v>9434.2999999999993</v>
      </c>
      <c r="F793" s="129">
        <f t="shared" si="178"/>
        <v>45382.1</v>
      </c>
      <c r="G793" s="132">
        <f t="shared" si="179"/>
        <v>19301.3</v>
      </c>
      <c r="H793" s="13">
        <f t="shared" si="171"/>
        <v>135.12457710102427</v>
      </c>
      <c r="I793" s="13">
        <f t="shared" ref="I793:I802" si="180">+G793-G792</f>
        <v>784.79999999999927</v>
      </c>
      <c r="J793" s="266">
        <f t="shared" ref="J793:J802" si="181">+F793-F792</f>
        <v>1437.7000000000044</v>
      </c>
    </row>
    <row r="794" spans="1:10" x14ac:dyDescent="0.25">
      <c r="A794" s="10">
        <f t="shared" si="173"/>
        <v>44210</v>
      </c>
      <c r="B794">
        <f>'0114'!B70</f>
        <v>29212.400000000001</v>
      </c>
      <c r="C794">
        <f>'0114'!C70</f>
        <v>10481.799999999999</v>
      </c>
      <c r="D794">
        <f>'0114'!D70</f>
        <v>17607.3</v>
      </c>
      <c r="E794">
        <f>'0114'!E70</f>
        <v>9826.2999999999993</v>
      </c>
      <c r="F794" s="129">
        <f t="shared" si="178"/>
        <v>46819.7</v>
      </c>
      <c r="G794" s="132">
        <f t="shared" si="179"/>
        <v>20308.099999999999</v>
      </c>
      <c r="H794" s="13">
        <f t="shared" si="171"/>
        <v>130.54692462613443</v>
      </c>
      <c r="I794" s="13">
        <f t="shared" si="180"/>
        <v>1006.7999999999993</v>
      </c>
      <c r="J794" s="266">
        <f t="shared" si="181"/>
        <v>1437.5999999999985</v>
      </c>
    </row>
    <row r="795" spans="1:10" x14ac:dyDescent="0.25">
      <c r="A795" s="10">
        <f t="shared" si="173"/>
        <v>44217</v>
      </c>
      <c r="B795">
        <f>'0121'!B72</f>
        <v>29648.799999999999</v>
      </c>
      <c r="C795">
        <f>'0121'!C72</f>
        <v>11034.5</v>
      </c>
      <c r="D795">
        <f>'0121'!D72</f>
        <v>19021.3</v>
      </c>
      <c r="E795">
        <f>'0121'!E72</f>
        <v>10508.3</v>
      </c>
      <c r="F795" s="129">
        <f t="shared" si="178"/>
        <v>48670.1</v>
      </c>
      <c r="G795" s="132">
        <f t="shared" si="179"/>
        <v>21542.799999999999</v>
      </c>
      <c r="H795" s="13">
        <f t="shared" si="171"/>
        <v>125.92281411887036</v>
      </c>
      <c r="I795" s="13">
        <f t="shared" si="180"/>
        <v>1234.7000000000007</v>
      </c>
      <c r="J795" s="266">
        <f t="shared" si="181"/>
        <v>1850.4000000000015</v>
      </c>
    </row>
    <row r="796" spans="1:10" x14ac:dyDescent="0.25">
      <c r="A796" s="10">
        <f t="shared" si="173"/>
        <v>44224</v>
      </c>
      <c r="B796">
        <f>'0128'!B72</f>
        <v>36089.800000000003</v>
      </c>
      <c r="C796">
        <f>'0128'!C72</f>
        <v>11683.3</v>
      </c>
      <c r="D796">
        <v>20016.7</v>
      </c>
      <c r="E796">
        <f>'0128'!E72</f>
        <v>11107.3</v>
      </c>
      <c r="F796" s="129">
        <f t="shared" si="178"/>
        <v>56106.5</v>
      </c>
      <c r="G796" s="132">
        <f t="shared" si="179"/>
        <v>22790.6</v>
      </c>
      <c r="H796" s="13">
        <f t="shared" si="171"/>
        <v>146.1826367010961</v>
      </c>
      <c r="I796" s="13">
        <f t="shared" si="180"/>
        <v>1247.7999999999993</v>
      </c>
      <c r="J796" s="266">
        <f t="shared" si="181"/>
        <v>7436.4000000000015</v>
      </c>
    </row>
    <row r="797" spans="1:10" x14ac:dyDescent="0.25">
      <c r="A797" s="10">
        <f t="shared" si="173"/>
        <v>44231</v>
      </c>
      <c r="B797">
        <f>'0204'!B73</f>
        <v>35972.699999999997</v>
      </c>
      <c r="C797">
        <f>'0204'!C73</f>
        <v>11869.4</v>
      </c>
      <c r="D797">
        <f>'0204'!D73</f>
        <v>21582.5</v>
      </c>
      <c r="E797">
        <f>'0204'!E73</f>
        <v>11890</v>
      </c>
      <c r="F797" s="129">
        <f t="shared" si="178"/>
        <v>57555.199999999997</v>
      </c>
      <c r="G797" s="132">
        <f t="shared" si="179"/>
        <v>23759.4</v>
      </c>
      <c r="H797" s="13">
        <f t="shared" si="171"/>
        <v>142.24180745305011</v>
      </c>
      <c r="I797" s="13">
        <f t="shared" si="180"/>
        <v>968.80000000000291</v>
      </c>
      <c r="J797" s="266">
        <f t="shared" si="181"/>
        <v>1448.6999999999971</v>
      </c>
    </row>
    <row r="798" spans="1:10" x14ac:dyDescent="0.25">
      <c r="A798" s="10">
        <f t="shared" si="173"/>
        <v>44238</v>
      </c>
      <c r="B798">
        <f>'0211'!B72</f>
        <v>35584.699999999997</v>
      </c>
      <c r="C798">
        <f>'0211'!C72</f>
        <v>12357.3</v>
      </c>
      <c r="D798">
        <f>'0211'!D72</f>
        <v>22969.599999999999</v>
      </c>
      <c r="E798">
        <f>'0211'!E72</f>
        <v>12650.9</v>
      </c>
      <c r="F798" s="129">
        <f t="shared" si="178"/>
        <v>58554.299999999996</v>
      </c>
      <c r="G798" s="132">
        <f t="shared" si="179"/>
        <v>25008.199999999997</v>
      </c>
      <c r="H798" s="13">
        <f t="shared" si="171"/>
        <v>134.14040194816099</v>
      </c>
      <c r="I798" s="13">
        <f t="shared" si="180"/>
        <v>1248.7999999999956</v>
      </c>
      <c r="J798" s="266">
        <f t="shared" si="181"/>
        <v>999.09999999999854</v>
      </c>
    </row>
    <row r="799" spans="1:10" x14ac:dyDescent="0.25">
      <c r="A799" s="10">
        <f t="shared" si="173"/>
        <v>44245</v>
      </c>
      <c r="B799">
        <f>'0218'!B72</f>
        <v>34847.9</v>
      </c>
      <c r="C799">
        <f>'0218'!C72</f>
        <v>12377.3</v>
      </c>
      <c r="D799">
        <f>'0218'!D72</f>
        <v>24159.7</v>
      </c>
      <c r="E799">
        <f>'0218'!E72</f>
        <v>13495.6</v>
      </c>
      <c r="F799" s="129">
        <f t="shared" si="178"/>
        <v>59007.600000000006</v>
      </c>
      <c r="G799" s="132">
        <f t="shared" si="179"/>
        <v>25872.9</v>
      </c>
      <c r="H799" s="13">
        <f t="shared" si="171"/>
        <v>128.06720545435573</v>
      </c>
      <c r="I799" s="13">
        <f t="shared" si="180"/>
        <v>864.70000000000437</v>
      </c>
      <c r="J799" s="266">
        <f t="shared" si="181"/>
        <v>453.30000000001019</v>
      </c>
    </row>
    <row r="800" spans="1:10" x14ac:dyDescent="0.25">
      <c r="A800" s="10">
        <f t="shared" si="173"/>
        <v>44252</v>
      </c>
      <c r="B800">
        <f>'0225'!B73</f>
        <v>32953.599999999999</v>
      </c>
      <c r="C800">
        <f>'0225'!C73</f>
        <v>12261.9</v>
      </c>
      <c r="D800">
        <f>'0225'!D73</f>
        <v>26169.9</v>
      </c>
      <c r="E800">
        <f>'0225'!E73</f>
        <v>14380.2</v>
      </c>
      <c r="F800" s="129">
        <f t="shared" si="178"/>
        <v>59123.5</v>
      </c>
      <c r="G800" s="132">
        <f t="shared" si="179"/>
        <v>26642.1</v>
      </c>
      <c r="H800" s="13">
        <f t="shared" si="171"/>
        <v>121.91756655819175</v>
      </c>
      <c r="I800" s="13">
        <f t="shared" si="180"/>
        <v>769.19999999999709</v>
      </c>
      <c r="J800" s="266">
        <f t="shared" si="181"/>
        <v>115.89999999999418</v>
      </c>
    </row>
    <row r="801" spans="1:12" x14ac:dyDescent="0.25">
      <c r="A801" s="10">
        <f t="shared" si="173"/>
        <v>44259</v>
      </c>
      <c r="B801">
        <f>'0304'!B74</f>
        <v>31756.3</v>
      </c>
      <c r="C801">
        <f>'0304'!C74</f>
        <v>12881.3</v>
      </c>
      <c r="D801">
        <f>'0304'!D74</f>
        <v>27762.7</v>
      </c>
      <c r="E801">
        <f>'0304'!E74</f>
        <v>15231.9</v>
      </c>
      <c r="F801" s="129">
        <f t="shared" si="178"/>
        <v>59519</v>
      </c>
      <c r="G801" s="132">
        <f t="shared" si="179"/>
        <v>28113.199999999997</v>
      </c>
      <c r="H801" s="13">
        <f t="shared" si="171"/>
        <v>111.71193603004994</v>
      </c>
      <c r="I801" s="13">
        <f t="shared" si="180"/>
        <v>1471.0999999999985</v>
      </c>
      <c r="J801" s="266">
        <f t="shared" si="181"/>
        <v>395.5</v>
      </c>
    </row>
    <row r="802" spans="1:12" x14ac:dyDescent="0.25">
      <c r="A802" s="10">
        <f t="shared" si="173"/>
        <v>44266</v>
      </c>
      <c r="B802">
        <f>'0311'!B74</f>
        <v>30542.7</v>
      </c>
      <c r="C802">
        <f>'0311'!C74</f>
        <v>12815.7</v>
      </c>
      <c r="D802">
        <f>'0311'!D74</f>
        <v>29962.1</v>
      </c>
      <c r="E802">
        <f>'0311'!E74</f>
        <v>16202.1</v>
      </c>
      <c r="F802" s="129">
        <f t="shared" si="178"/>
        <v>60504.800000000003</v>
      </c>
      <c r="G802" s="132">
        <f t="shared" si="179"/>
        <v>29017.800000000003</v>
      </c>
      <c r="H802" s="13">
        <f t="shared" si="171"/>
        <v>108.50925983361934</v>
      </c>
      <c r="I802" s="13">
        <f t="shared" si="180"/>
        <v>904.60000000000582</v>
      </c>
      <c r="J802" s="266">
        <f t="shared" si="181"/>
        <v>985.80000000000291</v>
      </c>
    </row>
    <row r="803" spans="1:12" x14ac:dyDescent="0.25">
      <c r="A803" s="10">
        <f t="shared" si="173"/>
        <v>44273</v>
      </c>
      <c r="B803">
        <f>'0318'!B74</f>
        <v>32988.6</v>
      </c>
      <c r="C803">
        <f>'0318'!C74</f>
        <v>13783.9</v>
      </c>
      <c r="D803" s="125">
        <v>31940.1</v>
      </c>
      <c r="E803">
        <f>'0318'!E74</f>
        <v>17048.099999999999</v>
      </c>
      <c r="F803" s="129">
        <f t="shared" ref="F803:F817" si="182">+B803+D803</f>
        <v>64928.7</v>
      </c>
      <c r="G803" s="132">
        <f t="shared" ref="G803:G817" si="183">+C803+E803</f>
        <v>30832</v>
      </c>
      <c r="H803" s="13">
        <f t="shared" ref="H803:H817" si="184">+(F803/G803-1)*100</f>
        <v>110.58867410482614</v>
      </c>
      <c r="I803" s="13">
        <f t="shared" ref="I803:I817" si="185">+G803-G802</f>
        <v>1814.1999999999971</v>
      </c>
      <c r="J803" s="266">
        <f t="shared" ref="J803:J817" si="186">+F803-F802</f>
        <v>4423.8999999999942</v>
      </c>
    </row>
    <row r="804" spans="1:12" x14ac:dyDescent="0.25">
      <c r="A804" s="10">
        <f t="shared" si="173"/>
        <v>44280</v>
      </c>
      <c r="B804">
        <f>'0325'!B74</f>
        <v>31808.400000000001</v>
      </c>
      <c r="C804">
        <f>'0325'!C74</f>
        <v>13600.8</v>
      </c>
      <c r="D804">
        <f>'0325'!D74</f>
        <v>33917.699999999997</v>
      </c>
      <c r="E804">
        <f>'0325'!E74</f>
        <v>18306.599999999999</v>
      </c>
      <c r="F804" s="129">
        <f t="shared" si="182"/>
        <v>65726.100000000006</v>
      </c>
      <c r="G804" s="132">
        <f t="shared" si="183"/>
        <v>31907.399999999998</v>
      </c>
      <c r="H804" s="13">
        <f t="shared" si="184"/>
        <v>105.99014648639505</v>
      </c>
      <c r="I804" s="13">
        <f t="shared" si="185"/>
        <v>1075.3999999999978</v>
      </c>
      <c r="J804" s="266">
        <f t="shared" si="186"/>
        <v>797.40000000000873</v>
      </c>
    </row>
    <row r="805" spans="1:12" x14ac:dyDescent="0.25">
      <c r="A805" s="10">
        <f t="shared" si="173"/>
        <v>44287</v>
      </c>
      <c r="B805">
        <f>'0401'!B74</f>
        <v>30512.1</v>
      </c>
      <c r="C805">
        <f>'0401'!C74</f>
        <v>14159.5</v>
      </c>
      <c r="D805">
        <f>'0401'!D74</f>
        <v>35971</v>
      </c>
      <c r="E805">
        <f>'0401'!E74</f>
        <v>19596.900000000001</v>
      </c>
      <c r="F805" s="129">
        <f t="shared" si="182"/>
        <v>66483.100000000006</v>
      </c>
      <c r="G805" s="132">
        <f t="shared" si="183"/>
        <v>33756.400000000001</v>
      </c>
      <c r="H805" s="13">
        <f t="shared" si="184"/>
        <v>96.949615480323743</v>
      </c>
      <c r="I805" s="13">
        <f t="shared" si="185"/>
        <v>1849.0000000000036</v>
      </c>
      <c r="J805" s="266">
        <f t="shared" si="186"/>
        <v>757</v>
      </c>
    </row>
    <row r="806" spans="1:12" x14ac:dyDescent="0.25">
      <c r="A806" s="10">
        <f t="shared" si="173"/>
        <v>44294</v>
      </c>
      <c r="B806">
        <f>'0408'!B74</f>
        <v>29023.599999999999</v>
      </c>
      <c r="C806">
        <f>'0408'!C74</f>
        <v>13844</v>
      </c>
      <c r="D806">
        <f>'0408'!D74</f>
        <v>37787.300000000003</v>
      </c>
      <c r="E806">
        <f>'0408'!E74</f>
        <v>20819</v>
      </c>
      <c r="F806" s="129">
        <f t="shared" si="182"/>
        <v>66810.899999999994</v>
      </c>
      <c r="G806" s="132">
        <f t="shared" si="183"/>
        <v>34663</v>
      </c>
      <c r="H806" s="13">
        <f t="shared" si="184"/>
        <v>92.744136399042205</v>
      </c>
      <c r="I806" s="13">
        <f t="shared" si="185"/>
        <v>906.59999999999854</v>
      </c>
      <c r="J806" s="266">
        <f t="shared" si="186"/>
        <v>327.79999999998836</v>
      </c>
    </row>
    <row r="807" spans="1:12" x14ac:dyDescent="0.25">
      <c r="A807" s="10">
        <f t="shared" si="173"/>
        <v>44301</v>
      </c>
      <c r="B807">
        <f>'0415'!B75</f>
        <v>27805.3</v>
      </c>
      <c r="C807">
        <f>'0415'!C75</f>
        <v>13740</v>
      </c>
      <c r="D807">
        <f>'0415'!D75</f>
        <v>39393</v>
      </c>
      <c r="E807">
        <f>'0415'!E75</f>
        <v>21582.400000000001</v>
      </c>
      <c r="F807" s="129">
        <f t="shared" si="182"/>
        <v>67198.3</v>
      </c>
      <c r="G807" s="132">
        <f t="shared" si="183"/>
        <v>35322.400000000001</v>
      </c>
      <c r="H807" s="13">
        <f t="shared" si="184"/>
        <v>90.242735487962307</v>
      </c>
      <c r="I807" s="13">
        <f t="shared" si="185"/>
        <v>659.40000000000146</v>
      </c>
      <c r="J807" s="266">
        <f t="shared" si="186"/>
        <v>387.40000000000873</v>
      </c>
      <c r="K807">
        <f>'0415'!F75</f>
        <v>2131.6</v>
      </c>
    </row>
    <row r="808" spans="1:12" x14ac:dyDescent="0.25">
      <c r="A808" s="10">
        <f t="shared" si="173"/>
        <v>44308</v>
      </c>
      <c r="B808">
        <f>'0422'!B75</f>
        <v>26411.4</v>
      </c>
      <c r="C808">
        <f>'0422'!C75</f>
        <v>14045.2</v>
      </c>
      <c r="D808">
        <f>'0422'!D75</f>
        <v>41308.199999999997</v>
      </c>
      <c r="E808">
        <f>'0422'!E75</f>
        <v>22633.9</v>
      </c>
      <c r="F808" s="129">
        <f t="shared" si="182"/>
        <v>67719.600000000006</v>
      </c>
      <c r="G808" s="132">
        <f t="shared" si="183"/>
        <v>36679.100000000006</v>
      </c>
      <c r="H808" s="13">
        <f t="shared" si="184"/>
        <v>84.627212772396263</v>
      </c>
      <c r="I808" s="13">
        <f t="shared" si="185"/>
        <v>1356.7000000000044</v>
      </c>
      <c r="J808" s="266">
        <f t="shared" si="186"/>
        <v>521.30000000000291</v>
      </c>
      <c r="K808">
        <f>'0422'!F75</f>
        <v>2684.9</v>
      </c>
      <c r="L808" s="266">
        <f t="shared" ref="L808:L817" si="187">+K808-K807</f>
        <v>553.30000000000018</v>
      </c>
    </row>
    <row r="809" spans="1:12" x14ac:dyDescent="0.25">
      <c r="A809" s="10">
        <f t="shared" si="173"/>
        <v>44315</v>
      </c>
      <c r="B809">
        <f>'0429'!B75</f>
        <v>24353.599999999999</v>
      </c>
      <c r="C809">
        <f>'0429'!C75</f>
        <v>13419.4</v>
      </c>
      <c r="D809">
        <f>'0429'!D75</f>
        <v>43503.4</v>
      </c>
      <c r="E809">
        <f>'0429'!E75</f>
        <v>24034.2</v>
      </c>
      <c r="F809" s="129">
        <f t="shared" si="182"/>
        <v>67857</v>
      </c>
      <c r="G809" s="132">
        <f t="shared" si="183"/>
        <v>37453.599999999999</v>
      </c>
      <c r="H809" s="13">
        <f t="shared" si="184"/>
        <v>81.17617532093044</v>
      </c>
      <c r="I809" s="13">
        <f t="shared" si="185"/>
        <v>774.49999999999272</v>
      </c>
      <c r="J809" s="266">
        <f t="shared" si="186"/>
        <v>137.39999999999418</v>
      </c>
      <c r="K809">
        <f>'0429'!F75</f>
        <v>2791.1</v>
      </c>
      <c r="L809" s="266">
        <f t="shared" si="187"/>
        <v>106.19999999999982</v>
      </c>
    </row>
    <row r="810" spans="1:12" x14ac:dyDescent="0.25">
      <c r="A810" s="10">
        <f t="shared" si="173"/>
        <v>44322</v>
      </c>
      <c r="B810">
        <f>'0506'!B75</f>
        <v>22696.2</v>
      </c>
      <c r="C810">
        <f>'0506'!C75</f>
        <v>13181.6</v>
      </c>
      <c r="D810">
        <f>'0506'!D75</f>
        <v>45047.5</v>
      </c>
      <c r="E810">
        <f>'0506'!E75</f>
        <v>25345.3</v>
      </c>
      <c r="F810" s="129">
        <f t="shared" si="182"/>
        <v>67743.7</v>
      </c>
      <c r="G810" s="132">
        <f t="shared" si="183"/>
        <v>38526.9</v>
      </c>
      <c r="H810" s="13">
        <f t="shared" si="184"/>
        <v>75.834806330122589</v>
      </c>
      <c r="I810" s="13">
        <f t="shared" si="185"/>
        <v>1073.3000000000029</v>
      </c>
      <c r="J810" s="266">
        <f t="shared" si="186"/>
        <v>-113.30000000000291</v>
      </c>
      <c r="K810">
        <f>'0506'!F75</f>
        <v>4874.8</v>
      </c>
      <c r="L810" s="266">
        <f t="shared" si="187"/>
        <v>2083.7000000000003</v>
      </c>
    </row>
    <row r="811" spans="1:12" x14ac:dyDescent="0.25">
      <c r="A811" s="10">
        <f t="shared" si="173"/>
        <v>44329</v>
      </c>
      <c r="B811">
        <f>'0513'!B75</f>
        <v>20733.8</v>
      </c>
      <c r="C811">
        <f>'0513'!C75</f>
        <v>12804.5</v>
      </c>
      <c r="D811">
        <f>'0513'!D75</f>
        <v>47287.4</v>
      </c>
      <c r="E811">
        <f>'0513'!E75</f>
        <v>26606.6</v>
      </c>
      <c r="F811" s="129">
        <f t="shared" si="182"/>
        <v>68021.2</v>
      </c>
      <c r="G811" s="132">
        <f t="shared" si="183"/>
        <v>39411.1</v>
      </c>
      <c r="H811" s="13">
        <f t="shared" si="184"/>
        <v>72.594015391602866</v>
      </c>
      <c r="I811" s="13">
        <f t="shared" si="185"/>
        <v>884.19999999999709</v>
      </c>
      <c r="J811" s="266">
        <f t="shared" si="186"/>
        <v>277.5</v>
      </c>
      <c r="K811">
        <f>'0513'!F75</f>
        <v>8936.6</v>
      </c>
      <c r="L811" s="266">
        <f t="shared" si="187"/>
        <v>4061.8</v>
      </c>
    </row>
    <row r="812" spans="1:12" x14ac:dyDescent="0.25">
      <c r="A812" s="10">
        <f t="shared" si="173"/>
        <v>44336</v>
      </c>
      <c r="B812">
        <f>'0520'!B75</f>
        <v>19439.7</v>
      </c>
      <c r="C812">
        <f>'0520'!C75</f>
        <v>12170.5</v>
      </c>
      <c r="D812">
        <f>'0520'!D75</f>
        <v>49137.4</v>
      </c>
      <c r="E812">
        <f>'0520'!E75</f>
        <v>27667.8</v>
      </c>
      <c r="F812" s="129">
        <f t="shared" si="182"/>
        <v>68577.100000000006</v>
      </c>
      <c r="G812" s="132">
        <f t="shared" si="183"/>
        <v>39838.300000000003</v>
      </c>
      <c r="H812" s="13">
        <f t="shared" si="184"/>
        <v>72.138620372857275</v>
      </c>
      <c r="I812" s="13">
        <f t="shared" si="185"/>
        <v>427.20000000000437</v>
      </c>
      <c r="J812" s="266">
        <f t="shared" si="186"/>
        <v>555.90000000000873</v>
      </c>
      <c r="K812">
        <f>'0520'!F75</f>
        <v>14627.9</v>
      </c>
      <c r="L812" s="266">
        <f t="shared" si="187"/>
        <v>5691.2999999999993</v>
      </c>
    </row>
    <row r="813" spans="1:12" x14ac:dyDescent="0.25">
      <c r="A813" s="10">
        <f t="shared" si="173"/>
        <v>44343</v>
      </c>
      <c r="B813">
        <f>'0527'!B75</f>
        <v>17843.5</v>
      </c>
      <c r="C813">
        <f>'0527'!C75</f>
        <v>11461.2</v>
      </c>
      <c r="D813">
        <f>'0527'!D75</f>
        <v>51264.800000000003</v>
      </c>
      <c r="E813">
        <f>'0527'!E75</f>
        <v>29011.1</v>
      </c>
      <c r="F813" s="129">
        <f t="shared" si="182"/>
        <v>69108.3</v>
      </c>
      <c r="G813" s="132">
        <f t="shared" si="183"/>
        <v>40472.300000000003</v>
      </c>
      <c r="H813" s="13">
        <f t="shared" si="184"/>
        <v>70.754565468233821</v>
      </c>
      <c r="I813" s="13">
        <f t="shared" si="185"/>
        <v>634</v>
      </c>
      <c r="J813" s="266">
        <f t="shared" si="186"/>
        <v>531.19999999999709</v>
      </c>
      <c r="K813">
        <f>'0527'!F75</f>
        <v>15067.4</v>
      </c>
      <c r="L813" s="266">
        <f t="shared" si="187"/>
        <v>439.5</v>
      </c>
    </row>
    <row r="814" spans="1:12" x14ac:dyDescent="0.25">
      <c r="A814" s="10">
        <f t="shared" si="173"/>
        <v>44350</v>
      </c>
      <c r="B814">
        <f>'0603'!B75</f>
        <v>16386.099999999999</v>
      </c>
      <c r="C814">
        <f>'0603'!C75</f>
        <v>10880.7</v>
      </c>
      <c r="D814">
        <f>'0603'!D75</f>
        <v>52911.7</v>
      </c>
      <c r="E814">
        <f>'0603'!E75</f>
        <v>30252.2</v>
      </c>
      <c r="F814" s="129">
        <f t="shared" si="182"/>
        <v>69297.799999999988</v>
      </c>
      <c r="G814" s="132">
        <f t="shared" si="183"/>
        <v>41132.9</v>
      </c>
      <c r="H814" s="13">
        <f t="shared" si="184"/>
        <v>68.472925565666372</v>
      </c>
      <c r="I814" s="13">
        <f t="shared" si="185"/>
        <v>660.59999999999854</v>
      </c>
      <c r="J814" s="266">
        <f t="shared" si="186"/>
        <v>189.49999999998545</v>
      </c>
      <c r="K814">
        <f>'0603'!F75</f>
        <v>15093.8</v>
      </c>
      <c r="L814" s="266">
        <f t="shared" si="187"/>
        <v>26.399999999999636</v>
      </c>
    </row>
    <row r="815" spans="1:12" x14ac:dyDescent="0.25">
      <c r="A815" s="10">
        <f t="shared" si="173"/>
        <v>44357</v>
      </c>
      <c r="B815">
        <f>'0610'!B75</f>
        <v>14742.5</v>
      </c>
      <c r="C815">
        <f>'0610'!C75</f>
        <v>10361.1</v>
      </c>
      <c r="D815">
        <f>'0610'!D75</f>
        <v>54573.3</v>
      </c>
      <c r="E815">
        <f>'0610'!E75</f>
        <v>31129.7</v>
      </c>
      <c r="F815" s="129">
        <f t="shared" si="182"/>
        <v>69315.8</v>
      </c>
      <c r="G815" s="132">
        <f t="shared" si="183"/>
        <v>41490.800000000003</v>
      </c>
      <c r="H815" s="13">
        <f t="shared" si="184"/>
        <v>67.063059762646176</v>
      </c>
      <c r="I815" s="13">
        <f t="shared" si="185"/>
        <v>357.90000000000146</v>
      </c>
      <c r="J815" s="266">
        <f t="shared" si="186"/>
        <v>18.000000000014552</v>
      </c>
      <c r="K815">
        <f>'0610'!F75</f>
        <v>15369.9</v>
      </c>
      <c r="L815" s="266">
        <f t="shared" si="187"/>
        <v>276.10000000000036</v>
      </c>
    </row>
    <row r="816" spans="1:12" x14ac:dyDescent="0.25">
      <c r="A816" s="10">
        <f t="shared" si="173"/>
        <v>44364</v>
      </c>
      <c r="B816">
        <f>'0617'!B75</f>
        <v>13269.2</v>
      </c>
      <c r="C816">
        <f>'0617'!C75</f>
        <v>9509.7000000000007</v>
      </c>
      <c r="D816">
        <f>'0617'!D75</f>
        <v>56262.9</v>
      </c>
      <c r="E816">
        <f>'0617'!E75</f>
        <v>32442.7</v>
      </c>
      <c r="F816" s="129">
        <f t="shared" si="182"/>
        <v>69532.100000000006</v>
      </c>
      <c r="G816" s="132">
        <f t="shared" si="183"/>
        <v>41952.4</v>
      </c>
      <c r="H816" s="13">
        <f t="shared" si="184"/>
        <v>65.740458233617161</v>
      </c>
      <c r="I816" s="13">
        <f t="shared" si="185"/>
        <v>461.59999999999854</v>
      </c>
      <c r="J816" s="266">
        <f t="shared" si="186"/>
        <v>216.30000000000291</v>
      </c>
      <c r="K816">
        <f>'0617'!F75</f>
        <v>15680.7</v>
      </c>
      <c r="L816" s="266">
        <f t="shared" si="187"/>
        <v>310.80000000000109</v>
      </c>
    </row>
    <row r="817" spans="1:12" x14ac:dyDescent="0.25">
      <c r="A817" s="10">
        <f t="shared" si="173"/>
        <v>44371</v>
      </c>
      <c r="B817">
        <f>'0624'!B75</f>
        <v>12147.5</v>
      </c>
      <c r="C817">
        <f>'0624'!C75</f>
        <v>8430.9</v>
      </c>
      <c r="D817">
        <f>'0624'!D75</f>
        <v>57399.6</v>
      </c>
      <c r="E817">
        <f>'0624'!E75</f>
        <v>33882.6</v>
      </c>
      <c r="F817" s="129">
        <f t="shared" si="182"/>
        <v>69547.100000000006</v>
      </c>
      <c r="G817" s="132">
        <f t="shared" si="183"/>
        <v>42313.5</v>
      </c>
      <c r="H817" s="13">
        <f t="shared" si="184"/>
        <v>64.361492195162313</v>
      </c>
      <c r="I817" s="13">
        <f t="shared" si="185"/>
        <v>361.09999999999854</v>
      </c>
      <c r="J817" s="266">
        <f t="shared" si="186"/>
        <v>15</v>
      </c>
      <c r="K817">
        <f>'0624'!F75</f>
        <v>15748.3</v>
      </c>
      <c r="L817" s="266">
        <f t="shared" si="187"/>
        <v>67.599999999998545</v>
      </c>
    </row>
    <row r="818" spans="1:12" x14ac:dyDescent="0.25">
      <c r="A818" s="10">
        <f t="shared" si="173"/>
        <v>44378</v>
      </c>
      <c r="B818">
        <f>'0701'!B76</f>
        <v>11034.3</v>
      </c>
      <c r="C818">
        <f>'0701'!C76</f>
        <v>7541.8</v>
      </c>
      <c r="D818">
        <f>'0701'!D76</f>
        <v>58685.9</v>
      </c>
      <c r="E818">
        <f>'0701'!E76</f>
        <v>34966.9</v>
      </c>
      <c r="F818" s="129">
        <f t="shared" ref="F818:F829" si="188">+B818+D818</f>
        <v>69720.2</v>
      </c>
      <c r="G818" s="132">
        <f t="shared" ref="G818:G829" si="189">+C818+E818</f>
        <v>42508.700000000004</v>
      </c>
      <c r="H818" s="13">
        <f t="shared" ref="H818:H839" si="190">+(F818/G818-1)*100</f>
        <v>64.0139547904311</v>
      </c>
      <c r="I818" s="13">
        <f t="shared" ref="I818:I832" si="191">+G818-G817</f>
        <v>195.20000000000437</v>
      </c>
      <c r="J818" s="266">
        <f t="shared" ref="J818:J832" si="192">+F818-F817</f>
        <v>173.09999999999127</v>
      </c>
      <c r="K818">
        <f>'0701'!F76</f>
        <v>15946.5</v>
      </c>
      <c r="L818" s="266">
        <f t="shared" ref="L818:L829" si="193">+K818-K817</f>
        <v>198.20000000000073</v>
      </c>
    </row>
    <row r="819" spans="1:12" x14ac:dyDescent="0.25">
      <c r="A819" s="10">
        <f t="shared" si="173"/>
        <v>44385</v>
      </c>
      <c r="B819">
        <f>'0708'!B76</f>
        <v>10111.4</v>
      </c>
      <c r="C819">
        <f>'0708'!C76</f>
        <v>7508.6</v>
      </c>
      <c r="D819">
        <f>'0708'!D76</f>
        <v>59747.7</v>
      </c>
      <c r="E819">
        <f>'0708'!E76</f>
        <v>35981.199999999997</v>
      </c>
      <c r="F819" s="129">
        <f t="shared" si="188"/>
        <v>69859.099999999991</v>
      </c>
      <c r="G819" s="132">
        <f t="shared" si="189"/>
        <v>43489.799999999996</v>
      </c>
      <c r="H819" s="13">
        <f t="shared" si="190"/>
        <v>60.633297922731309</v>
      </c>
      <c r="I819" s="13">
        <f t="shared" si="191"/>
        <v>981.09999999999127</v>
      </c>
      <c r="J819" s="266">
        <f t="shared" si="192"/>
        <v>138.89999999999418</v>
      </c>
      <c r="K819">
        <f>'0708'!F76</f>
        <v>16079.8</v>
      </c>
      <c r="L819" s="266">
        <f t="shared" si="193"/>
        <v>133.29999999999927</v>
      </c>
    </row>
    <row r="820" spans="1:12" x14ac:dyDescent="0.25">
      <c r="A820" s="10">
        <f t="shared" si="173"/>
        <v>44392</v>
      </c>
      <c r="B820">
        <f>'0715'!B75</f>
        <v>9019.4</v>
      </c>
      <c r="C820">
        <f>'0715'!C75</f>
        <v>6678.2</v>
      </c>
      <c r="D820">
        <f>'0715'!D75</f>
        <v>60751.199999999997</v>
      </c>
      <c r="E820">
        <f>'0715'!E75</f>
        <v>37032.1</v>
      </c>
      <c r="F820" s="129">
        <f t="shared" si="188"/>
        <v>69770.599999999991</v>
      </c>
      <c r="G820" s="132">
        <f t="shared" si="189"/>
        <v>43710.299999999996</v>
      </c>
      <c r="H820" s="13">
        <f t="shared" si="190"/>
        <v>59.620501346364584</v>
      </c>
      <c r="I820" s="13">
        <f t="shared" si="191"/>
        <v>220.5</v>
      </c>
      <c r="J820" s="266">
        <f t="shared" si="192"/>
        <v>-88.5</v>
      </c>
      <c r="K820">
        <f>'0715'!F75</f>
        <v>16127.4</v>
      </c>
      <c r="L820" s="266">
        <f t="shared" si="193"/>
        <v>47.600000000000364</v>
      </c>
    </row>
    <row r="821" spans="1:12" x14ac:dyDescent="0.25">
      <c r="A821" s="10">
        <f t="shared" si="173"/>
        <v>44399</v>
      </c>
      <c r="B821">
        <f>'0722'!B75</f>
        <v>7543.2</v>
      </c>
      <c r="C821">
        <f>'0722'!C75</f>
        <v>5677.7</v>
      </c>
      <c r="D821">
        <f>'0722'!D75</f>
        <v>62112.1</v>
      </c>
      <c r="E821">
        <f>'0722'!E75</f>
        <v>38003.4</v>
      </c>
      <c r="F821" s="129">
        <f t="shared" si="188"/>
        <v>69655.3</v>
      </c>
      <c r="G821" s="132">
        <f t="shared" si="189"/>
        <v>43681.1</v>
      </c>
      <c r="H821" s="13">
        <f t="shared" si="190"/>
        <v>59.46324611788625</v>
      </c>
      <c r="I821" s="13">
        <f t="shared" si="191"/>
        <v>-29.19999999999709</v>
      </c>
      <c r="J821" s="266">
        <f t="shared" si="192"/>
        <v>-115.29999999998836</v>
      </c>
      <c r="K821">
        <f>'0722'!F75</f>
        <v>16656.7</v>
      </c>
      <c r="L821" s="266">
        <f t="shared" si="193"/>
        <v>529.30000000000109</v>
      </c>
    </row>
    <row r="822" spans="1:12" x14ac:dyDescent="0.25">
      <c r="A822" s="10">
        <f t="shared" si="173"/>
        <v>44406</v>
      </c>
      <c r="B822">
        <f>'0729'!B75</f>
        <v>6200.8</v>
      </c>
      <c r="C822">
        <f>'0729'!C75</f>
        <v>5093.8</v>
      </c>
      <c r="D822">
        <f>'0729'!D75</f>
        <v>63522.8</v>
      </c>
      <c r="E822">
        <f>'0729'!E75</f>
        <v>38688.800000000003</v>
      </c>
      <c r="F822" s="129">
        <f t="shared" si="188"/>
        <v>69723.600000000006</v>
      </c>
      <c r="G822" s="132">
        <f t="shared" si="189"/>
        <v>43782.600000000006</v>
      </c>
      <c r="H822" s="13">
        <f t="shared" si="190"/>
        <v>59.249564895643459</v>
      </c>
      <c r="I822" s="13">
        <f t="shared" si="191"/>
        <v>101.50000000000728</v>
      </c>
      <c r="J822" s="266">
        <f t="shared" si="192"/>
        <v>68.30000000000291</v>
      </c>
      <c r="K822">
        <f>'0729'!F75</f>
        <v>17486.900000000001</v>
      </c>
      <c r="L822" s="266">
        <f t="shared" si="193"/>
        <v>830.20000000000073</v>
      </c>
    </row>
    <row r="823" spans="1:12" x14ac:dyDescent="0.25">
      <c r="A823" s="10">
        <f t="shared" si="173"/>
        <v>44413</v>
      </c>
      <c r="B823">
        <f>'0805'!B75</f>
        <v>5518.3</v>
      </c>
      <c r="C823">
        <f>'0805'!C75</f>
        <v>4137.8999999999996</v>
      </c>
      <c r="D823">
        <f>'0805'!D75</f>
        <v>64582.9</v>
      </c>
      <c r="E823">
        <f>'0805'!E75</f>
        <v>40021.9</v>
      </c>
      <c r="F823" s="129">
        <f t="shared" si="188"/>
        <v>70101.2</v>
      </c>
      <c r="G823" s="132">
        <f t="shared" si="189"/>
        <v>44159.8</v>
      </c>
      <c r="H823" s="13">
        <f t="shared" si="190"/>
        <v>58.744378371278842</v>
      </c>
      <c r="I823" s="13">
        <f t="shared" si="191"/>
        <v>377.19999999999709</v>
      </c>
      <c r="J823" s="266">
        <f t="shared" si="192"/>
        <v>377.59999999999127</v>
      </c>
      <c r="K823">
        <f>'0805'!F75</f>
        <v>18088.7</v>
      </c>
      <c r="L823" s="266">
        <f t="shared" si="193"/>
        <v>601.79999999999927</v>
      </c>
    </row>
    <row r="824" spans="1:12" x14ac:dyDescent="0.25">
      <c r="A824" s="10">
        <f t="shared" si="173"/>
        <v>44420</v>
      </c>
      <c r="B824">
        <f>'0812'!B75</f>
        <v>4905.6000000000004</v>
      </c>
      <c r="C824">
        <f>'0812'!C75</f>
        <v>3002.5</v>
      </c>
      <c r="D824">
        <f>'0812'!D75</f>
        <v>65412</v>
      </c>
      <c r="E824">
        <f>'0812'!E75</f>
        <v>41218.9</v>
      </c>
      <c r="F824" s="129">
        <f t="shared" si="188"/>
        <v>70317.600000000006</v>
      </c>
      <c r="G824" s="132">
        <f t="shared" si="189"/>
        <v>44221.4</v>
      </c>
      <c r="H824" s="13">
        <f t="shared" si="190"/>
        <v>59.012604756972877</v>
      </c>
      <c r="I824" s="13">
        <f t="shared" si="191"/>
        <v>61.599999999998545</v>
      </c>
      <c r="J824" s="266">
        <f t="shared" si="192"/>
        <v>216.40000000000873</v>
      </c>
      <c r="K824">
        <f>'0812'!F75</f>
        <v>18598.7</v>
      </c>
      <c r="L824" s="266">
        <f t="shared" si="193"/>
        <v>510</v>
      </c>
    </row>
    <row r="825" spans="1:12" x14ac:dyDescent="0.25">
      <c r="A825" s="10">
        <f t="shared" si="173"/>
        <v>44427</v>
      </c>
      <c r="B825">
        <f>'0819'!B75</f>
        <v>4151.6000000000004</v>
      </c>
      <c r="C825">
        <f>'0819'!C75</f>
        <v>2333.8000000000002</v>
      </c>
      <c r="D825">
        <f>'0819'!D75</f>
        <v>66172.600000000006</v>
      </c>
      <c r="E825">
        <f>'0819'!E75</f>
        <v>42158</v>
      </c>
      <c r="F825" s="129">
        <f t="shared" si="188"/>
        <v>70324.200000000012</v>
      </c>
      <c r="G825" s="132">
        <f t="shared" si="189"/>
        <v>44491.8</v>
      </c>
      <c r="H825" s="13">
        <f t="shared" si="190"/>
        <v>58.061035966178039</v>
      </c>
      <c r="I825" s="13">
        <f t="shared" si="191"/>
        <v>270.40000000000146</v>
      </c>
      <c r="J825" s="266">
        <f t="shared" si="192"/>
        <v>6.6000000000058208</v>
      </c>
      <c r="K825">
        <f>'0819'!F75</f>
        <v>19282.7</v>
      </c>
      <c r="L825" s="266">
        <f t="shared" si="193"/>
        <v>684</v>
      </c>
    </row>
    <row r="826" spans="1:12" x14ac:dyDescent="0.25">
      <c r="A826" s="10">
        <f t="shared" si="173"/>
        <v>44434</v>
      </c>
      <c r="B826">
        <f>'0826'!B75</f>
        <v>3321.5</v>
      </c>
      <c r="C826">
        <f>'0826'!C75</f>
        <v>1965.3</v>
      </c>
      <c r="D826">
        <f>'0826'!D75</f>
        <v>66701.899999999994</v>
      </c>
      <c r="E826">
        <f>'0826'!E75</f>
        <v>42622.2</v>
      </c>
      <c r="F826" s="129">
        <f t="shared" si="188"/>
        <v>70023.399999999994</v>
      </c>
      <c r="G826" s="132">
        <f t="shared" si="189"/>
        <v>44587.5</v>
      </c>
      <c r="H826" s="13">
        <f t="shared" si="190"/>
        <v>57.047154471544694</v>
      </c>
      <c r="I826" s="13">
        <f t="shared" si="191"/>
        <v>95.69999999999709</v>
      </c>
      <c r="J826" s="266">
        <f>+F826-F825</f>
        <v>-300.80000000001746</v>
      </c>
      <c r="K826">
        <f>'0826'!F75</f>
        <v>20442.2</v>
      </c>
      <c r="L826" s="266">
        <f t="shared" si="193"/>
        <v>1159.5</v>
      </c>
    </row>
    <row r="827" spans="1:12" x14ac:dyDescent="0.25">
      <c r="A827" s="10">
        <f t="shared" si="173"/>
        <v>44441</v>
      </c>
      <c r="B827">
        <f>'0902'!B49</f>
        <v>24158.2</v>
      </c>
      <c r="C827">
        <f>'0902'!C49</f>
        <v>18601.2</v>
      </c>
      <c r="D827">
        <f>'0902'!D49</f>
        <v>167.9</v>
      </c>
      <c r="E827">
        <f>'0902'!E49</f>
        <v>245.7</v>
      </c>
      <c r="F827" s="129">
        <f t="shared" si="188"/>
        <v>24326.100000000002</v>
      </c>
      <c r="G827" s="132">
        <f t="shared" si="189"/>
        <v>18846.900000000001</v>
      </c>
      <c r="H827" s="13">
        <f t="shared" si="190"/>
        <v>29.072155102430642</v>
      </c>
      <c r="I827" s="13">
        <f t="shared" si="191"/>
        <v>-25740.6</v>
      </c>
      <c r="J827" s="362">
        <f>B827-K826+(D827)-2978.1</f>
        <v>905.80000000000018</v>
      </c>
      <c r="K827">
        <f>'0624'!F85</f>
        <v>0</v>
      </c>
      <c r="L827" s="266">
        <f t="shared" si="193"/>
        <v>-20442.2</v>
      </c>
    </row>
    <row r="828" spans="1:12" x14ac:dyDescent="0.25">
      <c r="A828" s="10">
        <f t="shared" si="173"/>
        <v>44448</v>
      </c>
      <c r="B828">
        <f>'0909'!B49</f>
        <v>24212.799999999999</v>
      </c>
      <c r="C828">
        <f>'0909'!C49</f>
        <v>19308.400000000001</v>
      </c>
      <c r="D828">
        <f>'0909'!D49</f>
        <v>359.9</v>
      </c>
      <c r="E828">
        <f>'0909'!E49</f>
        <v>1147.7</v>
      </c>
      <c r="F828" s="129">
        <f t="shared" si="188"/>
        <v>24572.7</v>
      </c>
      <c r="G828" s="132">
        <f t="shared" si="189"/>
        <v>20456.100000000002</v>
      </c>
      <c r="H828" s="13">
        <f t="shared" si="190"/>
        <v>20.124070570636633</v>
      </c>
      <c r="I828" s="13">
        <f t="shared" si="191"/>
        <v>1609.2000000000007</v>
      </c>
      <c r="J828" s="266">
        <f t="shared" si="192"/>
        <v>246.59999999999854</v>
      </c>
      <c r="K828">
        <f>'0624'!F86</f>
        <v>0</v>
      </c>
      <c r="L828" s="266">
        <f t="shared" si="193"/>
        <v>0</v>
      </c>
    </row>
    <row r="829" spans="1:12" x14ac:dyDescent="0.25">
      <c r="A829" s="10">
        <f t="shared" si="173"/>
        <v>44455</v>
      </c>
      <c r="B829">
        <f>'0916'!B51</f>
        <v>24100</v>
      </c>
      <c r="C829">
        <f>'0916'!C51</f>
        <v>20602.2</v>
      </c>
      <c r="D829">
        <f>'0916'!D51</f>
        <v>845.7</v>
      </c>
      <c r="E829">
        <f>'0916'!E51</f>
        <v>1992.9</v>
      </c>
      <c r="F829" s="129">
        <f t="shared" si="188"/>
        <v>24945.7</v>
      </c>
      <c r="G829" s="132">
        <f t="shared" si="189"/>
        <v>22595.100000000002</v>
      </c>
      <c r="H829" s="13">
        <f t="shared" si="190"/>
        <v>10.403140503914553</v>
      </c>
      <c r="I829" s="13">
        <f t="shared" si="191"/>
        <v>2139</v>
      </c>
      <c r="J829" s="266">
        <f t="shared" si="192"/>
        <v>373</v>
      </c>
      <c r="K829">
        <f>'0624'!F87</f>
        <v>0</v>
      </c>
      <c r="L829" s="266">
        <f t="shared" si="193"/>
        <v>0</v>
      </c>
    </row>
    <row r="830" spans="1:12" x14ac:dyDescent="0.25">
      <c r="A830" s="10">
        <f t="shared" ref="A830:A895" si="194">+A829+7</f>
        <v>44462</v>
      </c>
      <c r="B830">
        <f>'0923'!B53</f>
        <v>23794.1</v>
      </c>
      <c r="C830">
        <f>'0923'!C53</f>
        <v>21879.200000000001</v>
      </c>
      <c r="D830">
        <f>'0923'!D53</f>
        <v>1522</v>
      </c>
      <c r="E830">
        <f>'0923'!E53</f>
        <v>2743</v>
      </c>
      <c r="F830" s="129">
        <f t="shared" ref="F830:F832" si="195">+B830+D830</f>
        <v>25316.1</v>
      </c>
      <c r="G830" s="132">
        <f t="shared" ref="G830:G832" si="196">+C830+E830</f>
        <v>24622.2</v>
      </c>
      <c r="H830" s="13">
        <f t="shared" si="190"/>
        <v>2.8181884640690047</v>
      </c>
      <c r="I830" s="13">
        <f t="shared" si="191"/>
        <v>2027.0999999999985</v>
      </c>
      <c r="J830" s="266">
        <f t="shared" si="192"/>
        <v>370.39999999999782</v>
      </c>
    </row>
    <row r="831" spans="1:12" x14ac:dyDescent="0.25">
      <c r="A831" s="10">
        <f t="shared" si="194"/>
        <v>44469</v>
      </c>
      <c r="B831">
        <f>'0930'!B53</f>
        <v>24084.6</v>
      </c>
      <c r="C831">
        <f>'0930'!C53</f>
        <v>22170</v>
      </c>
      <c r="D831">
        <f>'0930'!D53</f>
        <v>2496.6</v>
      </c>
      <c r="E831">
        <f>'0930'!E53</f>
        <v>3677.8</v>
      </c>
      <c r="F831" s="129">
        <f t="shared" si="195"/>
        <v>26581.199999999997</v>
      </c>
      <c r="G831" s="132">
        <f t="shared" si="196"/>
        <v>25847.8</v>
      </c>
      <c r="H831" s="13">
        <f t="shared" si="190"/>
        <v>2.8373788098019936</v>
      </c>
      <c r="I831" s="13">
        <f t="shared" si="191"/>
        <v>1225.5999999999985</v>
      </c>
      <c r="J831" s="266">
        <f>+F831-F830</f>
        <v>1265.0999999999985</v>
      </c>
    </row>
    <row r="832" spans="1:12" x14ac:dyDescent="0.25">
      <c r="A832" s="10">
        <f t="shared" si="194"/>
        <v>44476</v>
      </c>
      <c r="B832">
        <f>'1007'!B53</f>
        <v>24206.3</v>
      </c>
      <c r="C832">
        <f>'1007'!C53</f>
        <v>22010.1</v>
      </c>
      <c r="D832">
        <f>'1007'!D53</f>
        <v>3414.8</v>
      </c>
      <c r="E832">
        <f>'1007'!E53</f>
        <v>4492.8999999999996</v>
      </c>
      <c r="F832" s="129">
        <f t="shared" si="195"/>
        <v>27621.1</v>
      </c>
      <c r="G832" s="132">
        <f t="shared" si="196"/>
        <v>26503</v>
      </c>
      <c r="H832" s="13">
        <f t="shared" si="190"/>
        <v>4.2187676866769719</v>
      </c>
      <c r="I832" s="13">
        <f t="shared" si="191"/>
        <v>655.20000000000073</v>
      </c>
      <c r="J832" s="266">
        <f t="shared" si="192"/>
        <v>1039.9000000000015</v>
      </c>
    </row>
    <row r="833" spans="1:10" x14ac:dyDescent="0.25">
      <c r="A833" s="10">
        <f t="shared" si="194"/>
        <v>44483</v>
      </c>
      <c r="B833">
        <f>'1014'!B54</f>
        <v>24437.8</v>
      </c>
      <c r="C833">
        <f>'1014'!C54</f>
        <v>22943.7</v>
      </c>
      <c r="D833">
        <f>'1014'!D54</f>
        <v>4456.3999999999996</v>
      </c>
      <c r="E833">
        <f>'1014'!E54</f>
        <v>5390.9</v>
      </c>
      <c r="F833" s="129">
        <f t="shared" ref="F833:F835" si="197">+B833+D833</f>
        <v>28894.199999999997</v>
      </c>
      <c r="G833" s="132">
        <f t="shared" ref="G833:G835" si="198">+C833+E833</f>
        <v>28334.6</v>
      </c>
      <c r="H833" s="13">
        <f t="shared" si="190"/>
        <v>1.9749705307292142</v>
      </c>
      <c r="I833" s="13">
        <f t="shared" ref="I833:I839" si="199">+G833-G832</f>
        <v>1831.5999999999985</v>
      </c>
      <c r="J833" s="266">
        <f t="shared" ref="J833:J839" si="200">+F833-F832</f>
        <v>1273.0999999999985</v>
      </c>
    </row>
    <row r="834" spans="1:10" x14ac:dyDescent="0.25">
      <c r="A834" s="10">
        <f t="shared" si="194"/>
        <v>44490</v>
      </c>
      <c r="B834">
        <f>'1021'!B58</f>
        <v>24639.7</v>
      </c>
      <c r="C834">
        <f>'1021'!C58</f>
        <v>24453.200000000001</v>
      </c>
      <c r="D834">
        <f>'1021'!D58</f>
        <v>5144.8999999999996</v>
      </c>
      <c r="E834">
        <f>'1021'!E58</f>
        <v>6125.1</v>
      </c>
      <c r="F834" s="129">
        <f t="shared" si="197"/>
        <v>29784.6</v>
      </c>
      <c r="G834" s="132">
        <f t="shared" si="198"/>
        <v>30578.300000000003</v>
      </c>
      <c r="H834" s="13">
        <f t="shared" si="190"/>
        <v>-2.595631542629917</v>
      </c>
      <c r="I834" s="13">
        <f t="shared" si="199"/>
        <v>2243.7000000000044</v>
      </c>
      <c r="J834" s="266">
        <f t="shared" si="200"/>
        <v>890.40000000000146</v>
      </c>
    </row>
    <row r="835" spans="1:10" x14ac:dyDescent="0.25">
      <c r="A835" s="10">
        <f t="shared" si="194"/>
        <v>44497</v>
      </c>
      <c r="B835">
        <f>'1028'!B60</f>
        <v>25115</v>
      </c>
      <c r="C835">
        <f>'1028'!C60</f>
        <v>26335.3</v>
      </c>
      <c r="D835">
        <f>'1028'!D60</f>
        <v>5893.5</v>
      </c>
      <c r="E835">
        <f>'1028'!E60</f>
        <v>6853.9</v>
      </c>
      <c r="F835" s="129">
        <f t="shared" si="197"/>
        <v>31008.5</v>
      </c>
      <c r="G835" s="132">
        <f t="shared" si="198"/>
        <v>33189.199999999997</v>
      </c>
      <c r="H835" s="13">
        <f t="shared" si="190"/>
        <v>-6.5705108890843906</v>
      </c>
      <c r="I835" s="13">
        <f t="shared" si="199"/>
        <v>2610.8999999999942</v>
      </c>
      <c r="J835" s="266">
        <f t="shared" si="200"/>
        <v>1223.9000000000015</v>
      </c>
    </row>
    <row r="836" spans="1:10" x14ac:dyDescent="0.25">
      <c r="A836" s="10">
        <f t="shared" si="194"/>
        <v>44504</v>
      </c>
      <c r="B836">
        <v>25464.2</v>
      </c>
      <c r="C836">
        <v>26582.7</v>
      </c>
      <c r="D836">
        <v>6611.5</v>
      </c>
      <c r="E836">
        <v>7584.8</v>
      </c>
      <c r="F836" s="129">
        <f t="shared" ref="F836:F839" si="201">+B836+D836</f>
        <v>32075.7</v>
      </c>
      <c r="G836" s="132">
        <f t="shared" ref="G836:G839" si="202">+C836+E836</f>
        <v>34167.5</v>
      </c>
      <c r="H836" s="13">
        <f t="shared" si="190"/>
        <v>-6.1221921416550806</v>
      </c>
      <c r="I836" s="13">
        <f t="shared" si="199"/>
        <v>978.30000000000291</v>
      </c>
      <c r="J836" s="266">
        <f t="shared" si="200"/>
        <v>1067.2000000000007</v>
      </c>
    </row>
    <row r="837" spans="1:10" x14ac:dyDescent="0.25">
      <c r="A837" s="10">
        <f t="shared" si="194"/>
        <v>44511</v>
      </c>
      <c r="B837">
        <f>'1111'!B60</f>
        <v>25201.1</v>
      </c>
      <c r="C837">
        <f>'1111'!C60</f>
        <v>26826.7</v>
      </c>
      <c r="D837">
        <f>'1111'!D60</f>
        <v>7779.2</v>
      </c>
      <c r="E837">
        <f>'1111'!E60</f>
        <v>8429.4</v>
      </c>
      <c r="F837" s="129">
        <f t="shared" si="201"/>
        <v>32980.299999999996</v>
      </c>
      <c r="G837" s="132">
        <f t="shared" si="202"/>
        <v>35256.1</v>
      </c>
      <c r="H837" s="13">
        <f t="shared" si="190"/>
        <v>-6.4550531681042518</v>
      </c>
      <c r="I837" s="13">
        <f t="shared" si="199"/>
        <v>1088.5999999999985</v>
      </c>
      <c r="J837" s="266">
        <f t="shared" si="200"/>
        <v>904.59999999999491</v>
      </c>
    </row>
    <row r="838" spans="1:10" x14ac:dyDescent="0.25">
      <c r="A838" s="10">
        <f t="shared" si="194"/>
        <v>44518</v>
      </c>
      <c r="B838">
        <f>'1118'!B61</f>
        <v>25701.200000000001</v>
      </c>
      <c r="C838">
        <f>'1118'!C61</f>
        <v>27621.1</v>
      </c>
      <c r="D838">
        <f>'1118'!D61</f>
        <v>8708.2000000000007</v>
      </c>
      <c r="E838">
        <f>'1118'!E61</f>
        <v>9300.6</v>
      </c>
      <c r="F838" s="129">
        <f t="shared" si="201"/>
        <v>34409.4</v>
      </c>
      <c r="G838" s="132">
        <f t="shared" si="202"/>
        <v>36921.699999999997</v>
      </c>
      <c r="H838" s="13">
        <f t="shared" si="190"/>
        <v>-6.8043995807343549</v>
      </c>
      <c r="I838" s="13">
        <f t="shared" si="199"/>
        <v>1665.5999999999985</v>
      </c>
      <c r="J838" s="266">
        <f t="shared" si="200"/>
        <v>1429.1000000000058</v>
      </c>
    </row>
    <row r="839" spans="1:10" x14ac:dyDescent="0.25">
      <c r="A839" s="10">
        <f t="shared" si="194"/>
        <v>44525</v>
      </c>
      <c r="B839">
        <f>'1125'!B63</f>
        <v>25783.599999999999</v>
      </c>
      <c r="C839">
        <f>'1125'!C63</f>
        <v>27920.3</v>
      </c>
      <c r="D839">
        <f>'1125'!D63</f>
        <v>9646.7000000000007</v>
      </c>
      <c r="E839">
        <f>'1125'!E63</f>
        <v>10372.9</v>
      </c>
      <c r="F839" s="129">
        <f t="shared" si="201"/>
        <v>35430.300000000003</v>
      </c>
      <c r="G839" s="132">
        <f t="shared" si="202"/>
        <v>38293.199999999997</v>
      </c>
      <c r="H839" s="13">
        <f t="shared" si="190"/>
        <v>-7.4762621039766719</v>
      </c>
      <c r="I839" s="13">
        <f t="shared" si="199"/>
        <v>1371.5</v>
      </c>
      <c r="J839" s="266">
        <f t="shared" si="200"/>
        <v>1020.9000000000015</v>
      </c>
    </row>
    <row r="840" spans="1:10" x14ac:dyDescent="0.25">
      <c r="A840" s="10">
        <f t="shared" si="194"/>
        <v>44532</v>
      </c>
      <c r="B840">
        <f>'1202'!B65</f>
        <v>26011.4</v>
      </c>
      <c r="C840">
        <f>'1202'!C65</f>
        <v>28567.5</v>
      </c>
      <c r="D840">
        <f>'1202'!D65</f>
        <v>10551.3</v>
      </c>
      <c r="E840">
        <f>'1202'!E65</f>
        <v>11087.8</v>
      </c>
      <c r="F840" s="129">
        <f>+B840+D840</f>
        <v>36562.699999999997</v>
      </c>
      <c r="G840" s="132">
        <f>+C840+E840</f>
        <v>39655.300000000003</v>
      </c>
      <c r="H840" s="13">
        <f t="shared" ref="H840:H845" si="203">+(F840/G840-1)*100</f>
        <v>-7.7987053432958646</v>
      </c>
      <c r="I840" s="13">
        <f t="shared" ref="I840:I845" si="204">+G840-G839</f>
        <v>1362.1000000000058</v>
      </c>
      <c r="J840" s="266">
        <f t="shared" ref="J840:J845" si="205">+F840-F839</f>
        <v>1132.3999999999942</v>
      </c>
    </row>
    <row r="841" spans="1:10" x14ac:dyDescent="0.25">
      <c r="A841" s="10">
        <f t="shared" si="194"/>
        <v>44539</v>
      </c>
      <c r="B841">
        <f>'1209'!B66</f>
        <v>26866.6</v>
      </c>
      <c r="C841">
        <f>'1209'!C66</f>
        <v>29526.6</v>
      </c>
      <c r="D841">
        <f>'1209'!D66</f>
        <v>11644.9</v>
      </c>
      <c r="E841">
        <f>'1209'!E66</f>
        <v>12053.2</v>
      </c>
      <c r="F841" s="129">
        <f>+B841+D841</f>
        <v>38511.5</v>
      </c>
      <c r="G841" s="132">
        <f>+C841+E841</f>
        <v>41579.800000000003</v>
      </c>
      <c r="H841" s="13">
        <f t="shared" si="203"/>
        <v>-7.3793043737584219</v>
      </c>
      <c r="I841" s="13">
        <f t="shared" si="204"/>
        <v>1924.5</v>
      </c>
      <c r="J841" s="266">
        <f t="shared" si="205"/>
        <v>1948.8000000000029</v>
      </c>
    </row>
    <row r="842" spans="1:10" x14ac:dyDescent="0.25">
      <c r="A842" s="10">
        <f t="shared" si="194"/>
        <v>44546</v>
      </c>
      <c r="B842">
        <f>'1216'!B66</f>
        <v>26748.1</v>
      </c>
      <c r="C842">
        <f>'1216'!C66</f>
        <v>29342.1</v>
      </c>
      <c r="D842">
        <f>'1216'!D66</f>
        <v>12746.3</v>
      </c>
      <c r="E842">
        <f>'1216'!E66</f>
        <v>12888.9</v>
      </c>
      <c r="F842" s="129">
        <f t="shared" ref="F842:F845" si="206">+B842+D842</f>
        <v>39494.399999999994</v>
      </c>
      <c r="G842" s="132">
        <f t="shared" ref="G842:G845" si="207">+C842+E842</f>
        <v>42231</v>
      </c>
      <c r="H842" s="13">
        <f t="shared" si="203"/>
        <v>-6.4800738793777235</v>
      </c>
      <c r="I842" s="13">
        <f t="shared" si="204"/>
        <v>651.19999999999709</v>
      </c>
      <c r="J842" s="266">
        <f t="shared" si="205"/>
        <v>982.89999999999418</v>
      </c>
    </row>
    <row r="843" spans="1:10" x14ac:dyDescent="0.25">
      <c r="A843" s="10">
        <f t="shared" si="194"/>
        <v>44553</v>
      </c>
      <c r="B843">
        <f>'1223'!B68</f>
        <v>27073.1</v>
      </c>
      <c r="C843">
        <f>'1223'!C68</f>
        <v>28967</v>
      </c>
      <c r="D843">
        <f>'1223'!D68</f>
        <v>13667.7</v>
      </c>
      <c r="E843">
        <f>'1223'!E68</f>
        <v>14228.5</v>
      </c>
      <c r="F843" s="129">
        <f t="shared" si="206"/>
        <v>40740.800000000003</v>
      </c>
      <c r="G843" s="132">
        <f t="shared" si="207"/>
        <v>43195.5</v>
      </c>
      <c r="H843" s="13">
        <f t="shared" si="203"/>
        <v>-5.68276788091352</v>
      </c>
      <c r="I843" s="13">
        <f t="shared" si="204"/>
        <v>964.5</v>
      </c>
      <c r="J843" s="266">
        <f t="shared" si="205"/>
        <v>1246.4000000000087</v>
      </c>
    </row>
    <row r="844" spans="1:10" x14ac:dyDescent="0.25">
      <c r="A844" s="10">
        <f t="shared" si="194"/>
        <v>44560</v>
      </c>
      <c r="B844">
        <f>'1230'!B68</f>
        <v>26344.1</v>
      </c>
      <c r="C844">
        <f>'1230'!C68</f>
        <v>28688.1</v>
      </c>
      <c r="D844">
        <f>'1230'!D68</f>
        <v>14652.8</v>
      </c>
      <c r="E844">
        <f>'1230'!E68</f>
        <v>15256.3</v>
      </c>
      <c r="F844" s="129">
        <f t="shared" si="206"/>
        <v>40996.899999999994</v>
      </c>
      <c r="G844" s="132">
        <f t="shared" si="207"/>
        <v>43944.399999999994</v>
      </c>
      <c r="H844" s="13">
        <f t="shared" si="203"/>
        <v>-6.7073392741737292</v>
      </c>
      <c r="I844" s="13">
        <f t="shared" si="204"/>
        <v>748.89999999999418</v>
      </c>
      <c r="J844" s="266">
        <f t="shared" si="205"/>
        <v>256.09999999999127</v>
      </c>
    </row>
    <row r="845" spans="1:10" x14ac:dyDescent="0.25">
      <c r="A845" s="10">
        <f t="shared" si="194"/>
        <v>44567</v>
      </c>
      <c r="B845">
        <f>'0106'!B69</f>
        <v>25790</v>
      </c>
      <c r="C845">
        <f>'0106'!C69</f>
        <v>28661.5</v>
      </c>
      <c r="D845">
        <f>'0106'!D69</f>
        <v>15664.6</v>
      </c>
      <c r="E845">
        <f>'0106'!E69</f>
        <v>16720.599999999999</v>
      </c>
      <c r="F845" s="129">
        <f t="shared" si="206"/>
        <v>41454.6</v>
      </c>
      <c r="G845" s="132">
        <f t="shared" si="207"/>
        <v>45382.1</v>
      </c>
      <c r="H845" s="13">
        <f t="shared" si="203"/>
        <v>-8.6542932125221128</v>
      </c>
      <c r="I845" s="13">
        <f t="shared" si="204"/>
        <v>1437.7000000000044</v>
      </c>
      <c r="J845" s="266">
        <f t="shared" si="205"/>
        <v>457.70000000000437</v>
      </c>
    </row>
    <row r="846" spans="1:10" x14ac:dyDescent="0.25">
      <c r="A846" s="10">
        <f t="shared" si="194"/>
        <v>44574</v>
      </c>
      <c r="B846">
        <f>'0113'!B69</f>
        <v>25583.599999999999</v>
      </c>
      <c r="C846">
        <f>'0113'!C69</f>
        <v>29212.400000000001</v>
      </c>
      <c r="D846">
        <f>'0113'!D69</f>
        <v>16962.2</v>
      </c>
      <c r="E846">
        <f>'0113'!E69</f>
        <v>17607.3</v>
      </c>
      <c r="F846" s="129">
        <f t="shared" ref="F846:F850" si="208">+B846+D846</f>
        <v>42545.8</v>
      </c>
      <c r="G846" s="132">
        <f t="shared" ref="G846:G850" si="209">+C846+E846</f>
        <v>46819.7</v>
      </c>
      <c r="H846" s="13">
        <f t="shared" ref="H846:H850" si="210">+(F846/G846-1)*100</f>
        <v>-9.1284224375636658</v>
      </c>
      <c r="I846" s="13">
        <f t="shared" ref="I846:I850" si="211">+G846-G845</f>
        <v>1437.5999999999985</v>
      </c>
      <c r="J846" s="266">
        <f t="shared" ref="J846:J850" si="212">+F846-F845</f>
        <v>1091.2000000000044</v>
      </c>
    </row>
    <row r="847" spans="1:10" x14ac:dyDescent="0.25">
      <c r="A847" s="10">
        <f t="shared" si="194"/>
        <v>44581</v>
      </c>
      <c r="B847">
        <f>'0120'!B71</f>
        <v>25549</v>
      </c>
      <c r="C847">
        <f>'0120'!C71</f>
        <v>29648.799999999999</v>
      </c>
      <c r="D847">
        <f>'0120'!D71</f>
        <v>18399.099999999999</v>
      </c>
      <c r="E847">
        <f>'0120'!E71</f>
        <v>19021.3</v>
      </c>
      <c r="F847" s="129">
        <f t="shared" si="208"/>
        <v>43948.1</v>
      </c>
      <c r="G847" s="132">
        <f t="shared" si="209"/>
        <v>48670.1</v>
      </c>
      <c r="H847" s="13">
        <f t="shared" si="210"/>
        <v>-9.7020552659641162</v>
      </c>
      <c r="I847" s="13">
        <f t="shared" si="211"/>
        <v>1850.4000000000015</v>
      </c>
      <c r="J847" s="266">
        <f t="shared" si="212"/>
        <v>1402.2999999999956</v>
      </c>
    </row>
    <row r="848" spans="1:10" x14ac:dyDescent="0.25">
      <c r="A848" s="10">
        <f t="shared" si="194"/>
        <v>44588</v>
      </c>
      <c r="B848">
        <f>'0127'!B71</f>
        <v>25557.599999999999</v>
      </c>
      <c r="C848">
        <f>'0127'!C71</f>
        <v>36089.800000000003</v>
      </c>
      <c r="D848">
        <f>'0127'!D71</f>
        <v>19565.7</v>
      </c>
      <c r="E848">
        <f>'0127'!E71</f>
        <v>20016.8</v>
      </c>
      <c r="F848" s="129">
        <f t="shared" si="208"/>
        <v>45123.3</v>
      </c>
      <c r="G848" s="132">
        <f t="shared" si="209"/>
        <v>56106.600000000006</v>
      </c>
      <c r="H848" s="13">
        <f t="shared" si="210"/>
        <v>-19.575771834329657</v>
      </c>
      <c r="I848" s="13">
        <f t="shared" si="211"/>
        <v>7436.5000000000073</v>
      </c>
      <c r="J848" s="266">
        <f t="shared" si="212"/>
        <v>1175.2000000000044</v>
      </c>
    </row>
    <row r="849" spans="1:12" x14ac:dyDescent="0.25">
      <c r="A849" s="10">
        <f t="shared" si="194"/>
        <v>44595</v>
      </c>
      <c r="B849">
        <f>'0203'!B71</f>
        <v>24997.3</v>
      </c>
      <c r="C849">
        <f>'0203'!C71</f>
        <v>35972.699999999997</v>
      </c>
      <c r="D849">
        <f>'0203'!D71</f>
        <v>20715.099999999999</v>
      </c>
      <c r="E849">
        <f>'0203'!E71</f>
        <v>21582.5</v>
      </c>
      <c r="F849" s="129">
        <f t="shared" si="208"/>
        <v>45712.399999999994</v>
      </c>
      <c r="G849" s="132">
        <f t="shared" si="209"/>
        <v>57555.199999999997</v>
      </c>
      <c r="H849" s="13">
        <f t="shared" si="210"/>
        <v>-20.576420549316143</v>
      </c>
      <c r="I849" s="13">
        <f t="shared" si="211"/>
        <v>1448.5999999999913</v>
      </c>
      <c r="J849" s="266">
        <f t="shared" si="212"/>
        <v>589.09999999999127</v>
      </c>
    </row>
    <row r="850" spans="1:12" x14ac:dyDescent="0.25">
      <c r="A850" s="10">
        <f t="shared" si="194"/>
        <v>44602</v>
      </c>
      <c r="B850">
        <f>'0210'!B72</f>
        <v>24199.8</v>
      </c>
      <c r="C850">
        <f>'0210'!C72</f>
        <v>35584.699999999997</v>
      </c>
      <c r="D850">
        <f>'0210'!D72</f>
        <v>22332.7</v>
      </c>
      <c r="E850">
        <f>'0210'!E72</f>
        <v>22969.599999999999</v>
      </c>
      <c r="F850" s="129">
        <f t="shared" si="208"/>
        <v>46532.5</v>
      </c>
      <c r="G850" s="132">
        <f t="shared" si="209"/>
        <v>58554.299999999996</v>
      </c>
      <c r="H850" s="13">
        <f t="shared" si="210"/>
        <v>-20.531028464177691</v>
      </c>
      <c r="I850" s="13">
        <f t="shared" si="211"/>
        <v>999.09999999999854</v>
      </c>
      <c r="J850" s="266">
        <f t="shared" si="212"/>
        <v>820.10000000000582</v>
      </c>
    </row>
    <row r="851" spans="1:12" x14ac:dyDescent="0.25">
      <c r="A851" s="10">
        <f t="shared" si="194"/>
        <v>44609</v>
      </c>
      <c r="B851">
        <f>'0217'!B72</f>
        <v>23354.5</v>
      </c>
      <c r="C851">
        <f>'0217'!C72</f>
        <v>34847.9</v>
      </c>
      <c r="D851">
        <f>'0217'!D72</f>
        <v>24218.9</v>
      </c>
      <c r="E851">
        <f>'0217'!E72</f>
        <v>24159.7</v>
      </c>
      <c r="F851" s="129">
        <f t="shared" ref="F851" si="213">+B851+D851</f>
        <v>47573.4</v>
      </c>
      <c r="G851" s="132">
        <f t="shared" ref="G851" si="214">+C851+E851</f>
        <v>59007.600000000006</v>
      </c>
      <c r="H851" s="13">
        <f t="shared" ref="H851" si="215">+(F851/G851-1)*100</f>
        <v>-19.377503914749973</v>
      </c>
      <c r="I851" s="13">
        <f t="shared" ref="I851" si="216">+G851-G850</f>
        <v>453.30000000001019</v>
      </c>
      <c r="J851" s="266">
        <f t="shared" ref="J851" si="217">+F851-F850</f>
        <v>1040.9000000000015</v>
      </c>
    </row>
    <row r="852" spans="1:12" x14ac:dyDescent="0.25">
      <c r="A852" s="10">
        <f t="shared" si="194"/>
        <v>44616</v>
      </c>
      <c r="B852">
        <f>'0224'!B73</f>
        <v>22288.799999999999</v>
      </c>
      <c r="C852">
        <f>'0224'!C73</f>
        <v>32953.599999999999</v>
      </c>
      <c r="D852">
        <f>'0224'!D73</f>
        <v>25769.7</v>
      </c>
      <c r="E852">
        <f>'0224'!E73</f>
        <v>26169.9</v>
      </c>
      <c r="F852" s="129">
        <f t="shared" ref="F852:F856" si="218">+B852+D852</f>
        <v>48058.5</v>
      </c>
      <c r="G852" s="132">
        <f t="shared" ref="G852:G856" si="219">+C852+E852</f>
        <v>59123.5</v>
      </c>
      <c r="H852" s="13">
        <f t="shared" ref="H852:H856" si="220">+(F852/G852-1)*100</f>
        <v>-18.715062538584494</v>
      </c>
      <c r="I852" s="13">
        <f t="shared" ref="I852:I856" si="221">+G852-G851</f>
        <v>115.89999999999418</v>
      </c>
      <c r="J852" s="266">
        <f t="shared" ref="J852:J856" si="222">+F852-F851</f>
        <v>485.09999999999854</v>
      </c>
    </row>
    <row r="853" spans="1:12" x14ac:dyDescent="0.25">
      <c r="A853" s="10">
        <f t="shared" si="194"/>
        <v>44623</v>
      </c>
      <c r="B853">
        <f>'0303'!B75</f>
        <v>22669.200000000001</v>
      </c>
      <c r="C853">
        <f>'0303'!C75</f>
        <v>31756.3</v>
      </c>
      <c r="D853">
        <f>'0303'!D75</f>
        <v>27533</v>
      </c>
      <c r="E853">
        <f>'0303'!E75</f>
        <v>27762.7</v>
      </c>
      <c r="F853" s="129">
        <f t="shared" si="218"/>
        <v>50202.2</v>
      </c>
      <c r="G853" s="132">
        <f t="shared" si="219"/>
        <v>59519</v>
      </c>
      <c r="H853" s="13">
        <f t="shared" si="220"/>
        <v>-15.653488801895199</v>
      </c>
      <c r="I853" s="13">
        <f t="shared" si="221"/>
        <v>395.5</v>
      </c>
      <c r="J853" s="266">
        <f t="shared" si="222"/>
        <v>2143.6999999999971</v>
      </c>
    </row>
    <row r="854" spans="1:12" x14ac:dyDescent="0.25">
      <c r="A854" s="10">
        <f t="shared" si="194"/>
        <v>44630</v>
      </c>
      <c r="B854">
        <f>'0310'!B77</f>
        <v>23232.1</v>
      </c>
      <c r="C854">
        <f>'0310'!C77</f>
        <v>30542.7</v>
      </c>
      <c r="D854">
        <f>'0310'!D77</f>
        <v>28806.5</v>
      </c>
      <c r="E854">
        <f>'0310'!E77</f>
        <v>29962.1</v>
      </c>
      <c r="F854" s="129">
        <f t="shared" si="218"/>
        <v>52038.6</v>
      </c>
      <c r="G854" s="132">
        <f t="shared" si="219"/>
        <v>60504.800000000003</v>
      </c>
      <c r="H854" s="13">
        <f t="shared" si="220"/>
        <v>-13.992608850868038</v>
      </c>
      <c r="I854" s="13">
        <f t="shared" si="221"/>
        <v>985.80000000000291</v>
      </c>
      <c r="J854" s="266">
        <f t="shared" si="222"/>
        <v>1836.4000000000015</v>
      </c>
    </row>
    <row r="855" spans="1:12" x14ac:dyDescent="0.25">
      <c r="A855" s="10">
        <f t="shared" si="194"/>
        <v>44637</v>
      </c>
      <c r="B855">
        <f>'0317'!B77</f>
        <v>22719.4</v>
      </c>
      <c r="C855">
        <f>'0317'!C77</f>
        <v>32988.6</v>
      </c>
      <c r="D855" s="125">
        <v>30297.9</v>
      </c>
      <c r="E855">
        <f>'0317'!E77</f>
        <v>31940.1</v>
      </c>
      <c r="F855" s="129">
        <f t="shared" si="218"/>
        <v>53017.3</v>
      </c>
      <c r="G855" s="132">
        <f t="shared" si="219"/>
        <v>64928.7</v>
      </c>
      <c r="H855" s="13">
        <f t="shared" si="220"/>
        <v>-18.345354211619814</v>
      </c>
      <c r="I855" s="13">
        <f t="shared" si="221"/>
        <v>4423.8999999999942</v>
      </c>
      <c r="J855" s="266">
        <f t="shared" si="222"/>
        <v>978.70000000000437</v>
      </c>
    </row>
    <row r="856" spans="1:12" x14ac:dyDescent="0.25">
      <c r="A856" s="10">
        <f t="shared" si="194"/>
        <v>44644</v>
      </c>
      <c r="B856">
        <f>'0324'!B76</f>
        <v>21473.8</v>
      </c>
      <c r="C856">
        <f>'0324'!C76</f>
        <v>31808.400000000001</v>
      </c>
      <c r="D856">
        <f>'0324'!D76</f>
        <v>32180.3</v>
      </c>
      <c r="E856">
        <f>'0324'!E76</f>
        <v>33917.699999999997</v>
      </c>
      <c r="F856" s="129">
        <f t="shared" si="218"/>
        <v>53654.1</v>
      </c>
      <c r="G856" s="132">
        <f t="shared" si="219"/>
        <v>65726.100000000006</v>
      </c>
      <c r="H856" s="13">
        <f t="shared" si="220"/>
        <v>-18.367132691579158</v>
      </c>
      <c r="I856" s="13">
        <f t="shared" si="221"/>
        <v>797.40000000000873</v>
      </c>
      <c r="J856" s="266">
        <f t="shared" si="222"/>
        <v>636.79999999999563</v>
      </c>
    </row>
    <row r="857" spans="1:12" x14ac:dyDescent="0.25">
      <c r="A857" s="10">
        <f t="shared" si="194"/>
        <v>44651</v>
      </c>
      <c r="B857">
        <f>'0331'!B77</f>
        <v>20623.3</v>
      </c>
      <c r="C857">
        <f>'0331'!C77</f>
        <v>30512.1</v>
      </c>
      <c r="D857">
        <f>'0331'!D77</f>
        <v>33813.300000000003</v>
      </c>
      <c r="E857">
        <f>'0331'!E77</f>
        <v>35971</v>
      </c>
      <c r="F857" s="129">
        <f t="shared" ref="F857:F860" si="223">+B857+D857</f>
        <v>54436.600000000006</v>
      </c>
      <c r="G857" s="132">
        <f t="shared" ref="G857:G860" si="224">+C857+E857</f>
        <v>66483.100000000006</v>
      </c>
      <c r="H857" s="13">
        <f t="shared" ref="H857:H860" si="225">+(F857/G857-1)*100</f>
        <v>-18.119642435446004</v>
      </c>
      <c r="I857" s="13">
        <f t="shared" ref="I857:I860" si="226">+G857-G856</f>
        <v>757</v>
      </c>
      <c r="J857" s="266">
        <f t="shared" ref="J857:J860" si="227">+F857-F856</f>
        <v>782.50000000000728</v>
      </c>
    </row>
    <row r="858" spans="1:12" x14ac:dyDescent="0.25">
      <c r="A858" s="10">
        <f t="shared" si="194"/>
        <v>44658</v>
      </c>
      <c r="B858">
        <f>'0407'!B78</f>
        <v>20395.900000000001</v>
      </c>
      <c r="C858">
        <f>'0407'!C78</f>
        <v>29023.599999999999</v>
      </c>
      <c r="D858">
        <f>'0407'!D78</f>
        <v>35373.5</v>
      </c>
      <c r="E858">
        <f>'0407'!E78</f>
        <v>37787.300000000003</v>
      </c>
      <c r="F858" s="129">
        <f t="shared" si="223"/>
        <v>55769.4</v>
      </c>
      <c r="G858" s="132">
        <f t="shared" si="224"/>
        <v>66810.899999999994</v>
      </c>
      <c r="H858" s="13">
        <f t="shared" si="225"/>
        <v>-16.526494928222778</v>
      </c>
      <c r="I858" s="13">
        <f t="shared" si="226"/>
        <v>327.79999999998836</v>
      </c>
      <c r="J858" s="266">
        <f t="shared" si="227"/>
        <v>1332.7999999999956</v>
      </c>
      <c r="K858">
        <f>'0407'!F78</f>
        <v>2973.8</v>
      </c>
    </row>
    <row r="859" spans="1:12" x14ac:dyDescent="0.25">
      <c r="A859" s="10">
        <f t="shared" si="194"/>
        <v>44665</v>
      </c>
      <c r="B859">
        <f>'0414'!B78</f>
        <v>20078.7</v>
      </c>
      <c r="C859">
        <f>'0414'!C78</f>
        <v>27805.3</v>
      </c>
      <c r="D859">
        <f>'0414'!D78</f>
        <v>36570</v>
      </c>
      <c r="E859">
        <f>'0414'!E78</f>
        <v>39393</v>
      </c>
      <c r="F859" s="129">
        <f t="shared" si="223"/>
        <v>56648.7</v>
      </c>
      <c r="G859" s="132">
        <f t="shared" si="224"/>
        <v>67198.3</v>
      </c>
      <c r="H859" s="13">
        <f t="shared" si="225"/>
        <v>-15.699206676359378</v>
      </c>
      <c r="I859" s="13">
        <f t="shared" si="226"/>
        <v>387.40000000000873</v>
      </c>
      <c r="J859" s="266">
        <f>+F859-F858</f>
        <v>879.29999999999563</v>
      </c>
      <c r="K859">
        <f>'0414'!F78</f>
        <v>3363.4</v>
      </c>
      <c r="L859">
        <f>K859-K858</f>
        <v>389.59999999999991</v>
      </c>
    </row>
    <row r="860" spans="1:12" x14ac:dyDescent="0.25">
      <c r="A860" s="10">
        <f t="shared" si="194"/>
        <v>44672</v>
      </c>
      <c r="B860">
        <f>'0421'!B78</f>
        <v>19383.400000000001</v>
      </c>
      <c r="C860">
        <f>'0421'!C78</f>
        <v>26411.4</v>
      </c>
      <c r="D860">
        <f>'0421'!D78</f>
        <v>38132</v>
      </c>
      <c r="E860">
        <f>'0421'!E78</f>
        <v>41308.199999999997</v>
      </c>
      <c r="F860" s="129">
        <f t="shared" si="223"/>
        <v>57515.4</v>
      </c>
      <c r="G860" s="132">
        <f t="shared" si="224"/>
        <v>67719.600000000006</v>
      </c>
      <c r="H860" s="13">
        <f t="shared" si="225"/>
        <v>-15.068311094572328</v>
      </c>
      <c r="I860" s="13">
        <f t="shared" si="226"/>
        <v>521.30000000000291</v>
      </c>
      <c r="J860" s="266">
        <f t="shared" si="227"/>
        <v>866.70000000000437</v>
      </c>
      <c r="K860">
        <f>'0421'!F78</f>
        <v>4206.8</v>
      </c>
      <c r="L860">
        <f t="shared" ref="L860:L873" si="228">K860-K859</f>
        <v>843.40000000000009</v>
      </c>
    </row>
    <row r="861" spans="1:12" x14ac:dyDescent="0.25">
      <c r="A861" s="10">
        <f t="shared" si="194"/>
        <v>44679</v>
      </c>
      <c r="B861">
        <f>'0428'!B78</f>
        <v>18261.099999999999</v>
      </c>
      <c r="C861">
        <f>'0428'!C78</f>
        <v>24353.599999999999</v>
      </c>
      <c r="D861">
        <f>'0428'!D78</f>
        <v>40036.9</v>
      </c>
      <c r="E861">
        <f>'0428'!E78</f>
        <v>43503.4</v>
      </c>
      <c r="F861" s="129">
        <f t="shared" ref="F861:F865" si="229">+B861+D861</f>
        <v>58298</v>
      </c>
      <c r="G861" s="132">
        <f t="shared" ref="G861:G865" si="230">+C861+E861</f>
        <v>67857</v>
      </c>
      <c r="H861" s="13">
        <f t="shared" ref="H861:H865" si="231">+(F861/G861-1)*100</f>
        <v>-14.086977025214786</v>
      </c>
      <c r="I861" s="13">
        <f t="shared" ref="I861:I865" si="232">+G861-G860</f>
        <v>137.39999999999418</v>
      </c>
      <c r="J861" s="266">
        <f t="shared" ref="J861:J873" si="233">+F861-F860</f>
        <v>782.59999999999854</v>
      </c>
      <c r="K861">
        <f>'0428'!F78</f>
        <v>4944.7</v>
      </c>
      <c r="L861">
        <f t="shared" si="228"/>
        <v>737.89999999999964</v>
      </c>
    </row>
    <row r="862" spans="1:12" x14ac:dyDescent="0.25">
      <c r="A862" s="10">
        <f t="shared" si="194"/>
        <v>44686</v>
      </c>
      <c r="B862">
        <f>'0505'!B78</f>
        <v>16949.599999999999</v>
      </c>
      <c r="C862">
        <f>'0505'!C78</f>
        <v>22696.2</v>
      </c>
      <c r="D862">
        <f>'0505'!D78</f>
        <v>41541.1</v>
      </c>
      <c r="E862">
        <f>'0505'!E78</f>
        <v>45047.5</v>
      </c>
      <c r="F862" s="129">
        <f t="shared" si="229"/>
        <v>58490.7</v>
      </c>
      <c r="G862" s="132">
        <f t="shared" si="230"/>
        <v>67743.7</v>
      </c>
      <c r="H862" s="13">
        <f t="shared" si="231"/>
        <v>-13.658834696067679</v>
      </c>
      <c r="I862" s="13">
        <f t="shared" si="232"/>
        <v>-113.30000000000291</v>
      </c>
      <c r="J862" s="266">
        <f t="shared" si="233"/>
        <v>192.69999999999709</v>
      </c>
      <c r="K862">
        <f>'0505'!F78</f>
        <v>4991.3</v>
      </c>
      <c r="L862">
        <f t="shared" si="228"/>
        <v>46.600000000000364</v>
      </c>
    </row>
    <row r="863" spans="1:12" x14ac:dyDescent="0.25">
      <c r="A863" s="10">
        <f t="shared" si="194"/>
        <v>44693</v>
      </c>
      <c r="B863">
        <f>'0512'!B78</f>
        <v>16004.8</v>
      </c>
      <c r="C863">
        <f>'0512'!C78</f>
        <v>20733.8</v>
      </c>
      <c r="D863" s="125">
        <v>42899.5</v>
      </c>
      <c r="E863">
        <f>'0512'!E78</f>
        <v>47287.4</v>
      </c>
      <c r="F863" s="129">
        <f t="shared" si="229"/>
        <v>58904.3</v>
      </c>
      <c r="G863" s="132">
        <f>+B863+E863</f>
        <v>63292.2</v>
      </c>
      <c r="H863" s="13">
        <f t="shared" si="231"/>
        <v>-6.9327658068450653</v>
      </c>
      <c r="I863" s="13">
        <f t="shared" si="232"/>
        <v>-4451.5</v>
      </c>
      <c r="J863" s="266">
        <f t="shared" si="233"/>
        <v>413.60000000000582</v>
      </c>
      <c r="K863">
        <f>'0512'!F78</f>
        <v>5579.8</v>
      </c>
      <c r="L863">
        <f t="shared" si="228"/>
        <v>588.5</v>
      </c>
    </row>
    <row r="864" spans="1:12" x14ac:dyDescent="0.25">
      <c r="A864" s="10">
        <f t="shared" si="194"/>
        <v>44700</v>
      </c>
      <c r="B864">
        <f>'0519'!B78</f>
        <v>14335.4</v>
      </c>
      <c r="C864">
        <f>'0519'!C78</f>
        <v>19439.7</v>
      </c>
      <c r="D864">
        <f>'0519'!D78</f>
        <v>44720.6</v>
      </c>
      <c r="E864">
        <f>'0519'!E78</f>
        <v>49137.4</v>
      </c>
      <c r="F864" s="129">
        <f t="shared" si="229"/>
        <v>59056</v>
      </c>
      <c r="G864" s="132">
        <f t="shared" si="230"/>
        <v>68577.100000000006</v>
      </c>
      <c r="H864" s="13">
        <f t="shared" si="231"/>
        <v>-13.883789194935348</v>
      </c>
      <c r="I864" s="13">
        <f t="shared" si="232"/>
        <v>5284.9000000000087</v>
      </c>
      <c r="J864" s="266">
        <f>+F864-F863</f>
        <v>151.69999999999709</v>
      </c>
      <c r="K864">
        <f>'0519'!F78</f>
        <v>5638.1</v>
      </c>
      <c r="L864">
        <f t="shared" si="228"/>
        <v>58.300000000000182</v>
      </c>
    </row>
    <row r="865" spans="1:14" x14ac:dyDescent="0.25">
      <c r="A865" s="10">
        <f t="shared" si="194"/>
        <v>44707</v>
      </c>
      <c r="B865">
        <v>12941.4</v>
      </c>
      <c r="C865">
        <v>17843.5</v>
      </c>
      <c r="D865">
        <f>'0526'!D78</f>
        <v>46300.4</v>
      </c>
      <c r="E865">
        <f>'0526'!E78</f>
        <v>51264.800000000003</v>
      </c>
      <c r="F865" s="129">
        <f t="shared" si="229"/>
        <v>59241.8</v>
      </c>
      <c r="G865" s="132">
        <f t="shared" si="230"/>
        <v>69108.3</v>
      </c>
      <c r="H865" s="13">
        <f t="shared" si="231"/>
        <v>-14.276866888637107</v>
      </c>
      <c r="I865" s="13">
        <f t="shared" si="232"/>
        <v>531.19999999999709</v>
      </c>
      <c r="J865" s="266">
        <f t="shared" si="233"/>
        <v>185.80000000000291</v>
      </c>
      <c r="K865">
        <f>'0526'!F78</f>
        <v>5686.8</v>
      </c>
      <c r="L865">
        <f t="shared" si="228"/>
        <v>48.699999999999818</v>
      </c>
    </row>
    <row r="866" spans="1:14" x14ac:dyDescent="0.25">
      <c r="A866" s="10">
        <f t="shared" si="194"/>
        <v>44714</v>
      </c>
      <c r="B866">
        <f>'0602'!B78</f>
        <v>11840.2</v>
      </c>
      <c r="C866">
        <f>'0602'!C78</f>
        <v>16386.099999999999</v>
      </c>
      <c r="D866">
        <f>'0602'!D78</f>
        <v>47682</v>
      </c>
      <c r="E866">
        <f>'0602'!E78</f>
        <v>52911.7</v>
      </c>
      <c r="F866" s="129">
        <f t="shared" ref="F866:F870" si="234">+B866+D866</f>
        <v>59522.2</v>
      </c>
      <c r="G866" s="132">
        <f t="shared" ref="G866:G870" si="235">+C866+E866</f>
        <v>69297.799999999988</v>
      </c>
      <c r="H866" s="13">
        <f t="shared" ref="H866:H870" si="236">+(F866/G866-1)*100</f>
        <v>-14.106652736450497</v>
      </c>
      <c r="I866" s="13">
        <f t="shared" ref="I866:I870" si="237">+G866-G865</f>
        <v>189.49999999998545</v>
      </c>
      <c r="J866" s="266">
        <f t="shared" si="233"/>
        <v>280.39999999999418</v>
      </c>
      <c r="K866" s="274">
        <f>'0602'!F78</f>
        <v>5760.4</v>
      </c>
      <c r="L866">
        <f t="shared" si="228"/>
        <v>73.599999999999454</v>
      </c>
    </row>
    <row r="867" spans="1:14" x14ac:dyDescent="0.25">
      <c r="A867" s="10">
        <f t="shared" si="194"/>
        <v>44721</v>
      </c>
      <c r="B867">
        <f>'0609'!B78</f>
        <v>10594.1</v>
      </c>
      <c r="C867">
        <f>'0609'!C78</f>
        <v>14742.5</v>
      </c>
      <c r="D867">
        <f>'0609'!D78</f>
        <v>49069</v>
      </c>
      <c r="E867">
        <f>'0609'!E78</f>
        <v>54573.3</v>
      </c>
      <c r="F867" s="129">
        <f t="shared" si="234"/>
        <v>59663.1</v>
      </c>
      <c r="G867" s="132">
        <f t="shared" si="235"/>
        <v>69315.8</v>
      </c>
      <c r="H867" s="13">
        <f t="shared" si="236"/>
        <v>-13.925685053047076</v>
      </c>
      <c r="I867" s="13">
        <f t="shared" si="237"/>
        <v>18.000000000014552</v>
      </c>
      <c r="J867" s="266">
        <f t="shared" si="233"/>
        <v>140.90000000000146</v>
      </c>
      <c r="K867" s="274">
        <f>'0609'!F78</f>
        <v>5899.3</v>
      </c>
      <c r="L867">
        <f t="shared" si="228"/>
        <v>138.90000000000055</v>
      </c>
      <c r="N867" s="3"/>
    </row>
    <row r="868" spans="1:14" x14ac:dyDescent="0.25">
      <c r="A868" s="10">
        <f t="shared" si="194"/>
        <v>44728</v>
      </c>
      <c r="B868">
        <f>'0616'!B78</f>
        <v>10118.799999999999</v>
      </c>
      <c r="C868">
        <f>'0616'!C78</f>
        <v>13269.2</v>
      </c>
      <c r="D868">
        <f>'0616'!D78</f>
        <v>50216.3</v>
      </c>
      <c r="E868">
        <f>'0616'!E78</f>
        <v>56262.9</v>
      </c>
      <c r="F868" s="129">
        <f t="shared" si="234"/>
        <v>60335.100000000006</v>
      </c>
      <c r="G868" s="132">
        <f t="shared" si="235"/>
        <v>69532.100000000006</v>
      </c>
      <c r="H868" s="13">
        <f t="shared" si="236"/>
        <v>-13.226984371247241</v>
      </c>
      <c r="I868" s="13">
        <f t="shared" si="237"/>
        <v>216.30000000000291</v>
      </c>
      <c r="J868" s="266">
        <f t="shared" si="233"/>
        <v>672.00000000000728</v>
      </c>
      <c r="K868">
        <f>'0616'!F78</f>
        <v>6257.7</v>
      </c>
      <c r="L868">
        <f t="shared" si="228"/>
        <v>358.39999999999964</v>
      </c>
    </row>
    <row r="869" spans="1:14" x14ac:dyDescent="0.25">
      <c r="A869" s="10">
        <f t="shared" si="194"/>
        <v>44735</v>
      </c>
      <c r="B869">
        <f>'0623'!B79</f>
        <v>8952.7999999999993</v>
      </c>
      <c r="C869">
        <f>'0623'!C79</f>
        <v>12147.5</v>
      </c>
      <c r="D869">
        <f>'0623'!D79</f>
        <v>51471</v>
      </c>
      <c r="E869">
        <f>'0623'!E79</f>
        <v>57399.6</v>
      </c>
      <c r="F869" s="129">
        <f t="shared" si="234"/>
        <v>60423.8</v>
      </c>
      <c r="G869" s="132">
        <f t="shared" si="235"/>
        <v>69547.100000000006</v>
      </c>
      <c r="H869" s="13">
        <f t="shared" si="236"/>
        <v>-13.118160210849917</v>
      </c>
      <c r="I869" s="13">
        <f t="shared" si="237"/>
        <v>15</v>
      </c>
      <c r="J869" s="266">
        <f t="shared" si="233"/>
        <v>88.69999999999709</v>
      </c>
      <c r="K869">
        <f>'0623'!F79</f>
        <v>6376.9</v>
      </c>
      <c r="L869">
        <f t="shared" si="228"/>
        <v>119.19999999999982</v>
      </c>
    </row>
    <row r="870" spans="1:14" x14ac:dyDescent="0.25">
      <c r="A870" s="10">
        <f t="shared" si="194"/>
        <v>44742</v>
      </c>
      <c r="B870">
        <f>'0630'!B78</f>
        <v>7858.9</v>
      </c>
      <c r="C870">
        <f>'0630'!C78</f>
        <v>11034.3</v>
      </c>
      <c r="D870">
        <f>'0630'!D78</f>
        <v>52498.400000000001</v>
      </c>
      <c r="E870">
        <f>'0630'!E78</f>
        <v>58685.9</v>
      </c>
      <c r="F870" s="129">
        <f t="shared" si="234"/>
        <v>60357.3</v>
      </c>
      <c r="G870" s="132">
        <f t="shared" si="235"/>
        <v>69720.2</v>
      </c>
      <c r="H870" s="13">
        <f t="shared" si="236"/>
        <v>-13.429250059523634</v>
      </c>
      <c r="I870" s="13">
        <f t="shared" si="237"/>
        <v>173.09999999999127</v>
      </c>
      <c r="J870" s="266">
        <f t="shared" si="233"/>
        <v>-66.5</v>
      </c>
      <c r="K870">
        <f>'0630'!F78</f>
        <v>6488.2</v>
      </c>
      <c r="L870">
        <f t="shared" si="228"/>
        <v>111.30000000000018</v>
      </c>
    </row>
    <row r="871" spans="1:14" x14ac:dyDescent="0.25">
      <c r="A871" s="10">
        <f t="shared" si="194"/>
        <v>44749</v>
      </c>
      <c r="B871">
        <f>'0707'!B78</f>
        <v>7001.8</v>
      </c>
      <c r="C871">
        <f>'0707'!C78</f>
        <v>10111.4</v>
      </c>
      <c r="D871">
        <f>'0707'!D78</f>
        <v>53414.5</v>
      </c>
      <c r="E871">
        <f>'0707'!E78</f>
        <v>59747.7</v>
      </c>
      <c r="F871" s="129">
        <f t="shared" ref="F871:F873" si="238">+B871+D871</f>
        <v>60416.3</v>
      </c>
      <c r="G871" s="132">
        <f t="shared" ref="G871:G873" si="239">+C871+E871</f>
        <v>69859.099999999991</v>
      </c>
      <c r="H871" s="13">
        <f t="shared" ref="H871:H873" si="240">+(F871/G871-1)*100</f>
        <v>-13.516921918547464</v>
      </c>
      <c r="I871" s="13">
        <f t="shared" ref="I871:I873" si="241">+G871-G870</f>
        <v>138.89999999999418</v>
      </c>
      <c r="J871" s="266">
        <f t="shared" si="233"/>
        <v>59</v>
      </c>
      <c r="K871">
        <f>'0707'!F78</f>
        <v>6836.3</v>
      </c>
      <c r="L871">
        <f t="shared" si="228"/>
        <v>348.10000000000036</v>
      </c>
    </row>
    <row r="872" spans="1:14" x14ac:dyDescent="0.25">
      <c r="A872" s="10">
        <f t="shared" si="194"/>
        <v>44756</v>
      </c>
      <c r="B872">
        <f>'0714'!B77</f>
        <v>5926.6</v>
      </c>
      <c r="C872">
        <f>'0714'!C77</f>
        <v>9019.4</v>
      </c>
      <c r="D872">
        <f>'0714'!D77</f>
        <v>54523.6</v>
      </c>
      <c r="E872">
        <f>'0714'!E77</f>
        <v>60751.199999999997</v>
      </c>
      <c r="F872" s="129">
        <f t="shared" si="238"/>
        <v>60450.2</v>
      </c>
      <c r="G872" s="132">
        <f t="shared" si="239"/>
        <v>69770.599999999991</v>
      </c>
      <c r="H872" s="13">
        <f t="shared" si="240"/>
        <v>-13.358635299108791</v>
      </c>
      <c r="I872" s="13">
        <f t="shared" si="241"/>
        <v>-88.5</v>
      </c>
      <c r="J872" s="266">
        <f t="shared" si="233"/>
        <v>33.899999999994179</v>
      </c>
      <c r="K872">
        <f>'0714'!F77</f>
        <v>7406.5</v>
      </c>
      <c r="L872">
        <f t="shared" si="228"/>
        <v>570.19999999999982</v>
      </c>
    </row>
    <row r="873" spans="1:14" x14ac:dyDescent="0.25">
      <c r="A873" s="10">
        <f t="shared" si="194"/>
        <v>44763</v>
      </c>
      <c r="B873">
        <f>'0721'!B77</f>
        <v>5209</v>
      </c>
      <c r="C873">
        <f>'0721'!C77</f>
        <v>7543.2</v>
      </c>
      <c r="D873">
        <f>'0721'!D77</f>
        <v>55391.5</v>
      </c>
      <c r="E873">
        <f>'0721'!E77</f>
        <v>62112.1</v>
      </c>
      <c r="F873" s="129">
        <f t="shared" si="238"/>
        <v>60600.5</v>
      </c>
      <c r="G873" s="132">
        <f t="shared" si="239"/>
        <v>69655.3</v>
      </c>
      <c r="H873" s="13">
        <f t="shared" si="240"/>
        <v>-12.999441535676404</v>
      </c>
      <c r="I873" s="13">
        <f t="shared" si="241"/>
        <v>-115.29999999998836</v>
      </c>
      <c r="J873" s="266">
        <f t="shared" si="233"/>
        <v>150.30000000000291</v>
      </c>
      <c r="K873">
        <f>'0721'!F77</f>
        <v>7600.2</v>
      </c>
      <c r="L873">
        <f t="shared" si="228"/>
        <v>193.69999999999982</v>
      </c>
    </row>
    <row r="874" spans="1:14" x14ac:dyDescent="0.25">
      <c r="A874" s="10">
        <f t="shared" si="194"/>
        <v>44770</v>
      </c>
      <c r="B874">
        <f>'0728'!B78</f>
        <v>4245.8</v>
      </c>
      <c r="C874">
        <f>'0728'!C78</f>
        <v>6200.8</v>
      </c>
      <c r="D874">
        <f>'0728'!D78</f>
        <v>56412.6</v>
      </c>
      <c r="E874">
        <f>'0728'!E78</f>
        <v>63522.8</v>
      </c>
      <c r="F874" s="129">
        <f t="shared" ref="F874:F879" si="242">+B874+D874</f>
        <v>60658.400000000001</v>
      </c>
      <c r="G874" s="132">
        <f t="shared" ref="G874:G879" si="243">+C874+E874</f>
        <v>69723.600000000006</v>
      </c>
      <c r="H874" s="13">
        <f t="shared" ref="H874" si="244">+(F874/G874-1)*100</f>
        <v>-13.001623553574404</v>
      </c>
      <c r="I874" s="13">
        <f t="shared" ref="I874" si="245">+G874-G873</f>
        <v>68.30000000000291</v>
      </c>
      <c r="J874" s="266">
        <f t="shared" ref="J874" si="246">+F874-F873</f>
        <v>57.900000000001455</v>
      </c>
      <c r="K874">
        <f>'0728'!F78</f>
        <v>7856.9</v>
      </c>
      <c r="L874">
        <f t="shared" ref="L874:L876" si="247">K874-K873</f>
        <v>256.69999999999982</v>
      </c>
    </row>
    <row r="875" spans="1:14" x14ac:dyDescent="0.25">
      <c r="A875" s="10">
        <f t="shared" si="194"/>
        <v>44777</v>
      </c>
      <c r="B875">
        <f>'0804'!B78</f>
        <v>3732.3</v>
      </c>
      <c r="C875">
        <f>'0804'!C78</f>
        <v>5518.3</v>
      </c>
      <c r="D875">
        <f>'0804'!D78</f>
        <v>57118</v>
      </c>
      <c r="E875">
        <f>'0804'!E78</f>
        <v>64582.9</v>
      </c>
      <c r="F875" s="129">
        <f t="shared" si="242"/>
        <v>60850.3</v>
      </c>
      <c r="G875" s="132">
        <f t="shared" si="243"/>
        <v>70101.2</v>
      </c>
      <c r="H875" s="13">
        <f t="shared" ref="H875" si="248">+(F875/G875-1)*100</f>
        <v>-13.196493070018766</v>
      </c>
      <c r="I875" s="13">
        <f t="shared" ref="I875" si="249">+G875-G874</f>
        <v>377.59999999999127</v>
      </c>
      <c r="J875" s="266">
        <f t="shared" ref="J875:J877" si="250">+F875-F874</f>
        <v>191.90000000000146</v>
      </c>
      <c r="K875">
        <f>'0804'!F78</f>
        <v>8048.3</v>
      </c>
      <c r="L875">
        <f t="shared" si="247"/>
        <v>191.40000000000055</v>
      </c>
    </row>
    <row r="876" spans="1:14" x14ac:dyDescent="0.25">
      <c r="A876" s="10">
        <f t="shared" si="194"/>
        <v>44784</v>
      </c>
      <c r="B876">
        <f>'0811'!B78</f>
        <v>3208.6</v>
      </c>
      <c r="C876">
        <f>'0811'!C78</f>
        <v>4905.6000000000004</v>
      </c>
      <c r="D876">
        <f>'0811'!D78</f>
        <v>57740.9</v>
      </c>
      <c r="E876">
        <f>'0811'!E78</f>
        <v>65412</v>
      </c>
      <c r="F876" s="129">
        <f t="shared" si="242"/>
        <v>60949.5</v>
      </c>
      <c r="G876" s="132">
        <f t="shared" si="243"/>
        <v>70317.600000000006</v>
      </c>
      <c r="H876" s="13">
        <f t="shared" ref="H876:H878" si="251">+(F876/G876-1)*100</f>
        <v>-13.32255367077375</v>
      </c>
      <c r="I876" s="13">
        <f t="shared" ref="I876" si="252">+G876-G875</f>
        <v>216.40000000000873</v>
      </c>
      <c r="J876" s="266">
        <f t="shared" si="250"/>
        <v>99.19999999999709</v>
      </c>
      <c r="K876" s="287">
        <f>'0811'!F78</f>
        <v>8798.2999999999993</v>
      </c>
      <c r="L876">
        <f t="shared" si="247"/>
        <v>749.99999999999909</v>
      </c>
    </row>
    <row r="877" spans="1:14" x14ac:dyDescent="0.25">
      <c r="A877" s="10">
        <f t="shared" si="194"/>
        <v>44791</v>
      </c>
      <c r="B877" s="230">
        <v>3208.6</v>
      </c>
      <c r="C877" s="90">
        <v>4151.6000000000004</v>
      </c>
      <c r="D877" s="230">
        <v>57740.9</v>
      </c>
      <c r="E877" s="90">
        <v>66172.600000000006</v>
      </c>
      <c r="F877" s="278">
        <f t="shared" si="242"/>
        <v>60949.5</v>
      </c>
      <c r="G877" s="291">
        <f t="shared" si="243"/>
        <v>70324.200000000012</v>
      </c>
      <c r="H877" s="292">
        <f t="shared" si="251"/>
        <v>-13.330688440110251</v>
      </c>
      <c r="I877" s="13">
        <f t="shared" ref="I877" si="253">+G877-G876</f>
        <v>6.6000000000058208</v>
      </c>
      <c r="J877" s="266">
        <f t="shared" si="250"/>
        <v>0</v>
      </c>
      <c r="K877" s="287" t="s">
        <v>790</v>
      </c>
      <c r="L877" t="s">
        <v>790</v>
      </c>
      <c r="M877" s="230" t="s">
        <v>787</v>
      </c>
    </row>
    <row r="878" spans="1:14" x14ac:dyDescent="0.25">
      <c r="A878" s="10">
        <f t="shared" si="194"/>
        <v>44798</v>
      </c>
      <c r="B878" s="230">
        <v>2184.1999999999998</v>
      </c>
      <c r="C878" s="90">
        <f>'0825'!C78</f>
        <v>3321.5</v>
      </c>
      <c r="D878" s="90">
        <f>'0825'!D78</f>
        <v>58748.9</v>
      </c>
      <c r="E878" s="90">
        <f>'0825'!E78</f>
        <v>66701.899999999994</v>
      </c>
      <c r="F878" s="278">
        <f t="shared" si="242"/>
        <v>60933.1</v>
      </c>
      <c r="G878" s="291">
        <f t="shared" si="243"/>
        <v>70023.399999999994</v>
      </c>
      <c r="H878" s="292">
        <f t="shared" si="251"/>
        <v>-12.98180322577881</v>
      </c>
      <c r="I878" s="13">
        <f t="shared" ref="I878" si="254">+G878-G877</f>
        <v>-300.80000000001746</v>
      </c>
      <c r="J878" s="266">
        <f>+F878-F876</f>
        <v>-16.400000000001455</v>
      </c>
      <c r="K878" s="287">
        <f>'0825'!F78</f>
        <v>9854.2999999999993</v>
      </c>
      <c r="L878" s="274">
        <f>K878-K876</f>
        <v>1056</v>
      </c>
      <c r="M878" s="230" t="s">
        <v>788</v>
      </c>
    </row>
    <row r="879" spans="1:14" x14ac:dyDescent="0.25">
      <c r="A879" s="10">
        <f t="shared" si="194"/>
        <v>44805</v>
      </c>
      <c r="B879">
        <f>'0901'!B52</f>
        <v>11681.3</v>
      </c>
      <c r="C879">
        <f>'0901'!C52</f>
        <v>24158.2</v>
      </c>
      <c r="D879">
        <f>'0901'!D52</f>
        <v>36.799999999999997</v>
      </c>
      <c r="E879">
        <f>'0901'!E52</f>
        <v>167.9</v>
      </c>
      <c r="F879" s="129">
        <f t="shared" si="242"/>
        <v>11718.099999999999</v>
      </c>
      <c r="G879" s="132">
        <f t="shared" si="243"/>
        <v>24326.100000000002</v>
      </c>
      <c r="H879" s="293">
        <f t="shared" ref="H879:H880" si="255">+(F879/G879-1)*100</f>
        <v>-51.829105364197318</v>
      </c>
      <c r="I879" s="13">
        <f t="shared" ref="I879" si="256">+G879-G878</f>
        <v>-45697.299999999988</v>
      </c>
      <c r="J879" s="275">
        <f>B879-K878+(D879)-1037.9</f>
        <v>825.89999999999986</v>
      </c>
      <c r="L879">
        <f t="shared" ref="L879:L880" si="257">K879-K878</f>
        <v>-9854.2999999999993</v>
      </c>
    </row>
    <row r="880" spans="1:14" x14ac:dyDescent="0.25">
      <c r="A880" s="10">
        <f t="shared" si="194"/>
        <v>44812</v>
      </c>
      <c r="B880">
        <f>'0908'!B51</f>
        <v>11837.7</v>
      </c>
      <c r="C880">
        <f>'0908'!C51</f>
        <v>24212.799999999999</v>
      </c>
      <c r="D880">
        <f>'0908'!D51</f>
        <v>463.6</v>
      </c>
      <c r="E880">
        <f>'0908'!E51</f>
        <v>359.9</v>
      </c>
      <c r="F880" s="278">
        <f t="shared" ref="F880" si="258">+B880+D880</f>
        <v>12301.300000000001</v>
      </c>
      <c r="G880" s="132">
        <f t="shared" ref="G880" si="259">+C880+E880</f>
        <v>24572.7</v>
      </c>
      <c r="H880" s="293">
        <f t="shared" si="255"/>
        <v>-49.939160124853998</v>
      </c>
      <c r="I880" s="13">
        <f>+G880-G879</f>
        <v>246.59999999999854</v>
      </c>
      <c r="J880" s="266">
        <f>+F880-F879</f>
        <v>583.20000000000255</v>
      </c>
      <c r="L880">
        <f t="shared" si="257"/>
        <v>0</v>
      </c>
    </row>
    <row r="881" spans="1:10" x14ac:dyDescent="0.25">
      <c r="A881" s="10">
        <f t="shared" si="194"/>
        <v>44819</v>
      </c>
      <c r="B881">
        <f>'0915'!B55</f>
        <v>11457</v>
      </c>
      <c r="C881">
        <f>'0915'!C55</f>
        <v>24100</v>
      </c>
      <c r="D881" s="125">
        <v>1026.7</v>
      </c>
      <c r="E881">
        <f>'0915'!E55</f>
        <v>845.7</v>
      </c>
      <c r="F881" s="129">
        <f t="shared" ref="F881:F883" si="260">+B881+D881</f>
        <v>12483.7</v>
      </c>
      <c r="G881" s="132">
        <f t="shared" ref="G881:G883" si="261">+C881+E881</f>
        <v>24945.7</v>
      </c>
      <c r="H881" s="293">
        <f t="shared" ref="H881:H883" si="262">+(F881/G881-1)*100</f>
        <v>-49.956505530011185</v>
      </c>
      <c r="I881" s="13">
        <f t="shared" ref="I881:I883" si="263">+G881-G880</f>
        <v>373</v>
      </c>
      <c r="J881" s="266">
        <f t="shared" ref="J881:J883" si="264">+F881-F880</f>
        <v>182.39999999999964</v>
      </c>
    </row>
    <row r="882" spans="1:10" x14ac:dyDescent="0.25">
      <c r="A882" s="10">
        <f t="shared" si="194"/>
        <v>44826</v>
      </c>
      <c r="B882">
        <f>'0922'!B54</f>
        <v>11394.3</v>
      </c>
      <c r="C882">
        <f>'0922'!C54</f>
        <v>23794.1</v>
      </c>
      <c r="D882">
        <f>'0922'!D54</f>
        <v>1601.3</v>
      </c>
      <c r="E882">
        <f>'0922'!E54</f>
        <v>1522</v>
      </c>
      <c r="F882" s="129">
        <f t="shared" si="260"/>
        <v>12995.599999999999</v>
      </c>
      <c r="G882" s="132">
        <f t="shared" si="261"/>
        <v>25316.1</v>
      </c>
      <c r="H882" s="293">
        <f t="shared" si="262"/>
        <v>-48.66665876655567</v>
      </c>
      <c r="I882" s="13">
        <f t="shared" si="263"/>
        <v>370.39999999999782</v>
      </c>
      <c r="J882" s="266">
        <f t="shared" si="264"/>
        <v>511.89999999999782</v>
      </c>
    </row>
    <row r="883" spans="1:10" x14ac:dyDescent="0.25">
      <c r="A883" s="10">
        <f t="shared" si="194"/>
        <v>44833</v>
      </c>
      <c r="B883">
        <f>'0929'!B54</f>
        <v>10975.9</v>
      </c>
      <c r="C883">
        <f>'0929'!C54</f>
        <v>24084.6</v>
      </c>
      <c r="D883">
        <f>'0929'!D54</f>
        <v>2246.8000000000002</v>
      </c>
      <c r="E883">
        <f>'0929'!E54</f>
        <v>2496.6</v>
      </c>
      <c r="F883" s="129">
        <f t="shared" si="260"/>
        <v>13222.7</v>
      </c>
      <c r="G883" s="132">
        <f t="shared" si="261"/>
        <v>26581.199999999997</v>
      </c>
      <c r="H883" s="293">
        <f t="shared" si="262"/>
        <v>-50.255443697049039</v>
      </c>
      <c r="I883" s="13">
        <f t="shared" si="263"/>
        <v>1265.0999999999985</v>
      </c>
      <c r="J883" s="266">
        <f t="shared" si="264"/>
        <v>227.10000000000218</v>
      </c>
    </row>
    <row r="884" spans="1:10" x14ac:dyDescent="0.25">
      <c r="A884" s="10">
        <f t="shared" si="194"/>
        <v>44840</v>
      </c>
      <c r="B884">
        <f>'1006'!B54</f>
        <v>10753.5</v>
      </c>
      <c r="C884">
        <f>'1006'!C54</f>
        <v>24206.3</v>
      </c>
      <c r="D884" s="125">
        <v>2666.4</v>
      </c>
      <c r="E884">
        <f>'1006'!E54</f>
        <v>3414.8</v>
      </c>
      <c r="F884" s="129">
        <f t="shared" ref="F884:F888" si="265">+B884+D884</f>
        <v>13419.9</v>
      </c>
      <c r="G884" s="132">
        <f t="shared" ref="G884:G888" si="266">+C884+E884</f>
        <v>27621.1</v>
      </c>
      <c r="H884" s="293">
        <f t="shared" ref="H884:H888" si="267">+(F884/G884-1)*100</f>
        <v>-51.414317315385702</v>
      </c>
      <c r="I884" s="13">
        <f t="shared" ref="I884:I888" si="268">+G884-G883</f>
        <v>1039.9000000000015</v>
      </c>
      <c r="J884" s="266">
        <f t="shared" ref="J884:J888" si="269">+F884-F883</f>
        <v>197.19999999999891</v>
      </c>
    </row>
    <row r="885" spans="1:10" x14ac:dyDescent="0.25">
      <c r="A885" s="10">
        <f t="shared" si="194"/>
        <v>44847</v>
      </c>
      <c r="B885">
        <f>'1013'!B54</f>
        <v>10754.6</v>
      </c>
      <c r="C885">
        <f>'1013'!C54</f>
        <v>24437.8</v>
      </c>
      <c r="D885" s="125">
        <v>3073.6</v>
      </c>
      <c r="E885">
        <f>'1013'!E54</f>
        <v>4456.3999999999996</v>
      </c>
      <c r="F885" s="129">
        <f t="shared" si="265"/>
        <v>13828.2</v>
      </c>
      <c r="G885" s="132">
        <f t="shared" si="266"/>
        <v>28894.199999999997</v>
      </c>
      <c r="H885" s="293">
        <f t="shared" si="267"/>
        <v>-52.141952364142277</v>
      </c>
      <c r="I885" s="13">
        <f t="shared" si="268"/>
        <v>1273.0999999999985</v>
      </c>
      <c r="J885" s="266">
        <f t="shared" si="269"/>
        <v>408.30000000000109</v>
      </c>
    </row>
    <row r="886" spans="1:10" x14ac:dyDescent="0.25">
      <c r="A886" s="10">
        <f t="shared" si="194"/>
        <v>44854</v>
      </c>
      <c r="B886">
        <f>'1020'!B54</f>
        <v>10399.700000000001</v>
      </c>
      <c r="C886">
        <f>'1020'!C54</f>
        <v>24639.7</v>
      </c>
      <c r="D886" s="125">
        <v>3692.5</v>
      </c>
      <c r="E886">
        <f>'1020'!E54</f>
        <v>5144.8999999999996</v>
      </c>
      <c r="F886" s="129">
        <f t="shared" si="265"/>
        <v>14092.2</v>
      </c>
      <c r="G886" s="132">
        <f t="shared" si="266"/>
        <v>29784.6</v>
      </c>
      <c r="H886" s="293">
        <f t="shared" si="267"/>
        <v>-52.686287544570007</v>
      </c>
      <c r="I886" s="13">
        <f t="shared" si="268"/>
        <v>890.40000000000146</v>
      </c>
      <c r="J886" s="266">
        <f t="shared" si="269"/>
        <v>264</v>
      </c>
    </row>
    <row r="887" spans="1:10" x14ac:dyDescent="0.25">
      <c r="A887" s="10">
        <f t="shared" si="194"/>
        <v>44861</v>
      </c>
      <c r="B887">
        <f>'1027'!B54</f>
        <v>10321.700000000001</v>
      </c>
      <c r="C887">
        <f>'1027'!C54</f>
        <v>25115</v>
      </c>
      <c r="D887" s="125">
        <v>4142.7</v>
      </c>
      <c r="E887">
        <f>'1027'!E54</f>
        <v>5893.5</v>
      </c>
      <c r="F887" s="129">
        <f t="shared" si="265"/>
        <v>14464.400000000001</v>
      </c>
      <c r="G887" s="132">
        <f t="shared" si="266"/>
        <v>31008.5</v>
      </c>
      <c r="H887" s="293">
        <f t="shared" si="267"/>
        <v>-53.353435348372216</v>
      </c>
      <c r="I887" s="13">
        <f t="shared" si="268"/>
        <v>1223.9000000000015</v>
      </c>
      <c r="J887" s="266">
        <f t="shared" si="269"/>
        <v>372.20000000000073</v>
      </c>
    </row>
    <row r="888" spans="1:10" x14ac:dyDescent="0.25">
      <c r="A888" s="10">
        <f t="shared" si="194"/>
        <v>44868</v>
      </c>
      <c r="B888">
        <f>'1103'!B54</f>
        <v>10327.6</v>
      </c>
      <c r="C888">
        <f>'1103'!C54</f>
        <v>25464.2</v>
      </c>
      <c r="D888">
        <f>'1103'!D54</f>
        <v>4402.2</v>
      </c>
      <c r="E888">
        <f>'1103'!E54</f>
        <v>6611.5</v>
      </c>
      <c r="F888" s="129">
        <f t="shared" si="265"/>
        <v>14729.8</v>
      </c>
      <c r="G888" s="132">
        <f t="shared" si="266"/>
        <v>32075.7</v>
      </c>
      <c r="H888" s="293">
        <f t="shared" si="267"/>
        <v>-54.078009209463865</v>
      </c>
      <c r="I888" s="13">
        <f t="shared" si="268"/>
        <v>1067.2000000000007</v>
      </c>
      <c r="J888" s="266">
        <f t="shared" si="269"/>
        <v>265.39999999999782</v>
      </c>
    </row>
    <row r="889" spans="1:10" x14ac:dyDescent="0.25">
      <c r="A889" s="10">
        <f t="shared" si="194"/>
        <v>44875</v>
      </c>
      <c r="B889">
        <f>'1110'!B58</f>
        <v>10932.9</v>
      </c>
      <c r="C889">
        <f>'1110'!C58</f>
        <v>25201.1</v>
      </c>
      <c r="D889">
        <f>'1110'!D58</f>
        <v>4966.5</v>
      </c>
      <c r="E889">
        <f>'1110'!E58</f>
        <v>7779.2</v>
      </c>
      <c r="F889" s="129">
        <f t="shared" ref="F889:F896" si="270">+B889+D889</f>
        <v>15899.4</v>
      </c>
      <c r="G889" s="132">
        <f t="shared" ref="G889:G896" si="271">+C889+E889</f>
        <v>32980.299999999996</v>
      </c>
      <c r="H889" s="293">
        <f t="shared" ref="H889:H896" si="272">+(F889/G889-1)*100</f>
        <v>-51.791220819701458</v>
      </c>
      <c r="I889" s="13">
        <f t="shared" ref="I889:I896" si="273">+G889-G888</f>
        <v>904.59999999999491</v>
      </c>
      <c r="J889" s="266">
        <f t="shared" ref="J889:J896" si="274">+F889-F888</f>
        <v>1169.6000000000004</v>
      </c>
    </row>
    <row r="890" spans="1:10" x14ac:dyDescent="0.25">
      <c r="A890" s="10">
        <f t="shared" si="194"/>
        <v>44882</v>
      </c>
      <c r="B890">
        <f>'1117'!B58</f>
        <v>12320.9</v>
      </c>
      <c r="C890">
        <f>'1117'!C58</f>
        <v>25701.200000000001</v>
      </c>
      <c r="D890">
        <f>'1117'!D58</f>
        <v>5428.8</v>
      </c>
      <c r="E890">
        <f>'1117'!E58</f>
        <v>8708.2000000000007</v>
      </c>
      <c r="F890" s="129">
        <f t="shared" si="270"/>
        <v>17749.7</v>
      </c>
      <c r="G890" s="132">
        <f t="shared" si="271"/>
        <v>34409.4</v>
      </c>
      <c r="H890" s="293">
        <f t="shared" si="272"/>
        <v>-48.416130475974583</v>
      </c>
      <c r="I890" s="13">
        <f t="shared" si="273"/>
        <v>1429.1000000000058</v>
      </c>
      <c r="J890" s="266">
        <f t="shared" si="274"/>
        <v>1850.3000000000011</v>
      </c>
    </row>
    <row r="891" spans="1:10" x14ac:dyDescent="0.25">
      <c r="A891" s="10">
        <f t="shared" si="194"/>
        <v>44889</v>
      </c>
      <c r="B891">
        <f>'1124'!B60</f>
        <v>12579.1</v>
      </c>
      <c r="C891">
        <f>'1124'!C60</f>
        <v>25783.599999999999</v>
      </c>
      <c r="D891">
        <f>'1124'!D60</f>
        <v>5773.3</v>
      </c>
      <c r="E891">
        <f>'1124'!E60</f>
        <v>9646.7000000000007</v>
      </c>
      <c r="F891" s="129">
        <f t="shared" si="270"/>
        <v>18352.400000000001</v>
      </c>
      <c r="G891" s="132">
        <f t="shared" si="271"/>
        <v>35430.300000000003</v>
      </c>
      <c r="H891" s="293">
        <f t="shared" si="272"/>
        <v>-48.201398238231121</v>
      </c>
      <c r="I891" s="13">
        <f t="shared" si="273"/>
        <v>1020.9000000000015</v>
      </c>
      <c r="J891" s="266">
        <f t="shared" si="274"/>
        <v>602.70000000000073</v>
      </c>
    </row>
    <row r="892" spans="1:10" x14ac:dyDescent="0.25">
      <c r="A892" s="10">
        <f t="shared" si="194"/>
        <v>44896</v>
      </c>
      <c r="B892">
        <f>'1201'!B63</f>
        <v>12370.6</v>
      </c>
      <c r="C892">
        <f>'1201'!C63</f>
        <v>26011.4</v>
      </c>
      <c r="D892">
        <f>'1201'!D63</f>
        <v>6673.4</v>
      </c>
      <c r="E892">
        <f>'1201'!E63</f>
        <v>10551.3</v>
      </c>
      <c r="F892" s="129">
        <f t="shared" si="270"/>
        <v>19044</v>
      </c>
      <c r="G892" s="132">
        <f t="shared" si="271"/>
        <v>36562.699999999997</v>
      </c>
      <c r="H892" s="293">
        <f t="shared" si="272"/>
        <v>-47.914131068000984</v>
      </c>
      <c r="I892" s="13">
        <f t="shared" si="273"/>
        <v>1132.3999999999942</v>
      </c>
      <c r="J892" s="266">
        <f t="shared" si="274"/>
        <v>691.59999999999854</v>
      </c>
    </row>
    <row r="893" spans="1:10" x14ac:dyDescent="0.25">
      <c r="A893" s="10">
        <f t="shared" si="194"/>
        <v>44903</v>
      </c>
      <c r="B893">
        <f>'1208'!B62</f>
        <v>12739</v>
      </c>
      <c r="C893">
        <f>'1208'!C62</f>
        <v>26866.6</v>
      </c>
      <c r="D893">
        <f>'1208'!D62</f>
        <v>7263.9</v>
      </c>
      <c r="E893">
        <f>'1208'!E62</f>
        <v>11644.9</v>
      </c>
      <c r="F893" s="129">
        <f t="shared" si="270"/>
        <v>20002.900000000001</v>
      </c>
      <c r="G893" s="132">
        <f t="shared" si="271"/>
        <v>38511.5</v>
      </c>
      <c r="H893" s="293">
        <f t="shared" si="272"/>
        <v>-48.059930150734196</v>
      </c>
      <c r="I893" s="13">
        <f t="shared" si="273"/>
        <v>1948.8000000000029</v>
      </c>
      <c r="J893" s="266">
        <f t="shared" si="274"/>
        <v>958.90000000000146</v>
      </c>
    </row>
    <row r="894" spans="1:10" x14ac:dyDescent="0.25">
      <c r="A894" s="10">
        <f t="shared" ref="A894" si="275">+A893+7</f>
        <v>44910</v>
      </c>
      <c r="B894">
        <f>'1215'!B62</f>
        <v>12417</v>
      </c>
      <c r="C894">
        <f>'1215'!C62</f>
        <v>26748.1</v>
      </c>
      <c r="D894">
        <f>'1215'!D62</f>
        <v>8222.6</v>
      </c>
      <c r="E894">
        <f>'1215'!E62</f>
        <v>12746.3</v>
      </c>
      <c r="F894" s="129">
        <f t="shared" si="270"/>
        <v>20639.599999999999</v>
      </c>
      <c r="G894" s="132">
        <f t="shared" si="271"/>
        <v>39494.399999999994</v>
      </c>
      <c r="H894" s="293">
        <f t="shared" si="272"/>
        <v>-47.740439150866955</v>
      </c>
      <c r="I894" s="13">
        <f t="shared" si="273"/>
        <v>982.89999999999418</v>
      </c>
      <c r="J894" s="266">
        <f t="shared" si="274"/>
        <v>636.69999999999709</v>
      </c>
    </row>
    <row r="895" spans="1:10" x14ac:dyDescent="0.25">
      <c r="A895" s="10">
        <f t="shared" si="194"/>
        <v>44917</v>
      </c>
      <c r="B895">
        <f>'1222'!B62</f>
        <v>12186.1</v>
      </c>
      <c r="C895">
        <f>'1222'!C62</f>
        <v>27073.1</v>
      </c>
      <c r="D895">
        <f>'1222'!D62</f>
        <v>9235.1</v>
      </c>
      <c r="E895">
        <f>'1222'!E62</f>
        <v>13667.7</v>
      </c>
      <c r="F895" s="129">
        <f t="shared" si="270"/>
        <v>21421.200000000001</v>
      </c>
      <c r="G895" s="132">
        <f t="shared" si="271"/>
        <v>40740.800000000003</v>
      </c>
      <c r="H895" s="293">
        <f t="shared" si="272"/>
        <v>-47.420767387974706</v>
      </c>
      <c r="I895" s="13">
        <f t="shared" si="273"/>
        <v>1246.4000000000087</v>
      </c>
      <c r="J895" s="266">
        <f t="shared" si="274"/>
        <v>781.60000000000218</v>
      </c>
    </row>
    <row r="896" spans="1:10" x14ac:dyDescent="0.25">
      <c r="A896" s="10">
        <f t="shared" ref="A896:A913" si="276">+A895+7</f>
        <v>44924</v>
      </c>
      <c r="B896">
        <f>'1229'!B62</f>
        <v>11743.6</v>
      </c>
      <c r="C896">
        <f>'1229'!C62</f>
        <v>26344.1</v>
      </c>
      <c r="D896">
        <f>'1229'!D62</f>
        <v>9996.9</v>
      </c>
      <c r="E896">
        <f>'1229'!E62</f>
        <v>14652.8</v>
      </c>
      <c r="F896" s="129">
        <f t="shared" si="270"/>
        <v>21740.5</v>
      </c>
      <c r="G896" s="132">
        <f t="shared" si="271"/>
        <v>40996.899999999994</v>
      </c>
      <c r="H896" s="293">
        <f t="shared" si="272"/>
        <v>-46.970380687320258</v>
      </c>
      <c r="I896" s="13">
        <f t="shared" si="273"/>
        <v>256.09999999999127</v>
      </c>
      <c r="J896" s="266">
        <f t="shared" si="274"/>
        <v>319.29999999999927</v>
      </c>
    </row>
    <row r="897" spans="1:12" x14ac:dyDescent="0.25">
      <c r="A897" s="10">
        <f t="shared" si="276"/>
        <v>44931</v>
      </c>
      <c r="B897">
        <f>'0105'!B62</f>
        <v>11612.2</v>
      </c>
      <c r="C897">
        <f>'0105'!C62</f>
        <v>25790</v>
      </c>
      <c r="D897">
        <f>'0105'!D62</f>
        <v>10384</v>
      </c>
      <c r="E897">
        <f>'0105'!E62</f>
        <v>15664.6</v>
      </c>
      <c r="F897" s="129">
        <f t="shared" ref="F897:F903" si="277">+B897+D897</f>
        <v>21996.2</v>
      </c>
      <c r="G897" s="132">
        <f t="shared" ref="G897:G903" si="278">+C897+E897</f>
        <v>41454.6</v>
      </c>
      <c r="H897" s="293">
        <f t="shared" ref="H897:H903" si="279">+(F897/G897-1)*100</f>
        <v>-46.939061045095109</v>
      </c>
      <c r="I897" s="13">
        <f t="shared" ref="I897:I903" si="280">+G897-G896</f>
        <v>457.70000000000437</v>
      </c>
      <c r="J897" s="266">
        <f t="shared" ref="J897:J903" si="281">+F897-F896</f>
        <v>255.70000000000073</v>
      </c>
    </row>
    <row r="898" spans="1:12" x14ac:dyDescent="0.25">
      <c r="A898" s="10">
        <f t="shared" si="276"/>
        <v>44938</v>
      </c>
      <c r="B898">
        <f>'0112'!B62</f>
        <v>12028.6</v>
      </c>
      <c r="C898">
        <f>'0112'!C62</f>
        <v>25583.599999999999</v>
      </c>
      <c r="D898">
        <f>'0112'!D62</f>
        <v>11099.7</v>
      </c>
      <c r="E898">
        <f>'0112'!E62</f>
        <v>16962.2</v>
      </c>
      <c r="F898" s="129">
        <f t="shared" si="277"/>
        <v>23128.300000000003</v>
      </c>
      <c r="G898" s="132">
        <f t="shared" si="278"/>
        <v>42545.8</v>
      </c>
      <c r="H898" s="293">
        <f t="shared" si="279"/>
        <v>-45.63905250341984</v>
      </c>
      <c r="I898" s="13">
        <f t="shared" si="280"/>
        <v>1091.2000000000044</v>
      </c>
      <c r="J898" s="266">
        <f t="shared" si="281"/>
        <v>1132.1000000000022</v>
      </c>
    </row>
    <row r="899" spans="1:12" x14ac:dyDescent="0.25">
      <c r="A899" s="10">
        <f t="shared" si="276"/>
        <v>44945</v>
      </c>
      <c r="B899">
        <f>'0119'!B64</f>
        <v>12026.4</v>
      </c>
      <c r="C899">
        <f>'0119'!C64</f>
        <v>25549</v>
      </c>
      <c r="D899">
        <f>'0119'!D64</f>
        <v>12012.3</v>
      </c>
      <c r="E899">
        <f>'0119'!E64</f>
        <v>18399.099999999999</v>
      </c>
      <c r="F899" s="129">
        <f t="shared" si="277"/>
        <v>24038.699999999997</v>
      </c>
      <c r="G899" s="132">
        <f t="shared" si="278"/>
        <v>43948.1</v>
      </c>
      <c r="H899" s="293">
        <f t="shared" si="279"/>
        <v>-45.302072217001424</v>
      </c>
      <c r="I899" s="13">
        <f t="shared" si="280"/>
        <v>1402.2999999999956</v>
      </c>
      <c r="J899" s="266">
        <f t="shared" si="281"/>
        <v>910.39999999999418</v>
      </c>
    </row>
    <row r="900" spans="1:12" x14ac:dyDescent="0.25">
      <c r="A900" s="10">
        <f t="shared" si="276"/>
        <v>44952</v>
      </c>
      <c r="B900">
        <f>'0126'!B64</f>
        <v>13021.4</v>
      </c>
      <c r="C900">
        <f>'0126'!C64</f>
        <v>25557.599999999999</v>
      </c>
      <c r="D900">
        <f>'0126'!D64</f>
        <v>12610.6</v>
      </c>
      <c r="E900">
        <f>'0126'!E64</f>
        <v>19565.7</v>
      </c>
      <c r="F900" s="129">
        <f t="shared" si="277"/>
        <v>25632</v>
      </c>
      <c r="G900" s="132">
        <f t="shared" si="278"/>
        <v>45123.3</v>
      </c>
      <c r="H900" s="293">
        <f t="shared" si="279"/>
        <v>-43.19564393561641</v>
      </c>
      <c r="I900" s="13">
        <f t="shared" si="280"/>
        <v>1175.2000000000044</v>
      </c>
      <c r="J900" s="266">
        <f t="shared" si="281"/>
        <v>1593.3000000000029</v>
      </c>
    </row>
    <row r="901" spans="1:12" x14ac:dyDescent="0.25">
      <c r="A901" s="10">
        <f t="shared" si="276"/>
        <v>44959</v>
      </c>
      <c r="B901">
        <f>'0202'!B64</f>
        <v>13786.7</v>
      </c>
      <c r="C901">
        <f>'0202'!C64</f>
        <v>24997.3</v>
      </c>
      <c r="D901">
        <f>'0202'!D64</f>
        <v>13005.5</v>
      </c>
      <c r="E901">
        <f>'0202'!E64</f>
        <v>20715.099999999999</v>
      </c>
      <c r="F901" s="129">
        <f t="shared" si="277"/>
        <v>26792.2</v>
      </c>
      <c r="G901" s="132">
        <f t="shared" si="278"/>
        <v>45712.399999999994</v>
      </c>
      <c r="H901" s="293">
        <f t="shared" si="279"/>
        <v>-41.389644822848936</v>
      </c>
      <c r="I901" s="13">
        <f t="shared" si="280"/>
        <v>589.09999999999127</v>
      </c>
      <c r="J901" s="266">
        <f t="shared" si="281"/>
        <v>1160.2000000000007</v>
      </c>
    </row>
    <row r="902" spans="1:12" x14ac:dyDescent="0.25">
      <c r="A902" s="10">
        <f t="shared" si="276"/>
        <v>44966</v>
      </c>
      <c r="B902">
        <f>'0209'!B64</f>
        <v>14140.7</v>
      </c>
      <c r="C902">
        <f>'0209'!C64</f>
        <v>24199.8</v>
      </c>
      <c r="D902">
        <f>'0209'!D64</f>
        <v>13676</v>
      </c>
      <c r="E902">
        <f>'0209'!E64</f>
        <v>22332.7</v>
      </c>
      <c r="F902" s="129">
        <f t="shared" si="277"/>
        <v>27816.7</v>
      </c>
      <c r="G902" s="132">
        <f t="shared" si="278"/>
        <v>46532.5</v>
      </c>
      <c r="H902" s="293">
        <f t="shared" si="279"/>
        <v>-40.22092086176329</v>
      </c>
      <c r="I902" s="13">
        <f t="shared" si="280"/>
        <v>820.10000000000582</v>
      </c>
      <c r="J902" s="266">
        <f t="shared" si="281"/>
        <v>1024.5</v>
      </c>
    </row>
    <row r="903" spans="1:12" x14ac:dyDescent="0.25">
      <c r="A903" s="10">
        <f t="shared" si="276"/>
        <v>44973</v>
      </c>
      <c r="B903">
        <f>'0216'!B64</f>
        <v>14276.5</v>
      </c>
      <c r="C903">
        <f>'0216'!C64</f>
        <v>23354.5</v>
      </c>
      <c r="D903">
        <f>'0216'!D64</f>
        <v>14363.4</v>
      </c>
      <c r="E903">
        <f>'0216'!E64</f>
        <v>24218.9</v>
      </c>
      <c r="F903" s="129">
        <f t="shared" si="277"/>
        <v>28639.9</v>
      </c>
      <c r="G903" s="132">
        <f t="shared" si="278"/>
        <v>47573.4</v>
      </c>
      <c r="H903" s="293">
        <f t="shared" si="279"/>
        <v>-39.798500842908012</v>
      </c>
      <c r="I903" s="13">
        <f t="shared" si="280"/>
        <v>1040.9000000000015</v>
      </c>
      <c r="J903" s="266">
        <f t="shared" si="281"/>
        <v>823.20000000000073</v>
      </c>
    </row>
    <row r="904" spans="1:12" x14ac:dyDescent="0.25">
      <c r="A904" s="10">
        <f t="shared" si="276"/>
        <v>44980</v>
      </c>
      <c r="B904">
        <f>'0223'!B64</f>
        <v>14208.2</v>
      </c>
      <c r="C904">
        <f>'0223'!C64</f>
        <v>22288.799999999999</v>
      </c>
      <c r="D904">
        <f>'0223'!D64</f>
        <v>15029.8</v>
      </c>
      <c r="E904">
        <f>'0223'!E64</f>
        <v>25769.7</v>
      </c>
      <c r="F904" s="129">
        <f t="shared" ref="F904:F907" si="282">+B904+D904</f>
        <v>29238</v>
      </c>
      <c r="G904" s="132">
        <f t="shared" ref="G904:G907" si="283">+C904+E904</f>
        <v>48058.5</v>
      </c>
      <c r="H904" s="293">
        <f t="shared" ref="H904:H907" si="284">+(F904/G904-1)*100</f>
        <v>-39.16164674303193</v>
      </c>
      <c r="I904" s="13">
        <f t="shared" ref="I904:I907" si="285">+G904-G903</f>
        <v>485.09999999999854</v>
      </c>
      <c r="J904" s="266">
        <f t="shared" ref="J904:J907" si="286">+F904-F903</f>
        <v>598.09999999999854</v>
      </c>
    </row>
    <row r="905" spans="1:12" x14ac:dyDescent="0.25">
      <c r="A905" s="10">
        <f t="shared" si="276"/>
        <v>44987</v>
      </c>
      <c r="B905">
        <f>'0302'!B64</f>
        <v>14568.2</v>
      </c>
      <c r="C905">
        <f>'0302'!C64</f>
        <v>22669.200000000001</v>
      </c>
      <c r="D905" s="125">
        <v>16081.8</v>
      </c>
      <c r="E905">
        <f>'0302'!E64</f>
        <v>27533</v>
      </c>
      <c r="F905" s="129">
        <f t="shared" si="282"/>
        <v>30650</v>
      </c>
      <c r="G905" s="132">
        <f t="shared" si="283"/>
        <v>50202.2</v>
      </c>
      <c r="H905" s="293">
        <f t="shared" si="284"/>
        <v>-38.946898741489413</v>
      </c>
      <c r="I905" s="13">
        <f t="shared" si="285"/>
        <v>2143.6999999999971</v>
      </c>
      <c r="J905" s="266">
        <f t="shared" si="286"/>
        <v>1412</v>
      </c>
    </row>
    <row r="906" spans="1:12" x14ac:dyDescent="0.25">
      <c r="A906" s="10">
        <f t="shared" si="276"/>
        <v>44994</v>
      </c>
      <c r="B906">
        <f>'0309'!B67</f>
        <v>14639.5</v>
      </c>
      <c r="C906">
        <f>'0309'!C67</f>
        <v>23232.1</v>
      </c>
      <c r="D906" s="125">
        <v>17193.3</v>
      </c>
      <c r="E906">
        <f>'0309'!E67</f>
        <v>28806.5</v>
      </c>
      <c r="F906" s="129">
        <f t="shared" si="282"/>
        <v>31832.799999999999</v>
      </c>
      <c r="G906" s="132">
        <f t="shared" si="283"/>
        <v>52038.6</v>
      </c>
      <c r="H906" s="293">
        <f t="shared" si="284"/>
        <v>-38.828485009204705</v>
      </c>
      <c r="I906" s="13">
        <f t="shared" si="285"/>
        <v>1836.4000000000015</v>
      </c>
      <c r="J906" s="266">
        <f t="shared" si="286"/>
        <v>1182.7999999999993</v>
      </c>
    </row>
    <row r="907" spans="1:12" x14ac:dyDescent="0.25">
      <c r="A907" s="10">
        <f t="shared" si="276"/>
        <v>45001</v>
      </c>
      <c r="B907">
        <f>'0316'!B71</f>
        <v>16354.1</v>
      </c>
      <c r="C907">
        <f>'0316'!C71</f>
        <v>22719.4</v>
      </c>
      <c r="D907" s="125">
        <v>18574.599999999999</v>
      </c>
      <c r="E907">
        <f>'0316'!E71</f>
        <v>30297.9</v>
      </c>
      <c r="F907" s="129">
        <f t="shared" si="282"/>
        <v>34928.699999999997</v>
      </c>
      <c r="G907" s="132">
        <f t="shared" si="283"/>
        <v>53017.3</v>
      </c>
      <c r="H907" s="293">
        <f t="shared" si="284"/>
        <v>-34.118297235053475</v>
      </c>
      <c r="I907" s="13">
        <f t="shared" si="285"/>
        <v>978.70000000000437</v>
      </c>
      <c r="J907" s="266">
        <f t="shared" si="286"/>
        <v>3095.8999999999978</v>
      </c>
    </row>
    <row r="908" spans="1:12" x14ac:dyDescent="0.25">
      <c r="A908" s="10">
        <f t="shared" si="276"/>
        <v>45008</v>
      </c>
      <c r="B908">
        <f>'0323'!B72</f>
        <v>16722.400000000001</v>
      </c>
      <c r="C908">
        <f>'0323'!C72</f>
        <v>21473.8</v>
      </c>
      <c r="D908" s="125">
        <v>19242.8</v>
      </c>
      <c r="E908">
        <f>'0323'!E72</f>
        <v>32180.3</v>
      </c>
      <c r="F908" s="129">
        <f t="shared" ref="F908:F912" si="287">+B908+D908</f>
        <v>35965.199999999997</v>
      </c>
      <c r="G908" s="132">
        <f t="shared" ref="G908:G912" si="288">+C908+E908</f>
        <v>53654.1</v>
      </c>
      <c r="H908" s="293">
        <f t="shared" ref="H908:H913" si="289">+(F908/G908-1)*100</f>
        <v>-32.96840316024312</v>
      </c>
      <c r="I908" s="13">
        <f t="shared" ref="I908:I913" si="290">+G908-G907</f>
        <v>636.79999999999563</v>
      </c>
      <c r="J908" s="266">
        <f t="shared" ref="J908:J912" si="291">+F908-F907</f>
        <v>1036.5</v>
      </c>
    </row>
    <row r="909" spans="1:12" x14ac:dyDescent="0.25">
      <c r="A909" s="10">
        <f t="shared" si="276"/>
        <v>45015</v>
      </c>
      <c r="B909">
        <f>'0330'!B72</f>
        <v>16832.099999999999</v>
      </c>
      <c r="C909">
        <f>'0330'!C72</f>
        <v>20623.3</v>
      </c>
      <c r="D909">
        <f>'0330'!D72</f>
        <v>20379.599999999999</v>
      </c>
      <c r="E909">
        <f>'0330'!E72</f>
        <v>33813.300000000003</v>
      </c>
      <c r="F909" s="129">
        <f t="shared" si="287"/>
        <v>37211.699999999997</v>
      </c>
      <c r="G909" s="132">
        <f t="shared" si="288"/>
        <v>54436.600000000006</v>
      </c>
      <c r="H909" s="293">
        <f t="shared" si="289"/>
        <v>-31.642130478391383</v>
      </c>
      <c r="I909" s="13">
        <f t="shared" si="290"/>
        <v>782.50000000000728</v>
      </c>
      <c r="J909" s="266">
        <f t="shared" si="291"/>
        <v>1246.5</v>
      </c>
    </row>
    <row r="910" spans="1:12" x14ac:dyDescent="0.25">
      <c r="A910" s="10">
        <f t="shared" si="276"/>
        <v>45022</v>
      </c>
      <c r="B910">
        <f>'0406'!B72</f>
        <v>16442.900000000001</v>
      </c>
      <c r="C910">
        <f>'0406'!C72</f>
        <v>20395.900000000001</v>
      </c>
      <c r="D910">
        <f>'0406'!D72</f>
        <v>21296.6</v>
      </c>
      <c r="E910">
        <f>'0406'!E72</f>
        <v>35373.5</v>
      </c>
      <c r="F910" s="129">
        <f t="shared" si="287"/>
        <v>37739.5</v>
      </c>
      <c r="G910" s="132">
        <f t="shared" si="288"/>
        <v>55769.4</v>
      </c>
      <c r="H910" s="293">
        <f t="shared" si="289"/>
        <v>-32.329377759129564</v>
      </c>
      <c r="I910" s="13">
        <f t="shared" si="290"/>
        <v>1332.7999999999956</v>
      </c>
      <c r="J910" s="266">
        <f t="shared" si="291"/>
        <v>527.80000000000291</v>
      </c>
    </row>
    <row r="911" spans="1:12" x14ac:dyDescent="0.25">
      <c r="A911" s="10">
        <f t="shared" si="276"/>
        <v>45029</v>
      </c>
      <c r="B911">
        <f>'0413'!B75</f>
        <v>15456.8</v>
      </c>
      <c r="C911">
        <f>'0413'!C75</f>
        <v>20078.7</v>
      </c>
      <c r="D911">
        <f>'0413'!D75</f>
        <v>22595.1</v>
      </c>
      <c r="E911">
        <f>'0413'!E75</f>
        <v>36570</v>
      </c>
      <c r="F911" s="129">
        <f t="shared" si="287"/>
        <v>38051.899999999994</v>
      </c>
      <c r="G911" s="132">
        <f t="shared" si="288"/>
        <v>56648.7</v>
      </c>
      <c r="H911" s="293">
        <f t="shared" si="289"/>
        <v>-32.828290852217265</v>
      </c>
      <c r="I911" s="13">
        <f t="shared" si="290"/>
        <v>879.29999999999563</v>
      </c>
      <c r="J911" s="266">
        <f t="shared" si="291"/>
        <v>312.39999999999418</v>
      </c>
      <c r="K911">
        <f>'0413'!F75</f>
        <v>2422.4</v>
      </c>
    </row>
    <row r="912" spans="1:12" x14ac:dyDescent="0.25">
      <c r="A912" s="10">
        <f t="shared" si="276"/>
        <v>45036</v>
      </c>
      <c r="B912">
        <f>'0420'!B75</f>
        <v>14780.5</v>
      </c>
      <c r="C912">
        <f>'0420'!C75</f>
        <v>19383.400000000001</v>
      </c>
      <c r="D912">
        <f>'0420'!D75</f>
        <v>23671.4</v>
      </c>
      <c r="E912">
        <f>'0420'!E75</f>
        <v>38132</v>
      </c>
      <c r="F912" s="129">
        <f t="shared" si="287"/>
        <v>38451.9</v>
      </c>
      <c r="G912" s="132">
        <f t="shared" si="288"/>
        <v>57515.4</v>
      </c>
      <c r="H912" s="293">
        <f t="shared" si="289"/>
        <v>-33.145035938200898</v>
      </c>
      <c r="I912" s="13">
        <f t="shared" si="290"/>
        <v>866.70000000000437</v>
      </c>
      <c r="J912" s="266">
        <f t="shared" si="291"/>
        <v>400.00000000000728</v>
      </c>
      <c r="K912">
        <f>'0420'!F75</f>
        <v>2422.4</v>
      </c>
      <c r="L912" s="13">
        <f t="shared" ref="L912:L929" si="292">+K912-K911</f>
        <v>0</v>
      </c>
    </row>
    <row r="913" spans="1:12" x14ac:dyDescent="0.25">
      <c r="A913" s="10">
        <f t="shared" si="276"/>
        <v>45043</v>
      </c>
      <c r="B913">
        <f>'0427'!B75</f>
        <v>12765.7</v>
      </c>
      <c r="C913">
        <f>'0427'!C75</f>
        <v>18261.099999999999</v>
      </c>
      <c r="D913">
        <f>'0427'!D75</f>
        <v>25370.6</v>
      </c>
      <c r="E913">
        <f>'0427'!E75</f>
        <v>40036.9</v>
      </c>
      <c r="F913" s="129">
        <f t="shared" ref="F913" si="293">+B913+D913</f>
        <v>38136.300000000003</v>
      </c>
      <c r="G913" s="132">
        <f t="shared" ref="G913" si="294">+C913+E913</f>
        <v>58298</v>
      </c>
      <c r="H913" s="293">
        <f t="shared" si="289"/>
        <v>-34.583862225119212</v>
      </c>
      <c r="I913" s="13">
        <f t="shared" si="290"/>
        <v>782.59999999999854</v>
      </c>
      <c r="J913" s="266">
        <f>+F913-F912</f>
        <v>-315.59999999999854</v>
      </c>
      <c r="K913">
        <f>'0427'!F75</f>
        <v>2543.4</v>
      </c>
      <c r="L913" s="13">
        <f t="shared" si="292"/>
        <v>121</v>
      </c>
    </row>
    <row r="914" spans="1:12" x14ac:dyDescent="0.25">
      <c r="A914" s="10">
        <f t="shared" ref="A914" si="295">+A913+7</f>
        <v>45050</v>
      </c>
      <c r="B914">
        <f>'0504'!B75</f>
        <v>11876.9</v>
      </c>
      <c r="C914">
        <f>'0504'!C75</f>
        <v>16949.599999999999</v>
      </c>
      <c r="D914">
        <f>'0504'!D75</f>
        <v>26516.7</v>
      </c>
      <c r="E914">
        <f>'0504'!E75</f>
        <v>41541.1</v>
      </c>
      <c r="F914" s="129">
        <f t="shared" ref="F914:F918" si="296">+B914+D914</f>
        <v>38393.599999999999</v>
      </c>
      <c r="G914" s="132">
        <f t="shared" ref="G914:G918" si="297">+C914+E914</f>
        <v>58490.7</v>
      </c>
      <c r="H914" s="293">
        <f t="shared" ref="H914:H918" si="298">+(F914/G914-1)*100</f>
        <v>-34.359479370224669</v>
      </c>
      <c r="I914" s="13">
        <f t="shared" ref="I914:I918" si="299">+G914-G913</f>
        <v>192.69999999999709</v>
      </c>
      <c r="J914" s="266">
        <f t="shared" ref="J914:J918" si="300">+F914-F913</f>
        <v>257.29999999999563</v>
      </c>
      <c r="K914">
        <f>'0504'!F75</f>
        <v>2626.4</v>
      </c>
      <c r="L914" s="13">
        <f t="shared" si="292"/>
        <v>83</v>
      </c>
    </row>
    <row r="915" spans="1:12" x14ac:dyDescent="0.25">
      <c r="A915" s="10">
        <f t="shared" ref="A915" si="301">+A914+7</f>
        <v>45057</v>
      </c>
      <c r="B915">
        <f>'0511'!B76</f>
        <v>10451.4</v>
      </c>
      <c r="C915">
        <f>'0511'!C76</f>
        <v>16004.8</v>
      </c>
      <c r="D915">
        <f>'0511'!D76</f>
        <v>27603.200000000001</v>
      </c>
      <c r="E915">
        <f>'0511'!E76</f>
        <v>42899.5</v>
      </c>
      <c r="F915" s="129">
        <f t="shared" si="296"/>
        <v>38054.6</v>
      </c>
      <c r="G915" s="132">
        <f t="shared" si="297"/>
        <v>58904.3</v>
      </c>
      <c r="H915" s="293">
        <f t="shared" si="298"/>
        <v>-35.395887906315849</v>
      </c>
      <c r="I915" s="13">
        <f t="shared" si="299"/>
        <v>413.60000000000582</v>
      </c>
      <c r="J915" s="266">
        <f>+F915-F914</f>
        <v>-339</v>
      </c>
      <c r="K915">
        <f>'0511'!F76</f>
        <v>2700.4</v>
      </c>
      <c r="L915" s="13">
        <f t="shared" si="292"/>
        <v>74</v>
      </c>
    </row>
    <row r="916" spans="1:12" x14ac:dyDescent="0.25">
      <c r="A916" s="10">
        <f t="shared" ref="A916" si="302">+A915+7</f>
        <v>45064</v>
      </c>
      <c r="B916">
        <f>'0518'!B76</f>
        <v>8873.4</v>
      </c>
      <c r="C916">
        <f>'0518'!C76</f>
        <v>14335.4</v>
      </c>
      <c r="D916">
        <f>'0518'!D76</f>
        <v>29106</v>
      </c>
      <c r="E916">
        <f>'0518'!E76</f>
        <v>44720.6</v>
      </c>
      <c r="F916" s="129">
        <f t="shared" si="296"/>
        <v>37979.4</v>
      </c>
      <c r="G916" s="132">
        <f t="shared" si="297"/>
        <v>59056</v>
      </c>
      <c r="H916" s="293">
        <f t="shared" si="298"/>
        <v>-35.689176374966138</v>
      </c>
      <c r="I916" s="13">
        <f t="shared" si="299"/>
        <v>151.69999999999709</v>
      </c>
      <c r="J916" s="266">
        <f t="shared" si="300"/>
        <v>-75.19999999999709</v>
      </c>
      <c r="K916">
        <f>'0518'!F76</f>
        <v>2752.5</v>
      </c>
      <c r="L916" s="13">
        <f t="shared" si="292"/>
        <v>52.099999999999909</v>
      </c>
    </row>
    <row r="917" spans="1:12" x14ac:dyDescent="0.25">
      <c r="A917" s="10">
        <f t="shared" ref="A917" si="303">+A916+7</f>
        <v>45071</v>
      </c>
      <c r="B917">
        <f>'0525'!B76</f>
        <v>7625.4</v>
      </c>
      <c r="C917">
        <f>'0525'!C76</f>
        <v>12941.4</v>
      </c>
      <c r="D917" s="125">
        <v>30540.7</v>
      </c>
      <c r="E917">
        <f>'0525'!E76</f>
        <v>46300.4</v>
      </c>
      <c r="F917" s="129">
        <f t="shared" si="296"/>
        <v>38166.1</v>
      </c>
      <c r="G917" s="132">
        <f t="shared" si="297"/>
        <v>59241.8</v>
      </c>
      <c r="H917" s="293">
        <f t="shared" si="298"/>
        <v>-35.575725248051214</v>
      </c>
      <c r="I917" s="13">
        <f t="shared" si="299"/>
        <v>185.80000000000291</v>
      </c>
      <c r="J917" s="266">
        <f t="shared" si="300"/>
        <v>186.69999999999709</v>
      </c>
      <c r="K917">
        <f>'0525'!F76</f>
        <v>3065.2</v>
      </c>
      <c r="L917" s="13">
        <f t="shared" si="292"/>
        <v>312.69999999999982</v>
      </c>
    </row>
    <row r="918" spans="1:12" x14ac:dyDescent="0.25">
      <c r="A918" s="10">
        <f t="shared" ref="A918:A924" si="304">+A917+7</f>
        <v>45078</v>
      </c>
      <c r="B918" s="92">
        <f>'0601'!B76</f>
        <v>6553.3</v>
      </c>
      <c r="C918" s="92">
        <f>'0601'!C76</f>
        <v>11840.2</v>
      </c>
      <c r="D918">
        <f>'0601'!D76</f>
        <v>31785.5</v>
      </c>
      <c r="E918">
        <f>'0601'!E76</f>
        <v>47682</v>
      </c>
      <c r="F918" s="129">
        <f t="shared" si="296"/>
        <v>38338.800000000003</v>
      </c>
      <c r="G918" s="132">
        <f t="shared" si="297"/>
        <v>59522.2</v>
      </c>
      <c r="H918" s="293">
        <f t="shared" si="298"/>
        <v>-35.589074328569836</v>
      </c>
      <c r="I918" s="13">
        <f t="shared" si="299"/>
        <v>280.39999999999418</v>
      </c>
      <c r="J918" s="266">
        <f t="shared" si="300"/>
        <v>172.70000000000437</v>
      </c>
      <c r="K918" s="140">
        <f>'0601'!F76</f>
        <v>2958.4</v>
      </c>
      <c r="L918" s="13">
        <f t="shared" si="292"/>
        <v>-106.79999999999973</v>
      </c>
    </row>
    <row r="919" spans="1:12" x14ac:dyDescent="0.25">
      <c r="A919" s="10">
        <f t="shared" ref="A919:D968" si="305">+A918+7</f>
        <v>45085</v>
      </c>
      <c r="B919" s="92">
        <f>'0608'!B76</f>
        <v>5634</v>
      </c>
      <c r="C919" s="92">
        <f>'0608'!C76</f>
        <v>10594.1</v>
      </c>
      <c r="D919">
        <f>'0608'!D76</f>
        <v>32978.1</v>
      </c>
      <c r="E919">
        <f>'0608'!E76</f>
        <v>49069</v>
      </c>
      <c r="F919" s="129">
        <f t="shared" ref="F919" si="306">+B919+D919</f>
        <v>38612.1</v>
      </c>
      <c r="G919" s="132">
        <f t="shared" ref="G919" si="307">+C919+E919</f>
        <v>59663.1</v>
      </c>
      <c r="H919" s="293">
        <f t="shared" ref="H919" si="308">+(F919/G919-1)*100</f>
        <v>-35.283114688978614</v>
      </c>
      <c r="I919" s="13">
        <f t="shared" ref="I919" si="309">+G919-G918</f>
        <v>140.90000000000146</v>
      </c>
      <c r="J919" s="266">
        <f t="shared" ref="J919" si="310">+F919-F918</f>
        <v>273.29999999999563</v>
      </c>
      <c r="K919">
        <f>'0608'!F76</f>
        <v>2979.4</v>
      </c>
      <c r="L919" s="13">
        <f t="shared" si="292"/>
        <v>21</v>
      </c>
    </row>
    <row r="920" spans="1:12" x14ac:dyDescent="0.25">
      <c r="A920" s="10">
        <f t="shared" si="304"/>
        <v>45092</v>
      </c>
      <c r="B920" s="92">
        <f>'0615'!B76</f>
        <v>5001.6000000000004</v>
      </c>
      <c r="C920" s="92">
        <f>'0615'!C76</f>
        <v>10118.799999999999</v>
      </c>
      <c r="D920" s="92">
        <f>'0615'!D76</f>
        <v>33646.400000000001</v>
      </c>
      <c r="E920" s="92">
        <f>'0615'!E76</f>
        <v>50216.3</v>
      </c>
      <c r="F920" s="129">
        <f t="shared" ref="F920" si="311">+B920+D920</f>
        <v>38648</v>
      </c>
      <c r="G920" s="132">
        <f t="shared" ref="G920" si="312">+C920+E920</f>
        <v>60335.100000000006</v>
      </c>
      <c r="H920" s="293">
        <f t="shared" ref="H920" si="313">+(F920/G920-1)*100</f>
        <v>-35.944417097178928</v>
      </c>
      <c r="I920" s="13">
        <f t="shared" ref="I920" si="314">+G920-G919</f>
        <v>672.00000000000728</v>
      </c>
      <c r="J920" s="266">
        <f t="shared" ref="J920" si="315">+F920-F919</f>
        <v>35.900000000001455</v>
      </c>
      <c r="K920">
        <f>'0615'!F76</f>
        <v>3026.6</v>
      </c>
      <c r="L920" s="13">
        <f t="shared" si="292"/>
        <v>47.199999999999818</v>
      </c>
    </row>
    <row r="921" spans="1:12" x14ac:dyDescent="0.25">
      <c r="A921" s="10">
        <f t="shared" si="305"/>
        <v>45099</v>
      </c>
      <c r="B921">
        <f>'0622'!B76</f>
        <v>4536.7</v>
      </c>
      <c r="C921">
        <f>'0622'!C76</f>
        <v>8952.7999999999993</v>
      </c>
      <c r="D921">
        <f>'0622'!D76</f>
        <v>34251.699999999997</v>
      </c>
      <c r="E921">
        <f>'0622'!E76</f>
        <v>51471</v>
      </c>
      <c r="F921" s="129">
        <f t="shared" ref="F921" si="316">+B921+D921</f>
        <v>38788.399999999994</v>
      </c>
      <c r="G921" s="132">
        <f t="shared" ref="G921" si="317">+C921+E921</f>
        <v>60423.8</v>
      </c>
      <c r="H921" s="293">
        <f t="shared" ref="H921" si="318">+(F921/G921-1)*100</f>
        <v>-35.80608965341473</v>
      </c>
      <c r="I921" s="13">
        <f t="shared" ref="I921" si="319">+G921-G920</f>
        <v>88.69999999999709</v>
      </c>
      <c r="J921" s="266">
        <f t="shared" ref="J921" si="320">+F921-F920</f>
        <v>140.39999999999418</v>
      </c>
      <c r="K921">
        <f>'0622'!F76</f>
        <v>3150.1</v>
      </c>
      <c r="L921" s="13">
        <f t="shared" si="292"/>
        <v>123.5</v>
      </c>
    </row>
    <row r="922" spans="1:12" x14ac:dyDescent="0.25">
      <c r="A922" s="10">
        <f t="shared" si="304"/>
        <v>45106</v>
      </c>
      <c r="B922">
        <f>'0629'!B73</f>
        <v>4080.9</v>
      </c>
      <c r="C922">
        <f>'0629'!C73</f>
        <v>7858.9</v>
      </c>
      <c r="D922">
        <f>'0629'!D73</f>
        <v>34959.199999999997</v>
      </c>
      <c r="E922">
        <f>'0629'!E73</f>
        <v>52498.400000000001</v>
      </c>
      <c r="F922" s="129">
        <f t="shared" ref="F922" si="321">+B922+D922</f>
        <v>39040.1</v>
      </c>
      <c r="G922" s="132">
        <f t="shared" ref="G922" si="322">+C922+E922</f>
        <v>60357.3</v>
      </c>
      <c r="H922" s="293">
        <f t="shared" ref="H922" si="323">+(F922/G922-1)*100</f>
        <v>-35.318345916732532</v>
      </c>
      <c r="I922" s="13">
        <f t="shared" ref="I922" si="324">+G922-G921</f>
        <v>-66.5</v>
      </c>
      <c r="J922" s="266">
        <f t="shared" ref="J922" si="325">+F922-F921</f>
        <v>251.70000000000437</v>
      </c>
      <c r="K922">
        <f>'0629'!F73</f>
        <v>3568.2</v>
      </c>
      <c r="L922" s="13">
        <f t="shared" si="292"/>
        <v>418.09999999999991</v>
      </c>
    </row>
    <row r="923" spans="1:12" x14ac:dyDescent="0.25">
      <c r="A923" s="10">
        <f t="shared" si="305"/>
        <v>45113</v>
      </c>
      <c r="B923">
        <f>'0706'!B76</f>
        <v>4056.7</v>
      </c>
      <c r="C923">
        <f>'0706'!C76</f>
        <v>7001.8</v>
      </c>
      <c r="D923">
        <f>'0706'!D76</f>
        <v>35451.9</v>
      </c>
      <c r="E923">
        <f>'0706'!E76</f>
        <v>53414.5</v>
      </c>
      <c r="F923" s="129">
        <f t="shared" ref="F923" si="326">+B923+D923</f>
        <v>39508.6</v>
      </c>
      <c r="G923" s="132">
        <f t="shared" ref="G923" si="327">+C923+E923</f>
        <v>60416.3</v>
      </c>
      <c r="H923" s="293">
        <f t="shared" ref="H923" si="328">+(F923/G923-1)*100</f>
        <v>-34.606058298836572</v>
      </c>
      <c r="I923" s="13">
        <f t="shared" ref="I923" si="329">+G923-G922</f>
        <v>59</v>
      </c>
      <c r="J923" s="266">
        <f t="shared" ref="J923:J924" si="330">+F923-F922</f>
        <v>468.5</v>
      </c>
      <c r="K923" s="67">
        <f>'0706'!F76</f>
        <v>4039</v>
      </c>
      <c r="L923" s="13">
        <f t="shared" si="292"/>
        <v>470.80000000000018</v>
      </c>
    </row>
    <row r="924" spans="1:12" x14ac:dyDescent="0.25">
      <c r="A924" s="10">
        <f t="shared" si="304"/>
        <v>45120</v>
      </c>
      <c r="B924">
        <f>'0713'!B77</f>
        <v>3909.6</v>
      </c>
      <c r="C924">
        <f>'0713'!C77</f>
        <v>5926.6</v>
      </c>
      <c r="D924">
        <f>'0713'!D77</f>
        <v>35835.699999999997</v>
      </c>
      <c r="E924">
        <f>'0713'!E77</f>
        <v>54523.6</v>
      </c>
      <c r="F924" s="129">
        <f t="shared" ref="F924" si="331">+B924+D924</f>
        <v>39745.299999999996</v>
      </c>
      <c r="G924" s="132">
        <f t="shared" ref="G924" si="332">+C924+E924</f>
        <v>60450.2</v>
      </c>
      <c r="H924" s="293">
        <f t="shared" ref="H924" si="333">+(F924/G924-1)*100</f>
        <v>-34.251168730624549</v>
      </c>
      <c r="I924" s="13">
        <f t="shared" ref="I924" si="334">+G924-G923</f>
        <v>33.899999999994179</v>
      </c>
      <c r="J924" s="266">
        <f t="shared" si="330"/>
        <v>236.69999999999709</v>
      </c>
      <c r="K924">
        <f>'0713'!F77</f>
        <v>4530.6000000000004</v>
      </c>
      <c r="L924" s="13">
        <f t="shared" si="292"/>
        <v>491.60000000000036</v>
      </c>
    </row>
    <row r="925" spans="1:12" x14ac:dyDescent="0.25">
      <c r="A925" s="10">
        <f t="shared" si="305"/>
        <v>45127</v>
      </c>
      <c r="B925">
        <f>'0720'!B77</f>
        <v>3812.4</v>
      </c>
      <c r="C925">
        <f>'0720'!C77</f>
        <v>5209</v>
      </c>
      <c r="D925" s="125">
        <v>36244.9</v>
      </c>
      <c r="E925">
        <f>'0720'!E77</f>
        <v>55391.5</v>
      </c>
      <c r="F925" s="129">
        <f t="shared" ref="F925" si="335">+B925+D925</f>
        <v>40057.300000000003</v>
      </c>
      <c r="G925" s="132">
        <f t="shared" ref="G925" si="336">+C925+E925</f>
        <v>60600.5</v>
      </c>
      <c r="H925" s="293">
        <f t="shared" ref="H925" si="337">+(F925/G925-1)*100</f>
        <v>-33.899390269057186</v>
      </c>
      <c r="I925" s="13">
        <f t="shared" ref="I925" si="338">+G925-G924</f>
        <v>150.30000000000291</v>
      </c>
      <c r="J925" s="266">
        <f t="shared" ref="J925:J926" si="339">+F925-F924</f>
        <v>312.00000000000728</v>
      </c>
      <c r="K925">
        <f>'0720'!F77</f>
        <v>4866.3</v>
      </c>
      <c r="L925" s="13">
        <f t="shared" si="292"/>
        <v>335.69999999999982</v>
      </c>
    </row>
    <row r="926" spans="1:12" x14ac:dyDescent="0.25">
      <c r="A926" s="10">
        <f t="shared" si="305"/>
        <v>45134</v>
      </c>
      <c r="B926">
        <f>'0727'!B77</f>
        <v>3293.8</v>
      </c>
      <c r="C926">
        <f>'0727'!C77</f>
        <v>4245.8</v>
      </c>
      <c r="D926" s="212">
        <v>36871</v>
      </c>
      <c r="E926">
        <f>'0727'!E77</f>
        <v>56412.6</v>
      </c>
      <c r="F926" s="129">
        <f t="shared" ref="F926" si="340">+B926+D926</f>
        <v>40164.800000000003</v>
      </c>
      <c r="G926" s="132">
        <f t="shared" ref="G926" si="341">+C926+E926</f>
        <v>60658.400000000001</v>
      </c>
      <c r="H926" s="293">
        <f t="shared" ref="H926" si="342">+(F926/G926-1)*100</f>
        <v>-33.785263046832746</v>
      </c>
      <c r="I926" s="13">
        <f t="shared" ref="I926" si="343">+G926-G925</f>
        <v>57.900000000001455</v>
      </c>
      <c r="J926" s="266">
        <f t="shared" si="339"/>
        <v>107.5</v>
      </c>
      <c r="K926">
        <f>'0727'!F77</f>
        <v>5215.2</v>
      </c>
      <c r="L926" s="13">
        <f t="shared" si="292"/>
        <v>348.89999999999964</v>
      </c>
    </row>
    <row r="927" spans="1:12" x14ac:dyDescent="0.25">
      <c r="A927" s="10">
        <f t="shared" si="305"/>
        <v>45141</v>
      </c>
      <c r="B927">
        <f>'0803'!B76</f>
        <v>2965.8</v>
      </c>
      <c r="C927">
        <f>'0803'!C76</f>
        <v>3732.3</v>
      </c>
      <c r="D927">
        <f>'0803'!D76</f>
        <v>37349.5</v>
      </c>
      <c r="E927">
        <f>'0803'!E76</f>
        <v>57118</v>
      </c>
      <c r="F927" s="129">
        <f t="shared" ref="F927" si="344">+B927+D927</f>
        <v>40315.300000000003</v>
      </c>
      <c r="G927" s="132">
        <f t="shared" ref="G927" si="345">+C927+E927</f>
        <v>60850.3</v>
      </c>
      <c r="H927" s="293">
        <f t="shared" ref="H927" si="346">+(F927/G927-1)*100</f>
        <v>-33.74675227566668</v>
      </c>
      <c r="I927" s="13">
        <f t="shared" ref="I927" si="347">+G927-G926</f>
        <v>191.90000000000146</v>
      </c>
      <c r="J927" s="266">
        <f>+F927-F926</f>
        <v>150.5</v>
      </c>
      <c r="K927">
        <f>'0803'!F76</f>
        <v>5973.5</v>
      </c>
      <c r="L927" s="13">
        <f t="shared" si="292"/>
        <v>758.30000000000018</v>
      </c>
    </row>
    <row r="928" spans="1:12" x14ac:dyDescent="0.25">
      <c r="A928" s="10">
        <f t="shared" si="305"/>
        <v>45148</v>
      </c>
      <c r="B928">
        <f>'0810'!B76</f>
        <v>2754.4</v>
      </c>
      <c r="C928">
        <f>'0810'!C76</f>
        <v>3208.6</v>
      </c>
      <c r="D928">
        <f>'0810'!D76</f>
        <v>37794.300000000003</v>
      </c>
      <c r="E928">
        <f>'0810'!E76</f>
        <v>57740.9</v>
      </c>
      <c r="F928" s="129">
        <f t="shared" ref="F928" si="348">+B928+D928</f>
        <v>40548.700000000004</v>
      </c>
      <c r="G928" s="132">
        <f t="shared" ref="G928" si="349">+C928+E928</f>
        <v>60949.5</v>
      </c>
      <c r="H928" s="293">
        <f t="shared" ref="H928" si="350">+(F928/G928-1)*100</f>
        <v>-33.471644558199806</v>
      </c>
      <c r="I928" s="13">
        <f t="shared" ref="I928" si="351">+G928-G927</f>
        <v>99.19999999999709</v>
      </c>
      <c r="J928" s="266">
        <f>+F928-F927</f>
        <v>233.40000000000146</v>
      </c>
      <c r="K928">
        <f>'0810'!F76</f>
        <v>6678.2</v>
      </c>
      <c r="L928" s="13">
        <f t="shared" si="292"/>
        <v>704.69999999999982</v>
      </c>
    </row>
    <row r="929" spans="1:12" x14ac:dyDescent="0.25">
      <c r="A929" s="10">
        <f t="shared" si="305"/>
        <v>45155</v>
      </c>
      <c r="B929">
        <f>'0817'!B76</f>
        <v>2235.1999999999998</v>
      </c>
      <c r="C929">
        <f>'0817'!C76</f>
        <v>3208.6</v>
      </c>
      <c r="D929">
        <f>'0817'!D76</f>
        <v>38290.800000000003</v>
      </c>
      <c r="E929">
        <f>'0817'!E76</f>
        <v>57740.9</v>
      </c>
      <c r="F929" s="129">
        <f t="shared" ref="F929" si="352">+B929+D929</f>
        <v>40526</v>
      </c>
      <c r="G929" s="132">
        <f t="shared" ref="G929" si="353">+C929+E929</f>
        <v>60949.5</v>
      </c>
      <c r="H929" s="293">
        <f t="shared" ref="H929" si="354">+(F929/G929-1)*100</f>
        <v>-33.508888506058298</v>
      </c>
      <c r="I929" s="13">
        <f t="shared" ref="I929" si="355">+G929-G928</f>
        <v>0</v>
      </c>
      <c r="J929" s="266">
        <f>+F929-F928</f>
        <v>-22.700000000004366</v>
      </c>
      <c r="K929">
        <f>'0817'!F76</f>
        <v>7351.7</v>
      </c>
      <c r="L929" s="13">
        <f t="shared" si="292"/>
        <v>673.5</v>
      </c>
    </row>
    <row r="930" spans="1:12" x14ac:dyDescent="0.25">
      <c r="A930" s="10">
        <f t="shared" si="305"/>
        <v>45162</v>
      </c>
      <c r="B930">
        <f>'0824'!B76</f>
        <v>1643.6</v>
      </c>
      <c r="C930">
        <f>'0824'!C76</f>
        <v>2184.1999999999998</v>
      </c>
      <c r="D930">
        <f>'0824'!D76</f>
        <v>38954.199999999997</v>
      </c>
      <c r="E930">
        <f>'0824'!E76</f>
        <v>58748.9</v>
      </c>
      <c r="F930" s="129">
        <f t="shared" ref="F930:F931" si="356">+B930+D930</f>
        <v>40597.799999999996</v>
      </c>
      <c r="G930" s="132">
        <f t="shared" ref="G930" si="357">+C930+E930</f>
        <v>60933.1</v>
      </c>
      <c r="H930" s="293">
        <f t="shared" ref="H930" si="358">+(F930/G930-1)*100</f>
        <v>-33.373158431131856</v>
      </c>
      <c r="I930" s="13">
        <f t="shared" ref="I930" si="359">+G930-G929</f>
        <v>-16.400000000001455</v>
      </c>
      <c r="J930" s="266">
        <f>+F930-F929</f>
        <v>71.799999999995634</v>
      </c>
      <c r="K930">
        <f>'0824'!F76</f>
        <v>8343.5</v>
      </c>
      <c r="L930" s="13">
        <f t="shared" ref="L930:L931" si="360">+K930-K929</f>
        <v>991.80000000000018</v>
      </c>
    </row>
    <row r="931" spans="1:12" x14ac:dyDescent="0.25">
      <c r="A931" s="10">
        <f t="shared" si="305"/>
        <v>45169</v>
      </c>
      <c r="B931">
        <f>'0831'!B77</f>
        <v>1113.4000000000001</v>
      </c>
      <c r="C931">
        <f>'0831'!C77</f>
        <v>1037.9000000000001</v>
      </c>
      <c r="D931">
        <f>'0831'!D77</f>
        <v>39469.1</v>
      </c>
      <c r="E931">
        <f>'0831'!E77</f>
        <v>59763.7</v>
      </c>
      <c r="F931" s="129">
        <f t="shared" si="356"/>
        <v>40582.5</v>
      </c>
      <c r="G931" s="132">
        <f t="shared" ref="G931" si="361">+C931+E931</f>
        <v>60801.599999999999</v>
      </c>
      <c r="H931" s="293">
        <f t="shared" ref="H931" si="362">+(F931/G931-1)*100</f>
        <v>-33.254223573063868</v>
      </c>
      <c r="I931" s="13">
        <f t="shared" ref="I931" si="363">+G931-G930</f>
        <v>-131.5</v>
      </c>
      <c r="J931" s="266">
        <f>+F931-F930</f>
        <v>-15.299999999995634</v>
      </c>
      <c r="K931">
        <f>'0831'!F77</f>
        <v>10406.6</v>
      </c>
      <c r="L931" s="13">
        <f t="shared" si="360"/>
        <v>2063.1000000000004</v>
      </c>
    </row>
    <row r="932" spans="1:12" x14ac:dyDescent="0.25">
      <c r="A932" s="10">
        <f t="shared" si="305"/>
        <v>45176</v>
      </c>
      <c r="B932">
        <f>'0907'!B59</f>
        <v>10433.9</v>
      </c>
      <c r="C932">
        <f>'0907'!C59</f>
        <v>11837.7</v>
      </c>
      <c r="D932">
        <f>'0907'!D59</f>
        <v>726</v>
      </c>
      <c r="E932">
        <f>'0907'!E59</f>
        <v>463.6</v>
      </c>
      <c r="F932" s="129">
        <f t="shared" ref="F932" si="364">+B932+D932</f>
        <v>11159.9</v>
      </c>
      <c r="G932" s="132">
        <f t="shared" ref="G932" si="365">+C932+E932</f>
        <v>12301.300000000001</v>
      </c>
      <c r="H932" s="293">
        <f t="shared" ref="H932" si="366">+(F932/G932-1)*100</f>
        <v>-9.2786941217595</v>
      </c>
      <c r="I932" s="13">
        <f t="shared" ref="I932" si="367">+G932-G931</f>
        <v>-48500.299999999996</v>
      </c>
      <c r="J932" s="275">
        <f>B932-K931+(D932)</f>
        <v>753.29999999999927</v>
      </c>
    </row>
    <row r="933" spans="1:12" x14ac:dyDescent="0.25">
      <c r="A933" s="10">
        <f t="shared" si="305"/>
        <v>45183</v>
      </c>
      <c r="B933">
        <f>'0914'!B59</f>
        <v>10398.200000000001</v>
      </c>
      <c r="C933">
        <f>'0914'!C59</f>
        <v>11457</v>
      </c>
      <c r="D933">
        <f>'0914'!D59</f>
        <v>1328.6</v>
      </c>
      <c r="E933">
        <f>'0914'!E59</f>
        <v>1026.7</v>
      </c>
      <c r="F933" s="129">
        <f t="shared" ref="F933" si="368">+B933+D933</f>
        <v>11726.800000000001</v>
      </c>
      <c r="G933" s="132">
        <f t="shared" ref="G933" si="369">+C933+E933</f>
        <v>12483.7</v>
      </c>
      <c r="H933" s="293">
        <f t="shared" ref="H933" si="370">+(F933/G933-1)*100</f>
        <v>-6.0631062906029376</v>
      </c>
      <c r="I933" s="13">
        <f t="shared" ref="I933" si="371">+G933-G932</f>
        <v>182.39999999999964</v>
      </c>
      <c r="J933" s="266">
        <f t="shared" ref="J933:J938" si="372">+F933-F932</f>
        <v>566.90000000000146</v>
      </c>
    </row>
    <row r="934" spans="1:12" x14ac:dyDescent="0.25">
      <c r="A934" s="10">
        <f t="shared" si="305"/>
        <v>45190</v>
      </c>
      <c r="B934">
        <f>'0921'!B59</f>
        <v>10510</v>
      </c>
      <c r="C934">
        <f>'0921'!C59</f>
        <v>11394.3</v>
      </c>
      <c r="D934">
        <f>'0921'!D59</f>
        <v>2058.5</v>
      </c>
      <c r="E934">
        <f>'0921'!E59</f>
        <v>1601.3</v>
      </c>
      <c r="F934" s="129">
        <f t="shared" ref="F934" si="373">+B934+D934</f>
        <v>12568.5</v>
      </c>
      <c r="G934" s="132">
        <f t="shared" ref="G934" si="374">+C934+E934</f>
        <v>12995.599999999999</v>
      </c>
      <c r="H934" s="293">
        <f t="shared" ref="H934" si="375">+(F934/G934-1)*100</f>
        <v>-3.2864969682046108</v>
      </c>
      <c r="I934" s="13">
        <f t="shared" ref="I934" si="376">+G934-G933</f>
        <v>511.89999999999782</v>
      </c>
      <c r="J934" s="266">
        <f t="shared" si="372"/>
        <v>841.69999999999891</v>
      </c>
    </row>
    <row r="935" spans="1:12" x14ac:dyDescent="0.25">
      <c r="A935" s="10">
        <f t="shared" si="305"/>
        <v>45197</v>
      </c>
      <c r="B935">
        <f>'0928'!B60</f>
        <v>11713.6</v>
      </c>
      <c r="C935">
        <f>'0928'!C60</f>
        <v>10975.9</v>
      </c>
      <c r="D935">
        <f>'0928'!D60</f>
        <v>2670.9</v>
      </c>
      <c r="E935">
        <f>'0928'!E60</f>
        <v>2246.8000000000002</v>
      </c>
      <c r="F935" s="129">
        <f t="shared" ref="F935" si="377">+B935+D935</f>
        <v>14384.5</v>
      </c>
      <c r="G935" s="132">
        <f t="shared" ref="G935" si="378">+C935+E935</f>
        <v>13222.7</v>
      </c>
      <c r="H935" s="293">
        <f t="shared" ref="H935" si="379">+(F935/G935-1)*100</f>
        <v>8.786405197123127</v>
      </c>
      <c r="I935" s="13">
        <f t="shared" ref="I935" si="380">+G935-G934</f>
        <v>227.10000000000218</v>
      </c>
      <c r="J935" s="266">
        <f t="shared" si="372"/>
        <v>1816</v>
      </c>
    </row>
    <row r="936" spans="1:12" x14ac:dyDescent="0.25">
      <c r="A936" s="10">
        <f t="shared" si="305"/>
        <v>45204</v>
      </c>
      <c r="B936">
        <f>'1005'!B60</f>
        <v>11811.2</v>
      </c>
      <c r="C936">
        <f>'1005'!C60</f>
        <v>10753.5</v>
      </c>
      <c r="D936">
        <f>'1005'!D60</f>
        <v>3483.8</v>
      </c>
      <c r="E936">
        <f>'1005'!E60</f>
        <v>2666.4</v>
      </c>
      <c r="F936" s="129">
        <f t="shared" ref="F936" si="381">+B936+D936</f>
        <v>15295</v>
      </c>
      <c r="G936" s="132">
        <f t="shared" ref="G936" si="382">+C936+E936</f>
        <v>13419.9</v>
      </c>
      <c r="H936" s="293">
        <f t="shared" ref="H936" si="383">+(F936/G936-1)*100</f>
        <v>13.97253332737205</v>
      </c>
      <c r="I936" s="13">
        <f t="shared" ref="I936" si="384">+G936-G935</f>
        <v>197.19999999999891</v>
      </c>
      <c r="J936" s="266">
        <f t="shared" si="372"/>
        <v>910.5</v>
      </c>
    </row>
    <row r="937" spans="1:12" x14ac:dyDescent="0.25">
      <c r="A937" s="10">
        <f t="shared" si="305"/>
        <v>45211</v>
      </c>
      <c r="B937">
        <f>'1012'!B60</f>
        <v>12176.2</v>
      </c>
      <c r="C937">
        <f>'1012'!C60</f>
        <v>10754.6</v>
      </c>
      <c r="D937">
        <f>'1012'!D60</f>
        <v>4000.1</v>
      </c>
      <c r="E937">
        <f>'1012'!E60</f>
        <v>3073.6</v>
      </c>
      <c r="F937" s="129">
        <f t="shared" ref="F937" si="385">+B937+D937</f>
        <v>16176.300000000001</v>
      </c>
      <c r="G937" s="132">
        <f t="shared" ref="G937" si="386">+C937+E937</f>
        <v>13828.2</v>
      </c>
      <c r="H937" s="293">
        <f t="shared" ref="H937" si="387">+(F937/G937-1)*100</f>
        <v>16.980518071766394</v>
      </c>
      <c r="I937" s="13">
        <f t="shared" ref="I937" si="388">+G937-G936</f>
        <v>408.30000000000109</v>
      </c>
      <c r="J937" s="266">
        <f t="shared" si="372"/>
        <v>881.30000000000109</v>
      </c>
    </row>
    <row r="938" spans="1:12" x14ac:dyDescent="0.25">
      <c r="A938" s="10">
        <f t="shared" si="305"/>
        <v>45218</v>
      </c>
      <c r="B938">
        <f>'1019'!B61</f>
        <v>13043.6</v>
      </c>
      <c r="C938">
        <f>'1019'!C61</f>
        <v>10399.700000000001</v>
      </c>
      <c r="D938">
        <f>'1019'!D61</f>
        <v>4483.8</v>
      </c>
      <c r="E938">
        <f>'1019'!E61</f>
        <v>3692.6</v>
      </c>
      <c r="F938" s="129">
        <f t="shared" ref="F938" si="389">+B938+D938</f>
        <v>17527.400000000001</v>
      </c>
      <c r="G938" s="132">
        <f t="shared" ref="G938" si="390">+C938+E938</f>
        <v>14092.300000000001</v>
      </c>
      <c r="H938" s="293">
        <f t="shared" ref="H938" si="391">+(F938/G938-1)*100</f>
        <v>24.375722912512508</v>
      </c>
      <c r="I938" s="13">
        <f t="shared" ref="I938" si="392">+G938-G937</f>
        <v>264.10000000000036</v>
      </c>
      <c r="J938" s="266">
        <f t="shared" si="372"/>
        <v>1351.1000000000004</v>
      </c>
    </row>
    <row r="939" spans="1:12" x14ac:dyDescent="0.25">
      <c r="A939" s="10">
        <f t="shared" si="305"/>
        <v>45225</v>
      </c>
      <c r="B939">
        <f>'1026'!B61</f>
        <v>13285.8</v>
      </c>
      <c r="C939">
        <f>'1026'!C61</f>
        <v>10321.700000000001</v>
      </c>
      <c r="D939">
        <f>'1026'!D61</f>
        <v>4989.6000000000004</v>
      </c>
      <c r="E939">
        <f>'1026'!E61</f>
        <v>4142.7</v>
      </c>
      <c r="F939" s="129">
        <f t="shared" ref="F939" si="393">+B939+D939</f>
        <v>18275.400000000001</v>
      </c>
      <c r="G939" s="132">
        <f t="shared" ref="G939" si="394">+C939+E939</f>
        <v>14464.400000000001</v>
      </c>
      <c r="H939" s="293">
        <f t="shared" ref="H939" si="395">+(F939/G939-1)*100</f>
        <v>26.347446143635402</v>
      </c>
      <c r="I939" s="13">
        <f t="shared" ref="I939" si="396">+G939-G938</f>
        <v>372.10000000000036</v>
      </c>
      <c r="J939" s="266">
        <f t="shared" ref="J939" si="397">+F939-F938</f>
        <v>748</v>
      </c>
    </row>
    <row r="940" spans="1:12" x14ac:dyDescent="0.25">
      <c r="A940" s="10">
        <f t="shared" si="305"/>
        <v>45232</v>
      </c>
      <c r="B940">
        <f>'1102'!B61</f>
        <v>13476.2</v>
      </c>
      <c r="C940">
        <f>'1102'!C61</f>
        <v>10327.6</v>
      </c>
      <c r="D940">
        <f>'1102'!D61</f>
        <v>5814.5</v>
      </c>
      <c r="E940">
        <f>'1102'!E61</f>
        <v>4402.2</v>
      </c>
      <c r="F940" s="129">
        <f t="shared" ref="F940" si="398">+B940+D940</f>
        <v>19290.7</v>
      </c>
      <c r="G940" s="132">
        <f t="shared" ref="G940" si="399">+C940+E940</f>
        <v>14729.8</v>
      </c>
      <c r="H940" s="293">
        <f t="shared" ref="H940" si="400">+(F940/G940-1)*100</f>
        <v>30.963760539857986</v>
      </c>
      <c r="I940" s="13">
        <f t="shared" ref="I940" si="401">+G940-G939</f>
        <v>265.39999999999782</v>
      </c>
      <c r="J940" s="266">
        <f t="shared" ref="J940" si="402">+F940-F939</f>
        <v>1015.2999999999993</v>
      </c>
    </row>
    <row r="941" spans="1:12" x14ac:dyDescent="0.25">
      <c r="A941" s="10">
        <f t="shared" si="305"/>
        <v>45239</v>
      </c>
      <c r="B941">
        <f>'1109'!B61</f>
        <v>14600.7</v>
      </c>
      <c r="C941">
        <f>'1109'!C61</f>
        <v>10932.9</v>
      </c>
      <c r="D941">
        <f>'1109'!D61</f>
        <v>6497.6</v>
      </c>
      <c r="E941">
        <f>'1109'!E61</f>
        <v>4966.5</v>
      </c>
      <c r="F941" s="129">
        <f t="shared" ref="F941" si="403">+B941+D941</f>
        <v>21098.300000000003</v>
      </c>
      <c r="G941" s="132">
        <f t="shared" ref="G941" si="404">+C941+E941</f>
        <v>15899.4</v>
      </c>
      <c r="H941" s="293">
        <f t="shared" ref="H941" si="405">+(F941/G941-1)*100</f>
        <v>32.69871819062358</v>
      </c>
      <c r="I941" s="13">
        <f t="shared" ref="I941" si="406">+G941-G940</f>
        <v>1169.6000000000004</v>
      </c>
      <c r="J941" s="266">
        <f t="shared" ref="J941" si="407">+F941-F940</f>
        <v>1807.6000000000022</v>
      </c>
    </row>
    <row r="942" spans="1:12" x14ac:dyDescent="0.25">
      <c r="A942" s="10">
        <f t="shared" si="305"/>
        <v>45246</v>
      </c>
      <c r="B942">
        <f>'1116'!B62</f>
        <v>15409.3</v>
      </c>
      <c r="C942">
        <f>'1116'!C62</f>
        <v>12320.9</v>
      </c>
      <c r="D942">
        <f>'1116'!D62</f>
        <v>7121.4</v>
      </c>
      <c r="E942">
        <f>'1116'!E62</f>
        <v>5428.8</v>
      </c>
      <c r="F942" s="129">
        <f t="shared" ref="F942" si="408">+B942+D942</f>
        <v>22530.699999999997</v>
      </c>
      <c r="G942" s="132">
        <f t="shared" ref="G942" si="409">+C942+E942</f>
        <v>17749.7</v>
      </c>
      <c r="H942" s="293">
        <f t="shared" ref="H942" si="410">+(F942/G942-1)*100</f>
        <v>26.935666518307322</v>
      </c>
      <c r="I942" s="13">
        <f t="shared" ref="I942" si="411">+G942-G941</f>
        <v>1850.3000000000011</v>
      </c>
      <c r="J942" s="266">
        <f t="shared" ref="J942" si="412">+F942-F941</f>
        <v>1432.3999999999942</v>
      </c>
    </row>
    <row r="943" spans="1:12" x14ac:dyDescent="0.25">
      <c r="A943" s="10">
        <f t="shared" si="305"/>
        <v>45253</v>
      </c>
      <c r="B943">
        <f>'1123'!B62</f>
        <v>16837.2</v>
      </c>
      <c r="C943">
        <f>'1123'!C62</f>
        <v>12579.1</v>
      </c>
      <c r="D943">
        <f>'1123'!D62</f>
        <v>7621.3</v>
      </c>
      <c r="E943">
        <f>'1123'!E62</f>
        <v>5773.3</v>
      </c>
      <c r="F943" s="129">
        <f t="shared" ref="F943" si="413">+B943+D943</f>
        <v>24458.5</v>
      </c>
      <c r="G943" s="132">
        <f t="shared" ref="G943" si="414">+C943+E943</f>
        <v>18352.400000000001</v>
      </c>
      <c r="H943" s="293">
        <f t="shared" ref="H943" si="415">+(F943/G943-1)*100</f>
        <v>33.271397746343801</v>
      </c>
      <c r="I943" s="13">
        <f t="shared" ref="I943" si="416">+G943-G942</f>
        <v>602.70000000000073</v>
      </c>
      <c r="J943" s="266">
        <f t="shared" ref="J943" si="417">+F943-F942</f>
        <v>1927.8000000000029</v>
      </c>
    </row>
    <row r="944" spans="1:12" x14ac:dyDescent="0.25">
      <c r="A944" s="10">
        <f t="shared" si="305"/>
        <v>45260</v>
      </c>
      <c r="B944">
        <f>'1130'!B62</f>
        <v>17040</v>
      </c>
      <c r="C944">
        <f>'1130'!C62</f>
        <v>12370.6</v>
      </c>
      <c r="D944">
        <f>'1130'!D62</f>
        <v>8707.2999999999993</v>
      </c>
      <c r="E944">
        <f>'1130'!E62</f>
        <v>6673.4</v>
      </c>
      <c r="F944" s="129">
        <f t="shared" ref="F944" si="418">+B944+D944</f>
        <v>25747.3</v>
      </c>
      <c r="G944" s="132">
        <f t="shared" ref="G944" si="419">+C944+E944</f>
        <v>19044</v>
      </c>
      <c r="H944" s="293">
        <f t="shared" ref="H944" si="420">+(F944/G944-1)*100</f>
        <v>35.199012812434361</v>
      </c>
      <c r="I944" s="13">
        <f t="shared" ref="I944" si="421">+G944-G943</f>
        <v>691.59999999999854</v>
      </c>
      <c r="J944" s="266">
        <f t="shared" ref="J944" si="422">+F944-F943</f>
        <v>1288.7999999999993</v>
      </c>
    </row>
    <row r="945" spans="1:10" x14ac:dyDescent="0.25">
      <c r="A945" s="10">
        <f t="shared" si="305"/>
        <v>45267</v>
      </c>
      <c r="B945">
        <f>'1207'!B62</f>
        <v>17607.7</v>
      </c>
      <c r="C945">
        <f>'1207'!C62</f>
        <v>12739</v>
      </c>
      <c r="D945">
        <f>'1207'!D62</f>
        <v>9558.2999999999993</v>
      </c>
      <c r="E945">
        <f>'1207'!E62</f>
        <v>7263.9</v>
      </c>
      <c r="F945" s="129">
        <f t="shared" ref="F945" si="423">+B945+D945</f>
        <v>27166</v>
      </c>
      <c r="G945" s="132">
        <f t="shared" ref="G945" si="424">+C945+E945</f>
        <v>20002.900000000001</v>
      </c>
      <c r="H945" s="293">
        <f t="shared" ref="H945" si="425">+(F945/G945-1)*100</f>
        <v>35.8103075054117</v>
      </c>
      <c r="I945" s="13">
        <f t="shared" ref="I945" si="426">+G945-G944</f>
        <v>958.90000000000146</v>
      </c>
      <c r="J945" s="266">
        <f t="shared" ref="J945" si="427">+F945-F944</f>
        <v>1418.7000000000007</v>
      </c>
    </row>
    <row r="946" spans="1:10" x14ac:dyDescent="0.25">
      <c r="A946" s="10">
        <f t="shared" si="305"/>
        <v>45274</v>
      </c>
      <c r="B946">
        <f>'1214'!B63</f>
        <v>17749.900000000001</v>
      </c>
      <c r="C946">
        <f>'1214'!C63</f>
        <v>12417</v>
      </c>
      <c r="D946">
        <f>'1214'!D63</f>
        <v>10429.200000000001</v>
      </c>
      <c r="E946">
        <f>'1214'!E63</f>
        <v>8222.6</v>
      </c>
      <c r="F946" s="129">
        <f t="shared" ref="F946" si="428">+B946+D946</f>
        <v>28179.100000000002</v>
      </c>
      <c r="G946" s="132">
        <f t="shared" ref="G946" si="429">+C946+E946</f>
        <v>20639.599999999999</v>
      </c>
      <c r="H946" s="293">
        <f t="shared" ref="H946" si="430">+(F946/G946-1)*100</f>
        <v>36.529293203356673</v>
      </c>
      <c r="I946" s="13">
        <f t="shared" ref="I946" si="431">+G946-G945</f>
        <v>636.69999999999709</v>
      </c>
      <c r="J946" s="266">
        <f t="shared" ref="J946" si="432">+F946-F945</f>
        <v>1013.1000000000022</v>
      </c>
    </row>
    <row r="947" spans="1:10" x14ac:dyDescent="0.25">
      <c r="A947" s="10">
        <f t="shared" si="305"/>
        <v>45281</v>
      </c>
      <c r="B947">
        <f>'1221'!B64</f>
        <v>17712.599999999999</v>
      </c>
      <c r="C947">
        <f>'1221'!C64</f>
        <v>12186.1</v>
      </c>
      <c r="D947">
        <f>'1221'!D64</f>
        <v>11708.6</v>
      </c>
      <c r="E947">
        <f>'1221'!E64</f>
        <v>9235.1</v>
      </c>
      <c r="F947" s="129">
        <f t="shared" ref="F947" si="433">+B947+D947</f>
        <v>29421.199999999997</v>
      </c>
      <c r="G947" s="132">
        <f t="shared" ref="G947" si="434">+C947+E947</f>
        <v>21421.200000000001</v>
      </c>
      <c r="H947" s="293">
        <f t="shared" ref="H947" si="435">+(F947/G947-1)*100</f>
        <v>37.346180419397591</v>
      </c>
      <c r="I947" s="13">
        <f t="shared" ref="I947" si="436">+G947-G946</f>
        <v>781.60000000000218</v>
      </c>
      <c r="J947" s="266">
        <f t="shared" ref="J947" si="437">+F947-F946</f>
        <v>1242.0999999999949</v>
      </c>
    </row>
    <row r="948" spans="1:10" x14ac:dyDescent="0.25">
      <c r="A948" s="10">
        <f t="shared" si="305"/>
        <v>45288</v>
      </c>
      <c r="B948">
        <f>'1228'!B64</f>
        <v>17398.599999999999</v>
      </c>
      <c r="C948">
        <f>'1228'!C64</f>
        <v>11743.6</v>
      </c>
      <c r="D948">
        <f>'1228'!D64</f>
        <v>12390.1</v>
      </c>
      <c r="E948">
        <f>'1228'!E64</f>
        <v>9996.9</v>
      </c>
      <c r="F948" s="129">
        <f t="shared" ref="F948" si="438">+B948+D948</f>
        <v>29788.699999999997</v>
      </c>
      <c r="G948" s="132">
        <f t="shared" ref="G948" si="439">+C948+E948</f>
        <v>21740.5</v>
      </c>
      <c r="H948" s="293">
        <f t="shared" ref="H948" si="440">+(F948/G948-1)*100</f>
        <v>37.019387778569943</v>
      </c>
      <c r="I948" s="13">
        <f t="shared" ref="I948" si="441">+G948-G947</f>
        <v>319.29999999999927</v>
      </c>
      <c r="J948" s="266">
        <f t="shared" ref="J948" si="442">+F948-F947</f>
        <v>367.5</v>
      </c>
    </row>
    <row r="949" spans="1:10" x14ac:dyDescent="0.25">
      <c r="A949" s="10">
        <f t="shared" si="305"/>
        <v>45295</v>
      </c>
      <c r="B949">
        <f>'0104'!B64</f>
        <v>16849.099999999999</v>
      </c>
      <c r="C949">
        <f>'0104'!C64</f>
        <v>11612.2</v>
      </c>
      <c r="D949">
        <f>'0104'!D64</f>
        <v>13427.2</v>
      </c>
      <c r="E949">
        <f>'0104'!E64</f>
        <v>10384</v>
      </c>
      <c r="F949" s="129">
        <f t="shared" ref="F949" si="443">+B949+D949</f>
        <v>30276.3</v>
      </c>
      <c r="G949" s="132">
        <f t="shared" ref="G949" si="444">+C949+E949</f>
        <v>21996.2</v>
      </c>
      <c r="H949" s="293">
        <f t="shared" ref="H949" si="445">+(F949/G949-1)*100</f>
        <v>37.643320209854416</v>
      </c>
      <c r="I949" s="13">
        <f t="shared" ref="I949" si="446">+G949-G948</f>
        <v>255.70000000000073</v>
      </c>
      <c r="J949" s="266">
        <f t="shared" ref="J949" si="447">+F949-F948</f>
        <v>487.60000000000218</v>
      </c>
    </row>
    <row r="950" spans="1:10" x14ac:dyDescent="0.25">
      <c r="A950" s="10">
        <f t="shared" si="305"/>
        <v>45302</v>
      </c>
      <c r="B950">
        <f>'0111'!B63</f>
        <v>17099.8</v>
      </c>
      <c r="C950">
        <f>'0111'!C63</f>
        <v>12028.6</v>
      </c>
      <c r="D950">
        <f>'0111'!D63</f>
        <v>14427.6</v>
      </c>
      <c r="E950">
        <f>'0111'!E63</f>
        <v>11099.7</v>
      </c>
      <c r="F950" s="129">
        <f t="shared" ref="F950" si="448">+B950+D950</f>
        <v>31527.4</v>
      </c>
      <c r="G950" s="132">
        <f t="shared" ref="G950" si="449">+C950+E950</f>
        <v>23128.300000000003</v>
      </c>
      <c r="H950" s="293">
        <f t="shared" ref="H950" si="450">+(F950/G950-1)*100</f>
        <v>36.31525014808696</v>
      </c>
      <c r="I950" s="13">
        <f t="shared" ref="I950" si="451">+G950-G949</f>
        <v>1132.1000000000022</v>
      </c>
      <c r="J950" s="266">
        <f t="shared" ref="J950" si="452">+F950-F949</f>
        <v>1251.1000000000022</v>
      </c>
    </row>
    <row r="951" spans="1:10" x14ac:dyDescent="0.25">
      <c r="A951" s="10">
        <f t="shared" si="305"/>
        <v>45309</v>
      </c>
      <c r="B951">
        <f>'0118'!B64</f>
        <v>17122.8</v>
      </c>
      <c r="C951">
        <f>'0118'!C64</f>
        <v>12026.4</v>
      </c>
      <c r="D951">
        <f>'0118'!D64</f>
        <v>15359.4</v>
      </c>
      <c r="E951">
        <f>'0118'!E64</f>
        <v>12012.3</v>
      </c>
      <c r="F951" s="129">
        <f t="shared" ref="F951" si="453">+B951+D951</f>
        <v>32482.199999999997</v>
      </c>
      <c r="G951" s="132">
        <f t="shared" ref="G951" si="454">+C951+E951</f>
        <v>24038.699999999997</v>
      </c>
      <c r="H951" s="293">
        <f t="shared" ref="H951" si="455">+(F951/G951-1)*100</f>
        <v>35.124611563853293</v>
      </c>
      <c r="I951" s="13">
        <f t="shared" ref="I951" si="456">+G951-G950</f>
        <v>910.39999999999418</v>
      </c>
      <c r="J951" s="266">
        <f t="shared" ref="J951" si="457">+F951-F950</f>
        <v>954.79999999999563</v>
      </c>
    </row>
    <row r="952" spans="1:10" x14ac:dyDescent="0.25">
      <c r="A952" s="10">
        <f t="shared" si="305"/>
        <v>45316</v>
      </c>
      <c r="B952">
        <f>'0125'!B64</f>
        <v>17418.2</v>
      </c>
      <c r="C952">
        <f>'0125'!C64</f>
        <v>13021.4</v>
      </c>
      <c r="D952">
        <f>'0125'!D64</f>
        <v>16270.7</v>
      </c>
      <c r="E952">
        <f>'0125'!E64</f>
        <v>12610.6</v>
      </c>
      <c r="F952" s="129">
        <f t="shared" ref="F952" si="458">+B952+D952</f>
        <v>33688.9</v>
      </c>
      <c r="G952" s="132">
        <f t="shared" ref="G952" si="459">+C952+E952</f>
        <v>25632</v>
      </c>
      <c r="H952" s="293">
        <f t="shared" ref="H952" si="460">+(F952/G952-1)*100</f>
        <v>31.432974406991264</v>
      </c>
      <c r="I952" s="13">
        <f t="shared" ref="I952" si="461">+G952-G951</f>
        <v>1593.3000000000029</v>
      </c>
      <c r="J952" s="266">
        <f t="shared" ref="J952" si="462">+F952-F951</f>
        <v>1206.7000000000044</v>
      </c>
    </row>
    <row r="953" spans="1:10" x14ac:dyDescent="0.25">
      <c r="A953" s="10">
        <f t="shared" si="305"/>
        <v>45323</v>
      </c>
      <c r="B953">
        <f>'0201'!B64</f>
        <v>17854.8</v>
      </c>
      <c r="C953">
        <f>'0201'!C64</f>
        <v>13786.7</v>
      </c>
      <c r="D953">
        <f>'0201'!D64</f>
        <v>17053.5</v>
      </c>
      <c r="E953">
        <f>'0201'!E64</f>
        <v>13005.5</v>
      </c>
      <c r="F953" s="129">
        <f t="shared" ref="F953" si="463">+B953+D953</f>
        <v>34908.300000000003</v>
      </c>
      <c r="G953" s="132">
        <f t="shared" ref="G953" si="464">+C953+E953</f>
        <v>26792.2</v>
      </c>
      <c r="H953" s="293">
        <f t="shared" ref="H953" si="465">+(F953/G953-1)*100</f>
        <v>30.292771776860427</v>
      </c>
      <c r="I953" s="13">
        <f t="shared" ref="I953" si="466">+G953-G952</f>
        <v>1160.2000000000007</v>
      </c>
      <c r="J953" s="266">
        <f t="shared" ref="J953" si="467">+F953-F952</f>
        <v>1219.4000000000015</v>
      </c>
    </row>
    <row r="954" spans="1:10" x14ac:dyDescent="0.25">
      <c r="A954" s="10">
        <f t="shared" si="305"/>
        <v>45330</v>
      </c>
      <c r="B954">
        <f>'0208'!B64</f>
        <v>18258.400000000001</v>
      </c>
      <c r="C954">
        <f>'0208'!C64</f>
        <v>14140.7</v>
      </c>
      <c r="D954">
        <f>'0208'!D64</f>
        <v>17956.7</v>
      </c>
      <c r="E954">
        <f>'0208'!E64</f>
        <v>13676</v>
      </c>
      <c r="F954" s="129">
        <f t="shared" ref="F954" si="468">+B954+D954</f>
        <v>36215.100000000006</v>
      </c>
      <c r="G954" s="132">
        <f t="shared" ref="G954" si="469">+C954+E954</f>
        <v>27816.7</v>
      </c>
      <c r="H954" s="293">
        <f t="shared" ref="H954" si="470">+(F954/G954-1)*100</f>
        <v>30.191935060593124</v>
      </c>
      <c r="I954" s="13">
        <f t="shared" ref="I954" si="471">+G954-G953</f>
        <v>1024.5</v>
      </c>
      <c r="J954" s="266">
        <f t="shared" ref="J954" si="472">+F954-F953</f>
        <v>1306.8000000000029</v>
      </c>
    </row>
    <row r="955" spans="1:10" x14ac:dyDescent="0.25">
      <c r="A955" s="10">
        <f t="shared" si="305"/>
        <v>45337</v>
      </c>
      <c r="B955">
        <f>'0215'!B64</f>
        <v>18054.3</v>
      </c>
      <c r="C955">
        <f>'0215'!C64</f>
        <v>14276.5</v>
      </c>
      <c r="D955">
        <f>'0215'!D64</f>
        <v>18981.3</v>
      </c>
      <c r="E955">
        <f>'0215'!E64</f>
        <v>14363.4</v>
      </c>
      <c r="F955" s="129">
        <f t="shared" ref="F955" si="473">+B955+D955</f>
        <v>37035.599999999999</v>
      </c>
      <c r="G955" s="132">
        <f t="shared" ref="G955" si="474">+C955+E955</f>
        <v>28639.9</v>
      </c>
      <c r="H955" s="293">
        <f t="shared" ref="H955" si="475">+(F955/G955-1)*100</f>
        <v>29.314697327853789</v>
      </c>
      <c r="I955" s="13">
        <f t="shared" ref="I955" si="476">+G955-G954</f>
        <v>823.20000000000073</v>
      </c>
      <c r="J955" s="266">
        <f t="shared" ref="J955" si="477">+F955-F954</f>
        <v>820.49999999999272</v>
      </c>
    </row>
    <row r="956" spans="1:10" x14ac:dyDescent="0.25">
      <c r="A956" s="10">
        <f t="shared" si="305"/>
        <v>45344</v>
      </c>
      <c r="B956">
        <f>'0222'!B64</f>
        <v>17920.400000000001</v>
      </c>
      <c r="C956">
        <f>'0222'!C64</f>
        <v>14208.2</v>
      </c>
      <c r="D956">
        <f>'0222'!D64</f>
        <v>20197.400000000001</v>
      </c>
      <c r="E956">
        <f>'0222'!E64</f>
        <v>15029.8</v>
      </c>
      <c r="F956" s="129">
        <f t="shared" ref="F956" si="478">+B956+D956</f>
        <v>38117.800000000003</v>
      </c>
      <c r="G956" s="132">
        <f t="shared" ref="G956" si="479">+C956+E956</f>
        <v>29238</v>
      </c>
      <c r="H956" s="293">
        <f t="shared" ref="H956" si="480">+(F956/G956-1)*100</f>
        <v>30.370750393323775</v>
      </c>
      <c r="I956" s="13">
        <f t="shared" ref="I956" si="481">+G956-G955</f>
        <v>598.09999999999854</v>
      </c>
      <c r="J956" s="266">
        <f t="shared" ref="J956" si="482">+F956-F955</f>
        <v>1082.2000000000044</v>
      </c>
    </row>
    <row r="957" spans="1:10" x14ac:dyDescent="0.25">
      <c r="A957" s="10">
        <f t="shared" si="305"/>
        <v>45351</v>
      </c>
      <c r="B957">
        <f>'0229'!B64</f>
        <v>17870.599999999999</v>
      </c>
      <c r="C957">
        <f>'0229'!C64</f>
        <v>14568.2</v>
      </c>
      <c r="D957">
        <f>'0229'!D64</f>
        <v>21356.9</v>
      </c>
      <c r="E957">
        <f>'0229'!E64</f>
        <v>16080.9</v>
      </c>
      <c r="F957" s="129">
        <f t="shared" ref="F957" si="483">+B957+D957</f>
        <v>39227.5</v>
      </c>
      <c r="G957" s="132">
        <f t="shared" ref="G957" si="484">+C957+E957</f>
        <v>30649.1</v>
      </c>
      <c r="H957" s="293">
        <f t="shared" ref="H957" si="485">+(F957/G957-1)*100</f>
        <v>27.989076351344732</v>
      </c>
      <c r="I957" s="13">
        <f t="shared" ref="I957" si="486">+G957-G956</f>
        <v>1411.0999999999985</v>
      </c>
      <c r="J957" s="266">
        <f t="shared" ref="J957" si="487">+F957-F956</f>
        <v>1109.6999999999971</v>
      </c>
    </row>
    <row r="958" spans="1:10" x14ac:dyDescent="0.25">
      <c r="A958" s="10">
        <f t="shared" si="305"/>
        <v>45358</v>
      </c>
      <c r="B958">
        <f>'0307'!B65</f>
        <v>17895.400000000001</v>
      </c>
      <c r="C958">
        <f>'0307'!C65</f>
        <v>14639.5</v>
      </c>
      <c r="D958">
        <f>'0307'!D65</f>
        <v>22615.5</v>
      </c>
      <c r="E958">
        <f>'0307'!E65</f>
        <v>17193.3</v>
      </c>
      <c r="F958" s="129">
        <f t="shared" ref="F958" si="488">+B958+D958</f>
        <v>40510.9</v>
      </c>
      <c r="G958" s="132">
        <f t="shared" ref="G958" si="489">+C958+E958</f>
        <v>31832.799999999999</v>
      </c>
      <c r="H958" s="293">
        <f t="shared" ref="H958" si="490">+(F958/G958-1)*100</f>
        <v>27.261503857656265</v>
      </c>
      <c r="I958" s="13">
        <f t="shared" ref="I958" si="491">+G958-G957</f>
        <v>1183.7000000000007</v>
      </c>
      <c r="J958" s="266">
        <f t="shared" ref="J958" si="492">+F958-F957</f>
        <v>1283.4000000000015</v>
      </c>
    </row>
    <row r="959" spans="1:10" x14ac:dyDescent="0.25">
      <c r="A959" s="10">
        <f t="shared" si="305"/>
        <v>45365</v>
      </c>
      <c r="B959">
        <f>'0314'!B66</f>
        <v>17552.7</v>
      </c>
      <c r="C959">
        <f>'0314'!C66</f>
        <v>16354.1</v>
      </c>
      <c r="D959">
        <f>'0314'!D66</f>
        <v>24144</v>
      </c>
      <c r="E959">
        <f>'0314'!E66</f>
        <v>18574.599999999999</v>
      </c>
      <c r="F959" s="129">
        <f t="shared" ref="F959" si="493">+B959+D959</f>
        <v>41696.699999999997</v>
      </c>
      <c r="G959" s="132">
        <f t="shared" ref="G959" si="494">+C959+E959</f>
        <v>34928.699999999997</v>
      </c>
      <c r="H959" s="293">
        <f t="shared" ref="H959" si="495">+(F959/G959-1)*100</f>
        <v>19.376615791598304</v>
      </c>
      <c r="I959" s="13">
        <f t="shared" ref="I959" si="496">+G959-G958</f>
        <v>3095.8999999999978</v>
      </c>
      <c r="J959" s="266">
        <f t="shared" ref="J959" si="497">+F959-F958</f>
        <v>1185.7999999999956</v>
      </c>
    </row>
    <row r="960" spans="1:10" x14ac:dyDescent="0.25">
      <c r="A960" s="10">
        <f t="shared" si="305"/>
        <v>45372</v>
      </c>
      <c r="B960">
        <f>'0321'!B67</f>
        <v>17525.099999999999</v>
      </c>
      <c r="C960">
        <f>'0321'!C67</f>
        <v>16722.400000000001</v>
      </c>
      <c r="D960">
        <f>'0321'!D67</f>
        <v>25378.1</v>
      </c>
      <c r="E960">
        <f>'0321'!E67</f>
        <v>19242.8</v>
      </c>
      <c r="F960" s="129">
        <f t="shared" ref="F960" si="498">+B960+D960</f>
        <v>42903.199999999997</v>
      </c>
      <c r="G960" s="132">
        <f t="shared" ref="G960" si="499">+C960+E960</f>
        <v>35965.199999999997</v>
      </c>
      <c r="H960" s="293">
        <f t="shared" ref="H960" si="500">+(F960/G960-1)*100</f>
        <v>19.290870063283407</v>
      </c>
      <c r="I960" s="13">
        <f t="shared" ref="I960" si="501">+G960-G959</f>
        <v>1036.5</v>
      </c>
      <c r="J960" s="266">
        <f t="shared" ref="J960" si="502">+F960-F959</f>
        <v>1206.5</v>
      </c>
    </row>
    <row r="961" spans="1:12" x14ac:dyDescent="0.25">
      <c r="A961" s="10">
        <f t="shared" si="305"/>
        <v>45379</v>
      </c>
      <c r="B961">
        <f>'0328'!B67</f>
        <v>16831.7</v>
      </c>
      <c r="C961">
        <f>'0328'!C67</f>
        <v>16832.099999999999</v>
      </c>
      <c r="D961">
        <f>'0328'!D67</f>
        <v>27019.5</v>
      </c>
      <c r="E961">
        <f>'0328'!E67</f>
        <v>20379.599999999999</v>
      </c>
      <c r="F961" s="129">
        <f t="shared" ref="F961" si="503">+B961+D961</f>
        <v>43851.199999999997</v>
      </c>
      <c r="G961" s="132">
        <f t="shared" ref="G961" si="504">+C961+E961</f>
        <v>37211.699999999997</v>
      </c>
      <c r="H961" s="293">
        <f t="shared" ref="H961" si="505">+(F961/G961-1)*100</f>
        <v>17.842506523485891</v>
      </c>
      <c r="I961" s="13">
        <f t="shared" ref="I961" si="506">+G961-G960</f>
        <v>1246.5</v>
      </c>
      <c r="J961" s="266">
        <f t="shared" ref="J961" si="507">+F961-F960</f>
        <v>948</v>
      </c>
    </row>
    <row r="962" spans="1:12" x14ac:dyDescent="0.25">
      <c r="A962" s="10">
        <f t="shared" si="305"/>
        <v>45386</v>
      </c>
      <c r="B962">
        <f>'0404'!B67</f>
        <v>15600.4</v>
      </c>
      <c r="C962">
        <f>'0404'!C67</f>
        <v>16442.900000000001</v>
      </c>
      <c r="D962">
        <f>'0404'!D67</f>
        <v>28576.3</v>
      </c>
      <c r="E962">
        <f>'0404'!E67</f>
        <v>21296.6</v>
      </c>
      <c r="F962" s="129">
        <f t="shared" ref="F962" si="508">+B962+D962</f>
        <v>44176.7</v>
      </c>
      <c r="G962" s="132">
        <f t="shared" ref="G962" si="509">+C962+E962</f>
        <v>37739.5</v>
      </c>
      <c r="H962" s="293">
        <f t="shared" ref="H962" si="510">+(F962/G962-1)*100</f>
        <v>17.056929742047444</v>
      </c>
      <c r="I962" s="13">
        <f t="shared" ref="I962" si="511">+G962-G961</f>
        <v>527.80000000000291</v>
      </c>
      <c r="J962" s="266">
        <f t="shared" ref="J962" si="512">+F962-F961</f>
        <v>325.5</v>
      </c>
    </row>
    <row r="963" spans="1:12" x14ac:dyDescent="0.25">
      <c r="A963" s="10">
        <f t="shared" si="305"/>
        <v>45393</v>
      </c>
      <c r="B963">
        <f>'0411'!B68</f>
        <v>14555.3</v>
      </c>
      <c r="C963">
        <f>'0411'!C68</f>
        <v>15456.8</v>
      </c>
      <c r="D963">
        <f>'0411'!D68</f>
        <v>30122.5</v>
      </c>
      <c r="E963">
        <f>'0411'!E68</f>
        <v>22595.1</v>
      </c>
      <c r="F963" s="129">
        <f t="shared" ref="F963" si="513">+B963+D963</f>
        <v>44677.8</v>
      </c>
      <c r="G963" s="132">
        <f t="shared" ref="G963" si="514">+C963+E963</f>
        <v>38051.899999999994</v>
      </c>
      <c r="H963" s="293">
        <f t="shared" ref="H963" si="515">+(F963/G963-1)*100</f>
        <v>17.412796732883272</v>
      </c>
      <c r="I963" s="13">
        <f t="shared" ref="I963" si="516">+G963-G962</f>
        <v>312.39999999999418</v>
      </c>
      <c r="J963" s="266">
        <f t="shared" ref="J963:J965" si="517">+F963-F962</f>
        <v>501.10000000000582</v>
      </c>
    </row>
    <row r="964" spans="1:12" x14ac:dyDescent="0.25">
      <c r="A964" s="10">
        <f t="shared" si="305"/>
        <v>45400</v>
      </c>
      <c r="B964">
        <f>'0418'!B68</f>
        <v>14146</v>
      </c>
      <c r="C964">
        <f>'0418'!C68</f>
        <v>14780.5</v>
      </c>
      <c r="D964" s="125">
        <v>31830.2</v>
      </c>
      <c r="E964">
        <f>'0418'!E68</f>
        <v>23671.4</v>
      </c>
      <c r="F964" s="129">
        <f t="shared" ref="F964" si="518">+B964+D964</f>
        <v>45976.2</v>
      </c>
      <c r="G964" s="132">
        <f t="shared" ref="G964" si="519">+C964+E964</f>
        <v>38451.9</v>
      </c>
      <c r="H964" s="293">
        <f t="shared" ref="H964" si="520">+(F964/G964-1)*100</f>
        <v>19.568083761790689</v>
      </c>
      <c r="I964" s="13">
        <f t="shared" ref="I964" si="521">+G964-G963</f>
        <v>400.00000000000728</v>
      </c>
      <c r="J964" s="266">
        <f t="shared" si="517"/>
        <v>1298.3999999999942</v>
      </c>
    </row>
    <row r="965" spans="1:12" x14ac:dyDescent="0.25">
      <c r="A965" s="10">
        <f t="shared" si="305"/>
        <v>45407</v>
      </c>
      <c r="B965">
        <f>'0425'!B68</f>
        <v>13522.1</v>
      </c>
      <c r="C965">
        <f>'0425'!C68</f>
        <v>12765.7</v>
      </c>
      <c r="D965" s="125">
        <v>33212.6</v>
      </c>
      <c r="E965">
        <f>'0425'!E68</f>
        <v>25370.6</v>
      </c>
      <c r="F965" s="129">
        <f t="shared" ref="F965" si="522">+B965+D965</f>
        <v>46734.7</v>
      </c>
      <c r="G965" s="132">
        <f t="shared" ref="G965" si="523">+C965+E965</f>
        <v>38136.300000000003</v>
      </c>
      <c r="H965" s="293">
        <f t="shared" ref="H965" si="524">+(F965/G965-1)*100</f>
        <v>22.546497693798283</v>
      </c>
      <c r="I965" s="13">
        <f t="shared" ref="I965" si="525">+G965-G964</f>
        <v>-315.59999999999854</v>
      </c>
      <c r="J965" s="266">
        <f t="shared" si="517"/>
        <v>758.5</v>
      </c>
      <c r="K965">
        <f>'0425'!F68</f>
        <v>2128.1</v>
      </c>
    </row>
    <row r="966" spans="1:12" x14ac:dyDescent="0.25">
      <c r="A966" s="10">
        <f t="shared" si="305"/>
        <v>45414</v>
      </c>
      <c r="B966">
        <f>'0502'!B68</f>
        <v>13180.1</v>
      </c>
      <c r="C966">
        <f>'0502'!C68</f>
        <v>11876.9</v>
      </c>
      <c r="D966">
        <f>'0502'!D68</f>
        <v>34443.800000000003</v>
      </c>
      <c r="E966">
        <f>'0502'!E68</f>
        <v>26516.7</v>
      </c>
      <c r="F966" s="129">
        <f t="shared" ref="F966" si="526">+B966+D966</f>
        <v>47623.9</v>
      </c>
      <c r="G966" s="132">
        <f t="shared" ref="G966" si="527">+C966+E966</f>
        <v>38393.599999999999</v>
      </c>
      <c r="H966" s="293">
        <f t="shared" ref="H966" si="528">+(F966/G966-1)*100</f>
        <v>24.041246457742972</v>
      </c>
      <c r="I966" s="13">
        <f t="shared" ref="I966" si="529">+G966-G965</f>
        <v>257.29999999999563</v>
      </c>
      <c r="J966" s="266">
        <f t="shared" ref="J966" si="530">+F966-F965</f>
        <v>889.20000000000437</v>
      </c>
      <c r="K966" s="13">
        <f>'0502'!F68</f>
        <v>2177.1999999999998</v>
      </c>
      <c r="L966" s="266">
        <f>+K966-K965</f>
        <v>49.099999999999909</v>
      </c>
    </row>
    <row r="967" spans="1:12" x14ac:dyDescent="0.25">
      <c r="A967" s="10">
        <f t="shared" si="305"/>
        <v>45421</v>
      </c>
      <c r="B967">
        <f>'0509'!B68</f>
        <v>12969.9</v>
      </c>
      <c r="C967">
        <f>'0509'!C68</f>
        <v>10451.4</v>
      </c>
      <c r="D967">
        <f>'0509'!D68</f>
        <v>35396.199999999997</v>
      </c>
      <c r="E967">
        <f>'0509'!E68</f>
        <v>27603.200000000001</v>
      </c>
      <c r="F967" s="129">
        <f t="shared" ref="F967" si="531">+B967+D967</f>
        <v>48366.1</v>
      </c>
      <c r="G967" s="132">
        <f t="shared" ref="G967" si="532">+C967+E967</f>
        <v>38054.6</v>
      </c>
      <c r="H967" s="293">
        <f t="shared" ref="H967" si="533">+(F967/G967-1)*100</f>
        <v>27.096592790359118</v>
      </c>
      <c r="I967" s="13">
        <f t="shared" ref="I967" si="534">+G967-G966</f>
        <v>-339</v>
      </c>
      <c r="J967" s="266">
        <f t="shared" ref="J967:J968" si="535">+F967-F966</f>
        <v>742.19999999999709</v>
      </c>
      <c r="K967">
        <f>'0509'!F68</f>
        <v>2305.5</v>
      </c>
      <c r="L967" s="266">
        <f>+K967-K966</f>
        <v>128.30000000000018</v>
      </c>
    </row>
    <row r="968" spans="1:12" x14ac:dyDescent="0.25">
      <c r="A968" s="10">
        <f t="shared" si="305"/>
        <v>45428</v>
      </c>
      <c r="B968">
        <f>'0516'!B68</f>
        <v>12432.5</v>
      </c>
      <c r="C968">
        <f>'0516'!C68</f>
        <v>8873.4</v>
      </c>
      <c r="D968">
        <f>'0516'!D68</f>
        <v>36844.800000000003</v>
      </c>
      <c r="E968">
        <f>'0516'!E68</f>
        <v>29106</v>
      </c>
      <c r="F968" s="129">
        <f t="shared" ref="F968" si="536">+B968+D968</f>
        <v>49277.3</v>
      </c>
      <c r="G968" s="132">
        <f t="shared" ref="G968" si="537">+C968+E968</f>
        <v>37979.4</v>
      </c>
      <c r="H968" s="293">
        <f t="shared" ref="H968" si="538">+(F968/G968-1)*100</f>
        <v>29.74744203436601</v>
      </c>
      <c r="I968" s="13">
        <f t="shared" ref="I968" si="539">+G968-G967</f>
        <v>-75.19999999999709</v>
      </c>
      <c r="J968" s="266">
        <f t="shared" si="535"/>
        <v>911.20000000000437</v>
      </c>
      <c r="K968">
        <f>'0516'!F68</f>
        <v>2610.4</v>
      </c>
      <c r="L968" s="266">
        <f>+K968-K967</f>
        <v>304.90000000000009</v>
      </c>
    </row>
    <row r="969" spans="1:12" x14ac:dyDescent="0.25">
      <c r="A969" s="10">
        <f t="shared" ref="A969" si="540">+A968+7</f>
        <v>45435</v>
      </c>
      <c r="B969">
        <f>'0523'!B69</f>
        <v>12198.2</v>
      </c>
      <c r="C969">
        <f>'0523'!C69</f>
        <v>7625.4</v>
      </c>
      <c r="D969">
        <f>'0523'!D69</f>
        <v>37889.199999999997</v>
      </c>
      <c r="E969">
        <f>'0523'!E69</f>
        <v>30540.799999999999</v>
      </c>
      <c r="F969" s="129">
        <f t="shared" ref="F969" si="541">+B969+D969</f>
        <v>50087.399999999994</v>
      </c>
      <c r="G969" s="132">
        <f t="shared" ref="G969" si="542">+C969+E969</f>
        <v>38166.199999999997</v>
      </c>
      <c r="H969" s="293">
        <f t="shared" ref="H969" si="543">+(F969/G969-1)*100</f>
        <v>31.234967065099472</v>
      </c>
      <c r="I969" s="13">
        <f t="shared" ref="I969" si="544">+G969-G968</f>
        <v>186.79999999999563</v>
      </c>
      <c r="J969" s="266">
        <f t="shared" ref="J969" si="545">+F969-F968</f>
        <v>810.09999999999127</v>
      </c>
      <c r="K969">
        <f>'0523'!F69</f>
        <v>2798.2</v>
      </c>
      <c r="L969" s="266">
        <f>+K969-K968</f>
        <v>187.79999999999973</v>
      </c>
    </row>
    <row r="970" spans="1:12" x14ac:dyDescent="0.25">
      <c r="A970" s="10">
        <f t="shared" ref="A970" si="546">+A969+7</f>
        <v>45442</v>
      </c>
      <c r="F970" s="129"/>
      <c r="G970" s="132"/>
      <c r="H970" s="293"/>
      <c r="I970" s="13"/>
      <c r="J970" s="266"/>
      <c r="L970" s="266"/>
    </row>
    <row r="971" spans="1:12" x14ac:dyDescent="0.25">
      <c r="A971" s="10">
        <f t="shared" ref="A971" si="547">+A970+7</f>
        <v>45449</v>
      </c>
      <c r="B971" s="214"/>
      <c r="D971" s="294"/>
      <c r="E971" s="29"/>
      <c r="F971" s="361"/>
      <c r="G971" s="132"/>
    </row>
    <row r="972" spans="1:12" x14ac:dyDescent="0.25">
      <c r="A972" s="10"/>
      <c r="B972" s="214"/>
      <c r="D972" s="294"/>
      <c r="E972" s="29"/>
      <c r="F972" s="361"/>
      <c r="G972" s="132"/>
    </row>
    <row r="973" spans="1:12" x14ac:dyDescent="0.25">
      <c r="A973" s="10"/>
      <c r="B973" s="214"/>
      <c r="D973" s="294"/>
      <c r="E973" s="29"/>
      <c r="F973" s="361"/>
      <c r="G973" s="132"/>
    </row>
    <row r="974" spans="1:12" x14ac:dyDescent="0.25">
      <c r="A974" s="48" t="s">
        <v>791</v>
      </c>
      <c r="F974" s="129"/>
      <c r="G974" s="132"/>
    </row>
    <row r="975" spans="1:12" x14ac:dyDescent="0.25">
      <c r="A975" s="48" t="s">
        <v>792</v>
      </c>
    </row>
    <row r="977" spans="1:6" x14ac:dyDescent="0.25">
      <c r="B977" s="294"/>
      <c r="C977" s="294"/>
      <c r="D977" s="294"/>
      <c r="E977" s="294"/>
      <c r="F977" s="294"/>
    </row>
    <row r="978" spans="1:6" x14ac:dyDescent="0.25">
      <c r="A978" s="48"/>
      <c r="B978" s="92"/>
      <c r="D978" s="92"/>
      <c r="E978" s="48"/>
      <c r="F978" s="92"/>
    </row>
    <row r="979" spans="1:6" x14ac:dyDescent="0.25">
      <c r="B979" s="294"/>
      <c r="C979" s="324"/>
      <c r="D979" s="159"/>
      <c r="E979" s="329"/>
      <c r="F979" s="48"/>
    </row>
    <row r="980" spans="1:6" x14ac:dyDescent="0.25">
      <c r="B980" s="48"/>
      <c r="E980" s="48"/>
    </row>
    <row r="981" spans="1:6" x14ac:dyDescent="0.25">
      <c r="B981" s="48"/>
      <c r="F981" s="159"/>
    </row>
    <row r="982" spans="1:6" x14ac:dyDescent="0.25">
      <c r="B982" s="48"/>
    </row>
    <row r="65630" spans="1:10" x14ac:dyDescent="0.25">
      <c r="A65630" s="10"/>
      <c r="J65630" s="4"/>
    </row>
  </sheetData>
  <mergeCells count="13">
    <mergeCell ref="P351:X351"/>
    <mergeCell ref="P340:W340"/>
    <mergeCell ref="P341:X341"/>
    <mergeCell ref="P346:X346"/>
    <mergeCell ref="P347:X347"/>
    <mergeCell ref="P348:X348"/>
    <mergeCell ref="P349:X349"/>
    <mergeCell ref="P350:X350"/>
    <mergeCell ref="D1:E1"/>
    <mergeCell ref="F1:G1"/>
    <mergeCell ref="V40:W40"/>
    <mergeCell ref="X40:Y40"/>
    <mergeCell ref="Y1:AF1"/>
  </mergeCells>
  <phoneticPr fontId="2" type="noConversion"/>
  <pageMargins left="0.75" right="0.75" top="1" bottom="1" header="0.5" footer="0.5"/>
  <pageSetup orientation="portrait" r:id="rId1"/>
  <headerFooter alignWithMargins="0"/>
  <ignoredErrors>
    <ignoredError sqref="H346:H360 H415:H422 H590:H606 H612:H623 H626:H647 H648:H657 H659:H667 H668:H672 H673:H685 H695:H702 H718:H724 H725:H732 H733:H739 H865" evalError="1"/>
    <ignoredError sqref="J462 J671 J619 G863 J827 J932 K966" formula="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E9DA-1068-400E-A26C-512BAB0FEE70}">
  <dimension ref="A1:G64"/>
  <sheetViews>
    <sheetView topLeftCell="A10" workbookViewId="0">
      <selection activeCell="A9" sqref="A9:A66"/>
    </sheetView>
  </sheetViews>
  <sheetFormatPr defaultRowHeight="13.2" x14ac:dyDescent="0.25"/>
  <cols>
    <col min="1" max="1" width="28.88671875" customWidth="1"/>
    <col min="2" max="2" width="12.6640625" customWidth="1"/>
    <col min="3" max="3" width="10.6640625" customWidth="1"/>
    <col min="4" max="4" width="11.6640625" customWidth="1"/>
    <col min="5" max="5" width="12.109375" customWidth="1"/>
    <col min="6" max="6" width="12.88671875" customWidth="1"/>
    <col min="7" max="7" width="11.6640625" customWidth="1"/>
  </cols>
  <sheetData>
    <row r="1" spans="1:7" ht="15" x14ac:dyDescent="0.25">
      <c r="A1" s="242" t="s">
        <v>564</v>
      </c>
    </row>
    <row r="2" spans="1:7" ht="15" x14ac:dyDescent="0.25">
      <c r="A2" s="242" t="s">
        <v>565</v>
      </c>
    </row>
    <row r="3" spans="1:7" ht="15" x14ac:dyDescent="0.25">
      <c r="A3" s="242" t="s">
        <v>909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0.1</v>
      </c>
      <c r="D14">
        <v>0.1</v>
      </c>
      <c r="E14">
        <v>0.1</v>
      </c>
      <c r="F14">
        <v>0</v>
      </c>
      <c r="G14">
        <v>0</v>
      </c>
    </row>
    <row r="15" spans="1:7" ht="15" x14ac:dyDescent="0.25">
      <c r="A15" s="242" t="s">
        <v>27</v>
      </c>
    </row>
    <row r="16" spans="1:7" ht="15" x14ac:dyDescent="0.25">
      <c r="A16" s="242" t="s">
        <v>270</v>
      </c>
      <c r="B16">
        <v>1351.1</v>
      </c>
      <c r="C16">
        <v>795.2</v>
      </c>
      <c r="D16">
        <v>586.1</v>
      </c>
      <c r="E16">
        <v>605.79999999999995</v>
      </c>
      <c r="F16">
        <v>0</v>
      </c>
      <c r="G16">
        <v>0</v>
      </c>
    </row>
    <row r="17" spans="1:7" ht="15" x14ac:dyDescent="0.25">
      <c r="A17" s="242" t="s">
        <v>27</v>
      </c>
    </row>
    <row r="18" spans="1:7" ht="15" x14ac:dyDescent="0.25">
      <c r="A18" s="242" t="s">
        <v>271</v>
      </c>
      <c r="B18">
        <v>143.19999999999999</v>
      </c>
      <c r="C18">
        <v>61.1</v>
      </c>
      <c r="D18">
        <v>58.6</v>
      </c>
      <c r="E18">
        <v>37.6</v>
      </c>
      <c r="F18">
        <v>0</v>
      </c>
      <c r="G18">
        <v>0</v>
      </c>
    </row>
    <row r="19" spans="1:7" ht="15" x14ac:dyDescent="0.25">
      <c r="A19" s="242" t="s">
        <v>27</v>
      </c>
    </row>
    <row r="20" spans="1:7" ht="15" x14ac:dyDescent="0.25">
      <c r="A20" s="242" t="s">
        <v>272</v>
      </c>
      <c r="B20">
        <v>205.3</v>
      </c>
      <c r="C20">
        <v>2134.1</v>
      </c>
      <c r="D20">
        <v>724.2</v>
      </c>
      <c r="E20">
        <v>1353.9</v>
      </c>
      <c r="F20">
        <v>0</v>
      </c>
      <c r="G20">
        <v>0</v>
      </c>
    </row>
    <row r="21" spans="1:7" ht="15" x14ac:dyDescent="0.25">
      <c r="A21" s="242" t="s">
        <v>27</v>
      </c>
    </row>
    <row r="22" spans="1:7" ht="15" x14ac:dyDescent="0.25">
      <c r="A22" s="242" t="s">
        <v>273</v>
      </c>
      <c r="B22">
        <v>90.5</v>
      </c>
      <c r="C22">
        <v>39.4</v>
      </c>
      <c r="D22">
        <v>60.9</v>
      </c>
      <c r="E22">
        <v>39.1</v>
      </c>
      <c r="F22">
        <v>0</v>
      </c>
      <c r="G22">
        <v>0</v>
      </c>
    </row>
    <row r="23" spans="1:7" ht="15" x14ac:dyDescent="0.25">
      <c r="A23" s="242" t="s">
        <v>862</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76.5</v>
      </c>
      <c r="C26">
        <v>11.6</v>
      </c>
      <c r="D26">
        <v>3.6</v>
      </c>
      <c r="E26">
        <v>2.5</v>
      </c>
      <c r="F26">
        <v>0</v>
      </c>
      <c r="G26">
        <v>0</v>
      </c>
    </row>
    <row r="27" spans="1:7" ht="15" x14ac:dyDescent="0.25">
      <c r="A27" s="242" t="s">
        <v>276</v>
      </c>
      <c r="B27">
        <v>0.5</v>
      </c>
      <c r="C27">
        <v>0.1</v>
      </c>
      <c r="D27">
        <v>0.7</v>
      </c>
      <c r="E27">
        <v>0.9</v>
      </c>
      <c r="F27">
        <v>0</v>
      </c>
      <c r="G27">
        <v>0</v>
      </c>
    </row>
    <row r="28" spans="1:7" ht="15" x14ac:dyDescent="0.25">
      <c r="A28" s="242" t="s">
        <v>898</v>
      </c>
      <c r="B28">
        <v>0.1</v>
      </c>
      <c r="C28">
        <v>0</v>
      </c>
      <c r="D28">
        <v>0</v>
      </c>
      <c r="E28">
        <v>0</v>
      </c>
      <c r="F28">
        <v>0</v>
      </c>
      <c r="G28">
        <v>0</v>
      </c>
    </row>
    <row r="29" spans="1:7" ht="15" x14ac:dyDescent="0.25">
      <c r="A29" s="242" t="s">
        <v>279</v>
      </c>
      <c r="B29">
        <v>10.9</v>
      </c>
      <c r="C29">
        <v>8.5</v>
      </c>
      <c r="D29">
        <v>1.2</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9642.4</v>
      </c>
      <c r="C38">
        <v>5728.7</v>
      </c>
      <c r="D38">
        <v>3544.4</v>
      </c>
      <c r="E38">
        <v>2106.1999999999998</v>
      </c>
      <c r="F38">
        <v>864.9</v>
      </c>
      <c r="G38">
        <v>0</v>
      </c>
    </row>
    <row r="39" spans="1:7" ht="15" x14ac:dyDescent="0.25">
      <c r="A39" s="242" t="s">
        <v>287</v>
      </c>
      <c r="B39">
        <v>4.7</v>
      </c>
      <c r="C39">
        <v>12.8</v>
      </c>
      <c r="D39">
        <v>4.8</v>
      </c>
      <c r="E39">
        <v>4.4000000000000004</v>
      </c>
      <c r="F39">
        <v>0</v>
      </c>
      <c r="G39">
        <v>0</v>
      </c>
    </row>
    <row r="40" spans="1:7" ht="15" x14ac:dyDescent="0.25">
      <c r="A40" s="242" t="s">
        <v>288</v>
      </c>
      <c r="B40">
        <v>118</v>
      </c>
      <c r="C40">
        <v>223</v>
      </c>
      <c r="D40">
        <v>4.0999999999999996</v>
      </c>
      <c r="E40">
        <v>11.8</v>
      </c>
      <c r="F40">
        <v>0</v>
      </c>
      <c r="G40">
        <v>0</v>
      </c>
    </row>
    <row r="41" spans="1:7" ht="15" x14ac:dyDescent="0.25">
      <c r="A41" s="242" t="s">
        <v>289</v>
      </c>
      <c r="B41">
        <v>656.5</v>
      </c>
      <c r="C41">
        <v>69.400000000000006</v>
      </c>
      <c r="D41">
        <v>130.6</v>
      </c>
      <c r="E41">
        <v>32.1</v>
      </c>
      <c r="F41">
        <v>0</v>
      </c>
      <c r="G41">
        <v>0</v>
      </c>
    </row>
    <row r="42" spans="1:7" ht="15" x14ac:dyDescent="0.25">
      <c r="A42" s="242" t="s">
        <v>290</v>
      </c>
      <c r="B42">
        <v>702</v>
      </c>
      <c r="C42">
        <v>271.7</v>
      </c>
      <c r="D42">
        <v>718.3</v>
      </c>
      <c r="E42">
        <v>27.1</v>
      </c>
      <c r="F42">
        <v>0</v>
      </c>
      <c r="G42">
        <v>0</v>
      </c>
    </row>
    <row r="43" spans="1:7" ht="15" x14ac:dyDescent="0.25">
      <c r="A43" s="242" t="s">
        <v>291</v>
      </c>
      <c r="B43">
        <v>22</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307.60000000000002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299.60000000000002</v>
      </c>
      <c r="C47">
        <v>286.8</v>
      </c>
      <c r="D47">
        <v>111.4</v>
      </c>
      <c r="E47">
        <v>120.1</v>
      </c>
      <c r="F47">
        <v>0</v>
      </c>
      <c r="G47">
        <v>0</v>
      </c>
    </row>
    <row r="48" spans="1:7" ht="15" x14ac:dyDescent="0.25">
      <c r="A48" s="242" t="s">
        <v>296</v>
      </c>
      <c r="B48">
        <v>28.4</v>
      </c>
      <c r="C48">
        <v>35.299999999999997</v>
      </c>
      <c r="D48">
        <v>49.8</v>
      </c>
      <c r="E48">
        <v>44.4</v>
      </c>
      <c r="F48">
        <v>0</v>
      </c>
      <c r="G48">
        <v>0</v>
      </c>
    </row>
    <row r="49" spans="1:7" ht="15" x14ac:dyDescent="0.25">
      <c r="A49" s="242" t="s">
        <v>297</v>
      </c>
      <c r="B49">
        <v>0.7</v>
      </c>
      <c r="C49">
        <v>2.2999999999999998</v>
      </c>
      <c r="D49">
        <v>1</v>
      </c>
      <c r="E49">
        <v>4.8</v>
      </c>
      <c r="F49">
        <v>0</v>
      </c>
      <c r="G49">
        <v>0</v>
      </c>
    </row>
    <row r="50" spans="1:7" ht="15" x14ac:dyDescent="0.25">
      <c r="A50" s="242" t="s">
        <v>298</v>
      </c>
      <c r="B50">
        <v>7058.8</v>
      </c>
      <c r="C50">
        <v>4211.8</v>
      </c>
      <c r="D50">
        <v>2456.5</v>
      </c>
      <c r="E50">
        <v>1685.3</v>
      </c>
      <c r="F50">
        <v>864.9</v>
      </c>
      <c r="G50">
        <v>0</v>
      </c>
    </row>
    <row r="51" spans="1:7" ht="15" x14ac:dyDescent="0.25">
      <c r="A51" s="242" t="s">
        <v>299</v>
      </c>
      <c r="B51">
        <v>80.5</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160.19999999999999</v>
      </c>
      <c r="C54">
        <v>132</v>
      </c>
      <c r="D54">
        <v>11.2</v>
      </c>
      <c r="E54">
        <v>34.799999999999997</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11435.9</v>
      </c>
      <c r="C58">
        <v>8863.6</v>
      </c>
      <c r="D58">
        <v>4989.6000000000004</v>
      </c>
      <c r="E58">
        <v>4142.7</v>
      </c>
      <c r="F58">
        <v>864.9</v>
      </c>
      <c r="G58">
        <v>0</v>
      </c>
    </row>
    <row r="59" spans="1:7" ht="15" x14ac:dyDescent="0.25">
      <c r="A59" s="242" t="s">
        <v>306</v>
      </c>
      <c r="B59">
        <v>1850</v>
      </c>
      <c r="C59">
        <v>1458.1</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13285.8</v>
      </c>
      <c r="C61">
        <v>10321.700000000001</v>
      </c>
      <c r="D61">
        <v>4989.6000000000004</v>
      </c>
      <c r="E61">
        <v>4142.7</v>
      </c>
      <c r="F61">
        <v>897.9</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0083-ED5A-452D-ACAD-4FA9B70FF1B9}">
  <dimension ref="A1:G64"/>
  <sheetViews>
    <sheetView topLeftCell="A15" workbookViewId="0">
      <selection activeCell="B7" sqref="B7"/>
    </sheetView>
  </sheetViews>
  <sheetFormatPr defaultRowHeight="13.2" x14ac:dyDescent="0.25"/>
  <cols>
    <col min="1" max="1" width="27.109375" customWidth="1"/>
    <col min="2" max="2" width="12.109375" customWidth="1"/>
    <col min="3" max="3" width="12.33203125" customWidth="1"/>
    <col min="4" max="4" width="11.109375" customWidth="1"/>
    <col min="5" max="5" width="14.6640625" customWidth="1"/>
    <col min="6" max="6" width="11.5546875" customWidth="1"/>
    <col min="7" max="7" width="14" customWidth="1"/>
  </cols>
  <sheetData>
    <row r="1" spans="1:7" ht="15" x14ac:dyDescent="0.25">
      <c r="A1" s="242" t="s">
        <v>564</v>
      </c>
    </row>
    <row r="2" spans="1:7" ht="15" x14ac:dyDescent="0.25">
      <c r="A2" s="242" t="s">
        <v>565</v>
      </c>
    </row>
    <row r="3" spans="1:7" ht="15" x14ac:dyDescent="0.25">
      <c r="A3" s="242" t="s">
        <v>908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v>0.1</v>
      </c>
      <c r="E14">
        <v>0.1</v>
      </c>
      <c r="F14">
        <v>0</v>
      </c>
      <c r="G14">
        <v>0</v>
      </c>
    </row>
    <row r="15" spans="1:7" ht="15" x14ac:dyDescent="0.25">
      <c r="A15" s="242" t="s">
        <v>27</v>
      </c>
    </row>
    <row r="16" spans="1:7" ht="15" x14ac:dyDescent="0.25">
      <c r="A16" s="242" t="s">
        <v>270</v>
      </c>
      <c r="B16">
        <v>1330.1</v>
      </c>
      <c r="C16">
        <v>770.2</v>
      </c>
      <c r="D16">
        <v>536.9</v>
      </c>
      <c r="E16">
        <v>498.6</v>
      </c>
      <c r="F16">
        <v>0</v>
      </c>
      <c r="G16">
        <v>0</v>
      </c>
    </row>
    <row r="17" spans="1:7" ht="15" x14ac:dyDescent="0.25">
      <c r="A17" s="242" t="s">
        <v>27</v>
      </c>
    </row>
    <row r="18" spans="1:7" ht="15" x14ac:dyDescent="0.25">
      <c r="A18" s="242" t="s">
        <v>271</v>
      </c>
      <c r="B18">
        <v>141.9</v>
      </c>
      <c r="C18">
        <v>72.7</v>
      </c>
      <c r="D18">
        <v>54.6</v>
      </c>
      <c r="E18">
        <v>24.6</v>
      </c>
      <c r="F18">
        <v>0</v>
      </c>
      <c r="G18">
        <v>0</v>
      </c>
    </row>
    <row r="19" spans="1:7" ht="15" x14ac:dyDescent="0.25">
      <c r="A19" s="242" t="s">
        <v>27</v>
      </c>
    </row>
    <row r="20" spans="1:7" ht="15" x14ac:dyDescent="0.25">
      <c r="A20" s="242" t="s">
        <v>272</v>
      </c>
      <c r="B20">
        <v>205.4</v>
      </c>
      <c r="C20">
        <v>2344.3000000000002</v>
      </c>
      <c r="D20">
        <v>724.1</v>
      </c>
      <c r="E20">
        <v>1209.5999999999999</v>
      </c>
      <c r="F20">
        <v>0</v>
      </c>
      <c r="G20">
        <v>0</v>
      </c>
    </row>
    <row r="21" spans="1:7" ht="15" x14ac:dyDescent="0.25">
      <c r="A21" s="242" t="s">
        <v>27</v>
      </c>
    </row>
    <row r="22" spans="1:7" ht="15" x14ac:dyDescent="0.25">
      <c r="A22" s="242" t="s">
        <v>273</v>
      </c>
      <c r="B22">
        <v>87.3</v>
      </c>
      <c r="C22">
        <v>44.1</v>
      </c>
      <c r="D22">
        <v>60</v>
      </c>
      <c r="E22">
        <v>34.5</v>
      </c>
      <c r="F22">
        <v>0</v>
      </c>
      <c r="G22">
        <v>0</v>
      </c>
    </row>
    <row r="23" spans="1:7" ht="15" x14ac:dyDescent="0.25">
      <c r="A23" s="242" t="s">
        <v>862</v>
      </c>
      <c r="B23">
        <v>0.6</v>
      </c>
      <c r="C23">
        <v>0</v>
      </c>
      <c r="D23">
        <v>0</v>
      </c>
      <c r="E23">
        <v>0</v>
      </c>
      <c r="F23">
        <v>0</v>
      </c>
      <c r="G23">
        <v>0</v>
      </c>
    </row>
    <row r="24" spans="1:7" ht="15" x14ac:dyDescent="0.25">
      <c r="A24" s="242" t="s">
        <v>274</v>
      </c>
      <c r="B24">
        <v>1.5</v>
      </c>
      <c r="C24">
        <v>23.6</v>
      </c>
      <c r="D24">
        <v>2.9</v>
      </c>
      <c r="E24" t="s">
        <v>160</v>
      </c>
      <c r="F24">
        <v>0</v>
      </c>
      <c r="G24">
        <v>0</v>
      </c>
    </row>
    <row r="25" spans="1:7" ht="15" x14ac:dyDescent="0.25">
      <c r="A25" s="242" t="s">
        <v>586</v>
      </c>
      <c r="B25">
        <v>0.2</v>
      </c>
      <c r="C25">
        <v>0</v>
      </c>
      <c r="D25">
        <v>0</v>
      </c>
      <c r="E25">
        <v>0</v>
      </c>
      <c r="F25">
        <v>0</v>
      </c>
      <c r="G25">
        <v>0</v>
      </c>
    </row>
    <row r="26" spans="1:7" ht="15" x14ac:dyDescent="0.25">
      <c r="A26" s="242" t="s">
        <v>275</v>
      </c>
      <c r="B26">
        <v>72.599999999999994</v>
      </c>
      <c r="C26">
        <v>11.9</v>
      </c>
      <c r="D26">
        <v>3.6</v>
      </c>
      <c r="E26">
        <v>2.2000000000000002</v>
      </c>
      <c r="F26">
        <v>0</v>
      </c>
      <c r="G26">
        <v>0</v>
      </c>
    </row>
    <row r="27" spans="1:7" ht="15" x14ac:dyDescent="0.25">
      <c r="A27" s="242" t="s">
        <v>276</v>
      </c>
      <c r="B27">
        <v>0.5</v>
      </c>
      <c r="C27">
        <v>0.1</v>
      </c>
      <c r="D27">
        <v>0.7</v>
      </c>
      <c r="E27">
        <v>0.9</v>
      </c>
      <c r="F27">
        <v>0</v>
      </c>
      <c r="G27">
        <v>0</v>
      </c>
    </row>
    <row r="28" spans="1:7" ht="15" x14ac:dyDescent="0.25">
      <c r="A28" s="242" t="s">
        <v>898</v>
      </c>
      <c r="B28">
        <v>0.1</v>
      </c>
      <c r="C28">
        <v>0</v>
      </c>
      <c r="D28">
        <v>0</v>
      </c>
      <c r="E28">
        <v>0</v>
      </c>
      <c r="F28">
        <v>0</v>
      </c>
      <c r="G28">
        <v>0</v>
      </c>
    </row>
    <row r="29" spans="1:7" ht="15" x14ac:dyDescent="0.25">
      <c r="A29" s="242" t="s">
        <v>279</v>
      </c>
      <c r="B29">
        <v>11.7</v>
      </c>
      <c r="C29">
        <v>8.6</v>
      </c>
      <c r="D29">
        <v>0.4</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9536.1</v>
      </c>
      <c r="C38">
        <v>5674.8</v>
      </c>
      <c r="D38">
        <v>3092.6</v>
      </c>
      <c r="E38">
        <v>1925.2</v>
      </c>
      <c r="F38">
        <v>852.1</v>
      </c>
      <c r="G38">
        <v>0</v>
      </c>
    </row>
    <row r="39" spans="1:7" ht="15" x14ac:dyDescent="0.25">
      <c r="A39" s="242" t="s">
        <v>287</v>
      </c>
      <c r="B39">
        <v>4.7</v>
      </c>
      <c r="C39">
        <v>12.8</v>
      </c>
      <c r="D39">
        <v>4.8</v>
      </c>
      <c r="E39">
        <v>4.4000000000000004</v>
      </c>
      <c r="F39">
        <v>0</v>
      </c>
      <c r="G39">
        <v>0</v>
      </c>
    </row>
    <row r="40" spans="1:7" ht="15" x14ac:dyDescent="0.25">
      <c r="A40" s="242" t="s">
        <v>288</v>
      </c>
      <c r="B40">
        <v>96.1</v>
      </c>
      <c r="C40">
        <v>213.1</v>
      </c>
      <c r="D40">
        <v>4.0999999999999996</v>
      </c>
      <c r="E40">
        <v>11.8</v>
      </c>
      <c r="F40">
        <v>0</v>
      </c>
      <c r="G40">
        <v>0</v>
      </c>
    </row>
    <row r="41" spans="1:7" ht="15" x14ac:dyDescent="0.25">
      <c r="A41" s="242" t="s">
        <v>289</v>
      </c>
      <c r="B41">
        <v>735.7</v>
      </c>
      <c r="C41">
        <v>47.6</v>
      </c>
      <c r="D41">
        <v>48.7</v>
      </c>
      <c r="E41">
        <v>30.8</v>
      </c>
      <c r="F41">
        <v>0</v>
      </c>
      <c r="G41">
        <v>0</v>
      </c>
    </row>
    <row r="42" spans="1:7" ht="15" x14ac:dyDescent="0.25">
      <c r="A42" s="242" t="s">
        <v>290</v>
      </c>
      <c r="B42">
        <v>652.79999999999995</v>
      </c>
      <c r="C42">
        <v>279</v>
      </c>
      <c r="D42">
        <v>706.1</v>
      </c>
      <c r="E42">
        <v>19.8</v>
      </c>
      <c r="F42">
        <v>0</v>
      </c>
      <c r="G42">
        <v>0</v>
      </c>
    </row>
    <row r="43" spans="1:7" ht="15" x14ac:dyDescent="0.25">
      <c r="A43" s="242" t="s">
        <v>291</v>
      </c>
      <c r="B43">
        <v>23</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306.89999999999998</v>
      </c>
      <c r="D45">
        <v>19.399999999999999</v>
      </c>
      <c r="E45">
        <v>13.3</v>
      </c>
      <c r="F45">
        <v>0</v>
      </c>
      <c r="G45">
        <v>0</v>
      </c>
    </row>
    <row r="46" spans="1:7" ht="15" x14ac:dyDescent="0.25">
      <c r="A46" s="242" t="s">
        <v>384</v>
      </c>
      <c r="B46">
        <v>0</v>
      </c>
      <c r="C46">
        <v>0</v>
      </c>
      <c r="D46">
        <v>0</v>
      </c>
      <c r="E46">
        <v>8.4</v>
      </c>
      <c r="F46">
        <v>0</v>
      </c>
      <c r="G46">
        <v>0</v>
      </c>
    </row>
    <row r="47" spans="1:7" ht="15" x14ac:dyDescent="0.25">
      <c r="A47" s="242" t="s">
        <v>295</v>
      </c>
      <c r="B47">
        <v>300.7</v>
      </c>
      <c r="C47">
        <v>286.8</v>
      </c>
      <c r="D47">
        <v>84.4</v>
      </c>
      <c r="E47">
        <v>120.1</v>
      </c>
      <c r="F47">
        <v>0</v>
      </c>
      <c r="G47">
        <v>0</v>
      </c>
    </row>
    <row r="48" spans="1:7" ht="15" x14ac:dyDescent="0.25">
      <c r="A48" s="242" t="s">
        <v>296</v>
      </c>
      <c r="B48">
        <v>32.700000000000003</v>
      </c>
      <c r="C48">
        <v>55.3</v>
      </c>
      <c r="D48">
        <v>45.2</v>
      </c>
      <c r="E48">
        <v>24.4</v>
      </c>
      <c r="F48">
        <v>0</v>
      </c>
      <c r="G48">
        <v>0</v>
      </c>
    </row>
    <row r="49" spans="1:7" ht="15" x14ac:dyDescent="0.25">
      <c r="A49" s="242" t="s">
        <v>297</v>
      </c>
      <c r="B49">
        <v>0.7</v>
      </c>
      <c r="C49">
        <v>2.2999999999999998</v>
      </c>
      <c r="D49">
        <v>1</v>
      </c>
      <c r="E49">
        <v>4.8</v>
      </c>
      <c r="F49">
        <v>0</v>
      </c>
      <c r="G49">
        <v>0</v>
      </c>
    </row>
    <row r="50" spans="1:7" ht="15" x14ac:dyDescent="0.25">
      <c r="A50" s="242" t="s">
        <v>298</v>
      </c>
      <c r="B50">
        <v>6934.8</v>
      </c>
      <c r="C50">
        <v>4163</v>
      </c>
      <c r="D50">
        <v>2146.1</v>
      </c>
      <c r="E50">
        <v>1541.1</v>
      </c>
      <c r="F50">
        <v>852.1</v>
      </c>
      <c r="G50">
        <v>0</v>
      </c>
    </row>
    <row r="51" spans="1:7" ht="15" x14ac:dyDescent="0.25">
      <c r="A51" s="242" t="s">
        <v>299</v>
      </c>
      <c r="B51">
        <v>73.599999999999994</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170.2</v>
      </c>
      <c r="C54">
        <v>132</v>
      </c>
      <c r="D54">
        <v>11.2</v>
      </c>
      <c r="E54">
        <v>34.799999999999997</v>
      </c>
      <c r="F54">
        <v>0</v>
      </c>
      <c r="G54">
        <v>0</v>
      </c>
    </row>
    <row r="55" spans="1:7" ht="15" x14ac:dyDescent="0.25">
      <c r="A55" s="242" t="s">
        <v>303</v>
      </c>
      <c r="B55">
        <v>25.1</v>
      </c>
      <c r="C55">
        <v>7</v>
      </c>
      <c r="D55">
        <v>5</v>
      </c>
      <c r="E55">
        <v>7.9</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11304.2</v>
      </c>
      <c r="C58">
        <v>9011.2000000000007</v>
      </c>
      <c r="D58">
        <v>4483.8</v>
      </c>
      <c r="E58">
        <v>3692.6</v>
      </c>
      <c r="F58">
        <v>852.1</v>
      </c>
      <c r="G58">
        <v>0</v>
      </c>
    </row>
    <row r="59" spans="1:7" ht="15" x14ac:dyDescent="0.25">
      <c r="A59" s="242" t="s">
        <v>306</v>
      </c>
      <c r="B59">
        <v>1739.4</v>
      </c>
      <c r="C59">
        <v>1388.5</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13043.6</v>
      </c>
      <c r="C61">
        <v>10399.700000000001</v>
      </c>
      <c r="D61">
        <v>4483.8</v>
      </c>
      <c r="E61">
        <v>3692.6</v>
      </c>
      <c r="F61">
        <v>885.2</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8F73-E864-4B08-B8F6-F1DAA139C00D}">
  <dimension ref="A1:G63"/>
  <sheetViews>
    <sheetView topLeftCell="A7" workbookViewId="0">
      <selection activeCell="A9" sqref="A9:A63"/>
    </sheetView>
  </sheetViews>
  <sheetFormatPr defaultRowHeight="13.2" x14ac:dyDescent="0.25"/>
  <cols>
    <col min="1" max="1" width="25.5546875" customWidth="1"/>
    <col min="2" max="2" width="12.6640625" customWidth="1"/>
    <col min="3" max="3" width="12.44140625" customWidth="1"/>
    <col min="4" max="4" width="13.33203125" customWidth="1"/>
    <col min="5" max="5" width="12.88671875" customWidth="1"/>
    <col min="6" max="6" width="11.44140625" customWidth="1"/>
    <col min="7" max="7" width="13.33203125" customWidth="1"/>
  </cols>
  <sheetData>
    <row r="1" spans="1:7" ht="15" x14ac:dyDescent="0.25">
      <c r="A1" s="242" t="s">
        <v>564</v>
      </c>
    </row>
    <row r="2" spans="1:7" ht="15" x14ac:dyDescent="0.25">
      <c r="A2" s="242" t="s">
        <v>565</v>
      </c>
    </row>
    <row r="3" spans="1:7" ht="15" x14ac:dyDescent="0.25">
      <c r="A3" s="242" t="s">
        <v>907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1206.0999999999999</v>
      </c>
      <c r="C16">
        <v>807.6</v>
      </c>
      <c r="D16">
        <v>511.5</v>
      </c>
      <c r="E16">
        <v>443</v>
      </c>
      <c r="F16">
        <v>0</v>
      </c>
      <c r="G16">
        <v>0</v>
      </c>
    </row>
    <row r="17" spans="1:7" ht="15" x14ac:dyDescent="0.25">
      <c r="A17" s="242" t="s">
        <v>27</v>
      </c>
    </row>
    <row r="18" spans="1:7" ht="15" x14ac:dyDescent="0.25">
      <c r="A18" s="242" t="s">
        <v>271</v>
      </c>
      <c r="B18">
        <v>140.80000000000001</v>
      </c>
      <c r="C18">
        <v>77</v>
      </c>
      <c r="D18">
        <v>45.7</v>
      </c>
      <c r="E18">
        <v>19.899999999999999</v>
      </c>
      <c r="F18">
        <v>0</v>
      </c>
      <c r="G18">
        <v>0</v>
      </c>
    </row>
    <row r="19" spans="1:7" ht="15" x14ac:dyDescent="0.25">
      <c r="A19" s="242" t="s">
        <v>27</v>
      </c>
    </row>
    <row r="20" spans="1:7" ht="15" x14ac:dyDescent="0.25">
      <c r="A20" s="242" t="s">
        <v>272</v>
      </c>
      <c r="B20">
        <v>209.3</v>
      </c>
      <c r="C20">
        <v>2405.1</v>
      </c>
      <c r="D20">
        <v>720</v>
      </c>
      <c r="E20">
        <v>991</v>
      </c>
      <c r="F20">
        <v>0</v>
      </c>
      <c r="G20">
        <v>0</v>
      </c>
    </row>
    <row r="21" spans="1:7" ht="15" x14ac:dyDescent="0.25">
      <c r="A21" s="242" t="s">
        <v>27</v>
      </c>
    </row>
    <row r="22" spans="1:7" ht="15" x14ac:dyDescent="0.25">
      <c r="A22" s="242" t="s">
        <v>273</v>
      </c>
      <c r="B22">
        <v>80.900000000000006</v>
      </c>
      <c r="C22">
        <v>45.2</v>
      </c>
      <c r="D22">
        <v>57.5</v>
      </c>
      <c r="E22">
        <v>33.5</v>
      </c>
      <c r="F22">
        <v>0</v>
      </c>
      <c r="G22">
        <v>0</v>
      </c>
    </row>
    <row r="23" spans="1:7" ht="15" x14ac:dyDescent="0.25">
      <c r="A23" s="242" t="s">
        <v>862</v>
      </c>
      <c r="B23">
        <v>0.6</v>
      </c>
      <c r="C23">
        <v>0</v>
      </c>
      <c r="D23">
        <v>0</v>
      </c>
      <c r="E23">
        <v>0</v>
      </c>
      <c r="F23">
        <v>0</v>
      </c>
      <c r="G23">
        <v>0</v>
      </c>
    </row>
    <row r="24" spans="1:7" ht="15" x14ac:dyDescent="0.25">
      <c r="A24" s="242" t="s">
        <v>274</v>
      </c>
      <c r="B24">
        <v>2.1</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v>
      </c>
      <c r="C26">
        <v>12.9</v>
      </c>
      <c r="D26">
        <v>2</v>
      </c>
      <c r="E26">
        <v>1.3</v>
      </c>
      <c r="F26">
        <v>0</v>
      </c>
      <c r="G26">
        <v>0</v>
      </c>
    </row>
    <row r="27" spans="1:7" ht="15" x14ac:dyDescent="0.25">
      <c r="A27" s="242" t="s">
        <v>276</v>
      </c>
      <c r="B27">
        <v>0.5</v>
      </c>
      <c r="C27">
        <v>0.2</v>
      </c>
      <c r="D27">
        <v>0.7</v>
      </c>
      <c r="E27">
        <v>0.8</v>
      </c>
      <c r="F27">
        <v>0</v>
      </c>
      <c r="G27">
        <v>0</v>
      </c>
    </row>
    <row r="28" spans="1:7" ht="15" x14ac:dyDescent="0.25">
      <c r="A28" s="242" t="s">
        <v>898</v>
      </c>
      <c r="B28">
        <v>0.1</v>
      </c>
      <c r="C28">
        <v>0</v>
      </c>
      <c r="D28">
        <v>0</v>
      </c>
      <c r="E28">
        <v>0</v>
      </c>
      <c r="F28">
        <v>0</v>
      </c>
      <c r="G28">
        <v>0</v>
      </c>
    </row>
    <row r="29" spans="1:7" ht="15" x14ac:dyDescent="0.25">
      <c r="A29" s="242" t="s">
        <v>279</v>
      </c>
      <c r="B29">
        <v>3.3</v>
      </c>
      <c r="C29">
        <v>8.6</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8893.4</v>
      </c>
      <c r="C38">
        <v>5860.4</v>
      </c>
      <c r="D38">
        <v>2649.8</v>
      </c>
      <c r="E38">
        <v>1586.2</v>
      </c>
      <c r="F38">
        <v>836.1</v>
      </c>
      <c r="G38">
        <v>0</v>
      </c>
    </row>
    <row r="39" spans="1:7" ht="15" x14ac:dyDescent="0.25">
      <c r="A39" s="242" t="s">
        <v>287</v>
      </c>
      <c r="B39">
        <v>4.7</v>
      </c>
      <c r="C39">
        <v>8</v>
      </c>
      <c r="D39">
        <v>4.8</v>
      </c>
      <c r="E39">
        <v>4.4000000000000004</v>
      </c>
      <c r="F39">
        <v>0</v>
      </c>
      <c r="G39">
        <v>0</v>
      </c>
    </row>
    <row r="40" spans="1:7" ht="15" x14ac:dyDescent="0.25">
      <c r="A40" s="242" t="s">
        <v>288</v>
      </c>
      <c r="B40">
        <v>31.8</v>
      </c>
      <c r="C40">
        <v>213.1</v>
      </c>
      <c r="D40">
        <v>4.0999999999999996</v>
      </c>
      <c r="E40">
        <v>11.8</v>
      </c>
      <c r="F40">
        <v>0</v>
      </c>
      <c r="G40">
        <v>0</v>
      </c>
    </row>
    <row r="41" spans="1:7" ht="15" x14ac:dyDescent="0.25">
      <c r="A41" s="242" t="s">
        <v>289</v>
      </c>
      <c r="B41">
        <v>741.4</v>
      </c>
      <c r="C41">
        <v>25.2</v>
      </c>
      <c r="D41">
        <v>45.8</v>
      </c>
      <c r="E41">
        <v>24.7</v>
      </c>
      <c r="F41">
        <v>0</v>
      </c>
      <c r="G41">
        <v>0</v>
      </c>
    </row>
    <row r="42" spans="1:7" ht="15" x14ac:dyDescent="0.25">
      <c r="A42" s="242" t="s">
        <v>290</v>
      </c>
      <c r="B42">
        <v>472.4</v>
      </c>
      <c r="C42">
        <v>293</v>
      </c>
      <c r="D42">
        <v>644.6</v>
      </c>
      <c r="E42">
        <v>19.8</v>
      </c>
      <c r="F42">
        <v>0</v>
      </c>
      <c r="G42">
        <v>0</v>
      </c>
    </row>
    <row r="43" spans="1:7" ht="15" x14ac:dyDescent="0.25">
      <c r="A43" s="242" t="s">
        <v>291</v>
      </c>
      <c r="B43">
        <v>23</v>
      </c>
      <c r="C43">
        <v>11</v>
      </c>
      <c r="D43">
        <v>0</v>
      </c>
      <c r="E43">
        <v>23.1</v>
      </c>
      <c r="F43">
        <v>0</v>
      </c>
      <c r="G43">
        <v>0</v>
      </c>
    </row>
    <row r="44" spans="1:7" ht="15" x14ac:dyDescent="0.25">
      <c r="A44" s="242" t="s">
        <v>293</v>
      </c>
      <c r="B44">
        <v>236.1</v>
      </c>
      <c r="C44">
        <v>306.89999999999998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300.3</v>
      </c>
      <c r="C46">
        <v>279.7</v>
      </c>
      <c r="D46">
        <v>76.8</v>
      </c>
      <c r="E46">
        <v>120.1</v>
      </c>
      <c r="F46">
        <v>0</v>
      </c>
      <c r="G46">
        <v>0</v>
      </c>
    </row>
    <row r="47" spans="1:7" ht="15" x14ac:dyDescent="0.25">
      <c r="A47" s="242" t="s">
        <v>296</v>
      </c>
      <c r="B47">
        <v>53.7</v>
      </c>
      <c r="C47">
        <v>62.2</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6522.3</v>
      </c>
      <c r="C49">
        <v>4369.7</v>
      </c>
      <c r="D49">
        <v>1796.3</v>
      </c>
      <c r="E49">
        <v>1224.7</v>
      </c>
      <c r="F49">
        <v>836.1</v>
      </c>
      <c r="G49">
        <v>0</v>
      </c>
    </row>
    <row r="50" spans="1:7" ht="15" x14ac:dyDescent="0.25">
      <c r="A50" s="242" t="s">
        <v>299</v>
      </c>
      <c r="B50">
        <v>73.599999999999994</v>
      </c>
      <c r="C50">
        <v>6</v>
      </c>
      <c r="D50">
        <v>12.3</v>
      </c>
      <c r="E50">
        <v>20.9</v>
      </c>
      <c r="F50">
        <v>0</v>
      </c>
      <c r="G50">
        <v>0</v>
      </c>
    </row>
    <row r="51" spans="1:7" ht="15" x14ac:dyDescent="0.25">
      <c r="A51" s="242" t="s">
        <v>300</v>
      </c>
      <c r="B51">
        <v>203.5</v>
      </c>
      <c r="C51">
        <v>152.1</v>
      </c>
      <c r="D51">
        <v>4.4000000000000004</v>
      </c>
      <c r="E51">
        <v>31.2</v>
      </c>
      <c r="F51">
        <v>0</v>
      </c>
      <c r="G51">
        <v>0</v>
      </c>
    </row>
    <row r="52" spans="1:7" ht="15" x14ac:dyDescent="0.25">
      <c r="A52" s="242" t="s">
        <v>301</v>
      </c>
      <c r="B52">
        <v>0.3</v>
      </c>
      <c r="C52">
        <v>0</v>
      </c>
      <c r="D52">
        <v>0</v>
      </c>
      <c r="E52">
        <v>0</v>
      </c>
      <c r="F52">
        <v>0</v>
      </c>
      <c r="G52">
        <v>0</v>
      </c>
    </row>
    <row r="53" spans="1:7" ht="15" x14ac:dyDescent="0.25">
      <c r="A53" s="242" t="s">
        <v>302</v>
      </c>
      <c r="B53">
        <v>164.4</v>
      </c>
      <c r="C53">
        <v>132</v>
      </c>
      <c r="D53">
        <v>11.2</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10533.9</v>
      </c>
      <c r="C57">
        <v>9300.4</v>
      </c>
      <c r="D57">
        <v>4000.1</v>
      </c>
      <c r="E57">
        <v>3073.6</v>
      </c>
      <c r="F57">
        <v>836.1</v>
      </c>
      <c r="G57">
        <v>0</v>
      </c>
    </row>
    <row r="58" spans="1:7" ht="15" x14ac:dyDescent="0.25">
      <c r="A58" s="242" t="s">
        <v>306</v>
      </c>
      <c r="B58">
        <v>1642.4</v>
      </c>
      <c r="C58">
        <v>1454.2</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12176.2</v>
      </c>
      <c r="C60">
        <v>10754.6</v>
      </c>
      <c r="D60">
        <v>4000.1</v>
      </c>
      <c r="E60">
        <v>3073.6</v>
      </c>
      <c r="F60">
        <v>869.2</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84C9-D6EA-4D71-861A-BBF8E8ABF270}">
  <dimension ref="A1:G63"/>
  <sheetViews>
    <sheetView topLeftCell="A9" workbookViewId="0">
      <selection activeCell="G1" sqref="G1:H4"/>
    </sheetView>
  </sheetViews>
  <sheetFormatPr defaultRowHeight="13.2" x14ac:dyDescent="0.25"/>
  <cols>
    <col min="1" max="1" width="29.109375" customWidth="1"/>
    <col min="2" max="2" width="14.6640625" customWidth="1"/>
    <col min="3" max="3" width="12" customWidth="1"/>
    <col min="4" max="4" width="12.5546875" customWidth="1"/>
    <col min="5" max="5" width="14.5546875" customWidth="1"/>
    <col min="6" max="6" width="18" customWidth="1"/>
    <col min="7" max="7" width="10.6640625" customWidth="1"/>
  </cols>
  <sheetData>
    <row r="1" spans="1:7" ht="15" x14ac:dyDescent="0.25">
      <c r="A1" s="242" t="s">
        <v>564</v>
      </c>
    </row>
    <row r="2" spans="1:7" ht="15" x14ac:dyDescent="0.25">
      <c r="A2" s="242" t="s">
        <v>565</v>
      </c>
    </row>
    <row r="3" spans="1:7" ht="15" x14ac:dyDescent="0.25">
      <c r="A3" s="242" t="s">
        <v>906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1146.0999999999999</v>
      </c>
      <c r="C16">
        <v>766.9</v>
      </c>
      <c r="D16">
        <v>469</v>
      </c>
      <c r="E16">
        <v>406</v>
      </c>
      <c r="F16">
        <v>0</v>
      </c>
      <c r="G16">
        <v>0</v>
      </c>
    </row>
    <row r="17" spans="1:7" ht="15" x14ac:dyDescent="0.25">
      <c r="A17" s="242" t="s">
        <v>27</v>
      </c>
    </row>
    <row r="18" spans="1:7" ht="15" x14ac:dyDescent="0.25">
      <c r="A18" s="242" t="s">
        <v>271</v>
      </c>
      <c r="B18">
        <v>146.5</v>
      </c>
      <c r="C18">
        <v>80.5</v>
      </c>
      <c r="D18">
        <v>34.700000000000003</v>
      </c>
      <c r="E18">
        <v>14.1</v>
      </c>
      <c r="F18">
        <v>0</v>
      </c>
      <c r="G18">
        <v>0</v>
      </c>
    </row>
    <row r="19" spans="1:7" ht="15" x14ac:dyDescent="0.25">
      <c r="A19" s="242" t="s">
        <v>27</v>
      </c>
    </row>
    <row r="20" spans="1:7" ht="15" x14ac:dyDescent="0.25">
      <c r="A20" s="242" t="s">
        <v>272</v>
      </c>
      <c r="B20">
        <v>208.6</v>
      </c>
      <c r="C20">
        <v>2473.1</v>
      </c>
      <c r="D20">
        <v>720</v>
      </c>
      <c r="E20">
        <v>919.6</v>
      </c>
      <c r="F20">
        <v>0</v>
      </c>
      <c r="G20">
        <v>0</v>
      </c>
    </row>
    <row r="21" spans="1:7" ht="15" x14ac:dyDescent="0.25">
      <c r="A21" s="242" t="s">
        <v>27</v>
      </c>
    </row>
    <row r="22" spans="1:7" ht="15" x14ac:dyDescent="0.25">
      <c r="A22" s="242" t="s">
        <v>273</v>
      </c>
      <c r="B22">
        <v>79.400000000000006</v>
      </c>
      <c r="C22">
        <v>62.1</v>
      </c>
      <c r="D22">
        <v>57.3</v>
      </c>
      <c r="E22">
        <v>2.6</v>
      </c>
      <c r="F22">
        <v>0</v>
      </c>
      <c r="G22">
        <v>0</v>
      </c>
    </row>
    <row r="23" spans="1:7" ht="15" x14ac:dyDescent="0.25">
      <c r="A23" s="242" t="s">
        <v>862</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74.2</v>
      </c>
      <c r="C26">
        <v>6.4</v>
      </c>
      <c r="D26">
        <v>1.8</v>
      </c>
      <c r="E26">
        <v>1.1000000000000001</v>
      </c>
      <c r="F26">
        <v>0</v>
      </c>
      <c r="G26">
        <v>0</v>
      </c>
    </row>
    <row r="27" spans="1:7" ht="15" x14ac:dyDescent="0.25">
      <c r="A27" s="242" t="s">
        <v>276</v>
      </c>
      <c r="B27">
        <v>0.5</v>
      </c>
      <c r="C27">
        <v>0.2</v>
      </c>
      <c r="D27">
        <v>0.7</v>
      </c>
      <c r="E27">
        <v>0.8</v>
      </c>
      <c r="F27">
        <v>0</v>
      </c>
      <c r="G27">
        <v>0</v>
      </c>
    </row>
    <row r="28" spans="1:7" ht="15" x14ac:dyDescent="0.25">
      <c r="A28" s="242" t="s">
        <v>898</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52.5</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8706.1</v>
      </c>
      <c r="C38">
        <v>5823.5</v>
      </c>
      <c r="D38">
        <v>2187.1999999999998</v>
      </c>
      <c r="E38">
        <v>1324.1</v>
      </c>
      <c r="F38">
        <v>826</v>
      </c>
      <c r="G38">
        <v>0</v>
      </c>
    </row>
    <row r="39" spans="1:7" ht="15" x14ac:dyDescent="0.25">
      <c r="A39" s="242" t="s">
        <v>287</v>
      </c>
      <c r="B39">
        <v>4.7</v>
      </c>
      <c r="C39">
        <v>8</v>
      </c>
      <c r="D39">
        <v>4.8</v>
      </c>
      <c r="E39">
        <v>4.4000000000000004</v>
      </c>
      <c r="F39">
        <v>0</v>
      </c>
      <c r="G39">
        <v>0</v>
      </c>
    </row>
    <row r="40" spans="1:7" ht="15" x14ac:dyDescent="0.25">
      <c r="A40" s="242" t="s">
        <v>288</v>
      </c>
      <c r="B40">
        <v>38.799999999999997</v>
      </c>
      <c r="C40">
        <v>213.1</v>
      </c>
      <c r="D40">
        <v>4.0999999999999996</v>
      </c>
      <c r="E40">
        <v>11.8</v>
      </c>
      <c r="F40">
        <v>0</v>
      </c>
      <c r="G40">
        <v>0</v>
      </c>
    </row>
    <row r="41" spans="1:7" ht="15" x14ac:dyDescent="0.25">
      <c r="A41" s="242" t="s">
        <v>289</v>
      </c>
      <c r="B41">
        <v>743.3</v>
      </c>
      <c r="C41">
        <v>19</v>
      </c>
      <c r="D41">
        <v>45.1</v>
      </c>
      <c r="E41">
        <v>23.7</v>
      </c>
      <c r="F41">
        <v>0</v>
      </c>
      <c r="G41">
        <v>0</v>
      </c>
    </row>
    <row r="42" spans="1:7" ht="15" x14ac:dyDescent="0.25">
      <c r="A42" s="242" t="s">
        <v>290</v>
      </c>
      <c r="B42">
        <v>503.6</v>
      </c>
      <c r="C42">
        <v>263</v>
      </c>
      <c r="D42">
        <v>474.3</v>
      </c>
      <c r="E42">
        <v>19.8</v>
      </c>
      <c r="F42">
        <v>0</v>
      </c>
      <c r="G42">
        <v>0</v>
      </c>
    </row>
    <row r="43" spans="1:7" ht="15" x14ac:dyDescent="0.25">
      <c r="A43" s="242" t="s">
        <v>291</v>
      </c>
      <c r="B43">
        <v>5</v>
      </c>
      <c r="C43">
        <v>33</v>
      </c>
      <c r="D43">
        <v>0</v>
      </c>
      <c r="E43">
        <v>0</v>
      </c>
      <c r="F43">
        <v>0</v>
      </c>
      <c r="G43">
        <v>0</v>
      </c>
    </row>
    <row r="44" spans="1:7" ht="15" x14ac:dyDescent="0.25">
      <c r="A44" s="242" t="s">
        <v>293</v>
      </c>
      <c r="B44">
        <v>89</v>
      </c>
      <c r="C44">
        <v>313.89999999999998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277.3</v>
      </c>
      <c r="C46">
        <v>280.8</v>
      </c>
      <c r="D46">
        <v>76.8</v>
      </c>
      <c r="E46">
        <v>71.099999999999994</v>
      </c>
      <c r="F46">
        <v>0</v>
      </c>
      <c r="G46">
        <v>0</v>
      </c>
    </row>
    <row r="47" spans="1:7" ht="15" x14ac:dyDescent="0.25">
      <c r="A47" s="242" t="s">
        <v>296</v>
      </c>
      <c r="B47">
        <v>53.7</v>
      </c>
      <c r="C47">
        <v>51</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6542.3</v>
      </c>
      <c r="C49">
        <v>4349.3</v>
      </c>
      <c r="D49">
        <v>1516</v>
      </c>
      <c r="E49">
        <v>1061.4000000000001</v>
      </c>
      <c r="F49">
        <v>826</v>
      </c>
      <c r="G49">
        <v>0</v>
      </c>
    </row>
    <row r="50" spans="1:7" ht="15" x14ac:dyDescent="0.25">
      <c r="A50" s="242" t="s">
        <v>299</v>
      </c>
      <c r="B50">
        <v>36.1</v>
      </c>
      <c r="C50">
        <v>4</v>
      </c>
      <c r="D50">
        <v>12.3</v>
      </c>
      <c r="E50">
        <v>20.9</v>
      </c>
      <c r="F50">
        <v>0</v>
      </c>
      <c r="G50">
        <v>0</v>
      </c>
    </row>
    <row r="51" spans="1:7" ht="15" x14ac:dyDescent="0.25">
      <c r="A51" s="242" t="s">
        <v>300</v>
      </c>
      <c r="B51">
        <v>199.2</v>
      </c>
      <c r="C51">
        <v>155</v>
      </c>
      <c r="D51">
        <v>4.4000000000000004</v>
      </c>
      <c r="E51">
        <v>5.6</v>
      </c>
      <c r="F51">
        <v>0</v>
      </c>
      <c r="G51">
        <v>0</v>
      </c>
    </row>
    <row r="52" spans="1:7" ht="15" x14ac:dyDescent="0.25">
      <c r="A52" s="242" t="s">
        <v>301</v>
      </c>
      <c r="B52">
        <v>0.3</v>
      </c>
      <c r="C52">
        <v>0</v>
      </c>
      <c r="D52">
        <v>0</v>
      </c>
      <c r="E52">
        <v>0</v>
      </c>
      <c r="F52">
        <v>0</v>
      </c>
      <c r="G52">
        <v>0</v>
      </c>
    </row>
    <row r="53" spans="1:7" ht="15" x14ac:dyDescent="0.25">
      <c r="A53" s="242" t="s">
        <v>302</v>
      </c>
      <c r="B53">
        <v>147</v>
      </c>
      <c r="C53">
        <v>132</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10290.1</v>
      </c>
      <c r="C57">
        <v>9311.2999999999993</v>
      </c>
      <c r="D57">
        <v>3483.8</v>
      </c>
      <c r="E57">
        <v>2666.4</v>
      </c>
      <c r="F57">
        <v>826</v>
      </c>
      <c r="G57">
        <v>0</v>
      </c>
    </row>
    <row r="58" spans="1:7" ht="15" x14ac:dyDescent="0.25">
      <c r="A58" s="242" t="s">
        <v>306</v>
      </c>
      <c r="B58">
        <v>1521</v>
      </c>
      <c r="C58">
        <v>1442.1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11811.2</v>
      </c>
      <c r="C60">
        <v>10753.5</v>
      </c>
      <c r="D60">
        <v>3483.8</v>
      </c>
      <c r="E60">
        <v>2666.4</v>
      </c>
      <c r="F60">
        <v>859</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567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F775-7868-4933-83A4-1593C2134A68}">
  <dimension ref="A1:G63"/>
  <sheetViews>
    <sheetView topLeftCell="A33" workbookViewId="0">
      <selection activeCell="D1" sqref="D1:E1"/>
    </sheetView>
  </sheetViews>
  <sheetFormatPr defaultRowHeight="13.2" x14ac:dyDescent="0.25"/>
  <cols>
    <col min="1" max="1" width="28.109375" customWidth="1"/>
    <col min="2" max="2" width="12.88671875" customWidth="1"/>
    <col min="3" max="3" width="10.6640625" customWidth="1"/>
    <col min="4" max="4" width="12" customWidth="1"/>
    <col min="5" max="5" width="10.33203125" customWidth="1"/>
    <col min="6" max="6" width="12.33203125" customWidth="1"/>
    <col min="7" max="7" width="11.109375" customWidth="1"/>
  </cols>
  <sheetData>
    <row r="1" spans="1:7" ht="15" x14ac:dyDescent="0.25">
      <c r="A1" s="242" t="s">
        <v>564</v>
      </c>
    </row>
    <row r="2" spans="1:7" ht="15" x14ac:dyDescent="0.25">
      <c r="A2" s="242" t="s">
        <v>565</v>
      </c>
    </row>
    <row r="3" spans="1:7" ht="15" x14ac:dyDescent="0.25">
      <c r="A3" s="242" t="s">
        <v>905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1222.3</v>
      </c>
      <c r="C16">
        <v>761.6</v>
      </c>
      <c r="D16">
        <v>373.2</v>
      </c>
      <c r="E16">
        <v>272</v>
      </c>
      <c r="F16">
        <v>0</v>
      </c>
      <c r="G16">
        <v>0</v>
      </c>
    </row>
    <row r="17" spans="1:7" ht="15" x14ac:dyDescent="0.25">
      <c r="A17" s="242" t="s">
        <v>27</v>
      </c>
    </row>
    <row r="18" spans="1:7" ht="15" x14ac:dyDescent="0.25">
      <c r="A18" s="242" t="s">
        <v>271</v>
      </c>
      <c r="B18">
        <v>142.69999999999999</v>
      </c>
      <c r="C18">
        <v>82.9</v>
      </c>
      <c r="D18">
        <v>33.700000000000003</v>
      </c>
      <c r="E18">
        <v>11.7</v>
      </c>
      <c r="F18">
        <v>0</v>
      </c>
      <c r="G18">
        <v>0</v>
      </c>
    </row>
    <row r="19" spans="1:7" ht="15" x14ac:dyDescent="0.25">
      <c r="A19" s="242" t="s">
        <v>27</v>
      </c>
    </row>
    <row r="20" spans="1:7" ht="15" x14ac:dyDescent="0.25">
      <c r="A20" s="242" t="s">
        <v>272</v>
      </c>
      <c r="B20">
        <v>202.5</v>
      </c>
      <c r="C20">
        <v>2543.1999999999998</v>
      </c>
      <c r="D20">
        <v>576.1</v>
      </c>
      <c r="E20">
        <v>842.9</v>
      </c>
      <c r="F20">
        <v>0</v>
      </c>
      <c r="G20">
        <v>0</v>
      </c>
    </row>
    <row r="21" spans="1:7" ht="15" x14ac:dyDescent="0.25">
      <c r="A21" s="242" t="s">
        <v>27</v>
      </c>
    </row>
    <row r="22" spans="1:7" ht="15" x14ac:dyDescent="0.25">
      <c r="A22" s="242" t="s">
        <v>273</v>
      </c>
      <c r="B22">
        <v>64.2</v>
      </c>
      <c r="C22">
        <v>62.7</v>
      </c>
      <c r="D22">
        <v>4.9000000000000004</v>
      </c>
      <c r="E22">
        <v>1.6</v>
      </c>
      <c r="F22">
        <v>0</v>
      </c>
      <c r="G22">
        <v>0</v>
      </c>
    </row>
    <row r="23" spans="1:7" ht="15" x14ac:dyDescent="0.25">
      <c r="A23" s="242" t="s">
        <v>862</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59</v>
      </c>
      <c r="C26">
        <v>6.2</v>
      </c>
      <c r="D26">
        <v>1.8</v>
      </c>
      <c r="E26">
        <v>0.8</v>
      </c>
      <c r="F26">
        <v>0</v>
      </c>
      <c r="G26">
        <v>0</v>
      </c>
    </row>
    <row r="27" spans="1:7" ht="15" x14ac:dyDescent="0.25">
      <c r="A27" s="242" t="s">
        <v>276</v>
      </c>
      <c r="B27">
        <v>0.5</v>
      </c>
      <c r="C27">
        <v>1</v>
      </c>
      <c r="D27">
        <v>0.7</v>
      </c>
      <c r="E27">
        <v>0</v>
      </c>
      <c r="F27">
        <v>0</v>
      </c>
      <c r="G27">
        <v>0</v>
      </c>
    </row>
    <row r="28" spans="1:7" ht="15" x14ac:dyDescent="0.25">
      <c r="A28" s="242" t="s">
        <v>898</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8510.2999999999993</v>
      </c>
      <c r="C38">
        <v>5933.2</v>
      </c>
      <c r="D38">
        <v>1667.5</v>
      </c>
      <c r="E38">
        <v>1118.5999999999999</v>
      </c>
      <c r="F38">
        <v>738.6</v>
      </c>
      <c r="G38">
        <v>0</v>
      </c>
    </row>
    <row r="39" spans="1:7" ht="15" x14ac:dyDescent="0.25">
      <c r="A39" s="242" t="s">
        <v>287</v>
      </c>
      <c r="B39">
        <v>0</v>
      </c>
      <c r="C39">
        <v>8</v>
      </c>
      <c r="D39">
        <v>4.8</v>
      </c>
      <c r="E39">
        <v>4.4000000000000004</v>
      </c>
      <c r="F39">
        <v>0</v>
      </c>
      <c r="G39">
        <v>0</v>
      </c>
    </row>
    <row r="40" spans="1:7" ht="15" x14ac:dyDescent="0.25">
      <c r="A40" s="242" t="s">
        <v>288</v>
      </c>
      <c r="B40">
        <v>42.5</v>
      </c>
      <c r="C40">
        <v>213.1</v>
      </c>
      <c r="D40">
        <v>0</v>
      </c>
      <c r="E40">
        <v>11.8</v>
      </c>
      <c r="F40">
        <v>0</v>
      </c>
      <c r="G40">
        <v>0</v>
      </c>
    </row>
    <row r="41" spans="1:7" ht="15" x14ac:dyDescent="0.25">
      <c r="A41" s="242" t="s">
        <v>289</v>
      </c>
      <c r="B41">
        <v>742.4</v>
      </c>
      <c r="C41">
        <v>22.4</v>
      </c>
      <c r="D41">
        <v>44.7</v>
      </c>
      <c r="E41">
        <v>20</v>
      </c>
      <c r="F41">
        <v>0</v>
      </c>
      <c r="G41">
        <v>0</v>
      </c>
    </row>
    <row r="42" spans="1:7" ht="15" x14ac:dyDescent="0.25">
      <c r="A42" s="242" t="s">
        <v>290</v>
      </c>
      <c r="B42">
        <v>467.7</v>
      </c>
      <c r="C42">
        <v>249.5</v>
      </c>
      <c r="D42">
        <v>367.4</v>
      </c>
      <c r="E42">
        <v>10.8</v>
      </c>
      <c r="F42">
        <v>0</v>
      </c>
      <c r="G42">
        <v>0</v>
      </c>
    </row>
    <row r="43" spans="1:7" ht="15" x14ac:dyDescent="0.25">
      <c r="A43" s="242" t="s">
        <v>291</v>
      </c>
      <c r="B43" t="s">
        <v>160</v>
      </c>
      <c r="C43">
        <v>33</v>
      </c>
      <c r="D43">
        <v>0</v>
      </c>
      <c r="E43">
        <v>0</v>
      </c>
      <c r="F43">
        <v>0</v>
      </c>
      <c r="G43">
        <v>0</v>
      </c>
    </row>
    <row r="44" spans="1:7" ht="15" x14ac:dyDescent="0.25">
      <c r="A44" s="242" t="s">
        <v>293</v>
      </c>
      <c r="B44">
        <v>86.6</v>
      </c>
      <c r="C44">
        <v>291.10000000000002</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284.8</v>
      </c>
      <c r="C46">
        <v>279.2</v>
      </c>
      <c r="D46">
        <v>76.8</v>
      </c>
      <c r="E46">
        <v>71.099999999999994</v>
      </c>
      <c r="F46">
        <v>0</v>
      </c>
      <c r="G46">
        <v>0</v>
      </c>
    </row>
    <row r="47" spans="1:7" ht="15" x14ac:dyDescent="0.25">
      <c r="A47" s="242" t="s">
        <v>296</v>
      </c>
      <c r="B47">
        <v>60.6</v>
      </c>
      <c r="C47">
        <v>51</v>
      </c>
      <c r="D47">
        <v>16.899999999999999</v>
      </c>
      <c r="E47">
        <v>17.3</v>
      </c>
      <c r="F47">
        <v>0</v>
      </c>
      <c r="G47">
        <v>0</v>
      </c>
    </row>
    <row r="48" spans="1:7" ht="15" x14ac:dyDescent="0.25">
      <c r="A48" s="242" t="s">
        <v>297</v>
      </c>
      <c r="B48">
        <v>0</v>
      </c>
      <c r="C48">
        <v>4.7</v>
      </c>
      <c r="D48">
        <v>1</v>
      </c>
      <c r="E48">
        <v>0.9</v>
      </c>
      <c r="F48">
        <v>0</v>
      </c>
      <c r="G48">
        <v>0</v>
      </c>
    </row>
    <row r="49" spans="1:7" ht="15" x14ac:dyDescent="0.25">
      <c r="A49" s="242" t="s">
        <v>298</v>
      </c>
      <c r="B49">
        <v>6388.4</v>
      </c>
      <c r="C49">
        <v>4519.8999999999996</v>
      </c>
      <c r="D49">
        <v>1131.5</v>
      </c>
      <c r="E49">
        <v>871.7</v>
      </c>
      <c r="F49">
        <v>738.6</v>
      </c>
      <c r="G49">
        <v>0</v>
      </c>
    </row>
    <row r="50" spans="1:7" ht="15" x14ac:dyDescent="0.25">
      <c r="A50" s="242" t="s">
        <v>299</v>
      </c>
      <c r="B50">
        <v>40.9</v>
      </c>
      <c r="C50">
        <v>4</v>
      </c>
      <c r="D50">
        <v>0</v>
      </c>
      <c r="E50">
        <v>20.9</v>
      </c>
      <c r="F50">
        <v>0</v>
      </c>
      <c r="G50">
        <v>0</v>
      </c>
    </row>
    <row r="51" spans="1:7" ht="15" x14ac:dyDescent="0.25">
      <c r="A51" s="242" t="s">
        <v>300</v>
      </c>
      <c r="B51">
        <v>184</v>
      </c>
      <c r="C51">
        <v>137.5</v>
      </c>
      <c r="D51">
        <v>0</v>
      </c>
      <c r="E51">
        <v>5.6</v>
      </c>
      <c r="F51">
        <v>0</v>
      </c>
      <c r="G51">
        <v>0</v>
      </c>
    </row>
    <row r="52" spans="1:7" ht="15" x14ac:dyDescent="0.25">
      <c r="A52" s="242" t="s">
        <v>301</v>
      </c>
      <c r="B52">
        <v>0.3</v>
      </c>
      <c r="C52">
        <v>0</v>
      </c>
      <c r="D52">
        <v>0</v>
      </c>
      <c r="E52">
        <v>0</v>
      </c>
      <c r="F52">
        <v>0</v>
      </c>
      <c r="G52">
        <v>0</v>
      </c>
    </row>
    <row r="53" spans="1:7" ht="15" x14ac:dyDescent="0.25">
      <c r="A53" s="242" t="s">
        <v>302</v>
      </c>
      <c r="B53">
        <v>147</v>
      </c>
      <c r="C53">
        <v>119.9</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10145.4</v>
      </c>
      <c r="C57">
        <v>9488.7000000000007</v>
      </c>
      <c r="D57">
        <v>2670.9</v>
      </c>
      <c r="E57">
        <v>2246.8000000000002</v>
      </c>
      <c r="F57">
        <v>738.6</v>
      </c>
      <c r="G57">
        <v>0</v>
      </c>
    </row>
    <row r="58" spans="1:7" ht="15" x14ac:dyDescent="0.25">
      <c r="A58" s="242" t="s">
        <v>306</v>
      </c>
      <c r="B58">
        <v>1568.2</v>
      </c>
      <c r="C58">
        <v>1487.1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11713.6</v>
      </c>
      <c r="C60">
        <v>10975.9</v>
      </c>
      <c r="D60">
        <v>2670.9</v>
      </c>
      <c r="E60">
        <v>2246.8000000000002</v>
      </c>
      <c r="F60">
        <v>771.7</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0292-A86B-4D3F-A607-9A73D2EF025B}">
  <dimension ref="A1:G72"/>
  <sheetViews>
    <sheetView topLeftCell="A17" workbookViewId="0">
      <selection activeCell="I36" sqref="I36"/>
    </sheetView>
  </sheetViews>
  <sheetFormatPr defaultRowHeight="13.2" x14ac:dyDescent="0.25"/>
  <cols>
    <col min="1" max="1" width="24.5546875" customWidth="1"/>
    <col min="2" max="2" width="16.44140625" customWidth="1"/>
    <col min="3" max="3" width="11.5546875" customWidth="1"/>
    <col min="4" max="4" width="12.33203125" customWidth="1"/>
    <col min="5" max="5" width="15.6640625" customWidth="1"/>
    <col min="6" max="6" width="14.33203125" customWidth="1"/>
    <col min="7" max="7" width="14.5546875" customWidth="1"/>
  </cols>
  <sheetData>
    <row r="1" spans="1:7" ht="15" x14ac:dyDescent="0.25">
      <c r="A1" s="242" t="s">
        <v>564</v>
      </c>
    </row>
    <row r="2" spans="1:7" ht="15" x14ac:dyDescent="0.25">
      <c r="A2" s="242" t="s">
        <v>565</v>
      </c>
    </row>
    <row r="3" spans="1:7" ht="15" x14ac:dyDescent="0.25">
      <c r="A3" s="242" t="s">
        <v>982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165.2</v>
      </c>
      <c r="C12">
        <v>12</v>
      </c>
      <c r="D12">
        <v>31.2</v>
      </c>
      <c r="E12">
        <v>78.7</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943</v>
      </c>
      <c r="B17">
        <v>0</v>
      </c>
      <c r="C17">
        <v>0</v>
      </c>
      <c r="D17">
        <v>19.7</v>
      </c>
      <c r="E17">
        <v>0</v>
      </c>
      <c r="F17">
        <v>0</v>
      </c>
      <c r="G17">
        <v>0</v>
      </c>
    </row>
    <row r="18" spans="1:7" ht="15" x14ac:dyDescent="0.25">
      <c r="A18" s="242" t="s">
        <v>582</v>
      </c>
      <c r="B18">
        <v>165</v>
      </c>
      <c r="C18">
        <v>0</v>
      </c>
      <c r="D18">
        <v>0</v>
      </c>
      <c r="E18">
        <v>0</v>
      </c>
      <c r="F18">
        <v>0</v>
      </c>
      <c r="G18">
        <v>0</v>
      </c>
    </row>
    <row r="19" spans="1:7" ht="15" x14ac:dyDescent="0.25">
      <c r="A19" s="242" t="s">
        <v>269</v>
      </c>
      <c r="B19">
        <v>0.2</v>
      </c>
      <c r="C19">
        <v>0.4</v>
      </c>
      <c r="D19">
        <v>0.6</v>
      </c>
      <c r="E19">
        <v>0.5</v>
      </c>
      <c r="F19">
        <v>0</v>
      </c>
      <c r="G19">
        <v>0</v>
      </c>
    </row>
    <row r="20" spans="1:7" ht="15" x14ac:dyDescent="0.25">
      <c r="A20" s="242" t="s">
        <v>27</v>
      </c>
    </row>
    <row r="21" spans="1:7" ht="15" x14ac:dyDescent="0.25">
      <c r="A21" s="242" t="s">
        <v>270</v>
      </c>
      <c r="B21">
        <v>2132</v>
      </c>
      <c r="C21">
        <v>863.4</v>
      </c>
      <c r="D21">
        <v>6993.7</v>
      </c>
      <c r="E21">
        <v>5046.8</v>
      </c>
      <c r="F21">
        <v>487.5</v>
      </c>
      <c r="G21">
        <v>0</v>
      </c>
    </row>
    <row r="22" spans="1:7" ht="15" x14ac:dyDescent="0.25">
      <c r="A22" s="242" t="s">
        <v>27</v>
      </c>
    </row>
    <row r="23" spans="1:7" ht="15" x14ac:dyDescent="0.25">
      <c r="A23" s="242" t="s">
        <v>271</v>
      </c>
      <c r="B23">
        <v>285.39999999999998</v>
      </c>
      <c r="C23">
        <v>31.7</v>
      </c>
      <c r="D23">
        <v>1104.2</v>
      </c>
      <c r="E23">
        <v>448.4</v>
      </c>
      <c r="F23">
        <v>0</v>
      </c>
      <c r="G23">
        <v>0</v>
      </c>
    </row>
    <row r="24" spans="1:7" ht="15" x14ac:dyDescent="0.25">
      <c r="A24" s="242" t="s">
        <v>27</v>
      </c>
    </row>
    <row r="25" spans="1:7" ht="15" x14ac:dyDescent="0.25">
      <c r="A25" s="242" t="s">
        <v>272</v>
      </c>
      <c r="B25">
        <v>86.4</v>
      </c>
      <c r="C25">
        <v>1027.5999999999999</v>
      </c>
      <c r="D25">
        <v>2518.5</v>
      </c>
      <c r="E25">
        <v>6476.7</v>
      </c>
      <c r="F25">
        <v>0</v>
      </c>
      <c r="G25">
        <v>0</v>
      </c>
    </row>
    <row r="26" spans="1:7" ht="15" x14ac:dyDescent="0.25">
      <c r="A26" s="242" t="s">
        <v>27</v>
      </c>
    </row>
    <row r="27" spans="1:7" ht="15" x14ac:dyDescent="0.25">
      <c r="A27" s="242" t="s">
        <v>273</v>
      </c>
      <c r="B27">
        <v>657</v>
      </c>
      <c r="C27">
        <v>211.4</v>
      </c>
      <c r="D27">
        <v>2398.4</v>
      </c>
      <c r="E27">
        <v>1200.5999999999999</v>
      </c>
      <c r="F27">
        <v>0</v>
      </c>
      <c r="G27">
        <v>0</v>
      </c>
    </row>
    <row r="28" spans="1:7" ht="15" x14ac:dyDescent="0.25">
      <c r="A28" s="242" t="s">
        <v>862</v>
      </c>
      <c r="B28">
        <v>0.1</v>
      </c>
      <c r="C28">
        <v>0.1</v>
      </c>
      <c r="D28">
        <v>0</v>
      </c>
      <c r="E28">
        <v>0</v>
      </c>
      <c r="F28">
        <v>0</v>
      </c>
      <c r="G28">
        <v>0</v>
      </c>
    </row>
    <row r="29" spans="1:7" ht="15" x14ac:dyDescent="0.25">
      <c r="A29" s="242" t="s">
        <v>274</v>
      </c>
      <c r="B29">
        <v>0.7</v>
      </c>
      <c r="C29">
        <v>1.3</v>
      </c>
      <c r="D29">
        <v>10.6</v>
      </c>
      <c r="E29">
        <v>119.3</v>
      </c>
      <c r="F29">
        <v>0</v>
      </c>
      <c r="G29">
        <v>0</v>
      </c>
    </row>
    <row r="30" spans="1:7" ht="15" x14ac:dyDescent="0.25">
      <c r="A30" s="242" t="s">
        <v>854</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464</v>
      </c>
      <c r="C32">
        <v>203.1</v>
      </c>
      <c r="D32">
        <v>1703.4</v>
      </c>
      <c r="E32">
        <v>580.4</v>
      </c>
      <c r="F32">
        <v>0</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0.5</v>
      </c>
      <c r="E34">
        <v>0.9</v>
      </c>
      <c r="F34">
        <v>0</v>
      </c>
      <c r="G34">
        <v>0</v>
      </c>
    </row>
    <row r="35" spans="1:7" ht="15" x14ac:dyDescent="0.25">
      <c r="A35" s="242" t="s">
        <v>898</v>
      </c>
      <c r="B35">
        <v>0.1</v>
      </c>
      <c r="C35">
        <v>0</v>
      </c>
      <c r="D35">
        <v>0</v>
      </c>
      <c r="E35">
        <v>0</v>
      </c>
      <c r="F35">
        <v>0</v>
      </c>
      <c r="G35">
        <v>0</v>
      </c>
    </row>
    <row r="36" spans="1:7" ht="15" x14ac:dyDescent="0.25">
      <c r="A36" s="242" t="s">
        <v>279</v>
      </c>
      <c r="B36">
        <v>29.7</v>
      </c>
      <c r="C36">
        <v>5.3</v>
      </c>
      <c r="D36">
        <v>38.299999999999997</v>
      </c>
      <c r="E36">
        <v>7</v>
      </c>
      <c r="F36">
        <v>0</v>
      </c>
      <c r="G36">
        <v>0</v>
      </c>
    </row>
    <row r="37" spans="1:7" ht="15" x14ac:dyDescent="0.25">
      <c r="A37" s="242" t="s">
        <v>280</v>
      </c>
      <c r="B37">
        <v>0</v>
      </c>
      <c r="C37">
        <v>0</v>
      </c>
      <c r="D37">
        <v>0</v>
      </c>
      <c r="E37" t="s">
        <v>160</v>
      </c>
      <c r="F37">
        <v>0</v>
      </c>
      <c r="G37">
        <v>0</v>
      </c>
    </row>
    <row r="38" spans="1:7" ht="15" x14ac:dyDescent="0.25">
      <c r="A38" s="242" t="s">
        <v>281</v>
      </c>
      <c r="B38">
        <v>153.69999999999999</v>
      </c>
      <c r="C38">
        <v>0</v>
      </c>
      <c r="D38">
        <v>639.20000000000005</v>
      </c>
      <c r="E38">
        <v>445.3</v>
      </c>
      <c r="F38">
        <v>0</v>
      </c>
      <c r="G38">
        <v>0</v>
      </c>
    </row>
    <row r="39" spans="1:7" ht="15" x14ac:dyDescent="0.25">
      <c r="A39" s="242" t="s">
        <v>27</v>
      </c>
    </row>
    <row r="40" spans="1:7" ht="15" x14ac:dyDescent="0.25">
      <c r="A40" s="242" t="s">
        <v>283</v>
      </c>
      <c r="B40">
        <v>85.9</v>
      </c>
      <c r="C40">
        <v>2.6</v>
      </c>
      <c r="D40">
        <v>161.5</v>
      </c>
      <c r="E40">
        <v>212.6</v>
      </c>
      <c r="F40">
        <v>0</v>
      </c>
      <c r="G40">
        <v>0</v>
      </c>
    </row>
    <row r="41" spans="1:7" ht="15" x14ac:dyDescent="0.25">
      <c r="A41" s="242" t="s">
        <v>284</v>
      </c>
      <c r="B41">
        <v>4.9000000000000004</v>
      </c>
      <c r="C41">
        <v>2.6</v>
      </c>
      <c r="D41">
        <v>0</v>
      </c>
      <c r="E41">
        <v>0</v>
      </c>
      <c r="F41">
        <v>0</v>
      </c>
      <c r="G41">
        <v>0</v>
      </c>
    </row>
    <row r="42" spans="1:7" ht="15" x14ac:dyDescent="0.25">
      <c r="A42" s="242" t="s">
        <v>285</v>
      </c>
      <c r="B42">
        <v>81</v>
      </c>
      <c r="C42">
        <v>0</v>
      </c>
      <c r="D42">
        <v>161.5</v>
      </c>
      <c r="E42">
        <v>212.6</v>
      </c>
      <c r="F42">
        <v>0</v>
      </c>
      <c r="G42">
        <v>0</v>
      </c>
    </row>
    <row r="43" spans="1:7" ht="15" x14ac:dyDescent="0.25">
      <c r="A43" s="242" t="s">
        <v>27</v>
      </c>
    </row>
    <row r="44" spans="1:7" ht="15" x14ac:dyDescent="0.25">
      <c r="A44" s="242" t="s">
        <v>286</v>
      </c>
      <c r="B44">
        <v>6605.7</v>
      </c>
      <c r="C44">
        <v>4287.2</v>
      </c>
      <c r="D44">
        <v>24681.7</v>
      </c>
      <c r="E44">
        <v>17077</v>
      </c>
      <c r="F44">
        <v>2187.1999999999998</v>
      </c>
      <c r="G44">
        <v>112</v>
      </c>
    </row>
    <row r="45" spans="1:7" ht="15" x14ac:dyDescent="0.25">
      <c r="A45" s="242" t="s">
        <v>287</v>
      </c>
      <c r="B45">
        <v>3.5</v>
      </c>
      <c r="C45">
        <v>4</v>
      </c>
      <c r="D45">
        <v>30.1</v>
      </c>
      <c r="E45">
        <v>24.1</v>
      </c>
      <c r="F45">
        <v>0</v>
      </c>
      <c r="G45">
        <v>0</v>
      </c>
    </row>
    <row r="46" spans="1:7" ht="15" x14ac:dyDescent="0.25">
      <c r="A46" s="242" t="s">
        <v>288</v>
      </c>
      <c r="B46">
        <v>200.4</v>
      </c>
      <c r="C46">
        <v>75.900000000000006</v>
      </c>
      <c r="D46">
        <v>178.7</v>
      </c>
      <c r="E46">
        <v>484.7</v>
      </c>
      <c r="F46">
        <v>9.9</v>
      </c>
      <c r="G46">
        <v>0</v>
      </c>
    </row>
    <row r="47" spans="1:7" ht="15" x14ac:dyDescent="0.25">
      <c r="A47" s="242" t="s">
        <v>289</v>
      </c>
      <c r="B47">
        <v>126.8</v>
      </c>
      <c r="C47">
        <v>115.1</v>
      </c>
      <c r="D47">
        <v>928.8</v>
      </c>
      <c r="E47">
        <v>417.7</v>
      </c>
      <c r="F47">
        <v>3.7</v>
      </c>
      <c r="G47">
        <v>0</v>
      </c>
    </row>
    <row r="48" spans="1:7" ht="15" x14ac:dyDescent="0.25">
      <c r="A48" s="242" t="s">
        <v>310</v>
      </c>
      <c r="B48">
        <v>0</v>
      </c>
      <c r="C48">
        <v>0</v>
      </c>
      <c r="D48">
        <v>0</v>
      </c>
      <c r="E48">
        <v>6.5</v>
      </c>
      <c r="F48">
        <v>0</v>
      </c>
      <c r="G48">
        <v>0</v>
      </c>
    </row>
    <row r="49" spans="1:7" ht="15" x14ac:dyDescent="0.25">
      <c r="A49" s="242" t="s">
        <v>290</v>
      </c>
      <c r="B49">
        <v>526.20000000000005</v>
      </c>
      <c r="C49">
        <v>177.9</v>
      </c>
      <c r="D49">
        <v>4651.8</v>
      </c>
      <c r="E49">
        <v>1888.6</v>
      </c>
      <c r="F49">
        <v>0</v>
      </c>
      <c r="G49">
        <v>0</v>
      </c>
    </row>
    <row r="50" spans="1:7" ht="15" x14ac:dyDescent="0.25">
      <c r="A50" s="242" t="s">
        <v>291</v>
      </c>
      <c r="B50">
        <v>30.9</v>
      </c>
      <c r="C50">
        <v>36.1</v>
      </c>
      <c r="D50">
        <v>203.7</v>
      </c>
      <c r="E50">
        <v>303.60000000000002</v>
      </c>
      <c r="F50">
        <v>0</v>
      </c>
      <c r="G50">
        <v>0</v>
      </c>
    </row>
    <row r="51" spans="1:7" ht="15" x14ac:dyDescent="0.25">
      <c r="A51" s="242" t="s">
        <v>292</v>
      </c>
      <c r="B51">
        <v>7.8</v>
      </c>
      <c r="C51">
        <v>14</v>
      </c>
      <c r="D51">
        <v>16.5</v>
      </c>
      <c r="E51">
        <v>0</v>
      </c>
      <c r="F51">
        <v>0</v>
      </c>
      <c r="G51">
        <v>0</v>
      </c>
    </row>
    <row r="52" spans="1:7" ht="15" x14ac:dyDescent="0.25">
      <c r="A52" s="242" t="s">
        <v>293</v>
      </c>
      <c r="B52">
        <v>80.8</v>
      </c>
      <c r="C52">
        <v>168.3</v>
      </c>
      <c r="D52">
        <v>675.9</v>
      </c>
      <c r="E52">
        <v>682.6</v>
      </c>
      <c r="F52">
        <v>0</v>
      </c>
      <c r="G52">
        <v>0</v>
      </c>
    </row>
    <row r="53" spans="1:7" ht="15" x14ac:dyDescent="0.25">
      <c r="A53" s="242" t="s">
        <v>384</v>
      </c>
      <c r="B53">
        <v>0</v>
      </c>
      <c r="C53">
        <v>0</v>
      </c>
      <c r="D53">
        <v>9.9</v>
      </c>
      <c r="E53">
        <v>20</v>
      </c>
      <c r="F53">
        <v>0</v>
      </c>
      <c r="G53">
        <v>0</v>
      </c>
    </row>
    <row r="54" spans="1:7" ht="15" x14ac:dyDescent="0.25">
      <c r="A54" s="242" t="s">
        <v>295</v>
      </c>
      <c r="B54">
        <v>274.2</v>
      </c>
      <c r="C54">
        <v>160.6</v>
      </c>
      <c r="D54">
        <v>702.1</v>
      </c>
      <c r="E54">
        <v>618.9</v>
      </c>
      <c r="F54">
        <v>13.4</v>
      </c>
      <c r="G54">
        <v>0</v>
      </c>
    </row>
    <row r="55" spans="1:7" ht="15" x14ac:dyDescent="0.25">
      <c r="A55" s="242" t="s">
        <v>296</v>
      </c>
      <c r="B55">
        <v>42.6</v>
      </c>
      <c r="C55">
        <v>37.5</v>
      </c>
      <c r="D55">
        <v>208.4</v>
      </c>
      <c r="E55">
        <v>183.4</v>
      </c>
      <c r="F55">
        <v>0</v>
      </c>
      <c r="G55">
        <v>0</v>
      </c>
    </row>
    <row r="56" spans="1:7" ht="15" x14ac:dyDescent="0.25">
      <c r="A56" s="242" t="s">
        <v>297</v>
      </c>
      <c r="B56">
        <v>0.7</v>
      </c>
      <c r="C56">
        <v>0.9</v>
      </c>
      <c r="D56">
        <v>8.9</v>
      </c>
      <c r="E56">
        <v>14.1</v>
      </c>
      <c r="F56">
        <v>0</v>
      </c>
      <c r="G56">
        <v>0</v>
      </c>
    </row>
    <row r="57" spans="1:7" ht="15" x14ac:dyDescent="0.25">
      <c r="A57" s="242" t="s">
        <v>298</v>
      </c>
      <c r="B57">
        <v>4801.6000000000004</v>
      </c>
      <c r="C57">
        <v>3246</v>
      </c>
      <c r="D57">
        <v>15697.4</v>
      </c>
      <c r="E57">
        <v>11077.6</v>
      </c>
      <c r="F57">
        <v>2142</v>
      </c>
      <c r="G57">
        <v>112</v>
      </c>
    </row>
    <row r="58" spans="1:7" ht="15" x14ac:dyDescent="0.25">
      <c r="A58" s="242" t="s">
        <v>299</v>
      </c>
      <c r="B58">
        <v>88.8</v>
      </c>
      <c r="C58">
        <v>35.799999999999997</v>
      </c>
      <c r="D58">
        <v>203.7</v>
      </c>
      <c r="E58">
        <v>248.6</v>
      </c>
      <c r="F58">
        <v>7.1</v>
      </c>
      <c r="G58">
        <v>0</v>
      </c>
    </row>
    <row r="59" spans="1:7" ht="15" x14ac:dyDescent="0.25">
      <c r="A59" s="242" t="s">
        <v>300</v>
      </c>
      <c r="B59">
        <v>187.1</v>
      </c>
      <c r="C59">
        <v>72.3</v>
      </c>
      <c r="D59">
        <v>392.4</v>
      </c>
      <c r="E59">
        <v>267.2</v>
      </c>
      <c r="F59">
        <v>0</v>
      </c>
      <c r="G59">
        <v>0</v>
      </c>
    </row>
    <row r="60" spans="1:7" ht="15" x14ac:dyDescent="0.25">
      <c r="A60" s="242" t="s">
        <v>301</v>
      </c>
      <c r="B60">
        <v>0.3</v>
      </c>
      <c r="C60">
        <v>0.3</v>
      </c>
      <c r="D60">
        <v>0</v>
      </c>
      <c r="E60">
        <v>243.4</v>
      </c>
      <c r="F60">
        <v>0</v>
      </c>
      <c r="G60">
        <v>0</v>
      </c>
    </row>
    <row r="61" spans="1:7" ht="15" x14ac:dyDescent="0.25">
      <c r="A61" s="242" t="s">
        <v>302</v>
      </c>
      <c r="B61">
        <v>89.1</v>
      </c>
      <c r="C61">
        <v>79.2</v>
      </c>
      <c r="D61">
        <v>351.8</v>
      </c>
      <c r="E61">
        <v>409.2</v>
      </c>
      <c r="F61">
        <v>3.9</v>
      </c>
      <c r="G61">
        <v>0</v>
      </c>
    </row>
    <row r="62" spans="1:7" ht="15" x14ac:dyDescent="0.25">
      <c r="A62" s="242" t="s">
        <v>385</v>
      </c>
      <c r="B62">
        <v>0</v>
      </c>
      <c r="C62">
        <v>0</v>
      </c>
      <c r="D62">
        <v>7.6</v>
      </c>
      <c r="E62">
        <v>0</v>
      </c>
      <c r="F62">
        <v>0</v>
      </c>
      <c r="G62">
        <v>0</v>
      </c>
    </row>
    <row r="63" spans="1:7" ht="15" x14ac:dyDescent="0.25">
      <c r="A63" s="242" t="s">
        <v>303</v>
      </c>
      <c r="B63">
        <v>14.2</v>
      </c>
      <c r="C63">
        <v>10.5</v>
      </c>
      <c r="D63">
        <v>60.5</v>
      </c>
      <c r="E63">
        <v>55.3</v>
      </c>
      <c r="F63">
        <v>7.2</v>
      </c>
      <c r="G63">
        <v>0</v>
      </c>
    </row>
    <row r="64" spans="1:7" ht="15" x14ac:dyDescent="0.25">
      <c r="A64" s="242" t="s">
        <v>304</v>
      </c>
      <c r="B64">
        <v>130.5</v>
      </c>
      <c r="C64">
        <v>53</v>
      </c>
      <c r="D64">
        <v>353.6</v>
      </c>
      <c r="E64">
        <v>131.6</v>
      </c>
      <c r="F64">
        <v>0</v>
      </c>
      <c r="G64">
        <v>0</v>
      </c>
    </row>
    <row r="65" spans="1:7" ht="15" x14ac:dyDescent="0.25">
      <c r="A65" s="242" t="s">
        <v>573</v>
      </c>
      <c r="B65" t="s">
        <v>118</v>
      </c>
      <c r="C65" t="s">
        <v>26</v>
      </c>
      <c r="D65" t="s">
        <v>118</v>
      </c>
      <c r="E65" t="s">
        <v>118</v>
      </c>
      <c r="F65" t="s">
        <v>118</v>
      </c>
      <c r="G65" t="s">
        <v>108</v>
      </c>
    </row>
    <row r="66" spans="1:7" ht="15" x14ac:dyDescent="0.25">
      <c r="A66" s="242" t="s">
        <v>305</v>
      </c>
      <c r="B66">
        <v>10017.5</v>
      </c>
      <c r="C66">
        <v>6436</v>
      </c>
      <c r="D66">
        <v>37889.199999999997</v>
      </c>
      <c r="E66">
        <v>30540.799999999999</v>
      </c>
      <c r="F66">
        <v>2674.8</v>
      </c>
      <c r="G66">
        <v>112</v>
      </c>
    </row>
    <row r="67" spans="1:7" ht="15" x14ac:dyDescent="0.25">
      <c r="A67" s="242" t="s">
        <v>306</v>
      </c>
      <c r="B67">
        <v>2180.6999999999998</v>
      </c>
      <c r="C67">
        <v>1189.4000000000001</v>
      </c>
      <c r="D67">
        <v>0</v>
      </c>
      <c r="E67">
        <v>0</v>
      </c>
      <c r="F67">
        <v>123.4</v>
      </c>
      <c r="G67">
        <v>0</v>
      </c>
    </row>
    <row r="68" spans="1:7" ht="15" x14ac:dyDescent="0.25">
      <c r="A68" s="242" t="s">
        <v>573</v>
      </c>
      <c r="B68" t="s">
        <v>118</v>
      </c>
      <c r="C68" t="s">
        <v>26</v>
      </c>
      <c r="D68" t="s">
        <v>118</v>
      </c>
      <c r="E68" t="s">
        <v>118</v>
      </c>
      <c r="F68" t="s">
        <v>118</v>
      </c>
      <c r="G68" t="s">
        <v>108</v>
      </c>
    </row>
    <row r="69" spans="1:7" ht="15" x14ac:dyDescent="0.25">
      <c r="A69" s="242" t="s">
        <v>307</v>
      </c>
      <c r="B69">
        <v>12198.2</v>
      </c>
      <c r="C69">
        <v>7625.4</v>
      </c>
      <c r="D69">
        <v>37889.199999999997</v>
      </c>
      <c r="E69">
        <v>30540.799999999999</v>
      </c>
      <c r="F69">
        <v>2798.2</v>
      </c>
      <c r="G69">
        <v>112</v>
      </c>
    </row>
    <row r="70" spans="1:7" ht="15" x14ac:dyDescent="0.25">
      <c r="A70" s="242" t="s">
        <v>308</v>
      </c>
      <c r="B70" t="s">
        <v>25</v>
      </c>
      <c r="C70" t="s">
        <v>25</v>
      </c>
      <c r="D70">
        <v>0</v>
      </c>
      <c r="E70">
        <v>0</v>
      </c>
      <c r="F70" t="s">
        <v>25</v>
      </c>
      <c r="G70" t="s">
        <v>25</v>
      </c>
    </row>
    <row r="71" spans="1:7" ht="15" x14ac:dyDescent="0.25">
      <c r="A71" s="242" t="s">
        <v>309</v>
      </c>
      <c r="B71">
        <v>52</v>
      </c>
      <c r="C71">
        <v>0</v>
      </c>
      <c r="D71" t="s">
        <v>25</v>
      </c>
      <c r="E71" t="s">
        <v>25</v>
      </c>
      <c r="F71">
        <v>0</v>
      </c>
      <c r="G71">
        <v>0</v>
      </c>
    </row>
    <row r="72" spans="1:7" ht="15" x14ac:dyDescent="0.25">
      <c r="A72" s="242" t="s">
        <v>573</v>
      </c>
      <c r="B72" t="s">
        <v>118</v>
      </c>
      <c r="C72" t="s">
        <v>26</v>
      </c>
      <c r="D72" t="s">
        <v>118</v>
      </c>
      <c r="E72" t="s">
        <v>118</v>
      </c>
      <c r="F72" t="s">
        <v>118</v>
      </c>
      <c r="G72" t="s">
        <v>108</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64-7F7C-4028-B91D-35963544947A}">
  <dimension ref="A1:G62"/>
  <sheetViews>
    <sheetView topLeftCell="A19" workbookViewId="0">
      <selection activeCell="P18" sqref="P18"/>
    </sheetView>
  </sheetViews>
  <sheetFormatPr defaultRowHeight="13.2" x14ac:dyDescent="0.25"/>
  <cols>
    <col min="1" max="1" width="30.44140625" customWidth="1"/>
  </cols>
  <sheetData>
    <row r="1" spans="1:7" ht="15" x14ac:dyDescent="0.25">
      <c r="A1" s="242" t="s">
        <v>564</v>
      </c>
    </row>
    <row r="2" spans="1:7" ht="15" x14ac:dyDescent="0.25">
      <c r="A2" s="242" t="s">
        <v>565</v>
      </c>
    </row>
    <row r="3" spans="1:7" ht="15" x14ac:dyDescent="0.25">
      <c r="A3" s="242" t="s">
        <v>904</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567</v>
      </c>
    </row>
    <row r="11" spans="1:7" ht="15" x14ac:dyDescent="0.25">
      <c r="A11" s="242" t="s">
        <v>578</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1255.4000000000001</v>
      </c>
      <c r="C16">
        <v>770.2</v>
      </c>
      <c r="D16">
        <v>236.6</v>
      </c>
      <c r="E16">
        <v>272</v>
      </c>
      <c r="F16">
        <v>0</v>
      </c>
      <c r="G16">
        <v>0</v>
      </c>
    </row>
    <row r="17" spans="1:7" ht="15" x14ac:dyDescent="0.25">
      <c r="A17" s="242" t="s">
        <v>27</v>
      </c>
    </row>
    <row r="18" spans="1:7" ht="15" x14ac:dyDescent="0.25">
      <c r="A18" s="242" t="s">
        <v>271</v>
      </c>
      <c r="B18">
        <v>133.5</v>
      </c>
      <c r="C18">
        <v>85.3</v>
      </c>
      <c r="D18">
        <v>32.9</v>
      </c>
      <c r="E18">
        <v>9.3000000000000007</v>
      </c>
      <c r="F18">
        <v>0</v>
      </c>
      <c r="G18">
        <v>0</v>
      </c>
    </row>
    <row r="19" spans="1:7" ht="15" x14ac:dyDescent="0.25">
      <c r="A19" s="242" t="s">
        <v>27</v>
      </c>
    </row>
    <row r="20" spans="1:7" ht="15" x14ac:dyDescent="0.25">
      <c r="A20" s="242" t="s">
        <v>272</v>
      </c>
      <c r="B20">
        <v>204.5</v>
      </c>
      <c r="C20">
        <v>2951.3</v>
      </c>
      <c r="D20">
        <v>434.8</v>
      </c>
      <c r="E20">
        <v>420.6</v>
      </c>
      <c r="F20">
        <v>0</v>
      </c>
      <c r="G20">
        <v>0</v>
      </c>
    </row>
    <row r="21" spans="1:7" ht="15" x14ac:dyDescent="0.25">
      <c r="A21" s="242" t="s">
        <v>27</v>
      </c>
    </row>
    <row r="22" spans="1:7" ht="15" x14ac:dyDescent="0.25">
      <c r="A22" s="242" t="s">
        <v>273</v>
      </c>
      <c r="B22">
        <v>12.3</v>
      </c>
      <c r="C22">
        <v>62.9</v>
      </c>
      <c r="D22">
        <v>4.4000000000000004</v>
      </c>
      <c r="E22">
        <v>1.6</v>
      </c>
      <c r="F22">
        <v>0</v>
      </c>
      <c r="G22">
        <v>0</v>
      </c>
    </row>
    <row r="23" spans="1:7" ht="15" x14ac:dyDescent="0.25">
      <c r="A23" s="242" t="s">
        <v>862</v>
      </c>
      <c r="B23">
        <v>0.6</v>
      </c>
      <c r="C23">
        <v>0</v>
      </c>
      <c r="D23">
        <v>0</v>
      </c>
      <c r="E23">
        <v>0</v>
      </c>
      <c r="F23">
        <v>0</v>
      </c>
      <c r="G23">
        <v>0</v>
      </c>
    </row>
    <row r="24" spans="1:7" ht="15" x14ac:dyDescent="0.25">
      <c r="A24" s="242" t="s">
        <v>274</v>
      </c>
      <c r="B24">
        <v>0.4</v>
      </c>
      <c r="C24">
        <v>23.6</v>
      </c>
      <c r="D24">
        <v>1.9</v>
      </c>
      <c r="E24" t="s">
        <v>160</v>
      </c>
      <c r="F24">
        <v>0</v>
      </c>
      <c r="G24">
        <v>0</v>
      </c>
    </row>
    <row r="25" spans="1:7" ht="15" x14ac:dyDescent="0.25">
      <c r="A25" s="242" t="s">
        <v>586</v>
      </c>
      <c r="B25">
        <v>0.2</v>
      </c>
      <c r="C25">
        <v>0</v>
      </c>
      <c r="D25">
        <v>0</v>
      </c>
      <c r="E25">
        <v>0</v>
      </c>
      <c r="F25">
        <v>0</v>
      </c>
      <c r="G25">
        <v>0</v>
      </c>
    </row>
    <row r="26" spans="1:7" ht="15" x14ac:dyDescent="0.25">
      <c r="A26" s="242" t="s">
        <v>275</v>
      </c>
      <c r="B26">
        <v>7</v>
      </c>
      <c r="C26">
        <v>6.4</v>
      </c>
      <c r="D26">
        <v>1.8</v>
      </c>
      <c r="E26">
        <v>0.8</v>
      </c>
      <c r="F26">
        <v>0</v>
      </c>
      <c r="G26">
        <v>0</v>
      </c>
    </row>
    <row r="27" spans="1:7" ht="15" x14ac:dyDescent="0.25">
      <c r="A27" s="242" t="s">
        <v>276</v>
      </c>
      <c r="B27">
        <v>0.5</v>
      </c>
      <c r="C27">
        <v>1</v>
      </c>
      <c r="D27">
        <v>0.7</v>
      </c>
      <c r="E27">
        <v>0</v>
      </c>
      <c r="F27">
        <v>0</v>
      </c>
      <c r="G27">
        <v>0</v>
      </c>
    </row>
    <row r="28" spans="1:7" ht="15" x14ac:dyDescent="0.25">
      <c r="A28" s="242" t="s">
        <v>898</v>
      </c>
      <c r="B28">
        <v>0.1</v>
      </c>
      <c r="C28">
        <v>0</v>
      </c>
      <c r="D28">
        <v>0</v>
      </c>
      <c r="E28">
        <v>0</v>
      </c>
      <c r="F28">
        <v>0</v>
      </c>
      <c r="G28">
        <v>0</v>
      </c>
    </row>
    <row r="29" spans="1:7" ht="15" x14ac:dyDescent="0.25">
      <c r="A29" s="242" t="s">
        <v>279</v>
      </c>
      <c r="B29">
        <v>3.3</v>
      </c>
      <c r="C29">
        <v>2</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7412.1</v>
      </c>
      <c r="C38">
        <v>5933.8</v>
      </c>
      <c r="D38">
        <v>1334.4</v>
      </c>
      <c r="E38">
        <v>897.8</v>
      </c>
      <c r="F38">
        <v>127.2</v>
      </c>
      <c r="G38">
        <v>0</v>
      </c>
    </row>
    <row r="39" spans="1:7" ht="15" x14ac:dyDescent="0.25">
      <c r="A39" s="242" t="s">
        <v>287</v>
      </c>
      <c r="B39">
        <v>0</v>
      </c>
      <c r="C39">
        <v>8</v>
      </c>
      <c r="D39">
        <v>4.8</v>
      </c>
      <c r="E39">
        <v>4.4000000000000004</v>
      </c>
      <c r="F39">
        <v>0</v>
      </c>
      <c r="G39">
        <v>0</v>
      </c>
    </row>
    <row r="40" spans="1:7" ht="15" x14ac:dyDescent="0.25">
      <c r="A40" s="242" t="s">
        <v>288</v>
      </c>
      <c r="B40">
        <v>35</v>
      </c>
      <c r="C40">
        <v>201.9</v>
      </c>
      <c r="D40">
        <v>0</v>
      </c>
      <c r="E40">
        <v>11.8</v>
      </c>
      <c r="F40">
        <v>0</v>
      </c>
      <c r="G40">
        <v>0</v>
      </c>
    </row>
    <row r="41" spans="1:7" ht="15" x14ac:dyDescent="0.25">
      <c r="A41" s="242" t="s">
        <v>289</v>
      </c>
      <c r="B41">
        <v>724.6</v>
      </c>
      <c r="C41">
        <v>34.700000000000003</v>
      </c>
      <c r="D41">
        <v>40.6</v>
      </c>
      <c r="E41">
        <v>10.1</v>
      </c>
      <c r="F41">
        <v>0</v>
      </c>
      <c r="G41">
        <v>0</v>
      </c>
    </row>
    <row r="42" spans="1:7" ht="15" x14ac:dyDescent="0.25">
      <c r="A42" s="242" t="s">
        <v>290</v>
      </c>
      <c r="B42">
        <v>359.9</v>
      </c>
      <c r="C42">
        <v>242</v>
      </c>
      <c r="D42">
        <v>334.2</v>
      </c>
      <c r="E42">
        <v>10.8</v>
      </c>
      <c r="F42">
        <v>0</v>
      </c>
      <c r="G42">
        <v>0</v>
      </c>
    </row>
    <row r="43" spans="1:7" ht="15" x14ac:dyDescent="0.25">
      <c r="A43" s="242" t="s">
        <v>291</v>
      </c>
      <c r="B43" t="s">
        <v>160</v>
      </c>
      <c r="C43">
        <v>33</v>
      </c>
      <c r="D43">
        <v>0</v>
      </c>
      <c r="E43">
        <v>0</v>
      </c>
      <c r="F43">
        <v>0</v>
      </c>
      <c r="G43">
        <v>0</v>
      </c>
    </row>
    <row r="44" spans="1:7" ht="15" x14ac:dyDescent="0.25">
      <c r="A44" s="242" t="s">
        <v>293</v>
      </c>
      <c r="B44">
        <v>79.099999999999994</v>
      </c>
      <c r="C44">
        <v>283.60000000000002</v>
      </c>
      <c r="D44">
        <v>19.399999999999999</v>
      </c>
      <c r="E44">
        <v>0</v>
      </c>
      <c r="F44">
        <v>0</v>
      </c>
      <c r="G44">
        <v>0</v>
      </c>
    </row>
    <row r="45" spans="1:7" ht="15" x14ac:dyDescent="0.25">
      <c r="A45" s="242" t="s">
        <v>295</v>
      </c>
      <c r="B45">
        <v>310.3</v>
      </c>
      <c r="C45">
        <v>251</v>
      </c>
      <c r="D45">
        <v>10.8</v>
      </c>
      <c r="E45">
        <v>71.099999999999994</v>
      </c>
      <c r="F45">
        <v>0</v>
      </c>
      <c r="G45">
        <v>0</v>
      </c>
    </row>
    <row r="46" spans="1:7" ht="15" x14ac:dyDescent="0.25">
      <c r="A46" s="242" t="s">
        <v>296</v>
      </c>
      <c r="B46">
        <v>60.6</v>
      </c>
      <c r="C46">
        <v>57.9</v>
      </c>
      <c r="D46">
        <v>16.899999999999999</v>
      </c>
      <c r="E46">
        <v>10</v>
      </c>
      <c r="F46">
        <v>0</v>
      </c>
      <c r="G46">
        <v>0</v>
      </c>
    </row>
    <row r="47" spans="1:7" ht="15" x14ac:dyDescent="0.25">
      <c r="A47" s="242" t="s">
        <v>297</v>
      </c>
      <c r="B47">
        <v>0</v>
      </c>
      <c r="C47">
        <v>1.5</v>
      </c>
      <c r="D47">
        <v>1</v>
      </c>
      <c r="E47">
        <v>0.9</v>
      </c>
      <c r="F47">
        <v>0</v>
      </c>
      <c r="G47">
        <v>0</v>
      </c>
    </row>
    <row r="48" spans="1:7" ht="15" x14ac:dyDescent="0.25">
      <c r="A48" s="242" t="s">
        <v>298</v>
      </c>
      <c r="B48">
        <v>5470.3</v>
      </c>
      <c r="C48">
        <v>4555.3999999999996</v>
      </c>
      <c r="D48">
        <v>901.8</v>
      </c>
      <c r="E48">
        <v>688.9</v>
      </c>
      <c r="F48">
        <v>127.2</v>
      </c>
      <c r="G48">
        <v>0</v>
      </c>
    </row>
    <row r="49" spans="1:7" ht="15" x14ac:dyDescent="0.25">
      <c r="A49" s="242" t="s">
        <v>299</v>
      </c>
      <c r="B49">
        <v>40.9</v>
      </c>
      <c r="C49">
        <v>0</v>
      </c>
      <c r="D49">
        <v>0</v>
      </c>
      <c r="E49">
        <v>20.9</v>
      </c>
      <c r="F49">
        <v>0</v>
      </c>
      <c r="G49">
        <v>0</v>
      </c>
    </row>
    <row r="50" spans="1:7" ht="15" x14ac:dyDescent="0.25">
      <c r="A50" s="242" t="s">
        <v>300</v>
      </c>
      <c r="B50">
        <v>186.5</v>
      </c>
      <c r="C50">
        <v>137.5</v>
      </c>
      <c r="D50">
        <v>0</v>
      </c>
      <c r="E50">
        <v>5.6</v>
      </c>
      <c r="F50">
        <v>0</v>
      </c>
      <c r="G50">
        <v>0</v>
      </c>
    </row>
    <row r="51" spans="1:7" ht="15" x14ac:dyDescent="0.25">
      <c r="A51" s="242" t="s">
        <v>301</v>
      </c>
      <c r="B51">
        <v>0.3</v>
      </c>
      <c r="C51">
        <v>0</v>
      </c>
      <c r="D51">
        <v>0</v>
      </c>
      <c r="E51">
        <v>0</v>
      </c>
      <c r="F51">
        <v>0</v>
      </c>
      <c r="G51">
        <v>0</v>
      </c>
    </row>
    <row r="52" spans="1:7" ht="15" x14ac:dyDescent="0.25">
      <c r="A52" s="242" t="s">
        <v>302</v>
      </c>
      <c r="B52">
        <v>127</v>
      </c>
      <c r="C52">
        <v>127.4</v>
      </c>
      <c r="D52">
        <v>0</v>
      </c>
      <c r="E52">
        <v>34.799999999999997</v>
      </c>
      <c r="F52">
        <v>0</v>
      </c>
      <c r="G52">
        <v>0</v>
      </c>
    </row>
    <row r="53" spans="1:7" ht="15" x14ac:dyDescent="0.25">
      <c r="A53" s="242" t="s">
        <v>303</v>
      </c>
      <c r="B53">
        <v>17.600000000000001</v>
      </c>
      <c r="C53">
        <v>0</v>
      </c>
      <c r="D53">
        <v>5</v>
      </c>
      <c r="E53">
        <v>0</v>
      </c>
      <c r="F53">
        <v>0</v>
      </c>
      <c r="G53">
        <v>0</v>
      </c>
    </row>
    <row r="54" spans="1:7" ht="15" x14ac:dyDescent="0.25">
      <c r="A54" s="242" t="s">
        <v>304</v>
      </c>
      <c r="B54">
        <v>0</v>
      </c>
      <c r="C54">
        <v>0</v>
      </c>
      <c r="D54">
        <v>0</v>
      </c>
      <c r="E54">
        <v>28.5</v>
      </c>
      <c r="F54">
        <v>0</v>
      </c>
      <c r="G54">
        <v>0</v>
      </c>
    </row>
    <row r="55" spans="1:7" ht="15" x14ac:dyDescent="0.25">
      <c r="A55" s="242" t="s">
        <v>573</v>
      </c>
      <c r="B55" t="s">
        <v>26</v>
      </c>
      <c r="C55" t="s">
        <v>108</v>
      </c>
      <c r="D55" t="s">
        <v>118</v>
      </c>
      <c r="E55" t="s">
        <v>108</v>
      </c>
      <c r="F55" t="s">
        <v>165</v>
      </c>
      <c r="G55" t="s">
        <v>443</v>
      </c>
    </row>
    <row r="56" spans="1:7" ht="15" x14ac:dyDescent="0.25">
      <c r="A56" s="242" t="s">
        <v>305</v>
      </c>
      <c r="B56">
        <v>9088.9</v>
      </c>
      <c r="C56">
        <v>9908.7000000000007</v>
      </c>
      <c r="D56">
        <v>2058.5</v>
      </c>
      <c r="E56">
        <v>1601.3</v>
      </c>
      <c r="F56">
        <v>127.2</v>
      </c>
      <c r="G56">
        <v>0</v>
      </c>
    </row>
    <row r="57" spans="1:7" ht="15" x14ac:dyDescent="0.25">
      <c r="A57" s="242" t="s">
        <v>306</v>
      </c>
      <c r="B57">
        <v>1421.1</v>
      </c>
      <c r="C57">
        <v>1485.6</v>
      </c>
      <c r="D57">
        <v>0</v>
      </c>
      <c r="E57">
        <v>0</v>
      </c>
      <c r="F57">
        <v>33</v>
      </c>
      <c r="G57">
        <v>0</v>
      </c>
    </row>
    <row r="58" spans="1:7" ht="15" x14ac:dyDescent="0.25">
      <c r="A58" s="242" t="s">
        <v>573</v>
      </c>
      <c r="B58" t="s">
        <v>26</v>
      </c>
      <c r="C58" t="s">
        <v>108</v>
      </c>
      <c r="D58" t="s">
        <v>118</v>
      </c>
      <c r="E58" t="s">
        <v>108</v>
      </c>
      <c r="F58" t="s">
        <v>165</v>
      </c>
      <c r="G58" t="s">
        <v>443</v>
      </c>
    </row>
    <row r="59" spans="1:7" ht="15" x14ac:dyDescent="0.25">
      <c r="A59" s="242" t="s">
        <v>307</v>
      </c>
      <c r="B59">
        <v>10510</v>
      </c>
      <c r="C59">
        <v>11394.3</v>
      </c>
      <c r="D59">
        <v>2058.5</v>
      </c>
      <c r="E59">
        <v>1601.3</v>
      </c>
      <c r="F59">
        <v>160.30000000000001</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26</v>
      </c>
      <c r="C62" t="s">
        <v>108</v>
      </c>
      <c r="D62" t="s">
        <v>118</v>
      </c>
      <c r="E62" t="s">
        <v>108</v>
      </c>
      <c r="F62" t="s">
        <v>165</v>
      </c>
      <c r="G62" t="s">
        <v>443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AD00-B84F-4167-85A8-8FDB782CC966}">
  <dimension ref="A1:G62"/>
  <sheetViews>
    <sheetView workbookViewId="0">
      <selection activeCell="B7" sqref="B7"/>
    </sheetView>
  </sheetViews>
  <sheetFormatPr defaultRowHeight="13.2" x14ac:dyDescent="0.25"/>
  <cols>
    <col min="1" max="1" width="29.6640625" customWidth="1"/>
    <col min="2" max="2" width="14.6640625" customWidth="1"/>
    <col min="3" max="3" width="11.109375" customWidth="1"/>
    <col min="4" max="4" width="12.44140625" customWidth="1"/>
    <col min="5" max="5" width="11.88671875" customWidth="1"/>
    <col min="6" max="6" width="12.6640625" customWidth="1"/>
    <col min="7" max="7" width="10.88671875" customWidth="1"/>
  </cols>
  <sheetData>
    <row r="1" spans="1:7" ht="15" x14ac:dyDescent="0.25">
      <c r="A1" s="242" t="s">
        <v>564</v>
      </c>
    </row>
    <row r="2" spans="1:7" ht="15" x14ac:dyDescent="0.25">
      <c r="A2" s="242" t="s">
        <v>565</v>
      </c>
    </row>
    <row r="3" spans="1:7" ht="15" x14ac:dyDescent="0.25">
      <c r="A3" s="242" t="s">
        <v>903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1189.4000000000001</v>
      </c>
      <c r="C16">
        <v>854</v>
      </c>
      <c r="D16">
        <v>186.2</v>
      </c>
      <c r="E16">
        <v>137</v>
      </c>
      <c r="F16">
        <v>0</v>
      </c>
      <c r="G16">
        <v>0</v>
      </c>
    </row>
    <row r="17" spans="1:7" ht="15" x14ac:dyDescent="0.25">
      <c r="A17" s="242" t="s">
        <v>27</v>
      </c>
    </row>
    <row r="18" spans="1:7" ht="15" x14ac:dyDescent="0.25">
      <c r="A18" s="242" t="s">
        <v>271</v>
      </c>
      <c r="B18">
        <v>131.19999999999999</v>
      </c>
      <c r="C18">
        <v>90.8</v>
      </c>
      <c r="D18">
        <v>14.2</v>
      </c>
      <c r="E18">
        <v>3.9</v>
      </c>
      <c r="F18">
        <v>0</v>
      </c>
      <c r="G18">
        <v>0</v>
      </c>
    </row>
    <row r="19" spans="1:7" ht="15" x14ac:dyDescent="0.25">
      <c r="A19" s="242" t="s">
        <v>27</v>
      </c>
    </row>
    <row r="20" spans="1:7" ht="15" x14ac:dyDescent="0.25">
      <c r="A20" s="242" t="s">
        <v>272</v>
      </c>
      <c r="B20">
        <v>340.5</v>
      </c>
      <c r="C20">
        <v>3087.3</v>
      </c>
      <c r="D20">
        <v>295.10000000000002</v>
      </c>
      <c r="E20">
        <v>279.5</v>
      </c>
      <c r="F20">
        <v>0</v>
      </c>
      <c r="G20">
        <v>0</v>
      </c>
    </row>
    <row r="21" spans="1:7" ht="15" x14ac:dyDescent="0.25">
      <c r="A21" s="242" t="s">
        <v>27</v>
      </c>
    </row>
    <row r="22" spans="1:7" ht="15" x14ac:dyDescent="0.25">
      <c r="A22" s="242" t="s">
        <v>273</v>
      </c>
      <c r="B22">
        <v>13.1</v>
      </c>
      <c r="C22">
        <v>39.4</v>
      </c>
      <c r="D22">
        <v>2.6</v>
      </c>
      <c r="E22">
        <v>1</v>
      </c>
      <c r="F22">
        <v>0</v>
      </c>
      <c r="G22">
        <v>0</v>
      </c>
    </row>
    <row r="23" spans="1:7" ht="15" x14ac:dyDescent="0.25">
      <c r="A23" s="242" t="s">
        <v>862</v>
      </c>
      <c r="B23">
        <v>0.6</v>
      </c>
      <c r="C23">
        <v>0</v>
      </c>
      <c r="D23">
        <v>0</v>
      </c>
      <c r="E23">
        <v>0</v>
      </c>
      <c r="F23">
        <v>0</v>
      </c>
      <c r="G23">
        <v>0</v>
      </c>
    </row>
    <row r="24" spans="1:7" ht="15" x14ac:dyDescent="0.25">
      <c r="A24" s="242" t="s">
        <v>274</v>
      </c>
      <c r="B24">
        <v>0.9</v>
      </c>
      <c r="C24">
        <v>0.1</v>
      </c>
      <c r="D24">
        <v>0.4</v>
      </c>
      <c r="E24" t="s">
        <v>160</v>
      </c>
      <c r="F24">
        <v>0</v>
      </c>
      <c r="G24">
        <v>0</v>
      </c>
    </row>
    <row r="25" spans="1:7" ht="15" x14ac:dyDescent="0.25">
      <c r="A25" s="242" t="s">
        <v>586</v>
      </c>
      <c r="B25">
        <v>0.2</v>
      </c>
      <c r="C25">
        <v>0</v>
      </c>
      <c r="D25">
        <v>0</v>
      </c>
      <c r="E25">
        <v>0</v>
      </c>
      <c r="F25">
        <v>0</v>
      </c>
      <c r="G25">
        <v>0</v>
      </c>
    </row>
    <row r="26" spans="1:7" ht="15" x14ac:dyDescent="0.25">
      <c r="A26" s="242" t="s">
        <v>275</v>
      </c>
      <c r="B26">
        <v>7.1</v>
      </c>
      <c r="C26">
        <v>6.2</v>
      </c>
      <c r="D26">
        <v>1.7</v>
      </c>
      <c r="E26">
        <v>0.4</v>
      </c>
      <c r="F26">
        <v>0</v>
      </c>
      <c r="G26">
        <v>0</v>
      </c>
    </row>
    <row r="27" spans="1:7" ht="15" x14ac:dyDescent="0.25">
      <c r="A27" s="242" t="s">
        <v>276</v>
      </c>
      <c r="B27">
        <v>0.7</v>
      </c>
      <c r="C27">
        <v>1</v>
      </c>
      <c r="D27">
        <v>0.4</v>
      </c>
      <c r="E27">
        <v>0</v>
      </c>
      <c r="F27">
        <v>0</v>
      </c>
      <c r="G27">
        <v>0</v>
      </c>
    </row>
    <row r="28" spans="1:7" ht="15" x14ac:dyDescent="0.25">
      <c r="A28" s="242" t="s">
        <v>898</v>
      </c>
      <c r="B28">
        <v>0.1</v>
      </c>
      <c r="C28">
        <v>0</v>
      </c>
      <c r="D28">
        <v>0</v>
      </c>
      <c r="E28">
        <v>0</v>
      </c>
      <c r="F28">
        <v>0</v>
      </c>
      <c r="G28">
        <v>0</v>
      </c>
    </row>
    <row r="29" spans="1:7" ht="15" x14ac:dyDescent="0.25">
      <c r="A29" s="242" t="s">
        <v>279</v>
      </c>
      <c r="B29">
        <v>3.3</v>
      </c>
      <c r="C29">
        <v>2.2000000000000002</v>
      </c>
      <c r="D29">
        <v>0</v>
      </c>
      <c r="E29">
        <v>0.5</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65</v>
      </c>
      <c r="D34">
        <v>15.5</v>
      </c>
      <c r="E34">
        <v>0</v>
      </c>
      <c r="F34">
        <v>0</v>
      </c>
      <c r="G34">
        <v>0</v>
      </c>
    </row>
    <row r="35" spans="1:7" ht="15" x14ac:dyDescent="0.25">
      <c r="A35" s="242" t="s">
        <v>284</v>
      </c>
      <c r="B35">
        <v>70.900000000000006</v>
      </c>
      <c r="C35">
        <v>65</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7370.4</v>
      </c>
      <c r="C38">
        <v>5786.6</v>
      </c>
      <c r="D38">
        <v>815.1</v>
      </c>
      <c r="E38">
        <v>605.29999999999995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35</v>
      </c>
      <c r="C40">
        <v>216.9</v>
      </c>
      <c r="D40">
        <v>0</v>
      </c>
      <c r="E40">
        <v>0</v>
      </c>
      <c r="F40">
        <v>0</v>
      </c>
      <c r="G40">
        <v>0</v>
      </c>
    </row>
    <row r="41" spans="1:7" ht="15" x14ac:dyDescent="0.25">
      <c r="A41" s="242" t="s">
        <v>289</v>
      </c>
      <c r="B41">
        <v>721.1</v>
      </c>
      <c r="C41">
        <v>32.200000000000003</v>
      </c>
      <c r="D41">
        <v>37.200000000000003</v>
      </c>
      <c r="E41">
        <v>5.3</v>
      </c>
      <c r="F41">
        <v>0</v>
      </c>
      <c r="G41">
        <v>0</v>
      </c>
    </row>
    <row r="42" spans="1:7" ht="15" x14ac:dyDescent="0.25">
      <c r="A42" s="242" t="s">
        <v>290</v>
      </c>
      <c r="B42">
        <v>415.8</v>
      </c>
      <c r="C42">
        <v>242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43.7</v>
      </c>
      <c r="C44">
        <v>291.10000000000002</v>
      </c>
      <c r="D44">
        <v>19.399999999999999</v>
      </c>
      <c r="E44">
        <v>0</v>
      </c>
      <c r="F44">
        <v>0</v>
      </c>
      <c r="G44">
        <v>0</v>
      </c>
    </row>
    <row r="45" spans="1:7" ht="15" x14ac:dyDescent="0.25">
      <c r="A45" s="242" t="s">
        <v>295</v>
      </c>
      <c r="B45">
        <v>308.3</v>
      </c>
      <c r="C45">
        <v>199.1</v>
      </c>
      <c r="D45">
        <v>10.8</v>
      </c>
      <c r="E45">
        <v>71.099999999999994</v>
      </c>
      <c r="F45">
        <v>0</v>
      </c>
      <c r="G45">
        <v>0</v>
      </c>
    </row>
    <row r="46" spans="1:7" ht="15" x14ac:dyDescent="0.25">
      <c r="A46" s="242" t="s">
        <v>296</v>
      </c>
      <c r="B46">
        <v>63.4</v>
      </c>
      <c r="C46">
        <v>46.7</v>
      </c>
      <c r="D46">
        <v>14.1</v>
      </c>
      <c r="E46">
        <v>10</v>
      </c>
      <c r="F46">
        <v>0</v>
      </c>
      <c r="G46">
        <v>0</v>
      </c>
    </row>
    <row r="47" spans="1:7" ht="15" x14ac:dyDescent="0.25">
      <c r="A47" s="242" t="s">
        <v>297</v>
      </c>
      <c r="B47">
        <v>0.9</v>
      </c>
      <c r="C47">
        <v>1.5</v>
      </c>
      <c r="D47">
        <v>0</v>
      </c>
      <c r="E47">
        <v>0.9</v>
      </c>
      <c r="F47">
        <v>0</v>
      </c>
      <c r="G47">
        <v>0</v>
      </c>
    </row>
    <row r="48" spans="1:7" ht="15" x14ac:dyDescent="0.25">
      <c r="A48" s="242" t="s">
        <v>298</v>
      </c>
      <c r="B48">
        <v>5535.6</v>
      </c>
      <c r="C48">
        <v>4472.8999999999996</v>
      </c>
      <c r="D48">
        <v>575</v>
      </c>
      <c r="E48">
        <v>449.7</v>
      </c>
      <c r="F48">
        <v>112</v>
      </c>
      <c r="G48">
        <v>0</v>
      </c>
    </row>
    <row r="49" spans="1:7" ht="15" x14ac:dyDescent="0.25">
      <c r="A49" s="242" t="s">
        <v>299</v>
      </c>
      <c r="B49">
        <v>40.9</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94.9</v>
      </c>
      <c r="C52">
        <v>135.4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13.2</v>
      </c>
      <c r="F54">
        <v>0</v>
      </c>
      <c r="G54">
        <v>0</v>
      </c>
    </row>
    <row r="55" spans="1:7" ht="15" x14ac:dyDescent="0.25">
      <c r="A55" s="242" t="s">
        <v>573</v>
      </c>
      <c r="B55" t="s">
        <v>118</v>
      </c>
      <c r="C55" t="s">
        <v>26</v>
      </c>
      <c r="D55" t="s">
        <v>118</v>
      </c>
      <c r="E55" t="s">
        <v>118</v>
      </c>
      <c r="F55" t="s">
        <v>118</v>
      </c>
      <c r="G55" t="s">
        <v>108</v>
      </c>
    </row>
    <row r="56" spans="1:7" ht="15" x14ac:dyDescent="0.25">
      <c r="A56" s="242" t="s">
        <v>305</v>
      </c>
      <c r="B56">
        <v>9115.7000000000007</v>
      </c>
      <c r="C56">
        <v>10028.4</v>
      </c>
      <c r="D56">
        <v>1328.6</v>
      </c>
      <c r="E56">
        <v>1026.7</v>
      </c>
      <c r="F56">
        <v>112</v>
      </c>
      <c r="G56">
        <v>0</v>
      </c>
    </row>
    <row r="57" spans="1:7" ht="15" x14ac:dyDescent="0.25">
      <c r="A57" s="242" t="s">
        <v>306</v>
      </c>
      <c r="B57">
        <v>1282.5</v>
      </c>
      <c r="C57">
        <v>1428.6</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10398.200000000001</v>
      </c>
      <c r="C59">
        <v>11457</v>
      </c>
      <c r="D59">
        <v>1328.6</v>
      </c>
      <c r="E59">
        <v>1026.7</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12F2-F030-4F43-A3D4-2F691CFDB97E}">
  <dimension ref="A1:G62"/>
  <sheetViews>
    <sheetView topLeftCell="A16" workbookViewId="0">
      <selection activeCell="D48" sqref="D48"/>
    </sheetView>
  </sheetViews>
  <sheetFormatPr defaultRowHeight="13.2" x14ac:dyDescent="0.25"/>
  <cols>
    <col min="1" max="1" width="28.33203125" customWidth="1"/>
    <col min="2" max="2" width="12.88671875" customWidth="1"/>
    <col min="4" max="4" width="11.5546875" customWidth="1"/>
    <col min="5" max="5" width="10.6640625" customWidth="1"/>
    <col min="6" max="6" width="12.33203125" customWidth="1"/>
    <col min="7" max="7" width="11.33203125" customWidth="1"/>
  </cols>
  <sheetData>
    <row r="1" spans="1:7" ht="15" x14ac:dyDescent="0.25">
      <c r="A1" s="242" t="s">
        <v>564</v>
      </c>
    </row>
    <row r="2" spans="1:7" ht="15" x14ac:dyDescent="0.25">
      <c r="A2" s="242" t="s">
        <v>565</v>
      </c>
    </row>
    <row r="3" spans="1:7" ht="15" x14ac:dyDescent="0.25">
      <c r="A3" s="242" t="s">
        <v>902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105.2</v>
      </c>
      <c r="D12">
        <v>0</v>
      </c>
      <c r="E12" t="s">
        <v>160</v>
      </c>
      <c r="F12">
        <v>0</v>
      </c>
      <c r="G12">
        <v>0</v>
      </c>
    </row>
    <row r="13" spans="1:7" ht="15" x14ac:dyDescent="0.25">
      <c r="A13" s="242" t="s">
        <v>601</v>
      </c>
      <c r="B13">
        <v>0</v>
      </c>
      <c r="C13">
        <v>105</v>
      </c>
      <c r="D13">
        <v>0</v>
      </c>
      <c r="E13">
        <v>0</v>
      </c>
      <c r="F13">
        <v>0</v>
      </c>
      <c r="G13">
        <v>0</v>
      </c>
    </row>
    <row r="14" spans="1:7" ht="15" x14ac:dyDescent="0.25">
      <c r="A14" s="242" t="s">
        <v>269</v>
      </c>
      <c r="B14">
        <v>0.3</v>
      </c>
      <c r="C14">
        <v>0.2</v>
      </c>
      <c r="D14">
        <v>0</v>
      </c>
      <c r="E14" t="s">
        <v>160</v>
      </c>
      <c r="F14">
        <v>0</v>
      </c>
      <c r="G14">
        <v>0</v>
      </c>
    </row>
    <row r="15" spans="1:7" ht="15" x14ac:dyDescent="0.25">
      <c r="A15" s="242" t="s">
        <v>27</v>
      </c>
    </row>
    <row r="16" spans="1:7" ht="15" x14ac:dyDescent="0.25">
      <c r="A16" s="242" t="s">
        <v>270</v>
      </c>
      <c r="B16">
        <v>1150</v>
      </c>
      <c r="C16">
        <v>908.8</v>
      </c>
      <c r="D16">
        <v>28.2</v>
      </c>
      <c r="E16" t="s">
        <v>160</v>
      </c>
      <c r="F16">
        <v>0</v>
      </c>
      <c r="G16">
        <v>0</v>
      </c>
    </row>
    <row r="17" spans="1:7" ht="15" x14ac:dyDescent="0.25">
      <c r="A17" s="242" t="s">
        <v>27</v>
      </c>
    </row>
    <row r="18" spans="1:7" ht="15" x14ac:dyDescent="0.25">
      <c r="A18" s="242" t="s">
        <v>271</v>
      </c>
      <c r="B18">
        <v>129.19999999999999</v>
      </c>
      <c r="C18">
        <v>89.3</v>
      </c>
      <c r="D18">
        <v>4.0999999999999996</v>
      </c>
      <c r="E18">
        <v>3.9</v>
      </c>
      <c r="F18">
        <v>0</v>
      </c>
      <c r="G18">
        <v>0</v>
      </c>
    </row>
    <row r="19" spans="1:7" ht="15" x14ac:dyDescent="0.25">
      <c r="A19" s="242" t="s">
        <v>27</v>
      </c>
    </row>
    <row r="20" spans="1:7" ht="15" x14ac:dyDescent="0.25">
      <c r="A20" s="242" t="s">
        <v>272</v>
      </c>
      <c r="B20">
        <v>340.5</v>
      </c>
      <c r="C20">
        <v>3223.4</v>
      </c>
      <c r="D20">
        <v>223.9</v>
      </c>
      <c r="E20">
        <v>137.1</v>
      </c>
      <c r="F20">
        <v>0</v>
      </c>
      <c r="G20">
        <v>0</v>
      </c>
    </row>
    <row r="21" spans="1:7" ht="15" x14ac:dyDescent="0.25">
      <c r="A21" s="242" t="s">
        <v>27</v>
      </c>
    </row>
    <row r="22" spans="1:7" ht="15" x14ac:dyDescent="0.25">
      <c r="A22" s="242" t="s">
        <v>273</v>
      </c>
      <c r="B22">
        <v>12.6</v>
      </c>
      <c r="C22">
        <v>40.299999999999997</v>
      </c>
      <c r="D22">
        <v>1.1000000000000001</v>
      </c>
      <c r="E22">
        <v>0.1</v>
      </c>
      <c r="F22">
        <v>0</v>
      </c>
      <c r="G22">
        <v>0</v>
      </c>
    </row>
    <row r="23" spans="1:7" ht="15" x14ac:dyDescent="0.25">
      <c r="A23" s="242" t="s">
        <v>862</v>
      </c>
      <c r="B23">
        <v>0.6</v>
      </c>
      <c r="C23">
        <v>0</v>
      </c>
      <c r="D23">
        <v>0</v>
      </c>
      <c r="E23">
        <v>0</v>
      </c>
      <c r="F23">
        <v>0</v>
      </c>
      <c r="G23">
        <v>0</v>
      </c>
    </row>
    <row r="24" spans="1:7" ht="15" x14ac:dyDescent="0.25">
      <c r="A24" s="242" t="s">
        <v>274</v>
      </c>
      <c r="B24">
        <v>1.3</v>
      </c>
      <c r="C24">
        <v>0.1</v>
      </c>
      <c r="D24">
        <v>0</v>
      </c>
      <c r="E24" t="s">
        <v>160</v>
      </c>
      <c r="F24">
        <v>0</v>
      </c>
      <c r="G24">
        <v>0</v>
      </c>
    </row>
    <row r="25" spans="1:7" ht="15" x14ac:dyDescent="0.25">
      <c r="A25" s="242" t="s">
        <v>586</v>
      </c>
      <c r="B25">
        <v>0.2</v>
      </c>
      <c r="C25">
        <v>0</v>
      </c>
      <c r="D25">
        <v>0</v>
      </c>
      <c r="E25">
        <v>0</v>
      </c>
      <c r="F25">
        <v>0</v>
      </c>
      <c r="G25">
        <v>0</v>
      </c>
    </row>
    <row r="26" spans="1:7" ht="15" x14ac:dyDescent="0.25">
      <c r="A26" s="242" t="s">
        <v>275</v>
      </c>
      <c r="B26">
        <v>5.8</v>
      </c>
      <c r="C26">
        <v>6.6</v>
      </c>
      <c r="D26">
        <v>1.1000000000000001</v>
      </c>
      <c r="E26">
        <v>0.1</v>
      </c>
      <c r="F26">
        <v>0</v>
      </c>
      <c r="G26">
        <v>0</v>
      </c>
    </row>
    <row r="27" spans="1:7" ht="15" x14ac:dyDescent="0.25">
      <c r="A27" s="242" t="s">
        <v>276</v>
      </c>
      <c r="B27">
        <v>1.2</v>
      </c>
      <c r="C27">
        <v>1</v>
      </c>
      <c r="D27">
        <v>0</v>
      </c>
      <c r="E27">
        <v>0</v>
      </c>
      <c r="F27">
        <v>0</v>
      </c>
      <c r="G27">
        <v>0</v>
      </c>
    </row>
    <row r="28" spans="1:7" ht="15" x14ac:dyDescent="0.25">
      <c r="A28" s="242" t="s">
        <v>898</v>
      </c>
      <c r="B28">
        <v>0.1</v>
      </c>
      <c r="C28">
        <v>0</v>
      </c>
      <c r="D28">
        <v>0</v>
      </c>
      <c r="E28">
        <v>0</v>
      </c>
      <c r="F28">
        <v>0</v>
      </c>
      <c r="G28">
        <v>0</v>
      </c>
    </row>
    <row r="29" spans="1:7" ht="15" x14ac:dyDescent="0.25">
      <c r="A29" s="242" t="s">
        <v>279</v>
      </c>
      <c r="B29">
        <v>3.3</v>
      </c>
      <c r="C29">
        <v>2.7</v>
      </c>
      <c r="D29">
        <v>0</v>
      </c>
      <c r="E29">
        <v>0</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7505.7</v>
      </c>
      <c r="C38">
        <v>5975.7</v>
      </c>
      <c r="D38">
        <v>453.3</v>
      </c>
      <c r="E38">
        <v>322.5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36.200000000000003</v>
      </c>
      <c r="C40">
        <v>214.3</v>
      </c>
      <c r="D40">
        <v>0</v>
      </c>
      <c r="E40">
        <v>0</v>
      </c>
      <c r="F40">
        <v>0</v>
      </c>
      <c r="G40">
        <v>0</v>
      </c>
    </row>
    <row r="41" spans="1:7" ht="15" x14ac:dyDescent="0.25">
      <c r="A41" s="242" t="s">
        <v>289</v>
      </c>
      <c r="B41">
        <v>712.4</v>
      </c>
      <c r="C41">
        <v>35.6</v>
      </c>
      <c r="D41">
        <v>34.799999999999997</v>
      </c>
      <c r="E41">
        <v>1.9</v>
      </c>
      <c r="F41">
        <v>0</v>
      </c>
      <c r="G41">
        <v>0</v>
      </c>
    </row>
    <row r="42" spans="1:7" ht="15" x14ac:dyDescent="0.25">
      <c r="A42" s="242" t="s">
        <v>290</v>
      </c>
      <c r="B42">
        <v>370.9</v>
      </c>
      <c r="C42">
        <v>182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21.1</v>
      </c>
      <c r="C44">
        <v>291.10000000000002</v>
      </c>
      <c r="D44">
        <v>0</v>
      </c>
      <c r="E44">
        <v>0</v>
      </c>
      <c r="F44">
        <v>0</v>
      </c>
      <c r="G44">
        <v>0</v>
      </c>
    </row>
    <row r="45" spans="1:7" ht="15" x14ac:dyDescent="0.25">
      <c r="A45" s="242" t="s">
        <v>295</v>
      </c>
      <c r="B45">
        <v>306.7</v>
      </c>
      <c r="C45">
        <v>196.4</v>
      </c>
      <c r="D45">
        <v>0</v>
      </c>
      <c r="E45">
        <v>71.099999999999994</v>
      </c>
      <c r="F45">
        <v>0</v>
      </c>
      <c r="G45">
        <v>0</v>
      </c>
    </row>
    <row r="46" spans="1:7" ht="15" x14ac:dyDescent="0.25">
      <c r="A46" s="242" t="s">
        <v>296</v>
      </c>
      <c r="B46">
        <v>81.400000000000006</v>
      </c>
      <c r="C46">
        <v>53.6</v>
      </c>
      <c r="D46">
        <v>14.1</v>
      </c>
      <c r="E46">
        <v>2.8</v>
      </c>
      <c r="F46">
        <v>0</v>
      </c>
      <c r="G46">
        <v>0</v>
      </c>
    </row>
    <row r="47" spans="1:7" ht="15" x14ac:dyDescent="0.25">
      <c r="A47" s="242" t="s">
        <v>297</v>
      </c>
      <c r="B47">
        <v>0.9</v>
      </c>
      <c r="C47">
        <v>1.5</v>
      </c>
      <c r="D47">
        <v>0</v>
      </c>
      <c r="E47">
        <v>0.9</v>
      </c>
      <c r="F47">
        <v>0</v>
      </c>
      <c r="G47">
        <v>0</v>
      </c>
    </row>
    <row r="48" spans="1:7" ht="15" x14ac:dyDescent="0.25">
      <c r="A48" s="242" t="s">
        <v>298</v>
      </c>
      <c r="B48">
        <v>5733.2</v>
      </c>
      <c r="C48">
        <v>4723.2</v>
      </c>
      <c r="D48">
        <v>245.8</v>
      </c>
      <c r="E48">
        <v>190.8</v>
      </c>
      <c r="F48">
        <v>112</v>
      </c>
      <c r="G48">
        <v>0</v>
      </c>
    </row>
    <row r="49" spans="1:7" ht="15" x14ac:dyDescent="0.25">
      <c r="A49" s="242" t="s">
        <v>299</v>
      </c>
      <c r="B49">
        <v>34</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98.1</v>
      </c>
      <c r="C52">
        <v>129.4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0</v>
      </c>
      <c r="F54">
        <v>0</v>
      </c>
      <c r="G54">
        <v>0</v>
      </c>
    </row>
    <row r="55" spans="1:7" ht="15" x14ac:dyDescent="0.25">
      <c r="A55" s="242" t="s">
        <v>573</v>
      </c>
      <c r="B55" t="s">
        <v>118</v>
      </c>
      <c r="C55" t="s">
        <v>26</v>
      </c>
      <c r="D55" t="s">
        <v>118</v>
      </c>
      <c r="E55" t="s">
        <v>118</v>
      </c>
      <c r="F55" t="s">
        <v>118</v>
      </c>
      <c r="G55" t="s">
        <v>108</v>
      </c>
    </row>
    <row r="56" spans="1:7" ht="15" x14ac:dyDescent="0.25">
      <c r="A56" s="242" t="s">
        <v>305</v>
      </c>
      <c r="B56">
        <v>9209.2000000000007</v>
      </c>
      <c r="C56">
        <v>10342.700000000001</v>
      </c>
      <c r="D56">
        <v>726</v>
      </c>
      <c r="E56">
        <v>463.6</v>
      </c>
      <c r="F56">
        <v>112</v>
      </c>
      <c r="G56">
        <v>0</v>
      </c>
    </row>
    <row r="57" spans="1:7" ht="15" x14ac:dyDescent="0.25">
      <c r="A57" s="242" t="s">
        <v>306</v>
      </c>
      <c r="B57">
        <v>1224.7</v>
      </c>
      <c r="C57">
        <v>1494.9</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10433.9</v>
      </c>
      <c r="C59">
        <v>11837.7</v>
      </c>
      <c r="D59">
        <v>726</v>
      </c>
      <c r="E59">
        <v>463.6</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B475-3F9A-4AC7-91AD-8DEDA4F478BC}">
  <dimension ref="A1:G81"/>
  <sheetViews>
    <sheetView topLeftCell="A48" workbookViewId="0">
      <selection activeCell="B74" sqref="B74"/>
    </sheetView>
  </sheetViews>
  <sheetFormatPr defaultRowHeight="13.2" x14ac:dyDescent="0.25"/>
  <cols>
    <col min="1" max="1" width="43.6640625" customWidth="1"/>
    <col min="2" max="2" width="23.6640625" customWidth="1"/>
    <col min="6" max="6" width="14.6640625" customWidth="1"/>
  </cols>
  <sheetData>
    <row r="1" spans="1:7" ht="15" x14ac:dyDescent="0.25">
      <c r="A1" s="242" t="s">
        <v>564</v>
      </c>
    </row>
    <row r="2" spans="1:7" ht="15" x14ac:dyDescent="0.25">
      <c r="A2" s="242" t="s">
        <v>565</v>
      </c>
    </row>
    <row r="3" spans="1:7" ht="15" x14ac:dyDescent="0.25">
      <c r="A3" s="242" t="s">
        <v>895</v>
      </c>
    </row>
    <row r="4" spans="1:7" ht="15" x14ac:dyDescent="0.25">
      <c r="A4" s="242" t="s">
        <v>567</v>
      </c>
    </row>
    <row r="5" spans="1:7" ht="15" x14ac:dyDescent="0.25">
      <c r="A5" s="242" t="s">
        <v>568</v>
      </c>
    </row>
    <row r="6" spans="1:7" ht="15" x14ac:dyDescent="0.25">
      <c r="A6" s="242" t="s">
        <v>569</v>
      </c>
    </row>
    <row r="7" spans="1:7" ht="15" x14ac:dyDescent="0.25">
      <c r="A7" s="242" t="s">
        <v>896</v>
      </c>
    </row>
    <row r="8" spans="1:7" ht="15" x14ac:dyDescent="0.25">
      <c r="A8" s="242" t="s">
        <v>897</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10.3</v>
      </c>
      <c r="D12">
        <v>210.7</v>
      </c>
      <c r="E12">
        <v>749.1</v>
      </c>
      <c r="F12">
        <v>0.3</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16.5</v>
      </c>
      <c r="E15">
        <v>77.400000000000006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0.3</v>
      </c>
      <c r="G20">
        <v>0</v>
      </c>
    </row>
    <row r="21" spans="1:7" ht="15" x14ac:dyDescent="0.25">
      <c r="A21" s="242" t="s">
        <v>27</v>
      </c>
    </row>
    <row r="22" spans="1:7" ht="15" x14ac:dyDescent="0.25">
      <c r="A22" s="242" t="s">
        <v>270</v>
      </c>
      <c r="B22">
        <v>96.9</v>
      </c>
      <c r="C22">
        <v>41.7</v>
      </c>
      <c r="D22">
        <v>6810.5</v>
      </c>
      <c r="E22">
        <v>10205.1</v>
      </c>
      <c r="F22">
        <v>1125.3</v>
      </c>
      <c r="G22">
        <v>0</v>
      </c>
    </row>
    <row r="23" spans="1:7" ht="15" x14ac:dyDescent="0.25">
      <c r="A23" s="242" t="s">
        <v>27</v>
      </c>
    </row>
    <row r="24" spans="1:7" ht="15" x14ac:dyDescent="0.25">
      <c r="A24" s="242" t="s">
        <v>271</v>
      </c>
      <c r="B24">
        <v>18.2</v>
      </c>
      <c r="C24">
        <v>38.4</v>
      </c>
      <c r="D24">
        <v>541.6</v>
      </c>
      <c r="E24">
        <v>596.4</v>
      </c>
      <c r="F24">
        <v>120</v>
      </c>
      <c r="G24">
        <v>0</v>
      </c>
    </row>
    <row r="25" spans="1:7" ht="15" x14ac:dyDescent="0.25">
      <c r="A25" s="242" t="s">
        <v>27</v>
      </c>
    </row>
    <row r="26" spans="1:7" ht="15" x14ac:dyDescent="0.25">
      <c r="A26" s="242" t="s">
        <v>272</v>
      </c>
      <c r="B26">
        <v>42.1</v>
      </c>
      <c r="C26">
        <v>243.5</v>
      </c>
      <c r="D26">
        <v>7543</v>
      </c>
      <c r="E26">
        <v>14348.4</v>
      </c>
      <c r="F26">
        <v>390.5</v>
      </c>
      <c r="G26">
        <v>0</v>
      </c>
    </row>
    <row r="27" spans="1:7" ht="15" x14ac:dyDescent="0.25">
      <c r="A27" s="242" t="s">
        <v>27</v>
      </c>
    </row>
    <row r="28" spans="1:7" ht="15" x14ac:dyDescent="0.25">
      <c r="A28" s="242" t="s">
        <v>273</v>
      </c>
      <c r="B28">
        <v>8.6999999999999993</v>
      </c>
      <c r="C28">
        <v>10.4</v>
      </c>
      <c r="D28">
        <v>1500.5</v>
      </c>
      <c r="E28">
        <v>2578.8000000000002</v>
      </c>
      <c r="F28">
        <v>13.7</v>
      </c>
      <c r="G28">
        <v>0</v>
      </c>
    </row>
    <row r="29" spans="1:7" ht="15" x14ac:dyDescent="0.25">
      <c r="A29" s="242" t="s">
        <v>748</v>
      </c>
      <c r="B29">
        <v>0</v>
      </c>
      <c r="C29">
        <v>0</v>
      </c>
      <c r="D29">
        <v>0</v>
      </c>
      <c r="E29">
        <v>2</v>
      </c>
      <c r="F29">
        <v>0</v>
      </c>
      <c r="G29">
        <v>0</v>
      </c>
    </row>
    <row r="30" spans="1:7" ht="15" x14ac:dyDescent="0.25">
      <c r="A30" s="242" t="s">
        <v>862</v>
      </c>
      <c r="B30">
        <v>0.6</v>
      </c>
      <c r="C30">
        <v>0</v>
      </c>
      <c r="D30">
        <v>0</v>
      </c>
      <c r="E30">
        <v>0</v>
      </c>
      <c r="F30">
        <v>0.6</v>
      </c>
      <c r="G30">
        <v>0</v>
      </c>
    </row>
    <row r="31" spans="1:7" ht="15" x14ac:dyDescent="0.25">
      <c r="A31" s="242" t="s">
        <v>274</v>
      </c>
      <c r="B31">
        <v>1.3</v>
      </c>
      <c r="C31">
        <v>0.1</v>
      </c>
      <c r="D31">
        <v>123.7</v>
      </c>
      <c r="E31">
        <v>6.7</v>
      </c>
      <c r="F31">
        <v>1.3</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0.2</v>
      </c>
      <c r="G35">
        <v>0</v>
      </c>
    </row>
    <row r="36" spans="1:7" ht="15" x14ac:dyDescent="0.25">
      <c r="A36" s="242" t="s">
        <v>275</v>
      </c>
      <c r="B36">
        <v>3.4</v>
      </c>
      <c r="C36">
        <v>6.7</v>
      </c>
      <c r="D36">
        <v>817.6</v>
      </c>
      <c r="E36">
        <v>1471.8</v>
      </c>
      <c r="F36">
        <v>6.8</v>
      </c>
      <c r="G36">
        <v>0</v>
      </c>
    </row>
    <row r="37" spans="1:7" ht="15" x14ac:dyDescent="0.25">
      <c r="A37" s="242" t="s">
        <v>276</v>
      </c>
      <c r="B37">
        <v>0</v>
      </c>
      <c r="C37">
        <v>1</v>
      </c>
      <c r="D37">
        <v>3.9</v>
      </c>
      <c r="E37">
        <v>6.7</v>
      </c>
      <c r="F37">
        <v>1.2</v>
      </c>
      <c r="G37">
        <v>0</v>
      </c>
    </row>
    <row r="38" spans="1:7" ht="15" x14ac:dyDescent="0.25">
      <c r="A38" s="242" t="s">
        <v>278</v>
      </c>
      <c r="B38">
        <v>0</v>
      </c>
      <c r="C38">
        <v>0</v>
      </c>
      <c r="D38">
        <v>1.1000000000000001</v>
      </c>
      <c r="E38">
        <v>1.8</v>
      </c>
      <c r="F38">
        <v>0</v>
      </c>
      <c r="G38">
        <v>0</v>
      </c>
    </row>
    <row r="39" spans="1:7" ht="15" x14ac:dyDescent="0.25">
      <c r="A39" s="242" t="s">
        <v>898</v>
      </c>
      <c r="B39">
        <v>0</v>
      </c>
      <c r="C39">
        <v>0</v>
      </c>
      <c r="D39">
        <v>0</v>
      </c>
      <c r="E39">
        <v>0</v>
      </c>
      <c r="F39">
        <v>0.1</v>
      </c>
      <c r="G39">
        <v>0</v>
      </c>
    </row>
    <row r="40" spans="1:7" ht="15" x14ac:dyDescent="0.25">
      <c r="A40" s="242" t="s">
        <v>279</v>
      </c>
      <c r="B40">
        <v>3.1</v>
      </c>
      <c r="C40">
        <v>2.7</v>
      </c>
      <c r="D40">
        <v>9</v>
      </c>
      <c r="E40">
        <v>4</v>
      </c>
      <c r="F40">
        <v>3.3</v>
      </c>
      <c r="G40">
        <v>0</v>
      </c>
    </row>
    <row r="41" spans="1:7" ht="15" x14ac:dyDescent="0.25">
      <c r="A41" s="242" t="s">
        <v>280</v>
      </c>
      <c r="B41">
        <v>0</v>
      </c>
      <c r="C41" t="s">
        <v>160</v>
      </c>
      <c r="D41" t="s">
        <v>160</v>
      </c>
      <c r="E41" t="s">
        <v>160</v>
      </c>
      <c r="F41">
        <v>0</v>
      </c>
      <c r="G41">
        <v>0</v>
      </c>
    </row>
    <row r="42" spans="1:7" ht="15" x14ac:dyDescent="0.25">
      <c r="A42" s="242" t="s">
        <v>281</v>
      </c>
      <c r="B42">
        <v>0</v>
      </c>
      <c r="C42">
        <v>0</v>
      </c>
      <c r="D42">
        <v>500.3</v>
      </c>
      <c r="E42">
        <v>766.1</v>
      </c>
      <c r="F42">
        <v>0</v>
      </c>
      <c r="G42">
        <v>0</v>
      </c>
    </row>
    <row r="43" spans="1:7" ht="15" x14ac:dyDescent="0.25">
      <c r="A43" s="242" t="s">
        <v>282</v>
      </c>
      <c r="B43">
        <v>0.2</v>
      </c>
      <c r="C43">
        <v>0</v>
      </c>
      <c r="D43">
        <v>0.8</v>
      </c>
      <c r="E43">
        <v>69.3</v>
      </c>
      <c r="F43">
        <v>0.2</v>
      </c>
      <c r="G43">
        <v>0</v>
      </c>
    </row>
    <row r="44" spans="1:7" ht="15" x14ac:dyDescent="0.25">
      <c r="A44" s="242" t="s">
        <v>27</v>
      </c>
    </row>
    <row r="45" spans="1:7" ht="15" x14ac:dyDescent="0.25">
      <c r="A45" s="242" t="s">
        <v>283</v>
      </c>
      <c r="B45">
        <v>40.9</v>
      </c>
      <c r="C45">
        <v>0</v>
      </c>
      <c r="D45">
        <v>212.6</v>
      </c>
      <c r="E45">
        <v>396.5</v>
      </c>
      <c r="F45">
        <v>70.900000000000006</v>
      </c>
      <c r="G45">
        <v>0</v>
      </c>
    </row>
    <row r="46" spans="1:7" ht="15" x14ac:dyDescent="0.25">
      <c r="A46" s="242" t="s">
        <v>284</v>
      </c>
      <c r="B46">
        <v>40.9</v>
      </c>
      <c r="C46">
        <v>0</v>
      </c>
      <c r="D46">
        <v>0</v>
      </c>
      <c r="E46">
        <v>41.5</v>
      </c>
      <c r="F46">
        <v>70.900000000000006</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750.1</v>
      </c>
      <c r="C50">
        <v>562.4</v>
      </c>
      <c r="D50">
        <v>22650.3</v>
      </c>
      <c r="E50">
        <v>30889.4</v>
      </c>
      <c r="F50">
        <v>7528.5</v>
      </c>
      <c r="G50">
        <v>112</v>
      </c>
    </row>
    <row r="51" spans="1:7" ht="15" x14ac:dyDescent="0.25">
      <c r="A51" s="242" t="s">
        <v>287</v>
      </c>
      <c r="B51">
        <v>0</v>
      </c>
      <c r="C51">
        <v>4.8</v>
      </c>
      <c r="D51">
        <v>33</v>
      </c>
      <c r="E51">
        <v>30.6</v>
      </c>
      <c r="F51">
        <v>4.4000000000000004</v>
      </c>
      <c r="G51">
        <v>0</v>
      </c>
    </row>
    <row r="52" spans="1:7" ht="15" x14ac:dyDescent="0.25">
      <c r="A52" s="242" t="s">
        <v>288</v>
      </c>
      <c r="B52">
        <v>7</v>
      </c>
      <c r="C52">
        <v>7.5</v>
      </c>
      <c r="D52">
        <v>548.9</v>
      </c>
      <c r="E52">
        <v>820</v>
      </c>
      <c r="F52">
        <v>25.7</v>
      </c>
      <c r="G52">
        <v>0</v>
      </c>
    </row>
    <row r="53" spans="1:7" ht="15" x14ac:dyDescent="0.25">
      <c r="A53" s="242" t="s">
        <v>289</v>
      </c>
      <c r="B53">
        <v>67.3</v>
      </c>
      <c r="C53">
        <v>15.7</v>
      </c>
      <c r="D53">
        <v>651.20000000000005</v>
      </c>
      <c r="E53">
        <v>3669.4</v>
      </c>
      <c r="F53">
        <v>694.5</v>
      </c>
      <c r="G53">
        <v>0</v>
      </c>
    </row>
    <row r="54" spans="1:7" ht="15" x14ac:dyDescent="0.25">
      <c r="A54" s="242" t="s">
        <v>310</v>
      </c>
      <c r="B54">
        <v>0</v>
      </c>
      <c r="C54">
        <v>0</v>
      </c>
      <c r="D54">
        <v>6.5</v>
      </c>
      <c r="E54">
        <v>0</v>
      </c>
      <c r="F54">
        <v>0</v>
      </c>
      <c r="G54">
        <v>0</v>
      </c>
    </row>
    <row r="55" spans="1:7" ht="15" x14ac:dyDescent="0.25">
      <c r="A55" s="242" t="s">
        <v>290</v>
      </c>
      <c r="B55">
        <v>38.700000000000003</v>
      </c>
      <c r="C55">
        <v>10</v>
      </c>
      <c r="D55">
        <v>2433</v>
      </c>
      <c r="E55">
        <v>4393.3</v>
      </c>
      <c r="F55">
        <v>377.1</v>
      </c>
      <c r="G55">
        <v>0</v>
      </c>
    </row>
    <row r="56" spans="1:7" ht="15" x14ac:dyDescent="0.25">
      <c r="A56" s="242" t="s">
        <v>563</v>
      </c>
      <c r="B56">
        <v>0</v>
      </c>
      <c r="C56">
        <v>0</v>
      </c>
      <c r="D56">
        <v>0</v>
      </c>
      <c r="E56">
        <v>30.4</v>
      </c>
      <c r="F56">
        <v>0</v>
      </c>
      <c r="G56">
        <v>0</v>
      </c>
    </row>
    <row r="57" spans="1:7" ht="15" x14ac:dyDescent="0.25">
      <c r="A57" s="242" t="s">
        <v>291</v>
      </c>
      <c r="B57">
        <v>5</v>
      </c>
      <c r="C57">
        <v>0</v>
      </c>
      <c r="D57">
        <v>343.5</v>
      </c>
      <c r="E57">
        <v>506</v>
      </c>
      <c r="F57">
        <v>5</v>
      </c>
      <c r="G57">
        <v>0</v>
      </c>
    </row>
    <row r="58" spans="1:7" ht="15" x14ac:dyDescent="0.25">
      <c r="A58" s="242" t="s">
        <v>591</v>
      </c>
      <c r="B58">
        <v>0</v>
      </c>
      <c r="C58">
        <v>0</v>
      </c>
      <c r="D58">
        <v>0</v>
      </c>
      <c r="E58">
        <v>20</v>
      </c>
      <c r="F58">
        <v>0</v>
      </c>
      <c r="G58">
        <v>0</v>
      </c>
    </row>
    <row r="59" spans="1:7" ht="15" x14ac:dyDescent="0.25">
      <c r="A59" s="242" t="s">
        <v>293</v>
      </c>
      <c r="B59">
        <v>0</v>
      </c>
      <c r="C59">
        <v>7.5</v>
      </c>
      <c r="D59">
        <v>911.6</v>
      </c>
      <c r="E59">
        <v>1322.6</v>
      </c>
      <c r="F59">
        <v>17.100000000000001</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16.600000000000001</v>
      </c>
      <c r="C62">
        <v>33.1</v>
      </c>
      <c r="D62">
        <v>877.8</v>
      </c>
      <c r="E62">
        <v>801.9</v>
      </c>
      <c r="F62">
        <v>261.3</v>
      </c>
      <c r="G62">
        <v>0</v>
      </c>
    </row>
    <row r="63" spans="1:7" ht="15" x14ac:dyDescent="0.25">
      <c r="A63" s="242" t="s">
        <v>296</v>
      </c>
      <c r="B63">
        <v>13.8</v>
      </c>
      <c r="C63">
        <v>0</v>
      </c>
      <c r="D63">
        <v>243.4</v>
      </c>
      <c r="E63">
        <v>323.39999999999998</v>
      </c>
      <c r="F63">
        <v>77.2</v>
      </c>
      <c r="G63">
        <v>0</v>
      </c>
    </row>
    <row r="64" spans="1:7" ht="15" x14ac:dyDescent="0.25">
      <c r="A64" s="242" t="s">
        <v>297</v>
      </c>
      <c r="B64">
        <v>0</v>
      </c>
      <c r="C64">
        <v>0</v>
      </c>
      <c r="D64">
        <v>18.399999999999999</v>
      </c>
      <c r="E64">
        <v>27.6</v>
      </c>
      <c r="F64">
        <v>0.9</v>
      </c>
      <c r="G64">
        <v>0</v>
      </c>
    </row>
    <row r="65" spans="1:7" ht="15" x14ac:dyDescent="0.25">
      <c r="A65" s="242" t="s">
        <v>298</v>
      </c>
      <c r="B65">
        <v>597.29999999999995</v>
      </c>
      <c r="C65">
        <v>439.4</v>
      </c>
      <c r="D65">
        <v>14826.1</v>
      </c>
      <c r="E65">
        <v>16689.5</v>
      </c>
      <c r="F65">
        <v>5849.8</v>
      </c>
      <c r="G65">
        <v>112</v>
      </c>
    </row>
    <row r="66" spans="1:7" ht="15" x14ac:dyDescent="0.25">
      <c r="A66" s="242" t="s">
        <v>299</v>
      </c>
      <c r="B66">
        <v>0</v>
      </c>
      <c r="C66">
        <v>0</v>
      </c>
      <c r="D66">
        <v>300.60000000000002</v>
      </c>
      <c r="E66">
        <v>469.9</v>
      </c>
      <c r="F66">
        <v>7.5</v>
      </c>
      <c r="G66">
        <v>0</v>
      </c>
    </row>
    <row r="67" spans="1:7" ht="15" x14ac:dyDescent="0.25">
      <c r="A67" s="242" t="s">
        <v>300</v>
      </c>
      <c r="B67">
        <v>0</v>
      </c>
      <c r="C67">
        <v>5.4</v>
      </c>
      <c r="D67">
        <v>343.7</v>
      </c>
      <c r="E67">
        <v>537.6</v>
      </c>
      <c r="F67">
        <v>91.9</v>
      </c>
      <c r="G67">
        <v>0</v>
      </c>
    </row>
    <row r="68" spans="1:7" ht="15" x14ac:dyDescent="0.25">
      <c r="A68" s="242" t="s">
        <v>301</v>
      </c>
      <c r="B68">
        <v>0.3</v>
      </c>
      <c r="C68">
        <v>0</v>
      </c>
      <c r="D68">
        <v>243.4</v>
      </c>
      <c r="E68">
        <v>86.6</v>
      </c>
      <c r="F68">
        <v>0.3</v>
      </c>
      <c r="G68">
        <v>0</v>
      </c>
    </row>
    <row r="69" spans="1:7" ht="15" x14ac:dyDescent="0.25">
      <c r="A69" s="242" t="s">
        <v>302</v>
      </c>
      <c r="B69">
        <v>4.2</v>
      </c>
      <c r="C69">
        <v>24.6</v>
      </c>
      <c r="D69">
        <v>514.1</v>
      </c>
      <c r="E69">
        <v>606.29999999999995</v>
      </c>
      <c r="F69">
        <v>98.1</v>
      </c>
      <c r="G69">
        <v>0</v>
      </c>
    </row>
    <row r="70" spans="1:7" ht="15" x14ac:dyDescent="0.25">
      <c r="A70" s="242" t="s">
        <v>385</v>
      </c>
      <c r="B70">
        <v>0</v>
      </c>
      <c r="C70">
        <v>0</v>
      </c>
      <c r="D70">
        <v>0</v>
      </c>
      <c r="E70">
        <v>1</v>
      </c>
      <c r="F70">
        <v>0</v>
      </c>
      <c r="G70">
        <v>0</v>
      </c>
    </row>
    <row r="71" spans="1:7" ht="15" x14ac:dyDescent="0.25">
      <c r="A71" s="242" t="s">
        <v>303</v>
      </c>
      <c r="B71">
        <v>0</v>
      </c>
      <c r="C71">
        <v>0</v>
      </c>
      <c r="D71">
        <v>73.400000000000006</v>
      </c>
      <c r="E71">
        <v>87.5</v>
      </c>
      <c r="F71">
        <v>17.600000000000001</v>
      </c>
      <c r="G71">
        <v>0</v>
      </c>
    </row>
    <row r="72" spans="1:7" ht="15" x14ac:dyDescent="0.25">
      <c r="A72" s="242" t="s">
        <v>304</v>
      </c>
      <c r="B72">
        <v>0</v>
      </c>
      <c r="C72">
        <v>14.5</v>
      </c>
      <c r="D72">
        <v>251.5</v>
      </c>
      <c r="E72">
        <v>404.8</v>
      </c>
      <c r="F72">
        <v>0</v>
      </c>
      <c r="G72">
        <v>0</v>
      </c>
    </row>
    <row r="73" spans="1:7" ht="15" x14ac:dyDescent="0.25">
      <c r="A73" s="242" t="s">
        <v>573</v>
      </c>
      <c r="B73" t="s">
        <v>118</v>
      </c>
      <c r="C73" t="s">
        <v>26</v>
      </c>
      <c r="D73" t="s">
        <v>118</v>
      </c>
      <c r="E73" t="s">
        <v>118</v>
      </c>
      <c r="F73" t="s">
        <v>118</v>
      </c>
      <c r="G73" t="s">
        <v>108</v>
      </c>
    </row>
    <row r="74" spans="1:7" ht="15" x14ac:dyDescent="0.25">
      <c r="A74" s="242" t="s">
        <v>305</v>
      </c>
      <c r="B74">
        <v>957.1</v>
      </c>
      <c r="C74">
        <v>906.7</v>
      </c>
      <c r="D74">
        <v>39469.1</v>
      </c>
      <c r="E74">
        <v>59763.7</v>
      </c>
      <c r="F74">
        <v>9249.2000000000007</v>
      </c>
      <c r="G74">
        <v>112</v>
      </c>
    </row>
    <row r="75" spans="1:7" ht="15" x14ac:dyDescent="0.25">
      <c r="A75" s="242" t="s">
        <v>306</v>
      </c>
      <c r="B75">
        <v>156.30000000000001</v>
      </c>
      <c r="C75">
        <v>131.19999999999999</v>
      </c>
      <c r="D75">
        <v>0</v>
      </c>
      <c r="E75">
        <v>0</v>
      </c>
      <c r="F75">
        <v>1157.5</v>
      </c>
      <c r="G75">
        <v>7.6</v>
      </c>
    </row>
    <row r="76" spans="1:7" ht="15" x14ac:dyDescent="0.25">
      <c r="A76" s="242" t="s">
        <v>573</v>
      </c>
      <c r="B76" t="s">
        <v>118</v>
      </c>
      <c r="C76" t="s">
        <v>26</v>
      </c>
      <c r="D76" t="s">
        <v>118</v>
      </c>
      <c r="E76" t="s">
        <v>118</v>
      </c>
      <c r="F76" t="s">
        <v>118</v>
      </c>
      <c r="G76" t="s">
        <v>108</v>
      </c>
    </row>
    <row r="77" spans="1:7" ht="15" x14ac:dyDescent="0.25">
      <c r="A77" s="242" t="s">
        <v>307</v>
      </c>
      <c r="B77">
        <v>1113.4000000000001</v>
      </c>
      <c r="C77">
        <v>1037.9000000000001</v>
      </c>
      <c r="D77">
        <v>39469.1</v>
      </c>
      <c r="E77">
        <v>59763.7</v>
      </c>
      <c r="F77">
        <v>10406.6</v>
      </c>
      <c r="G77">
        <v>119.6</v>
      </c>
    </row>
    <row r="78" spans="1:7" ht="15" x14ac:dyDescent="0.25">
      <c r="A78" s="242" t="s">
        <v>308</v>
      </c>
      <c r="B78" t="s">
        <v>25</v>
      </c>
      <c r="C78" t="s">
        <v>25</v>
      </c>
      <c r="D78">
        <v>0</v>
      </c>
      <c r="E78">
        <v>0</v>
      </c>
      <c r="F78" t="s">
        <v>25</v>
      </c>
      <c r="G78" t="s">
        <v>25</v>
      </c>
    </row>
    <row r="79" spans="1:7" ht="15" x14ac:dyDescent="0.25">
      <c r="A79" s="242" t="s">
        <v>309</v>
      </c>
      <c r="B79">
        <v>0</v>
      </c>
      <c r="C79">
        <v>0</v>
      </c>
      <c r="D79" t="s">
        <v>25</v>
      </c>
      <c r="E79" t="s">
        <v>25</v>
      </c>
      <c r="F79">
        <v>0</v>
      </c>
      <c r="G79">
        <v>0</v>
      </c>
    </row>
    <row r="80" spans="1:7" ht="15" x14ac:dyDescent="0.25">
      <c r="A80" s="242" t="s">
        <v>573</v>
      </c>
      <c r="B80" t="s">
        <v>118</v>
      </c>
      <c r="C80" t="s">
        <v>26</v>
      </c>
      <c r="D80" t="s">
        <v>118</v>
      </c>
      <c r="E80" t="s">
        <v>118</v>
      </c>
      <c r="F80" t="s">
        <v>118</v>
      </c>
      <c r="G80" t="s">
        <v>108</v>
      </c>
    </row>
    <row r="81" spans="1:2" ht="15" x14ac:dyDescent="0.25">
      <c r="A81" s="242" t="s">
        <v>899</v>
      </c>
      <c r="B81" t="s">
        <v>900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90E9-1DC0-4533-8911-64F8B0AE931C}">
  <dimension ref="A1:G79"/>
  <sheetViews>
    <sheetView topLeftCell="A32" workbookViewId="0">
      <selection activeCell="N22" sqref="N22"/>
    </sheetView>
  </sheetViews>
  <sheetFormatPr defaultRowHeight="13.2" x14ac:dyDescent="0.25"/>
  <cols>
    <col min="1" max="1" width="31.88671875" customWidth="1"/>
    <col min="2" max="2" width="14.5546875" customWidth="1"/>
    <col min="3" max="3" width="11.44140625" customWidth="1"/>
    <col min="4" max="4" width="13.6640625" customWidth="1"/>
    <col min="5" max="5" width="11.109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885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194.2</v>
      </c>
      <c r="E12">
        <v>740.1</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v>
      </c>
      <c r="G20">
        <v>0</v>
      </c>
    </row>
    <row r="21" spans="1:7" ht="15" x14ac:dyDescent="0.25">
      <c r="A21" s="242" t="s">
        <v>27</v>
      </c>
    </row>
    <row r="22" spans="1:7" ht="15" x14ac:dyDescent="0.25">
      <c r="A22" s="242" t="s">
        <v>270</v>
      </c>
      <c r="B22">
        <v>177.9</v>
      </c>
      <c r="C22">
        <v>41.7</v>
      </c>
      <c r="D22">
        <v>6757.5</v>
      </c>
      <c r="E22">
        <v>10165.299999999999</v>
      </c>
      <c r="F22">
        <v>988.7</v>
      </c>
      <c r="G22">
        <v>0</v>
      </c>
    </row>
    <row r="23" spans="1:7" ht="15" x14ac:dyDescent="0.25">
      <c r="A23" s="242" t="s">
        <v>27</v>
      </c>
    </row>
    <row r="24" spans="1:7" ht="15" x14ac:dyDescent="0.25">
      <c r="A24" s="242" t="s">
        <v>271</v>
      </c>
      <c r="B24">
        <v>18.2</v>
      </c>
      <c r="C24">
        <v>38.6</v>
      </c>
      <c r="D24">
        <v>541.6</v>
      </c>
      <c r="E24">
        <v>596.29999999999995</v>
      </c>
      <c r="F24">
        <v>90.9</v>
      </c>
      <c r="G24">
        <v>0</v>
      </c>
    </row>
    <row r="25" spans="1:7" ht="15" x14ac:dyDescent="0.25">
      <c r="A25" s="242" t="s">
        <v>27</v>
      </c>
    </row>
    <row r="26" spans="1:7" ht="15" x14ac:dyDescent="0.25">
      <c r="A26" s="242" t="s">
        <v>272</v>
      </c>
      <c r="B26">
        <v>42.1</v>
      </c>
      <c r="C26">
        <v>801.8</v>
      </c>
      <c r="D26">
        <v>7543</v>
      </c>
      <c r="E26">
        <v>13790</v>
      </c>
      <c r="F26">
        <v>272.39999999999998</v>
      </c>
      <c r="G26">
        <v>0</v>
      </c>
    </row>
    <row r="27" spans="1:7" ht="15" x14ac:dyDescent="0.25">
      <c r="A27" s="242" t="s">
        <v>27</v>
      </c>
    </row>
    <row r="28" spans="1:7" ht="15" x14ac:dyDescent="0.25">
      <c r="A28" s="242" t="s">
        <v>273</v>
      </c>
      <c r="B28">
        <v>11.4</v>
      </c>
      <c r="C28">
        <v>10.5</v>
      </c>
      <c r="D28">
        <v>1499.8</v>
      </c>
      <c r="E28">
        <v>2578.8000000000002</v>
      </c>
      <c r="F28">
        <v>2.7</v>
      </c>
      <c r="G28">
        <v>0</v>
      </c>
    </row>
    <row r="29" spans="1:7" ht="15" x14ac:dyDescent="0.25">
      <c r="A29" s="242" t="s">
        <v>748</v>
      </c>
      <c r="B29">
        <v>0</v>
      </c>
      <c r="C29">
        <v>0</v>
      </c>
      <c r="D29">
        <v>0</v>
      </c>
      <c r="E29">
        <v>2</v>
      </c>
      <c r="F29">
        <v>0</v>
      </c>
      <c r="G29">
        <v>0</v>
      </c>
    </row>
    <row r="30" spans="1:7" ht="15" x14ac:dyDescent="0.25">
      <c r="A30" s="242" t="s">
        <v>862</v>
      </c>
      <c r="B30">
        <v>0.6</v>
      </c>
      <c r="C30">
        <v>0</v>
      </c>
      <c r="D30">
        <v>0</v>
      </c>
      <c r="E30">
        <v>0</v>
      </c>
      <c r="F30">
        <v>0</v>
      </c>
      <c r="G30">
        <v>0</v>
      </c>
    </row>
    <row r="31" spans="1:7" ht="15" x14ac:dyDescent="0.25">
      <c r="A31" s="242" t="s">
        <v>274</v>
      </c>
      <c r="B31">
        <v>1.6</v>
      </c>
      <c r="C31">
        <v>0.1</v>
      </c>
      <c r="D31">
        <v>123.4</v>
      </c>
      <c r="E31">
        <v>6.7</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v>
      </c>
      <c r="C36">
        <v>6.7</v>
      </c>
      <c r="D36">
        <v>817.5</v>
      </c>
      <c r="E36">
        <v>1471.8</v>
      </c>
      <c r="F36">
        <v>2.7</v>
      </c>
      <c r="G36">
        <v>0</v>
      </c>
    </row>
    <row r="37" spans="1:7" ht="15" x14ac:dyDescent="0.25">
      <c r="A37" s="242" t="s">
        <v>276</v>
      </c>
      <c r="B37">
        <v>1.2</v>
      </c>
      <c r="C37">
        <v>1</v>
      </c>
      <c r="D37">
        <v>3.9</v>
      </c>
      <c r="E37">
        <v>6.7</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766.1</v>
      </c>
      <c r="F41">
        <v>0</v>
      </c>
      <c r="G41">
        <v>0</v>
      </c>
    </row>
    <row r="42" spans="1:7" ht="15" x14ac:dyDescent="0.25">
      <c r="A42" s="242" t="s">
        <v>282</v>
      </c>
      <c r="B42">
        <v>0.2</v>
      </c>
      <c r="C42">
        <v>0</v>
      </c>
      <c r="D42">
        <v>0.8</v>
      </c>
      <c r="E42">
        <v>69.3</v>
      </c>
      <c r="F42">
        <v>0</v>
      </c>
      <c r="G42">
        <v>0</v>
      </c>
    </row>
    <row r="43" spans="1:7" ht="15" x14ac:dyDescent="0.25">
      <c r="A43" s="242" t="s">
        <v>27</v>
      </c>
    </row>
    <row r="44" spans="1:7" ht="15" x14ac:dyDescent="0.25">
      <c r="A44" s="242" t="s">
        <v>283</v>
      </c>
      <c r="B44">
        <v>40.9</v>
      </c>
      <c r="C44">
        <v>0</v>
      </c>
      <c r="D44">
        <v>212.6</v>
      </c>
      <c r="E44">
        <v>396.5</v>
      </c>
      <c r="F44">
        <v>30</v>
      </c>
      <c r="G44">
        <v>0</v>
      </c>
    </row>
    <row r="45" spans="1:7" ht="15" x14ac:dyDescent="0.25">
      <c r="A45" s="242" t="s">
        <v>284</v>
      </c>
      <c r="B45">
        <v>40.9</v>
      </c>
      <c r="C45">
        <v>0</v>
      </c>
      <c r="D45">
        <v>0</v>
      </c>
      <c r="E45">
        <v>41.5</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1112.9000000000001</v>
      </c>
      <c r="C49">
        <v>923.4</v>
      </c>
      <c r="D49">
        <v>22205.5</v>
      </c>
      <c r="E49">
        <v>30482</v>
      </c>
      <c r="F49">
        <v>6122.6</v>
      </c>
      <c r="G49">
        <v>112</v>
      </c>
    </row>
    <row r="50" spans="1:7" ht="15" x14ac:dyDescent="0.25">
      <c r="A50" s="242" t="s">
        <v>287</v>
      </c>
      <c r="B50">
        <v>0</v>
      </c>
      <c r="C50">
        <v>4.8</v>
      </c>
      <c r="D50">
        <v>33</v>
      </c>
      <c r="E50">
        <v>30.6</v>
      </c>
      <c r="F50">
        <v>4.4000000000000004</v>
      </c>
      <c r="G50">
        <v>0</v>
      </c>
    </row>
    <row r="51" spans="1:7" ht="15" x14ac:dyDescent="0.25">
      <c r="A51" s="242" t="s">
        <v>288</v>
      </c>
      <c r="B51">
        <v>7</v>
      </c>
      <c r="C51">
        <v>14.7</v>
      </c>
      <c r="D51">
        <v>548.9</v>
      </c>
      <c r="E51">
        <v>812</v>
      </c>
      <c r="F51">
        <v>18.7</v>
      </c>
      <c r="G51">
        <v>0</v>
      </c>
    </row>
    <row r="52" spans="1:7" ht="15" x14ac:dyDescent="0.25">
      <c r="A52" s="242" t="s">
        <v>289</v>
      </c>
      <c r="B52">
        <v>67.900000000000006</v>
      </c>
      <c r="C52">
        <v>67</v>
      </c>
      <c r="D52">
        <v>650.29999999999995</v>
      </c>
      <c r="E52">
        <v>3616.8</v>
      </c>
      <c r="F52">
        <v>619.6</v>
      </c>
      <c r="G52">
        <v>0</v>
      </c>
    </row>
    <row r="53" spans="1:7" ht="15" x14ac:dyDescent="0.25">
      <c r="A53" s="242" t="s">
        <v>310</v>
      </c>
      <c r="B53">
        <v>0</v>
      </c>
      <c r="C53">
        <v>0</v>
      </c>
      <c r="D53">
        <v>6.5</v>
      </c>
      <c r="E53">
        <v>0</v>
      </c>
      <c r="F53">
        <v>0</v>
      </c>
      <c r="G53">
        <v>0</v>
      </c>
    </row>
    <row r="54" spans="1:7" ht="15" x14ac:dyDescent="0.25">
      <c r="A54" s="242" t="s">
        <v>290</v>
      </c>
      <c r="B54">
        <v>176.6</v>
      </c>
      <c r="C54">
        <v>10</v>
      </c>
      <c r="D54">
        <v>2299.3000000000002</v>
      </c>
      <c r="E54">
        <v>4393.3</v>
      </c>
      <c r="F54">
        <v>240.8</v>
      </c>
      <c r="G54">
        <v>0</v>
      </c>
    </row>
    <row r="55" spans="1:7" ht="15" x14ac:dyDescent="0.25">
      <c r="A55" s="242" t="s">
        <v>563</v>
      </c>
      <c r="B55">
        <v>0</v>
      </c>
      <c r="C55">
        <v>0</v>
      </c>
      <c r="D55">
        <v>0</v>
      </c>
      <c r="E55">
        <v>30.4</v>
      </c>
      <c r="F55">
        <v>0</v>
      </c>
      <c r="G55">
        <v>0</v>
      </c>
    </row>
    <row r="56" spans="1:7" ht="15" x14ac:dyDescent="0.25">
      <c r="A56" s="242" t="s">
        <v>291</v>
      </c>
      <c r="B56">
        <v>5</v>
      </c>
      <c r="C56" t="s">
        <v>160</v>
      </c>
      <c r="D56">
        <v>343.5</v>
      </c>
      <c r="E56">
        <v>506</v>
      </c>
      <c r="F56">
        <v>0</v>
      </c>
      <c r="G56">
        <v>0</v>
      </c>
    </row>
    <row r="57" spans="1:7" ht="15" x14ac:dyDescent="0.25">
      <c r="A57" s="242" t="s">
        <v>591</v>
      </c>
      <c r="B57">
        <v>0</v>
      </c>
      <c r="C57">
        <v>0</v>
      </c>
      <c r="D57">
        <v>0</v>
      </c>
      <c r="E57">
        <v>20</v>
      </c>
      <c r="F57">
        <v>0</v>
      </c>
      <c r="G57">
        <v>0</v>
      </c>
    </row>
    <row r="58" spans="1:7" ht="15" x14ac:dyDescent="0.25">
      <c r="A58" s="242" t="s">
        <v>293</v>
      </c>
      <c r="B58">
        <v>0</v>
      </c>
      <c r="C58">
        <v>7.5</v>
      </c>
      <c r="D58">
        <v>911.6</v>
      </c>
      <c r="E58">
        <v>1322.6</v>
      </c>
      <c r="F58">
        <v>16.5</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16.600000000000001</v>
      </c>
      <c r="C61">
        <v>57.9</v>
      </c>
      <c r="D61">
        <v>864.8</v>
      </c>
      <c r="E61">
        <v>777.2</v>
      </c>
      <c r="F61">
        <v>185.9</v>
      </c>
      <c r="G61">
        <v>0</v>
      </c>
    </row>
    <row r="62" spans="1:7" ht="15" x14ac:dyDescent="0.25">
      <c r="A62" s="242" t="s">
        <v>296</v>
      </c>
      <c r="B62">
        <v>24.9</v>
      </c>
      <c r="C62">
        <v>0</v>
      </c>
      <c r="D62">
        <v>225.4</v>
      </c>
      <c r="E62">
        <v>323.39999999999998</v>
      </c>
      <c r="F62">
        <v>29.5</v>
      </c>
      <c r="G62">
        <v>0</v>
      </c>
    </row>
    <row r="63" spans="1:7" ht="15" x14ac:dyDescent="0.25">
      <c r="A63" s="242" t="s">
        <v>297</v>
      </c>
      <c r="B63">
        <v>0</v>
      </c>
      <c r="C63">
        <v>0</v>
      </c>
      <c r="D63">
        <v>18.399999999999999</v>
      </c>
      <c r="E63">
        <v>27.6</v>
      </c>
      <c r="F63">
        <v>0.9</v>
      </c>
      <c r="G63">
        <v>0</v>
      </c>
    </row>
    <row r="64" spans="1:7" ht="15" x14ac:dyDescent="0.25">
      <c r="A64" s="242" t="s">
        <v>298</v>
      </c>
      <c r="B64">
        <v>803</v>
      </c>
      <c r="C64">
        <v>717</v>
      </c>
      <c r="D64">
        <v>14546.8</v>
      </c>
      <c r="E64">
        <v>16367.4</v>
      </c>
      <c r="F64">
        <v>4825.8</v>
      </c>
      <c r="G64">
        <v>112</v>
      </c>
    </row>
    <row r="65" spans="1:7" ht="15" x14ac:dyDescent="0.25">
      <c r="A65" s="242" t="s">
        <v>299</v>
      </c>
      <c r="B65">
        <v>7.5</v>
      </c>
      <c r="C65">
        <v>0</v>
      </c>
      <c r="D65">
        <v>300.60000000000002</v>
      </c>
      <c r="E65">
        <v>469.9</v>
      </c>
      <c r="F65">
        <v>7.5</v>
      </c>
      <c r="G65">
        <v>0</v>
      </c>
    </row>
    <row r="66" spans="1:7" ht="15" x14ac:dyDescent="0.25">
      <c r="A66" s="242" t="s">
        <v>300</v>
      </c>
      <c r="B66">
        <v>0</v>
      </c>
      <c r="C66">
        <v>5.4</v>
      </c>
      <c r="D66">
        <v>343.7</v>
      </c>
      <c r="E66">
        <v>537.6</v>
      </c>
      <c r="F66">
        <v>61.5</v>
      </c>
      <c r="G66">
        <v>0</v>
      </c>
    </row>
    <row r="67" spans="1:7" ht="15" x14ac:dyDescent="0.25">
      <c r="A67" s="242" t="s">
        <v>301</v>
      </c>
      <c r="B67">
        <v>0.3</v>
      </c>
      <c r="C67">
        <v>0</v>
      </c>
      <c r="D67">
        <v>243.4</v>
      </c>
      <c r="E67">
        <v>86.6</v>
      </c>
      <c r="F67">
        <v>0</v>
      </c>
      <c r="G67">
        <v>0</v>
      </c>
    </row>
    <row r="68" spans="1:7" ht="15" x14ac:dyDescent="0.25">
      <c r="A68" s="242" t="s">
        <v>302</v>
      </c>
      <c r="B68">
        <v>4.2</v>
      </c>
      <c r="C68">
        <v>24.6</v>
      </c>
      <c r="D68">
        <v>514.1</v>
      </c>
      <c r="E68">
        <v>606.29999999999995</v>
      </c>
      <c r="F68">
        <v>93.9</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17.600000000000001</v>
      </c>
      <c r="G70">
        <v>0</v>
      </c>
    </row>
    <row r="71" spans="1:7" ht="15" x14ac:dyDescent="0.25">
      <c r="A71" s="242" t="s">
        <v>304</v>
      </c>
      <c r="B71">
        <v>0</v>
      </c>
      <c r="C71">
        <v>14.5</v>
      </c>
      <c r="D71">
        <v>251.5</v>
      </c>
      <c r="E71">
        <v>404.8</v>
      </c>
      <c r="F71">
        <v>0</v>
      </c>
      <c r="G71">
        <v>0</v>
      </c>
    </row>
    <row r="72" spans="1:7" ht="15" x14ac:dyDescent="0.25">
      <c r="A72" s="242" t="s">
        <v>573</v>
      </c>
      <c r="B72" t="s">
        <v>118</v>
      </c>
      <c r="C72" t="s">
        <v>26</v>
      </c>
      <c r="D72" t="s">
        <v>118</v>
      </c>
      <c r="E72" t="s">
        <v>118</v>
      </c>
      <c r="F72" t="s">
        <v>118</v>
      </c>
      <c r="G72" t="s">
        <v>108</v>
      </c>
    </row>
    <row r="73" spans="1:7" ht="15" x14ac:dyDescent="0.25">
      <c r="A73" s="242" t="s">
        <v>305</v>
      </c>
      <c r="B73">
        <v>1418.6</v>
      </c>
      <c r="C73">
        <v>1836.1</v>
      </c>
      <c r="D73">
        <v>38954.199999999997</v>
      </c>
      <c r="E73">
        <v>58748.9</v>
      </c>
      <c r="F73">
        <v>7507.2</v>
      </c>
      <c r="G73">
        <v>112</v>
      </c>
    </row>
    <row r="74" spans="1:7" ht="15" x14ac:dyDescent="0.25">
      <c r="A74" s="242" t="s">
        <v>306</v>
      </c>
      <c r="B74">
        <v>224.9</v>
      </c>
      <c r="C74">
        <v>348.1</v>
      </c>
      <c r="D74">
        <v>0</v>
      </c>
      <c r="E74">
        <v>0</v>
      </c>
      <c r="F74">
        <v>836.3</v>
      </c>
      <c r="G74">
        <v>7.6</v>
      </c>
    </row>
    <row r="75" spans="1:7" ht="15" x14ac:dyDescent="0.25">
      <c r="A75" s="242" t="s">
        <v>573</v>
      </c>
      <c r="B75" t="s">
        <v>118</v>
      </c>
      <c r="C75" t="s">
        <v>26</v>
      </c>
      <c r="D75" t="s">
        <v>118</v>
      </c>
      <c r="E75" t="s">
        <v>118</v>
      </c>
      <c r="F75" t="s">
        <v>118</v>
      </c>
      <c r="G75" t="s">
        <v>108</v>
      </c>
    </row>
    <row r="76" spans="1:7" ht="15" x14ac:dyDescent="0.25">
      <c r="A76" s="242" t="s">
        <v>307</v>
      </c>
      <c r="B76">
        <v>1643.6</v>
      </c>
      <c r="C76">
        <v>2184.1999999999998</v>
      </c>
      <c r="D76">
        <v>38954.199999999997</v>
      </c>
      <c r="E76">
        <v>58748.9</v>
      </c>
      <c r="F76">
        <v>8343.5</v>
      </c>
      <c r="G76">
        <v>119.6</v>
      </c>
    </row>
    <row r="77" spans="1:7" ht="15" x14ac:dyDescent="0.25">
      <c r="A77" s="242" t="s">
        <v>308</v>
      </c>
      <c r="B77" t="s">
        <v>25</v>
      </c>
      <c r="C77" t="s">
        <v>25</v>
      </c>
      <c r="D77">
        <v>0</v>
      </c>
      <c r="E77">
        <v>0</v>
      </c>
      <c r="F77" t="s">
        <v>25</v>
      </c>
      <c r="G77" t="s">
        <v>25</v>
      </c>
    </row>
    <row r="78" spans="1:7" ht="15" x14ac:dyDescent="0.25">
      <c r="A78" s="242" t="s">
        <v>309</v>
      </c>
      <c r="B78">
        <v>0</v>
      </c>
      <c r="C78">
        <v>74</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792A-32CB-4E12-8179-626AEB601121}">
  <dimension ref="A1:G79"/>
  <sheetViews>
    <sheetView topLeftCell="A23" workbookViewId="0">
      <selection activeCell="A9" sqref="A9:A79"/>
    </sheetView>
  </sheetViews>
  <sheetFormatPr defaultRowHeight="13.2" x14ac:dyDescent="0.25"/>
  <cols>
    <col min="1" max="1" width="41.44140625" customWidth="1"/>
    <col min="3" max="3" width="8.88671875" customWidth="1"/>
    <col min="5" max="5" width="8.88671875" customWidth="1"/>
    <col min="7" max="8" width="8.88671875" customWidth="1"/>
  </cols>
  <sheetData>
    <row r="1" spans="1:7" ht="15" x14ac:dyDescent="0.25">
      <c r="A1" s="242" t="s">
        <v>564</v>
      </c>
    </row>
    <row r="2" spans="1:7" ht="15" x14ac:dyDescent="0.25">
      <c r="A2" s="242" t="s">
        <v>565</v>
      </c>
    </row>
    <row r="3" spans="1:7" ht="15" x14ac:dyDescent="0.25">
      <c r="A3" s="242" t="s">
        <v>884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0.7</v>
      </c>
      <c r="E20">
        <v>0.3</v>
      </c>
      <c r="F20">
        <v>0</v>
      </c>
      <c r="G20">
        <v>0</v>
      </c>
    </row>
    <row r="21" spans="1:7" ht="15" x14ac:dyDescent="0.25">
      <c r="A21" s="242" t="s">
        <v>27</v>
      </c>
    </row>
    <row r="22" spans="1:7" ht="15" x14ac:dyDescent="0.25">
      <c r="A22" s="242" t="s">
        <v>270</v>
      </c>
      <c r="B22">
        <v>203.9</v>
      </c>
      <c r="C22">
        <v>221.4</v>
      </c>
      <c r="D22">
        <v>6678.3</v>
      </c>
      <c r="E22">
        <v>9896.9</v>
      </c>
      <c r="F22">
        <v>908</v>
      </c>
      <c r="G22">
        <v>0</v>
      </c>
    </row>
    <row r="23" spans="1:7" ht="15" x14ac:dyDescent="0.25">
      <c r="A23" s="242" t="s">
        <v>27</v>
      </c>
    </row>
    <row r="24" spans="1:7" ht="15" x14ac:dyDescent="0.25">
      <c r="A24" s="242" t="s">
        <v>271</v>
      </c>
      <c r="B24">
        <v>31.3</v>
      </c>
      <c r="C24">
        <v>40.6</v>
      </c>
      <c r="D24">
        <v>528.20000000000005</v>
      </c>
      <c r="E24">
        <v>592.20000000000005</v>
      </c>
      <c r="F24">
        <v>66.900000000000006</v>
      </c>
      <c r="G24">
        <v>0</v>
      </c>
    </row>
    <row r="25" spans="1:7" ht="15" x14ac:dyDescent="0.25">
      <c r="A25" s="242" t="s">
        <v>27</v>
      </c>
    </row>
    <row r="26" spans="1:7" ht="15" x14ac:dyDescent="0.25">
      <c r="A26" s="242" t="s">
        <v>272</v>
      </c>
      <c r="B26">
        <v>42.1</v>
      </c>
      <c r="C26">
        <v>1006.1</v>
      </c>
      <c r="D26">
        <v>7543</v>
      </c>
      <c r="E26">
        <v>13789.8</v>
      </c>
      <c r="F26">
        <v>272.3</v>
      </c>
      <c r="G26">
        <v>0</v>
      </c>
    </row>
    <row r="27" spans="1:7" ht="15" x14ac:dyDescent="0.25">
      <c r="A27" s="242" t="s">
        <v>27</v>
      </c>
    </row>
    <row r="28" spans="1:7" ht="15" x14ac:dyDescent="0.25">
      <c r="A28" s="242" t="s">
        <v>273</v>
      </c>
      <c r="B28">
        <v>11.5</v>
      </c>
      <c r="C28">
        <v>9.1999999999999993</v>
      </c>
      <c r="D28">
        <v>1498.4</v>
      </c>
      <c r="E28">
        <v>2507.6999999999998</v>
      </c>
      <c r="F28">
        <v>2</v>
      </c>
      <c r="G28">
        <v>0</v>
      </c>
    </row>
    <row r="29" spans="1:7" ht="15" x14ac:dyDescent="0.25">
      <c r="A29" s="242" t="s">
        <v>748</v>
      </c>
      <c r="B29">
        <v>0</v>
      </c>
      <c r="C29">
        <v>0</v>
      </c>
      <c r="D29">
        <v>0</v>
      </c>
      <c r="E29">
        <v>2</v>
      </c>
      <c r="F29">
        <v>0</v>
      </c>
      <c r="G29">
        <v>0</v>
      </c>
    </row>
    <row r="30" spans="1:7" ht="15" x14ac:dyDescent="0.25">
      <c r="A30" s="242" t="s">
        <v>862</v>
      </c>
      <c r="B30">
        <v>0.6</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4.3</v>
      </c>
      <c r="C36">
        <v>4.9000000000000004</v>
      </c>
      <c r="D36">
        <v>817.2</v>
      </c>
      <c r="E36">
        <v>1470.7</v>
      </c>
      <c r="F36">
        <v>2</v>
      </c>
      <c r="G36">
        <v>0</v>
      </c>
    </row>
    <row r="37" spans="1:7" ht="15" x14ac:dyDescent="0.25">
      <c r="A37" s="242" t="s">
        <v>276</v>
      </c>
      <c r="B37">
        <v>1.2</v>
      </c>
      <c r="C37">
        <v>1.4</v>
      </c>
      <c r="D37">
        <v>3.9</v>
      </c>
      <c r="E37">
        <v>6.3</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30</v>
      </c>
      <c r="G44">
        <v>0</v>
      </c>
    </row>
    <row r="45" spans="1:7" ht="15" x14ac:dyDescent="0.25">
      <c r="A45" s="242" t="s">
        <v>284</v>
      </c>
      <c r="B45">
        <v>40.9</v>
      </c>
      <c r="C45">
        <v>0</v>
      </c>
      <c r="D45">
        <v>0</v>
      </c>
      <c r="E45">
        <v>41.3</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1468.8</v>
      </c>
      <c r="C49">
        <v>1404.7</v>
      </c>
      <c r="D49">
        <v>21743.7</v>
      </c>
      <c r="E49">
        <v>29818</v>
      </c>
      <c r="F49">
        <v>5347.7</v>
      </c>
      <c r="G49">
        <v>0</v>
      </c>
    </row>
    <row r="50" spans="1:7" ht="15" x14ac:dyDescent="0.25">
      <c r="A50" s="242" t="s">
        <v>287</v>
      </c>
      <c r="B50">
        <v>0</v>
      </c>
      <c r="C50">
        <v>4.7</v>
      </c>
      <c r="D50">
        <v>33</v>
      </c>
      <c r="E50">
        <v>30.6</v>
      </c>
      <c r="F50">
        <v>4.4000000000000004</v>
      </c>
      <c r="G50">
        <v>0</v>
      </c>
    </row>
    <row r="51" spans="1:7" ht="15" x14ac:dyDescent="0.25">
      <c r="A51" s="242" t="s">
        <v>288</v>
      </c>
      <c r="B51">
        <v>7</v>
      </c>
      <c r="C51">
        <v>39.200000000000003</v>
      </c>
      <c r="D51">
        <v>548.9</v>
      </c>
      <c r="E51">
        <v>812</v>
      </c>
      <c r="F51">
        <v>18.7</v>
      </c>
      <c r="G51">
        <v>0</v>
      </c>
    </row>
    <row r="52" spans="1:7" ht="15" x14ac:dyDescent="0.25">
      <c r="A52" s="242" t="s">
        <v>289</v>
      </c>
      <c r="B52">
        <v>103</v>
      </c>
      <c r="C52">
        <v>110.2</v>
      </c>
      <c r="D52">
        <v>615.1</v>
      </c>
      <c r="E52">
        <v>3573.5</v>
      </c>
      <c r="F52">
        <v>618.1</v>
      </c>
      <c r="G52">
        <v>0</v>
      </c>
    </row>
    <row r="53" spans="1:7" ht="15" x14ac:dyDescent="0.25">
      <c r="A53" s="242" t="s">
        <v>310</v>
      </c>
      <c r="B53">
        <v>0</v>
      </c>
      <c r="C53">
        <v>0</v>
      </c>
      <c r="D53">
        <v>6.5</v>
      </c>
      <c r="E53">
        <v>0</v>
      </c>
      <c r="F53">
        <v>0</v>
      </c>
      <c r="G53">
        <v>0</v>
      </c>
    </row>
    <row r="54" spans="1:7" ht="15" x14ac:dyDescent="0.25">
      <c r="A54" s="242" t="s">
        <v>290</v>
      </c>
      <c r="B54">
        <v>170.5</v>
      </c>
      <c r="C54">
        <v>23.6</v>
      </c>
      <c r="D54">
        <v>2162</v>
      </c>
      <c r="E54">
        <v>4379.5</v>
      </c>
      <c r="F54">
        <v>169.6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7.5</v>
      </c>
      <c r="C58">
        <v>38</v>
      </c>
      <c r="D58">
        <v>911.6</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73.900000000000006</v>
      </c>
      <c r="C61">
        <v>64.8</v>
      </c>
      <c r="D61">
        <v>830.8</v>
      </c>
      <c r="E61">
        <v>777.2</v>
      </c>
      <c r="F61">
        <v>191.4</v>
      </c>
      <c r="G61">
        <v>0</v>
      </c>
    </row>
    <row r="62" spans="1:7" ht="15" x14ac:dyDescent="0.25">
      <c r="A62" s="242" t="s">
        <v>296</v>
      </c>
      <c r="B62">
        <v>27.7</v>
      </c>
      <c r="C62">
        <v>6.9</v>
      </c>
      <c r="D62">
        <v>220.7</v>
      </c>
      <c r="E62">
        <v>316.2</v>
      </c>
      <c r="F62">
        <v>29.5</v>
      </c>
      <c r="G62">
        <v>0</v>
      </c>
    </row>
    <row r="63" spans="1:7" ht="15" x14ac:dyDescent="0.25">
      <c r="A63" s="242" t="s">
        <v>297</v>
      </c>
      <c r="B63">
        <v>0</v>
      </c>
      <c r="C63">
        <v>0</v>
      </c>
      <c r="D63">
        <v>18.399999999999999</v>
      </c>
      <c r="E63">
        <v>27.6</v>
      </c>
      <c r="F63">
        <v>0.9</v>
      </c>
      <c r="G63">
        <v>0</v>
      </c>
    </row>
    <row r="64" spans="1:7" ht="15" x14ac:dyDescent="0.25">
      <c r="A64" s="242" t="s">
        <v>298</v>
      </c>
      <c r="B64">
        <v>1046.9000000000001</v>
      </c>
      <c r="C64">
        <v>1052.2</v>
      </c>
      <c r="D64">
        <v>14327.9</v>
      </c>
      <c r="E64">
        <v>15826.8</v>
      </c>
      <c r="F64">
        <v>4181.8</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24.4</v>
      </c>
      <c r="G66">
        <v>0</v>
      </c>
    </row>
    <row r="67" spans="1:7" ht="15" x14ac:dyDescent="0.25">
      <c r="A67" s="242" t="s">
        <v>301</v>
      </c>
      <c r="B67">
        <v>0.3</v>
      </c>
      <c r="C67">
        <v>0</v>
      </c>
      <c r="D67">
        <v>243.4</v>
      </c>
      <c r="E67">
        <v>86.6</v>
      </c>
      <c r="F67">
        <v>0</v>
      </c>
      <c r="G67">
        <v>0</v>
      </c>
    </row>
    <row r="68" spans="1:7" ht="15" x14ac:dyDescent="0.25">
      <c r="A68" s="242" t="s">
        <v>302</v>
      </c>
      <c r="B68">
        <v>12</v>
      </c>
      <c r="C68">
        <v>24.6</v>
      </c>
      <c r="D68">
        <v>497.8</v>
      </c>
      <c r="E68">
        <v>606.29999999999995</v>
      </c>
      <c r="F68">
        <v>78.900000000000006</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1813.8</v>
      </c>
      <c r="C73">
        <v>2702.2</v>
      </c>
      <c r="D73">
        <v>38290.800000000003</v>
      </c>
      <c r="E73">
        <v>57740.9</v>
      </c>
      <c r="F73">
        <v>6626.9</v>
      </c>
      <c r="G73">
        <v>0</v>
      </c>
    </row>
    <row r="74" spans="1:7" ht="15" x14ac:dyDescent="0.25">
      <c r="A74" s="242" t="s">
        <v>306</v>
      </c>
      <c r="B74">
        <v>421.5</v>
      </c>
      <c r="C74">
        <v>506.4</v>
      </c>
      <c r="D74">
        <v>0</v>
      </c>
      <c r="E74">
        <v>0</v>
      </c>
      <c r="F74">
        <v>724.8</v>
      </c>
      <c r="G74">
        <v>7.6</v>
      </c>
    </row>
    <row r="75" spans="1:7" ht="15" x14ac:dyDescent="0.25">
      <c r="A75" s="242" t="s">
        <v>573</v>
      </c>
      <c r="B75" t="s">
        <v>118</v>
      </c>
      <c r="C75" t="s">
        <v>26</v>
      </c>
      <c r="D75" t="s">
        <v>118</v>
      </c>
      <c r="E75" t="s">
        <v>118</v>
      </c>
      <c r="F75" t="s">
        <v>118</v>
      </c>
      <c r="G75" t="s">
        <v>108</v>
      </c>
    </row>
    <row r="76" spans="1:7" ht="15" x14ac:dyDescent="0.25">
      <c r="A76" s="242" t="s">
        <v>307</v>
      </c>
      <c r="B76">
        <v>2235.1999999999998</v>
      </c>
      <c r="C76">
        <v>3208.6</v>
      </c>
      <c r="D76">
        <v>38290.800000000003</v>
      </c>
      <c r="E76">
        <v>57740.9</v>
      </c>
      <c r="F76">
        <v>7351.7</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4BE2-7D22-4149-973B-C00E41DA9AED}">
  <dimension ref="A1:G79"/>
  <sheetViews>
    <sheetView topLeftCell="A16" workbookViewId="0">
      <selection activeCell="A7" sqref="A7"/>
    </sheetView>
  </sheetViews>
  <sheetFormatPr defaultRowHeight="13.2" x14ac:dyDescent="0.25"/>
  <cols>
    <col min="1" max="1" width="32.33203125" customWidth="1"/>
    <col min="3" max="3" width="15.33203125" customWidth="1"/>
    <col min="5" max="5" width="15.5546875" customWidth="1"/>
  </cols>
  <sheetData>
    <row r="1" spans="1:7" ht="15" x14ac:dyDescent="0.25">
      <c r="A1" s="242" t="s">
        <v>564</v>
      </c>
    </row>
    <row r="2" spans="1:7" ht="15" x14ac:dyDescent="0.25">
      <c r="A2" s="242" t="s">
        <v>565</v>
      </c>
    </row>
    <row r="3" spans="1:7" ht="15" x14ac:dyDescent="0.25">
      <c r="A3" s="242" t="s">
        <v>881</v>
      </c>
    </row>
    <row r="4" spans="1:7" ht="15" x14ac:dyDescent="0.25">
      <c r="A4" s="242" t="s">
        <v>567</v>
      </c>
    </row>
    <row r="5" spans="1:7" ht="15" x14ac:dyDescent="0.25">
      <c r="A5" s="242" t="s">
        <v>568</v>
      </c>
    </row>
    <row r="6" spans="1:7" ht="15" x14ac:dyDescent="0.25">
      <c r="A6" s="242" t="s">
        <v>569</v>
      </c>
    </row>
    <row r="7" spans="1:7" ht="15" x14ac:dyDescent="0.25">
      <c r="A7" s="242"/>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0.6</v>
      </c>
      <c r="E20">
        <v>0.3</v>
      </c>
      <c r="F20">
        <v>0</v>
      </c>
      <c r="G20">
        <v>0</v>
      </c>
    </row>
    <row r="21" spans="1:7" ht="15" x14ac:dyDescent="0.25">
      <c r="A21" s="242" t="s">
        <v>27</v>
      </c>
    </row>
    <row r="22" spans="1:7" ht="15" x14ac:dyDescent="0.25">
      <c r="A22" s="242" t="s">
        <v>270</v>
      </c>
      <c r="B22">
        <v>247.2</v>
      </c>
      <c r="C22">
        <v>221.4</v>
      </c>
      <c r="D22">
        <v>6591.9</v>
      </c>
      <c r="E22">
        <v>9896.9</v>
      </c>
      <c r="F22">
        <v>908</v>
      </c>
      <c r="G22">
        <v>0</v>
      </c>
    </row>
    <row r="23" spans="1:7" ht="15" x14ac:dyDescent="0.25">
      <c r="A23" s="242" t="s">
        <v>27</v>
      </c>
    </row>
    <row r="24" spans="1:7" ht="15" x14ac:dyDescent="0.25">
      <c r="A24" s="242" t="s">
        <v>271</v>
      </c>
      <c r="B24">
        <v>35.200000000000003</v>
      </c>
      <c r="C24">
        <v>40.6</v>
      </c>
      <c r="D24">
        <v>523.9</v>
      </c>
      <c r="E24">
        <v>592.20000000000005</v>
      </c>
      <c r="F24">
        <v>58.7</v>
      </c>
      <c r="G24">
        <v>0</v>
      </c>
    </row>
    <row r="25" spans="1:7" ht="15" x14ac:dyDescent="0.25">
      <c r="A25" s="242" t="s">
        <v>27</v>
      </c>
    </row>
    <row r="26" spans="1:7" ht="15" x14ac:dyDescent="0.25">
      <c r="A26" s="242" t="s">
        <v>272</v>
      </c>
      <c r="B26">
        <v>110.1</v>
      </c>
      <c r="C26">
        <v>1006.1</v>
      </c>
      <c r="D26">
        <v>7473.4</v>
      </c>
      <c r="E26">
        <v>13789.8</v>
      </c>
      <c r="F26">
        <v>272.2</v>
      </c>
      <c r="G26">
        <v>0</v>
      </c>
    </row>
    <row r="27" spans="1:7" ht="15" x14ac:dyDescent="0.25">
      <c r="A27" s="242" t="s">
        <v>27</v>
      </c>
    </row>
    <row r="28" spans="1:7" ht="15" x14ac:dyDescent="0.25">
      <c r="A28" s="242" t="s">
        <v>273</v>
      </c>
      <c r="B28">
        <v>12.9</v>
      </c>
      <c r="C28">
        <v>9.1999999999999993</v>
      </c>
      <c r="D28">
        <v>1496.3</v>
      </c>
      <c r="E28">
        <v>2507.6999999999998</v>
      </c>
      <c r="F28">
        <v>1</v>
      </c>
      <c r="G28">
        <v>0</v>
      </c>
    </row>
    <row r="29" spans="1:7" ht="15" x14ac:dyDescent="0.25">
      <c r="A29" s="242" t="s">
        <v>748</v>
      </c>
      <c r="B29">
        <v>0</v>
      </c>
      <c r="C29">
        <v>0</v>
      </c>
      <c r="D29">
        <v>0</v>
      </c>
      <c r="E29">
        <v>2</v>
      </c>
      <c r="F29">
        <v>0</v>
      </c>
      <c r="G29">
        <v>0</v>
      </c>
    </row>
    <row r="30" spans="1:7" ht="15" x14ac:dyDescent="0.25">
      <c r="A30" s="242" t="s">
        <v>862</v>
      </c>
      <c r="B30">
        <v>0.1</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6.2</v>
      </c>
      <c r="C36">
        <v>4.9000000000000004</v>
      </c>
      <c r="D36">
        <v>815.2</v>
      </c>
      <c r="E36">
        <v>1470.7</v>
      </c>
      <c r="F36">
        <v>1</v>
      </c>
      <c r="G36">
        <v>0</v>
      </c>
    </row>
    <row r="37" spans="1:7" ht="15" x14ac:dyDescent="0.25">
      <c r="A37" s="242" t="s">
        <v>276</v>
      </c>
      <c r="B37">
        <v>1.2</v>
      </c>
      <c r="C37">
        <v>1.4</v>
      </c>
      <c r="D37">
        <v>3.9</v>
      </c>
      <c r="E37">
        <v>6.3</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1841.7</v>
      </c>
      <c r="C49">
        <v>1404.7</v>
      </c>
      <c r="D49">
        <v>21409.7</v>
      </c>
      <c r="E49">
        <v>29818</v>
      </c>
      <c r="F49">
        <v>4841.5</v>
      </c>
      <c r="G49">
        <v>0</v>
      </c>
    </row>
    <row r="50" spans="1:7" ht="15" x14ac:dyDescent="0.25">
      <c r="A50" s="242" t="s">
        <v>287</v>
      </c>
      <c r="B50">
        <v>0</v>
      </c>
      <c r="C50">
        <v>4.7</v>
      </c>
      <c r="D50">
        <v>33</v>
      </c>
      <c r="E50">
        <v>30.6</v>
      </c>
      <c r="F50">
        <v>0</v>
      </c>
      <c r="G50">
        <v>0</v>
      </c>
    </row>
    <row r="51" spans="1:7" ht="15" x14ac:dyDescent="0.25">
      <c r="A51" s="242" t="s">
        <v>288</v>
      </c>
      <c r="B51">
        <v>7</v>
      </c>
      <c r="C51">
        <v>39.200000000000003</v>
      </c>
      <c r="D51">
        <v>548.9</v>
      </c>
      <c r="E51">
        <v>812</v>
      </c>
      <c r="F51">
        <v>18.7</v>
      </c>
      <c r="G51">
        <v>0</v>
      </c>
    </row>
    <row r="52" spans="1:7" ht="15" x14ac:dyDescent="0.25">
      <c r="A52" s="242" t="s">
        <v>289</v>
      </c>
      <c r="B52">
        <v>124.9</v>
      </c>
      <c r="C52">
        <v>110.2</v>
      </c>
      <c r="D52">
        <v>592.5</v>
      </c>
      <c r="E52">
        <v>3573.5</v>
      </c>
      <c r="F52">
        <v>596.20000000000005</v>
      </c>
      <c r="G52">
        <v>0</v>
      </c>
    </row>
    <row r="53" spans="1:7" ht="15" x14ac:dyDescent="0.25">
      <c r="A53" s="242" t="s">
        <v>310</v>
      </c>
      <c r="B53">
        <v>0</v>
      </c>
      <c r="C53">
        <v>0</v>
      </c>
      <c r="D53">
        <v>6.5</v>
      </c>
      <c r="E53">
        <v>0</v>
      </c>
      <c r="F53">
        <v>0</v>
      </c>
      <c r="G53">
        <v>0</v>
      </c>
    </row>
    <row r="54" spans="1:7" ht="15" x14ac:dyDescent="0.25">
      <c r="A54" s="242" t="s">
        <v>290</v>
      </c>
      <c r="B54">
        <v>225.5</v>
      </c>
      <c r="C54">
        <v>23.6</v>
      </c>
      <c r="D54">
        <v>2162</v>
      </c>
      <c r="E54">
        <v>4379.5</v>
      </c>
      <c r="F54">
        <v>49.6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15</v>
      </c>
      <c r="C58">
        <v>38</v>
      </c>
      <c r="D58">
        <v>897.9</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119.3</v>
      </c>
      <c r="C61">
        <v>64.8</v>
      </c>
      <c r="D61">
        <v>784.2</v>
      </c>
      <c r="E61">
        <v>777.2</v>
      </c>
      <c r="F61">
        <v>191.1</v>
      </c>
      <c r="G61">
        <v>0</v>
      </c>
    </row>
    <row r="62" spans="1:7" ht="15" x14ac:dyDescent="0.25">
      <c r="A62" s="242" t="s">
        <v>296</v>
      </c>
      <c r="B62">
        <v>34.6</v>
      </c>
      <c r="C62">
        <v>6.9</v>
      </c>
      <c r="D62">
        <v>213.6</v>
      </c>
      <c r="E62">
        <v>316.2</v>
      </c>
      <c r="F62">
        <v>31</v>
      </c>
      <c r="G62">
        <v>0</v>
      </c>
    </row>
    <row r="63" spans="1:7" ht="15" x14ac:dyDescent="0.25">
      <c r="A63" s="242" t="s">
        <v>297</v>
      </c>
      <c r="B63">
        <v>0</v>
      </c>
      <c r="C63">
        <v>0</v>
      </c>
      <c r="D63">
        <v>18.399999999999999</v>
      </c>
      <c r="E63">
        <v>27.6</v>
      </c>
      <c r="F63">
        <v>0</v>
      </c>
      <c r="G63">
        <v>0</v>
      </c>
    </row>
    <row r="64" spans="1:7" ht="15" x14ac:dyDescent="0.25">
      <c r="A64" s="242" t="s">
        <v>298</v>
      </c>
      <c r="B64">
        <v>1276.0999999999999</v>
      </c>
      <c r="C64">
        <v>1052.2</v>
      </c>
      <c r="D64">
        <v>14083.9</v>
      </c>
      <c r="E64">
        <v>15826.8</v>
      </c>
      <c r="F64">
        <v>3830.4</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17</v>
      </c>
      <c r="G66">
        <v>0</v>
      </c>
    </row>
    <row r="67" spans="1:7" ht="15" x14ac:dyDescent="0.25">
      <c r="A67" s="242" t="s">
        <v>301</v>
      </c>
      <c r="B67">
        <v>0.3</v>
      </c>
      <c r="C67">
        <v>0</v>
      </c>
      <c r="D67">
        <v>243.4</v>
      </c>
      <c r="E67">
        <v>86.6</v>
      </c>
      <c r="F67">
        <v>0</v>
      </c>
      <c r="G67">
        <v>0</v>
      </c>
    </row>
    <row r="68" spans="1:7" ht="15" x14ac:dyDescent="0.25">
      <c r="A68" s="242" t="s">
        <v>302</v>
      </c>
      <c r="B68">
        <v>19</v>
      </c>
      <c r="C68">
        <v>24.6</v>
      </c>
      <c r="D68">
        <v>497.8</v>
      </c>
      <c r="E68">
        <v>606.29999999999995</v>
      </c>
      <c r="F68">
        <v>77.5</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2303.1999999999998</v>
      </c>
      <c r="C73">
        <v>2702.2</v>
      </c>
      <c r="D73">
        <v>37794.300000000003</v>
      </c>
      <c r="E73">
        <v>57740.9</v>
      </c>
      <c r="F73">
        <v>6081.4</v>
      </c>
      <c r="G73">
        <v>0</v>
      </c>
    </row>
    <row r="74" spans="1:7" ht="15" x14ac:dyDescent="0.25">
      <c r="A74" s="242" t="s">
        <v>306</v>
      </c>
      <c r="B74">
        <v>451.2</v>
      </c>
      <c r="C74">
        <v>506.4</v>
      </c>
      <c r="D74">
        <v>0</v>
      </c>
      <c r="E74">
        <v>0</v>
      </c>
      <c r="F74">
        <v>596.79999999999995</v>
      </c>
      <c r="G74">
        <v>7.6</v>
      </c>
    </row>
    <row r="75" spans="1:7" ht="15" x14ac:dyDescent="0.25">
      <c r="A75" s="242" t="s">
        <v>573</v>
      </c>
      <c r="B75" t="s">
        <v>118</v>
      </c>
      <c r="C75" t="s">
        <v>26</v>
      </c>
      <c r="D75" t="s">
        <v>118</v>
      </c>
      <c r="E75" t="s">
        <v>118</v>
      </c>
      <c r="F75" t="s">
        <v>118</v>
      </c>
      <c r="G75" t="s">
        <v>108</v>
      </c>
    </row>
    <row r="76" spans="1:7" ht="15" x14ac:dyDescent="0.25">
      <c r="A76" s="242" t="s">
        <v>307</v>
      </c>
      <c r="B76">
        <v>2754.4</v>
      </c>
      <c r="C76">
        <v>3208.6</v>
      </c>
      <c r="D76">
        <v>37794.300000000003</v>
      </c>
      <c r="E76">
        <v>57740.9</v>
      </c>
      <c r="F76">
        <v>6678.2</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6BE-69AA-4E88-9E86-06060137C481}">
  <dimension ref="A1:G79"/>
  <sheetViews>
    <sheetView topLeftCell="A63" workbookViewId="0">
      <selection activeCell="B37" sqref="B37"/>
    </sheetView>
  </sheetViews>
  <sheetFormatPr defaultRowHeight="13.2" x14ac:dyDescent="0.25"/>
  <cols>
    <col min="1" max="1" width="36.6640625" customWidth="1"/>
    <col min="2" max="2" width="13.6640625" customWidth="1"/>
    <col min="4" max="4" width="12.109375" customWidth="1"/>
    <col min="5" max="5" width="11.44140625" customWidth="1"/>
    <col min="6" max="6" width="12.44140625" customWidth="1"/>
    <col min="7" max="7" width="10.5546875" customWidth="1"/>
  </cols>
  <sheetData>
    <row r="1" spans="1:7" ht="15" x14ac:dyDescent="0.25">
      <c r="A1" s="242" t="s">
        <v>564</v>
      </c>
    </row>
    <row r="2" spans="1:7" ht="15" x14ac:dyDescent="0.25">
      <c r="A2" s="242" t="s">
        <v>565</v>
      </c>
    </row>
    <row r="3" spans="1:7" ht="15" x14ac:dyDescent="0.25">
      <c r="A3" s="242" t="s">
        <v>878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20.2</v>
      </c>
      <c r="D12">
        <v>86.7</v>
      </c>
      <c r="E12">
        <v>740.1</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297.2</v>
      </c>
      <c r="C22">
        <v>221.4</v>
      </c>
      <c r="D22">
        <v>6544</v>
      </c>
      <c r="E22">
        <v>9896.9</v>
      </c>
      <c r="F22">
        <v>806.4</v>
      </c>
      <c r="G22">
        <v>0</v>
      </c>
    </row>
    <row r="23" spans="1:7" ht="15" x14ac:dyDescent="0.25">
      <c r="A23" s="242" t="s">
        <v>27</v>
      </c>
    </row>
    <row r="24" spans="1:7" ht="15" x14ac:dyDescent="0.25">
      <c r="A24" s="242" t="s">
        <v>271</v>
      </c>
      <c r="B24">
        <v>41.8</v>
      </c>
      <c r="C24">
        <v>44.5</v>
      </c>
      <c r="D24">
        <v>515.70000000000005</v>
      </c>
      <c r="E24">
        <v>588.29999999999995</v>
      </c>
      <c r="F24">
        <v>53.5</v>
      </c>
      <c r="G24">
        <v>0</v>
      </c>
    </row>
    <row r="25" spans="1:7" ht="15" x14ac:dyDescent="0.25">
      <c r="A25" s="242" t="s">
        <v>27</v>
      </c>
    </row>
    <row r="26" spans="1:7" ht="15" x14ac:dyDescent="0.25">
      <c r="A26" s="242" t="s">
        <v>272</v>
      </c>
      <c r="B26">
        <v>178.2</v>
      </c>
      <c r="C26">
        <v>1208</v>
      </c>
      <c r="D26">
        <v>7403.4</v>
      </c>
      <c r="E26">
        <v>13516.3</v>
      </c>
      <c r="F26">
        <v>272</v>
      </c>
      <c r="G26">
        <v>0</v>
      </c>
    </row>
    <row r="27" spans="1:7" ht="15" x14ac:dyDescent="0.25">
      <c r="A27" s="242" t="s">
        <v>27</v>
      </c>
    </row>
    <row r="28" spans="1:7" ht="15" x14ac:dyDescent="0.25">
      <c r="A28" s="242" t="s">
        <v>273</v>
      </c>
      <c r="B28">
        <v>13.8</v>
      </c>
      <c r="C28">
        <v>10.8</v>
      </c>
      <c r="D28">
        <v>1496.1</v>
      </c>
      <c r="E28">
        <v>2506.3000000000002</v>
      </c>
      <c r="F28">
        <v>0</v>
      </c>
      <c r="G28">
        <v>0</v>
      </c>
    </row>
    <row r="29" spans="1:7" ht="15" x14ac:dyDescent="0.25">
      <c r="A29" s="242" t="s">
        <v>748</v>
      </c>
      <c r="B29">
        <v>0</v>
      </c>
      <c r="C29">
        <v>0</v>
      </c>
      <c r="D29">
        <v>0</v>
      </c>
      <c r="E29">
        <v>2</v>
      </c>
      <c r="F29">
        <v>0</v>
      </c>
      <c r="G29">
        <v>0</v>
      </c>
    </row>
    <row r="30" spans="1:7" ht="15" x14ac:dyDescent="0.25">
      <c r="A30" s="242" t="s">
        <v>862</v>
      </c>
      <c r="B30">
        <v>0.1</v>
      </c>
      <c r="C30">
        <v>0</v>
      </c>
      <c r="D30">
        <v>0</v>
      </c>
      <c r="E30">
        <v>0</v>
      </c>
      <c r="F30">
        <v>0</v>
      </c>
      <c r="G30">
        <v>0</v>
      </c>
    </row>
    <row r="31" spans="1:7" ht="15" x14ac:dyDescent="0.25">
      <c r="A31" s="242" t="s">
        <v>274</v>
      </c>
      <c r="B31">
        <v>0.7</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7.1</v>
      </c>
      <c r="C36">
        <v>5.5</v>
      </c>
      <c r="D36">
        <v>815</v>
      </c>
      <c r="E36">
        <v>1470.1</v>
      </c>
      <c r="F36">
        <v>0</v>
      </c>
      <c r="G36">
        <v>0</v>
      </c>
    </row>
    <row r="37" spans="1:7" ht="15" x14ac:dyDescent="0.25">
      <c r="A37" s="242" t="s">
        <v>276</v>
      </c>
      <c r="B37">
        <v>1.2</v>
      </c>
      <c r="C37">
        <v>1.6</v>
      </c>
      <c r="D37">
        <v>3.9</v>
      </c>
      <c r="E37">
        <v>6</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2027.4</v>
      </c>
      <c r="C49">
        <v>1722.5</v>
      </c>
      <c r="D49">
        <v>21091.1</v>
      </c>
      <c r="E49">
        <v>29473.8</v>
      </c>
      <c r="F49">
        <v>4367.3999999999996</v>
      </c>
      <c r="G49">
        <v>0</v>
      </c>
    </row>
    <row r="50" spans="1:7" ht="15" x14ac:dyDescent="0.25">
      <c r="A50" s="242" t="s">
        <v>287</v>
      </c>
      <c r="B50">
        <v>0</v>
      </c>
      <c r="C50">
        <v>4.7</v>
      </c>
      <c r="D50">
        <v>33</v>
      </c>
      <c r="E50">
        <v>30.6</v>
      </c>
      <c r="F50">
        <v>0</v>
      </c>
      <c r="G50">
        <v>0</v>
      </c>
    </row>
    <row r="51" spans="1:7" ht="15" x14ac:dyDescent="0.25">
      <c r="A51" s="242" t="s">
        <v>288</v>
      </c>
      <c r="B51">
        <v>7</v>
      </c>
      <c r="C51">
        <v>34.200000000000003</v>
      </c>
      <c r="D51">
        <v>548.9</v>
      </c>
      <c r="E51">
        <v>812</v>
      </c>
      <c r="F51">
        <v>3.7</v>
      </c>
      <c r="G51">
        <v>0</v>
      </c>
    </row>
    <row r="52" spans="1:7" ht="15" x14ac:dyDescent="0.25">
      <c r="A52" s="242" t="s">
        <v>289</v>
      </c>
      <c r="B52">
        <v>160.80000000000001</v>
      </c>
      <c r="C52">
        <v>116</v>
      </c>
      <c r="D52">
        <v>556</v>
      </c>
      <c r="E52">
        <v>3564.6</v>
      </c>
      <c r="F52">
        <v>584</v>
      </c>
      <c r="G52">
        <v>0</v>
      </c>
    </row>
    <row r="53" spans="1:7" ht="15" x14ac:dyDescent="0.25">
      <c r="A53" s="242" t="s">
        <v>310</v>
      </c>
      <c r="B53">
        <v>0</v>
      </c>
      <c r="C53">
        <v>0</v>
      </c>
      <c r="D53">
        <v>6.5</v>
      </c>
      <c r="E53">
        <v>0</v>
      </c>
      <c r="F53">
        <v>0</v>
      </c>
      <c r="G53">
        <v>0</v>
      </c>
    </row>
    <row r="54" spans="1:7" ht="15" x14ac:dyDescent="0.25">
      <c r="A54" s="242" t="s">
        <v>290</v>
      </c>
      <c r="B54">
        <v>200</v>
      </c>
      <c r="C54">
        <v>10</v>
      </c>
      <c r="D54">
        <v>2162</v>
      </c>
      <c r="E54">
        <v>4379.5</v>
      </c>
      <c r="F54">
        <v>35.299999999999997</v>
      </c>
      <c r="G54">
        <v>0</v>
      </c>
    </row>
    <row r="55" spans="1:7" ht="15" x14ac:dyDescent="0.25">
      <c r="A55" s="242" t="s">
        <v>563</v>
      </c>
      <c r="B55">
        <v>0</v>
      </c>
      <c r="C55">
        <v>0</v>
      </c>
      <c r="D55">
        <v>0</v>
      </c>
      <c r="E55">
        <v>30.4</v>
      </c>
      <c r="F55">
        <v>0</v>
      </c>
      <c r="G55">
        <v>0</v>
      </c>
    </row>
    <row r="56" spans="1:7" ht="15" x14ac:dyDescent="0.25">
      <c r="A56" s="242" t="s">
        <v>291</v>
      </c>
      <c r="B56" t="s">
        <v>160</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16.5</v>
      </c>
      <c r="C58">
        <v>38</v>
      </c>
      <c r="D58">
        <v>897.9</v>
      </c>
      <c r="E58">
        <v>1286.5999999999999</v>
      </c>
      <c r="F58">
        <v>6.9</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111.5</v>
      </c>
      <c r="C61">
        <v>68</v>
      </c>
      <c r="D61">
        <v>784.2</v>
      </c>
      <c r="E61">
        <v>762.5</v>
      </c>
      <c r="F61">
        <v>176.9</v>
      </c>
      <c r="G61">
        <v>0</v>
      </c>
    </row>
    <row r="62" spans="1:7" ht="15" x14ac:dyDescent="0.25">
      <c r="A62" s="242" t="s">
        <v>296</v>
      </c>
      <c r="B62">
        <v>37.4</v>
      </c>
      <c r="C62">
        <v>6.9</v>
      </c>
      <c r="D62">
        <v>210.8</v>
      </c>
      <c r="E62">
        <v>316.2</v>
      </c>
      <c r="F62">
        <v>31</v>
      </c>
      <c r="G62">
        <v>0</v>
      </c>
    </row>
    <row r="63" spans="1:7" ht="15" x14ac:dyDescent="0.25">
      <c r="A63" s="242" t="s">
        <v>297</v>
      </c>
      <c r="B63">
        <v>2.7</v>
      </c>
      <c r="C63">
        <v>0</v>
      </c>
      <c r="D63">
        <v>15.7</v>
      </c>
      <c r="E63">
        <v>27.6</v>
      </c>
      <c r="F63">
        <v>0</v>
      </c>
      <c r="G63">
        <v>0</v>
      </c>
    </row>
    <row r="64" spans="1:7" ht="15" x14ac:dyDescent="0.25">
      <c r="A64" s="242" t="s">
        <v>298</v>
      </c>
      <c r="B64">
        <v>1429.1</v>
      </c>
      <c r="C64">
        <v>1316.5</v>
      </c>
      <c r="D64">
        <v>13849.4</v>
      </c>
      <c r="E64">
        <v>15555.5</v>
      </c>
      <c r="F64">
        <v>3448.6</v>
      </c>
      <c r="G64">
        <v>0</v>
      </c>
    </row>
    <row r="65" spans="1:7" ht="15" x14ac:dyDescent="0.25">
      <c r="A65" s="242" t="s">
        <v>299</v>
      </c>
      <c r="B65">
        <v>0</v>
      </c>
      <c r="C65">
        <v>15</v>
      </c>
      <c r="D65">
        <v>285.3</v>
      </c>
      <c r="E65">
        <v>459.6</v>
      </c>
      <c r="F65">
        <v>0</v>
      </c>
      <c r="G65">
        <v>0</v>
      </c>
    </row>
    <row r="66" spans="1:7" ht="15" x14ac:dyDescent="0.25">
      <c r="A66" s="242" t="s">
        <v>300</v>
      </c>
      <c r="B66">
        <v>0</v>
      </c>
      <c r="C66">
        <v>28</v>
      </c>
      <c r="D66">
        <v>343.7</v>
      </c>
      <c r="E66">
        <v>513.4</v>
      </c>
      <c r="F66">
        <v>17</v>
      </c>
      <c r="G66">
        <v>0</v>
      </c>
    </row>
    <row r="67" spans="1:7" ht="15" x14ac:dyDescent="0.25">
      <c r="A67" s="242" t="s">
        <v>301</v>
      </c>
      <c r="B67">
        <v>0.3</v>
      </c>
      <c r="C67">
        <v>0</v>
      </c>
      <c r="D67">
        <v>243.4</v>
      </c>
      <c r="E67">
        <v>86.6</v>
      </c>
      <c r="F67">
        <v>0</v>
      </c>
      <c r="G67">
        <v>0</v>
      </c>
    </row>
    <row r="68" spans="1:7" ht="15" x14ac:dyDescent="0.25">
      <c r="A68" s="242" t="s">
        <v>302</v>
      </c>
      <c r="B68">
        <v>19</v>
      </c>
      <c r="C68">
        <v>30.6</v>
      </c>
      <c r="D68">
        <v>497.8</v>
      </c>
      <c r="E68">
        <v>606.29999999999995</v>
      </c>
      <c r="F68">
        <v>50</v>
      </c>
      <c r="G68">
        <v>0</v>
      </c>
    </row>
    <row r="69" spans="1:7" ht="15" x14ac:dyDescent="0.25">
      <c r="A69" s="242" t="s">
        <v>385</v>
      </c>
      <c r="B69">
        <v>0</v>
      </c>
      <c r="C69">
        <v>0</v>
      </c>
      <c r="D69">
        <v>0</v>
      </c>
      <c r="E69">
        <v>1</v>
      </c>
      <c r="F69">
        <v>0</v>
      </c>
      <c r="G69">
        <v>0</v>
      </c>
    </row>
    <row r="70" spans="1:7" ht="15" x14ac:dyDescent="0.25">
      <c r="A70" s="242" t="s">
        <v>303</v>
      </c>
      <c r="B70">
        <v>0</v>
      </c>
      <c r="C70">
        <v>27</v>
      </c>
      <c r="D70">
        <v>73.400000000000006</v>
      </c>
      <c r="E70">
        <v>62.4</v>
      </c>
      <c r="F70">
        <v>14.1</v>
      </c>
      <c r="G70">
        <v>0</v>
      </c>
    </row>
    <row r="71" spans="1:7" ht="15" x14ac:dyDescent="0.25">
      <c r="A71" s="242" t="s">
        <v>304</v>
      </c>
      <c r="B71">
        <v>43</v>
      </c>
      <c r="C71">
        <v>27.5</v>
      </c>
      <c r="D71">
        <v>209.4</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2614.6</v>
      </c>
      <c r="C73">
        <v>3227.3</v>
      </c>
      <c r="D73">
        <v>37349.5</v>
      </c>
      <c r="E73">
        <v>57118</v>
      </c>
      <c r="F73">
        <v>5499.3</v>
      </c>
      <c r="G73">
        <v>0</v>
      </c>
    </row>
    <row r="74" spans="1:7" ht="15" x14ac:dyDescent="0.25">
      <c r="A74" s="242" t="s">
        <v>306</v>
      </c>
      <c r="B74">
        <v>351.2</v>
      </c>
      <c r="C74">
        <v>504.9</v>
      </c>
      <c r="D74">
        <v>0</v>
      </c>
      <c r="E74">
        <v>0</v>
      </c>
      <c r="F74">
        <v>474.2</v>
      </c>
      <c r="G74">
        <v>7.6</v>
      </c>
    </row>
    <row r="75" spans="1:7" ht="15" x14ac:dyDescent="0.25">
      <c r="A75" s="242" t="s">
        <v>573</v>
      </c>
      <c r="B75" t="s">
        <v>118</v>
      </c>
      <c r="C75" t="s">
        <v>26</v>
      </c>
      <c r="D75" t="s">
        <v>118</v>
      </c>
      <c r="E75" t="s">
        <v>118</v>
      </c>
      <c r="F75" t="s">
        <v>118</v>
      </c>
      <c r="G75" t="s">
        <v>108</v>
      </c>
    </row>
    <row r="76" spans="1:7" ht="15" x14ac:dyDescent="0.25">
      <c r="A76" s="242" t="s">
        <v>307</v>
      </c>
      <c r="B76">
        <v>2965.8</v>
      </c>
      <c r="C76">
        <v>3732.3</v>
      </c>
      <c r="D76">
        <v>37349.5</v>
      </c>
      <c r="E76">
        <v>57118</v>
      </c>
      <c r="F76">
        <v>5973.5</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A675-22C7-49E8-9696-1A26D9FD63DB}">
  <dimension ref="A1:G79"/>
  <sheetViews>
    <sheetView topLeftCell="A64" workbookViewId="0">
      <selection activeCell="A9" sqref="A9:A81"/>
    </sheetView>
  </sheetViews>
  <sheetFormatPr defaultRowHeight="13.2" x14ac:dyDescent="0.25"/>
  <cols>
    <col min="1" max="1" width="30.33203125" customWidth="1"/>
  </cols>
  <sheetData>
    <row r="1" spans="1:7" ht="15" x14ac:dyDescent="0.25">
      <c r="A1" s="242" t="s">
        <v>564</v>
      </c>
    </row>
    <row r="2" spans="1:7" ht="15" x14ac:dyDescent="0.25">
      <c r="A2" s="242" t="s">
        <v>565</v>
      </c>
    </row>
    <row r="3" spans="1:7" ht="15" x14ac:dyDescent="0.25">
      <c r="A3" s="242" t="s">
        <v>877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10.199999999999999</v>
      </c>
      <c r="D12">
        <v>86.7</v>
      </c>
      <c r="E12">
        <v>740.1</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15</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386.7</v>
      </c>
      <c r="C22">
        <v>305.10000000000002</v>
      </c>
      <c r="D22">
        <v>6441.4</v>
      </c>
      <c r="E22">
        <v>9750.9</v>
      </c>
      <c r="F22">
        <v>801.9</v>
      </c>
      <c r="G22">
        <v>0</v>
      </c>
    </row>
    <row r="23" spans="1:7" ht="15" x14ac:dyDescent="0.25">
      <c r="A23" s="242" t="s">
        <v>27</v>
      </c>
    </row>
    <row r="24" spans="1:7" ht="15" x14ac:dyDescent="0.25">
      <c r="A24" s="242" t="s">
        <v>271</v>
      </c>
      <c r="B24">
        <v>53.2</v>
      </c>
      <c r="C24">
        <v>50.2</v>
      </c>
      <c r="D24">
        <v>504.4</v>
      </c>
      <c r="E24">
        <v>582.70000000000005</v>
      </c>
      <c r="F24">
        <v>38.5</v>
      </c>
      <c r="G24">
        <v>0</v>
      </c>
    </row>
    <row r="25" spans="1:7" ht="15" x14ac:dyDescent="0.25">
      <c r="A25" s="242" t="s">
        <v>27</v>
      </c>
    </row>
    <row r="26" spans="1:7" ht="15" x14ac:dyDescent="0.25">
      <c r="A26" s="242" t="s">
        <v>272</v>
      </c>
      <c r="B26">
        <v>178</v>
      </c>
      <c r="C26">
        <v>1412.1</v>
      </c>
      <c r="D26">
        <v>7403.4</v>
      </c>
      <c r="E26">
        <v>13309.2</v>
      </c>
      <c r="F26">
        <v>272</v>
      </c>
      <c r="G26">
        <v>0</v>
      </c>
    </row>
    <row r="27" spans="1:7" ht="15" x14ac:dyDescent="0.25">
      <c r="A27" s="242" t="s">
        <v>27</v>
      </c>
    </row>
    <row r="28" spans="1:7" ht="15" x14ac:dyDescent="0.25">
      <c r="A28" s="242" t="s">
        <v>273</v>
      </c>
      <c r="B28">
        <v>14.7</v>
      </c>
      <c r="C28">
        <v>11.5</v>
      </c>
      <c r="D28">
        <v>1439.6</v>
      </c>
      <c r="E28">
        <v>2505.5</v>
      </c>
      <c r="F28">
        <v>0</v>
      </c>
      <c r="G28">
        <v>0</v>
      </c>
    </row>
    <row r="29" spans="1:7" ht="15" x14ac:dyDescent="0.25">
      <c r="A29" s="242" t="s">
        <v>748</v>
      </c>
      <c r="B29">
        <v>0</v>
      </c>
      <c r="C29">
        <v>0</v>
      </c>
      <c r="D29">
        <v>0</v>
      </c>
      <c r="E29">
        <v>2</v>
      </c>
      <c r="F29">
        <v>0</v>
      </c>
      <c r="G29">
        <v>0</v>
      </c>
    </row>
    <row r="30" spans="1:7" ht="15" x14ac:dyDescent="0.25">
      <c r="A30" s="242" t="s">
        <v>862</v>
      </c>
      <c r="B30">
        <v>0.1</v>
      </c>
      <c r="C30">
        <v>0</v>
      </c>
      <c r="D30">
        <v>0</v>
      </c>
      <c r="E30">
        <v>0</v>
      </c>
      <c r="F30">
        <v>0</v>
      </c>
      <c r="G30">
        <v>0</v>
      </c>
    </row>
    <row r="31" spans="1:7" ht="15" x14ac:dyDescent="0.25">
      <c r="A31" s="242" t="s">
        <v>274</v>
      </c>
      <c r="B31">
        <v>0</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7.4</v>
      </c>
      <c r="C36">
        <v>5.7</v>
      </c>
      <c r="D36">
        <v>813.7</v>
      </c>
      <c r="E36">
        <v>1469.9</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3.8</v>
      </c>
      <c r="C39">
        <v>2.8</v>
      </c>
      <c r="D39">
        <v>8.5</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1</v>
      </c>
      <c r="C43">
        <v>0</v>
      </c>
      <c r="D43">
        <v>0</v>
      </c>
      <c r="E43">
        <v>69.3</v>
      </c>
      <c r="F43">
        <v>0</v>
      </c>
      <c r="G43">
        <v>0</v>
      </c>
    </row>
    <row r="44" spans="1:7" ht="15" x14ac:dyDescent="0.25">
      <c r="A44" s="242" t="s">
        <v>27</v>
      </c>
    </row>
    <row r="45" spans="1:7" ht="15" x14ac:dyDescent="0.25">
      <c r="A45" s="242" t="s">
        <v>283</v>
      </c>
      <c r="B45">
        <v>40.9</v>
      </c>
      <c r="C45">
        <v>0</v>
      </c>
      <c r="D45">
        <v>212.6</v>
      </c>
      <c r="E45">
        <v>396.4</v>
      </c>
      <c r="F45">
        <v>0</v>
      </c>
      <c r="G45">
        <v>0</v>
      </c>
    </row>
    <row r="46" spans="1:7" ht="15" x14ac:dyDescent="0.25">
      <c r="A46" s="242" t="s">
        <v>284</v>
      </c>
      <c r="B46">
        <v>40.9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2198.9</v>
      </c>
      <c r="C50">
        <v>1889.1</v>
      </c>
      <c r="D50">
        <v>20785.400000000001</v>
      </c>
      <c r="E50">
        <v>29128</v>
      </c>
      <c r="F50">
        <v>3847.4</v>
      </c>
      <c r="G50">
        <v>0</v>
      </c>
    </row>
    <row r="51" spans="1:7" ht="15" x14ac:dyDescent="0.25">
      <c r="A51" s="242" t="s">
        <v>287</v>
      </c>
      <c r="B51">
        <v>0</v>
      </c>
      <c r="C51">
        <v>4.7</v>
      </c>
      <c r="D51">
        <v>33</v>
      </c>
      <c r="E51">
        <v>30.6</v>
      </c>
      <c r="F51">
        <v>0</v>
      </c>
      <c r="G51">
        <v>0</v>
      </c>
    </row>
    <row r="52" spans="1:7" ht="15" x14ac:dyDescent="0.25">
      <c r="A52" s="242" t="s">
        <v>288</v>
      </c>
      <c r="B52">
        <v>14.5</v>
      </c>
      <c r="C52">
        <v>42.8</v>
      </c>
      <c r="D52">
        <v>541.79999999999995</v>
      </c>
      <c r="E52">
        <v>812</v>
      </c>
      <c r="F52">
        <v>3.7</v>
      </c>
      <c r="G52">
        <v>0</v>
      </c>
    </row>
    <row r="53" spans="1:7" ht="15" x14ac:dyDescent="0.25">
      <c r="A53" s="242" t="s">
        <v>289</v>
      </c>
      <c r="B53">
        <v>159.19999999999999</v>
      </c>
      <c r="C53">
        <v>170.4</v>
      </c>
      <c r="D53">
        <v>546.6</v>
      </c>
      <c r="E53">
        <v>3508.5</v>
      </c>
      <c r="F53">
        <v>528.9</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25.8</v>
      </c>
      <c r="G55">
        <v>0</v>
      </c>
    </row>
    <row r="56" spans="1:7" ht="15" x14ac:dyDescent="0.25">
      <c r="A56" s="242" t="s">
        <v>563</v>
      </c>
      <c r="B56">
        <v>0</v>
      </c>
      <c r="C56">
        <v>0</v>
      </c>
      <c r="D56">
        <v>0</v>
      </c>
      <c r="E56">
        <v>30.4</v>
      </c>
      <c r="F56">
        <v>0</v>
      </c>
      <c r="G56">
        <v>0</v>
      </c>
    </row>
    <row r="57" spans="1:7" ht="15" x14ac:dyDescent="0.25">
      <c r="A57" s="242" t="s">
        <v>291</v>
      </c>
      <c r="B57" t="s">
        <v>160</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17.7</v>
      </c>
      <c r="C59">
        <v>56.6</v>
      </c>
      <c r="D59">
        <v>897.9</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110.5</v>
      </c>
      <c r="C62">
        <v>46.5</v>
      </c>
      <c r="D62">
        <v>784.2</v>
      </c>
      <c r="E62">
        <v>757.7</v>
      </c>
      <c r="F62">
        <v>168.9</v>
      </c>
      <c r="G62">
        <v>0</v>
      </c>
    </row>
    <row r="63" spans="1:7" ht="15" x14ac:dyDescent="0.25">
      <c r="A63" s="242" t="s">
        <v>296</v>
      </c>
      <c r="B63">
        <v>44.3</v>
      </c>
      <c r="C63">
        <v>6.9</v>
      </c>
      <c r="D63">
        <v>203.6</v>
      </c>
      <c r="E63">
        <v>316.2</v>
      </c>
      <c r="F63">
        <v>11.2</v>
      </c>
      <c r="G63">
        <v>0</v>
      </c>
    </row>
    <row r="64" spans="1:7" ht="15" x14ac:dyDescent="0.25">
      <c r="A64" s="242" t="s">
        <v>297</v>
      </c>
      <c r="B64">
        <v>0</v>
      </c>
      <c r="C64">
        <v>0</v>
      </c>
      <c r="D64">
        <v>15.7</v>
      </c>
      <c r="E64">
        <v>27.6</v>
      </c>
      <c r="F64">
        <v>0</v>
      </c>
      <c r="G64">
        <v>0</v>
      </c>
    </row>
    <row r="65" spans="1:7" ht="15" x14ac:dyDescent="0.25">
      <c r="A65" s="242" t="s">
        <v>298</v>
      </c>
      <c r="B65">
        <v>1664.2</v>
      </c>
      <c r="C65">
        <v>1406.7</v>
      </c>
      <c r="D65">
        <v>13567.4</v>
      </c>
      <c r="E65">
        <v>15330.2</v>
      </c>
      <c r="F65">
        <v>3028.5</v>
      </c>
      <c r="G65">
        <v>0</v>
      </c>
    </row>
    <row r="66" spans="1:7" ht="15" x14ac:dyDescent="0.25">
      <c r="A66" s="242" t="s">
        <v>299</v>
      </c>
      <c r="B66">
        <v>0</v>
      </c>
      <c r="C66">
        <v>15</v>
      </c>
      <c r="D66">
        <v>285.3</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19.100000000000001</v>
      </c>
      <c r="C69">
        <v>47</v>
      </c>
      <c r="D69">
        <v>497.8</v>
      </c>
      <c r="E69">
        <v>576.20000000000005</v>
      </c>
      <c r="F69">
        <v>42.5</v>
      </c>
      <c r="G69">
        <v>0</v>
      </c>
    </row>
    <row r="70" spans="1:7" ht="15" x14ac:dyDescent="0.25">
      <c r="A70" s="242" t="s">
        <v>385</v>
      </c>
      <c r="B70">
        <v>0</v>
      </c>
      <c r="C70">
        <v>0</v>
      </c>
      <c r="D70">
        <v>0</v>
      </c>
      <c r="E70">
        <v>1</v>
      </c>
      <c r="F70">
        <v>0</v>
      </c>
      <c r="G70">
        <v>0</v>
      </c>
    </row>
    <row r="71" spans="1:7" ht="15" x14ac:dyDescent="0.25">
      <c r="A71" s="242" t="s">
        <v>303</v>
      </c>
      <c r="B71">
        <v>0</v>
      </c>
      <c r="C71">
        <v>27</v>
      </c>
      <c r="D71">
        <v>73.400000000000006</v>
      </c>
      <c r="E71">
        <v>62.4</v>
      </c>
      <c r="F71">
        <v>14.1</v>
      </c>
      <c r="G71">
        <v>0</v>
      </c>
    </row>
    <row r="72" spans="1:7" ht="15" x14ac:dyDescent="0.25">
      <c r="A72" s="242" t="s">
        <v>304</v>
      </c>
      <c r="B72">
        <v>26</v>
      </c>
      <c r="C72">
        <v>27.5</v>
      </c>
      <c r="D72">
        <v>209.4</v>
      </c>
      <c r="E72">
        <v>392.2</v>
      </c>
      <c r="F72">
        <v>0</v>
      </c>
      <c r="G72">
        <v>0</v>
      </c>
    </row>
    <row r="73" spans="1:7" ht="15" x14ac:dyDescent="0.25">
      <c r="A73" s="242" t="s">
        <v>573</v>
      </c>
      <c r="B73" t="s">
        <v>118</v>
      </c>
      <c r="C73" t="s">
        <v>26</v>
      </c>
      <c r="D73" t="s">
        <v>118</v>
      </c>
      <c r="E73" t="s">
        <v>118</v>
      </c>
      <c r="F73" t="s">
        <v>118</v>
      </c>
      <c r="G73" t="s">
        <v>108</v>
      </c>
    </row>
    <row r="74" spans="1:7" ht="15" x14ac:dyDescent="0.25">
      <c r="A74" s="242" t="s">
        <v>305</v>
      </c>
      <c r="B74">
        <v>2887.6</v>
      </c>
      <c r="C74">
        <v>3678.2</v>
      </c>
      <c r="D74">
        <v>36873.300000000003</v>
      </c>
      <c r="E74">
        <v>56412.6</v>
      </c>
      <c r="F74">
        <v>4959.8</v>
      </c>
      <c r="G74">
        <v>0</v>
      </c>
    </row>
    <row r="75" spans="1:7" ht="15" x14ac:dyDescent="0.25">
      <c r="A75" s="242" t="s">
        <v>306</v>
      </c>
      <c r="B75">
        <v>406.2</v>
      </c>
      <c r="C75">
        <v>567.6</v>
      </c>
      <c r="D75">
        <v>0</v>
      </c>
      <c r="E75">
        <v>0</v>
      </c>
      <c r="F75">
        <v>255.4</v>
      </c>
      <c r="G75">
        <v>7.6</v>
      </c>
    </row>
    <row r="76" spans="1:7" ht="15" x14ac:dyDescent="0.25">
      <c r="A76" s="242" t="s">
        <v>573</v>
      </c>
      <c r="B76" t="s">
        <v>118</v>
      </c>
      <c r="C76" t="s">
        <v>26</v>
      </c>
      <c r="D76" t="s">
        <v>118</v>
      </c>
      <c r="E76" t="s">
        <v>118</v>
      </c>
      <c r="F76" t="s">
        <v>118</v>
      </c>
      <c r="G76" t="s">
        <v>108</v>
      </c>
    </row>
    <row r="77" spans="1:7" ht="15" x14ac:dyDescent="0.25">
      <c r="A77" s="242" t="s">
        <v>307</v>
      </c>
      <c r="B77">
        <v>3293.8</v>
      </c>
      <c r="C77">
        <v>4245.8</v>
      </c>
      <c r="D77">
        <v>36873.300000000003</v>
      </c>
      <c r="E77">
        <v>56412.6</v>
      </c>
      <c r="F77">
        <v>5215.2</v>
      </c>
      <c r="G77">
        <v>7.6</v>
      </c>
    </row>
    <row r="78" spans="1:7" ht="15" x14ac:dyDescent="0.25">
      <c r="A78" s="242" t="s">
        <v>308</v>
      </c>
      <c r="B78" t="s">
        <v>25</v>
      </c>
      <c r="C78" t="s">
        <v>25</v>
      </c>
      <c r="D78">
        <v>0</v>
      </c>
      <c r="E78">
        <v>0</v>
      </c>
      <c r="F78" t="s">
        <v>25</v>
      </c>
      <c r="G78" t="s">
        <v>25</v>
      </c>
    </row>
    <row r="79" spans="1:7" ht="15" x14ac:dyDescent="0.25">
      <c r="A79" s="242" t="s">
        <v>309</v>
      </c>
      <c r="B79">
        <v>0</v>
      </c>
      <c r="C79">
        <v>121</v>
      </c>
      <c r="D79" t="s">
        <v>25</v>
      </c>
      <c r="E79" t="s">
        <v>25</v>
      </c>
      <c r="F79">
        <v>0</v>
      </c>
      <c r="G79">
        <v>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6E58-F4E6-44A6-95BC-2ADC9EBB1F47}">
  <dimension ref="A2:G80"/>
  <sheetViews>
    <sheetView topLeftCell="A23" workbookViewId="0">
      <selection activeCell="A10" sqref="A10:A81"/>
    </sheetView>
  </sheetViews>
  <sheetFormatPr defaultRowHeight="13.2" x14ac:dyDescent="0.25"/>
  <cols>
    <col min="1" max="1" width="34.5546875" customWidth="1"/>
    <col min="2" max="2" width="13.44140625" customWidth="1"/>
    <col min="4" max="4" width="11.6640625" customWidth="1"/>
    <col min="5" max="5" width="10.88671875" customWidth="1"/>
    <col min="6" max="6" width="12.33203125" customWidth="1"/>
    <col min="7" max="7" width="13.6640625" customWidth="1"/>
  </cols>
  <sheetData>
    <row r="2" spans="1:7" ht="15" x14ac:dyDescent="0.25">
      <c r="A2" s="242" t="s">
        <v>564</v>
      </c>
    </row>
    <row r="3" spans="1:7" ht="15" x14ac:dyDescent="0.25">
      <c r="A3" s="242" t="s">
        <v>565</v>
      </c>
    </row>
    <row r="4" spans="1:7" ht="15" x14ac:dyDescent="0.25">
      <c r="A4" s="242" t="s">
        <v>876</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838</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388.7</v>
      </c>
      <c r="C22">
        <v>410.1</v>
      </c>
      <c r="D22">
        <v>6299.4</v>
      </c>
      <c r="E22">
        <v>9592</v>
      </c>
      <c r="F22">
        <v>745.9</v>
      </c>
      <c r="G22">
        <v>0</v>
      </c>
    </row>
    <row r="23" spans="1:7" ht="15" x14ac:dyDescent="0.25">
      <c r="A23" s="242" t="s">
        <v>27</v>
      </c>
    </row>
    <row r="24" spans="1:7" ht="15" x14ac:dyDescent="0.25">
      <c r="A24" s="242" t="s">
        <v>271</v>
      </c>
      <c r="B24">
        <v>60.2</v>
      </c>
      <c r="C24">
        <v>52.6</v>
      </c>
      <c r="D24">
        <v>496.7</v>
      </c>
      <c r="E24">
        <v>580</v>
      </c>
      <c r="F24">
        <v>36.5</v>
      </c>
      <c r="G24">
        <v>0</v>
      </c>
    </row>
    <row r="25" spans="1:7" ht="15" x14ac:dyDescent="0.25">
      <c r="A25" s="242" t="s">
        <v>27</v>
      </c>
    </row>
    <row r="26" spans="1:7" ht="15" x14ac:dyDescent="0.25">
      <c r="A26" s="242" t="s">
        <v>272</v>
      </c>
      <c r="B26">
        <v>178.1</v>
      </c>
      <c r="C26">
        <v>1820.5</v>
      </c>
      <c r="D26">
        <v>7403.3</v>
      </c>
      <c r="E26">
        <v>12895.1</v>
      </c>
      <c r="F26">
        <v>272</v>
      </c>
      <c r="G26">
        <v>0</v>
      </c>
    </row>
    <row r="27" spans="1:7" ht="15" x14ac:dyDescent="0.25">
      <c r="A27" s="242" t="s">
        <v>27</v>
      </c>
    </row>
    <row r="28" spans="1:7" ht="15" x14ac:dyDescent="0.25">
      <c r="A28" s="242" t="s">
        <v>273</v>
      </c>
      <c r="B28">
        <v>23.9</v>
      </c>
      <c r="C28">
        <v>14.2</v>
      </c>
      <c r="D28">
        <v>1439</v>
      </c>
      <c r="E28">
        <v>2502.6999999999998</v>
      </c>
      <c r="F28">
        <v>0</v>
      </c>
      <c r="G28">
        <v>0</v>
      </c>
    </row>
    <row r="29" spans="1:7" ht="15" x14ac:dyDescent="0.25">
      <c r="A29" s="242" t="s">
        <v>748</v>
      </c>
      <c r="B29">
        <v>0</v>
      </c>
      <c r="C29">
        <v>0</v>
      </c>
      <c r="D29">
        <v>0</v>
      </c>
      <c r="E29">
        <v>2</v>
      </c>
      <c r="F29">
        <v>0</v>
      </c>
      <c r="G29">
        <v>0</v>
      </c>
    </row>
    <row r="30" spans="1:7" ht="15" x14ac:dyDescent="0.25">
      <c r="A30" s="242" t="s">
        <v>862</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7.5</v>
      </c>
      <c r="C36">
        <v>8.5</v>
      </c>
      <c r="D36">
        <v>813.6</v>
      </c>
      <c r="E36">
        <v>1467.2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0.2</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2630.5</v>
      </c>
      <c r="C50">
        <v>2282</v>
      </c>
      <c r="D50">
        <v>20309.599999999999</v>
      </c>
      <c r="E50">
        <v>28703.599999999999</v>
      </c>
      <c r="F50">
        <v>3608.9</v>
      </c>
      <c r="G50">
        <v>0</v>
      </c>
    </row>
    <row r="51" spans="1:7" ht="15" x14ac:dyDescent="0.25">
      <c r="A51" s="242" t="s">
        <v>287</v>
      </c>
      <c r="B51">
        <v>3</v>
      </c>
      <c r="C51">
        <v>9.4</v>
      </c>
      <c r="D51">
        <v>28.2</v>
      </c>
      <c r="E51">
        <v>27.1</v>
      </c>
      <c r="F51">
        <v>0</v>
      </c>
      <c r="G51">
        <v>0</v>
      </c>
    </row>
    <row r="52" spans="1:7" ht="15" x14ac:dyDescent="0.25">
      <c r="A52" s="242" t="s">
        <v>288</v>
      </c>
      <c r="B52">
        <v>14.5</v>
      </c>
      <c r="C52">
        <v>52.1</v>
      </c>
      <c r="D52">
        <v>541.79999999999995</v>
      </c>
      <c r="E52">
        <v>804.9</v>
      </c>
      <c r="F52">
        <v>3.7</v>
      </c>
      <c r="G52">
        <v>0</v>
      </c>
    </row>
    <row r="53" spans="1:7" ht="15" x14ac:dyDescent="0.25">
      <c r="A53" s="242" t="s">
        <v>289</v>
      </c>
      <c r="B53">
        <v>206</v>
      </c>
      <c r="C53">
        <v>208.5</v>
      </c>
      <c r="D53">
        <v>520.79999999999995</v>
      </c>
      <c r="E53">
        <v>3467.3</v>
      </c>
      <c r="F53">
        <v>463.1</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12.8</v>
      </c>
      <c r="C59">
        <v>56.6</v>
      </c>
      <c r="D59">
        <v>894.7</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133.80000000000001</v>
      </c>
      <c r="C62">
        <v>66.099999999999994</v>
      </c>
      <c r="D62">
        <v>768.9</v>
      </c>
      <c r="E62">
        <v>736.5</v>
      </c>
      <c r="F62">
        <v>89.2</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2017.9</v>
      </c>
      <c r="C65">
        <v>1698.5</v>
      </c>
      <c r="D65">
        <v>13196.1</v>
      </c>
      <c r="E65">
        <v>15002.2</v>
      </c>
      <c r="F65">
        <v>2961.1</v>
      </c>
      <c r="G65">
        <v>0</v>
      </c>
    </row>
    <row r="66" spans="1:7" ht="15" x14ac:dyDescent="0.25">
      <c r="A66" s="242" t="s">
        <v>299</v>
      </c>
      <c r="B66">
        <v>0</v>
      </c>
      <c r="C66">
        <v>22.5</v>
      </c>
      <c r="D66">
        <v>269.7</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25.2</v>
      </c>
      <c r="C69">
        <v>47</v>
      </c>
      <c r="D69">
        <v>492.9</v>
      </c>
      <c r="E69">
        <v>576.20000000000005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26</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3299.5</v>
      </c>
      <c r="C74">
        <v>4589.7</v>
      </c>
      <c r="D74">
        <v>36247.199999999997</v>
      </c>
      <c r="E74">
        <v>55391.5</v>
      </c>
      <c r="F74">
        <v>4663.3</v>
      </c>
      <c r="G74">
        <v>0</v>
      </c>
    </row>
    <row r="75" spans="1:7" ht="15" x14ac:dyDescent="0.25">
      <c r="A75" s="242" t="s">
        <v>306</v>
      </c>
      <c r="B75">
        <v>512.9</v>
      </c>
      <c r="C75">
        <v>619.29999999999995</v>
      </c>
      <c r="D75">
        <v>0</v>
      </c>
      <c r="E75">
        <v>0</v>
      </c>
      <c r="F75">
        <v>203.1</v>
      </c>
      <c r="G75">
        <v>7.6</v>
      </c>
    </row>
    <row r="76" spans="1:7" ht="15" x14ac:dyDescent="0.25">
      <c r="A76" s="242" t="s">
        <v>573</v>
      </c>
      <c r="B76" t="s">
        <v>118</v>
      </c>
      <c r="C76" t="s">
        <v>26</v>
      </c>
      <c r="D76" t="s">
        <v>118</v>
      </c>
      <c r="E76" t="s">
        <v>118</v>
      </c>
      <c r="F76" t="s">
        <v>118</v>
      </c>
      <c r="G76" t="s">
        <v>108</v>
      </c>
    </row>
    <row r="77" spans="1:7" ht="15" x14ac:dyDescent="0.25">
      <c r="A77" s="242" t="s">
        <v>307</v>
      </c>
      <c r="B77">
        <v>3812.4</v>
      </c>
      <c r="C77">
        <v>5209</v>
      </c>
      <c r="D77">
        <v>36247.199999999997</v>
      </c>
      <c r="E77">
        <v>55391.5</v>
      </c>
      <c r="F77">
        <v>4866.3</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7692-29D6-4471-BC7F-FEF320CE54C2}">
  <dimension ref="A1:G71"/>
  <sheetViews>
    <sheetView topLeftCell="A28" workbookViewId="0">
      <selection activeCell="A7" sqref="A7"/>
    </sheetView>
  </sheetViews>
  <sheetFormatPr defaultRowHeight="13.2" x14ac:dyDescent="0.25"/>
  <cols>
    <col min="1" max="1" width="18.109375" customWidth="1"/>
    <col min="2" max="2" width="13.33203125" customWidth="1"/>
  </cols>
  <sheetData>
    <row r="1" spans="1:7" ht="15" x14ac:dyDescent="0.25">
      <c r="A1" s="242" t="s">
        <v>564</v>
      </c>
    </row>
    <row r="2" spans="1:7" ht="15" x14ac:dyDescent="0.25">
      <c r="A2" s="242" t="s">
        <v>565</v>
      </c>
    </row>
    <row r="3" spans="1:7" ht="15" x14ac:dyDescent="0.25">
      <c r="A3" s="242" t="s">
        <v>980</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0.3</v>
      </c>
      <c r="C12">
        <v>11.9</v>
      </c>
      <c r="D12">
        <v>31.1</v>
      </c>
      <c r="E12">
        <v>78.7</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943</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2278</v>
      </c>
      <c r="C20">
        <v>992.4</v>
      </c>
      <c r="D20">
        <v>6721.9</v>
      </c>
      <c r="E20">
        <v>4848.3</v>
      </c>
      <c r="F20">
        <v>487.5</v>
      </c>
      <c r="G20">
        <v>0</v>
      </c>
    </row>
    <row r="21" spans="1:7" ht="15" x14ac:dyDescent="0.25">
      <c r="A21" s="242" t="s">
        <v>27</v>
      </c>
    </row>
    <row r="22" spans="1:7" ht="15" x14ac:dyDescent="0.25">
      <c r="A22" s="242" t="s">
        <v>271</v>
      </c>
      <c r="B22">
        <v>357.7</v>
      </c>
      <c r="C22">
        <v>36.6</v>
      </c>
      <c r="D22">
        <v>1024</v>
      </c>
      <c r="E22">
        <v>443.7</v>
      </c>
      <c r="F22">
        <v>0</v>
      </c>
      <c r="G22">
        <v>0</v>
      </c>
    </row>
    <row r="23" spans="1:7" ht="15" x14ac:dyDescent="0.25">
      <c r="A23" s="242" t="s">
        <v>27</v>
      </c>
    </row>
    <row r="24" spans="1:7" ht="15" x14ac:dyDescent="0.25">
      <c r="A24" s="242" t="s">
        <v>272</v>
      </c>
      <c r="B24">
        <v>107.3</v>
      </c>
      <c r="C24">
        <v>1422.6</v>
      </c>
      <c r="D24">
        <v>2430.3000000000002</v>
      </c>
      <c r="E24">
        <v>6010.9</v>
      </c>
      <c r="F24">
        <v>0</v>
      </c>
      <c r="G24">
        <v>0</v>
      </c>
    </row>
    <row r="25" spans="1:7" ht="15" x14ac:dyDescent="0.25">
      <c r="A25" s="242" t="s">
        <v>27</v>
      </c>
    </row>
    <row r="26" spans="1:7" ht="15" x14ac:dyDescent="0.25">
      <c r="A26" s="242" t="s">
        <v>273</v>
      </c>
      <c r="B26">
        <v>658</v>
      </c>
      <c r="C26">
        <v>279.8</v>
      </c>
      <c r="D26">
        <v>2397.4</v>
      </c>
      <c r="E26">
        <v>1059</v>
      </c>
      <c r="F26">
        <v>0</v>
      </c>
      <c r="G26">
        <v>0</v>
      </c>
    </row>
    <row r="27" spans="1:7" ht="15" x14ac:dyDescent="0.25">
      <c r="A27" s="242" t="s">
        <v>862</v>
      </c>
      <c r="B27">
        <v>0.1</v>
      </c>
      <c r="C27">
        <v>0.1</v>
      </c>
      <c r="D27">
        <v>0</v>
      </c>
      <c r="E27">
        <v>0</v>
      </c>
      <c r="F27">
        <v>0</v>
      </c>
      <c r="G27">
        <v>0</v>
      </c>
    </row>
    <row r="28" spans="1:7" ht="15" x14ac:dyDescent="0.25">
      <c r="A28" s="242" t="s">
        <v>274</v>
      </c>
      <c r="B28">
        <v>1</v>
      </c>
      <c r="C28">
        <v>0.9</v>
      </c>
      <c r="D28">
        <v>10.3</v>
      </c>
      <c r="E28">
        <v>119.3</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464.3</v>
      </c>
      <c r="C31">
        <v>272.60000000000002</v>
      </c>
      <c r="D31">
        <v>1703</v>
      </c>
      <c r="E31">
        <v>510.5</v>
      </c>
      <c r="F31">
        <v>0</v>
      </c>
      <c r="G31">
        <v>0</v>
      </c>
    </row>
    <row r="32" spans="1:7" ht="15" x14ac:dyDescent="0.25">
      <c r="A32" s="242" t="s">
        <v>276</v>
      </c>
      <c r="B32">
        <v>9</v>
      </c>
      <c r="C32">
        <v>1.5</v>
      </c>
      <c r="D32">
        <v>6</v>
      </c>
      <c r="E32">
        <v>3.5</v>
      </c>
      <c r="F32">
        <v>0</v>
      </c>
      <c r="G32">
        <v>0</v>
      </c>
    </row>
    <row r="33" spans="1:7" ht="15" x14ac:dyDescent="0.25">
      <c r="A33" s="242" t="s">
        <v>278</v>
      </c>
      <c r="B33">
        <v>0</v>
      </c>
      <c r="C33">
        <v>0</v>
      </c>
      <c r="D33">
        <v>0.5</v>
      </c>
      <c r="E33">
        <v>0.8</v>
      </c>
      <c r="F33">
        <v>0</v>
      </c>
      <c r="G33">
        <v>0</v>
      </c>
    </row>
    <row r="34" spans="1:7" ht="15" x14ac:dyDescent="0.25">
      <c r="A34" s="242" t="s">
        <v>898</v>
      </c>
      <c r="B34">
        <v>0.1</v>
      </c>
      <c r="C34">
        <v>0</v>
      </c>
      <c r="D34">
        <v>0</v>
      </c>
      <c r="E34">
        <v>0</v>
      </c>
      <c r="F34">
        <v>0</v>
      </c>
      <c r="G34">
        <v>0</v>
      </c>
    </row>
    <row r="35" spans="1:7" ht="15" x14ac:dyDescent="0.25">
      <c r="A35" s="242" t="s">
        <v>279</v>
      </c>
      <c r="B35">
        <v>29.7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153.69999999999999</v>
      </c>
      <c r="C37">
        <v>0</v>
      </c>
      <c r="D37">
        <v>639.20000000000005</v>
      </c>
      <c r="E37">
        <v>373.7</v>
      </c>
      <c r="F37">
        <v>0</v>
      </c>
      <c r="G37">
        <v>0</v>
      </c>
    </row>
    <row r="38" spans="1:7" ht="15" x14ac:dyDescent="0.25">
      <c r="A38" s="242" t="s">
        <v>27</v>
      </c>
    </row>
    <row r="39" spans="1:7" ht="15" x14ac:dyDescent="0.25">
      <c r="A39" s="242" t="s">
        <v>283</v>
      </c>
      <c r="B39">
        <v>59.9</v>
      </c>
      <c r="C39">
        <v>2.6</v>
      </c>
      <c r="D39">
        <v>161.5</v>
      </c>
      <c r="E39">
        <v>212.6</v>
      </c>
      <c r="F39">
        <v>0</v>
      </c>
      <c r="G39">
        <v>0</v>
      </c>
    </row>
    <row r="40" spans="1:7" ht="15" x14ac:dyDescent="0.25">
      <c r="A40" s="242" t="s">
        <v>284</v>
      </c>
      <c r="B40">
        <v>4.9000000000000004</v>
      </c>
      <c r="C40">
        <v>2.6</v>
      </c>
      <c r="D40">
        <v>0</v>
      </c>
      <c r="E40">
        <v>0</v>
      </c>
      <c r="F40">
        <v>0</v>
      </c>
      <c r="G40">
        <v>0</v>
      </c>
    </row>
    <row r="41" spans="1:7" ht="15" x14ac:dyDescent="0.25">
      <c r="A41" s="242" t="s">
        <v>285</v>
      </c>
      <c r="B41">
        <v>55</v>
      </c>
      <c r="C41">
        <v>0</v>
      </c>
      <c r="D41">
        <v>161.5</v>
      </c>
      <c r="E41">
        <v>212.6</v>
      </c>
      <c r="F41">
        <v>0</v>
      </c>
      <c r="G41">
        <v>0</v>
      </c>
    </row>
    <row r="42" spans="1:7" ht="15" x14ac:dyDescent="0.25">
      <c r="A42" s="242" t="s">
        <v>27</v>
      </c>
    </row>
    <row r="43" spans="1:7" ht="15" x14ac:dyDescent="0.25">
      <c r="A43" s="242" t="s">
        <v>286</v>
      </c>
      <c r="B43">
        <v>6745.6</v>
      </c>
      <c r="C43">
        <v>4651.2</v>
      </c>
      <c r="D43">
        <v>24078.400000000001</v>
      </c>
      <c r="E43">
        <v>16452.900000000001</v>
      </c>
      <c r="F43">
        <v>1999.5</v>
      </c>
      <c r="G43">
        <v>112</v>
      </c>
    </row>
    <row r="44" spans="1:7" ht="15" x14ac:dyDescent="0.25">
      <c r="A44" s="242" t="s">
        <v>287</v>
      </c>
      <c r="B44">
        <v>3.5</v>
      </c>
      <c r="C44">
        <v>4</v>
      </c>
      <c r="D44">
        <v>30.1</v>
      </c>
      <c r="E44">
        <v>24.1</v>
      </c>
      <c r="F44">
        <v>0</v>
      </c>
      <c r="G44">
        <v>0</v>
      </c>
    </row>
    <row r="45" spans="1:7" ht="15" x14ac:dyDescent="0.25">
      <c r="A45" s="242" t="s">
        <v>288</v>
      </c>
      <c r="B45">
        <v>200.4</v>
      </c>
      <c r="C45">
        <v>129.19999999999999</v>
      </c>
      <c r="D45">
        <v>178.7</v>
      </c>
      <c r="E45">
        <v>420.7</v>
      </c>
      <c r="F45">
        <v>9.9</v>
      </c>
      <c r="G45">
        <v>0</v>
      </c>
    </row>
    <row r="46" spans="1:7" ht="15" x14ac:dyDescent="0.25">
      <c r="A46" s="242" t="s">
        <v>289</v>
      </c>
      <c r="B46">
        <v>129.6</v>
      </c>
      <c r="C46">
        <v>126.9</v>
      </c>
      <c r="D46">
        <v>925.5</v>
      </c>
      <c r="E46">
        <v>406.3</v>
      </c>
      <c r="F46">
        <v>3.7</v>
      </c>
      <c r="G46">
        <v>0</v>
      </c>
    </row>
    <row r="47" spans="1:7" ht="15" x14ac:dyDescent="0.25">
      <c r="A47" s="242" t="s">
        <v>310</v>
      </c>
      <c r="B47">
        <v>0</v>
      </c>
      <c r="C47">
        <v>0</v>
      </c>
      <c r="D47">
        <v>0</v>
      </c>
      <c r="E47">
        <v>6.5</v>
      </c>
      <c r="F47">
        <v>0</v>
      </c>
      <c r="G47">
        <v>0</v>
      </c>
    </row>
    <row r="48" spans="1:7" ht="15" x14ac:dyDescent="0.25">
      <c r="A48" s="242" t="s">
        <v>290</v>
      </c>
      <c r="B48">
        <v>582.5</v>
      </c>
      <c r="C48">
        <v>170</v>
      </c>
      <c r="D48">
        <v>4536.3</v>
      </c>
      <c r="E48">
        <v>1820.1</v>
      </c>
      <c r="F48">
        <v>0</v>
      </c>
      <c r="G48">
        <v>0</v>
      </c>
    </row>
    <row r="49" spans="1:7" ht="15" x14ac:dyDescent="0.25">
      <c r="A49" s="242" t="s">
        <v>291</v>
      </c>
      <c r="B49">
        <v>30.9</v>
      </c>
      <c r="C49">
        <v>60.5</v>
      </c>
      <c r="D49">
        <v>203.7</v>
      </c>
      <c r="E49">
        <v>267.3</v>
      </c>
      <c r="F49">
        <v>0</v>
      </c>
      <c r="G49">
        <v>0</v>
      </c>
    </row>
    <row r="50" spans="1:7" ht="15" x14ac:dyDescent="0.25">
      <c r="A50" s="242" t="s">
        <v>292</v>
      </c>
      <c r="B50">
        <v>7.8</v>
      </c>
      <c r="C50">
        <v>14</v>
      </c>
      <c r="D50">
        <v>16.5</v>
      </c>
      <c r="E50">
        <v>0</v>
      </c>
      <c r="F50">
        <v>0</v>
      </c>
      <c r="G50">
        <v>0</v>
      </c>
    </row>
    <row r="51" spans="1:7" ht="15" x14ac:dyDescent="0.25">
      <c r="A51" s="242" t="s">
        <v>293</v>
      </c>
      <c r="B51">
        <v>112.7</v>
      </c>
      <c r="C51">
        <v>194.5</v>
      </c>
      <c r="D51">
        <v>645.29999999999995</v>
      </c>
      <c r="E51">
        <v>649</v>
      </c>
      <c r="F51">
        <v>0</v>
      </c>
      <c r="G51">
        <v>0</v>
      </c>
    </row>
    <row r="52" spans="1:7" ht="15" x14ac:dyDescent="0.25">
      <c r="A52" s="242" t="s">
        <v>384</v>
      </c>
      <c r="B52">
        <v>0</v>
      </c>
      <c r="C52">
        <v>0</v>
      </c>
      <c r="D52">
        <v>9.9</v>
      </c>
      <c r="E52">
        <v>20</v>
      </c>
      <c r="F52">
        <v>0</v>
      </c>
      <c r="G52">
        <v>0</v>
      </c>
    </row>
    <row r="53" spans="1:7" ht="15" x14ac:dyDescent="0.25">
      <c r="A53" s="242" t="s">
        <v>295</v>
      </c>
      <c r="B53">
        <v>286.8</v>
      </c>
      <c r="C53">
        <v>174.4</v>
      </c>
      <c r="D53">
        <v>691.1</v>
      </c>
      <c r="E53">
        <v>618.9</v>
      </c>
      <c r="F53">
        <v>10.8</v>
      </c>
      <c r="G53">
        <v>0</v>
      </c>
    </row>
    <row r="54" spans="1:7" ht="15" x14ac:dyDescent="0.25">
      <c r="A54" s="242" t="s">
        <v>296</v>
      </c>
      <c r="B54">
        <v>42.6</v>
      </c>
      <c r="C54">
        <v>44.4</v>
      </c>
      <c r="D54">
        <v>208.4</v>
      </c>
      <c r="E54">
        <v>176.2</v>
      </c>
      <c r="F54">
        <v>0</v>
      </c>
      <c r="G54">
        <v>0</v>
      </c>
    </row>
    <row r="55" spans="1:7" ht="15" x14ac:dyDescent="0.25">
      <c r="A55" s="242" t="s">
        <v>297</v>
      </c>
      <c r="B55">
        <v>0.8</v>
      </c>
      <c r="C55">
        <v>2.9</v>
      </c>
      <c r="D55">
        <v>8.9</v>
      </c>
      <c r="E55">
        <v>11.4</v>
      </c>
      <c r="F55">
        <v>0</v>
      </c>
      <c r="G55">
        <v>0</v>
      </c>
    </row>
    <row r="56" spans="1:7" ht="15" x14ac:dyDescent="0.25">
      <c r="A56" s="242" t="s">
        <v>298</v>
      </c>
      <c r="B56">
        <v>4793.7</v>
      </c>
      <c r="C56">
        <v>3354.6</v>
      </c>
      <c r="D56">
        <v>15322.9</v>
      </c>
      <c r="E56">
        <v>10796.7</v>
      </c>
      <c r="F56">
        <v>1956.8</v>
      </c>
      <c r="G56">
        <v>112</v>
      </c>
    </row>
    <row r="57" spans="1:7" ht="15" x14ac:dyDescent="0.25">
      <c r="A57" s="242" t="s">
        <v>299</v>
      </c>
      <c r="B57">
        <v>96.3</v>
      </c>
      <c r="C57">
        <v>82.6</v>
      </c>
      <c r="D57">
        <v>203.7</v>
      </c>
      <c r="E57">
        <v>197.5</v>
      </c>
      <c r="F57">
        <v>7.1</v>
      </c>
      <c r="G57">
        <v>0</v>
      </c>
    </row>
    <row r="58" spans="1:7" ht="15" x14ac:dyDescent="0.25">
      <c r="A58" s="242" t="s">
        <v>300</v>
      </c>
      <c r="B58">
        <v>187.1</v>
      </c>
      <c r="C58">
        <v>77</v>
      </c>
      <c r="D58">
        <v>392.4</v>
      </c>
      <c r="E58">
        <v>267.2</v>
      </c>
      <c r="F58">
        <v>0</v>
      </c>
      <c r="G58">
        <v>0</v>
      </c>
    </row>
    <row r="59" spans="1:7" ht="15" x14ac:dyDescent="0.25">
      <c r="A59" s="242" t="s">
        <v>301</v>
      </c>
      <c r="B59">
        <v>0.3</v>
      </c>
      <c r="C59">
        <v>21.5</v>
      </c>
      <c r="D59">
        <v>0</v>
      </c>
      <c r="E59">
        <v>220.3</v>
      </c>
      <c r="F59">
        <v>0</v>
      </c>
      <c r="G59">
        <v>0</v>
      </c>
    </row>
    <row r="60" spans="1:7" ht="15" x14ac:dyDescent="0.25">
      <c r="A60" s="242" t="s">
        <v>302</v>
      </c>
      <c r="B60">
        <v>73.7</v>
      </c>
      <c r="C60">
        <v>125.2</v>
      </c>
      <c r="D60">
        <v>351.8</v>
      </c>
      <c r="E60">
        <v>370.1</v>
      </c>
      <c r="F60">
        <v>3.9</v>
      </c>
      <c r="G60">
        <v>0</v>
      </c>
    </row>
    <row r="61" spans="1:7" ht="15" x14ac:dyDescent="0.25">
      <c r="A61" s="242" t="s">
        <v>385</v>
      </c>
      <c r="B61">
        <v>0</v>
      </c>
      <c r="C61">
        <v>0</v>
      </c>
      <c r="D61">
        <v>7.6</v>
      </c>
      <c r="E61">
        <v>0</v>
      </c>
      <c r="F61">
        <v>0</v>
      </c>
      <c r="G61">
        <v>0</v>
      </c>
    </row>
    <row r="62" spans="1:7" ht="15" x14ac:dyDescent="0.25">
      <c r="A62" s="242" t="s">
        <v>303</v>
      </c>
      <c r="B62">
        <v>14.2</v>
      </c>
      <c r="C62">
        <v>10.5</v>
      </c>
      <c r="D62">
        <v>60.5</v>
      </c>
      <c r="E62">
        <v>55.3</v>
      </c>
      <c r="F62">
        <v>7.2</v>
      </c>
      <c r="G62">
        <v>0</v>
      </c>
    </row>
    <row r="63" spans="1:7" ht="15" x14ac:dyDescent="0.25">
      <c r="A63" s="242" t="s">
        <v>304</v>
      </c>
      <c r="B63">
        <v>182.7</v>
      </c>
      <c r="C63">
        <v>59</v>
      </c>
      <c r="D63">
        <v>285.2</v>
      </c>
      <c r="E63">
        <v>125.6</v>
      </c>
      <c r="F63">
        <v>0</v>
      </c>
      <c r="G63">
        <v>0</v>
      </c>
    </row>
    <row r="64" spans="1:7" ht="15" x14ac:dyDescent="0.25">
      <c r="A64" s="242" t="s">
        <v>573</v>
      </c>
      <c r="B64" t="s">
        <v>118</v>
      </c>
      <c r="C64" t="s">
        <v>26</v>
      </c>
      <c r="D64" t="s">
        <v>118</v>
      </c>
      <c r="E64" t="s">
        <v>26</v>
      </c>
      <c r="F64" t="s">
        <v>264</v>
      </c>
      <c r="G64" t="s">
        <v>108</v>
      </c>
    </row>
    <row r="65" spans="1:7" ht="15" x14ac:dyDescent="0.25">
      <c r="A65" s="242" t="s">
        <v>305</v>
      </c>
      <c r="B65">
        <v>10206.799999999999</v>
      </c>
      <c r="C65">
        <v>7397.2</v>
      </c>
      <c r="D65">
        <v>36844.800000000003</v>
      </c>
      <c r="E65">
        <v>29106</v>
      </c>
      <c r="F65">
        <v>2487</v>
      </c>
      <c r="G65">
        <v>112</v>
      </c>
    </row>
    <row r="66" spans="1:7" ht="15" x14ac:dyDescent="0.25">
      <c r="A66" s="242" t="s">
        <v>306</v>
      </c>
      <c r="B66">
        <v>2225.6999999999998</v>
      </c>
      <c r="C66">
        <v>1476.3</v>
      </c>
      <c r="D66">
        <v>0</v>
      </c>
      <c r="E66">
        <v>0</v>
      </c>
      <c r="F66">
        <v>123.4</v>
      </c>
      <c r="G66">
        <v>0</v>
      </c>
    </row>
    <row r="67" spans="1:7" ht="15" x14ac:dyDescent="0.25">
      <c r="A67" s="242" t="s">
        <v>573</v>
      </c>
      <c r="B67" t="s">
        <v>118</v>
      </c>
      <c r="C67" t="s">
        <v>26</v>
      </c>
      <c r="D67" t="s">
        <v>118</v>
      </c>
      <c r="E67" t="s">
        <v>26</v>
      </c>
      <c r="F67" t="s">
        <v>264</v>
      </c>
      <c r="G67" t="s">
        <v>108</v>
      </c>
    </row>
    <row r="68" spans="1:7" ht="15" x14ac:dyDescent="0.25">
      <c r="A68" s="242" t="s">
        <v>307</v>
      </c>
      <c r="B68">
        <v>12432.5</v>
      </c>
      <c r="C68">
        <v>8873.4</v>
      </c>
      <c r="D68">
        <v>36844.800000000003</v>
      </c>
      <c r="E68">
        <v>29106</v>
      </c>
      <c r="F68">
        <v>2610.4</v>
      </c>
      <c r="G68">
        <v>112</v>
      </c>
    </row>
    <row r="69" spans="1:7" ht="15" x14ac:dyDescent="0.25">
      <c r="A69" s="242" t="s">
        <v>308</v>
      </c>
      <c r="B69" t="s">
        <v>25</v>
      </c>
      <c r="C69" t="s">
        <v>25</v>
      </c>
      <c r="D69">
        <v>0</v>
      </c>
      <c r="E69">
        <v>0</v>
      </c>
      <c r="F69" t="s">
        <v>25</v>
      </c>
      <c r="G69" t="s">
        <v>25</v>
      </c>
    </row>
    <row r="70" spans="1:7" ht="15" x14ac:dyDescent="0.25">
      <c r="A70" s="242" t="s">
        <v>309</v>
      </c>
      <c r="B70">
        <v>52</v>
      </c>
      <c r="C70">
        <v>0</v>
      </c>
      <c r="D70" t="s">
        <v>25</v>
      </c>
      <c r="E70" t="s">
        <v>25</v>
      </c>
      <c r="F70">
        <v>0</v>
      </c>
      <c r="G70">
        <v>0</v>
      </c>
    </row>
    <row r="71" spans="1:7" ht="15" x14ac:dyDescent="0.25">
      <c r="A71" s="242" t="s">
        <v>573</v>
      </c>
      <c r="B71" t="s">
        <v>118</v>
      </c>
      <c r="C71" t="s">
        <v>26</v>
      </c>
      <c r="D71" t="s">
        <v>118</v>
      </c>
      <c r="E71" t="s">
        <v>26</v>
      </c>
      <c r="F71" t="s">
        <v>264</v>
      </c>
      <c r="G71" t="s">
        <v>108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4000-7016-46CA-979F-DD090BBE8740}">
  <dimension ref="A2:G80"/>
  <sheetViews>
    <sheetView topLeftCell="A17" workbookViewId="0">
      <selection activeCell="B26" sqref="B26"/>
    </sheetView>
  </sheetViews>
  <sheetFormatPr defaultRowHeight="13.2" x14ac:dyDescent="0.25"/>
  <cols>
    <col min="1" max="1" width="31.33203125" customWidth="1"/>
    <col min="2" max="2" width="13.109375" customWidth="1"/>
    <col min="3" max="3" width="11.33203125" customWidth="1"/>
    <col min="4" max="4" width="11.6640625" customWidth="1"/>
    <col min="5" max="5" width="10.5546875" customWidth="1"/>
    <col min="6" max="6" width="13.33203125" customWidth="1"/>
    <col min="7" max="7" width="12.33203125" customWidth="1"/>
  </cols>
  <sheetData>
    <row r="2" spans="1:7" ht="15" x14ac:dyDescent="0.25">
      <c r="A2" s="242" t="s">
        <v>564</v>
      </c>
    </row>
    <row r="3" spans="1:7" ht="15" x14ac:dyDescent="0.25">
      <c r="A3" s="242" t="s">
        <v>565</v>
      </c>
    </row>
    <row r="4" spans="1:7" ht="15" x14ac:dyDescent="0.25">
      <c r="A4" s="242" t="s">
        <v>875</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838</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335.2</v>
      </c>
      <c r="C22">
        <v>440.7</v>
      </c>
      <c r="D22">
        <v>6243.2</v>
      </c>
      <c r="E22">
        <v>9519.7999999999993</v>
      </c>
      <c r="F22">
        <v>745.9</v>
      </c>
      <c r="G22">
        <v>0</v>
      </c>
    </row>
    <row r="23" spans="1:7" ht="15" x14ac:dyDescent="0.25">
      <c r="A23" s="242" t="s">
        <v>27</v>
      </c>
    </row>
    <row r="24" spans="1:7" ht="15" x14ac:dyDescent="0.25">
      <c r="A24" s="242" t="s">
        <v>271</v>
      </c>
      <c r="B24">
        <v>64.599999999999994</v>
      </c>
      <c r="C24">
        <v>55.7</v>
      </c>
      <c r="D24">
        <v>488.4</v>
      </c>
      <c r="E24">
        <v>577.1</v>
      </c>
      <c r="F24">
        <v>16.2</v>
      </c>
      <c r="G24">
        <v>0</v>
      </c>
    </row>
    <row r="25" spans="1:7" ht="15" x14ac:dyDescent="0.25">
      <c r="A25" s="242" t="s">
        <v>27</v>
      </c>
    </row>
    <row r="26" spans="1:7" ht="15" x14ac:dyDescent="0.25">
      <c r="A26" s="242" t="s">
        <v>272</v>
      </c>
      <c r="B26">
        <v>178.1</v>
      </c>
      <c r="C26">
        <v>2024.5</v>
      </c>
      <c r="D26">
        <v>7403.3</v>
      </c>
      <c r="E26">
        <v>12687.1</v>
      </c>
      <c r="F26">
        <v>272</v>
      </c>
      <c r="G26">
        <v>0</v>
      </c>
    </row>
    <row r="27" spans="1:7" ht="15" x14ac:dyDescent="0.25">
      <c r="A27" s="242" t="s">
        <v>27</v>
      </c>
    </row>
    <row r="28" spans="1:7" ht="15" x14ac:dyDescent="0.25">
      <c r="A28" s="242" t="s">
        <v>273</v>
      </c>
      <c r="B28">
        <v>23.8</v>
      </c>
      <c r="C28">
        <v>15.4</v>
      </c>
      <c r="D28">
        <v>1438.9</v>
      </c>
      <c r="E28">
        <v>2501.6</v>
      </c>
      <c r="F28">
        <v>0</v>
      </c>
      <c r="G28">
        <v>0</v>
      </c>
    </row>
    <row r="29" spans="1:7" ht="15" x14ac:dyDescent="0.25">
      <c r="A29" s="242" t="s">
        <v>748</v>
      </c>
      <c r="B29">
        <v>0</v>
      </c>
      <c r="C29">
        <v>0</v>
      </c>
      <c r="D29">
        <v>0</v>
      </c>
      <c r="E29">
        <v>2</v>
      </c>
      <c r="F29">
        <v>0</v>
      </c>
      <c r="G29">
        <v>0</v>
      </c>
    </row>
    <row r="30" spans="1:7" ht="15" x14ac:dyDescent="0.25">
      <c r="A30" s="242" t="s">
        <v>862</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854</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7.7</v>
      </c>
      <c r="C36">
        <v>9.5</v>
      </c>
      <c r="D36">
        <v>813.5</v>
      </c>
      <c r="E36">
        <v>1466.2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3.8</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2728</v>
      </c>
      <c r="C50">
        <v>2762.3</v>
      </c>
      <c r="D50">
        <v>19962.7</v>
      </c>
      <c r="E50">
        <v>28119.9</v>
      </c>
      <c r="F50">
        <v>3302.4</v>
      </c>
      <c r="G50">
        <v>0</v>
      </c>
    </row>
    <row r="51" spans="1:7" ht="15" x14ac:dyDescent="0.25">
      <c r="A51" s="242" t="s">
        <v>287</v>
      </c>
      <c r="B51">
        <v>3</v>
      </c>
      <c r="C51">
        <v>9.4</v>
      </c>
      <c r="D51">
        <v>28.2</v>
      </c>
      <c r="E51">
        <v>27.1</v>
      </c>
      <c r="F51">
        <v>0</v>
      </c>
      <c r="G51">
        <v>0</v>
      </c>
    </row>
    <row r="52" spans="1:7" ht="15" x14ac:dyDescent="0.25">
      <c r="A52" s="242" t="s">
        <v>288</v>
      </c>
      <c r="B52">
        <v>14.5</v>
      </c>
      <c r="C52">
        <v>51.1</v>
      </c>
      <c r="D52">
        <v>541.79999999999995</v>
      </c>
      <c r="E52">
        <v>804.9</v>
      </c>
      <c r="F52">
        <v>3.7</v>
      </c>
      <c r="G52">
        <v>0</v>
      </c>
    </row>
    <row r="53" spans="1:7" ht="15" x14ac:dyDescent="0.25">
      <c r="A53" s="242" t="s">
        <v>289</v>
      </c>
      <c r="B53">
        <v>159.69999999999999</v>
      </c>
      <c r="C53">
        <v>234.1</v>
      </c>
      <c r="D53">
        <v>496.3</v>
      </c>
      <c r="E53">
        <v>3443.7</v>
      </c>
      <c r="F53">
        <v>298.39999999999998</v>
      </c>
      <c r="G53">
        <v>0</v>
      </c>
    </row>
    <row r="54" spans="1:7" ht="15" x14ac:dyDescent="0.25">
      <c r="A54" s="242" t="s">
        <v>310</v>
      </c>
      <c r="B54">
        <v>0</v>
      </c>
      <c r="C54">
        <v>0</v>
      </c>
      <c r="D54">
        <v>6.5</v>
      </c>
      <c r="E54">
        <v>0</v>
      </c>
      <c r="F54">
        <v>0</v>
      </c>
      <c r="G54">
        <v>0</v>
      </c>
    </row>
    <row r="55" spans="1:7" ht="15" x14ac:dyDescent="0.25">
      <c r="A55" s="242" t="s">
        <v>290</v>
      </c>
      <c r="B55">
        <v>143</v>
      </c>
      <c r="C55">
        <v>42</v>
      </c>
      <c r="D55">
        <v>2162</v>
      </c>
      <c r="E55">
        <v>4316.7</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81.2</v>
      </c>
      <c r="C59">
        <v>112.7</v>
      </c>
      <c r="D59">
        <v>832.3</v>
      </c>
      <c r="E59">
        <v>1206.9000000000001</v>
      </c>
      <c r="F59">
        <v>6.9</v>
      </c>
      <c r="G59">
        <v>0</v>
      </c>
    </row>
    <row r="60" spans="1:7" ht="15" x14ac:dyDescent="0.25">
      <c r="A60" s="242" t="s">
        <v>384</v>
      </c>
      <c r="B60">
        <v>0</v>
      </c>
      <c r="C60">
        <v>0</v>
      </c>
      <c r="D60">
        <v>30.5</v>
      </c>
      <c r="E60">
        <v>46.2</v>
      </c>
      <c r="F60">
        <v>0</v>
      </c>
      <c r="G60">
        <v>0</v>
      </c>
    </row>
    <row r="61" spans="1:7" ht="15" x14ac:dyDescent="0.25">
      <c r="A61" s="242" t="s">
        <v>294</v>
      </c>
      <c r="B61">
        <v>0</v>
      </c>
      <c r="C61">
        <v>0</v>
      </c>
      <c r="D61">
        <v>0</v>
      </c>
      <c r="E61">
        <v>4.5</v>
      </c>
      <c r="F61">
        <v>0</v>
      </c>
      <c r="G61">
        <v>0</v>
      </c>
    </row>
    <row r="62" spans="1:7" ht="15" x14ac:dyDescent="0.25">
      <c r="A62" s="242" t="s">
        <v>295</v>
      </c>
      <c r="B62">
        <v>178.4</v>
      </c>
      <c r="C62">
        <v>64.099999999999994</v>
      </c>
      <c r="D62">
        <v>712.3</v>
      </c>
      <c r="E62">
        <v>736.5</v>
      </c>
      <c r="F62">
        <v>88.7</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2032.7</v>
      </c>
      <c r="C65">
        <v>2024.5</v>
      </c>
      <c r="D65">
        <v>13020.2</v>
      </c>
      <c r="E65">
        <v>14606.2</v>
      </c>
      <c r="F65">
        <v>2819.9</v>
      </c>
      <c r="G65">
        <v>0</v>
      </c>
    </row>
    <row r="66" spans="1:7" ht="15" x14ac:dyDescent="0.25">
      <c r="A66" s="242" t="s">
        <v>299</v>
      </c>
      <c r="B66">
        <v>0</v>
      </c>
      <c r="C66">
        <v>45</v>
      </c>
      <c r="D66">
        <v>269.7</v>
      </c>
      <c r="E66">
        <v>436.5</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67.099999999999994</v>
      </c>
      <c r="C69">
        <v>68</v>
      </c>
      <c r="D69">
        <v>465.5</v>
      </c>
      <c r="E69">
        <v>558.5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0</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3347.8</v>
      </c>
      <c r="C74">
        <v>5308.8</v>
      </c>
      <c r="D74">
        <v>35835.699999999997</v>
      </c>
      <c r="E74">
        <v>54523.6</v>
      </c>
      <c r="F74">
        <v>4336.5</v>
      </c>
      <c r="G74">
        <v>0</v>
      </c>
    </row>
    <row r="75" spans="1:7" ht="15" x14ac:dyDescent="0.25">
      <c r="A75" s="242" t="s">
        <v>306</v>
      </c>
      <c r="B75">
        <v>561.79999999999995</v>
      </c>
      <c r="C75">
        <v>617.79999999999995</v>
      </c>
      <c r="D75">
        <v>0</v>
      </c>
      <c r="E75">
        <v>0</v>
      </c>
      <c r="F75">
        <v>194.1</v>
      </c>
      <c r="G75">
        <v>7.6</v>
      </c>
    </row>
    <row r="76" spans="1:7" ht="15" x14ac:dyDescent="0.25">
      <c r="A76" s="242" t="s">
        <v>573</v>
      </c>
      <c r="B76" t="s">
        <v>118</v>
      </c>
      <c r="C76" t="s">
        <v>26</v>
      </c>
      <c r="D76" t="s">
        <v>118</v>
      </c>
      <c r="E76" t="s">
        <v>118</v>
      </c>
      <c r="F76" t="s">
        <v>118</v>
      </c>
      <c r="G76" t="s">
        <v>108</v>
      </c>
    </row>
    <row r="77" spans="1:7" ht="15" x14ac:dyDescent="0.25">
      <c r="A77" s="242" t="s">
        <v>307</v>
      </c>
      <c r="B77">
        <v>3909.6</v>
      </c>
      <c r="C77">
        <v>5926.6</v>
      </c>
      <c r="D77">
        <v>35835.699999999997</v>
      </c>
      <c r="E77">
        <v>54523.6</v>
      </c>
      <c r="F77">
        <v>4530.6000000000004</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CF1E-11F5-4AA2-B90C-817619673FB8}">
  <dimension ref="A1:G79"/>
  <sheetViews>
    <sheetView topLeftCell="A64" workbookViewId="0">
      <selection activeCell="A9" sqref="A9:A79"/>
    </sheetView>
  </sheetViews>
  <sheetFormatPr defaultRowHeight="13.2" x14ac:dyDescent="0.25"/>
  <sheetData>
    <row r="1" spans="1:7" ht="15" x14ac:dyDescent="0.25">
      <c r="A1" s="242" t="s">
        <v>564</v>
      </c>
    </row>
    <row r="2" spans="1:7" ht="15" x14ac:dyDescent="0.25">
      <c r="A2" s="242" t="s">
        <v>565</v>
      </c>
    </row>
    <row r="3" spans="1:7" ht="15" x14ac:dyDescent="0.25">
      <c r="A3" s="242" t="s">
        <v>874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v>
      </c>
      <c r="C12">
        <v>10.199999999999999</v>
      </c>
      <c r="D12">
        <v>86.6</v>
      </c>
      <c r="E12">
        <v>721.8</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0.2</v>
      </c>
      <c r="D19">
        <v>0.6</v>
      </c>
      <c r="E19">
        <v>0.3</v>
      </c>
      <c r="F19">
        <v>0</v>
      </c>
      <c r="G19">
        <v>0</v>
      </c>
    </row>
    <row r="20" spans="1:7" ht="15" x14ac:dyDescent="0.25">
      <c r="A20" s="242" t="s">
        <v>27</v>
      </c>
    </row>
    <row r="21" spans="1:7" ht="15" x14ac:dyDescent="0.25">
      <c r="A21" s="242" t="s">
        <v>270</v>
      </c>
      <c r="B21">
        <v>320</v>
      </c>
      <c r="C21">
        <v>581.6</v>
      </c>
      <c r="D21">
        <v>6204.8</v>
      </c>
      <c r="E21">
        <v>9291.6</v>
      </c>
      <c r="F21">
        <v>745.9</v>
      </c>
      <c r="G21">
        <v>0</v>
      </c>
    </row>
    <row r="22" spans="1:7" ht="15" x14ac:dyDescent="0.25">
      <c r="A22" s="242" t="s">
        <v>27</v>
      </c>
    </row>
    <row r="23" spans="1:7" ht="15" x14ac:dyDescent="0.25">
      <c r="A23" s="242" t="s">
        <v>271</v>
      </c>
      <c r="B23">
        <v>62.1</v>
      </c>
      <c r="C23">
        <v>60.1</v>
      </c>
      <c r="D23">
        <v>485.2</v>
      </c>
      <c r="E23">
        <v>572.79999999999995</v>
      </c>
      <c r="F23">
        <v>6.4</v>
      </c>
      <c r="G23">
        <v>0</v>
      </c>
    </row>
    <row r="24" spans="1:7" ht="15" x14ac:dyDescent="0.25">
      <c r="A24" s="242" t="s">
        <v>27</v>
      </c>
    </row>
    <row r="25" spans="1:7" ht="15" x14ac:dyDescent="0.25">
      <c r="A25" s="242" t="s">
        <v>272</v>
      </c>
      <c r="B25">
        <v>246.2</v>
      </c>
      <c r="C25">
        <v>2487.8000000000002</v>
      </c>
      <c r="D25">
        <v>7332.7</v>
      </c>
      <c r="E25">
        <v>12231.4</v>
      </c>
      <c r="F25">
        <v>272</v>
      </c>
      <c r="G25">
        <v>0</v>
      </c>
    </row>
    <row r="26" spans="1:7" ht="15" x14ac:dyDescent="0.25">
      <c r="A26" s="242" t="s">
        <v>27</v>
      </c>
    </row>
    <row r="27" spans="1:7" ht="15" x14ac:dyDescent="0.25">
      <c r="A27" s="242" t="s">
        <v>273</v>
      </c>
      <c r="B27">
        <v>24.4</v>
      </c>
      <c r="C27">
        <v>16</v>
      </c>
      <c r="D27">
        <v>1438.2</v>
      </c>
      <c r="E27">
        <v>2499.5</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0.2</v>
      </c>
      <c r="C34">
        <v>0</v>
      </c>
      <c r="D34">
        <v>0.1</v>
      </c>
      <c r="E34">
        <v>0.1</v>
      </c>
      <c r="F34">
        <v>0</v>
      </c>
      <c r="G34">
        <v>0</v>
      </c>
    </row>
    <row r="35" spans="1:7" ht="15" x14ac:dyDescent="0.25">
      <c r="A35" s="242" t="s">
        <v>275</v>
      </c>
      <c r="B35">
        <v>8.1</v>
      </c>
      <c r="C35">
        <v>8.9</v>
      </c>
      <c r="D35">
        <v>813.1</v>
      </c>
      <c r="E35">
        <v>1465.5</v>
      </c>
      <c r="F35">
        <v>0</v>
      </c>
      <c r="G35">
        <v>0</v>
      </c>
    </row>
    <row r="36" spans="1:7" ht="15" x14ac:dyDescent="0.25">
      <c r="A36" s="242" t="s">
        <v>276</v>
      </c>
      <c r="B36">
        <v>1.2</v>
      </c>
      <c r="C36">
        <v>2.4</v>
      </c>
      <c r="D36">
        <v>3.9</v>
      </c>
      <c r="E36">
        <v>5.3</v>
      </c>
      <c r="F36">
        <v>0</v>
      </c>
      <c r="G36">
        <v>0</v>
      </c>
    </row>
    <row r="37" spans="1:7" ht="15" x14ac:dyDescent="0.25">
      <c r="A37" s="242" t="s">
        <v>278</v>
      </c>
      <c r="B37">
        <v>0</v>
      </c>
      <c r="C37">
        <v>0.1</v>
      </c>
      <c r="D37">
        <v>1</v>
      </c>
      <c r="E37">
        <v>1.2</v>
      </c>
      <c r="F37">
        <v>0</v>
      </c>
      <c r="G37">
        <v>0</v>
      </c>
    </row>
    <row r="38" spans="1:7" ht="15" x14ac:dyDescent="0.25">
      <c r="A38" s="242" t="s">
        <v>279</v>
      </c>
      <c r="B38">
        <v>4.4000000000000004</v>
      </c>
      <c r="C38">
        <v>3.6</v>
      </c>
      <c r="D38">
        <v>7.9</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493</v>
      </c>
      <c r="B41">
        <v>1</v>
      </c>
      <c r="C41">
        <v>0</v>
      </c>
      <c r="D41">
        <v>0</v>
      </c>
      <c r="E41">
        <v>0</v>
      </c>
      <c r="F41">
        <v>0</v>
      </c>
      <c r="G41">
        <v>0</v>
      </c>
    </row>
    <row r="42" spans="1:7" ht="15" x14ac:dyDescent="0.25">
      <c r="A42" s="242" t="s">
        <v>282</v>
      </c>
      <c r="B42">
        <v>0</v>
      </c>
      <c r="C42">
        <v>0</v>
      </c>
      <c r="D42">
        <v>0</v>
      </c>
      <c r="E42">
        <v>69.3</v>
      </c>
      <c r="F42">
        <v>0</v>
      </c>
      <c r="G42">
        <v>0</v>
      </c>
    </row>
    <row r="43" spans="1:7" ht="15" x14ac:dyDescent="0.25">
      <c r="A43" s="242" t="s">
        <v>27</v>
      </c>
    </row>
    <row r="44" spans="1:7" ht="15" x14ac:dyDescent="0.25">
      <c r="A44" s="242" t="s">
        <v>283</v>
      </c>
      <c r="B44">
        <v>2.9</v>
      </c>
      <c r="C44">
        <v>0</v>
      </c>
      <c r="D44">
        <v>212.6</v>
      </c>
      <c r="E44">
        <v>396.4</v>
      </c>
      <c r="F44">
        <v>0</v>
      </c>
      <c r="G44">
        <v>0</v>
      </c>
    </row>
    <row r="45" spans="1:7" ht="15" x14ac:dyDescent="0.25">
      <c r="A45" s="242" t="s">
        <v>284</v>
      </c>
      <c r="B45">
        <v>2.9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2894.1</v>
      </c>
      <c r="C49">
        <v>3133.7</v>
      </c>
      <c r="D49">
        <v>19691.900000000001</v>
      </c>
      <c r="E49">
        <v>27701.1</v>
      </c>
      <c r="F49">
        <v>2828.3</v>
      </c>
      <c r="G49">
        <v>0</v>
      </c>
    </row>
    <row r="50" spans="1:7" ht="15" x14ac:dyDescent="0.25">
      <c r="A50" s="242" t="s">
        <v>287</v>
      </c>
      <c r="B50">
        <v>3</v>
      </c>
      <c r="C50">
        <v>9.4</v>
      </c>
      <c r="D50">
        <v>28.2</v>
      </c>
      <c r="E50">
        <v>27.1</v>
      </c>
      <c r="F50">
        <v>0</v>
      </c>
      <c r="G50">
        <v>0</v>
      </c>
    </row>
    <row r="51" spans="1:7" ht="15" x14ac:dyDescent="0.25">
      <c r="A51" s="242" t="s">
        <v>288</v>
      </c>
      <c r="B51">
        <v>14.5</v>
      </c>
      <c r="C51">
        <v>82.9</v>
      </c>
      <c r="D51">
        <v>541.79999999999995</v>
      </c>
      <c r="E51">
        <v>774.3</v>
      </c>
      <c r="F51">
        <v>3.7</v>
      </c>
      <c r="G51">
        <v>0</v>
      </c>
    </row>
    <row r="52" spans="1:7" ht="15" x14ac:dyDescent="0.25">
      <c r="A52" s="242" t="s">
        <v>289</v>
      </c>
      <c r="B52">
        <v>184.2</v>
      </c>
      <c r="C52">
        <v>281</v>
      </c>
      <c r="D52">
        <v>472.1</v>
      </c>
      <c r="E52">
        <v>3398.9</v>
      </c>
      <c r="F52">
        <v>242.9</v>
      </c>
      <c r="G52">
        <v>0</v>
      </c>
    </row>
    <row r="53" spans="1:7" ht="15" x14ac:dyDescent="0.25">
      <c r="A53" s="242" t="s">
        <v>310</v>
      </c>
      <c r="B53">
        <v>0</v>
      </c>
      <c r="C53">
        <v>0</v>
      </c>
      <c r="D53">
        <v>6.5</v>
      </c>
      <c r="E53">
        <v>0</v>
      </c>
      <c r="F53">
        <v>0</v>
      </c>
      <c r="G53">
        <v>0</v>
      </c>
    </row>
    <row r="54" spans="1:7" ht="15" x14ac:dyDescent="0.25">
      <c r="A54" s="242" t="s">
        <v>290</v>
      </c>
      <c r="B54">
        <v>57</v>
      </c>
      <c r="C54">
        <v>42</v>
      </c>
      <c r="D54">
        <v>2137.6</v>
      </c>
      <c r="E54">
        <v>4316.7</v>
      </c>
      <c r="F54">
        <v>0</v>
      </c>
      <c r="G54">
        <v>0</v>
      </c>
    </row>
    <row r="55" spans="1:7" ht="15" x14ac:dyDescent="0.25">
      <c r="A55" s="242" t="s">
        <v>563</v>
      </c>
      <c r="B55">
        <v>0</v>
      </c>
      <c r="C55">
        <v>0</v>
      </c>
      <c r="D55">
        <v>0</v>
      </c>
      <c r="E55">
        <v>30.4</v>
      </c>
      <c r="F55">
        <v>0</v>
      </c>
      <c r="G55">
        <v>0</v>
      </c>
    </row>
    <row r="56" spans="1:7" ht="15" x14ac:dyDescent="0.25">
      <c r="A56" s="242" t="s">
        <v>291</v>
      </c>
      <c r="B56">
        <v>12.6</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79</v>
      </c>
      <c r="C58">
        <v>111.9</v>
      </c>
      <c r="D58">
        <v>832.3</v>
      </c>
      <c r="E58">
        <v>1206.9000000000001</v>
      </c>
      <c r="F58">
        <v>2.4</v>
      </c>
      <c r="G58">
        <v>0</v>
      </c>
    </row>
    <row r="59" spans="1:7" ht="15" x14ac:dyDescent="0.25">
      <c r="A59" s="242" t="s">
        <v>384</v>
      </c>
      <c r="B59">
        <v>0</v>
      </c>
      <c r="C59">
        <v>0</v>
      </c>
      <c r="D59">
        <v>30.5</v>
      </c>
      <c r="E59">
        <v>46.2</v>
      </c>
      <c r="F59">
        <v>0</v>
      </c>
      <c r="G59">
        <v>0</v>
      </c>
    </row>
    <row r="60" spans="1:7" ht="15" x14ac:dyDescent="0.25">
      <c r="A60" s="242" t="s">
        <v>294</v>
      </c>
      <c r="B60">
        <v>0</v>
      </c>
      <c r="C60">
        <v>0</v>
      </c>
      <c r="D60">
        <v>0</v>
      </c>
      <c r="E60">
        <v>4.5</v>
      </c>
      <c r="F60">
        <v>0</v>
      </c>
      <c r="G60">
        <v>0</v>
      </c>
    </row>
    <row r="61" spans="1:7" ht="15" x14ac:dyDescent="0.25">
      <c r="A61" s="242" t="s">
        <v>295</v>
      </c>
      <c r="B61">
        <v>168.1</v>
      </c>
      <c r="C61">
        <v>65.599999999999994</v>
      </c>
      <c r="D61">
        <v>704.7</v>
      </c>
      <c r="E61">
        <v>736.5</v>
      </c>
      <c r="F61">
        <v>78</v>
      </c>
      <c r="G61">
        <v>0</v>
      </c>
    </row>
    <row r="62" spans="1:7" ht="15" x14ac:dyDescent="0.25">
      <c r="A62" s="242" t="s">
        <v>296</v>
      </c>
      <c r="B62">
        <v>31.9</v>
      </c>
      <c r="C62">
        <v>49.3</v>
      </c>
      <c r="D62">
        <v>196.4</v>
      </c>
      <c r="E62">
        <v>283</v>
      </c>
      <c r="F62">
        <v>11.2</v>
      </c>
      <c r="G62">
        <v>0</v>
      </c>
    </row>
    <row r="63" spans="1:7" ht="15" x14ac:dyDescent="0.25">
      <c r="A63" s="242" t="s">
        <v>297</v>
      </c>
      <c r="B63">
        <v>0.9</v>
      </c>
      <c r="C63">
        <v>2</v>
      </c>
      <c r="D63">
        <v>14.8</v>
      </c>
      <c r="E63">
        <v>24.3</v>
      </c>
      <c r="F63">
        <v>0</v>
      </c>
      <c r="G63">
        <v>0</v>
      </c>
    </row>
    <row r="64" spans="1:7" ht="15" x14ac:dyDescent="0.25">
      <c r="A64" s="242" t="s">
        <v>298</v>
      </c>
      <c r="B64">
        <v>2258.1</v>
      </c>
      <c r="C64">
        <v>2292.8000000000002</v>
      </c>
      <c r="D64">
        <v>12810.1</v>
      </c>
      <c r="E64">
        <v>14299.1</v>
      </c>
      <c r="F64">
        <v>2433.4</v>
      </c>
      <c r="G64">
        <v>0</v>
      </c>
    </row>
    <row r="65" spans="1:7" ht="15" x14ac:dyDescent="0.25">
      <c r="A65" s="242" t="s">
        <v>299</v>
      </c>
      <c r="B65">
        <v>0</v>
      </c>
      <c r="C65">
        <v>45</v>
      </c>
      <c r="D65">
        <v>269.7</v>
      </c>
      <c r="E65">
        <v>436.5</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67.099999999999994</v>
      </c>
      <c r="C68">
        <v>66</v>
      </c>
      <c r="D68">
        <v>465.5</v>
      </c>
      <c r="E68">
        <v>558.5</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59.7</v>
      </c>
      <c r="E70">
        <v>62.4</v>
      </c>
      <c r="F70">
        <v>14.1</v>
      </c>
      <c r="G70">
        <v>0</v>
      </c>
    </row>
    <row r="71" spans="1:7" ht="15" x14ac:dyDescent="0.25">
      <c r="A71" s="242" t="s">
        <v>304</v>
      </c>
      <c r="B71">
        <v>0</v>
      </c>
      <c r="C71">
        <v>40.5</v>
      </c>
      <c r="D71">
        <v>196.2</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3553.7</v>
      </c>
      <c r="C73">
        <v>6289.4</v>
      </c>
      <c r="D73">
        <v>35451.9</v>
      </c>
      <c r="E73">
        <v>53414.5</v>
      </c>
      <c r="F73">
        <v>3852.5</v>
      </c>
      <c r="G73">
        <v>0</v>
      </c>
    </row>
    <row r="74" spans="1:7" ht="15" x14ac:dyDescent="0.25">
      <c r="A74" s="242" t="s">
        <v>306</v>
      </c>
      <c r="B74">
        <v>503</v>
      </c>
      <c r="C74">
        <v>712.4</v>
      </c>
      <c r="D74">
        <v>0</v>
      </c>
      <c r="E74">
        <v>0</v>
      </c>
      <c r="F74">
        <v>186.4</v>
      </c>
      <c r="G74">
        <v>7.6</v>
      </c>
    </row>
    <row r="75" spans="1:7" ht="15" x14ac:dyDescent="0.25">
      <c r="A75" s="242" t="s">
        <v>573</v>
      </c>
      <c r="B75" t="s">
        <v>118</v>
      </c>
      <c r="C75" t="s">
        <v>26</v>
      </c>
      <c r="D75" t="s">
        <v>118</v>
      </c>
      <c r="E75" t="s">
        <v>118</v>
      </c>
      <c r="F75" t="s">
        <v>118</v>
      </c>
      <c r="G75" t="s">
        <v>108</v>
      </c>
    </row>
    <row r="76" spans="1:7" ht="15" x14ac:dyDescent="0.25">
      <c r="A76" s="242" t="s">
        <v>307</v>
      </c>
      <c r="B76">
        <v>4056.7</v>
      </c>
      <c r="C76">
        <v>7001.8</v>
      </c>
      <c r="D76">
        <v>35451.9</v>
      </c>
      <c r="E76">
        <v>53414.5</v>
      </c>
      <c r="F76">
        <v>4039</v>
      </c>
      <c r="G76">
        <v>7.6</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17E6-8813-422C-B75C-C764A754983E}">
  <dimension ref="A1:G76"/>
  <sheetViews>
    <sheetView topLeftCell="A19" workbookViewId="0">
      <selection activeCell="F23" sqref="F23"/>
    </sheetView>
  </sheetViews>
  <sheetFormatPr defaultRowHeight="13.2" x14ac:dyDescent="0.25"/>
  <cols>
    <col min="1" max="1" width="29.33203125" customWidth="1"/>
    <col min="2" max="2" width="15.5546875" customWidth="1"/>
    <col min="3" max="3" width="14" customWidth="1"/>
    <col min="4" max="4" width="14.33203125" customWidth="1"/>
    <col min="5" max="5" width="12.44140625" customWidth="1"/>
    <col min="6" max="6" width="11.6640625" customWidth="1"/>
  </cols>
  <sheetData>
    <row r="1" spans="1:7" x14ac:dyDescent="0.25">
      <c r="A1" t="s">
        <v>564</v>
      </c>
    </row>
    <row r="2" spans="1:7" x14ac:dyDescent="0.25">
      <c r="A2" t="s">
        <v>565</v>
      </c>
    </row>
    <row r="3" spans="1:7" x14ac:dyDescent="0.25">
      <c r="A3" t="s">
        <v>873</v>
      </c>
    </row>
    <row r="4" spans="1:7" x14ac:dyDescent="0.25">
      <c r="A4" t="s">
        <v>567</v>
      </c>
    </row>
    <row r="5" spans="1:7" x14ac:dyDescent="0.25">
      <c r="A5" t="s">
        <v>568</v>
      </c>
    </row>
    <row r="6" spans="1:7" x14ac:dyDescent="0.25">
      <c r="A6" t="s">
        <v>569</v>
      </c>
    </row>
    <row r="7" spans="1:7" x14ac:dyDescent="0.25">
      <c r="A7" t="s">
        <v>27</v>
      </c>
      <c r="B7" t="s">
        <v>583</v>
      </c>
      <c r="D7" t="s">
        <v>584</v>
      </c>
      <c r="F7" t="s">
        <v>556</v>
      </c>
    </row>
    <row r="8" spans="1:7" x14ac:dyDescent="0.25">
      <c r="A8" t="s">
        <v>569</v>
      </c>
    </row>
    <row r="9" spans="1:7" x14ac:dyDescent="0.25">
      <c r="A9" t="s">
        <v>268</v>
      </c>
      <c r="B9">
        <v>4.0999999999999996</v>
      </c>
      <c r="C9">
        <v>10.199999999999999</v>
      </c>
      <c r="D9">
        <v>86.6</v>
      </c>
      <c r="E9">
        <v>721.8</v>
      </c>
      <c r="F9">
        <v>0</v>
      </c>
      <c r="G9">
        <v>0</v>
      </c>
    </row>
    <row r="10" spans="1:7" x14ac:dyDescent="0.25">
      <c r="A10" t="s">
        <v>823</v>
      </c>
      <c r="B10">
        <v>0</v>
      </c>
      <c r="C10">
        <v>0</v>
      </c>
      <c r="D10">
        <v>0.8</v>
      </c>
      <c r="E10">
        <v>0</v>
      </c>
      <c r="F10">
        <v>0</v>
      </c>
      <c r="G10">
        <v>0</v>
      </c>
    </row>
    <row r="11" spans="1:7" x14ac:dyDescent="0.25">
      <c r="A11" t="s">
        <v>838</v>
      </c>
      <c r="B11">
        <v>0</v>
      </c>
      <c r="C11">
        <v>0</v>
      </c>
      <c r="D11">
        <v>10.9</v>
      </c>
      <c r="E11">
        <v>0</v>
      </c>
      <c r="F11">
        <v>0</v>
      </c>
      <c r="G11">
        <v>0</v>
      </c>
    </row>
    <row r="12" spans="1:7" x14ac:dyDescent="0.25">
      <c r="A12" t="s">
        <v>739</v>
      </c>
      <c r="B12">
        <v>0</v>
      </c>
      <c r="C12">
        <v>0</v>
      </c>
      <c r="D12">
        <v>0</v>
      </c>
      <c r="E12">
        <v>68.400000000000006</v>
      </c>
      <c r="F12">
        <v>0</v>
      </c>
      <c r="G12">
        <v>0</v>
      </c>
    </row>
    <row r="13" spans="1:7" x14ac:dyDescent="0.25">
      <c r="A13" t="s">
        <v>601</v>
      </c>
      <c r="B13">
        <v>0</v>
      </c>
      <c r="C13">
        <v>0</v>
      </c>
      <c r="D13">
        <v>12.6</v>
      </c>
      <c r="E13">
        <v>70.3</v>
      </c>
      <c r="F13">
        <v>0</v>
      </c>
      <c r="G13">
        <v>0</v>
      </c>
    </row>
    <row r="14" spans="1:7" x14ac:dyDescent="0.25">
      <c r="A14" t="s">
        <v>761</v>
      </c>
      <c r="B14">
        <v>3.8</v>
      </c>
      <c r="C14">
        <v>0</v>
      </c>
      <c r="D14">
        <v>61.7</v>
      </c>
      <c r="E14">
        <v>54.3</v>
      </c>
      <c r="F14">
        <v>0</v>
      </c>
      <c r="G14">
        <v>0</v>
      </c>
    </row>
    <row r="15" spans="1:7" x14ac:dyDescent="0.25">
      <c r="A15" t="s">
        <v>582</v>
      </c>
      <c r="B15">
        <v>0</v>
      </c>
      <c r="C15">
        <v>10</v>
      </c>
      <c r="D15">
        <v>0</v>
      </c>
      <c r="E15">
        <v>528.5</v>
      </c>
      <c r="F15">
        <v>0</v>
      </c>
      <c r="G15">
        <v>0</v>
      </c>
    </row>
    <row r="16" spans="1:7" x14ac:dyDescent="0.25">
      <c r="A16" t="s">
        <v>269</v>
      </c>
      <c r="B16">
        <v>0.3</v>
      </c>
      <c r="C16">
        <v>0.2</v>
      </c>
      <c r="D16">
        <v>0.6</v>
      </c>
      <c r="E16">
        <v>0.3</v>
      </c>
      <c r="F16">
        <v>0</v>
      </c>
      <c r="G16">
        <v>0</v>
      </c>
    </row>
    <row r="17" spans="1:7" x14ac:dyDescent="0.25">
      <c r="A17" t="s">
        <v>27</v>
      </c>
    </row>
    <row r="18" spans="1:7" x14ac:dyDescent="0.25">
      <c r="A18" t="s">
        <v>270</v>
      </c>
      <c r="B18">
        <v>361</v>
      </c>
      <c r="C18">
        <v>681.5</v>
      </c>
      <c r="D18">
        <v>6111.5</v>
      </c>
      <c r="E18">
        <v>9067.6</v>
      </c>
      <c r="F18">
        <v>695.9</v>
      </c>
      <c r="G18">
        <v>0</v>
      </c>
    </row>
    <row r="19" spans="1:7" x14ac:dyDescent="0.25">
      <c r="A19" t="s">
        <v>27</v>
      </c>
    </row>
    <row r="20" spans="1:7" x14ac:dyDescent="0.25">
      <c r="A20" t="s">
        <v>271</v>
      </c>
      <c r="B20">
        <v>62.8</v>
      </c>
      <c r="C20">
        <v>61.1</v>
      </c>
      <c r="D20">
        <v>468.7</v>
      </c>
      <c r="E20">
        <v>571.9</v>
      </c>
      <c r="F20">
        <v>4.5</v>
      </c>
      <c r="G20">
        <v>0</v>
      </c>
    </row>
    <row r="21" spans="1:7" x14ac:dyDescent="0.25">
      <c r="A21" t="s">
        <v>27</v>
      </c>
    </row>
    <row r="22" spans="1:7" x14ac:dyDescent="0.25">
      <c r="A22" t="s">
        <v>272</v>
      </c>
      <c r="B22">
        <v>246.2</v>
      </c>
      <c r="C22">
        <v>2895.5</v>
      </c>
      <c r="D22">
        <v>7332.7</v>
      </c>
      <c r="E22">
        <v>11826.5</v>
      </c>
      <c r="F22">
        <v>272</v>
      </c>
      <c r="G22">
        <v>0</v>
      </c>
    </row>
    <row r="23" spans="1:7" x14ac:dyDescent="0.25">
      <c r="A23" t="s">
        <v>27</v>
      </c>
    </row>
    <row r="24" spans="1:7" x14ac:dyDescent="0.25">
      <c r="A24" t="s">
        <v>273</v>
      </c>
      <c r="B24">
        <v>23.1</v>
      </c>
      <c r="C24">
        <v>18.100000000000001</v>
      </c>
      <c r="D24">
        <v>1437.8</v>
      </c>
      <c r="E24">
        <v>2497.4</v>
      </c>
      <c r="F24">
        <v>0</v>
      </c>
      <c r="G24">
        <v>0</v>
      </c>
    </row>
    <row r="25" spans="1:7" x14ac:dyDescent="0.25">
      <c r="A25" t="s">
        <v>748</v>
      </c>
      <c r="B25">
        <v>0</v>
      </c>
      <c r="C25">
        <v>0</v>
      </c>
      <c r="D25">
        <v>0</v>
      </c>
      <c r="E25">
        <v>2</v>
      </c>
      <c r="F25">
        <v>0</v>
      </c>
      <c r="G25">
        <v>0</v>
      </c>
    </row>
    <row r="26" spans="1:7" x14ac:dyDescent="0.25">
      <c r="A26" t="s">
        <v>862</v>
      </c>
      <c r="B26">
        <v>0.1</v>
      </c>
      <c r="C26">
        <v>0</v>
      </c>
      <c r="D26">
        <v>0</v>
      </c>
      <c r="E26">
        <v>0</v>
      </c>
      <c r="F26">
        <v>0</v>
      </c>
      <c r="G26">
        <v>0</v>
      </c>
    </row>
    <row r="27" spans="1:7" x14ac:dyDescent="0.25">
      <c r="A27" t="s">
        <v>274</v>
      </c>
      <c r="B27">
        <v>0.5</v>
      </c>
      <c r="C27">
        <v>1.1000000000000001</v>
      </c>
      <c r="D27">
        <v>122.8</v>
      </c>
      <c r="E27">
        <v>5.9</v>
      </c>
      <c r="F27">
        <v>0</v>
      </c>
      <c r="G27">
        <v>0</v>
      </c>
    </row>
    <row r="28" spans="1:7" x14ac:dyDescent="0.25">
      <c r="A28" t="s">
        <v>406</v>
      </c>
      <c r="B28">
        <v>0</v>
      </c>
      <c r="C28">
        <v>0</v>
      </c>
      <c r="D28">
        <v>0</v>
      </c>
      <c r="E28">
        <v>67.2</v>
      </c>
      <c r="F28">
        <v>0</v>
      </c>
      <c r="G28">
        <v>0</v>
      </c>
    </row>
    <row r="29" spans="1:7" x14ac:dyDescent="0.25">
      <c r="A29" t="s">
        <v>854</v>
      </c>
      <c r="B29">
        <v>0</v>
      </c>
      <c r="C29">
        <v>0</v>
      </c>
      <c r="D29">
        <v>44.1</v>
      </c>
      <c r="E29">
        <v>0</v>
      </c>
      <c r="F29">
        <v>0</v>
      </c>
      <c r="G29">
        <v>0</v>
      </c>
    </row>
    <row r="30" spans="1:7" x14ac:dyDescent="0.25">
      <c r="A30" t="s">
        <v>413</v>
      </c>
      <c r="B30">
        <v>9</v>
      </c>
      <c r="C30">
        <v>0</v>
      </c>
      <c r="D30">
        <v>0</v>
      </c>
      <c r="E30">
        <v>183.3</v>
      </c>
      <c r="F30">
        <v>0</v>
      </c>
      <c r="G30">
        <v>0</v>
      </c>
    </row>
    <row r="31" spans="1:7" x14ac:dyDescent="0.25">
      <c r="A31" t="s">
        <v>586</v>
      </c>
      <c r="B31">
        <v>0.1</v>
      </c>
      <c r="C31">
        <v>0</v>
      </c>
      <c r="D31">
        <v>0.1</v>
      </c>
      <c r="E31">
        <v>0.1</v>
      </c>
      <c r="F31">
        <v>0</v>
      </c>
      <c r="G31">
        <v>0</v>
      </c>
    </row>
    <row r="32" spans="1:7" x14ac:dyDescent="0.25">
      <c r="A32" t="s">
        <v>275</v>
      </c>
      <c r="B32">
        <v>7.9</v>
      </c>
      <c r="C32">
        <v>11</v>
      </c>
      <c r="D32">
        <v>812.9</v>
      </c>
      <c r="E32">
        <v>1463.4</v>
      </c>
      <c r="F32">
        <v>0</v>
      </c>
      <c r="G32">
        <v>0</v>
      </c>
    </row>
    <row r="33" spans="1:7" x14ac:dyDescent="0.25">
      <c r="A33" t="s">
        <v>276</v>
      </c>
      <c r="B33">
        <v>1.2</v>
      </c>
      <c r="C33">
        <v>2.4</v>
      </c>
      <c r="D33">
        <v>3.9</v>
      </c>
      <c r="E33">
        <v>5.3</v>
      </c>
      <c r="F33">
        <v>0</v>
      </c>
      <c r="G33">
        <v>0</v>
      </c>
    </row>
    <row r="34" spans="1:7" x14ac:dyDescent="0.25">
      <c r="A34" t="s">
        <v>278</v>
      </c>
      <c r="B34">
        <v>0</v>
      </c>
      <c r="C34">
        <v>0.1</v>
      </c>
      <c r="D34">
        <v>0.9</v>
      </c>
      <c r="E34">
        <v>1.2</v>
      </c>
      <c r="F34">
        <v>0</v>
      </c>
      <c r="G34">
        <v>0</v>
      </c>
    </row>
    <row r="35" spans="1:7" x14ac:dyDescent="0.25">
      <c r="A35" t="s">
        <v>279</v>
      </c>
      <c r="B35">
        <v>4.4000000000000004</v>
      </c>
      <c r="C35">
        <v>3.6</v>
      </c>
      <c r="D35">
        <v>7.9</v>
      </c>
      <c r="E35">
        <v>3.1</v>
      </c>
      <c r="F35">
        <v>0</v>
      </c>
      <c r="G35">
        <v>0</v>
      </c>
    </row>
    <row r="36" spans="1:7" x14ac:dyDescent="0.25">
      <c r="A36" t="s">
        <v>280</v>
      </c>
      <c r="B36">
        <v>0</v>
      </c>
      <c r="C36">
        <v>0</v>
      </c>
      <c r="D36" t="s">
        <v>160</v>
      </c>
      <c r="E36" t="s">
        <v>160</v>
      </c>
      <c r="F36">
        <v>0</v>
      </c>
      <c r="G36">
        <v>0</v>
      </c>
    </row>
    <row r="37" spans="1:7" x14ac:dyDescent="0.25">
      <c r="A37" t="s">
        <v>281</v>
      </c>
      <c r="B37">
        <v>0</v>
      </c>
      <c r="C37">
        <v>0</v>
      </c>
      <c r="D37">
        <v>445.3</v>
      </c>
      <c r="E37">
        <v>696.6</v>
      </c>
      <c r="F37">
        <v>0</v>
      </c>
      <c r="G37">
        <v>0</v>
      </c>
    </row>
    <row r="38" spans="1:7" x14ac:dyDescent="0.25">
      <c r="A38" t="s">
        <v>282</v>
      </c>
      <c r="B38">
        <v>0</v>
      </c>
      <c r="C38">
        <v>0</v>
      </c>
      <c r="D38">
        <v>0</v>
      </c>
      <c r="E38">
        <v>69.3</v>
      </c>
      <c r="F38">
        <v>0</v>
      </c>
      <c r="G38">
        <v>0</v>
      </c>
    </row>
    <row r="39" spans="1:7" x14ac:dyDescent="0.25">
      <c r="A39" t="s">
        <v>27</v>
      </c>
    </row>
    <row r="40" spans="1:7" x14ac:dyDescent="0.25">
      <c r="A40" t="s">
        <v>283</v>
      </c>
      <c r="B40">
        <v>2.6</v>
      </c>
      <c r="C40">
        <v>0</v>
      </c>
      <c r="D40">
        <v>212.6</v>
      </c>
      <c r="E40">
        <v>366.2</v>
      </c>
      <c r="F40">
        <v>0</v>
      </c>
      <c r="G40">
        <v>0</v>
      </c>
    </row>
    <row r="41" spans="1:7" x14ac:dyDescent="0.25">
      <c r="A41" t="s">
        <v>284</v>
      </c>
      <c r="B41">
        <v>2.6</v>
      </c>
      <c r="C41">
        <v>0</v>
      </c>
      <c r="D41">
        <v>0</v>
      </c>
      <c r="E41">
        <v>41.3</v>
      </c>
      <c r="F41">
        <v>0</v>
      </c>
      <c r="G41">
        <v>0</v>
      </c>
    </row>
    <row r="42" spans="1:7" x14ac:dyDescent="0.25">
      <c r="A42" t="s">
        <v>285</v>
      </c>
      <c r="B42">
        <v>0</v>
      </c>
      <c r="C42">
        <v>0</v>
      </c>
      <c r="D42">
        <v>212.6</v>
      </c>
      <c r="E42">
        <v>224.6</v>
      </c>
      <c r="F42">
        <v>0</v>
      </c>
      <c r="G42">
        <v>0</v>
      </c>
    </row>
    <row r="43" spans="1:7" x14ac:dyDescent="0.25">
      <c r="A43" t="s">
        <v>414</v>
      </c>
      <c r="B43">
        <v>0</v>
      </c>
      <c r="C43">
        <v>0</v>
      </c>
      <c r="D43">
        <v>0</v>
      </c>
      <c r="E43">
        <v>100.3</v>
      </c>
      <c r="F43">
        <v>0</v>
      </c>
      <c r="G43">
        <v>0</v>
      </c>
    </row>
    <row r="44" spans="1:7" x14ac:dyDescent="0.25">
      <c r="A44" t="s">
        <v>27</v>
      </c>
    </row>
    <row r="45" spans="1:7" x14ac:dyDescent="0.25">
      <c r="A45" t="s">
        <v>286</v>
      </c>
      <c r="B45">
        <v>2845.3</v>
      </c>
      <c r="C45">
        <v>3366.8</v>
      </c>
      <c r="D45">
        <v>19309.400000000001</v>
      </c>
      <c r="E45">
        <v>27447</v>
      </c>
      <c r="F45">
        <v>2450.5</v>
      </c>
      <c r="G45">
        <v>0</v>
      </c>
    </row>
    <row r="46" spans="1:7" x14ac:dyDescent="0.25">
      <c r="A46" t="s">
        <v>287</v>
      </c>
      <c r="B46">
        <v>7</v>
      </c>
      <c r="C46">
        <v>9.4</v>
      </c>
      <c r="D46">
        <v>24.1</v>
      </c>
      <c r="E46">
        <v>27.1</v>
      </c>
      <c r="F46">
        <v>0</v>
      </c>
      <c r="G46">
        <v>0</v>
      </c>
    </row>
    <row r="47" spans="1:7" x14ac:dyDescent="0.25">
      <c r="A47" t="s">
        <v>288</v>
      </c>
      <c r="B47">
        <v>48</v>
      </c>
      <c r="C47">
        <v>80.099999999999994</v>
      </c>
      <c r="D47">
        <v>508.7</v>
      </c>
      <c r="E47">
        <v>772.8</v>
      </c>
      <c r="F47">
        <v>3.7</v>
      </c>
      <c r="G47">
        <v>0</v>
      </c>
    </row>
    <row r="48" spans="1:7" x14ac:dyDescent="0.25">
      <c r="A48" t="s">
        <v>289</v>
      </c>
      <c r="B48">
        <v>94.8</v>
      </c>
      <c r="C48">
        <v>349.5</v>
      </c>
      <c r="D48">
        <v>449.7</v>
      </c>
      <c r="E48">
        <v>3385.1</v>
      </c>
      <c r="F48">
        <v>111.2</v>
      </c>
      <c r="G48">
        <v>0</v>
      </c>
    </row>
    <row r="49" spans="1:7" x14ac:dyDescent="0.25">
      <c r="A49" t="s">
        <v>310</v>
      </c>
      <c r="B49">
        <v>0</v>
      </c>
      <c r="C49">
        <v>0</v>
      </c>
      <c r="D49">
        <v>6.5</v>
      </c>
      <c r="E49">
        <v>0</v>
      </c>
      <c r="F49">
        <v>0</v>
      </c>
      <c r="G49">
        <v>0</v>
      </c>
    </row>
    <row r="50" spans="1:7" x14ac:dyDescent="0.25">
      <c r="A50" t="s">
        <v>290</v>
      </c>
      <c r="B50">
        <v>45</v>
      </c>
      <c r="C50">
        <v>42</v>
      </c>
      <c r="D50">
        <v>2115.8000000000002</v>
      </c>
      <c r="E50">
        <v>4316.7</v>
      </c>
      <c r="F50">
        <v>0</v>
      </c>
      <c r="G50">
        <v>0</v>
      </c>
    </row>
    <row r="51" spans="1:7" x14ac:dyDescent="0.25">
      <c r="A51" t="s">
        <v>563</v>
      </c>
      <c r="B51">
        <v>0</v>
      </c>
      <c r="C51">
        <v>0</v>
      </c>
      <c r="D51">
        <v>0</v>
      </c>
      <c r="E51">
        <v>30.4</v>
      </c>
      <c r="F51">
        <v>0</v>
      </c>
      <c r="G51">
        <v>0</v>
      </c>
    </row>
    <row r="52" spans="1:7" x14ac:dyDescent="0.25">
      <c r="A52" t="s">
        <v>291</v>
      </c>
      <c r="B52">
        <v>16.2</v>
      </c>
      <c r="C52">
        <v>0.1</v>
      </c>
      <c r="D52">
        <v>343.5</v>
      </c>
      <c r="E52">
        <v>505.9</v>
      </c>
      <c r="F52">
        <v>0</v>
      </c>
      <c r="G52">
        <v>0</v>
      </c>
    </row>
    <row r="53" spans="1:7" x14ac:dyDescent="0.25">
      <c r="A53" t="s">
        <v>591</v>
      </c>
      <c r="B53">
        <v>0</v>
      </c>
      <c r="C53">
        <v>0</v>
      </c>
      <c r="D53">
        <v>0</v>
      </c>
      <c r="E53">
        <v>20</v>
      </c>
      <c r="F53">
        <v>0</v>
      </c>
      <c r="G53">
        <v>0</v>
      </c>
    </row>
    <row r="54" spans="1:7" x14ac:dyDescent="0.25">
      <c r="A54" t="s">
        <v>292</v>
      </c>
      <c r="B54">
        <v>6.7</v>
      </c>
      <c r="C54">
        <v>0</v>
      </c>
      <c r="D54">
        <v>0</v>
      </c>
      <c r="E54">
        <v>0</v>
      </c>
      <c r="F54">
        <v>0</v>
      </c>
      <c r="G54">
        <v>0</v>
      </c>
    </row>
    <row r="55" spans="1:7" x14ac:dyDescent="0.25">
      <c r="A55" t="s">
        <v>293</v>
      </c>
      <c r="B55">
        <v>79</v>
      </c>
      <c r="C55">
        <v>119.8</v>
      </c>
      <c r="D55">
        <v>832.3</v>
      </c>
      <c r="E55">
        <v>1199.9000000000001</v>
      </c>
      <c r="F55">
        <v>0.9</v>
      </c>
      <c r="G55">
        <v>0</v>
      </c>
    </row>
    <row r="56" spans="1:7" x14ac:dyDescent="0.25">
      <c r="A56" t="s">
        <v>384</v>
      </c>
      <c r="B56">
        <v>0</v>
      </c>
      <c r="C56">
        <v>0</v>
      </c>
      <c r="D56">
        <v>27.6</v>
      </c>
      <c r="E56">
        <v>46.2</v>
      </c>
      <c r="F56">
        <v>0</v>
      </c>
      <c r="G56">
        <v>0</v>
      </c>
    </row>
    <row r="57" spans="1:7" x14ac:dyDescent="0.25">
      <c r="A57" t="s">
        <v>294</v>
      </c>
      <c r="B57">
        <v>0</v>
      </c>
      <c r="C57">
        <v>0</v>
      </c>
      <c r="D57">
        <v>0</v>
      </c>
      <c r="E57">
        <v>4.5</v>
      </c>
      <c r="F57">
        <v>0</v>
      </c>
      <c r="G57">
        <v>0</v>
      </c>
    </row>
    <row r="58" spans="1:7" x14ac:dyDescent="0.25">
      <c r="A58" t="s">
        <v>295</v>
      </c>
      <c r="B58">
        <v>127.2</v>
      </c>
      <c r="C58">
        <v>69.7</v>
      </c>
      <c r="D58">
        <v>693.6</v>
      </c>
      <c r="E58">
        <v>736.5</v>
      </c>
      <c r="F58">
        <v>100.6</v>
      </c>
      <c r="G58">
        <v>0</v>
      </c>
    </row>
    <row r="59" spans="1:7" x14ac:dyDescent="0.25">
      <c r="A59" t="s">
        <v>296</v>
      </c>
      <c r="B59">
        <v>31.9</v>
      </c>
      <c r="C59">
        <v>53.6</v>
      </c>
      <c r="D59">
        <v>196.4</v>
      </c>
      <c r="E59">
        <v>278.3</v>
      </c>
      <c r="F59">
        <v>11.2</v>
      </c>
      <c r="G59">
        <v>0</v>
      </c>
    </row>
    <row r="60" spans="1:7" x14ac:dyDescent="0.25">
      <c r="A60" t="s">
        <v>297</v>
      </c>
      <c r="B60">
        <v>1.8</v>
      </c>
      <c r="C60">
        <v>2</v>
      </c>
      <c r="D60">
        <v>14.1</v>
      </c>
      <c r="E60">
        <v>24.3</v>
      </c>
      <c r="F60">
        <v>0</v>
      </c>
      <c r="G60">
        <v>0</v>
      </c>
    </row>
    <row r="61" spans="1:7" x14ac:dyDescent="0.25">
      <c r="A61" t="s">
        <v>298</v>
      </c>
      <c r="B61">
        <v>2292.6</v>
      </c>
      <c r="C61">
        <v>2463</v>
      </c>
      <c r="D61">
        <v>12538.3</v>
      </c>
      <c r="E61">
        <v>14072</v>
      </c>
      <c r="F61">
        <v>2166.3000000000002</v>
      </c>
      <c r="G61">
        <v>0</v>
      </c>
    </row>
    <row r="62" spans="1:7" x14ac:dyDescent="0.25">
      <c r="A62" t="s">
        <v>299</v>
      </c>
      <c r="B62">
        <v>0</v>
      </c>
      <c r="C62">
        <v>37.5</v>
      </c>
      <c r="D62">
        <v>269.7</v>
      </c>
      <c r="E62">
        <v>436.5</v>
      </c>
      <c r="F62">
        <v>0</v>
      </c>
      <c r="G62">
        <v>0</v>
      </c>
    </row>
    <row r="63" spans="1:7" x14ac:dyDescent="0.25">
      <c r="A63" t="s">
        <v>300</v>
      </c>
      <c r="B63">
        <v>4.8</v>
      </c>
      <c r="C63">
        <v>28</v>
      </c>
      <c r="D63">
        <v>339.1</v>
      </c>
      <c r="E63">
        <v>513.4</v>
      </c>
      <c r="F63">
        <v>0</v>
      </c>
      <c r="G63">
        <v>0</v>
      </c>
    </row>
    <row r="64" spans="1:7" x14ac:dyDescent="0.25">
      <c r="A64" t="s">
        <v>301</v>
      </c>
      <c r="B64">
        <v>0.3</v>
      </c>
      <c r="C64">
        <v>0</v>
      </c>
      <c r="D64">
        <v>243.4</v>
      </c>
      <c r="E64">
        <v>86.6</v>
      </c>
      <c r="F64">
        <v>0</v>
      </c>
      <c r="G64">
        <v>0</v>
      </c>
    </row>
    <row r="65" spans="1:7" x14ac:dyDescent="0.25">
      <c r="A65" t="s">
        <v>302</v>
      </c>
      <c r="B65">
        <v>67.099999999999994</v>
      </c>
      <c r="C65">
        <v>54.5</v>
      </c>
      <c r="D65">
        <v>465.5</v>
      </c>
      <c r="E65">
        <v>558.5</v>
      </c>
      <c r="F65">
        <v>42.5</v>
      </c>
      <c r="G65">
        <v>0</v>
      </c>
    </row>
    <row r="66" spans="1:7" x14ac:dyDescent="0.25">
      <c r="A66" t="s">
        <v>385</v>
      </c>
      <c r="B66">
        <v>0</v>
      </c>
      <c r="C66">
        <v>0</v>
      </c>
      <c r="D66">
        <v>0</v>
      </c>
      <c r="E66">
        <v>1</v>
      </c>
      <c r="F66">
        <v>0</v>
      </c>
      <c r="G66">
        <v>0</v>
      </c>
    </row>
    <row r="67" spans="1:7" x14ac:dyDescent="0.25">
      <c r="A67" t="s">
        <v>303</v>
      </c>
      <c r="B67">
        <v>12.6</v>
      </c>
      <c r="C67">
        <v>17.3</v>
      </c>
      <c r="D67">
        <v>55.3</v>
      </c>
      <c r="E67">
        <v>62.4</v>
      </c>
      <c r="F67">
        <v>14.1</v>
      </c>
      <c r="G67">
        <v>0</v>
      </c>
    </row>
    <row r="68" spans="1:7" x14ac:dyDescent="0.25">
      <c r="A68" t="s">
        <v>304</v>
      </c>
      <c r="B68">
        <v>10.199999999999999</v>
      </c>
      <c r="C68">
        <v>40.5</v>
      </c>
      <c r="D68">
        <v>186</v>
      </c>
      <c r="E68">
        <v>368.9</v>
      </c>
      <c r="F68">
        <v>0</v>
      </c>
      <c r="G68">
        <v>0</v>
      </c>
    </row>
    <row r="69" spans="1:7" x14ac:dyDescent="0.25">
      <c r="A69" t="s">
        <v>573</v>
      </c>
      <c r="B69" t="s">
        <v>26</v>
      </c>
      <c r="C69" t="s">
        <v>108</v>
      </c>
      <c r="D69" t="s">
        <v>118</v>
      </c>
      <c r="E69" t="s">
        <v>108</v>
      </c>
      <c r="F69" t="s">
        <v>175</v>
      </c>
      <c r="G69" t="s">
        <v>26</v>
      </c>
    </row>
    <row r="70" spans="1:7" x14ac:dyDescent="0.25">
      <c r="A70" t="s">
        <v>305</v>
      </c>
      <c r="B70">
        <v>3545.1</v>
      </c>
      <c r="C70">
        <v>7033.1</v>
      </c>
      <c r="D70">
        <v>34959.199999999997</v>
      </c>
      <c r="E70">
        <v>52498.400000000001</v>
      </c>
      <c r="F70">
        <v>3422.9</v>
      </c>
      <c r="G70">
        <v>0</v>
      </c>
    </row>
    <row r="71" spans="1:7" x14ac:dyDescent="0.25">
      <c r="A71" t="s">
        <v>306</v>
      </c>
      <c r="B71">
        <v>535.9</v>
      </c>
      <c r="C71">
        <v>825.8</v>
      </c>
      <c r="D71">
        <v>0</v>
      </c>
      <c r="E71">
        <v>0</v>
      </c>
      <c r="F71">
        <v>145.30000000000001</v>
      </c>
      <c r="G71">
        <v>0</v>
      </c>
    </row>
    <row r="72" spans="1:7" x14ac:dyDescent="0.25">
      <c r="A72" t="s">
        <v>573</v>
      </c>
      <c r="B72" t="s">
        <v>26</v>
      </c>
      <c r="C72" t="s">
        <v>108</v>
      </c>
      <c r="D72" t="s">
        <v>118</v>
      </c>
      <c r="E72" t="s">
        <v>108</v>
      </c>
      <c r="F72" t="s">
        <v>175</v>
      </c>
      <c r="G72" t="s">
        <v>26</v>
      </c>
    </row>
    <row r="73" spans="1:7" x14ac:dyDescent="0.25">
      <c r="A73" t="s">
        <v>307</v>
      </c>
      <c r="B73">
        <v>4080.9</v>
      </c>
      <c r="C73">
        <v>7858.9</v>
      </c>
      <c r="D73">
        <v>34959.199999999997</v>
      </c>
      <c r="E73">
        <v>52498.400000000001</v>
      </c>
      <c r="F73">
        <v>3568.2</v>
      </c>
      <c r="G73">
        <v>0</v>
      </c>
    </row>
    <row r="74" spans="1:7" x14ac:dyDescent="0.25">
      <c r="A74" t="s">
        <v>308</v>
      </c>
      <c r="B74" t="s">
        <v>25</v>
      </c>
      <c r="C74" t="s">
        <v>25</v>
      </c>
      <c r="D74">
        <v>0</v>
      </c>
      <c r="E74">
        <v>0</v>
      </c>
      <c r="F74" t="s">
        <v>25</v>
      </c>
      <c r="G74" t="s">
        <v>25</v>
      </c>
    </row>
    <row r="75" spans="1:7" x14ac:dyDescent="0.25">
      <c r="A75" t="s">
        <v>309</v>
      </c>
      <c r="B75">
        <v>0</v>
      </c>
      <c r="C75">
        <v>108.3</v>
      </c>
      <c r="D75" t="s">
        <v>25</v>
      </c>
      <c r="E75" t="s">
        <v>25</v>
      </c>
      <c r="F75">
        <v>0</v>
      </c>
      <c r="G75">
        <v>0</v>
      </c>
    </row>
    <row r="76" spans="1:7" x14ac:dyDescent="0.25">
      <c r="A76" t="s">
        <v>573</v>
      </c>
      <c r="B76" t="s">
        <v>26</v>
      </c>
      <c r="C76" t="s">
        <v>108</v>
      </c>
      <c r="D76" t="s">
        <v>118</v>
      </c>
      <c r="E76" t="s">
        <v>108</v>
      </c>
      <c r="F76" t="s">
        <v>175</v>
      </c>
      <c r="G76" t="s">
        <v>26</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A21-1F6E-4E7A-A241-4E7764F451D5}">
  <dimension ref="A1:G79"/>
  <sheetViews>
    <sheetView topLeftCell="A20" workbookViewId="0">
      <selection activeCell="B7" sqref="B7"/>
    </sheetView>
  </sheetViews>
  <sheetFormatPr defaultRowHeight="13.2" x14ac:dyDescent="0.25"/>
  <cols>
    <col min="1" max="1" width="29.44140625" customWidth="1"/>
    <col min="2" max="2" width="13.6640625" customWidth="1"/>
    <col min="4" max="4" width="12.109375" customWidth="1"/>
    <col min="5" max="5" width="11.109375" customWidth="1"/>
    <col min="6" max="6" width="12.88671875" customWidth="1"/>
    <col min="7" max="7" width="11" customWidth="1"/>
  </cols>
  <sheetData>
    <row r="1" spans="1:7" ht="15" x14ac:dyDescent="0.25">
      <c r="A1" s="242" t="s">
        <v>564</v>
      </c>
    </row>
    <row r="2" spans="1:7" ht="15" x14ac:dyDescent="0.25">
      <c r="A2" s="242" t="s">
        <v>565</v>
      </c>
    </row>
    <row r="3" spans="1:7" ht="15" x14ac:dyDescent="0.25">
      <c r="A3" s="242" t="s">
        <v>872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4.0999999999999996</v>
      </c>
      <c r="C12">
        <v>10.3</v>
      </c>
      <c r="D12">
        <v>86.6</v>
      </c>
      <c r="E12">
        <v>721.7</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502.3</v>
      </c>
      <c r="C21">
        <v>868.8</v>
      </c>
      <c r="D21">
        <v>5839</v>
      </c>
      <c r="E21">
        <v>8831.2000000000007</v>
      </c>
      <c r="F21">
        <v>523.29999999999995</v>
      </c>
      <c r="G21">
        <v>0</v>
      </c>
    </row>
    <row r="22" spans="1:7" ht="15" x14ac:dyDescent="0.25">
      <c r="A22" s="242" t="s">
        <v>27</v>
      </c>
    </row>
    <row r="23" spans="1:7" ht="15" x14ac:dyDescent="0.25">
      <c r="A23" s="242" t="s">
        <v>271</v>
      </c>
      <c r="B23">
        <v>52.1</v>
      </c>
      <c r="C23">
        <v>68.5</v>
      </c>
      <c r="D23">
        <v>466.9</v>
      </c>
      <c r="E23">
        <v>564.6</v>
      </c>
      <c r="F23">
        <v>0</v>
      </c>
      <c r="G23">
        <v>0</v>
      </c>
    </row>
    <row r="24" spans="1:7" ht="15" x14ac:dyDescent="0.25">
      <c r="A24" s="242" t="s">
        <v>27</v>
      </c>
    </row>
    <row r="25" spans="1:7" ht="15" x14ac:dyDescent="0.25">
      <c r="A25" s="242" t="s">
        <v>272</v>
      </c>
      <c r="B25">
        <v>316.39999999999998</v>
      </c>
      <c r="C25">
        <v>3031.3</v>
      </c>
      <c r="D25">
        <v>7263.8</v>
      </c>
      <c r="E25">
        <v>11627.3</v>
      </c>
      <c r="F25">
        <v>272</v>
      </c>
      <c r="G25">
        <v>0</v>
      </c>
    </row>
    <row r="26" spans="1:7" ht="15" x14ac:dyDescent="0.25">
      <c r="A26" s="242" t="s">
        <v>27</v>
      </c>
    </row>
    <row r="27" spans="1:7" ht="15" x14ac:dyDescent="0.25">
      <c r="A27" s="242" t="s">
        <v>273</v>
      </c>
      <c r="B27">
        <v>24.7</v>
      </c>
      <c r="C27">
        <v>48.4</v>
      </c>
      <c r="D27">
        <v>1434.5</v>
      </c>
      <c r="E27">
        <v>2496</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10.1</v>
      </c>
      <c r="D35">
        <v>809.9</v>
      </c>
      <c r="E35">
        <v>1462.5</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30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3034.1</v>
      </c>
      <c r="C48">
        <v>3952.2</v>
      </c>
      <c r="D48">
        <v>18948.5</v>
      </c>
      <c r="E48">
        <v>26871.8</v>
      </c>
      <c r="F48">
        <v>2278.6999999999998</v>
      </c>
      <c r="G48">
        <v>0</v>
      </c>
    </row>
    <row r="49" spans="1:7" ht="15" x14ac:dyDescent="0.25">
      <c r="A49" s="242" t="s">
        <v>287</v>
      </c>
      <c r="B49">
        <v>7</v>
      </c>
      <c r="C49">
        <v>9.4</v>
      </c>
      <c r="D49">
        <v>24.1</v>
      </c>
      <c r="E49">
        <v>27.1</v>
      </c>
      <c r="F49">
        <v>0</v>
      </c>
      <c r="G49">
        <v>0</v>
      </c>
    </row>
    <row r="50" spans="1:7" ht="15" x14ac:dyDescent="0.25">
      <c r="A50" s="242" t="s">
        <v>288</v>
      </c>
      <c r="B50">
        <v>59</v>
      </c>
      <c r="C50">
        <v>80.099999999999994</v>
      </c>
      <c r="D50">
        <v>503.2</v>
      </c>
      <c r="E50">
        <v>772.8</v>
      </c>
      <c r="F50">
        <v>3.7</v>
      </c>
      <c r="G50">
        <v>0</v>
      </c>
    </row>
    <row r="51" spans="1:7" ht="15" x14ac:dyDescent="0.25">
      <c r="A51" s="242" t="s">
        <v>289</v>
      </c>
      <c r="B51">
        <v>94.7</v>
      </c>
      <c r="C51">
        <v>576.29999999999995</v>
      </c>
      <c r="D51">
        <v>448.7</v>
      </c>
      <c r="E51">
        <v>3259</v>
      </c>
      <c r="F51">
        <v>78.5</v>
      </c>
      <c r="G51">
        <v>0</v>
      </c>
    </row>
    <row r="52" spans="1:7" ht="15" x14ac:dyDescent="0.25">
      <c r="A52" s="242" t="s">
        <v>310</v>
      </c>
      <c r="B52">
        <v>0</v>
      </c>
      <c r="C52">
        <v>0</v>
      </c>
      <c r="D52">
        <v>6.5</v>
      </c>
      <c r="E52">
        <v>0</v>
      </c>
      <c r="F52">
        <v>0</v>
      </c>
      <c r="G52">
        <v>0</v>
      </c>
    </row>
    <row r="53" spans="1:7" ht="15" x14ac:dyDescent="0.25">
      <c r="A53" s="242" t="s">
        <v>290</v>
      </c>
      <c r="B53">
        <v>48</v>
      </c>
      <c r="C53">
        <v>67.5</v>
      </c>
      <c r="D53">
        <v>2114.1999999999998</v>
      </c>
      <c r="E53">
        <v>4277.2</v>
      </c>
      <c r="F53">
        <v>0</v>
      </c>
      <c r="G53">
        <v>0</v>
      </c>
    </row>
    <row r="54" spans="1:7" ht="15" x14ac:dyDescent="0.25">
      <c r="A54" s="242" t="s">
        <v>563</v>
      </c>
      <c r="B54">
        <v>0</v>
      </c>
      <c r="C54">
        <v>0</v>
      </c>
      <c r="D54">
        <v>0</v>
      </c>
      <c r="E54">
        <v>30.4</v>
      </c>
      <c r="F54">
        <v>0</v>
      </c>
      <c r="G54">
        <v>0</v>
      </c>
    </row>
    <row r="55" spans="1:7" ht="15" x14ac:dyDescent="0.25">
      <c r="A55" s="242" t="s">
        <v>291</v>
      </c>
      <c r="B55">
        <v>10.1</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125.7</v>
      </c>
      <c r="C58">
        <v>148.4</v>
      </c>
      <c r="D58">
        <v>750</v>
      </c>
      <c r="E58">
        <v>1172.5999999999999</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150.80000000000001</v>
      </c>
      <c r="C61">
        <v>116.5</v>
      </c>
      <c r="D61">
        <v>693.6</v>
      </c>
      <c r="E61">
        <v>689.4</v>
      </c>
      <c r="F61">
        <v>83.8</v>
      </c>
      <c r="G61">
        <v>0</v>
      </c>
    </row>
    <row r="62" spans="1:7" ht="15" x14ac:dyDescent="0.25">
      <c r="A62" s="242" t="s">
        <v>296</v>
      </c>
      <c r="B62">
        <v>45.9</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2361.4</v>
      </c>
      <c r="C64">
        <v>2697.5</v>
      </c>
      <c r="D64">
        <v>12320.7</v>
      </c>
      <c r="E64">
        <v>13770</v>
      </c>
      <c r="F64">
        <v>2062.1999999999998</v>
      </c>
      <c r="G64">
        <v>0</v>
      </c>
    </row>
    <row r="65" spans="1:7" ht="15" x14ac:dyDescent="0.25">
      <c r="A65" s="242" t="s">
        <v>299</v>
      </c>
      <c r="B65">
        <v>11.6</v>
      </c>
      <c r="C65">
        <v>38.200000000000003</v>
      </c>
      <c r="D65">
        <v>248.6</v>
      </c>
      <c r="E65">
        <v>432</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79.099999999999994</v>
      </c>
      <c r="C68">
        <v>68</v>
      </c>
      <c r="D68">
        <v>450.2</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55.3</v>
      </c>
      <c r="E70">
        <v>62.4</v>
      </c>
      <c r="F70">
        <v>7.1</v>
      </c>
      <c r="G70">
        <v>0</v>
      </c>
    </row>
    <row r="71" spans="1:7" ht="15" x14ac:dyDescent="0.25">
      <c r="A71" s="242" t="s">
        <v>304</v>
      </c>
      <c r="B71">
        <v>14.7</v>
      </c>
      <c r="C71">
        <v>40.5</v>
      </c>
      <c r="D71">
        <v>176</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3936.3</v>
      </c>
      <c r="C73">
        <v>7989.4</v>
      </c>
      <c r="D73">
        <v>34251.699999999997</v>
      </c>
      <c r="E73">
        <v>51471</v>
      </c>
      <c r="F73">
        <v>3073.9</v>
      </c>
      <c r="G73">
        <v>0</v>
      </c>
    </row>
    <row r="74" spans="1:7" ht="15" x14ac:dyDescent="0.25">
      <c r="A74" s="242" t="s">
        <v>306</v>
      </c>
      <c r="B74">
        <v>600.4</v>
      </c>
      <c r="C74">
        <v>963.4</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4536.7</v>
      </c>
      <c r="C76">
        <v>8952.7999999999993</v>
      </c>
      <c r="D76">
        <v>34251.699999999997</v>
      </c>
      <c r="E76">
        <v>51471</v>
      </c>
      <c r="F76">
        <v>3150.1</v>
      </c>
      <c r="G76">
        <v>0</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986-5529-4A26-A99A-01A1B91EC334}">
  <dimension ref="A1:G79"/>
  <sheetViews>
    <sheetView topLeftCell="A45" workbookViewId="0">
      <selection activeCell="A7" sqref="A7"/>
    </sheetView>
  </sheetViews>
  <sheetFormatPr defaultRowHeight="13.2" x14ac:dyDescent="0.25"/>
  <cols>
    <col min="1" max="1" width="32.44140625" customWidth="1"/>
    <col min="2" max="2" width="12.6640625" customWidth="1"/>
    <col min="4" max="4" width="13.109375" customWidth="1"/>
    <col min="5" max="5" width="11.5546875" customWidth="1"/>
    <col min="6" max="6" width="13" customWidth="1"/>
    <col min="7" max="7" width="11.33203125" customWidth="1"/>
  </cols>
  <sheetData>
    <row r="1" spans="1:7" ht="15" x14ac:dyDescent="0.25">
      <c r="A1" s="242" t="s">
        <v>564</v>
      </c>
    </row>
    <row r="2" spans="1:7" ht="15" x14ac:dyDescent="0.25">
      <c r="A2" s="242" t="s">
        <v>565</v>
      </c>
    </row>
    <row r="3" spans="1:7" ht="15" x14ac:dyDescent="0.25">
      <c r="A3" s="242" t="s">
        <v>871</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4.3</v>
      </c>
      <c r="C12">
        <v>10.3</v>
      </c>
      <c r="D12">
        <v>86.4</v>
      </c>
      <c r="E12">
        <v>721.7</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4</v>
      </c>
      <c r="C17">
        <v>0</v>
      </c>
      <c r="D17">
        <v>61.5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536.9</v>
      </c>
      <c r="C21">
        <v>1102.8</v>
      </c>
      <c r="D21">
        <v>5700.6</v>
      </c>
      <c r="E21">
        <v>8405.2999999999993</v>
      </c>
      <c r="F21">
        <v>523.29999999999995</v>
      </c>
      <c r="G21">
        <v>0</v>
      </c>
    </row>
    <row r="22" spans="1:7" ht="15" x14ac:dyDescent="0.25">
      <c r="A22" s="242" t="s">
        <v>27</v>
      </c>
    </row>
    <row r="23" spans="1:7" ht="15" x14ac:dyDescent="0.25">
      <c r="A23" s="242" t="s">
        <v>271</v>
      </c>
      <c r="B23">
        <v>45</v>
      </c>
      <c r="C23">
        <v>135.5</v>
      </c>
      <c r="D23">
        <v>455.5</v>
      </c>
      <c r="E23">
        <v>558.6</v>
      </c>
      <c r="F23">
        <v>0</v>
      </c>
      <c r="G23">
        <v>0</v>
      </c>
    </row>
    <row r="24" spans="1:7" ht="15" x14ac:dyDescent="0.25">
      <c r="A24" s="242" t="s">
        <v>27</v>
      </c>
    </row>
    <row r="25" spans="1:7" ht="15" x14ac:dyDescent="0.25">
      <c r="A25" s="242" t="s">
        <v>272</v>
      </c>
      <c r="B25">
        <v>316.39999999999998</v>
      </c>
      <c r="C25">
        <v>3248.3</v>
      </c>
      <c r="D25">
        <v>7263.8</v>
      </c>
      <c r="E25">
        <v>11419.6</v>
      </c>
      <c r="F25">
        <v>272</v>
      </c>
      <c r="G25">
        <v>0</v>
      </c>
    </row>
    <row r="26" spans="1:7" ht="15" x14ac:dyDescent="0.25">
      <c r="A26" s="242" t="s">
        <v>27</v>
      </c>
    </row>
    <row r="27" spans="1:7" ht="15" x14ac:dyDescent="0.25">
      <c r="A27" s="242" t="s">
        <v>273</v>
      </c>
      <c r="B27">
        <v>25</v>
      </c>
      <c r="C27">
        <v>19.600000000000001</v>
      </c>
      <c r="D27">
        <v>1433.4</v>
      </c>
      <c r="E27">
        <v>2426.3000000000002</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0.7</v>
      </c>
      <c r="C30">
        <v>1.1000000000000001</v>
      </c>
      <c r="D30">
        <v>121.7</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11.2</v>
      </c>
      <c r="D35">
        <v>809.9</v>
      </c>
      <c r="E35">
        <v>1392.7</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3383.6</v>
      </c>
      <c r="C48">
        <v>4485.5</v>
      </c>
      <c r="D48">
        <v>18494.2</v>
      </c>
      <c r="E48">
        <v>26326.400000000001</v>
      </c>
      <c r="F48">
        <v>2155.1</v>
      </c>
      <c r="G48">
        <v>0</v>
      </c>
    </row>
    <row r="49" spans="1:7" ht="15" x14ac:dyDescent="0.25">
      <c r="A49" s="242" t="s">
        <v>287</v>
      </c>
      <c r="B49">
        <v>7</v>
      </c>
      <c r="C49">
        <v>10.7</v>
      </c>
      <c r="D49">
        <v>24.1</v>
      </c>
      <c r="E49">
        <v>27.1</v>
      </c>
      <c r="F49">
        <v>0</v>
      </c>
      <c r="G49">
        <v>0</v>
      </c>
    </row>
    <row r="50" spans="1:7" ht="15" x14ac:dyDescent="0.25">
      <c r="A50" s="242" t="s">
        <v>288</v>
      </c>
      <c r="B50">
        <v>59</v>
      </c>
      <c r="C50">
        <v>65.400000000000006</v>
      </c>
      <c r="D50">
        <v>503.2</v>
      </c>
      <c r="E50">
        <v>772.8</v>
      </c>
      <c r="F50">
        <v>3.7</v>
      </c>
      <c r="G50">
        <v>0</v>
      </c>
    </row>
    <row r="51" spans="1:7" ht="15" x14ac:dyDescent="0.25">
      <c r="A51" s="242" t="s">
        <v>289</v>
      </c>
      <c r="B51">
        <v>98.5</v>
      </c>
      <c r="C51">
        <v>624.79999999999995</v>
      </c>
      <c r="D51">
        <v>444.9</v>
      </c>
      <c r="E51">
        <v>3210</v>
      </c>
      <c r="F51">
        <v>63.8</v>
      </c>
      <c r="G51">
        <v>0</v>
      </c>
    </row>
    <row r="52" spans="1:7" ht="15" x14ac:dyDescent="0.25">
      <c r="A52" s="242" t="s">
        <v>310</v>
      </c>
      <c r="B52">
        <v>0</v>
      </c>
      <c r="C52">
        <v>0</v>
      </c>
      <c r="D52">
        <v>6.5</v>
      </c>
      <c r="E52">
        <v>0</v>
      </c>
      <c r="F52">
        <v>0</v>
      </c>
      <c r="G52">
        <v>0</v>
      </c>
    </row>
    <row r="53" spans="1:7" ht="15" x14ac:dyDescent="0.25">
      <c r="A53" s="242" t="s">
        <v>290</v>
      </c>
      <c r="B53">
        <v>115.9</v>
      </c>
      <c r="C53">
        <v>102.5</v>
      </c>
      <c r="D53">
        <v>2060.6999999999998</v>
      </c>
      <c r="E53">
        <v>4225.2</v>
      </c>
      <c r="F53">
        <v>0</v>
      </c>
      <c r="G53">
        <v>0</v>
      </c>
    </row>
    <row r="54" spans="1:7" ht="15" x14ac:dyDescent="0.25">
      <c r="A54" s="242" t="s">
        <v>563</v>
      </c>
      <c r="B54">
        <v>0</v>
      </c>
      <c r="C54">
        <v>0</v>
      </c>
      <c r="D54">
        <v>0</v>
      </c>
      <c r="E54">
        <v>30.4</v>
      </c>
      <c r="F54">
        <v>0</v>
      </c>
      <c r="G54">
        <v>0</v>
      </c>
    </row>
    <row r="55" spans="1:7" ht="15" x14ac:dyDescent="0.25">
      <c r="A55" s="242" t="s">
        <v>291</v>
      </c>
      <c r="B55">
        <v>9.5</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127.8</v>
      </c>
      <c r="C58">
        <v>204.8</v>
      </c>
      <c r="D58">
        <v>743.8</v>
      </c>
      <c r="E58">
        <v>1105.8</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174.3</v>
      </c>
      <c r="C61">
        <v>122</v>
      </c>
      <c r="D61">
        <v>676.4</v>
      </c>
      <c r="E61">
        <v>674.5</v>
      </c>
      <c r="F61">
        <v>54.4</v>
      </c>
      <c r="G61">
        <v>0</v>
      </c>
    </row>
    <row r="62" spans="1:7" ht="15" x14ac:dyDescent="0.25">
      <c r="A62" s="242" t="s">
        <v>296</v>
      </c>
      <c r="B62">
        <v>27.8</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2584.3000000000002</v>
      </c>
      <c r="C64">
        <v>3027</v>
      </c>
      <c r="D64">
        <v>12005</v>
      </c>
      <c r="E64">
        <v>13473.7</v>
      </c>
      <c r="F64">
        <v>1982.7</v>
      </c>
      <c r="G64">
        <v>0</v>
      </c>
    </row>
    <row r="65" spans="1:7" ht="15" x14ac:dyDescent="0.25">
      <c r="A65" s="242" t="s">
        <v>299</v>
      </c>
      <c r="B65">
        <v>11.6</v>
      </c>
      <c r="C65">
        <v>37.5</v>
      </c>
      <c r="D65">
        <v>248.6</v>
      </c>
      <c r="E65">
        <v>432</v>
      </c>
      <c r="F65">
        <v>0</v>
      </c>
      <c r="G65">
        <v>0</v>
      </c>
    </row>
    <row r="66" spans="1:7" ht="15" x14ac:dyDescent="0.25">
      <c r="A66" s="242" t="s">
        <v>300</v>
      </c>
      <c r="B66">
        <v>23.6</v>
      </c>
      <c r="C66">
        <v>106.2</v>
      </c>
      <c r="D66">
        <v>319.39999999999998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95.2</v>
      </c>
      <c r="C68">
        <v>53</v>
      </c>
      <c r="D68">
        <v>425.8</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16.5</v>
      </c>
      <c r="D70">
        <v>55.3</v>
      </c>
      <c r="E70">
        <v>62.4</v>
      </c>
      <c r="F70">
        <v>7.1</v>
      </c>
      <c r="G70">
        <v>0</v>
      </c>
    </row>
    <row r="71" spans="1:7" ht="15" x14ac:dyDescent="0.25">
      <c r="A71" s="242" t="s">
        <v>304</v>
      </c>
      <c r="B71">
        <v>27.7</v>
      </c>
      <c r="C71">
        <v>50.5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4313.7</v>
      </c>
      <c r="C73">
        <v>9011.9</v>
      </c>
      <c r="D73">
        <v>33646.400000000001</v>
      </c>
      <c r="E73">
        <v>50216.3</v>
      </c>
      <c r="F73">
        <v>2950.4</v>
      </c>
      <c r="G73">
        <v>0</v>
      </c>
    </row>
    <row r="74" spans="1:7" ht="15" x14ac:dyDescent="0.25">
      <c r="A74" s="242" t="s">
        <v>306</v>
      </c>
      <c r="B74">
        <v>687.9</v>
      </c>
      <c r="C74">
        <v>1106.9000000000001</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5001.6000000000004</v>
      </c>
      <c r="C76">
        <v>10118.799999999999</v>
      </c>
      <c r="D76">
        <v>33646.400000000001</v>
      </c>
      <c r="E76">
        <v>50216.3</v>
      </c>
      <c r="F76">
        <v>3026.6</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EB42-D9F8-4A88-8F7C-F3CF1F0108D9}">
  <dimension ref="A1:G79"/>
  <sheetViews>
    <sheetView topLeftCell="A50" workbookViewId="0">
      <selection activeCell="J12" sqref="J12"/>
    </sheetView>
  </sheetViews>
  <sheetFormatPr defaultRowHeight="13.2" x14ac:dyDescent="0.25"/>
  <cols>
    <col min="1" max="1" width="28.33203125" customWidth="1"/>
    <col min="2" max="2" width="15.44140625" customWidth="1"/>
    <col min="3" max="3" width="10.5546875" customWidth="1"/>
    <col min="4" max="4" width="11.6640625" customWidth="1"/>
    <col min="5" max="5" width="12.6640625" customWidth="1"/>
    <col min="6" max="6" width="13.33203125" customWidth="1"/>
    <col min="7" max="7" width="11.6640625" customWidth="1"/>
  </cols>
  <sheetData>
    <row r="1" spans="1:7" ht="15" x14ac:dyDescent="0.25">
      <c r="A1" s="242" t="s">
        <v>564</v>
      </c>
    </row>
    <row r="2" spans="1:7" ht="15" x14ac:dyDescent="0.25">
      <c r="A2" s="242" t="s">
        <v>565</v>
      </c>
    </row>
    <row r="3" spans="1:7" ht="15" x14ac:dyDescent="0.25">
      <c r="A3" s="242" t="s">
        <v>870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651.4</v>
      </c>
      <c r="C21">
        <v>1190.7</v>
      </c>
      <c r="D21">
        <v>5549.7</v>
      </c>
      <c r="E21">
        <v>8158.8</v>
      </c>
      <c r="F21">
        <v>523.29999999999995</v>
      </c>
      <c r="G21">
        <v>0</v>
      </c>
    </row>
    <row r="22" spans="1:7" ht="15" x14ac:dyDescent="0.25">
      <c r="A22" s="242" t="s">
        <v>27</v>
      </c>
    </row>
    <row r="23" spans="1:7" ht="15" x14ac:dyDescent="0.25">
      <c r="A23" s="242" t="s">
        <v>271</v>
      </c>
      <c r="B23">
        <v>45.9</v>
      </c>
      <c r="C23">
        <v>201.4</v>
      </c>
      <c r="D23">
        <v>453.6</v>
      </c>
      <c r="E23">
        <v>488.8</v>
      </c>
      <c r="F23">
        <v>0</v>
      </c>
      <c r="G23">
        <v>0</v>
      </c>
    </row>
    <row r="24" spans="1:7" ht="15" x14ac:dyDescent="0.25">
      <c r="A24" s="242" t="s">
        <v>27</v>
      </c>
    </row>
    <row r="25" spans="1:7" ht="15" x14ac:dyDescent="0.25">
      <c r="A25" s="242" t="s">
        <v>272</v>
      </c>
      <c r="B25">
        <v>426.4</v>
      </c>
      <c r="C25">
        <v>3654.1</v>
      </c>
      <c r="D25">
        <v>7084.7</v>
      </c>
      <c r="E25">
        <v>11081</v>
      </c>
      <c r="F25">
        <v>272</v>
      </c>
      <c r="G25">
        <v>0</v>
      </c>
    </row>
    <row r="26" spans="1:7" ht="15" x14ac:dyDescent="0.25">
      <c r="A26" s="242" t="s">
        <v>27</v>
      </c>
    </row>
    <row r="27" spans="1:7" ht="15" x14ac:dyDescent="0.25">
      <c r="A27" s="242" t="s">
        <v>273</v>
      </c>
      <c r="B27">
        <v>16.7</v>
      </c>
      <c r="C27">
        <v>18.7</v>
      </c>
      <c r="D27">
        <v>1430.7</v>
      </c>
      <c r="E27">
        <v>2425.6999999999998</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0.7</v>
      </c>
      <c r="C30">
        <v>1.1000000000000001</v>
      </c>
      <c r="D30">
        <v>119.9</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9.6999999999999993</v>
      </c>
      <c r="C35">
        <v>10.3</v>
      </c>
      <c r="D35">
        <v>809.3</v>
      </c>
      <c r="E35">
        <v>1392.1</v>
      </c>
      <c r="F35">
        <v>0</v>
      </c>
      <c r="G35">
        <v>0</v>
      </c>
    </row>
    <row r="36" spans="1:7" ht="15" x14ac:dyDescent="0.25">
      <c r="A36" s="242" t="s">
        <v>276</v>
      </c>
      <c r="B36">
        <v>1.5</v>
      </c>
      <c r="C36">
        <v>2.9</v>
      </c>
      <c r="D36">
        <v>3.5</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3663.7</v>
      </c>
      <c r="C48">
        <v>4418.7</v>
      </c>
      <c r="D48">
        <v>18163.3</v>
      </c>
      <c r="E48">
        <v>25844.799999999999</v>
      </c>
      <c r="F48">
        <v>2108</v>
      </c>
      <c r="G48">
        <v>0</v>
      </c>
    </row>
    <row r="49" spans="1:7" ht="15" x14ac:dyDescent="0.25">
      <c r="A49" s="242" t="s">
        <v>287</v>
      </c>
      <c r="B49">
        <v>7</v>
      </c>
      <c r="C49">
        <v>10.7</v>
      </c>
      <c r="D49">
        <v>24.1</v>
      </c>
      <c r="E49">
        <v>27.1</v>
      </c>
      <c r="F49">
        <v>0</v>
      </c>
      <c r="G49">
        <v>0</v>
      </c>
    </row>
    <row r="50" spans="1:7" ht="15" x14ac:dyDescent="0.25">
      <c r="A50" s="242" t="s">
        <v>288</v>
      </c>
      <c r="B50">
        <v>59</v>
      </c>
      <c r="C50">
        <v>102</v>
      </c>
      <c r="D50">
        <v>503.2</v>
      </c>
      <c r="E50">
        <v>743.2</v>
      </c>
      <c r="F50">
        <v>3.7</v>
      </c>
      <c r="G50">
        <v>0</v>
      </c>
    </row>
    <row r="51" spans="1:7" ht="15" x14ac:dyDescent="0.25">
      <c r="A51" s="242" t="s">
        <v>289</v>
      </c>
      <c r="B51">
        <v>107.2</v>
      </c>
      <c r="C51">
        <v>677.1</v>
      </c>
      <c r="D51">
        <v>444.7</v>
      </c>
      <c r="E51">
        <v>3156.2</v>
      </c>
      <c r="F51">
        <v>55.6</v>
      </c>
      <c r="G51">
        <v>0</v>
      </c>
    </row>
    <row r="52" spans="1:7" ht="15" x14ac:dyDescent="0.25">
      <c r="A52" s="242" t="s">
        <v>310</v>
      </c>
      <c r="B52">
        <v>0</v>
      </c>
      <c r="C52">
        <v>0</v>
      </c>
      <c r="D52">
        <v>6.5</v>
      </c>
      <c r="E52">
        <v>0</v>
      </c>
      <c r="F52">
        <v>0</v>
      </c>
      <c r="G52">
        <v>0</v>
      </c>
    </row>
    <row r="53" spans="1:7" ht="15" x14ac:dyDescent="0.25">
      <c r="A53" s="242" t="s">
        <v>290</v>
      </c>
      <c r="B53">
        <v>115.9</v>
      </c>
      <c r="C53">
        <v>123.8</v>
      </c>
      <c r="D53">
        <v>2060.6999999999998</v>
      </c>
      <c r="E53">
        <v>4165</v>
      </c>
      <c r="F53">
        <v>0</v>
      </c>
      <c r="G53">
        <v>0</v>
      </c>
    </row>
    <row r="54" spans="1:7" ht="15" x14ac:dyDescent="0.25">
      <c r="A54" s="242" t="s">
        <v>563</v>
      </c>
      <c r="B54">
        <v>0</v>
      </c>
      <c r="C54">
        <v>0</v>
      </c>
      <c r="D54">
        <v>0</v>
      </c>
      <c r="E54">
        <v>30.4</v>
      </c>
      <c r="F54">
        <v>0</v>
      </c>
      <c r="G54">
        <v>0</v>
      </c>
    </row>
    <row r="55" spans="1:7" ht="15" x14ac:dyDescent="0.25">
      <c r="A55" s="242" t="s">
        <v>291</v>
      </c>
      <c r="B55">
        <v>14.1</v>
      </c>
      <c r="C55">
        <v>0.1</v>
      </c>
      <c r="D55">
        <v>330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127.4</v>
      </c>
      <c r="C58">
        <v>217.6</v>
      </c>
      <c r="D58">
        <v>743.8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191.8</v>
      </c>
      <c r="C61">
        <v>121</v>
      </c>
      <c r="D61">
        <v>676.4</v>
      </c>
      <c r="E61">
        <v>674.5</v>
      </c>
      <c r="F61">
        <v>21.2</v>
      </c>
      <c r="G61">
        <v>0</v>
      </c>
    </row>
    <row r="62" spans="1:7" ht="15" x14ac:dyDescent="0.25">
      <c r="A62" s="242" t="s">
        <v>296</v>
      </c>
      <c r="B62">
        <v>34.700000000000003</v>
      </c>
      <c r="C62">
        <v>83.6</v>
      </c>
      <c r="D62">
        <v>186.3</v>
      </c>
      <c r="E62">
        <v>251.4</v>
      </c>
      <c r="F62">
        <v>0</v>
      </c>
      <c r="G62">
        <v>0</v>
      </c>
    </row>
    <row r="63" spans="1:7" ht="15" x14ac:dyDescent="0.25">
      <c r="A63" s="242" t="s">
        <v>297</v>
      </c>
      <c r="B63">
        <v>1.8</v>
      </c>
      <c r="C63">
        <v>2</v>
      </c>
      <c r="D63">
        <v>14.1</v>
      </c>
      <c r="E63">
        <v>24.3</v>
      </c>
      <c r="F63">
        <v>0</v>
      </c>
      <c r="G63">
        <v>0</v>
      </c>
    </row>
    <row r="64" spans="1:7" ht="15" x14ac:dyDescent="0.25">
      <c r="A64" s="242" t="s">
        <v>298</v>
      </c>
      <c r="B64">
        <v>2804.5</v>
      </c>
      <c r="C64">
        <v>2810.8</v>
      </c>
      <c r="D64">
        <v>11721.5</v>
      </c>
      <c r="E64">
        <v>13214.9</v>
      </c>
      <c r="F64">
        <v>1977</v>
      </c>
      <c r="G64">
        <v>0</v>
      </c>
    </row>
    <row r="65" spans="1:7" ht="15" x14ac:dyDescent="0.25">
      <c r="A65" s="242" t="s">
        <v>299</v>
      </c>
      <c r="B65">
        <v>11.6</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16.5</v>
      </c>
      <c r="D70">
        <v>55.3</v>
      </c>
      <c r="E70">
        <v>62.4</v>
      </c>
      <c r="F70">
        <v>7.1</v>
      </c>
      <c r="G70">
        <v>0</v>
      </c>
    </row>
    <row r="71" spans="1:7" ht="15" x14ac:dyDescent="0.25">
      <c r="A71" s="242" t="s">
        <v>304</v>
      </c>
      <c r="B71">
        <v>27.7</v>
      </c>
      <c r="C71">
        <v>37.5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4813.7</v>
      </c>
      <c r="C73">
        <v>9503.7999999999993</v>
      </c>
      <c r="D73">
        <v>32978.1</v>
      </c>
      <c r="E73">
        <v>49069</v>
      </c>
      <c r="F73">
        <v>2903.2</v>
      </c>
      <c r="G73">
        <v>0</v>
      </c>
    </row>
    <row r="74" spans="1:7" ht="15" x14ac:dyDescent="0.25">
      <c r="A74" s="242" t="s">
        <v>306</v>
      </c>
      <c r="B74">
        <v>820.2</v>
      </c>
      <c r="C74">
        <v>1090.3</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5634</v>
      </c>
      <c r="C76">
        <v>10594.1</v>
      </c>
      <c r="D76">
        <v>32978.1</v>
      </c>
      <c r="E76">
        <v>49069</v>
      </c>
      <c r="F76">
        <v>2979.4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BD10-D906-41AA-B356-525585B21B2A}">
  <dimension ref="A1:G79"/>
  <sheetViews>
    <sheetView topLeftCell="A58" workbookViewId="0"/>
  </sheetViews>
  <sheetFormatPr defaultRowHeight="13.2" x14ac:dyDescent="0.25"/>
  <cols>
    <col min="1" max="1" width="31.109375" customWidth="1"/>
    <col min="2" max="2" width="15.109375" customWidth="1"/>
    <col min="4" max="4" width="12.33203125" customWidth="1"/>
    <col min="5" max="5" width="10.88671875" customWidth="1"/>
    <col min="6" max="6" width="13.44140625" customWidth="1"/>
    <col min="7" max="7" width="13.109375" customWidth="1"/>
  </cols>
  <sheetData>
    <row r="1" spans="1:7" ht="15" x14ac:dyDescent="0.25">
      <c r="A1" s="242" t="s">
        <v>564</v>
      </c>
    </row>
    <row r="2" spans="1:7" ht="15" x14ac:dyDescent="0.25">
      <c r="A2" s="242" t="s">
        <v>565</v>
      </c>
    </row>
    <row r="3" spans="1:7" ht="15" x14ac:dyDescent="0.25">
      <c r="A3" s="242" t="s">
        <v>869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782.5</v>
      </c>
      <c r="C21">
        <v>1304</v>
      </c>
      <c r="D21">
        <v>5245.2</v>
      </c>
      <c r="E21">
        <v>7928.2</v>
      </c>
      <c r="F21">
        <v>523.29999999999995</v>
      </c>
      <c r="G21">
        <v>0</v>
      </c>
    </row>
    <row r="22" spans="1:7" ht="15" x14ac:dyDescent="0.25">
      <c r="A22" s="242" t="s">
        <v>27</v>
      </c>
    </row>
    <row r="23" spans="1:7" ht="15" x14ac:dyDescent="0.25">
      <c r="A23" s="242" t="s">
        <v>271</v>
      </c>
      <c r="B23">
        <v>26.5</v>
      </c>
      <c r="C23">
        <v>211</v>
      </c>
      <c r="D23">
        <v>453.6</v>
      </c>
      <c r="E23">
        <v>478.8</v>
      </c>
      <c r="F23">
        <v>0</v>
      </c>
      <c r="G23">
        <v>0</v>
      </c>
    </row>
    <row r="24" spans="1:7" ht="15" x14ac:dyDescent="0.25">
      <c r="A24" s="242" t="s">
        <v>27</v>
      </c>
    </row>
    <row r="25" spans="1:7" ht="15" x14ac:dyDescent="0.25">
      <c r="A25" s="242" t="s">
        <v>272</v>
      </c>
      <c r="B25">
        <v>631.6</v>
      </c>
      <c r="C25">
        <v>4062.1</v>
      </c>
      <c r="D25">
        <v>6880.1</v>
      </c>
      <c r="E25">
        <v>10668.1</v>
      </c>
      <c r="F25">
        <v>272</v>
      </c>
      <c r="G25">
        <v>0</v>
      </c>
    </row>
    <row r="26" spans="1:7" ht="15" x14ac:dyDescent="0.25">
      <c r="A26" s="242" t="s">
        <v>27</v>
      </c>
    </row>
    <row r="27" spans="1:7" ht="15" x14ac:dyDescent="0.25">
      <c r="A27" s="242" t="s">
        <v>273</v>
      </c>
      <c r="B27">
        <v>81.5</v>
      </c>
      <c r="C27">
        <v>85</v>
      </c>
      <c r="D27">
        <v>1362.4</v>
      </c>
      <c r="E27">
        <v>2286.8000000000002</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1.1000000000000001</v>
      </c>
      <c r="C30">
        <v>1.1000000000000001</v>
      </c>
      <c r="D30">
        <v>119.5</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73.8</v>
      </c>
      <c r="C35">
        <v>75.7</v>
      </c>
      <c r="D35">
        <v>741.7</v>
      </c>
      <c r="E35">
        <v>1254.3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4.9000000000000004</v>
      </c>
      <c r="C38">
        <v>4.8</v>
      </c>
      <c r="D38">
        <v>7.4</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3921.8</v>
      </c>
      <c r="C48">
        <v>4878.3</v>
      </c>
      <c r="D48">
        <v>17548</v>
      </c>
      <c r="E48">
        <v>25250.1</v>
      </c>
      <c r="F48">
        <v>2090</v>
      </c>
      <c r="G48">
        <v>0</v>
      </c>
    </row>
    <row r="49" spans="1:7" ht="15" x14ac:dyDescent="0.25">
      <c r="A49" s="242" t="s">
        <v>287</v>
      </c>
      <c r="B49">
        <v>4</v>
      </c>
      <c r="C49">
        <v>14.7</v>
      </c>
      <c r="D49">
        <v>24.1</v>
      </c>
      <c r="E49">
        <v>22.1</v>
      </c>
      <c r="F49">
        <v>0</v>
      </c>
      <c r="G49">
        <v>0</v>
      </c>
    </row>
    <row r="50" spans="1:7" ht="15" x14ac:dyDescent="0.25">
      <c r="A50" s="242" t="s">
        <v>288</v>
      </c>
      <c r="B50">
        <v>59</v>
      </c>
      <c r="C50">
        <v>115.3</v>
      </c>
      <c r="D50">
        <v>503.2</v>
      </c>
      <c r="E50">
        <v>729</v>
      </c>
      <c r="F50">
        <v>3.7</v>
      </c>
      <c r="G50">
        <v>0</v>
      </c>
    </row>
    <row r="51" spans="1:7" ht="15" x14ac:dyDescent="0.25">
      <c r="A51" s="242" t="s">
        <v>289</v>
      </c>
      <c r="B51">
        <v>114.7</v>
      </c>
      <c r="C51">
        <v>738.7</v>
      </c>
      <c r="D51">
        <v>429.2</v>
      </c>
      <c r="E51">
        <v>3092.6</v>
      </c>
      <c r="F51">
        <v>47.4</v>
      </c>
      <c r="G51">
        <v>0</v>
      </c>
    </row>
    <row r="52" spans="1:7" ht="15" x14ac:dyDescent="0.25">
      <c r="A52" s="242" t="s">
        <v>310</v>
      </c>
      <c r="B52">
        <v>0</v>
      </c>
      <c r="C52">
        <v>0</v>
      </c>
      <c r="D52">
        <v>6.5</v>
      </c>
      <c r="E52">
        <v>0</v>
      </c>
      <c r="F52">
        <v>0</v>
      </c>
      <c r="G52">
        <v>0</v>
      </c>
    </row>
    <row r="53" spans="1:7" ht="15" x14ac:dyDescent="0.25">
      <c r="A53" s="242" t="s">
        <v>290</v>
      </c>
      <c r="B53">
        <v>141.80000000000001</v>
      </c>
      <c r="C53">
        <v>152</v>
      </c>
      <c r="D53">
        <v>1921.1</v>
      </c>
      <c r="E53">
        <v>4142.3999999999996</v>
      </c>
      <c r="F53">
        <v>0</v>
      </c>
      <c r="G53">
        <v>0</v>
      </c>
    </row>
    <row r="54" spans="1:7" ht="15" x14ac:dyDescent="0.25">
      <c r="A54" s="242" t="s">
        <v>563</v>
      </c>
      <c r="B54">
        <v>0</v>
      </c>
      <c r="C54">
        <v>0</v>
      </c>
      <c r="D54">
        <v>0</v>
      </c>
      <c r="E54">
        <v>30.4</v>
      </c>
      <c r="F54">
        <v>0</v>
      </c>
      <c r="G54">
        <v>0</v>
      </c>
    </row>
    <row r="55" spans="1:7" ht="15" x14ac:dyDescent="0.25">
      <c r="A55" s="242" t="s">
        <v>291</v>
      </c>
      <c r="B55">
        <v>36.1</v>
      </c>
      <c r="C55">
        <v>0.1</v>
      </c>
      <c r="D55">
        <v>303.60000000000002</v>
      </c>
      <c r="E55">
        <v>505.9</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140.69999999999999</v>
      </c>
      <c r="C58">
        <v>217.6</v>
      </c>
      <c r="D58">
        <v>710.8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145.6</v>
      </c>
      <c r="C61">
        <v>128.5</v>
      </c>
      <c r="D61">
        <v>662.4</v>
      </c>
      <c r="E61">
        <v>667.3</v>
      </c>
      <c r="F61">
        <v>11.5</v>
      </c>
      <c r="G61">
        <v>0</v>
      </c>
    </row>
    <row r="62" spans="1:7" ht="15" x14ac:dyDescent="0.25">
      <c r="A62" s="242" t="s">
        <v>296</v>
      </c>
      <c r="B62">
        <v>34.700000000000003</v>
      </c>
      <c r="C62">
        <v>90.5</v>
      </c>
      <c r="D62">
        <v>186.3</v>
      </c>
      <c r="E62">
        <v>244.1</v>
      </c>
      <c r="F62">
        <v>0</v>
      </c>
      <c r="G62">
        <v>0</v>
      </c>
    </row>
    <row r="63" spans="1:7" ht="15" x14ac:dyDescent="0.25">
      <c r="A63" s="242" t="s">
        <v>297</v>
      </c>
      <c r="B63">
        <v>0.9</v>
      </c>
      <c r="C63">
        <v>2</v>
      </c>
      <c r="D63">
        <v>14.1</v>
      </c>
      <c r="E63">
        <v>14.3</v>
      </c>
      <c r="F63">
        <v>0</v>
      </c>
      <c r="G63">
        <v>0</v>
      </c>
    </row>
    <row r="64" spans="1:7" ht="15" x14ac:dyDescent="0.25">
      <c r="A64" s="242" t="s">
        <v>298</v>
      </c>
      <c r="B64">
        <v>3013.8</v>
      </c>
      <c r="C64">
        <v>3146</v>
      </c>
      <c r="D64">
        <v>11354.5</v>
      </c>
      <c r="E64">
        <v>12755.2</v>
      </c>
      <c r="F64">
        <v>1977</v>
      </c>
      <c r="G64">
        <v>0</v>
      </c>
    </row>
    <row r="65" spans="1:7" ht="15" x14ac:dyDescent="0.25">
      <c r="A65" s="242" t="s">
        <v>299</v>
      </c>
      <c r="B65">
        <v>19.100000000000001</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43</v>
      </c>
      <c r="C71">
        <v>37.5</v>
      </c>
      <c r="D71">
        <v>142.30000000000001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5453.6</v>
      </c>
      <c r="C73">
        <v>10560.6</v>
      </c>
      <c r="D73">
        <v>31785.5</v>
      </c>
      <c r="E73">
        <v>47682</v>
      </c>
      <c r="F73">
        <v>2885.2</v>
      </c>
      <c r="G73">
        <v>0</v>
      </c>
    </row>
    <row r="74" spans="1:7" ht="15" x14ac:dyDescent="0.25">
      <c r="A74" s="242" t="s">
        <v>306</v>
      </c>
      <c r="B74">
        <v>1099.8</v>
      </c>
      <c r="C74">
        <v>1279.7</v>
      </c>
      <c r="D74">
        <v>0</v>
      </c>
      <c r="E74">
        <v>0</v>
      </c>
      <c r="F74">
        <v>73.2</v>
      </c>
      <c r="G74">
        <v>0</v>
      </c>
    </row>
    <row r="75" spans="1:7" ht="15" x14ac:dyDescent="0.25">
      <c r="A75" s="242" t="s">
        <v>573</v>
      </c>
      <c r="B75" t="s">
        <v>118</v>
      </c>
      <c r="C75" t="s">
        <v>26</v>
      </c>
      <c r="D75" t="s">
        <v>118</v>
      </c>
      <c r="E75" t="s">
        <v>118</v>
      </c>
      <c r="F75" t="s">
        <v>118</v>
      </c>
      <c r="G75" t="s">
        <v>108</v>
      </c>
    </row>
    <row r="76" spans="1:7" ht="15" x14ac:dyDescent="0.25">
      <c r="A76" s="242" t="s">
        <v>307</v>
      </c>
      <c r="B76">
        <v>6553.3</v>
      </c>
      <c r="C76">
        <v>11840.2</v>
      </c>
      <c r="D76">
        <v>31785.5</v>
      </c>
      <c r="E76">
        <v>47682</v>
      </c>
      <c r="F76">
        <v>2958.4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D60-632C-4303-8E64-FA931EA7D102}">
  <dimension ref="A1:G79"/>
  <sheetViews>
    <sheetView topLeftCell="A68" workbookViewId="0">
      <selection activeCell="I68" sqref="I68"/>
    </sheetView>
  </sheetViews>
  <sheetFormatPr defaultRowHeight="13.2" x14ac:dyDescent="0.25"/>
  <cols>
    <col min="1" max="1" width="29.109375" customWidth="1"/>
    <col min="2" max="2" width="12.5546875" customWidth="1"/>
    <col min="3" max="3" width="13.33203125" customWidth="1"/>
    <col min="4" max="4" width="12.6640625" customWidth="1"/>
    <col min="5" max="5" width="12" customWidth="1"/>
    <col min="6" max="6" width="14" customWidth="1"/>
    <col min="7" max="7" width="15.109375" customWidth="1"/>
  </cols>
  <sheetData>
    <row r="1" spans="1:7" ht="15" x14ac:dyDescent="0.25">
      <c r="A1" s="242" t="s">
        <v>564</v>
      </c>
    </row>
    <row r="2" spans="1:7" ht="15" x14ac:dyDescent="0.25">
      <c r="A2" s="242" t="s">
        <v>565</v>
      </c>
    </row>
    <row r="3" spans="1:7" ht="15" x14ac:dyDescent="0.25">
      <c r="A3" s="242" t="s">
        <v>868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12</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863.4</v>
      </c>
      <c r="C21">
        <v>1346.2</v>
      </c>
      <c r="D21">
        <v>5046.8</v>
      </c>
      <c r="E21">
        <v>7809.5</v>
      </c>
      <c r="F21">
        <v>523.20000000000005</v>
      </c>
      <c r="G21">
        <v>0</v>
      </c>
    </row>
    <row r="22" spans="1:7" ht="15" x14ac:dyDescent="0.25">
      <c r="A22" s="242" t="s">
        <v>27</v>
      </c>
    </row>
    <row r="23" spans="1:7" ht="15" x14ac:dyDescent="0.25">
      <c r="A23" s="242" t="s">
        <v>271</v>
      </c>
      <c r="B23">
        <v>31.7</v>
      </c>
      <c r="C23">
        <v>345.7</v>
      </c>
      <c r="D23">
        <v>448.4</v>
      </c>
      <c r="E23">
        <v>334.4</v>
      </c>
      <c r="F23">
        <v>0</v>
      </c>
      <c r="G23">
        <v>0</v>
      </c>
    </row>
    <row r="24" spans="1:7" ht="15" x14ac:dyDescent="0.25">
      <c r="A24" s="242" t="s">
        <v>27</v>
      </c>
    </row>
    <row r="25" spans="1:7" ht="15" x14ac:dyDescent="0.25">
      <c r="A25" s="242" t="s">
        <v>272</v>
      </c>
      <c r="B25">
        <v>1027.5999999999999</v>
      </c>
      <c r="C25">
        <v>4333.8999999999996</v>
      </c>
      <c r="D25">
        <v>6476.7</v>
      </c>
      <c r="E25">
        <v>10401.4</v>
      </c>
      <c r="F25">
        <v>272</v>
      </c>
      <c r="G25">
        <v>0</v>
      </c>
    </row>
    <row r="26" spans="1:7" ht="15" x14ac:dyDescent="0.25">
      <c r="A26" s="242" t="s">
        <v>27</v>
      </c>
    </row>
    <row r="27" spans="1:7" ht="15" x14ac:dyDescent="0.25">
      <c r="A27" s="242" t="s">
        <v>273</v>
      </c>
      <c r="B27">
        <v>211.4</v>
      </c>
      <c r="C27">
        <v>150.30000000000001</v>
      </c>
      <c r="D27">
        <v>1200.5999999999999</v>
      </c>
      <c r="E27">
        <v>2223.3000000000002</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1.3</v>
      </c>
      <c r="C30">
        <v>1.1000000000000001</v>
      </c>
      <c r="D30">
        <v>119.3</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203.1</v>
      </c>
      <c r="C35">
        <v>141.1</v>
      </c>
      <c r="D35">
        <v>580.4</v>
      </c>
      <c r="E35">
        <v>1190.9000000000001</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5.3</v>
      </c>
      <c r="C38">
        <v>4.8</v>
      </c>
      <c r="D38">
        <v>7</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322.10000000000002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4287.2</v>
      </c>
      <c r="C48">
        <v>5424</v>
      </c>
      <c r="D48">
        <v>17077</v>
      </c>
      <c r="E48">
        <v>24497.8</v>
      </c>
      <c r="F48">
        <v>2207.5</v>
      </c>
      <c r="G48">
        <v>0</v>
      </c>
    </row>
    <row r="49" spans="1:7" ht="15" x14ac:dyDescent="0.25">
      <c r="A49" s="242" t="s">
        <v>287</v>
      </c>
      <c r="B49">
        <v>4</v>
      </c>
      <c r="C49">
        <v>14.7</v>
      </c>
      <c r="D49">
        <v>24.1</v>
      </c>
      <c r="E49">
        <v>22.1</v>
      </c>
      <c r="F49">
        <v>0</v>
      </c>
      <c r="G49">
        <v>0</v>
      </c>
    </row>
    <row r="50" spans="1:7" ht="15" x14ac:dyDescent="0.25">
      <c r="A50" s="242" t="s">
        <v>288</v>
      </c>
      <c r="B50">
        <v>75.900000000000006</v>
      </c>
      <c r="C50">
        <v>156.6</v>
      </c>
      <c r="D50">
        <v>484.7</v>
      </c>
      <c r="E50">
        <v>678.7</v>
      </c>
      <c r="F50">
        <v>3.7</v>
      </c>
      <c r="G50">
        <v>0</v>
      </c>
    </row>
    <row r="51" spans="1:7" ht="15" x14ac:dyDescent="0.25">
      <c r="A51" s="242" t="s">
        <v>289</v>
      </c>
      <c r="B51">
        <v>115.1</v>
      </c>
      <c r="C51">
        <v>772.7</v>
      </c>
      <c r="D51">
        <v>417.7</v>
      </c>
      <c r="E51">
        <v>3037.4</v>
      </c>
      <c r="F51">
        <v>25.4</v>
      </c>
      <c r="G51">
        <v>0</v>
      </c>
    </row>
    <row r="52" spans="1:7" ht="15" x14ac:dyDescent="0.25">
      <c r="A52" s="242" t="s">
        <v>310</v>
      </c>
      <c r="B52">
        <v>0</v>
      </c>
      <c r="C52">
        <v>0</v>
      </c>
      <c r="D52">
        <v>6.5</v>
      </c>
      <c r="E52">
        <v>0</v>
      </c>
      <c r="F52">
        <v>0</v>
      </c>
      <c r="G52">
        <v>0</v>
      </c>
    </row>
    <row r="53" spans="1:7" ht="15" x14ac:dyDescent="0.25">
      <c r="A53" s="242" t="s">
        <v>290</v>
      </c>
      <c r="B53">
        <v>177.9</v>
      </c>
      <c r="C53">
        <v>202.4</v>
      </c>
      <c r="D53">
        <v>1888.6</v>
      </c>
      <c r="E53">
        <v>4057.7</v>
      </c>
      <c r="F53">
        <v>0</v>
      </c>
      <c r="G53">
        <v>0</v>
      </c>
    </row>
    <row r="54" spans="1:7" ht="15" x14ac:dyDescent="0.25">
      <c r="A54" s="242" t="s">
        <v>563</v>
      </c>
      <c r="B54">
        <v>0</v>
      </c>
      <c r="C54">
        <v>0</v>
      </c>
      <c r="D54">
        <v>0</v>
      </c>
      <c r="E54">
        <v>30.4</v>
      </c>
      <c r="F54">
        <v>0</v>
      </c>
      <c r="G54">
        <v>0</v>
      </c>
    </row>
    <row r="55" spans="1:7" ht="15" x14ac:dyDescent="0.25">
      <c r="A55" s="242" t="s">
        <v>291</v>
      </c>
      <c r="B55">
        <v>36.1</v>
      </c>
      <c r="C55">
        <v>16.100000000000001</v>
      </c>
      <c r="D55">
        <v>303.60000000000002</v>
      </c>
      <c r="E55">
        <v>488.7</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168.3</v>
      </c>
      <c r="C58">
        <v>269.8</v>
      </c>
      <c r="D58">
        <v>682.6</v>
      </c>
      <c r="E58">
        <v>1067.9000000000001</v>
      </c>
      <c r="F58">
        <v>1.4</v>
      </c>
      <c r="G58">
        <v>0</v>
      </c>
    </row>
    <row r="59" spans="1:7" ht="15" x14ac:dyDescent="0.25">
      <c r="A59" s="242" t="s">
        <v>384</v>
      </c>
      <c r="B59">
        <v>0</v>
      </c>
      <c r="C59">
        <v>0</v>
      </c>
      <c r="D59">
        <v>20</v>
      </c>
      <c r="E59">
        <v>46.2</v>
      </c>
      <c r="F59">
        <v>0</v>
      </c>
      <c r="G59">
        <v>0</v>
      </c>
    </row>
    <row r="60" spans="1:7" ht="15" x14ac:dyDescent="0.25">
      <c r="A60" s="242" t="s">
        <v>294</v>
      </c>
      <c r="B60">
        <v>0</v>
      </c>
      <c r="C60">
        <v>0</v>
      </c>
      <c r="D60">
        <v>0</v>
      </c>
      <c r="E60">
        <v>4.5</v>
      </c>
      <c r="F60">
        <v>0</v>
      </c>
      <c r="G60">
        <v>0</v>
      </c>
    </row>
    <row r="61" spans="1:7" ht="15" x14ac:dyDescent="0.25">
      <c r="A61" s="242" t="s">
        <v>295</v>
      </c>
      <c r="B61">
        <v>160.6</v>
      </c>
      <c r="C61">
        <v>186.7</v>
      </c>
      <c r="D61">
        <v>618.9</v>
      </c>
      <c r="E61">
        <v>617.1</v>
      </c>
      <c r="F61">
        <v>30.5</v>
      </c>
      <c r="G61">
        <v>0</v>
      </c>
    </row>
    <row r="62" spans="1:7" ht="15" x14ac:dyDescent="0.25">
      <c r="A62" s="242" t="s">
        <v>296</v>
      </c>
      <c r="B62">
        <v>37.5</v>
      </c>
      <c r="C62">
        <v>62.6</v>
      </c>
      <c r="D62">
        <v>183.4</v>
      </c>
      <c r="E62">
        <v>244.1</v>
      </c>
      <c r="F62">
        <v>0</v>
      </c>
      <c r="G62">
        <v>0</v>
      </c>
    </row>
    <row r="63" spans="1:7" ht="15" x14ac:dyDescent="0.25">
      <c r="A63" s="242" t="s">
        <v>297</v>
      </c>
      <c r="B63">
        <v>0.9</v>
      </c>
      <c r="C63">
        <v>2</v>
      </c>
      <c r="D63">
        <v>14.1</v>
      </c>
      <c r="E63">
        <v>14.3</v>
      </c>
      <c r="F63">
        <v>0</v>
      </c>
      <c r="G63">
        <v>0</v>
      </c>
    </row>
    <row r="64" spans="1:7" ht="15" x14ac:dyDescent="0.25">
      <c r="A64" s="242" t="s">
        <v>298</v>
      </c>
      <c r="B64">
        <v>3246</v>
      </c>
      <c r="C64">
        <v>3401.4</v>
      </c>
      <c r="D64">
        <v>11077.6</v>
      </c>
      <c r="E64">
        <v>12410.3</v>
      </c>
      <c r="F64">
        <v>2096.9</v>
      </c>
      <c r="G64">
        <v>0</v>
      </c>
    </row>
    <row r="65" spans="1:7" ht="15" x14ac:dyDescent="0.25">
      <c r="A65" s="242" t="s">
        <v>299</v>
      </c>
      <c r="B65">
        <v>35.799999999999997</v>
      </c>
      <c r="C65">
        <v>92.2</v>
      </c>
      <c r="D65">
        <v>248.6</v>
      </c>
      <c r="E65">
        <v>359.5</v>
      </c>
      <c r="F65">
        <v>0</v>
      </c>
      <c r="G65">
        <v>0</v>
      </c>
    </row>
    <row r="66" spans="1:7" ht="15" x14ac:dyDescent="0.25">
      <c r="A66" s="242" t="s">
        <v>300</v>
      </c>
      <c r="B66">
        <v>72.3</v>
      </c>
      <c r="C66">
        <v>155.1</v>
      </c>
      <c r="D66">
        <v>267.2</v>
      </c>
      <c r="E66">
        <v>410.1</v>
      </c>
      <c r="F66">
        <v>0</v>
      </c>
      <c r="G66">
        <v>0</v>
      </c>
    </row>
    <row r="67" spans="1:7" ht="15" x14ac:dyDescent="0.25">
      <c r="A67" s="242" t="s">
        <v>301</v>
      </c>
      <c r="B67">
        <v>0.3</v>
      </c>
      <c r="C67">
        <v>0</v>
      </c>
      <c r="D67">
        <v>243.4</v>
      </c>
      <c r="E67">
        <v>86.6</v>
      </c>
      <c r="F67">
        <v>0</v>
      </c>
      <c r="G67">
        <v>0</v>
      </c>
    </row>
    <row r="68" spans="1:7" ht="15" x14ac:dyDescent="0.25">
      <c r="A68" s="242" t="s">
        <v>302</v>
      </c>
      <c r="B68">
        <v>79.2</v>
      </c>
      <c r="C68">
        <v>49.8</v>
      </c>
      <c r="D68">
        <v>409.2</v>
      </c>
      <c r="E68">
        <v>499.3</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53</v>
      </c>
      <c r="C71">
        <v>22.5</v>
      </c>
      <c r="D71">
        <v>131.6</v>
      </c>
      <c r="E71">
        <v>344.6</v>
      </c>
      <c r="F71">
        <v>0</v>
      </c>
      <c r="G71">
        <v>0</v>
      </c>
    </row>
    <row r="72" spans="1:7" ht="15" x14ac:dyDescent="0.25">
      <c r="A72" s="242" t="s">
        <v>573</v>
      </c>
      <c r="B72" t="s">
        <v>118</v>
      </c>
      <c r="C72" t="s">
        <v>26</v>
      </c>
      <c r="D72" t="s">
        <v>118</v>
      </c>
      <c r="E72" t="s">
        <v>26</v>
      </c>
      <c r="F72" t="s">
        <v>264</v>
      </c>
      <c r="G72" t="s">
        <v>108</v>
      </c>
    </row>
    <row r="73" spans="1:7" ht="15" x14ac:dyDescent="0.25">
      <c r="A73" s="242" t="s">
        <v>305</v>
      </c>
      <c r="B73">
        <v>6436</v>
      </c>
      <c r="C73">
        <v>11620.4</v>
      </c>
      <c r="D73">
        <v>30540.799999999999</v>
      </c>
      <c r="E73">
        <v>46300.4</v>
      </c>
      <c r="F73">
        <v>3002.7</v>
      </c>
      <c r="G73">
        <v>0</v>
      </c>
    </row>
    <row r="74" spans="1:7" ht="15" x14ac:dyDescent="0.25">
      <c r="A74" s="242" t="s">
        <v>306</v>
      </c>
      <c r="B74">
        <v>1189.4000000000001</v>
      </c>
      <c r="C74">
        <v>1321</v>
      </c>
      <c r="D74">
        <v>0</v>
      </c>
      <c r="E74">
        <v>0</v>
      </c>
      <c r="F74">
        <v>62.5</v>
      </c>
      <c r="G74">
        <v>0</v>
      </c>
    </row>
    <row r="75" spans="1:7" ht="15" x14ac:dyDescent="0.25">
      <c r="A75" s="242" t="s">
        <v>573</v>
      </c>
      <c r="B75" t="s">
        <v>118</v>
      </c>
      <c r="C75" t="s">
        <v>26</v>
      </c>
      <c r="D75" t="s">
        <v>118</v>
      </c>
      <c r="E75" t="s">
        <v>26</v>
      </c>
      <c r="F75" t="s">
        <v>264</v>
      </c>
      <c r="G75" t="s">
        <v>108</v>
      </c>
    </row>
    <row r="76" spans="1:7" ht="15" x14ac:dyDescent="0.25">
      <c r="A76" s="242" t="s">
        <v>307</v>
      </c>
      <c r="B76">
        <v>7625.4</v>
      </c>
      <c r="C76">
        <v>12941.4</v>
      </c>
      <c r="D76">
        <v>30540.799999999999</v>
      </c>
      <c r="E76">
        <v>46300.4</v>
      </c>
      <c r="F76">
        <v>3065.2</v>
      </c>
      <c r="G76">
        <v>0</v>
      </c>
    </row>
    <row r="77" spans="1:7" ht="15" x14ac:dyDescent="0.25">
      <c r="A77" s="242" t="s">
        <v>308</v>
      </c>
      <c r="B77" t="s">
        <v>25</v>
      </c>
      <c r="C77" t="s">
        <v>25</v>
      </c>
      <c r="D77">
        <v>0</v>
      </c>
      <c r="E77">
        <v>0</v>
      </c>
      <c r="F77" t="s">
        <v>25</v>
      </c>
      <c r="G77" t="s">
        <v>25</v>
      </c>
    </row>
    <row r="78" spans="1:7" ht="15" x14ac:dyDescent="0.25">
      <c r="A78" s="242" t="s">
        <v>309</v>
      </c>
      <c r="B78">
        <v>0</v>
      </c>
      <c r="C78">
        <v>278.3</v>
      </c>
      <c r="D78" t="s">
        <v>25</v>
      </c>
      <c r="E78" t="s">
        <v>25</v>
      </c>
      <c r="F78">
        <v>0</v>
      </c>
      <c r="G78">
        <v>0</v>
      </c>
    </row>
    <row r="79" spans="1:7" ht="15" x14ac:dyDescent="0.25">
      <c r="A79" s="242" t="s">
        <v>567</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325F-A245-4399-B92D-42A1640F77DD}">
  <dimension ref="A1:G79"/>
  <sheetViews>
    <sheetView topLeftCell="A17" workbookViewId="0">
      <selection activeCell="A9" sqref="A9:A79"/>
    </sheetView>
  </sheetViews>
  <sheetFormatPr defaultRowHeight="13.2" x14ac:dyDescent="0.25"/>
  <cols>
    <col min="1" max="1" width="29.33203125" customWidth="1"/>
    <col min="2" max="2" width="16.6640625" customWidth="1"/>
    <col min="3" max="3" width="12" customWidth="1"/>
    <col min="4" max="4" width="15.5546875" customWidth="1"/>
    <col min="5" max="5" width="12.88671875" customWidth="1"/>
    <col min="6" max="6" width="19.6640625" customWidth="1"/>
    <col min="7" max="7" width="12.44140625" customWidth="1"/>
  </cols>
  <sheetData>
    <row r="1" spans="1:7" ht="15" x14ac:dyDescent="0.25">
      <c r="A1" s="242" t="s">
        <v>564</v>
      </c>
    </row>
    <row r="2" spans="1:7" ht="15" x14ac:dyDescent="0.25">
      <c r="A2" s="242" t="s">
        <v>565</v>
      </c>
    </row>
    <row r="3" spans="1:7" ht="15" x14ac:dyDescent="0.25">
      <c r="A3" s="242" t="s">
        <v>865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11.9</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838</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992.4</v>
      </c>
      <c r="C21">
        <v>1559.2</v>
      </c>
      <c r="D21">
        <v>4848.3</v>
      </c>
      <c r="E21">
        <v>7526.4</v>
      </c>
      <c r="F21">
        <v>473.2</v>
      </c>
      <c r="G21">
        <v>0</v>
      </c>
    </row>
    <row r="22" spans="1:7" ht="15" x14ac:dyDescent="0.25">
      <c r="A22" s="242" t="s">
        <v>27</v>
      </c>
    </row>
    <row r="23" spans="1:7" ht="15" x14ac:dyDescent="0.25">
      <c r="A23" s="242" t="s">
        <v>271</v>
      </c>
      <c r="B23">
        <v>36.6</v>
      </c>
      <c r="C23">
        <v>349.9</v>
      </c>
      <c r="D23">
        <v>443.7</v>
      </c>
      <c r="E23">
        <v>330.4</v>
      </c>
      <c r="F23">
        <v>0</v>
      </c>
      <c r="G23">
        <v>0</v>
      </c>
    </row>
    <row r="24" spans="1:7" ht="15" x14ac:dyDescent="0.25">
      <c r="A24" s="242" t="s">
        <v>27</v>
      </c>
    </row>
    <row r="25" spans="1:7" ht="15" x14ac:dyDescent="0.25">
      <c r="A25" s="242" t="s">
        <v>272</v>
      </c>
      <c r="B25">
        <v>1422.6</v>
      </c>
      <c r="C25">
        <v>4539.8999999999996</v>
      </c>
      <c r="D25">
        <v>6010.9</v>
      </c>
      <c r="E25">
        <v>10132.6</v>
      </c>
      <c r="F25">
        <v>272</v>
      </c>
      <c r="G25">
        <v>0</v>
      </c>
    </row>
    <row r="26" spans="1:7" ht="15" x14ac:dyDescent="0.25">
      <c r="A26" s="242" t="s">
        <v>27</v>
      </c>
    </row>
    <row r="27" spans="1:7" ht="15" x14ac:dyDescent="0.25">
      <c r="A27" s="242" t="s">
        <v>273</v>
      </c>
      <c r="B27">
        <v>279.8</v>
      </c>
      <c r="C27">
        <v>215.9</v>
      </c>
      <c r="D27">
        <v>1059</v>
      </c>
      <c r="E27">
        <v>1962.3</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272.60000000000002</v>
      </c>
      <c r="C35">
        <v>207.1</v>
      </c>
      <c r="D35">
        <v>510.5</v>
      </c>
      <c r="E35">
        <v>1059.3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5.2</v>
      </c>
      <c r="D38">
        <v>7</v>
      </c>
      <c r="E38">
        <v>2.1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30</v>
      </c>
      <c r="D43">
        <v>212.6</v>
      </c>
      <c r="E43">
        <v>301.60000000000002</v>
      </c>
      <c r="F43">
        <v>0</v>
      </c>
      <c r="G43">
        <v>0</v>
      </c>
    </row>
    <row r="44" spans="1:7" ht="15" x14ac:dyDescent="0.25">
      <c r="A44" s="242" t="s">
        <v>284</v>
      </c>
      <c r="B44">
        <v>2.6</v>
      </c>
      <c r="C44">
        <v>20</v>
      </c>
      <c r="D44">
        <v>0</v>
      </c>
      <c r="E44">
        <v>20.8</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4651.2</v>
      </c>
      <c r="C48">
        <v>6024.3</v>
      </c>
      <c r="D48">
        <v>16452.900000000001</v>
      </c>
      <c r="E48">
        <v>23755.7</v>
      </c>
      <c r="F48">
        <v>1998.2</v>
      </c>
      <c r="G48">
        <v>0</v>
      </c>
    </row>
    <row r="49" spans="1:7" ht="15" x14ac:dyDescent="0.25">
      <c r="A49" s="242" t="s">
        <v>287</v>
      </c>
      <c r="B49">
        <v>4</v>
      </c>
      <c r="C49">
        <v>14.7</v>
      </c>
      <c r="D49">
        <v>24.1</v>
      </c>
      <c r="E49">
        <v>22.1</v>
      </c>
      <c r="F49">
        <v>0</v>
      </c>
      <c r="G49">
        <v>0</v>
      </c>
    </row>
    <row r="50" spans="1:7" ht="15" x14ac:dyDescent="0.25">
      <c r="A50" s="242" t="s">
        <v>288</v>
      </c>
      <c r="B50">
        <v>129.19999999999999</v>
      </c>
      <c r="C50">
        <v>156.6</v>
      </c>
      <c r="D50">
        <v>420.7</v>
      </c>
      <c r="E50">
        <v>678.7</v>
      </c>
      <c r="F50">
        <v>3.7</v>
      </c>
      <c r="G50">
        <v>0</v>
      </c>
    </row>
    <row r="51" spans="1:7" ht="15" x14ac:dyDescent="0.25">
      <c r="A51" s="242" t="s">
        <v>289</v>
      </c>
      <c r="B51">
        <v>126.9</v>
      </c>
      <c r="C51">
        <v>883.4</v>
      </c>
      <c r="D51">
        <v>406.3</v>
      </c>
      <c r="E51">
        <v>2919.8</v>
      </c>
      <c r="F51">
        <v>25.4</v>
      </c>
      <c r="G51">
        <v>0</v>
      </c>
    </row>
    <row r="52" spans="1:7" ht="15" x14ac:dyDescent="0.25">
      <c r="A52" s="242" t="s">
        <v>310</v>
      </c>
      <c r="B52">
        <v>0</v>
      </c>
      <c r="C52">
        <v>0</v>
      </c>
      <c r="D52">
        <v>6.5</v>
      </c>
      <c r="E52">
        <v>0</v>
      </c>
      <c r="F52">
        <v>0</v>
      </c>
      <c r="G52">
        <v>0</v>
      </c>
    </row>
    <row r="53" spans="1:7" ht="15" x14ac:dyDescent="0.25">
      <c r="A53" s="242" t="s">
        <v>290</v>
      </c>
      <c r="B53">
        <v>170</v>
      </c>
      <c r="C53">
        <v>320.39999999999998</v>
      </c>
      <c r="D53">
        <v>1820.1</v>
      </c>
      <c r="E53">
        <v>3894.8</v>
      </c>
      <c r="F53">
        <v>0</v>
      </c>
      <c r="G53">
        <v>0</v>
      </c>
    </row>
    <row r="54" spans="1:7" ht="15" x14ac:dyDescent="0.25">
      <c r="A54" s="242" t="s">
        <v>563</v>
      </c>
      <c r="B54">
        <v>0</v>
      </c>
      <c r="C54">
        <v>29</v>
      </c>
      <c r="D54">
        <v>0</v>
      </c>
      <c r="E54">
        <v>0</v>
      </c>
      <c r="F54">
        <v>0</v>
      </c>
      <c r="G54">
        <v>0</v>
      </c>
    </row>
    <row r="55" spans="1:7" ht="15" x14ac:dyDescent="0.25">
      <c r="A55" s="242" t="s">
        <v>291</v>
      </c>
      <c r="B55">
        <v>60.5</v>
      </c>
      <c r="C55">
        <v>75.7</v>
      </c>
      <c r="D55">
        <v>267.3</v>
      </c>
      <c r="E55">
        <v>426.1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194.5</v>
      </c>
      <c r="C58">
        <v>298.8</v>
      </c>
      <c r="D58">
        <v>649</v>
      </c>
      <c r="E58">
        <v>1050.5999999999999</v>
      </c>
      <c r="F58">
        <v>0.9</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174.4</v>
      </c>
      <c r="C61">
        <v>193.6</v>
      </c>
      <c r="D61">
        <v>618.9</v>
      </c>
      <c r="E61">
        <v>617.1</v>
      </c>
      <c r="F61">
        <v>28.7</v>
      </c>
      <c r="G61">
        <v>0</v>
      </c>
    </row>
    <row r="62" spans="1:7" ht="15" x14ac:dyDescent="0.25">
      <c r="A62" s="242" t="s">
        <v>296</v>
      </c>
      <c r="B62">
        <v>44.4</v>
      </c>
      <c r="C62">
        <v>58.8</v>
      </c>
      <c r="D62">
        <v>176.2</v>
      </c>
      <c r="E62">
        <v>244.1</v>
      </c>
      <c r="F62">
        <v>0</v>
      </c>
      <c r="G62">
        <v>0</v>
      </c>
    </row>
    <row r="63" spans="1:7" ht="15" x14ac:dyDescent="0.25">
      <c r="A63" s="242" t="s">
        <v>297</v>
      </c>
      <c r="B63">
        <v>2.9</v>
      </c>
      <c r="C63">
        <v>2</v>
      </c>
      <c r="D63">
        <v>11.4</v>
      </c>
      <c r="E63">
        <v>14.3</v>
      </c>
      <c r="F63">
        <v>0</v>
      </c>
      <c r="G63">
        <v>0</v>
      </c>
    </row>
    <row r="64" spans="1:7" ht="15" x14ac:dyDescent="0.25">
      <c r="A64" s="242" t="s">
        <v>298</v>
      </c>
      <c r="B64">
        <v>3354.6</v>
      </c>
      <c r="C64">
        <v>3630.6</v>
      </c>
      <c r="D64">
        <v>10796.7</v>
      </c>
      <c r="E64">
        <v>12121.7</v>
      </c>
      <c r="F64">
        <v>1889.9</v>
      </c>
      <c r="G64">
        <v>0</v>
      </c>
    </row>
    <row r="65" spans="1:7" ht="15" x14ac:dyDescent="0.25">
      <c r="A65" s="242" t="s">
        <v>299</v>
      </c>
      <c r="B65">
        <v>82.6</v>
      </c>
      <c r="C65">
        <v>92.2</v>
      </c>
      <c r="D65">
        <v>197.5</v>
      </c>
      <c r="E65">
        <v>359.5</v>
      </c>
      <c r="F65">
        <v>0</v>
      </c>
      <c r="G65">
        <v>0</v>
      </c>
    </row>
    <row r="66" spans="1:7" ht="15" x14ac:dyDescent="0.25">
      <c r="A66" s="242" t="s">
        <v>300</v>
      </c>
      <c r="B66">
        <v>77</v>
      </c>
      <c r="C66">
        <v>155.1</v>
      </c>
      <c r="D66">
        <v>267.2</v>
      </c>
      <c r="E66">
        <v>410.1</v>
      </c>
      <c r="F66">
        <v>0</v>
      </c>
      <c r="G66">
        <v>0</v>
      </c>
    </row>
    <row r="67" spans="1:7" ht="15" x14ac:dyDescent="0.25">
      <c r="A67" s="242" t="s">
        <v>301</v>
      </c>
      <c r="B67">
        <v>21.5</v>
      </c>
      <c r="C67">
        <v>0</v>
      </c>
      <c r="D67">
        <v>220.3</v>
      </c>
      <c r="E67">
        <v>86.6</v>
      </c>
      <c r="F67">
        <v>0</v>
      </c>
      <c r="G67">
        <v>0</v>
      </c>
    </row>
    <row r="68" spans="1:7" ht="15" x14ac:dyDescent="0.25">
      <c r="A68" s="242" t="s">
        <v>302</v>
      </c>
      <c r="B68">
        <v>125.2</v>
      </c>
      <c r="C68">
        <v>49.8</v>
      </c>
      <c r="D68">
        <v>370.1</v>
      </c>
      <c r="E68">
        <v>480</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37</v>
      </c>
      <c r="D71">
        <v>125.6</v>
      </c>
      <c r="E71">
        <v>315.89999999999998</v>
      </c>
      <c r="F71">
        <v>0</v>
      </c>
      <c r="G71">
        <v>0</v>
      </c>
    </row>
    <row r="72" spans="1:7" ht="15" x14ac:dyDescent="0.25">
      <c r="A72" s="242" t="s">
        <v>573</v>
      </c>
      <c r="B72" t="s">
        <v>118</v>
      </c>
      <c r="C72" t="s">
        <v>26</v>
      </c>
      <c r="D72" t="s">
        <v>118</v>
      </c>
      <c r="E72" t="s">
        <v>118</v>
      </c>
      <c r="F72" t="s">
        <v>118</v>
      </c>
      <c r="G72" t="s">
        <v>108</v>
      </c>
    </row>
    <row r="73" spans="1:7" ht="15" x14ac:dyDescent="0.25">
      <c r="A73" s="242" t="s">
        <v>305</v>
      </c>
      <c r="B73">
        <v>7397.2</v>
      </c>
      <c r="C73">
        <v>12729.5</v>
      </c>
      <c r="D73">
        <v>29106</v>
      </c>
      <c r="E73">
        <v>44720.6</v>
      </c>
      <c r="F73">
        <v>2743.4</v>
      </c>
      <c r="G73">
        <v>0</v>
      </c>
    </row>
    <row r="74" spans="1:7" ht="15" x14ac:dyDescent="0.25">
      <c r="A74" s="242" t="s">
        <v>306</v>
      </c>
      <c r="B74">
        <v>1476.3</v>
      </c>
      <c r="C74">
        <v>1605.9</v>
      </c>
      <c r="D74">
        <v>0</v>
      </c>
      <c r="E74">
        <v>0</v>
      </c>
      <c r="F74">
        <v>9.1</v>
      </c>
      <c r="G74">
        <v>0</v>
      </c>
    </row>
    <row r="75" spans="1:7" ht="15" x14ac:dyDescent="0.25">
      <c r="A75" s="242" t="s">
        <v>573</v>
      </c>
      <c r="B75" t="s">
        <v>118</v>
      </c>
      <c r="C75" t="s">
        <v>26</v>
      </c>
      <c r="D75" t="s">
        <v>118</v>
      </c>
      <c r="E75" t="s">
        <v>118</v>
      </c>
      <c r="F75" t="s">
        <v>118</v>
      </c>
      <c r="G75" t="s">
        <v>108</v>
      </c>
    </row>
    <row r="76" spans="1:7" ht="15" x14ac:dyDescent="0.25">
      <c r="A76" s="242" t="s">
        <v>307</v>
      </c>
      <c r="B76">
        <v>8873.4</v>
      </c>
      <c r="C76">
        <v>14335.4</v>
      </c>
      <c r="D76">
        <v>29106</v>
      </c>
      <c r="E76">
        <v>44720.6</v>
      </c>
      <c r="F76">
        <v>2752.5</v>
      </c>
      <c r="G76">
        <v>0</v>
      </c>
    </row>
    <row r="77" spans="1:7" ht="15" x14ac:dyDescent="0.25">
      <c r="A77" s="242" t="s">
        <v>308</v>
      </c>
      <c r="B77" t="s">
        <v>25</v>
      </c>
      <c r="C77" t="s">
        <v>25</v>
      </c>
      <c r="D77">
        <v>0</v>
      </c>
      <c r="E77">
        <v>0</v>
      </c>
      <c r="F77" t="s">
        <v>25</v>
      </c>
      <c r="G77" t="s">
        <v>25</v>
      </c>
    </row>
    <row r="78" spans="1:7" ht="15" x14ac:dyDescent="0.25">
      <c r="A78" s="242" t="s">
        <v>309</v>
      </c>
      <c r="B78">
        <v>0</v>
      </c>
      <c r="C78">
        <v>343.3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A84F-E1F3-4812-A5D3-BA981D9CF014}">
  <dimension ref="A1:G79"/>
  <sheetViews>
    <sheetView topLeftCell="A56" workbookViewId="0">
      <selection activeCell="B77" sqref="B77"/>
    </sheetView>
  </sheetViews>
  <sheetFormatPr defaultRowHeight="13.2" x14ac:dyDescent="0.25"/>
  <cols>
    <col min="1" max="1" width="27.44140625" customWidth="1"/>
    <col min="2" max="2" width="12.33203125" customWidth="1"/>
    <col min="3" max="3" width="11.6640625" customWidth="1"/>
    <col min="4" max="4" width="12.33203125" customWidth="1"/>
    <col min="5" max="5" width="12.44140625" customWidth="1"/>
    <col min="6" max="6" width="13.33203125" customWidth="1"/>
  </cols>
  <sheetData>
    <row r="1" spans="1:7" ht="15" x14ac:dyDescent="0.25">
      <c r="A1" s="242" t="s">
        <v>564</v>
      </c>
    </row>
    <row r="2" spans="1:7" ht="15" x14ac:dyDescent="0.25">
      <c r="A2" s="242" t="s">
        <v>565</v>
      </c>
    </row>
    <row r="3" spans="1:7" ht="15" x14ac:dyDescent="0.25">
      <c r="A3" s="242" t="s">
        <v>861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37.5</v>
      </c>
      <c r="C12">
        <v>19.8</v>
      </c>
      <c r="D12">
        <v>53.1</v>
      </c>
      <c r="E12">
        <v>691.2</v>
      </c>
      <c r="F12">
        <v>0</v>
      </c>
      <c r="G12">
        <v>0</v>
      </c>
    </row>
    <row r="13" spans="1:7" ht="15" x14ac:dyDescent="0.25">
      <c r="A13" s="242" t="s">
        <v>823</v>
      </c>
      <c r="B13">
        <v>0</v>
      </c>
      <c r="C13">
        <v>0</v>
      </c>
      <c r="D13">
        <v>0.8</v>
      </c>
      <c r="E13">
        <v>0</v>
      </c>
      <c r="F13">
        <v>0</v>
      </c>
      <c r="G13">
        <v>0</v>
      </c>
    </row>
    <row r="14" spans="1:7" ht="15" x14ac:dyDescent="0.25">
      <c r="A14" s="242" t="s">
        <v>838</v>
      </c>
      <c r="B14">
        <v>8.1999999999999993</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70.3</v>
      </c>
      <c r="F16">
        <v>0</v>
      </c>
      <c r="G16">
        <v>0</v>
      </c>
    </row>
    <row r="17" spans="1:7" ht="15" x14ac:dyDescent="0.25">
      <c r="A17" s="242" t="s">
        <v>761</v>
      </c>
      <c r="B17">
        <v>29</v>
      </c>
      <c r="C17">
        <v>0</v>
      </c>
      <c r="D17">
        <v>36.5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1318.1</v>
      </c>
      <c r="C21">
        <v>1798.5</v>
      </c>
      <c r="D21">
        <v>4336.8999999999996</v>
      </c>
      <c r="E21">
        <v>7174.2</v>
      </c>
      <c r="F21">
        <v>473.2</v>
      </c>
      <c r="G21">
        <v>0</v>
      </c>
    </row>
    <row r="22" spans="1:7" ht="15" x14ac:dyDescent="0.25">
      <c r="A22" s="242" t="s">
        <v>27</v>
      </c>
    </row>
    <row r="23" spans="1:7" ht="15" x14ac:dyDescent="0.25">
      <c r="A23" s="242" t="s">
        <v>271</v>
      </c>
      <c r="B23">
        <v>28.3</v>
      </c>
      <c r="C23">
        <v>355.7</v>
      </c>
      <c r="D23">
        <v>441.1</v>
      </c>
      <c r="E23">
        <v>321.7</v>
      </c>
      <c r="F23">
        <v>0</v>
      </c>
      <c r="G23">
        <v>0</v>
      </c>
    </row>
    <row r="24" spans="1:7" ht="15" x14ac:dyDescent="0.25">
      <c r="A24" s="242" t="s">
        <v>27</v>
      </c>
    </row>
    <row r="25" spans="1:7" ht="15" x14ac:dyDescent="0.25">
      <c r="A25" s="242" t="s">
        <v>272</v>
      </c>
      <c r="B25">
        <v>2131.6</v>
      </c>
      <c r="C25">
        <v>5355.9</v>
      </c>
      <c r="D25">
        <v>5633.5</v>
      </c>
      <c r="E25">
        <v>9339.7000000000007</v>
      </c>
      <c r="F25">
        <v>272</v>
      </c>
      <c r="G25">
        <v>0</v>
      </c>
    </row>
    <row r="26" spans="1:7" ht="15" x14ac:dyDescent="0.25">
      <c r="A26" s="242" t="s">
        <v>27</v>
      </c>
    </row>
    <row r="27" spans="1:7" ht="15" x14ac:dyDescent="0.25">
      <c r="A27" s="242" t="s">
        <v>273</v>
      </c>
      <c r="B27">
        <v>278</v>
      </c>
      <c r="C27">
        <v>337.1</v>
      </c>
      <c r="D27">
        <v>1058.4000000000001</v>
      </c>
      <c r="E27">
        <v>1898.1</v>
      </c>
      <c r="F27">
        <v>0</v>
      </c>
      <c r="G27">
        <v>0</v>
      </c>
    </row>
    <row r="28" spans="1:7" ht="15" x14ac:dyDescent="0.25">
      <c r="A28" s="242" t="s">
        <v>748</v>
      </c>
      <c r="B28">
        <v>0</v>
      </c>
      <c r="C28">
        <v>0</v>
      </c>
      <c r="D28">
        <v>0</v>
      </c>
      <c r="E28">
        <v>2</v>
      </c>
      <c r="F28">
        <v>0</v>
      </c>
      <c r="G28">
        <v>0</v>
      </c>
    </row>
    <row r="29" spans="1:7" ht="15" x14ac:dyDescent="0.25">
      <c r="A29" s="242" t="s">
        <v>862</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854</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271.8</v>
      </c>
      <c r="C35">
        <v>327.3</v>
      </c>
      <c r="D35">
        <v>510.4</v>
      </c>
      <c r="E35">
        <v>996</v>
      </c>
      <c r="F35">
        <v>0</v>
      </c>
      <c r="G35">
        <v>0</v>
      </c>
    </row>
    <row r="36" spans="1:7" ht="15" x14ac:dyDescent="0.25">
      <c r="A36" s="242" t="s">
        <v>276</v>
      </c>
      <c r="B36">
        <v>0.5</v>
      </c>
      <c r="C36">
        <v>3.9</v>
      </c>
      <c r="D36">
        <v>3</v>
      </c>
      <c r="E36">
        <v>3.9</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5.6</v>
      </c>
      <c r="D38">
        <v>7</v>
      </c>
      <c r="E38">
        <v>1.8</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44</v>
      </c>
      <c r="D43">
        <v>192.8</v>
      </c>
      <c r="E43">
        <v>288</v>
      </c>
      <c r="F43">
        <v>0</v>
      </c>
      <c r="G43">
        <v>0</v>
      </c>
    </row>
    <row r="44" spans="1:7" ht="15" x14ac:dyDescent="0.25">
      <c r="A44" s="242" t="s">
        <v>284</v>
      </c>
      <c r="B44">
        <v>2.6</v>
      </c>
      <c r="C44">
        <v>20</v>
      </c>
      <c r="D44">
        <v>0</v>
      </c>
      <c r="E44">
        <v>20.8</v>
      </c>
      <c r="F44">
        <v>0</v>
      </c>
      <c r="G44">
        <v>0</v>
      </c>
    </row>
    <row r="45" spans="1:7" ht="15" x14ac:dyDescent="0.25">
      <c r="A45" s="242" t="s">
        <v>285</v>
      </c>
      <c r="B45">
        <v>0</v>
      </c>
      <c r="C45">
        <v>10</v>
      </c>
      <c r="D45">
        <v>192.8</v>
      </c>
      <c r="E45">
        <v>180.5</v>
      </c>
      <c r="F45">
        <v>0</v>
      </c>
      <c r="G45">
        <v>0</v>
      </c>
    </row>
    <row r="46" spans="1:7" ht="15" x14ac:dyDescent="0.25">
      <c r="A46" s="242" t="s">
        <v>414</v>
      </c>
      <c r="B46">
        <v>0</v>
      </c>
      <c r="C46">
        <v>14</v>
      </c>
      <c r="D46">
        <v>0</v>
      </c>
      <c r="E46">
        <v>86.6</v>
      </c>
      <c r="F46">
        <v>0</v>
      </c>
      <c r="G46">
        <v>0</v>
      </c>
    </row>
    <row r="47" spans="1:7" ht="15" x14ac:dyDescent="0.25">
      <c r="A47" s="242" t="s">
        <v>27</v>
      </c>
    </row>
    <row r="48" spans="1:7" ht="15" x14ac:dyDescent="0.25">
      <c r="A48" s="242" t="s">
        <v>286</v>
      </c>
      <c r="B48">
        <v>4962.3</v>
      </c>
      <c r="C48">
        <v>6433.1</v>
      </c>
      <c r="D48">
        <v>15887.5</v>
      </c>
      <c r="E48">
        <v>23186.7</v>
      </c>
      <c r="F48">
        <v>1949.1</v>
      </c>
      <c r="G48">
        <v>0</v>
      </c>
    </row>
    <row r="49" spans="1:7" ht="15" x14ac:dyDescent="0.25">
      <c r="A49" s="242" t="s">
        <v>287</v>
      </c>
      <c r="B49">
        <v>4</v>
      </c>
      <c r="C49">
        <v>13.4</v>
      </c>
      <c r="D49">
        <v>24.1</v>
      </c>
      <c r="E49">
        <v>22.1</v>
      </c>
      <c r="F49">
        <v>0</v>
      </c>
      <c r="G49">
        <v>0</v>
      </c>
    </row>
    <row r="50" spans="1:7" ht="15" x14ac:dyDescent="0.25">
      <c r="A50" s="242" t="s">
        <v>288</v>
      </c>
      <c r="B50">
        <v>126</v>
      </c>
      <c r="C50">
        <v>143.9</v>
      </c>
      <c r="D50">
        <v>420.7</v>
      </c>
      <c r="E50">
        <v>678.7</v>
      </c>
      <c r="F50">
        <v>3.7</v>
      </c>
      <c r="G50">
        <v>0</v>
      </c>
    </row>
    <row r="51" spans="1:7" ht="15" x14ac:dyDescent="0.25">
      <c r="A51" s="242" t="s">
        <v>289</v>
      </c>
      <c r="B51">
        <v>128.4</v>
      </c>
      <c r="C51">
        <v>938.8</v>
      </c>
      <c r="D51">
        <v>402.6</v>
      </c>
      <c r="E51">
        <v>2844.3</v>
      </c>
      <c r="F51">
        <v>0</v>
      </c>
      <c r="G51">
        <v>0</v>
      </c>
    </row>
    <row r="52" spans="1:7" ht="15" x14ac:dyDescent="0.25">
      <c r="A52" s="242" t="s">
        <v>310</v>
      </c>
      <c r="B52">
        <v>0</v>
      </c>
      <c r="C52">
        <v>0</v>
      </c>
      <c r="D52">
        <v>6.5</v>
      </c>
      <c r="E52">
        <v>0</v>
      </c>
      <c r="F52">
        <v>0</v>
      </c>
      <c r="G52">
        <v>0</v>
      </c>
    </row>
    <row r="53" spans="1:7" ht="15" x14ac:dyDescent="0.25">
      <c r="A53" s="242" t="s">
        <v>290</v>
      </c>
      <c r="B53">
        <v>342.3</v>
      </c>
      <c r="C53">
        <v>322.7</v>
      </c>
      <c r="D53">
        <v>1649</v>
      </c>
      <c r="E53">
        <v>3836.6</v>
      </c>
      <c r="F53">
        <v>0</v>
      </c>
      <c r="G53">
        <v>0</v>
      </c>
    </row>
    <row r="54" spans="1:7" ht="15" x14ac:dyDescent="0.25">
      <c r="A54" s="242" t="s">
        <v>563</v>
      </c>
      <c r="B54">
        <v>0</v>
      </c>
      <c r="C54">
        <v>29</v>
      </c>
      <c r="D54">
        <v>0</v>
      </c>
      <c r="E54">
        <v>0</v>
      </c>
      <c r="F54">
        <v>0</v>
      </c>
      <c r="G54">
        <v>0</v>
      </c>
    </row>
    <row r="55" spans="1:7" ht="15" x14ac:dyDescent="0.25">
      <c r="A55" s="242" t="s">
        <v>291</v>
      </c>
      <c r="B55">
        <v>55</v>
      </c>
      <c r="C55">
        <v>104.6</v>
      </c>
      <c r="D55">
        <v>267.3</v>
      </c>
      <c r="E55">
        <v>393.1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263.89999999999998</v>
      </c>
      <c r="C58">
        <v>302.2</v>
      </c>
      <c r="D58">
        <v>579</v>
      </c>
      <c r="E58">
        <v>1031.3</v>
      </c>
      <c r="F58">
        <v>0.6</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178</v>
      </c>
      <c r="C61">
        <v>190.4</v>
      </c>
      <c r="D61">
        <v>618.9</v>
      </c>
      <c r="E61">
        <v>617.1</v>
      </c>
      <c r="F61">
        <v>5.3</v>
      </c>
      <c r="G61">
        <v>0</v>
      </c>
    </row>
    <row r="62" spans="1:7" ht="15" x14ac:dyDescent="0.25">
      <c r="A62" s="242" t="s">
        <v>296</v>
      </c>
      <c r="B62">
        <v>26.3</v>
      </c>
      <c r="C62">
        <v>54.7</v>
      </c>
      <c r="D62">
        <v>176.2</v>
      </c>
      <c r="E62">
        <v>241.2</v>
      </c>
      <c r="F62">
        <v>0</v>
      </c>
      <c r="G62">
        <v>0</v>
      </c>
    </row>
    <row r="63" spans="1:7" ht="15" x14ac:dyDescent="0.25">
      <c r="A63" s="242" t="s">
        <v>297</v>
      </c>
      <c r="B63">
        <v>2.9</v>
      </c>
      <c r="C63">
        <v>0</v>
      </c>
      <c r="D63">
        <v>11.4</v>
      </c>
      <c r="E63">
        <v>14.3</v>
      </c>
      <c r="F63">
        <v>0</v>
      </c>
      <c r="G63">
        <v>0</v>
      </c>
    </row>
    <row r="64" spans="1:7" ht="15" x14ac:dyDescent="0.25">
      <c r="A64" s="242" t="s">
        <v>298</v>
      </c>
      <c r="B64">
        <v>3401.8</v>
      </c>
      <c r="C64">
        <v>3921.9</v>
      </c>
      <c r="D64">
        <v>10533.3</v>
      </c>
      <c r="E64">
        <v>11813.2</v>
      </c>
      <c r="F64">
        <v>1889.9</v>
      </c>
      <c r="G64">
        <v>0</v>
      </c>
    </row>
    <row r="65" spans="1:7" ht="15" x14ac:dyDescent="0.25">
      <c r="A65" s="242" t="s">
        <v>299</v>
      </c>
      <c r="B65">
        <v>80.7</v>
      </c>
      <c r="C65">
        <v>91.2</v>
      </c>
      <c r="D65">
        <v>197.5</v>
      </c>
      <c r="E65">
        <v>359.5</v>
      </c>
      <c r="F65">
        <v>0</v>
      </c>
      <c r="G65">
        <v>0</v>
      </c>
    </row>
    <row r="66" spans="1:7" ht="15" x14ac:dyDescent="0.25">
      <c r="A66" s="242" t="s">
        <v>300</v>
      </c>
      <c r="B66">
        <v>107</v>
      </c>
      <c r="C66">
        <v>155.1</v>
      </c>
      <c r="D66">
        <v>234.2</v>
      </c>
      <c r="E66">
        <v>410.1</v>
      </c>
      <c r="F66">
        <v>0</v>
      </c>
      <c r="G66">
        <v>0</v>
      </c>
    </row>
    <row r="67" spans="1:7" ht="15" x14ac:dyDescent="0.25">
      <c r="A67" s="242" t="s">
        <v>301</v>
      </c>
      <c r="B67">
        <v>21.5</v>
      </c>
      <c r="C67">
        <v>0</v>
      </c>
      <c r="D67">
        <v>220.3</v>
      </c>
      <c r="E67">
        <v>86.6</v>
      </c>
      <c r="F67">
        <v>0</v>
      </c>
      <c r="G67">
        <v>0</v>
      </c>
    </row>
    <row r="68" spans="1:7" ht="15" x14ac:dyDescent="0.25">
      <c r="A68" s="242" t="s">
        <v>302</v>
      </c>
      <c r="B68">
        <v>141.19999999999999</v>
      </c>
      <c r="C68">
        <v>63.6</v>
      </c>
      <c r="D68">
        <v>345.7</v>
      </c>
      <c r="E68">
        <v>467.1</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75</v>
      </c>
      <c r="D71">
        <v>125.6</v>
      </c>
      <c r="E71">
        <v>257.3</v>
      </c>
      <c r="F71">
        <v>0</v>
      </c>
      <c r="G71">
        <v>0</v>
      </c>
    </row>
    <row r="72" spans="1:7" ht="15" x14ac:dyDescent="0.25">
      <c r="A72" s="242" t="s">
        <v>573</v>
      </c>
      <c r="B72" t="s">
        <v>109</v>
      </c>
      <c r="C72" t="s">
        <v>443</v>
      </c>
      <c r="D72" t="s">
        <v>118</v>
      </c>
      <c r="E72" t="s">
        <v>118</v>
      </c>
      <c r="F72" t="s">
        <v>118</v>
      </c>
      <c r="G72" t="s">
        <v>108</v>
      </c>
    </row>
    <row r="73" spans="1:7" ht="15" x14ac:dyDescent="0.25">
      <c r="A73" s="242" t="s">
        <v>305</v>
      </c>
      <c r="B73" t="s">
        <v>863</v>
      </c>
      <c r="C73">
        <v>4344</v>
      </c>
      <c r="D73">
        <v>27603.200000000001</v>
      </c>
      <c r="E73">
        <v>42899.5</v>
      </c>
      <c r="F73">
        <v>2694.3</v>
      </c>
      <c r="G73">
        <v>0</v>
      </c>
    </row>
    <row r="74" spans="1:7" ht="15" x14ac:dyDescent="0.25">
      <c r="A74" s="242" t="s">
        <v>306</v>
      </c>
      <c r="B74">
        <v>1693</v>
      </c>
      <c r="C74">
        <v>1660.8</v>
      </c>
      <c r="D74">
        <v>0</v>
      </c>
      <c r="E74">
        <v>0</v>
      </c>
      <c r="F74">
        <v>6.1</v>
      </c>
      <c r="G74">
        <v>0</v>
      </c>
    </row>
    <row r="75" spans="1:7" ht="15" x14ac:dyDescent="0.25">
      <c r="A75" s="242" t="s">
        <v>573</v>
      </c>
      <c r="B75" t="s">
        <v>109</v>
      </c>
      <c r="C75" t="s">
        <v>443</v>
      </c>
      <c r="D75" t="s">
        <v>118</v>
      </c>
      <c r="E75" t="s">
        <v>118</v>
      </c>
      <c r="F75" t="s">
        <v>118</v>
      </c>
      <c r="G75" t="s">
        <v>108</v>
      </c>
    </row>
    <row r="76" spans="1:7" ht="15" x14ac:dyDescent="0.25">
      <c r="A76" s="242" t="s">
        <v>307</v>
      </c>
      <c r="B76">
        <v>10451.4</v>
      </c>
      <c r="C76">
        <v>16004.8</v>
      </c>
      <c r="D76">
        <v>27603.200000000001</v>
      </c>
      <c r="E76">
        <v>42899.5</v>
      </c>
      <c r="F76">
        <v>2700.4</v>
      </c>
      <c r="G76">
        <v>0</v>
      </c>
    </row>
    <row r="77" spans="1:7" ht="15" x14ac:dyDescent="0.25">
      <c r="A77" s="242" t="s">
        <v>308</v>
      </c>
      <c r="B77" t="s">
        <v>25</v>
      </c>
      <c r="C77" t="s">
        <v>25</v>
      </c>
      <c r="D77">
        <v>0</v>
      </c>
      <c r="E77">
        <v>0</v>
      </c>
      <c r="F77" t="s">
        <v>25</v>
      </c>
      <c r="G77" t="s">
        <v>25</v>
      </c>
    </row>
    <row r="78" spans="1:7" ht="15" x14ac:dyDescent="0.25">
      <c r="A78" s="242" t="s">
        <v>309</v>
      </c>
      <c r="B78">
        <v>0</v>
      </c>
      <c r="C78">
        <v>408.3</v>
      </c>
      <c r="D78" t="s">
        <v>25</v>
      </c>
      <c r="E78" t="s">
        <v>25</v>
      </c>
      <c r="F78">
        <v>0</v>
      </c>
      <c r="G78">
        <v>0</v>
      </c>
    </row>
    <row r="79" spans="1:7" ht="15" x14ac:dyDescent="0.25">
      <c r="A79" s="242" t="s">
        <v>573</v>
      </c>
      <c r="B79" t="s">
        <v>109</v>
      </c>
      <c r="C79" t="s">
        <v>443</v>
      </c>
      <c r="D79" t="s">
        <v>118</v>
      </c>
      <c r="E79" t="s">
        <v>118</v>
      </c>
      <c r="F79" t="s">
        <v>118</v>
      </c>
      <c r="G79"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41DB-227D-4F47-8CC8-B3F307619F09}">
  <dimension ref="A1:G71"/>
  <sheetViews>
    <sheetView topLeftCell="A48" workbookViewId="0">
      <selection activeCell="A7" sqref="A7"/>
    </sheetView>
  </sheetViews>
  <sheetFormatPr defaultRowHeight="13.2" x14ac:dyDescent="0.25"/>
  <cols>
    <col min="1" max="1" width="25.77734375" customWidth="1"/>
    <col min="2" max="2" width="13.21875" customWidth="1"/>
    <col min="3" max="3" width="11.88671875" customWidth="1"/>
    <col min="4" max="4" width="12.44140625" customWidth="1"/>
    <col min="5" max="5" width="11.77734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979</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37.5</v>
      </c>
      <c r="D12">
        <v>31.1</v>
      </c>
      <c r="E12">
        <v>53.1</v>
      </c>
      <c r="F12">
        <v>0</v>
      </c>
      <c r="G12">
        <v>0</v>
      </c>
    </row>
    <row r="13" spans="1:7" ht="15" x14ac:dyDescent="0.25">
      <c r="A13" s="242" t="s">
        <v>823</v>
      </c>
      <c r="B13">
        <v>0</v>
      </c>
      <c r="C13">
        <v>0</v>
      </c>
      <c r="D13">
        <v>0</v>
      </c>
      <c r="E13">
        <v>0.8</v>
      </c>
      <c r="F13">
        <v>0</v>
      </c>
      <c r="G13">
        <v>0</v>
      </c>
    </row>
    <row r="14" spans="1:7" ht="15" x14ac:dyDescent="0.25">
      <c r="A14" s="242" t="s">
        <v>838</v>
      </c>
      <c r="B14">
        <v>0</v>
      </c>
      <c r="C14">
        <v>8.1999999999999993</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29</v>
      </c>
      <c r="D16">
        <v>0</v>
      </c>
      <c r="E16">
        <v>36.5</v>
      </c>
      <c r="F16">
        <v>0</v>
      </c>
      <c r="G16">
        <v>0</v>
      </c>
    </row>
    <row r="17" spans="1:7" ht="15" x14ac:dyDescent="0.25">
      <c r="A17" s="242" t="s">
        <v>943</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2294</v>
      </c>
      <c r="C20">
        <v>1318.1</v>
      </c>
      <c r="D20">
        <v>6485.8</v>
      </c>
      <c r="E20">
        <v>4336.8999999999996</v>
      </c>
      <c r="F20">
        <v>487.5</v>
      </c>
      <c r="G20">
        <v>0</v>
      </c>
    </row>
    <row r="21" spans="1:7" ht="15" x14ac:dyDescent="0.25">
      <c r="A21" s="242" t="s">
        <v>27</v>
      </c>
    </row>
    <row r="22" spans="1:7" ht="15" x14ac:dyDescent="0.25">
      <c r="A22" s="242" t="s">
        <v>271</v>
      </c>
      <c r="B22">
        <v>413.3</v>
      </c>
      <c r="C22">
        <v>28.3</v>
      </c>
      <c r="D22">
        <v>960.6</v>
      </c>
      <c r="E22">
        <v>441.1</v>
      </c>
      <c r="F22">
        <v>0</v>
      </c>
      <c r="G22">
        <v>0</v>
      </c>
    </row>
    <row r="23" spans="1:7" ht="15" x14ac:dyDescent="0.25">
      <c r="A23" s="242" t="s">
        <v>27</v>
      </c>
    </row>
    <row r="24" spans="1:7" ht="15" x14ac:dyDescent="0.25">
      <c r="A24" s="242" t="s">
        <v>272</v>
      </c>
      <c r="B24">
        <v>108.7</v>
      </c>
      <c r="C24">
        <v>2131.6</v>
      </c>
      <c r="D24">
        <v>2155.1999999999998</v>
      </c>
      <c r="E24">
        <v>5633.5</v>
      </c>
      <c r="F24">
        <v>0</v>
      </c>
      <c r="G24">
        <v>0</v>
      </c>
    </row>
    <row r="25" spans="1:7" ht="15" x14ac:dyDescent="0.25">
      <c r="A25" s="242" t="s">
        <v>27</v>
      </c>
    </row>
    <row r="26" spans="1:7" ht="15" x14ac:dyDescent="0.25">
      <c r="A26" s="242" t="s">
        <v>273</v>
      </c>
      <c r="B26">
        <v>720.4</v>
      </c>
      <c r="C26">
        <v>278</v>
      </c>
      <c r="D26">
        <v>2288.9</v>
      </c>
      <c r="E26">
        <v>1058.4000000000001</v>
      </c>
      <c r="F26">
        <v>0</v>
      </c>
      <c r="G26">
        <v>0</v>
      </c>
    </row>
    <row r="27" spans="1:7" ht="15" x14ac:dyDescent="0.25">
      <c r="A27" s="242" t="s">
        <v>862</v>
      </c>
      <c r="B27">
        <v>0.1</v>
      </c>
      <c r="C27">
        <v>0.1</v>
      </c>
      <c r="D27">
        <v>0</v>
      </c>
      <c r="E27">
        <v>0</v>
      </c>
      <c r="F27">
        <v>0</v>
      </c>
      <c r="G27">
        <v>0</v>
      </c>
    </row>
    <row r="28" spans="1:7" ht="15" x14ac:dyDescent="0.25">
      <c r="A28" s="242" t="s">
        <v>274</v>
      </c>
      <c r="B28">
        <v>1.1000000000000001</v>
      </c>
      <c r="C28">
        <v>0.9</v>
      </c>
      <c r="D28">
        <v>10.199999999999999</v>
      </c>
      <c r="E28">
        <v>119.3</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464.4</v>
      </c>
      <c r="C31">
        <v>271.8</v>
      </c>
      <c r="D31">
        <v>1668.8</v>
      </c>
      <c r="E31">
        <v>510.4</v>
      </c>
      <c r="F31">
        <v>0</v>
      </c>
      <c r="G31">
        <v>0</v>
      </c>
    </row>
    <row r="32" spans="1:7" ht="15" x14ac:dyDescent="0.25">
      <c r="A32" s="242" t="s">
        <v>276</v>
      </c>
      <c r="B32">
        <v>9.5</v>
      </c>
      <c r="C32">
        <v>0.5</v>
      </c>
      <c r="D32">
        <v>4.4000000000000004</v>
      </c>
      <c r="E32">
        <v>3</v>
      </c>
      <c r="F32">
        <v>0</v>
      </c>
      <c r="G32">
        <v>0</v>
      </c>
    </row>
    <row r="33" spans="1:7" ht="15" x14ac:dyDescent="0.25">
      <c r="A33" s="242" t="s">
        <v>278</v>
      </c>
      <c r="B33">
        <v>0</v>
      </c>
      <c r="C33">
        <v>0</v>
      </c>
      <c r="D33">
        <v>0.5</v>
      </c>
      <c r="E33">
        <v>0.8</v>
      </c>
      <c r="F33">
        <v>0</v>
      </c>
      <c r="G33">
        <v>0</v>
      </c>
    </row>
    <row r="34" spans="1:7" ht="15" x14ac:dyDescent="0.25">
      <c r="A34" s="242" t="s">
        <v>898</v>
      </c>
      <c r="B34">
        <v>0.1</v>
      </c>
      <c r="C34">
        <v>0</v>
      </c>
      <c r="D34">
        <v>0</v>
      </c>
      <c r="E34">
        <v>0</v>
      </c>
      <c r="F34">
        <v>0</v>
      </c>
      <c r="G34">
        <v>0</v>
      </c>
    </row>
    <row r="35" spans="1:7" ht="15" x14ac:dyDescent="0.25">
      <c r="A35" s="242" t="s">
        <v>279</v>
      </c>
      <c r="B35">
        <v>25.7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219.5</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6904.5</v>
      </c>
      <c r="C43">
        <v>4962.3</v>
      </c>
      <c r="D43">
        <v>23313.1</v>
      </c>
      <c r="E43">
        <v>15887.5</v>
      </c>
      <c r="F43">
        <v>1694.5</v>
      </c>
      <c r="G43">
        <v>112</v>
      </c>
    </row>
    <row r="44" spans="1:7" ht="15" x14ac:dyDescent="0.25">
      <c r="A44" s="242" t="s">
        <v>287</v>
      </c>
      <c r="B44">
        <v>3.5</v>
      </c>
      <c r="C44">
        <v>4</v>
      </c>
      <c r="D44">
        <v>30.1</v>
      </c>
      <c r="E44">
        <v>24.1</v>
      </c>
      <c r="F44">
        <v>0</v>
      </c>
      <c r="G44">
        <v>0</v>
      </c>
    </row>
    <row r="45" spans="1:7" ht="15" x14ac:dyDescent="0.25">
      <c r="A45" s="242" t="s">
        <v>288</v>
      </c>
      <c r="B45">
        <v>144.19999999999999</v>
      </c>
      <c r="C45">
        <v>126</v>
      </c>
      <c r="D45">
        <v>178.7</v>
      </c>
      <c r="E45">
        <v>420.7</v>
      </c>
      <c r="F45">
        <v>0</v>
      </c>
      <c r="G45">
        <v>0</v>
      </c>
    </row>
    <row r="46" spans="1:7" ht="15" x14ac:dyDescent="0.25">
      <c r="A46" s="242" t="s">
        <v>289</v>
      </c>
      <c r="B46">
        <v>151.30000000000001</v>
      </c>
      <c r="C46">
        <v>128.4</v>
      </c>
      <c r="D46">
        <v>891</v>
      </c>
      <c r="E46">
        <v>402.6</v>
      </c>
      <c r="F46">
        <v>3.7</v>
      </c>
      <c r="G46">
        <v>0</v>
      </c>
    </row>
    <row r="47" spans="1:7" ht="15" x14ac:dyDescent="0.25">
      <c r="A47" s="242" t="s">
        <v>310</v>
      </c>
      <c r="B47">
        <v>0</v>
      </c>
      <c r="C47">
        <v>0</v>
      </c>
      <c r="D47">
        <v>0</v>
      </c>
      <c r="E47">
        <v>6.5</v>
      </c>
      <c r="F47">
        <v>0</v>
      </c>
      <c r="G47">
        <v>0</v>
      </c>
    </row>
    <row r="48" spans="1:7" ht="15" x14ac:dyDescent="0.25">
      <c r="A48" s="242" t="s">
        <v>290</v>
      </c>
      <c r="B48">
        <v>752.4</v>
      </c>
      <c r="C48">
        <v>342.3</v>
      </c>
      <c r="D48">
        <v>4356.2</v>
      </c>
      <c r="E48">
        <v>1649</v>
      </c>
      <c r="F48">
        <v>0</v>
      </c>
      <c r="G48">
        <v>0</v>
      </c>
    </row>
    <row r="49" spans="1:7" ht="15" x14ac:dyDescent="0.25">
      <c r="A49" s="242" t="s">
        <v>291</v>
      </c>
      <c r="B49">
        <v>44</v>
      </c>
      <c r="C49">
        <v>55</v>
      </c>
      <c r="D49">
        <v>158.80000000000001</v>
      </c>
      <c r="E49">
        <v>267.3</v>
      </c>
      <c r="F49">
        <v>0</v>
      </c>
      <c r="G49">
        <v>0</v>
      </c>
    </row>
    <row r="50" spans="1:7" ht="15" x14ac:dyDescent="0.25">
      <c r="A50" s="242" t="s">
        <v>292</v>
      </c>
      <c r="B50">
        <v>16.7</v>
      </c>
      <c r="C50">
        <v>14</v>
      </c>
      <c r="D50">
        <v>6.7</v>
      </c>
      <c r="E50">
        <v>0</v>
      </c>
      <c r="F50">
        <v>0</v>
      </c>
      <c r="G50">
        <v>0</v>
      </c>
    </row>
    <row r="51" spans="1:7" ht="15" x14ac:dyDescent="0.25">
      <c r="A51" s="242" t="s">
        <v>293</v>
      </c>
      <c r="B51">
        <v>115.5</v>
      </c>
      <c r="C51">
        <v>263.89999999999998</v>
      </c>
      <c r="D51">
        <v>640.20000000000005</v>
      </c>
      <c r="E51">
        <v>579</v>
      </c>
      <c r="F51">
        <v>0</v>
      </c>
      <c r="G51">
        <v>0</v>
      </c>
    </row>
    <row r="52" spans="1:7" ht="15" x14ac:dyDescent="0.25">
      <c r="A52" s="242" t="s">
        <v>384</v>
      </c>
      <c r="B52">
        <v>0</v>
      </c>
      <c r="C52">
        <v>0</v>
      </c>
      <c r="D52">
        <v>9.9</v>
      </c>
      <c r="E52">
        <v>20</v>
      </c>
      <c r="F52">
        <v>0</v>
      </c>
      <c r="G52">
        <v>0</v>
      </c>
    </row>
    <row r="53" spans="1:7" ht="15" x14ac:dyDescent="0.25">
      <c r="A53" s="242" t="s">
        <v>295</v>
      </c>
      <c r="B53">
        <v>290.8</v>
      </c>
      <c r="C53">
        <v>178</v>
      </c>
      <c r="D53">
        <v>643.29999999999995</v>
      </c>
      <c r="E53">
        <v>618.9</v>
      </c>
      <c r="F53">
        <v>10.1</v>
      </c>
      <c r="G53">
        <v>0</v>
      </c>
    </row>
    <row r="54" spans="1:7" ht="15" x14ac:dyDescent="0.25">
      <c r="A54" s="242" t="s">
        <v>296</v>
      </c>
      <c r="B54">
        <v>49.5</v>
      </c>
      <c r="C54">
        <v>26.3</v>
      </c>
      <c r="D54">
        <v>201.3</v>
      </c>
      <c r="E54">
        <v>176.2</v>
      </c>
      <c r="F54">
        <v>0</v>
      </c>
      <c r="G54">
        <v>0</v>
      </c>
    </row>
    <row r="55" spans="1:7" ht="15" x14ac:dyDescent="0.25">
      <c r="A55" s="242" t="s">
        <v>297</v>
      </c>
      <c r="B55">
        <v>0.8</v>
      </c>
      <c r="C55">
        <v>2.9</v>
      </c>
      <c r="D55">
        <v>8.9</v>
      </c>
      <c r="E55">
        <v>11.4</v>
      </c>
      <c r="F55">
        <v>0</v>
      </c>
      <c r="G55">
        <v>0</v>
      </c>
    </row>
    <row r="56" spans="1:7" ht="15" x14ac:dyDescent="0.25">
      <c r="A56" s="242" t="s">
        <v>298</v>
      </c>
      <c r="B56">
        <v>4839.6000000000004</v>
      </c>
      <c r="C56">
        <v>3401.8</v>
      </c>
      <c r="D56">
        <v>14926.7</v>
      </c>
      <c r="E56">
        <v>10533.3</v>
      </c>
      <c r="F56">
        <v>1670.8</v>
      </c>
      <c r="G56">
        <v>112</v>
      </c>
    </row>
    <row r="57" spans="1:7" ht="15" x14ac:dyDescent="0.25">
      <c r="A57" s="242" t="s">
        <v>299</v>
      </c>
      <c r="B57">
        <v>93.3</v>
      </c>
      <c r="C57">
        <v>80.7</v>
      </c>
      <c r="D57">
        <v>203.7</v>
      </c>
      <c r="E57">
        <v>197.5</v>
      </c>
      <c r="F57">
        <v>6</v>
      </c>
      <c r="G57">
        <v>0</v>
      </c>
    </row>
    <row r="58" spans="1:7" ht="15" x14ac:dyDescent="0.25">
      <c r="A58" s="242" t="s">
        <v>300</v>
      </c>
      <c r="B58">
        <v>164.1</v>
      </c>
      <c r="C58">
        <v>107</v>
      </c>
      <c r="D58">
        <v>369.5</v>
      </c>
      <c r="E58">
        <v>234.2</v>
      </c>
      <c r="F58">
        <v>0</v>
      </c>
      <c r="G58">
        <v>0</v>
      </c>
    </row>
    <row r="59" spans="1:7" ht="15" x14ac:dyDescent="0.25">
      <c r="A59" s="242" t="s">
        <v>301</v>
      </c>
      <c r="B59">
        <v>0.3</v>
      </c>
      <c r="C59">
        <v>21.5</v>
      </c>
      <c r="D59">
        <v>0</v>
      </c>
      <c r="E59">
        <v>220.3</v>
      </c>
      <c r="F59">
        <v>0</v>
      </c>
      <c r="G59">
        <v>0</v>
      </c>
    </row>
    <row r="60" spans="1:7" ht="15" x14ac:dyDescent="0.25">
      <c r="A60" s="242" t="s">
        <v>302</v>
      </c>
      <c r="B60">
        <v>89.7</v>
      </c>
      <c r="C60">
        <v>141.19999999999999</v>
      </c>
      <c r="D60">
        <v>335</v>
      </c>
      <c r="E60">
        <v>345.7</v>
      </c>
      <c r="F60">
        <v>3.9</v>
      </c>
      <c r="G60">
        <v>0</v>
      </c>
    </row>
    <row r="61" spans="1:7" ht="15" x14ac:dyDescent="0.25">
      <c r="A61" s="242" t="s">
        <v>385</v>
      </c>
      <c r="B61">
        <v>0</v>
      </c>
      <c r="C61">
        <v>0</v>
      </c>
      <c r="D61">
        <v>7.6</v>
      </c>
      <c r="E61">
        <v>0</v>
      </c>
      <c r="F61">
        <v>0</v>
      </c>
      <c r="G61">
        <v>0</v>
      </c>
    </row>
    <row r="62" spans="1:7" ht="15" x14ac:dyDescent="0.25">
      <c r="A62" s="242" t="s">
        <v>303</v>
      </c>
      <c r="B62">
        <v>11.2</v>
      </c>
      <c r="C62">
        <v>10.5</v>
      </c>
      <c r="D62">
        <v>60.5</v>
      </c>
      <c r="E62">
        <v>55.3</v>
      </c>
      <c r="F62">
        <v>0</v>
      </c>
      <c r="G62">
        <v>0</v>
      </c>
    </row>
    <row r="63" spans="1:7" ht="15" x14ac:dyDescent="0.25">
      <c r="A63" s="242" t="s">
        <v>304</v>
      </c>
      <c r="B63">
        <v>137.69999999999999</v>
      </c>
      <c r="C63">
        <v>59</v>
      </c>
      <c r="D63">
        <v>285.2</v>
      </c>
      <c r="E63">
        <v>125.6</v>
      </c>
      <c r="F63">
        <v>0</v>
      </c>
      <c r="G63">
        <v>0</v>
      </c>
    </row>
    <row r="64" spans="1:7" ht="15" x14ac:dyDescent="0.25">
      <c r="A64" s="242" t="s">
        <v>573</v>
      </c>
      <c r="B64" t="s">
        <v>118</v>
      </c>
      <c r="C64" t="s">
        <v>26</v>
      </c>
      <c r="D64" t="s">
        <v>118</v>
      </c>
      <c r="E64" t="s">
        <v>118</v>
      </c>
      <c r="F64" t="s">
        <v>118</v>
      </c>
      <c r="G64" t="s">
        <v>108</v>
      </c>
    </row>
    <row r="65" spans="1:7" ht="15" x14ac:dyDescent="0.25">
      <c r="A65" s="242" t="s">
        <v>305</v>
      </c>
      <c r="B65">
        <v>10481.1</v>
      </c>
      <c r="C65">
        <v>8758.4</v>
      </c>
      <c r="D65">
        <v>35396.199999999997</v>
      </c>
      <c r="E65">
        <v>27603.200000000001</v>
      </c>
      <c r="F65">
        <v>2182</v>
      </c>
      <c r="G65">
        <v>112</v>
      </c>
    </row>
    <row r="66" spans="1:7" ht="15" x14ac:dyDescent="0.25">
      <c r="A66" s="242" t="s">
        <v>306</v>
      </c>
      <c r="B66">
        <v>2488.8000000000002</v>
      </c>
      <c r="C66">
        <v>1693</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12969.9</v>
      </c>
      <c r="C68">
        <v>10451.4</v>
      </c>
      <c r="D68">
        <v>35396.199999999997</v>
      </c>
      <c r="E68">
        <v>27603.200000000001</v>
      </c>
      <c r="F68">
        <v>2305.5</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7178-111E-46D1-BF8E-0EA5AFAFED50}">
  <dimension ref="A1:G78"/>
  <sheetViews>
    <sheetView topLeftCell="A16" workbookViewId="0">
      <selection activeCell="B7" sqref="B7"/>
    </sheetView>
  </sheetViews>
  <sheetFormatPr defaultRowHeight="13.2" x14ac:dyDescent="0.25"/>
  <cols>
    <col min="1" max="1" width="26.88671875" customWidth="1"/>
    <col min="2" max="2" width="14.6640625" customWidth="1"/>
    <col min="4" max="4" width="11.5546875" customWidth="1"/>
    <col min="5" max="5" width="10.886718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860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v>
      </c>
      <c r="C12">
        <v>19.8</v>
      </c>
      <c r="D12">
        <v>48.9</v>
      </c>
      <c r="E12">
        <v>655.9</v>
      </c>
      <c r="F12">
        <v>0</v>
      </c>
      <c r="G12">
        <v>0</v>
      </c>
    </row>
    <row r="13" spans="1:7" ht="15" x14ac:dyDescent="0.25">
      <c r="A13" s="242" t="s">
        <v>823</v>
      </c>
      <c r="B13">
        <v>0</v>
      </c>
      <c r="C13">
        <v>0</v>
      </c>
      <c r="D13">
        <v>0.8</v>
      </c>
      <c r="E13">
        <v>0</v>
      </c>
      <c r="F13">
        <v>0</v>
      </c>
      <c r="G13">
        <v>0</v>
      </c>
    </row>
    <row r="14" spans="1:7" ht="15" x14ac:dyDescent="0.25">
      <c r="A14" s="242" t="s">
        <v>838</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18.2</v>
      </c>
      <c r="C17">
        <v>0</v>
      </c>
      <c r="D17">
        <v>32.299999999999997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1376.4</v>
      </c>
      <c r="C21">
        <v>1902.5</v>
      </c>
      <c r="D21">
        <v>4243.2</v>
      </c>
      <c r="E21">
        <v>7076.7</v>
      </c>
      <c r="F21">
        <v>473.2</v>
      </c>
      <c r="G21">
        <v>0</v>
      </c>
    </row>
    <row r="22" spans="1:7" ht="15" x14ac:dyDescent="0.25">
      <c r="A22" s="242" t="s">
        <v>27</v>
      </c>
    </row>
    <row r="23" spans="1:7" ht="15" x14ac:dyDescent="0.25">
      <c r="A23" s="242" t="s">
        <v>271</v>
      </c>
      <c r="B23">
        <v>30.1</v>
      </c>
      <c r="C23">
        <v>299.60000000000002</v>
      </c>
      <c r="D23">
        <v>437.9</v>
      </c>
      <c r="E23">
        <v>312.89999999999998</v>
      </c>
      <c r="F23">
        <v>0</v>
      </c>
      <c r="G23">
        <v>0</v>
      </c>
    </row>
    <row r="24" spans="1:7" ht="15" x14ac:dyDescent="0.25">
      <c r="A24" s="242" t="s">
        <v>27</v>
      </c>
    </row>
    <row r="25" spans="1:7" ht="15" x14ac:dyDescent="0.25">
      <c r="A25" s="242" t="s">
        <v>272</v>
      </c>
      <c r="B25">
        <v>2812.7</v>
      </c>
      <c r="C25">
        <v>5491.9</v>
      </c>
      <c r="D25">
        <v>5223.6000000000004</v>
      </c>
      <c r="E25">
        <v>9144.4</v>
      </c>
      <c r="F25">
        <v>272</v>
      </c>
      <c r="G25">
        <v>0</v>
      </c>
    </row>
    <row r="26" spans="1:7" ht="15" x14ac:dyDescent="0.25">
      <c r="A26" s="242" t="s">
        <v>27</v>
      </c>
    </row>
    <row r="27" spans="1:7" ht="15" x14ac:dyDescent="0.25">
      <c r="A27" s="242" t="s">
        <v>273</v>
      </c>
      <c r="B27">
        <v>279</v>
      </c>
      <c r="C27">
        <v>537.4</v>
      </c>
      <c r="D27">
        <v>1057.0999999999999</v>
      </c>
      <c r="E27">
        <v>1638.2</v>
      </c>
      <c r="F27">
        <v>0</v>
      </c>
      <c r="G27">
        <v>0</v>
      </c>
    </row>
    <row r="28" spans="1:7" ht="15" x14ac:dyDescent="0.25">
      <c r="A28" s="242" t="s">
        <v>748</v>
      </c>
      <c r="B28">
        <v>0</v>
      </c>
      <c r="C28">
        <v>0</v>
      </c>
      <c r="D28">
        <v>0</v>
      </c>
      <c r="E28">
        <v>2</v>
      </c>
      <c r="F28">
        <v>0</v>
      </c>
      <c r="G28">
        <v>0</v>
      </c>
    </row>
    <row r="29" spans="1:7" ht="15" x14ac:dyDescent="0.25">
      <c r="A29" s="242" t="s">
        <v>274</v>
      </c>
      <c r="B29">
        <v>1.1000000000000001</v>
      </c>
      <c r="C29">
        <v>0.2</v>
      </c>
      <c r="D29">
        <v>119.1</v>
      </c>
      <c r="E29">
        <v>5.9</v>
      </c>
      <c r="F29">
        <v>0</v>
      </c>
      <c r="G29">
        <v>0</v>
      </c>
    </row>
    <row r="30" spans="1:7" ht="15" x14ac:dyDescent="0.25">
      <c r="A30" s="242" t="s">
        <v>406</v>
      </c>
      <c r="B30">
        <v>0</v>
      </c>
      <c r="C30">
        <v>0</v>
      </c>
      <c r="D30">
        <v>0</v>
      </c>
      <c r="E30">
        <v>67.2</v>
      </c>
      <c r="F30">
        <v>0</v>
      </c>
      <c r="G30">
        <v>0</v>
      </c>
    </row>
    <row r="31" spans="1:7" ht="15" x14ac:dyDescent="0.25">
      <c r="A31" s="242" t="s">
        <v>854</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0.1</v>
      </c>
      <c r="D33">
        <v>0.1</v>
      </c>
      <c r="E33">
        <v>0</v>
      </c>
      <c r="F33">
        <v>0</v>
      </c>
      <c r="G33">
        <v>0</v>
      </c>
    </row>
    <row r="34" spans="1:7" ht="15" x14ac:dyDescent="0.25">
      <c r="A34" s="242" t="s">
        <v>275</v>
      </c>
      <c r="B34">
        <v>272.39999999999998</v>
      </c>
      <c r="C34">
        <v>527.6</v>
      </c>
      <c r="D34">
        <v>509.7</v>
      </c>
      <c r="E34">
        <v>736.3</v>
      </c>
      <c r="F34">
        <v>0</v>
      </c>
      <c r="G34">
        <v>0</v>
      </c>
    </row>
    <row r="35" spans="1:7" ht="15" x14ac:dyDescent="0.25">
      <c r="A35" s="242" t="s">
        <v>276</v>
      </c>
      <c r="B35">
        <v>0.5</v>
      </c>
      <c r="C35">
        <v>3.9</v>
      </c>
      <c r="D35">
        <v>3</v>
      </c>
      <c r="E35">
        <v>3.9</v>
      </c>
      <c r="F35">
        <v>0</v>
      </c>
      <c r="G35">
        <v>0</v>
      </c>
    </row>
    <row r="36" spans="1:7" ht="15" x14ac:dyDescent="0.25">
      <c r="A36" s="242" t="s">
        <v>278</v>
      </c>
      <c r="B36">
        <v>0</v>
      </c>
      <c r="C36">
        <v>0</v>
      </c>
      <c r="D36">
        <v>0.8</v>
      </c>
      <c r="E36">
        <v>1.1000000000000001</v>
      </c>
      <c r="F36">
        <v>0</v>
      </c>
      <c r="G36">
        <v>0</v>
      </c>
    </row>
    <row r="37" spans="1:7" ht="15" x14ac:dyDescent="0.25">
      <c r="A37" s="242" t="s">
        <v>279</v>
      </c>
      <c r="B37">
        <v>5</v>
      </c>
      <c r="C37">
        <v>5.6</v>
      </c>
      <c r="D37">
        <v>6.6</v>
      </c>
      <c r="E37">
        <v>1.8</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2.6</v>
      </c>
      <c r="C42">
        <v>44</v>
      </c>
      <c r="D42">
        <v>192.8</v>
      </c>
      <c r="E42">
        <v>257</v>
      </c>
      <c r="F42">
        <v>0</v>
      </c>
      <c r="G42">
        <v>0</v>
      </c>
    </row>
    <row r="43" spans="1:7" ht="15" x14ac:dyDescent="0.25">
      <c r="A43" s="242" t="s">
        <v>284</v>
      </c>
      <c r="B43">
        <v>2.6</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5579</v>
      </c>
      <c r="C47">
        <v>6947.2</v>
      </c>
      <c r="D47">
        <v>15313.2</v>
      </c>
      <c r="E47">
        <v>22456.1</v>
      </c>
      <c r="F47">
        <v>1875.1</v>
      </c>
      <c r="G47">
        <v>0</v>
      </c>
    </row>
    <row r="48" spans="1:7" ht="15" x14ac:dyDescent="0.25">
      <c r="A48" s="242" t="s">
        <v>287</v>
      </c>
      <c r="B48">
        <v>4</v>
      </c>
      <c r="C48">
        <v>13.4</v>
      </c>
      <c r="D48">
        <v>24.1</v>
      </c>
      <c r="E48">
        <v>22.1</v>
      </c>
      <c r="F48">
        <v>0</v>
      </c>
      <c r="G48">
        <v>0</v>
      </c>
    </row>
    <row r="49" spans="1:7" ht="15" x14ac:dyDescent="0.25">
      <c r="A49" s="242" t="s">
        <v>288</v>
      </c>
      <c r="B49">
        <v>172.4</v>
      </c>
      <c r="C49">
        <v>130</v>
      </c>
      <c r="D49">
        <v>398.6</v>
      </c>
      <c r="E49">
        <v>678.7</v>
      </c>
      <c r="F49">
        <v>3.7</v>
      </c>
      <c r="G49">
        <v>0</v>
      </c>
    </row>
    <row r="50" spans="1:7" ht="15" x14ac:dyDescent="0.25">
      <c r="A50" s="242" t="s">
        <v>289</v>
      </c>
      <c r="B50">
        <v>128.6</v>
      </c>
      <c r="C50">
        <v>982.6</v>
      </c>
      <c r="D50">
        <v>401.9</v>
      </c>
      <c r="E50">
        <v>2760.5</v>
      </c>
      <c r="F50">
        <v>0</v>
      </c>
      <c r="G50">
        <v>0</v>
      </c>
    </row>
    <row r="51" spans="1:7" ht="15" x14ac:dyDescent="0.25">
      <c r="A51" s="242" t="s">
        <v>310</v>
      </c>
      <c r="B51">
        <v>0</v>
      </c>
      <c r="C51">
        <v>0</v>
      </c>
      <c r="D51">
        <v>6.5</v>
      </c>
      <c r="E51">
        <v>0</v>
      </c>
      <c r="F51">
        <v>0</v>
      </c>
      <c r="G51">
        <v>0</v>
      </c>
    </row>
    <row r="52" spans="1:7" ht="15" x14ac:dyDescent="0.25">
      <c r="A52" s="242" t="s">
        <v>290</v>
      </c>
      <c r="B52">
        <v>323.39999999999998</v>
      </c>
      <c r="C52">
        <v>535.4</v>
      </c>
      <c r="D52">
        <v>1649</v>
      </c>
      <c r="E52">
        <v>3631.2</v>
      </c>
      <c r="F52">
        <v>0</v>
      </c>
      <c r="G52">
        <v>0</v>
      </c>
    </row>
    <row r="53" spans="1:7" ht="15" x14ac:dyDescent="0.25">
      <c r="A53" s="242" t="s">
        <v>563</v>
      </c>
      <c r="B53">
        <v>0</v>
      </c>
      <c r="C53">
        <v>29</v>
      </c>
      <c r="D53">
        <v>0</v>
      </c>
      <c r="E53">
        <v>0</v>
      </c>
      <c r="F53">
        <v>0</v>
      </c>
      <c r="G53">
        <v>0</v>
      </c>
    </row>
    <row r="54" spans="1:7" ht="15" x14ac:dyDescent="0.25">
      <c r="A54" s="242" t="s">
        <v>291</v>
      </c>
      <c r="B54">
        <v>92</v>
      </c>
      <c r="C54">
        <v>128.6</v>
      </c>
      <c r="D54">
        <v>226.8</v>
      </c>
      <c r="E54">
        <v>368.1</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269.3</v>
      </c>
      <c r="C57">
        <v>293.10000000000002</v>
      </c>
      <c r="D57">
        <v>558.20000000000005</v>
      </c>
      <c r="E57">
        <v>990.9</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178.3</v>
      </c>
      <c r="C60">
        <v>181.1</v>
      </c>
      <c r="D60">
        <v>612.6</v>
      </c>
      <c r="E60">
        <v>617.1</v>
      </c>
      <c r="F60">
        <v>0</v>
      </c>
      <c r="G60">
        <v>0</v>
      </c>
    </row>
    <row r="61" spans="1:7" ht="15" x14ac:dyDescent="0.25">
      <c r="A61" s="242" t="s">
        <v>296</v>
      </c>
      <c r="B61">
        <v>29.1</v>
      </c>
      <c r="C61">
        <v>41.9</v>
      </c>
      <c r="D61">
        <v>173.3</v>
      </c>
      <c r="E61">
        <v>241.2</v>
      </c>
      <c r="F61">
        <v>0</v>
      </c>
      <c r="G61">
        <v>0</v>
      </c>
    </row>
    <row r="62" spans="1:7" ht="15" x14ac:dyDescent="0.25">
      <c r="A62" s="242" t="s">
        <v>297</v>
      </c>
      <c r="B62">
        <v>2.9</v>
      </c>
      <c r="C62">
        <v>0</v>
      </c>
      <c r="D62">
        <v>11.4</v>
      </c>
      <c r="E62">
        <v>14.3</v>
      </c>
      <c r="F62">
        <v>0</v>
      </c>
      <c r="G62">
        <v>0</v>
      </c>
    </row>
    <row r="63" spans="1:7" ht="15" x14ac:dyDescent="0.25">
      <c r="A63" s="242" t="s">
        <v>298</v>
      </c>
      <c r="B63">
        <v>3846.7</v>
      </c>
      <c r="C63">
        <v>4251.8</v>
      </c>
      <c r="D63">
        <v>10119.299999999999</v>
      </c>
      <c r="E63">
        <v>11447.1</v>
      </c>
      <c r="F63">
        <v>1828.9</v>
      </c>
      <c r="G63">
        <v>0</v>
      </c>
    </row>
    <row r="64" spans="1:7" ht="15" x14ac:dyDescent="0.25">
      <c r="A64" s="242" t="s">
        <v>299</v>
      </c>
      <c r="B64">
        <v>95.6</v>
      </c>
      <c r="C64">
        <v>60</v>
      </c>
      <c r="D64">
        <v>176.3</v>
      </c>
      <c r="E64">
        <v>359.5</v>
      </c>
      <c r="F64">
        <v>0</v>
      </c>
      <c r="G64">
        <v>0</v>
      </c>
    </row>
    <row r="65" spans="1:7" ht="15" x14ac:dyDescent="0.25">
      <c r="A65" s="242" t="s">
        <v>300</v>
      </c>
      <c r="B65">
        <v>124.1</v>
      </c>
      <c r="C65">
        <v>156.1</v>
      </c>
      <c r="D65">
        <v>216.4</v>
      </c>
      <c r="E65">
        <v>410.1</v>
      </c>
      <c r="F65">
        <v>0</v>
      </c>
      <c r="G65">
        <v>0</v>
      </c>
    </row>
    <row r="66" spans="1:7" ht="15" x14ac:dyDescent="0.25">
      <c r="A66" s="242" t="s">
        <v>301</v>
      </c>
      <c r="B66">
        <v>21.5</v>
      </c>
      <c r="C66">
        <v>0</v>
      </c>
      <c r="D66">
        <v>220.3</v>
      </c>
      <c r="E66">
        <v>86.6</v>
      </c>
      <c r="F66">
        <v>0</v>
      </c>
      <c r="G66">
        <v>0</v>
      </c>
    </row>
    <row r="67" spans="1:7" ht="15" x14ac:dyDescent="0.25">
      <c r="A67" s="242" t="s">
        <v>302</v>
      </c>
      <c r="B67">
        <v>154.9</v>
      </c>
      <c r="C67">
        <v>42.5</v>
      </c>
      <c r="D67">
        <v>336.4</v>
      </c>
      <c r="E67">
        <v>457.1</v>
      </c>
      <c r="F67">
        <v>42.5</v>
      </c>
      <c r="G67">
        <v>0</v>
      </c>
    </row>
    <row r="68" spans="1:7" ht="15" x14ac:dyDescent="0.25">
      <c r="A68" s="242" t="s">
        <v>385</v>
      </c>
      <c r="B68">
        <v>0</v>
      </c>
      <c r="C68">
        <v>0</v>
      </c>
      <c r="D68">
        <v>0</v>
      </c>
      <c r="E68">
        <v>1</v>
      </c>
      <c r="F68">
        <v>0</v>
      </c>
      <c r="G68">
        <v>0</v>
      </c>
    </row>
    <row r="69" spans="1:7" ht="15" x14ac:dyDescent="0.25">
      <c r="A69" s="242" t="s">
        <v>303</v>
      </c>
      <c r="B69">
        <v>29.1</v>
      </c>
      <c r="C69">
        <v>26.7</v>
      </c>
      <c r="D69">
        <v>43.1</v>
      </c>
      <c r="E69">
        <v>50.6</v>
      </c>
      <c r="F69">
        <v>0</v>
      </c>
      <c r="G69">
        <v>0</v>
      </c>
    </row>
    <row r="70" spans="1:7" ht="15" x14ac:dyDescent="0.25">
      <c r="A70" s="242" t="s">
        <v>304</v>
      </c>
      <c r="B70">
        <v>93</v>
      </c>
      <c r="C70">
        <v>75</v>
      </c>
      <c r="D70">
        <v>119.3</v>
      </c>
      <c r="E70">
        <v>257.3</v>
      </c>
      <c r="F70">
        <v>0</v>
      </c>
      <c r="G70">
        <v>0</v>
      </c>
    </row>
    <row r="71" spans="1:7" ht="15" x14ac:dyDescent="0.25">
      <c r="A71" s="242" t="s">
        <v>573</v>
      </c>
      <c r="B71" t="s">
        <v>118</v>
      </c>
      <c r="C71" t="s">
        <v>26</v>
      </c>
      <c r="D71" t="s">
        <v>118</v>
      </c>
      <c r="E71" t="s">
        <v>118</v>
      </c>
      <c r="F71" t="s">
        <v>118</v>
      </c>
      <c r="G71" t="s">
        <v>108</v>
      </c>
    </row>
    <row r="72" spans="1:7" ht="15" x14ac:dyDescent="0.25">
      <c r="A72" s="242" t="s">
        <v>305</v>
      </c>
      <c r="B72">
        <v>10098.299999999999</v>
      </c>
      <c r="C72">
        <v>15242.4</v>
      </c>
      <c r="D72">
        <v>26516.7</v>
      </c>
      <c r="E72">
        <v>41541.1</v>
      </c>
      <c r="F72">
        <v>2620.3000000000002</v>
      </c>
      <c r="G72">
        <v>0</v>
      </c>
    </row>
    <row r="73" spans="1:7" ht="15" x14ac:dyDescent="0.25">
      <c r="A73" s="242" t="s">
        <v>306</v>
      </c>
      <c r="B73">
        <v>1778.6</v>
      </c>
      <c r="C73">
        <v>1707.2</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11876.9</v>
      </c>
      <c r="C75">
        <v>16949.599999999999</v>
      </c>
      <c r="D75">
        <v>26516.7</v>
      </c>
      <c r="E75">
        <v>41541.1</v>
      </c>
      <c r="F75">
        <v>2626.4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567</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353-4FB0-4D5A-BD6B-0AF46C9FD651}">
  <dimension ref="A1:G78"/>
  <sheetViews>
    <sheetView topLeftCell="A6" workbookViewId="0">
      <selection activeCell="F75" sqref="F75"/>
    </sheetView>
  </sheetViews>
  <sheetFormatPr defaultRowHeight="13.2" x14ac:dyDescent="0.25"/>
  <cols>
    <col min="1" max="1" width="31.44140625" customWidth="1"/>
    <col min="2" max="2" width="12.6640625" customWidth="1"/>
    <col min="3" max="3" width="10.33203125" customWidth="1"/>
    <col min="4" max="4" width="11.88671875" customWidth="1"/>
    <col min="5" max="5" width="12.88671875" customWidth="1"/>
    <col min="6" max="6" width="12" customWidth="1"/>
    <col min="7" max="7" width="10" customWidth="1"/>
  </cols>
  <sheetData>
    <row r="1" spans="1:7" ht="15" x14ac:dyDescent="0.25">
      <c r="A1" s="242" t="s">
        <v>564</v>
      </c>
    </row>
    <row r="2" spans="1:7" ht="15" x14ac:dyDescent="0.25">
      <c r="A2" s="242" t="s">
        <v>565</v>
      </c>
    </row>
    <row r="3" spans="1:7" ht="15" x14ac:dyDescent="0.25">
      <c r="A3" s="242" t="s">
        <v>857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19.8</v>
      </c>
      <c r="D12">
        <v>46.3</v>
      </c>
      <c r="E12">
        <v>582.20000000000005</v>
      </c>
      <c r="F12">
        <v>0</v>
      </c>
      <c r="G12">
        <v>0</v>
      </c>
    </row>
    <row r="13" spans="1:7" ht="15" x14ac:dyDescent="0.25">
      <c r="A13" s="242" t="s">
        <v>823</v>
      </c>
      <c r="B13">
        <v>0</v>
      </c>
      <c r="C13">
        <v>0</v>
      </c>
      <c r="D13">
        <v>0.8</v>
      </c>
      <c r="E13">
        <v>0</v>
      </c>
      <c r="F13">
        <v>0</v>
      </c>
      <c r="G13">
        <v>0</v>
      </c>
    </row>
    <row r="14" spans="1:7" ht="15" x14ac:dyDescent="0.25">
      <c r="A14" s="242" t="s">
        <v>838</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20.8</v>
      </c>
      <c r="C17">
        <v>0</v>
      </c>
      <c r="D17">
        <v>29.7</v>
      </c>
      <c r="E17">
        <v>54.3</v>
      </c>
      <c r="F17">
        <v>0</v>
      </c>
      <c r="G17">
        <v>0</v>
      </c>
    </row>
    <row r="18" spans="1:7" ht="15" x14ac:dyDescent="0.25">
      <c r="A18" s="242" t="s">
        <v>582</v>
      </c>
      <c r="B18">
        <v>0</v>
      </c>
      <c r="C18">
        <v>10</v>
      </c>
      <c r="D18">
        <v>0</v>
      </c>
      <c r="E18">
        <v>454.8</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1542.3</v>
      </c>
      <c r="C21">
        <v>2090.5</v>
      </c>
      <c r="D21">
        <v>3922.8</v>
      </c>
      <c r="E21">
        <v>6756.1</v>
      </c>
      <c r="F21">
        <v>473.2</v>
      </c>
      <c r="G21">
        <v>0</v>
      </c>
    </row>
    <row r="22" spans="1:7" ht="15" x14ac:dyDescent="0.25">
      <c r="A22" s="242" t="s">
        <v>27</v>
      </c>
    </row>
    <row r="23" spans="1:7" ht="15" x14ac:dyDescent="0.25">
      <c r="A23" s="242" t="s">
        <v>271</v>
      </c>
      <c r="B23">
        <v>30.6</v>
      </c>
      <c r="C23">
        <v>305.2</v>
      </c>
      <c r="D23">
        <v>436.5</v>
      </c>
      <c r="E23">
        <v>306.7</v>
      </c>
      <c r="F23">
        <v>0</v>
      </c>
      <c r="G23">
        <v>0</v>
      </c>
    </row>
    <row r="24" spans="1:7" ht="15" x14ac:dyDescent="0.25">
      <c r="A24" s="242" t="s">
        <v>27</v>
      </c>
    </row>
    <row r="25" spans="1:7" ht="15" x14ac:dyDescent="0.25">
      <c r="A25" s="242" t="s">
        <v>272</v>
      </c>
      <c r="B25">
        <v>2948.9</v>
      </c>
      <c r="C25">
        <v>5763.9</v>
      </c>
      <c r="D25">
        <v>5085.3999999999996</v>
      </c>
      <c r="E25">
        <v>8884.2000000000007</v>
      </c>
      <c r="F25">
        <v>272</v>
      </c>
      <c r="G25">
        <v>0</v>
      </c>
    </row>
    <row r="26" spans="1:7" ht="15" x14ac:dyDescent="0.25">
      <c r="A26" s="242" t="s">
        <v>27</v>
      </c>
    </row>
    <row r="27" spans="1:7" ht="15" x14ac:dyDescent="0.25">
      <c r="A27" s="242" t="s">
        <v>273</v>
      </c>
      <c r="B27">
        <v>277.8</v>
      </c>
      <c r="C27">
        <v>537.6</v>
      </c>
      <c r="D27">
        <v>987.6</v>
      </c>
      <c r="E27">
        <v>1506.1</v>
      </c>
      <c r="F27">
        <v>0</v>
      </c>
      <c r="G27">
        <v>0</v>
      </c>
    </row>
    <row r="28" spans="1:7" ht="15" x14ac:dyDescent="0.25">
      <c r="A28" s="242" t="s">
        <v>748</v>
      </c>
      <c r="B28">
        <v>0</v>
      </c>
      <c r="C28">
        <v>0</v>
      </c>
      <c r="D28">
        <v>0</v>
      </c>
      <c r="E28">
        <v>2</v>
      </c>
      <c r="F28">
        <v>0</v>
      </c>
      <c r="G28">
        <v>0</v>
      </c>
    </row>
    <row r="29" spans="1:7" ht="15" x14ac:dyDescent="0.25">
      <c r="A29" s="242" t="s">
        <v>274</v>
      </c>
      <c r="B29">
        <v>1.2</v>
      </c>
      <c r="C29">
        <v>0.2</v>
      </c>
      <c r="D29">
        <v>119</v>
      </c>
      <c r="E29">
        <v>5.9</v>
      </c>
      <c r="F29">
        <v>0</v>
      </c>
      <c r="G29">
        <v>0</v>
      </c>
    </row>
    <row r="30" spans="1:7" ht="15" x14ac:dyDescent="0.25">
      <c r="A30" s="242" t="s">
        <v>406</v>
      </c>
      <c r="B30">
        <v>0</v>
      </c>
      <c r="C30">
        <v>0</v>
      </c>
      <c r="D30">
        <v>0</v>
      </c>
      <c r="E30">
        <v>67.2</v>
      </c>
      <c r="F30">
        <v>0</v>
      </c>
      <c r="G30">
        <v>0</v>
      </c>
    </row>
    <row r="31" spans="1:7" ht="15" x14ac:dyDescent="0.25">
      <c r="A31" s="242" t="s">
        <v>854</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271</v>
      </c>
      <c r="C34">
        <v>527.20000000000005</v>
      </c>
      <c r="D34">
        <v>440.3</v>
      </c>
      <c r="E34">
        <v>604.9</v>
      </c>
      <c r="F34">
        <v>0</v>
      </c>
      <c r="G34">
        <v>0</v>
      </c>
    </row>
    <row r="35" spans="1:7" ht="15" x14ac:dyDescent="0.25">
      <c r="A35" s="242" t="s">
        <v>276</v>
      </c>
      <c r="B35">
        <v>0.5</v>
      </c>
      <c r="C35">
        <v>4.5</v>
      </c>
      <c r="D35">
        <v>3</v>
      </c>
      <c r="E35">
        <v>3.3</v>
      </c>
      <c r="F35">
        <v>0</v>
      </c>
      <c r="G35">
        <v>0</v>
      </c>
    </row>
    <row r="36" spans="1:7" ht="15" x14ac:dyDescent="0.25">
      <c r="A36" s="242" t="s">
        <v>278</v>
      </c>
      <c r="B36">
        <v>0</v>
      </c>
      <c r="C36">
        <v>0</v>
      </c>
      <c r="D36">
        <v>0.8</v>
      </c>
      <c r="E36">
        <v>1.1000000000000001</v>
      </c>
      <c r="F36">
        <v>0</v>
      </c>
      <c r="G36">
        <v>0</v>
      </c>
    </row>
    <row r="37" spans="1:7" ht="15" x14ac:dyDescent="0.25">
      <c r="A37" s="242" t="s">
        <v>279</v>
      </c>
      <c r="B37">
        <v>5</v>
      </c>
      <c r="C37">
        <v>5.7</v>
      </c>
      <c r="D37">
        <v>6.6</v>
      </c>
      <c r="E37">
        <v>1.7</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44</v>
      </c>
      <c r="D42">
        <v>192.8</v>
      </c>
      <c r="E42">
        <v>257</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6034.7</v>
      </c>
      <c r="C47">
        <v>7488.9</v>
      </c>
      <c r="D47">
        <v>14699.3</v>
      </c>
      <c r="E47">
        <v>21744.6</v>
      </c>
      <c r="F47">
        <v>1792</v>
      </c>
      <c r="G47">
        <v>0</v>
      </c>
    </row>
    <row r="48" spans="1:7" ht="15" x14ac:dyDescent="0.25">
      <c r="A48" s="242" t="s">
        <v>287</v>
      </c>
      <c r="B48">
        <v>4</v>
      </c>
      <c r="C48">
        <v>13.4</v>
      </c>
      <c r="D48">
        <v>24.1</v>
      </c>
      <c r="E48">
        <v>22.1</v>
      </c>
      <c r="F48">
        <v>0</v>
      </c>
      <c r="G48">
        <v>0</v>
      </c>
    </row>
    <row r="49" spans="1:7" ht="15" x14ac:dyDescent="0.25">
      <c r="A49" s="242" t="s">
        <v>288</v>
      </c>
      <c r="B49">
        <v>201.3</v>
      </c>
      <c r="C49">
        <v>150.80000000000001</v>
      </c>
      <c r="D49">
        <v>359.9</v>
      </c>
      <c r="E49">
        <v>656.1</v>
      </c>
      <c r="F49">
        <v>3.7</v>
      </c>
      <c r="G49">
        <v>0</v>
      </c>
    </row>
    <row r="50" spans="1:7" ht="15" x14ac:dyDescent="0.25">
      <c r="A50" s="242" t="s">
        <v>289</v>
      </c>
      <c r="B50">
        <v>137</v>
      </c>
      <c r="C50">
        <v>1044.5999999999999</v>
      </c>
      <c r="D50">
        <v>379</v>
      </c>
      <c r="E50">
        <v>2657.2</v>
      </c>
      <c r="F50">
        <v>0</v>
      </c>
      <c r="G50">
        <v>0</v>
      </c>
    </row>
    <row r="51" spans="1:7" ht="15" x14ac:dyDescent="0.25">
      <c r="A51" s="242" t="s">
        <v>310</v>
      </c>
      <c r="B51">
        <v>0</v>
      </c>
      <c r="C51">
        <v>0</v>
      </c>
      <c r="D51">
        <v>6.5</v>
      </c>
      <c r="E51">
        <v>0</v>
      </c>
      <c r="F51">
        <v>0</v>
      </c>
      <c r="G51">
        <v>0</v>
      </c>
    </row>
    <row r="52" spans="1:7" ht="15" x14ac:dyDescent="0.25">
      <c r="A52" s="242" t="s">
        <v>290</v>
      </c>
      <c r="B52">
        <v>410.2</v>
      </c>
      <c r="C52">
        <v>603.9</v>
      </c>
      <c r="D52">
        <v>1516.5</v>
      </c>
      <c r="E52">
        <v>3505.6</v>
      </c>
      <c r="F52">
        <v>0</v>
      </c>
      <c r="G52">
        <v>0</v>
      </c>
    </row>
    <row r="53" spans="1:7" ht="15" x14ac:dyDescent="0.25">
      <c r="A53" s="242" t="s">
        <v>563</v>
      </c>
      <c r="B53">
        <v>0</v>
      </c>
      <c r="C53">
        <v>29</v>
      </c>
      <c r="D53">
        <v>0</v>
      </c>
      <c r="E53">
        <v>0</v>
      </c>
      <c r="F53">
        <v>0</v>
      </c>
      <c r="G53">
        <v>0</v>
      </c>
    </row>
    <row r="54" spans="1:7" ht="15" x14ac:dyDescent="0.25">
      <c r="A54" s="242" t="s">
        <v>291</v>
      </c>
      <c r="B54">
        <v>89</v>
      </c>
      <c r="C54">
        <v>144.6</v>
      </c>
      <c r="D54">
        <v>226.8</v>
      </c>
      <c r="E54">
        <v>353</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266.39999999999998</v>
      </c>
      <c r="C57">
        <v>327.9</v>
      </c>
      <c r="D57">
        <v>558.20000000000005</v>
      </c>
      <c r="E57">
        <v>971.7</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173.7</v>
      </c>
      <c r="C60">
        <v>181.1</v>
      </c>
      <c r="D60">
        <v>612.6</v>
      </c>
      <c r="E60">
        <v>609.5</v>
      </c>
      <c r="F60">
        <v>0</v>
      </c>
      <c r="G60">
        <v>0</v>
      </c>
    </row>
    <row r="61" spans="1:7" ht="15" x14ac:dyDescent="0.25">
      <c r="A61" s="242" t="s">
        <v>296</v>
      </c>
      <c r="B61">
        <v>50.1</v>
      </c>
      <c r="C61">
        <v>44.6</v>
      </c>
      <c r="D61">
        <v>152.30000000000001</v>
      </c>
      <c r="E61">
        <v>231.1</v>
      </c>
      <c r="F61">
        <v>0</v>
      </c>
      <c r="G61">
        <v>0</v>
      </c>
    </row>
    <row r="62" spans="1:7" ht="15" x14ac:dyDescent="0.25">
      <c r="A62" s="242" t="s">
        <v>297</v>
      </c>
      <c r="B62">
        <v>1.9</v>
      </c>
      <c r="C62">
        <v>0</v>
      </c>
      <c r="D62">
        <v>11.4</v>
      </c>
      <c r="E62">
        <v>14.3</v>
      </c>
      <c r="F62">
        <v>0</v>
      </c>
      <c r="G62">
        <v>0</v>
      </c>
    </row>
    <row r="63" spans="1:7" ht="15" x14ac:dyDescent="0.25">
      <c r="A63" s="242" t="s">
        <v>298</v>
      </c>
      <c r="B63">
        <v>4161.3</v>
      </c>
      <c r="C63">
        <v>4571.3</v>
      </c>
      <c r="D63">
        <v>9729.9</v>
      </c>
      <c r="E63">
        <v>11098.1</v>
      </c>
      <c r="F63">
        <v>1745.9</v>
      </c>
      <c r="G63">
        <v>0</v>
      </c>
    </row>
    <row r="64" spans="1:7" ht="15" x14ac:dyDescent="0.25">
      <c r="A64" s="242" t="s">
        <v>299</v>
      </c>
      <c r="B64">
        <v>98.1</v>
      </c>
      <c r="C64">
        <v>77.5</v>
      </c>
      <c r="D64">
        <v>166.7</v>
      </c>
      <c r="E64">
        <v>342.1</v>
      </c>
      <c r="F64">
        <v>0</v>
      </c>
      <c r="G64">
        <v>0</v>
      </c>
    </row>
    <row r="65" spans="1:7" ht="15" x14ac:dyDescent="0.25">
      <c r="A65" s="242" t="s">
        <v>300</v>
      </c>
      <c r="B65">
        <v>124.1</v>
      </c>
      <c r="C65">
        <v>156.1</v>
      </c>
      <c r="D65">
        <v>216.4</v>
      </c>
      <c r="E65">
        <v>410.1</v>
      </c>
      <c r="F65">
        <v>0</v>
      </c>
      <c r="G65">
        <v>0</v>
      </c>
    </row>
    <row r="66" spans="1:7" ht="15" x14ac:dyDescent="0.25">
      <c r="A66" s="242" t="s">
        <v>301</v>
      </c>
      <c r="B66">
        <v>21.3</v>
      </c>
      <c r="C66">
        <v>0</v>
      </c>
      <c r="D66">
        <v>220.3</v>
      </c>
      <c r="E66">
        <v>86.6</v>
      </c>
      <c r="F66">
        <v>0</v>
      </c>
      <c r="G66">
        <v>0</v>
      </c>
    </row>
    <row r="67" spans="1:7" ht="15" x14ac:dyDescent="0.25">
      <c r="A67" s="242" t="s">
        <v>302</v>
      </c>
      <c r="B67">
        <v>167.2</v>
      </c>
      <c r="C67">
        <v>42.5</v>
      </c>
      <c r="D67">
        <v>336.4</v>
      </c>
      <c r="E67">
        <v>446.9</v>
      </c>
      <c r="F67">
        <v>42.5</v>
      </c>
      <c r="G67">
        <v>0</v>
      </c>
    </row>
    <row r="68" spans="1:7" ht="15" x14ac:dyDescent="0.25">
      <c r="A68" s="242" t="s">
        <v>385</v>
      </c>
      <c r="B68">
        <v>0</v>
      </c>
      <c r="C68">
        <v>0</v>
      </c>
      <c r="D68">
        <v>0</v>
      </c>
      <c r="E68">
        <v>1</v>
      </c>
      <c r="F68">
        <v>0</v>
      </c>
      <c r="G68">
        <v>0</v>
      </c>
    </row>
    <row r="69" spans="1:7" ht="15" x14ac:dyDescent="0.25">
      <c r="A69" s="242" t="s">
        <v>303</v>
      </c>
      <c r="B69">
        <v>28.1</v>
      </c>
      <c r="C69">
        <v>26.7</v>
      </c>
      <c r="D69">
        <v>43.1</v>
      </c>
      <c r="E69">
        <v>50.6</v>
      </c>
      <c r="F69">
        <v>0</v>
      </c>
      <c r="G69">
        <v>0</v>
      </c>
    </row>
    <row r="70" spans="1:7" ht="15" x14ac:dyDescent="0.25">
      <c r="A70" s="242" t="s">
        <v>304</v>
      </c>
      <c r="B70">
        <v>87</v>
      </c>
      <c r="C70">
        <v>75</v>
      </c>
      <c r="D70">
        <v>119.3</v>
      </c>
      <c r="E70">
        <v>225.8</v>
      </c>
      <c r="F70">
        <v>0</v>
      </c>
      <c r="G70">
        <v>0</v>
      </c>
    </row>
    <row r="71" spans="1:7" ht="15" x14ac:dyDescent="0.25">
      <c r="A71" s="242" t="s">
        <v>573</v>
      </c>
      <c r="B71" t="s">
        <v>118</v>
      </c>
      <c r="C71" t="s">
        <v>26</v>
      </c>
      <c r="D71" t="s">
        <v>118</v>
      </c>
      <c r="E71" t="s">
        <v>118</v>
      </c>
      <c r="F71" t="s">
        <v>118</v>
      </c>
      <c r="G71" t="s">
        <v>108</v>
      </c>
    </row>
    <row r="72" spans="1:7" ht="15" x14ac:dyDescent="0.25">
      <c r="A72" s="242" t="s">
        <v>305</v>
      </c>
      <c r="B72">
        <v>10857.7</v>
      </c>
      <c r="C72">
        <v>16249.9</v>
      </c>
      <c r="D72">
        <v>25370.6</v>
      </c>
      <c r="E72">
        <v>40036.9</v>
      </c>
      <c r="F72">
        <v>2537.3000000000002</v>
      </c>
      <c r="G72">
        <v>0</v>
      </c>
    </row>
    <row r="73" spans="1:7" ht="15" x14ac:dyDescent="0.25">
      <c r="A73" s="242" t="s">
        <v>306</v>
      </c>
      <c r="B73">
        <v>1907.9</v>
      </c>
      <c r="C73">
        <v>2011.3</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12765.7</v>
      </c>
      <c r="C75">
        <v>18261.099999999999</v>
      </c>
      <c r="D75">
        <v>25370.6</v>
      </c>
      <c r="E75">
        <v>40036.9</v>
      </c>
      <c r="F75">
        <v>2543.4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D5C7-9053-4B94-B2ED-49C2339EFF42}">
  <dimension ref="A1:G78"/>
  <sheetViews>
    <sheetView topLeftCell="A56" workbookViewId="0">
      <selection activeCell="N71" sqref="N71"/>
    </sheetView>
  </sheetViews>
  <sheetFormatPr defaultRowHeight="13.2" x14ac:dyDescent="0.25"/>
  <cols>
    <col min="1" max="1" width="23.44140625" customWidth="1"/>
  </cols>
  <sheetData>
    <row r="1" spans="1:7" ht="15" x14ac:dyDescent="0.25">
      <c r="A1" s="242" t="s">
        <v>564</v>
      </c>
    </row>
    <row r="2" spans="1:7" ht="15" x14ac:dyDescent="0.25">
      <c r="A2" s="242" t="s">
        <v>565</v>
      </c>
    </row>
    <row r="3" spans="1:7" ht="15" x14ac:dyDescent="0.25">
      <c r="A3" s="242" t="s">
        <v>855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26</v>
      </c>
      <c r="C12">
        <v>19.899999999999999</v>
      </c>
      <c r="D12">
        <v>41.4</v>
      </c>
      <c r="E12">
        <v>425</v>
      </c>
      <c r="F12">
        <v>0</v>
      </c>
      <c r="G12">
        <v>0</v>
      </c>
    </row>
    <row r="13" spans="1:7" ht="15" x14ac:dyDescent="0.25">
      <c r="A13" s="242" t="s">
        <v>823</v>
      </c>
      <c r="B13">
        <v>0</v>
      </c>
      <c r="C13">
        <v>0</v>
      </c>
      <c r="D13">
        <v>0.8</v>
      </c>
      <c r="E13">
        <v>0</v>
      </c>
      <c r="F13">
        <v>0</v>
      </c>
      <c r="G13">
        <v>0</v>
      </c>
    </row>
    <row r="14" spans="1:7" ht="15" x14ac:dyDescent="0.25">
      <c r="A14" s="242" t="s">
        <v>838</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25.7</v>
      </c>
      <c r="C17">
        <v>0</v>
      </c>
      <c r="D17">
        <v>24.8</v>
      </c>
      <c r="E17">
        <v>54.3</v>
      </c>
      <c r="F17">
        <v>0</v>
      </c>
      <c r="G17">
        <v>0</v>
      </c>
    </row>
    <row r="18" spans="1:7" ht="15" x14ac:dyDescent="0.25">
      <c r="A18" s="242" t="s">
        <v>582</v>
      </c>
      <c r="B18">
        <v>0</v>
      </c>
      <c r="C18">
        <v>10</v>
      </c>
      <c r="D18">
        <v>0</v>
      </c>
      <c r="E18">
        <v>297.7</v>
      </c>
      <c r="F18">
        <v>0</v>
      </c>
      <c r="G18">
        <v>0</v>
      </c>
    </row>
    <row r="19" spans="1:7" ht="15" x14ac:dyDescent="0.25">
      <c r="A19" s="242" t="s">
        <v>269</v>
      </c>
      <c r="B19">
        <v>0.3</v>
      </c>
      <c r="C19">
        <v>0.4</v>
      </c>
      <c r="D19">
        <v>0.5</v>
      </c>
      <c r="E19">
        <v>0.2</v>
      </c>
      <c r="F19">
        <v>0</v>
      </c>
      <c r="G19">
        <v>0</v>
      </c>
    </row>
    <row r="20" spans="1:7" ht="15" x14ac:dyDescent="0.25">
      <c r="A20" s="242" t="s">
        <v>27</v>
      </c>
    </row>
    <row r="21" spans="1:7" ht="15" x14ac:dyDescent="0.25">
      <c r="A21" s="242" t="s">
        <v>270</v>
      </c>
      <c r="B21">
        <v>1940.8</v>
      </c>
      <c r="C21">
        <v>2126</v>
      </c>
      <c r="D21">
        <v>3330.9</v>
      </c>
      <c r="E21">
        <v>6554.9</v>
      </c>
      <c r="F21">
        <v>473.2</v>
      </c>
      <c r="G21">
        <v>0</v>
      </c>
    </row>
    <row r="22" spans="1:7" ht="15" x14ac:dyDescent="0.25">
      <c r="A22" s="242" t="s">
        <v>27</v>
      </c>
    </row>
    <row r="23" spans="1:7" ht="15" x14ac:dyDescent="0.25">
      <c r="A23" s="242" t="s">
        <v>271</v>
      </c>
      <c r="B23">
        <v>31.5</v>
      </c>
      <c r="C23">
        <v>225.6</v>
      </c>
      <c r="D23">
        <v>361.2</v>
      </c>
      <c r="E23">
        <v>303.39999999999998</v>
      </c>
      <c r="F23">
        <v>0</v>
      </c>
      <c r="G23">
        <v>0</v>
      </c>
    </row>
    <row r="24" spans="1:7" ht="15" x14ac:dyDescent="0.25">
      <c r="A24" s="242" t="s">
        <v>27</v>
      </c>
    </row>
    <row r="25" spans="1:7" ht="15" x14ac:dyDescent="0.25">
      <c r="A25" s="242" t="s">
        <v>272</v>
      </c>
      <c r="B25">
        <v>3713.5</v>
      </c>
      <c r="C25">
        <v>5763.8</v>
      </c>
      <c r="D25">
        <v>4883.7</v>
      </c>
      <c r="E25">
        <v>8418.2999999999993</v>
      </c>
      <c r="F25">
        <v>272</v>
      </c>
      <c r="G25">
        <v>0</v>
      </c>
    </row>
    <row r="26" spans="1:7" ht="15" x14ac:dyDescent="0.25">
      <c r="A26" s="242" t="s">
        <v>27</v>
      </c>
    </row>
    <row r="27" spans="1:7" ht="15" x14ac:dyDescent="0.25">
      <c r="A27" s="242" t="s">
        <v>273</v>
      </c>
      <c r="B27">
        <v>333.9</v>
      </c>
      <c r="C27">
        <v>668.5</v>
      </c>
      <c r="D27">
        <v>934.3</v>
      </c>
      <c r="E27">
        <v>1370.7</v>
      </c>
      <c r="F27">
        <v>0</v>
      </c>
      <c r="G27">
        <v>0</v>
      </c>
    </row>
    <row r="28" spans="1:7" ht="15" x14ac:dyDescent="0.25">
      <c r="A28" s="242" t="s">
        <v>748</v>
      </c>
      <c r="B28">
        <v>0</v>
      </c>
      <c r="C28">
        <v>0</v>
      </c>
      <c r="D28">
        <v>0</v>
      </c>
      <c r="E28">
        <v>2</v>
      </c>
      <c r="F28">
        <v>0</v>
      </c>
      <c r="G28">
        <v>0</v>
      </c>
    </row>
    <row r="29" spans="1:7" ht="15" x14ac:dyDescent="0.25">
      <c r="A29" s="242" t="s">
        <v>274</v>
      </c>
      <c r="B29">
        <v>1.4</v>
      </c>
      <c r="C29">
        <v>0.5</v>
      </c>
      <c r="D29">
        <v>118.9</v>
      </c>
      <c r="E29">
        <v>5.6</v>
      </c>
      <c r="F29">
        <v>0</v>
      </c>
      <c r="G29">
        <v>0</v>
      </c>
    </row>
    <row r="30" spans="1:7" ht="15" x14ac:dyDescent="0.25">
      <c r="A30" s="242" t="s">
        <v>406</v>
      </c>
      <c r="B30">
        <v>0</v>
      </c>
      <c r="C30">
        <v>0</v>
      </c>
      <c r="D30">
        <v>0</v>
      </c>
      <c r="E30">
        <v>67.2</v>
      </c>
      <c r="F30">
        <v>0</v>
      </c>
      <c r="G30">
        <v>0</v>
      </c>
    </row>
    <row r="31" spans="1:7" ht="15" x14ac:dyDescent="0.25">
      <c r="A31" s="242" t="s">
        <v>854</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657.3</v>
      </c>
      <c r="D34">
        <v>387.9</v>
      </c>
      <c r="E34">
        <v>470.6</v>
      </c>
      <c r="F34">
        <v>0</v>
      </c>
      <c r="G34">
        <v>0</v>
      </c>
    </row>
    <row r="35" spans="1:7" ht="15" x14ac:dyDescent="0.25">
      <c r="A35" s="242" t="s">
        <v>276</v>
      </c>
      <c r="B35">
        <v>0.5</v>
      </c>
      <c r="C35">
        <v>4.5</v>
      </c>
      <c r="D35">
        <v>3</v>
      </c>
      <c r="E35">
        <v>3.3</v>
      </c>
      <c r="F35">
        <v>0</v>
      </c>
      <c r="G35">
        <v>0</v>
      </c>
    </row>
    <row r="36" spans="1:7" ht="15" x14ac:dyDescent="0.25">
      <c r="A36" s="242" t="s">
        <v>278</v>
      </c>
      <c r="B36">
        <v>0</v>
      </c>
      <c r="C36">
        <v>0.2</v>
      </c>
      <c r="D36">
        <v>0.8</v>
      </c>
      <c r="E36">
        <v>0.6</v>
      </c>
      <c r="F36">
        <v>0</v>
      </c>
      <c r="G36">
        <v>0</v>
      </c>
    </row>
    <row r="37" spans="1:7" ht="15" x14ac:dyDescent="0.25">
      <c r="A37" s="242" t="s">
        <v>279</v>
      </c>
      <c r="B37">
        <v>5.7</v>
      </c>
      <c r="C37">
        <v>6</v>
      </c>
      <c r="D37">
        <v>5.9</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63.8</v>
      </c>
      <c r="D42">
        <v>181.8</v>
      </c>
      <c r="E42">
        <v>203.4</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181.8</v>
      </c>
      <c r="E44">
        <v>149.6</v>
      </c>
      <c r="F44">
        <v>0</v>
      </c>
      <c r="G44">
        <v>0</v>
      </c>
    </row>
    <row r="45" spans="1:7" ht="15" x14ac:dyDescent="0.25">
      <c r="A45" s="242" t="s">
        <v>414</v>
      </c>
      <c r="B45">
        <v>0</v>
      </c>
      <c r="C45">
        <v>33.799999999999997</v>
      </c>
      <c r="D45">
        <v>0</v>
      </c>
      <c r="E45">
        <v>33</v>
      </c>
      <c r="F45">
        <v>0</v>
      </c>
      <c r="G45">
        <v>0</v>
      </c>
    </row>
    <row r="46" spans="1:7" ht="15" x14ac:dyDescent="0.25">
      <c r="A46" s="242" t="s">
        <v>27</v>
      </c>
    </row>
    <row r="47" spans="1:7" ht="15" x14ac:dyDescent="0.25">
      <c r="A47" s="242" t="s">
        <v>286</v>
      </c>
      <c r="B47">
        <v>6655.7</v>
      </c>
      <c r="C47">
        <v>8129.2</v>
      </c>
      <c r="D47">
        <v>13938.2</v>
      </c>
      <c r="E47">
        <v>20856.3</v>
      </c>
      <c r="F47">
        <v>1671.1</v>
      </c>
      <c r="G47">
        <v>0</v>
      </c>
    </row>
    <row r="48" spans="1:7" ht="15" x14ac:dyDescent="0.25">
      <c r="A48" s="242" t="s">
        <v>287</v>
      </c>
      <c r="B48">
        <v>4</v>
      </c>
      <c r="C48">
        <v>13.4</v>
      </c>
      <c r="D48">
        <v>24.1</v>
      </c>
      <c r="E48">
        <v>22.1</v>
      </c>
      <c r="F48">
        <v>0</v>
      </c>
      <c r="G48">
        <v>0</v>
      </c>
    </row>
    <row r="49" spans="1:7" ht="15" x14ac:dyDescent="0.25">
      <c r="A49" s="242" t="s">
        <v>288</v>
      </c>
      <c r="B49">
        <v>193.8</v>
      </c>
      <c r="C49">
        <v>164.6</v>
      </c>
      <c r="D49">
        <v>359.9</v>
      </c>
      <c r="E49">
        <v>624.9</v>
      </c>
      <c r="F49">
        <v>0</v>
      </c>
      <c r="G49">
        <v>0</v>
      </c>
    </row>
    <row r="50" spans="1:7" ht="15" x14ac:dyDescent="0.25">
      <c r="A50" s="242" t="s">
        <v>289</v>
      </c>
      <c r="B50">
        <v>135.4</v>
      </c>
      <c r="C50">
        <v>1125</v>
      </c>
      <c r="D50">
        <v>376.9</v>
      </c>
      <c r="E50">
        <v>2540.5</v>
      </c>
      <c r="F50">
        <v>0</v>
      </c>
      <c r="G50">
        <v>0</v>
      </c>
    </row>
    <row r="51" spans="1:7" ht="15" x14ac:dyDescent="0.25">
      <c r="A51" s="242" t="s">
        <v>310</v>
      </c>
      <c r="B51">
        <v>0</v>
      </c>
      <c r="C51">
        <v>0</v>
      </c>
      <c r="D51">
        <v>6.5</v>
      </c>
      <c r="E51">
        <v>0</v>
      </c>
      <c r="F51">
        <v>0</v>
      </c>
      <c r="G51">
        <v>0</v>
      </c>
    </row>
    <row r="52" spans="1:7" ht="15" x14ac:dyDescent="0.25">
      <c r="A52" s="242" t="s">
        <v>290</v>
      </c>
      <c r="B52">
        <v>551.20000000000005</v>
      </c>
      <c r="C52">
        <v>657.9</v>
      </c>
      <c r="D52">
        <v>1340.7</v>
      </c>
      <c r="E52">
        <v>3260</v>
      </c>
      <c r="F52">
        <v>0</v>
      </c>
      <c r="G52">
        <v>0</v>
      </c>
    </row>
    <row r="53" spans="1:7" ht="15" x14ac:dyDescent="0.25">
      <c r="A53" s="242" t="s">
        <v>563</v>
      </c>
      <c r="B53">
        <v>0</v>
      </c>
      <c r="C53">
        <v>29</v>
      </c>
      <c r="D53">
        <v>0</v>
      </c>
      <c r="E53">
        <v>0</v>
      </c>
      <c r="F53">
        <v>0</v>
      </c>
      <c r="G53">
        <v>0</v>
      </c>
    </row>
    <row r="54" spans="1:7" ht="15" x14ac:dyDescent="0.25">
      <c r="A54" s="242" t="s">
        <v>291</v>
      </c>
      <c r="B54">
        <v>108.7</v>
      </c>
      <c r="C54">
        <v>165.2</v>
      </c>
      <c r="D54">
        <v>205.2</v>
      </c>
      <c r="E54">
        <v>331.4</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286.39999999999998</v>
      </c>
      <c r="C57">
        <v>448.2</v>
      </c>
      <c r="D57">
        <v>501.2</v>
      </c>
      <c r="E57">
        <v>924</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179.8</v>
      </c>
      <c r="C60">
        <v>211.4</v>
      </c>
      <c r="D60">
        <v>604.70000000000005</v>
      </c>
      <c r="E60">
        <v>556.70000000000005</v>
      </c>
      <c r="F60">
        <v>0</v>
      </c>
      <c r="G60">
        <v>0</v>
      </c>
    </row>
    <row r="61" spans="1:7" ht="15" x14ac:dyDescent="0.25">
      <c r="A61" s="242" t="s">
        <v>296</v>
      </c>
      <c r="B61">
        <v>57</v>
      </c>
      <c r="C61">
        <v>72.5</v>
      </c>
      <c r="D61">
        <v>145.19999999999999</v>
      </c>
      <c r="E61">
        <v>203</v>
      </c>
      <c r="F61">
        <v>0</v>
      </c>
      <c r="G61">
        <v>0</v>
      </c>
    </row>
    <row r="62" spans="1:7" ht="15" x14ac:dyDescent="0.25">
      <c r="A62" s="242" t="s">
        <v>297</v>
      </c>
      <c r="B62">
        <v>1.9</v>
      </c>
      <c r="C62">
        <v>2</v>
      </c>
      <c r="D62">
        <v>11.4</v>
      </c>
      <c r="E62">
        <v>12.3</v>
      </c>
      <c r="F62">
        <v>0</v>
      </c>
      <c r="G62">
        <v>0</v>
      </c>
    </row>
    <row r="63" spans="1:7" ht="15" x14ac:dyDescent="0.25">
      <c r="A63" s="242" t="s">
        <v>298</v>
      </c>
      <c r="B63">
        <v>4534.1000000000004</v>
      </c>
      <c r="C63">
        <v>4816.8999999999996</v>
      </c>
      <c r="D63">
        <v>9328.4</v>
      </c>
      <c r="E63">
        <v>10818.3</v>
      </c>
      <c r="F63">
        <v>1648.6</v>
      </c>
      <c r="G63">
        <v>0</v>
      </c>
    </row>
    <row r="64" spans="1:7" ht="15" x14ac:dyDescent="0.25">
      <c r="A64" s="242" t="s">
        <v>299</v>
      </c>
      <c r="B64">
        <v>98.1</v>
      </c>
      <c r="C64">
        <v>91</v>
      </c>
      <c r="D64">
        <v>166.7</v>
      </c>
      <c r="E64">
        <v>320.7</v>
      </c>
      <c r="F64">
        <v>0</v>
      </c>
      <c r="G64">
        <v>0</v>
      </c>
    </row>
    <row r="65" spans="1:7" ht="15" x14ac:dyDescent="0.25">
      <c r="A65" s="242" t="s">
        <v>300</v>
      </c>
      <c r="B65">
        <v>150.1</v>
      </c>
      <c r="C65">
        <v>156.1</v>
      </c>
      <c r="D65">
        <v>216.4</v>
      </c>
      <c r="E65">
        <v>410.1</v>
      </c>
      <c r="F65">
        <v>0</v>
      </c>
      <c r="G65">
        <v>0</v>
      </c>
    </row>
    <row r="66" spans="1:7" ht="15" x14ac:dyDescent="0.25">
      <c r="A66" s="242" t="s">
        <v>301</v>
      </c>
      <c r="B66">
        <v>21.3</v>
      </c>
      <c r="C66">
        <v>0</v>
      </c>
      <c r="D66">
        <v>202.2</v>
      </c>
      <c r="E66">
        <v>86.6</v>
      </c>
      <c r="F66">
        <v>0</v>
      </c>
      <c r="G66">
        <v>0</v>
      </c>
    </row>
    <row r="67" spans="1:7" ht="15" x14ac:dyDescent="0.25">
      <c r="A67" s="242" t="s">
        <v>302</v>
      </c>
      <c r="B67">
        <v>192.3</v>
      </c>
      <c r="C67">
        <v>74.400000000000006</v>
      </c>
      <c r="D67">
        <v>305.89999999999998</v>
      </c>
      <c r="E67">
        <v>421.2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98.8</v>
      </c>
      <c r="C70">
        <v>75</v>
      </c>
      <c r="D70">
        <v>85.1</v>
      </c>
      <c r="E70">
        <v>210.2</v>
      </c>
      <c r="F70">
        <v>0</v>
      </c>
      <c r="G70">
        <v>0</v>
      </c>
    </row>
    <row r="71" spans="1:7" ht="15" x14ac:dyDescent="0.25">
      <c r="A71" s="242" t="s">
        <v>573</v>
      </c>
      <c r="B71" t="s">
        <v>109</v>
      </c>
      <c r="C71" t="s">
        <v>443</v>
      </c>
      <c r="D71" t="s">
        <v>118</v>
      </c>
      <c r="E71" t="s">
        <v>118</v>
      </c>
      <c r="F71" t="s">
        <v>118</v>
      </c>
      <c r="G71" t="s">
        <v>108</v>
      </c>
    </row>
    <row r="72" spans="1:7" ht="15" x14ac:dyDescent="0.25">
      <c r="A72" s="242" t="s">
        <v>305</v>
      </c>
      <c r="B72" t="s">
        <v>856</v>
      </c>
      <c r="C72">
        <v>6996.7</v>
      </c>
      <c r="D72">
        <v>23671.4</v>
      </c>
      <c r="E72">
        <v>38132</v>
      </c>
      <c r="F72">
        <v>2416.3000000000002</v>
      </c>
      <c r="G72">
        <v>0</v>
      </c>
    </row>
    <row r="73" spans="1:7" ht="15" x14ac:dyDescent="0.25">
      <c r="A73" s="242" t="s">
        <v>306</v>
      </c>
      <c r="B73">
        <v>2076.6999999999998</v>
      </c>
      <c r="C73">
        <v>2386.8000000000002</v>
      </c>
      <c r="D73">
        <v>0</v>
      </c>
      <c r="E73">
        <v>0</v>
      </c>
      <c r="F73">
        <v>6.1</v>
      </c>
      <c r="G73">
        <v>0</v>
      </c>
    </row>
    <row r="74" spans="1:7" ht="15" x14ac:dyDescent="0.25">
      <c r="A74" s="242" t="s">
        <v>573</v>
      </c>
      <c r="B74" t="s">
        <v>109</v>
      </c>
      <c r="C74" t="s">
        <v>443</v>
      </c>
      <c r="D74" t="s">
        <v>118</v>
      </c>
      <c r="E74" t="s">
        <v>118</v>
      </c>
      <c r="F74" t="s">
        <v>118</v>
      </c>
      <c r="G74" t="s">
        <v>108</v>
      </c>
    </row>
    <row r="75" spans="1:7" ht="15" x14ac:dyDescent="0.25">
      <c r="A75" s="242" t="s">
        <v>307</v>
      </c>
      <c r="B75">
        <v>14780.5</v>
      </c>
      <c r="C75">
        <v>19383.400000000001</v>
      </c>
      <c r="D75">
        <v>23671.4</v>
      </c>
      <c r="E75">
        <v>38132</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109</v>
      </c>
      <c r="C78" t="s">
        <v>443</v>
      </c>
      <c r="D78" t="s">
        <v>118</v>
      </c>
      <c r="E78" t="s">
        <v>118</v>
      </c>
      <c r="F78" t="s">
        <v>118</v>
      </c>
      <c r="G78" t="s">
        <v>108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4567-CF54-45C7-85B1-157D0FB4D51F}">
  <dimension ref="A1:G78"/>
  <sheetViews>
    <sheetView topLeftCell="A60" workbookViewId="0">
      <selection activeCell="B7" sqref="B7"/>
    </sheetView>
  </sheetViews>
  <sheetFormatPr defaultRowHeight="13.2" x14ac:dyDescent="0.25"/>
  <cols>
    <col min="1" max="1" width="23.33203125" customWidth="1"/>
    <col min="2" max="2" width="13.33203125" customWidth="1"/>
    <col min="3" max="3" width="11.33203125" customWidth="1"/>
    <col min="4" max="4" width="13.33203125" customWidth="1"/>
    <col min="5" max="5" width="11.5546875" customWidth="1"/>
    <col min="6" max="6" width="12.5546875" customWidth="1"/>
    <col min="7" max="7" width="13.6640625" customWidth="1"/>
  </cols>
  <sheetData>
    <row r="1" spans="1:7" ht="15" x14ac:dyDescent="0.25">
      <c r="A1" s="242" t="s">
        <v>564</v>
      </c>
    </row>
    <row r="2" spans="1:7" ht="15" x14ac:dyDescent="0.25">
      <c r="A2" s="242" t="s">
        <v>565</v>
      </c>
    </row>
    <row r="3" spans="1:7" ht="15" x14ac:dyDescent="0.25">
      <c r="A3" s="242" t="s">
        <v>853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27.7</v>
      </c>
      <c r="C12">
        <v>19.8</v>
      </c>
      <c r="D12">
        <v>39.799999999999997</v>
      </c>
      <c r="E12">
        <v>339.1</v>
      </c>
      <c r="F12">
        <v>0</v>
      </c>
      <c r="G12">
        <v>0</v>
      </c>
    </row>
    <row r="13" spans="1:7" ht="15" x14ac:dyDescent="0.25">
      <c r="A13" s="242" t="s">
        <v>823</v>
      </c>
      <c r="B13">
        <v>0</v>
      </c>
      <c r="C13">
        <v>0</v>
      </c>
      <c r="D13">
        <v>0.8</v>
      </c>
      <c r="E13">
        <v>0</v>
      </c>
      <c r="F13">
        <v>0</v>
      </c>
      <c r="G13">
        <v>0</v>
      </c>
    </row>
    <row r="14" spans="1:7" ht="15" x14ac:dyDescent="0.25">
      <c r="A14" s="242" t="s">
        <v>838</v>
      </c>
      <c r="B14">
        <v>0</v>
      </c>
      <c r="C14">
        <v>0</v>
      </c>
      <c r="D14">
        <v>2.8</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27.4</v>
      </c>
      <c r="C17">
        <v>0</v>
      </c>
      <c r="D17">
        <v>23.1</v>
      </c>
      <c r="E17">
        <v>54.3</v>
      </c>
      <c r="F17">
        <v>0</v>
      </c>
      <c r="G17">
        <v>0</v>
      </c>
    </row>
    <row r="18" spans="1:7" ht="15" x14ac:dyDescent="0.25">
      <c r="A18" s="242" t="s">
        <v>582</v>
      </c>
      <c r="B18">
        <v>0</v>
      </c>
      <c r="C18">
        <v>10</v>
      </c>
      <c r="D18">
        <v>0</v>
      </c>
      <c r="E18">
        <v>242.7</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2106.1</v>
      </c>
      <c r="C21">
        <v>2458.4</v>
      </c>
      <c r="D21">
        <v>2988.4</v>
      </c>
      <c r="E21">
        <v>6169.3</v>
      </c>
      <c r="F21">
        <v>473.2</v>
      </c>
      <c r="G21">
        <v>0</v>
      </c>
    </row>
    <row r="22" spans="1:7" ht="15" x14ac:dyDescent="0.25">
      <c r="A22" s="242" t="s">
        <v>27</v>
      </c>
    </row>
    <row r="23" spans="1:7" ht="15" x14ac:dyDescent="0.25">
      <c r="A23" s="242" t="s">
        <v>271</v>
      </c>
      <c r="B23">
        <v>28.9</v>
      </c>
      <c r="C23">
        <v>233.2</v>
      </c>
      <c r="D23">
        <v>361.1</v>
      </c>
      <c r="E23">
        <v>277.60000000000002</v>
      </c>
      <c r="F23">
        <v>0</v>
      </c>
      <c r="G23">
        <v>0</v>
      </c>
    </row>
    <row r="24" spans="1:7" ht="15" x14ac:dyDescent="0.25">
      <c r="A24" s="242" t="s">
        <v>27</v>
      </c>
    </row>
    <row r="25" spans="1:7" ht="15" x14ac:dyDescent="0.25">
      <c r="A25" s="242" t="s">
        <v>272</v>
      </c>
      <c r="B25">
        <v>3919.5</v>
      </c>
      <c r="C25">
        <v>5300.8</v>
      </c>
      <c r="D25">
        <v>4742</v>
      </c>
      <c r="E25">
        <v>8152.1</v>
      </c>
      <c r="F25">
        <v>272</v>
      </c>
      <c r="G25">
        <v>0</v>
      </c>
    </row>
    <row r="26" spans="1:7" ht="15" x14ac:dyDescent="0.25">
      <c r="A26" s="242" t="s">
        <v>27</v>
      </c>
    </row>
    <row r="27" spans="1:7" ht="15" x14ac:dyDescent="0.25">
      <c r="A27" s="242" t="s">
        <v>273</v>
      </c>
      <c r="B27">
        <v>334.2</v>
      </c>
      <c r="C27">
        <v>603.6</v>
      </c>
      <c r="D27">
        <v>933.8</v>
      </c>
      <c r="E27">
        <v>1310.4000000000001</v>
      </c>
      <c r="F27">
        <v>0</v>
      </c>
      <c r="G27">
        <v>0</v>
      </c>
    </row>
    <row r="28" spans="1:7" ht="15" x14ac:dyDescent="0.25">
      <c r="A28" s="242" t="s">
        <v>748</v>
      </c>
      <c r="B28">
        <v>0</v>
      </c>
      <c r="C28">
        <v>0</v>
      </c>
      <c r="D28">
        <v>0</v>
      </c>
      <c r="E28">
        <v>2</v>
      </c>
      <c r="F28">
        <v>0</v>
      </c>
      <c r="G28">
        <v>0</v>
      </c>
    </row>
    <row r="29" spans="1:7" ht="15" x14ac:dyDescent="0.25">
      <c r="A29" s="242" t="s">
        <v>274</v>
      </c>
      <c r="B29">
        <v>1.6</v>
      </c>
      <c r="C29">
        <v>0.6</v>
      </c>
      <c r="D29">
        <v>118.7</v>
      </c>
      <c r="E29">
        <v>5.5</v>
      </c>
      <c r="F29">
        <v>0</v>
      </c>
      <c r="G29">
        <v>0</v>
      </c>
    </row>
    <row r="30" spans="1:7" ht="15" x14ac:dyDescent="0.25">
      <c r="A30" s="242" t="s">
        <v>406</v>
      </c>
      <c r="B30">
        <v>0</v>
      </c>
      <c r="C30">
        <v>0</v>
      </c>
      <c r="D30">
        <v>0</v>
      </c>
      <c r="E30">
        <v>67.2</v>
      </c>
      <c r="F30">
        <v>0</v>
      </c>
      <c r="G30">
        <v>0</v>
      </c>
    </row>
    <row r="31" spans="1:7" ht="15" x14ac:dyDescent="0.25">
      <c r="A31" s="242" t="s">
        <v>854</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592.29999999999995</v>
      </c>
      <c r="D34">
        <v>387.9</v>
      </c>
      <c r="E34">
        <v>410.5</v>
      </c>
      <c r="F34">
        <v>0</v>
      </c>
      <c r="G34">
        <v>0</v>
      </c>
    </row>
    <row r="35" spans="1:7" ht="15" x14ac:dyDescent="0.25">
      <c r="A35" s="242" t="s">
        <v>276</v>
      </c>
      <c r="B35">
        <v>0.5</v>
      </c>
      <c r="C35">
        <v>4.7</v>
      </c>
      <c r="D35">
        <v>2.9</v>
      </c>
      <c r="E35">
        <v>3.1</v>
      </c>
      <c r="F35">
        <v>0</v>
      </c>
      <c r="G35">
        <v>0</v>
      </c>
    </row>
    <row r="36" spans="1:7" ht="15" x14ac:dyDescent="0.25">
      <c r="A36" s="242" t="s">
        <v>278</v>
      </c>
      <c r="B36">
        <v>0</v>
      </c>
      <c r="C36">
        <v>0.2</v>
      </c>
      <c r="D36">
        <v>0.6</v>
      </c>
      <c r="E36">
        <v>0.6</v>
      </c>
      <c r="F36">
        <v>0</v>
      </c>
      <c r="G36">
        <v>0</v>
      </c>
    </row>
    <row r="37" spans="1:7" ht="15" x14ac:dyDescent="0.25">
      <c r="A37" s="242" t="s">
        <v>279</v>
      </c>
      <c r="B37">
        <v>5.8</v>
      </c>
      <c r="C37">
        <v>5.8</v>
      </c>
      <c r="D37">
        <v>5.8</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73.8</v>
      </c>
      <c r="D42">
        <v>181.8</v>
      </c>
      <c r="E42">
        <v>159.69999999999999</v>
      </c>
      <c r="F42">
        <v>0</v>
      </c>
      <c r="G42">
        <v>0</v>
      </c>
    </row>
    <row r="43" spans="1:7" ht="15" x14ac:dyDescent="0.25">
      <c r="A43" s="242" t="s">
        <v>284</v>
      </c>
      <c r="B43">
        <v>2.4</v>
      </c>
      <c r="C43">
        <v>20</v>
      </c>
      <c r="D43">
        <v>0</v>
      </c>
      <c r="E43">
        <v>20.8</v>
      </c>
      <c r="F43">
        <v>0</v>
      </c>
      <c r="G43">
        <v>0</v>
      </c>
    </row>
    <row r="44" spans="1:7" ht="15" x14ac:dyDescent="0.25">
      <c r="A44" s="242" t="s">
        <v>285</v>
      </c>
      <c r="B44">
        <v>0</v>
      </c>
      <c r="C44">
        <v>20</v>
      </c>
      <c r="D44">
        <v>181.8</v>
      </c>
      <c r="E44">
        <v>139</v>
      </c>
      <c r="F44">
        <v>0</v>
      </c>
      <c r="G44">
        <v>0</v>
      </c>
    </row>
    <row r="45" spans="1:7" ht="15" x14ac:dyDescent="0.25">
      <c r="A45" s="242" t="s">
        <v>414</v>
      </c>
      <c r="B45">
        <v>0</v>
      </c>
      <c r="C45">
        <v>33.799999999999997</v>
      </c>
      <c r="D45">
        <v>0</v>
      </c>
      <c r="E45">
        <v>0</v>
      </c>
      <c r="F45">
        <v>0</v>
      </c>
      <c r="G45">
        <v>0</v>
      </c>
    </row>
    <row r="46" spans="1:7" ht="15" x14ac:dyDescent="0.25">
      <c r="A46" s="242" t="s">
        <v>27</v>
      </c>
    </row>
    <row r="47" spans="1:7" ht="15" x14ac:dyDescent="0.25">
      <c r="A47" s="242" t="s">
        <v>286</v>
      </c>
      <c r="B47">
        <v>6906.6</v>
      </c>
      <c r="C47">
        <v>8625.7999999999993</v>
      </c>
      <c r="D47">
        <v>13348.4</v>
      </c>
      <c r="E47">
        <v>20161.7</v>
      </c>
      <c r="F47">
        <v>1671.1</v>
      </c>
      <c r="G47">
        <v>0</v>
      </c>
    </row>
    <row r="48" spans="1:7" ht="15" x14ac:dyDescent="0.25">
      <c r="A48" s="242" t="s">
        <v>287</v>
      </c>
      <c r="B48">
        <v>8</v>
      </c>
      <c r="C48">
        <v>13.4</v>
      </c>
      <c r="D48">
        <v>19.7</v>
      </c>
      <c r="E48">
        <v>22.1</v>
      </c>
      <c r="F48">
        <v>0</v>
      </c>
      <c r="G48">
        <v>0</v>
      </c>
    </row>
    <row r="49" spans="1:7" ht="15" x14ac:dyDescent="0.25">
      <c r="A49" s="242" t="s">
        <v>288</v>
      </c>
      <c r="B49">
        <v>224.7</v>
      </c>
      <c r="C49">
        <v>198.8</v>
      </c>
      <c r="D49">
        <v>326.89999999999998</v>
      </c>
      <c r="E49">
        <v>594.6</v>
      </c>
      <c r="F49">
        <v>0</v>
      </c>
      <c r="G49">
        <v>0</v>
      </c>
    </row>
    <row r="50" spans="1:7" ht="15" x14ac:dyDescent="0.25">
      <c r="A50" s="242" t="s">
        <v>289</v>
      </c>
      <c r="B50">
        <v>156.6</v>
      </c>
      <c r="C50">
        <v>1173.2</v>
      </c>
      <c r="D50">
        <v>354.2</v>
      </c>
      <c r="E50">
        <v>2483</v>
      </c>
      <c r="F50">
        <v>0</v>
      </c>
      <c r="G50">
        <v>0</v>
      </c>
    </row>
    <row r="51" spans="1:7" ht="15" x14ac:dyDescent="0.25">
      <c r="A51" s="242" t="s">
        <v>310</v>
      </c>
      <c r="B51">
        <v>0</v>
      </c>
      <c r="C51">
        <v>0</v>
      </c>
      <c r="D51">
        <v>6.5</v>
      </c>
      <c r="E51">
        <v>0</v>
      </c>
      <c r="F51">
        <v>0</v>
      </c>
      <c r="G51">
        <v>0</v>
      </c>
    </row>
    <row r="52" spans="1:7" ht="15" x14ac:dyDescent="0.25">
      <c r="A52" s="242" t="s">
        <v>290</v>
      </c>
      <c r="B52">
        <v>531.6</v>
      </c>
      <c r="C52">
        <v>723.1</v>
      </c>
      <c r="D52">
        <v>1249.9000000000001</v>
      </c>
      <c r="E52">
        <v>3186.1</v>
      </c>
      <c r="F52">
        <v>0</v>
      </c>
      <c r="G52">
        <v>0</v>
      </c>
    </row>
    <row r="53" spans="1:7" ht="15" x14ac:dyDescent="0.25">
      <c r="A53" s="242" t="s">
        <v>563</v>
      </c>
      <c r="B53">
        <v>0</v>
      </c>
      <c r="C53">
        <v>29</v>
      </c>
      <c r="D53">
        <v>0</v>
      </c>
      <c r="E53">
        <v>0</v>
      </c>
      <c r="F53">
        <v>0</v>
      </c>
      <c r="G53">
        <v>0</v>
      </c>
    </row>
    <row r="54" spans="1:7" ht="15" x14ac:dyDescent="0.25">
      <c r="A54" s="242" t="s">
        <v>291</v>
      </c>
      <c r="B54">
        <v>103</v>
      </c>
      <c r="C54">
        <v>187.2</v>
      </c>
      <c r="D54">
        <v>205.2</v>
      </c>
      <c r="E54">
        <v>308.10000000000002</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281.89999999999998</v>
      </c>
      <c r="C57">
        <v>501.3</v>
      </c>
      <c r="D57">
        <v>501.2</v>
      </c>
      <c r="E57">
        <v>882.1</v>
      </c>
      <c r="F57">
        <v>0</v>
      </c>
      <c r="G57">
        <v>0</v>
      </c>
    </row>
    <row r="58" spans="1:7" ht="15" x14ac:dyDescent="0.25">
      <c r="A58" s="242" t="s">
        <v>384</v>
      </c>
      <c r="B58">
        <v>0</v>
      </c>
      <c r="C58">
        <v>0</v>
      </c>
      <c r="D58">
        <v>13</v>
      </c>
      <c r="E58">
        <v>38.4</v>
      </c>
      <c r="F58">
        <v>0</v>
      </c>
      <c r="G58">
        <v>0</v>
      </c>
    </row>
    <row r="59" spans="1:7" ht="15" x14ac:dyDescent="0.25">
      <c r="A59" s="242" t="s">
        <v>294</v>
      </c>
      <c r="B59">
        <v>0</v>
      </c>
      <c r="C59">
        <v>0</v>
      </c>
      <c r="D59">
        <v>0</v>
      </c>
      <c r="E59">
        <v>4.5</v>
      </c>
      <c r="F59">
        <v>0</v>
      </c>
      <c r="G59">
        <v>0</v>
      </c>
    </row>
    <row r="60" spans="1:7" ht="15" x14ac:dyDescent="0.25">
      <c r="A60" s="242" t="s">
        <v>295</v>
      </c>
      <c r="B60">
        <v>238.6</v>
      </c>
      <c r="C60">
        <v>193.8</v>
      </c>
      <c r="D60">
        <v>533.20000000000005</v>
      </c>
      <c r="E60">
        <v>556.70000000000005</v>
      </c>
      <c r="F60">
        <v>0</v>
      </c>
      <c r="G60">
        <v>0</v>
      </c>
    </row>
    <row r="61" spans="1:7" ht="15" x14ac:dyDescent="0.25">
      <c r="A61" s="242" t="s">
        <v>296</v>
      </c>
      <c r="B61">
        <v>51.6</v>
      </c>
      <c r="C61">
        <v>58.5</v>
      </c>
      <c r="D61">
        <v>140.6</v>
      </c>
      <c r="E61">
        <v>203</v>
      </c>
      <c r="F61">
        <v>0</v>
      </c>
      <c r="G61">
        <v>0</v>
      </c>
    </row>
    <row r="62" spans="1:7" ht="15" x14ac:dyDescent="0.25">
      <c r="A62" s="242" t="s">
        <v>297</v>
      </c>
      <c r="B62">
        <v>1.9</v>
      </c>
      <c r="C62">
        <v>2</v>
      </c>
      <c r="D62">
        <v>10.4</v>
      </c>
      <c r="E62">
        <v>12.3</v>
      </c>
      <c r="F62">
        <v>0</v>
      </c>
      <c r="G62">
        <v>0</v>
      </c>
    </row>
    <row r="63" spans="1:7" ht="15" x14ac:dyDescent="0.25">
      <c r="A63" s="242" t="s">
        <v>298</v>
      </c>
      <c r="B63">
        <v>4649.8</v>
      </c>
      <c r="C63">
        <v>5009.8</v>
      </c>
      <c r="D63">
        <v>9071.5</v>
      </c>
      <c r="E63">
        <v>10480.5</v>
      </c>
      <c r="F63">
        <v>1648.6</v>
      </c>
      <c r="G63">
        <v>0</v>
      </c>
    </row>
    <row r="64" spans="1:7" ht="15" x14ac:dyDescent="0.25">
      <c r="A64" s="242" t="s">
        <v>299</v>
      </c>
      <c r="B64">
        <v>98.1</v>
      </c>
      <c r="C64">
        <v>110</v>
      </c>
      <c r="D64">
        <v>166.7</v>
      </c>
      <c r="E64">
        <v>302.89999999999998</v>
      </c>
      <c r="F64">
        <v>0</v>
      </c>
      <c r="G64">
        <v>0</v>
      </c>
    </row>
    <row r="65" spans="1:7" ht="15" x14ac:dyDescent="0.25">
      <c r="A65" s="242" t="s">
        <v>300</v>
      </c>
      <c r="B65">
        <v>175.4</v>
      </c>
      <c r="C65">
        <v>203.3</v>
      </c>
      <c r="D65">
        <v>190.6</v>
      </c>
      <c r="E65">
        <v>358.6</v>
      </c>
      <c r="F65">
        <v>0</v>
      </c>
      <c r="G65">
        <v>0</v>
      </c>
    </row>
    <row r="66" spans="1:7" ht="15" x14ac:dyDescent="0.25">
      <c r="A66" s="242" t="s">
        <v>301</v>
      </c>
      <c r="B66">
        <v>15.9</v>
      </c>
      <c r="C66">
        <v>0</v>
      </c>
      <c r="D66">
        <v>130</v>
      </c>
      <c r="E66">
        <v>86.6</v>
      </c>
      <c r="F66">
        <v>0</v>
      </c>
      <c r="G66">
        <v>0</v>
      </c>
    </row>
    <row r="67" spans="1:7" ht="15" x14ac:dyDescent="0.25">
      <c r="A67" s="242" t="s">
        <v>302</v>
      </c>
      <c r="B67">
        <v>240.9</v>
      </c>
      <c r="C67">
        <v>76.900000000000006</v>
      </c>
      <c r="D67">
        <v>305.89999999999998</v>
      </c>
      <c r="E67">
        <v>411.2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85.8</v>
      </c>
      <c r="C70">
        <v>119</v>
      </c>
      <c r="D70">
        <v>85.1</v>
      </c>
      <c r="E70">
        <v>159.5</v>
      </c>
      <c r="F70">
        <v>0</v>
      </c>
      <c r="G70">
        <v>0</v>
      </c>
    </row>
    <row r="71" spans="1:7" ht="15" x14ac:dyDescent="0.25">
      <c r="A71" s="242" t="s">
        <v>573</v>
      </c>
      <c r="B71" t="s">
        <v>118</v>
      </c>
      <c r="C71" t="s">
        <v>26</v>
      </c>
      <c r="D71" t="s">
        <v>118</v>
      </c>
      <c r="E71" t="s">
        <v>118</v>
      </c>
      <c r="F71" t="s">
        <v>118</v>
      </c>
      <c r="G71" t="s">
        <v>108</v>
      </c>
    </row>
    <row r="72" spans="1:7" ht="15" x14ac:dyDescent="0.25">
      <c r="A72" s="242" t="s">
        <v>305</v>
      </c>
      <c r="B72">
        <v>13325.4</v>
      </c>
      <c r="C72">
        <v>17315.3</v>
      </c>
      <c r="D72">
        <v>22595.1</v>
      </c>
      <c r="E72">
        <v>36570</v>
      </c>
      <c r="F72">
        <v>2416.3000000000002</v>
      </c>
      <c r="G72">
        <v>0</v>
      </c>
    </row>
    <row r="73" spans="1:7" ht="15" x14ac:dyDescent="0.25">
      <c r="A73" s="242" t="s">
        <v>306</v>
      </c>
      <c r="B73">
        <v>2131.4</v>
      </c>
      <c r="C73">
        <v>2763.4</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15456.8</v>
      </c>
      <c r="C75">
        <v>20078.7</v>
      </c>
      <c r="D75">
        <v>22595.1</v>
      </c>
      <c r="E75">
        <v>36570</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533.29999999999995</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3F42-E99C-4AE6-92B5-262F8E77D006}">
  <dimension ref="A1:G75"/>
  <sheetViews>
    <sheetView topLeftCell="A17" workbookViewId="0">
      <selection activeCell="B7" sqref="B7"/>
    </sheetView>
  </sheetViews>
  <sheetFormatPr defaultRowHeight="13.2" x14ac:dyDescent="0.25"/>
  <cols>
    <col min="1" max="1" width="30.6640625" customWidth="1"/>
    <col min="2" max="2" width="14.33203125" customWidth="1"/>
    <col min="3" max="3" width="10.6640625" customWidth="1"/>
    <col min="4" max="4" width="13.33203125" customWidth="1"/>
    <col min="5" max="5" width="12.5546875" customWidth="1"/>
    <col min="6" max="6" width="12.44140625" customWidth="1"/>
    <col min="7" max="7" width="11.88671875" customWidth="1"/>
  </cols>
  <sheetData>
    <row r="1" spans="1:7" ht="15" x14ac:dyDescent="0.25">
      <c r="A1" s="242" t="s">
        <v>564</v>
      </c>
    </row>
    <row r="2" spans="1:7" ht="15" x14ac:dyDescent="0.25">
      <c r="A2" s="242" t="s">
        <v>565</v>
      </c>
    </row>
    <row r="3" spans="1:7" ht="15" x14ac:dyDescent="0.25">
      <c r="A3" s="242" t="s">
        <v>848</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30.7</v>
      </c>
      <c r="C12">
        <v>54.8</v>
      </c>
      <c r="D12">
        <v>36.700000000000003</v>
      </c>
      <c r="E12">
        <v>272.7</v>
      </c>
      <c r="F12">
        <v>0</v>
      </c>
      <c r="G12">
        <v>0</v>
      </c>
    </row>
    <row r="13" spans="1:7" ht="15" x14ac:dyDescent="0.25">
      <c r="A13" s="242" t="s">
        <v>823</v>
      </c>
      <c r="B13">
        <v>0</v>
      </c>
      <c r="C13">
        <v>0</v>
      </c>
      <c r="D13">
        <v>0.8</v>
      </c>
      <c r="E13">
        <v>0</v>
      </c>
      <c r="F13">
        <v>0</v>
      </c>
      <c r="G13">
        <v>0</v>
      </c>
    </row>
    <row r="14" spans="1:7" ht="15" x14ac:dyDescent="0.25">
      <c r="A14" s="242" t="s">
        <v>838</v>
      </c>
      <c r="B14">
        <v>1.9</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28.5</v>
      </c>
      <c r="C17">
        <v>0</v>
      </c>
      <c r="D17">
        <v>22</v>
      </c>
      <c r="E17">
        <v>22</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2338.3000000000002</v>
      </c>
      <c r="C21">
        <v>2534.4</v>
      </c>
      <c r="D21">
        <v>2720.8</v>
      </c>
      <c r="E21">
        <v>6065</v>
      </c>
      <c r="F21">
        <v>473.2</v>
      </c>
      <c r="G21">
        <v>0</v>
      </c>
    </row>
    <row r="22" spans="1:7" ht="15" x14ac:dyDescent="0.25">
      <c r="A22" s="242" t="s">
        <v>27</v>
      </c>
    </row>
    <row r="23" spans="1:7" ht="15" x14ac:dyDescent="0.25">
      <c r="A23" s="242" t="s">
        <v>271</v>
      </c>
      <c r="B23">
        <v>95.9</v>
      </c>
      <c r="C23">
        <v>241.5</v>
      </c>
      <c r="D23">
        <v>288.7</v>
      </c>
      <c r="E23">
        <v>269.3</v>
      </c>
      <c r="F23">
        <v>0</v>
      </c>
      <c r="G23">
        <v>0</v>
      </c>
    </row>
    <row r="24" spans="1:7" ht="15" x14ac:dyDescent="0.25">
      <c r="A24" s="242" t="s">
        <v>27</v>
      </c>
    </row>
    <row r="25" spans="1:7" ht="15" x14ac:dyDescent="0.25">
      <c r="A25" s="242" t="s">
        <v>272</v>
      </c>
      <c r="B25">
        <v>3577.3</v>
      </c>
      <c r="C25">
        <v>5028</v>
      </c>
      <c r="D25">
        <v>4664.1000000000004</v>
      </c>
      <c r="E25">
        <v>7749.7</v>
      </c>
      <c r="F25">
        <v>0</v>
      </c>
      <c r="G25">
        <v>0</v>
      </c>
    </row>
    <row r="26" spans="1:7" ht="15" x14ac:dyDescent="0.25">
      <c r="A26" s="242" t="s">
        <v>27</v>
      </c>
    </row>
    <row r="27" spans="1:7" ht="15" x14ac:dyDescent="0.25">
      <c r="A27" s="242" t="s">
        <v>273</v>
      </c>
      <c r="B27">
        <v>335.8</v>
      </c>
      <c r="C27">
        <v>540.20000000000005</v>
      </c>
      <c r="D27">
        <v>814.8</v>
      </c>
      <c r="E27">
        <v>1137.5</v>
      </c>
      <c r="F27">
        <v>0</v>
      </c>
      <c r="G27">
        <v>0</v>
      </c>
    </row>
    <row r="28" spans="1:7" ht="15" x14ac:dyDescent="0.25">
      <c r="A28" s="242" t="s">
        <v>748</v>
      </c>
      <c r="B28">
        <v>0</v>
      </c>
      <c r="C28">
        <v>0</v>
      </c>
      <c r="D28">
        <v>0</v>
      </c>
      <c r="E28">
        <v>2</v>
      </c>
      <c r="F28">
        <v>0</v>
      </c>
      <c r="G28">
        <v>0</v>
      </c>
    </row>
    <row r="29" spans="1:7" ht="15" x14ac:dyDescent="0.25">
      <c r="A29" s="242" t="s">
        <v>274</v>
      </c>
      <c r="B29">
        <v>2.4</v>
      </c>
      <c r="C29">
        <v>0.9</v>
      </c>
      <c r="D29">
        <v>117.9</v>
      </c>
      <c r="E29">
        <v>5.3</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326.89999999999998</v>
      </c>
      <c r="C32">
        <v>528</v>
      </c>
      <c r="D32">
        <v>387.1</v>
      </c>
      <c r="E32">
        <v>348.6</v>
      </c>
      <c r="F32">
        <v>0</v>
      </c>
      <c r="G32">
        <v>0</v>
      </c>
    </row>
    <row r="33" spans="1:7" ht="15" x14ac:dyDescent="0.25">
      <c r="A33" s="242" t="s">
        <v>276</v>
      </c>
      <c r="B33">
        <v>0.5</v>
      </c>
      <c r="C33">
        <v>5.4</v>
      </c>
      <c r="D33">
        <v>2.9</v>
      </c>
      <c r="E33">
        <v>2.4</v>
      </c>
      <c r="F33">
        <v>0</v>
      </c>
      <c r="G33">
        <v>0</v>
      </c>
    </row>
    <row r="34" spans="1:7" ht="15" x14ac:dyDescent="0.25">
      <c r="A34" s="242" t="s">
        <v>278</v>
      </c>
      <c r="B34">
        <v>0</v>
      </c>
      <c r="C34">
        <v>0.2</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101.8</v>
      </c>
      <c r="D40">
        <v>155.4</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155.4</v>
      </c>
      <c r="E42">
        <v>110.4</v>
      </c>
      <c r="F42">
        <v>0</v>
      </c>
      <c r="G42">
        <v>0</v>
      </c>
    </row>
    <row r="43" spans="1:7" ht="15" x14ac:dyDescent="0.25">
      <c r="A43" s="242" t="s">
        <v>414</v>
      </c>
      <c r="B43">
        <v>0</v>
      </c>
      <c r="C43">
        <v>33.799999999999997</v>
      </c>
      <c r="D43">
        <v>0</v>
      </c>
      <c r="E43">
        <v>0</v>
      </c>
      <c r="F43">
        <v>0</v>
      </c>
      <c r="G43">
        <v>0</v>
      </c>
    </row>
    <row r="44" spans="1:7" ht="15" x14ac:dyDescent="0.25">
      <c r="A44" s="242" t="s">
        <v>27</v>
      </c>
    </row>
    <row r="45" spans="1:7" ht="15" x14ac:dyDescent="0.25">
      <c r="A45" s="242" t="s">
        <v>286</v>
      </c>
      <c r="B45">
        <v>7639.6</v>
      </c>
      <c r="C45">
        <v>8897.7000000000007</v>
      </c>
      <c r="D45">
        <v>12616.1</v>
      </c>
      <c r="E45">
        <v>19748.2</v>
      </c>
      <c r="F45">
        <v>1521.1</v>
      </c>
      <c r="G45">
        <v>0</v>
      </c>
    </row>
    <row r="46" spans="1:7" ht="15" x14ac:dyDescent="0.25">
      <c r="A46" s="242" t="s">
        <v>287</v>
      </c>
      <c r="B46">
        <v>4</v>
      </c>
      <c r="C46">
        <v>17.3</v>
      </c>
      <c r="D46">
        <v>19.7</v>
      </c>
      <c r="E46">
        <v>18.899999999999999</v>
      </c>
      <c r="F46">
        <v>0</v>
      </c>
      <c r="G46">
        <v>0</v>
      </c>
    </row>
    <row r="47" spans="1:7" ht="15" x14ac:dyDescent="0.25">
      <c r="A47" s="242" t="s">
        <v>288</v>
      </c>
      <c r="B47">
        <v>226.5</v>
      </c>
      <c r="C47">
        <v>200.4</v>
      </c>
      <c r="D47">
        <v>326.89999999999998</v>
      </c>
      <c r="E47">
        <v>594.6</v>
      </c>
      <c r="F47">
        <v>0</v>
      </c>
      <c r="G47">
        <v>0</v>
      </c>
    </row>
    <row r="48" spans="1:7" ht="15" x14ac:dyDescent="0.25">
      <c r="A48" s="242" t="s">
        <v>289</v>
      </c>
      <c r="B48">
        <v>168.5</v>
      </c>
      <c r="C48">
        <v>1182.0999999999999</v>
      </c>
      <c r="D48">
        <v>342.2</v>
      </c>
      <c r="E48">
        <v>2447.5</v>
      </c>
      <c r="F48">
        <v>0</v>
      </c>
      <c r="G48">
        <v>0</v>
      </c>
    </row>
    <row r="49" spans="1:7" ht="15" x14ac:dyDescent="0.25">
      <c r="A49" s="242" t="s">
        <v>310</v>
      </c>
      <c r="B49">
        <v>0</v>
      </c>
      <c r="C49">
        <v>0</v>
      </c>
      <c r="D49">
        <v>6.5</v>
      </c>
      <c r="E49">
        <v>0</v>
      </c>
      <c r="F49">
        <v>0</v>
      </c>
      <c r="G49">
        <v>0</v>
      </c>
    </row>
    <row r="50" spans="1:7" ht="15" x14ac:dyDescent="0.25">
      <c r="A50" s="242" t="s">
        <v>290</v>
      </c>
      <c r="B50">
        <v>582.5</v>
      </c>
      <c r="C50">
        <v>693.2</v>
      </c>
      <c r="D50">
        <v>1127.5</v>
      </c>
      <c r="E50">
        <v>3186.1</v>
      </c>
      <c r="F50">
        <v>0</v>
      </c>
      <c r="G50">
        <v>0</v>
      </c>
    </row>
    <row r="51" spans="1:7" ht="15" x14ac:dyDescent="0.25">
      <c r="A51" s="242" t="s">
        <v>563</v>
      </c>
      <c r="B51">
        <v>0</v>
      </c>
      <c r="C51">
        <v>29</v>
      </c>
      <c r="D51">
        <v>0</v>
      </c>
      <c r="E51">
        <v>0</v>
      </c>
      <c r="F51">
        <v>0</v>
      </c>
      <c r="G51">
        <v>0</v>
      </c>
    </row>
    <row r="52" spans="1:7" ht="15" x14ac:dyDescent="0.25">
      <c r="A52" s="242" t="s">
        <v>291</v>
      </c>
      <c r="B52">
        <v>103</v>
      </c>
      <c r="C52">
        <v>187.2</v>
      </c>
      <c r="D52">
        <v>201.6</v>
      </c>
      <c r="E52">
        <v>308.10000000000002</v>
      </c>
      <c r="F52">
        <v>0</v>
      </c>
      <c r="G52">
        <v>0</v>
      </c>
    </row>
    <row r="53" spans="1:7" ht="15" x14ac:dyDescent="0.25">
      <c r="A53" s="242" t="s">
        <v>591</v>
      </c>
      <c r="B53">
        <v>0</v>
      </c>
      <c r="C53">
        <v>20</v>
      </c>
      <c r="D53">
        <v>0</v>
      </c>
      <c r="E53">
        <v>0</v>
      </c>
      <c r="F53">
        <v>0</v>
      </c>
      <c r="G53">
        <v>0</v>
      </c>
    </row>
    <row r="54" spans="1:7" ht="15" x14ac:dyDescent="0.25">
      <c r="A54" s="242" t="s">
        <v>293</v>
      </c>
      <c r="B54">
        <v>319.10000000000002</v>
      </c>
      <c r="C54">
        <v>533</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227.7</v>
      </c>
      <c r="C57">
        <v>201.3</v>
      </c>
      <c r="D57">
        <v>533.20000000000005</v>
      </c>
      <c r="E57">
        <v>548.5</v>
      </c>
      <c r="F57">
        <v>0</v>
      </c>
      <c r="G57">
        <v>0</v>
      </c>
    </row>
    <row r="58" spans="1:7" ht="15" x14ac:dyDescent="0.25">
      <c r="A58" s="242" t="s">
        <v>296</v>
      </c>
      <c r="B58">
        <v>51.6</v>
      </c>
      <c r="C58">
        <v>61.3</v>
      </c>
      <c r="D58">
        <v>140.6</v>
      </c>
      <c r="E58">
        <v>200.1</v>
      </c>
      <c r="F58">
        <v>0</v>
      </c>
      <c r="G58">
        <v>0</v>
      </c>
    </row>
    <row r="59" spans="1:7" ht="15" x14ac:dyDescent="0.25">
      <c r="A59" s="242" t="s">
        <v>297</v>
      </c>
      <c r="B59">
        <v>1</v>
      </c>
      <c r="C59">
        <v>2</v>
      </c>
      <c r="D59">
        <v>10.4</v>
      </c>
      <c r="E59">
        <v>11.5</v>
      </c>
      <c r="F59">
        <v>0</v>
      </c>
      <c r="G59">
        <v>0</v>
      </c>
    </row>
    <row r="60" spans="1:7" ht="15" x14ac:dyDescent="0.25">
      <c r="A60" s="242" t="s">
        <v>298</v>
      </c>
      <c r="B60">
        <v>5181.8</v>
      </c>
      <c r="C60">
        <v>5210.2</v>
      </c>
      <c r="D60">
        <v>8660.7000000000007</v>
      </c>
      <c r="E60">
        <v>10204.6</v>
      </c>
      <c r="F60">
        <v>1498.6</v>
      </c>
      <c r="G60">
        <v>0</v>
      </c>
    </row>
    <row r="61" spans="1:7" ht="15" x14ac:dyDescent="0.25">
      <c r="A61" s="242" t="s">
        <v>299</v>
      </c>
      <c r="B61">
        <v>98.1</v>
      </c>
      <c r="C61">
        <v>110</v>
      </c>
      <c r="D61">
        <v>166.7</v>
      </c>
      <c r="E61">
        <v>302.89999999999998</v>
      </c>
      <c r="F61">
        <v>0</v>
      </c>
      <c r="G61">
        <v>0</v>
      </c>
    </row>
    <row r="62" spans="1:7" ht="15" x14ac:dyDescent="0.25">
      <c r="A62" s="242" t="s">
        <v>300</v>
      </c>
      <c r="B62">
        <v>175.4</v>
      </c>
      <c r="C62">
        <v>203.3</v>
      </c>
      <c r="D62">
        <v>190.6</v>
      </c>
      <c r="E62">
        <v>358.6</v>
      </c>
      <c r="F62">
        <v>0</v>
      </c>
      <c r="G62">
        <v>0</v>
      </c>
    </row>
    <row r="63" spans="1:7" ht="15" x14ac:dyDescent="0.25">
      <c r="A63" s="242" t="s">
        <v>301</v>
      </c>
      <c r="B63">
        <v>111.8</v>
      </c>
      <c r="C63">
        <v>15</v>
      </c>
      <c r="D63">
        <v>25.3</v>
      </c>
      <c r="E63">
        <v>71.2</v>
      </c>
      <c r="F63">
        <v>0</v>
      </c>
      <c r="G63">
        <v>0</v>
      </c>
    </row>
    <row r="64" spans="1:7" ht="15" x14ac:dyDescent="0.25">
      <c r="A64" s="242" t="s">
        <v>302</v>
      </c>
      <c r="B64">
        <v>257.10000000000002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119</v>
      </c>
      <c r="D67">
        <v>54.1</v>
      </c>
      <c r="E67">
        <v>159.5</v>
      </c>
      <c r="F67">
        <v>0</v>
      </c>
      <c r="G67">
        <v>0</v>
      </c>
    </row>
    <row r="68" spans="1:7" ht="15" x14ac:dyDescent="0.25">
      <c r="A68" s="242" t="s">
        <v>573</v>
      </c>
      <c r="B68" t="s">
        <v>118</v>
      </c>
      <c r="C68" t="s">
        <v>26</v>
      </c>
      <c r="D68" t="s">
        <v>118</v>
      </c>
      <c r="E68" t="s">
        <v>118</v>
      </c>
      <c r="F68" t="s">
        <v>118</v>
      </c>
      <c r="G68" t="s">
        <v>108</v>
      </c>
    </row>
    <row r="69" spans="1:7" ht="15" x14ac:dyDescent="0.25">
      <c r="A69" s="242" t="s">
        <v>305</v>
      </c>
      <c r="B69">
        <v>14019.7</v>
      </c>
      <c r="C69">
        <v>17398.5</v>
      </c>
      <c r="D69">
        <v>21296.6</v>
      </c>
      <c r="E69">
        <v>35373.5</v>
      </c>
      <c r="F69">
        <v>1994.3</v>
      </c>
      <c r="G69">
        <v>0</v>
      </c>
    </row>
    <row r="70" spans="1:7" ht="15" x14ac:dyDescent="0.25">
      <c r="A70" s="242" t="s">
        <v>306</v>
      </c>
      <c r="B70">
        <v>2423.1999999999998</v>
      </c>
      <c r="C70">
        <v>2997.5</v>
      </c>
      <c r="D70">
        <v>0</v>
      </c>
      <c r="E70">
        <v>0</v>
      </c>
      <c r="F70">
        <v>6.1</v>
      </c>
      <c r="G70">
        <v>0</v>
      </c>
    </row>
    <row r="71" spans="1:7" ht="15" x14ac:dyDescent="0.25">
      <c r="A71" s="242" t="s">
        <v>573</v>
      </c>
      <c r="B71" t="s">
        <v>118</v>
      </c>
      <c r="C71" t="s">
        <v>26</v>
      </c>
      <c r="D71" t="s">
        <v>118</v>
      </c>
      <c r="E71" t="s">
        <v>118</v>
      </c>
      <c r="F71" t="s">
        <v>118</v>
      </c>
      <c r="G71" t="s">
        <v>108</v>
      </c>
    </row>
    <row r="72" spans="1:7" ht="15" x14ac:dyDescent="0.25">
      <c r="A72" s="242" t="s">
        <v>307</v>
      </c>
      <c r="B72">
        <v>16442.900000000001</v>
      </c>
      <c r="C72">
        <v>20395.900000000001</v>
      </c>
      <c r="D72">
        <v>21296.6</v>
      </c>
      <c r="E72">
        <v>35373.5</v>
      </c>
      <c r="F72">
        <v>2000.4</v>
      </c>
      <c r="G72">
        <v>0</v>
      </c>
    </row>
    <row r="73" spans="1:7" ht="15" x14ac:dyDescent="0.25">
      <c r="A73" s="242" t="s">
        <v>308</v>
      </c>
      <c r="B73" t="s">
        <v>25</v>
      </c>
      <c r="C73" t="s">
        <v>25</v>
      </c>
      <c r="D73">
        <v>0</v>
      </c>
      <c r="E73">
        <v>0</v>
      </c>
      <c r="F73" t="s">
        <v>25</v>
      </c>
      <c r="G73" t="s">
        <v>25</v>
      </c>
    </row>
    <row r="74" spans="1:7" ht="15" x14ac:dyDescent="0.25">
      <c r="A74" s="242" t="s">
        <v>309</v>
      </c>
      <c r="B74">
        <v>0</v>
      </c>
      <c r="C74">
        <v>533.29999999999995</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AEE2-85CF-40B4-8935-1A0A74830A8F}">
  <dimension ref="A1:G75"/>
  <sheetViews>
    <sheetView topLeftCell="A18" workbookViewId="0">
      <selection activeCell="B7" sqref="B7"/>
    </sheetView>
  </sheetViews>
  <sheetFormatPr defaultRowHeight="13.2" x14ac:dyDescent="0.25"/>
  <cols>
    <col min="1" max="1" width="23.6640625" customWidth="1"/>
    <col min="3" max="3" width="14.6640625" customWidth="1"/>
    <col min="4" max="4" width="11.33203125" customWidth="1"/>
    <col min="5" max="5" width="16.5546875" customWidth="1"/>
  </cols>
  <sheetData>
    <row r="1" spans="1:7" ht="15" x14ac:dyDescent="0.25">
      <c r="A1" s="242" t="s">
        <v>564</v>
      </c>
    </row>
    <row r="2" spans="1:7" ht="15" x14ac:dyDescent="0.25">
      <c r="A2" s="242" t="s">
        <v>565</v>
      </c>
    </row>
    <row r="3" spans="1:7" ht="15" x14ac:dyDescent="0.25">
      <c r="A3" s="242" t="s">
        <v>847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577</v>
      </c>
    </row>
    <row r="10" spans="1:7" ht="15" x14ac:dyDescent="0.25">
      <c r="A10" s="242" t="s">
        <v>567</v>
      </c>
    </row>
    <row r="11" spans="1:7" ht="15" x14ac:dyDescent="0.25">
      <c r="A11" s="242" t="s">
        <v>578</v>
      </c>
    </row>
    <row r="12" spans="1:7" ht="15" x14ac:dyDescent="0.25">
      <c r="A12" s="242" t="s">
        <v>268</v>
      </c>
      <c r="B12">
        <v>33.9</v>
      </c>
      <c r="C12">
        <v>89.8</v>
      </c>
      <c r="D12">
        <v>31.6</v>
      </c>
      <c r="E12">
        <v>215.7</v>
      </c>
      <c r="F12">
        <v>0</v>
      </c>
      <c r="G12">
        <v>0</v>
      </c>
    </row>
    <row r="13" spans="1:7" ht="15" x14ac:dyDescent="0.25">
      <c r="A13" s="242" t="s">
        <v>823</v>
      </c>
      <c r="B13">
        <v>0</v>
      </c>
      <c r="C13">
        <v>0</v>
      </c>
      <c r="D13">
        <v>0.8</v>
      </c>
      <c r="E13">
        <v>0</v>
      </c>
      <c r="F13">
        <v>0</v>
      </c>
      <c r="G13">
        <v>0</v>
      </c>
    </row>
    <row r="14" spans="1:7" ht="15" x14ac:dyDescent="0.25">
      <c r="A14" s="242" t="s">
        <v>838</v>
      </c>
      <c r="B14">
        <v>0</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33.6</v>
      </c>
      <c r="C17">
        <v>0</v>
      </c>
      <c r="D17">
        <v>16.899999999999999</v>
      </c>
      <c r="E17">
        <v>0</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2333.3000000000002</v>
      </c>
      <c r="C21">
        <v>2653.5</v>
      </c>
      <c r="D21">
        <v>2559</v>
      </c>
      <c r="E21">
        <v>5911.3</v>
      </c>
      <c r="F21">
        <v>473.2</v>
      </c>
      <c r="G21">
        <v>0</v>
      </c>
    </row>
    <row r="22" spans="1:7" ht="15" x14ac:dyDescent="0.25">
      <c r="A22" s="242" t="s">
        <v>27</v>
      </c>
    </row>
    <row r="23" spans="1:7" ht="15" x14ac:dyDescent="0.25">
      <c r="A23" s="242" t="s">
        <v>271</v>
      </c>
      <c r="B23">
        <v>100.7</v>
      </c>
      <c r="C23">
        <v>311.5</v>
      </c>
      <c r="D23">
        <v>283.8</v>
      </c>
      <c r="E23">
        <v>192.7</v>
      </c>
      <c r="F23">
        <v>0</v>
      </c>
      <c r="G23">
        <v>0</v>
      </c>
    </row>
    <row r="24" spans="1:7" ht="15" x14ac:dyDescent="0.25">
      <c r="A24" s="242" t="s">
        <v>27</v>
      </c>
    </row>
    <row r="25" spans="1:7" ht="15" x14ac:dyDescent="0.25">
      <c r="A25" s="242" t="s">
        <v>272</v>
      </c>
      <c r="B25">
        <v>3645.3</v>
      </c>
      <c r="C25">
        <v>4828</v>
      </c>
      <c r="D25">
        <v>4455.3</v>
      </c>
      <c r="E25">
        <v>7278.1</v>
      </c>
      <c r="F25">
        <v>0</v>
      </c>
      <c r="G25">
        <v>0</v>
      </c>
    </row>
    <row r="26" spans="1:7" ht="15" x14ac:dyDescent="0.25">
      <c r="A26" s="242" t="s">
        <v>27</v>
      </c>
    </row>
    <row r="27" spans="1:7" ht="15" x14ac:dyDescent="0.25">
      <c r="A27" s="242" t="s">
        <v>273</v>
      </c>
      <c r="B27">
        <v>473.6</v>
      </c>
      <c r="C27">
        <v>474.3</v>
      </c>
      <c r="D27">
        <v>814</v>
      </c>
      <c r="E27">
        <v>1052.2</v>
      </c>
      <c r="F27">
        <v>0</v>
      </c>
      <c r="G27">
        <v>0</v>
      </c>
    </row>
    <row r="28" spans="1:7" ht="15" x14ac:dyDescent="0.25">
      <c r="A28" s="242" t="s">
        <v>748</v>
      </c>
      <c r="B28">
        <v>0</v>
      </c>
      <c r="C28">
        <v>0</v>
      </c>
      <c r="D28">
        <v>0</v>
      </c>
      <c r="E28">
        <v>2</v>
      </c>
      <c r="F28">
        <v>0</v>
      </c>
      <c r="G28">
        <v>0</v>
      </c>
    </row>
    <row r="29" spans="1:7" ht="15" x14ac:dyDescent="0.25">
      <c r="A29" s="242" t="s">
        <v>274</v>
      </c>
      <c r="B29">
        <v>1.5</v>
      </c>
      <c r="C29">
        <v>1</v>
      </c>
      <c r="D29">
        <v>117.7</v>
      </c>
      <c r="E29">
        <v>5.0999999999999996</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457.6</v>
      </c>
      <c r="C32">
        <v>462</v>
      </c>
      <c r="D32">
        <v>386.5</v>
      </c>
      <c r="E32">
        <v>263.5</v>
      </c>
      <c r="F32">
        <v>0</v>
      </c>
      <c r="G32">
        <v>0</v>
      </c>
    </row>
    <row r="33" spans="1:7" ht="15" x14ac:dyDescent="0.25">
      <c r="A33" s="242" t="s">
        <v>276</v>
      </c>
      <c r="B33">
        <v>0.5</v>
      </c>
      <c r="C33">
        <v>5.4</v>
      </c>
      <c r="D33">
        <v>2.9</v>
      </c>
      <c r="E33">
        <v>2.2999999999999998</v>
      </c>
      <c r="F33">
        <v>0</v>
      </c>
      <c r="G33">
        <v>0</v>
      </c>
    </row>
    <row r="34" spans="1:7" ht="15" x14ac:dyDescent="0.25">
      <c r="A34" s="242" t="s">
        <v>278</v>
      </c>
      <c r="B34">
        <v>0</v>
      </c>
      <c r="C34">
        <v>0</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135.6</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135.6</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7844.2</v>
      </c>
      <c r="C45">
        <v>8954.7000000000007</v>
      </c>
      <c r="D45">
        <v>12100.4</v>
      </c>
      <c r="E45">
        <v>19032.099999999999</v>
      </c>
      <c r="F45">
        <v>1521.1</v>
      </c>
      <c r="G45">
        <v>0</v>
      </c>
    </row>
    <row r="46" spans="1:7" ht="15" x14ac:dyDescent="0.25">
      <c r="A46" s="242" t="s">
        <v>287</v>
      </c>
      <c r="B46">
        <v>4</v>
      </c>
      <c r="C46">
        <v>17.3</v>
      </c>
      <c r="D46">
        <v>19.7</v>
      </c>
      <c r="E46">
        <v>18.899999999999999</v>
      </c>
      <c r="F46">
        <v>0</v>
      </c>
      <c r="G46">
        <v>0</v>
      </c>
    </row>
    <row r="47" spans="1:7" ht="15" x14ac:dyDescent="0.25">
      <c r="A47" s="242" t="s">
        <v>288</v>
      </c>
      <c r="B47">
        <v>226.4</v>
      </c>
      <c r="C47">
        <v>230.6</v>
      </c>
      <c r="D47">
        <v>326.89999999999998</v>
      </c>
      <c r="E47">
        <v>550.9</v>
      </c>
      <c r="F47">
        <v>0</v>
      </c>
      <c r="G47">
        <v>0</v>
      </c>
    </row>
    <row r="48" spans="1:7" ht="15" x14ac:dyDescent="0.25">
      <c r="A48" s="242" t="s">
        <v>289</v>
      </c>
      <c r="B48">
        <v>166.4</v>
      </c>
      <c r="C48">
        <v>1260</v>
      </c>
      <c r="D48">
        <v>341.8</v>
      </c>
      <c r="E48">
        <v>2326.6</v>
      </c>
      <c r="F48">
        <v>0</v>
      </c>
      <c r="G48">
        <v>0</v>
      </c>
    </row>
    <row r="49" spans="1:7" ht="15" x14ac:dyDescent="0.25">
      <c r="A49" s="242" t="s">
        <v>310</v>
      </c>
      <c r="B49">
        <v>0</v>
      </c>
      <c r="C49">
        <v>0</v>
      </c>
      <c r="D49">
        <v>6.5</v>
      </c>
      <c r="E49">
        <v>0</v>
      </c>
      <c r="F49">
        <v>0</v>
      </c>
      <c r="G49">
        <v>0</v>
      </c>
    </row>
    <row r="50" spans="1:7" ht="15" x14ac:dyDescent="0.25">
      <c r="A50" s="242" t="s">
        <v>290</v>
      </c>
      <c r="B50">
        <v>696.7</v>
      </c>
      <c r="C50">
        <v>718.3</v>
      </c>
      <c r="D50">
        <v>968.3</v>
      </c>
      <c r="E50">
        <v>3052.4</v>
      </c>
      <c r="F50">
        <v>0</v>
      </c>
      <c r="G50">
        <v>0</v>
      </c>
    </row>
    <row r="51" spans="1:7" ht="15" x14ac:dyDescent="0.25">
      <c r="A51" s="242" t="s">
        <v>563</v>
      </c>
      <c r="B51">
        <v>0</v>
      </c>
      <c r="C51">
        <v>29</v>
      </c>
      <c r="D51">
        <v>0</v>
      </c>
      <c r="E51">
        <v>0</v>
      </c>
      <c r="F51">
        <v>0</v>
      </c>
      <c r="G51">
        <v>0</v>
      </c>
    </row>
    <row r="52" spans="1:7" ht="15" x14ac:dyDescent="0.25">
      <c r="A52" s="242" t="s">
        <v>291</v>
      </c>
      <c r="B52">
        <v>164</v>
      </c>
      <c r="C52">
        <v>206.3</v>
      </c>
      <c r="D52">
        <v>144.4</v>
      </c>
      <c r="E52">
        <v>289.39999999999998</v>
      </c>
      <c r="F52">
        <v>0</v>
      </c>
      <c r="G52">
        <v>0</v>
      </c>
    </row>
    <row r="53" spans="1:7" ht="15" x14ac:dyDescent="0.25">
      <c r="A53" s="242" t="s">
        <v>591</v>
      </c>
      <c r="B53">
        <v>0</v>
      </c>
      <c r="C53">
        <v>20</v>
      </c>
      <c r="D53">
        <v>0</v>
      </c>
      <c r="E53">
        <v>0</v>
      </c>
      <c r="F53">
        <v>0</v>
      </c>
      <c r="G53">
        <v>0</v>
      </c>
    </row>
    <row r="54" spans="1:7" ht="15" x14ac:dyDescent="0.25">
      <c r="A54" s="242" t="s">
        <v>293</v>
      </c>
      <c r="B54">
        <v>312.60000000000002</v>
      </c>
      <c r="C54">
        <v>545.79999999999995</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224.7</v>
      </c>
      <c r="C57">
        <v>183.3</v>
      </c>
      <c r="D57">
        <v>533.20000000000005</v>
      </c>
      <c r="E57">
        <v>548.5</v>
      </c>
      <c r="F57">
        <v>0</v>
      </c>
      <c r="G57">
        <v>0</v>
      </c>
    </row>
    <row r="58" spans="1:7" ht="15" x14ac:dyDescent="0.25">
      <c r="A58" s="242" t="s">
        <v>296</v>
      </c>
      <c r="B58">
        <v>58.5</v>
      </c>
      <c r="C58">
        <v>57</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5170.5</v>
      </c>
      <c r="C60">
        <v>5190.3999999999996</v>
      </c>
      <c r="D60">
        <v>8381</v>
      </c>
      <c r="E60">
        <v>9805.6</v>
      </c>
      <c r="F60">
        <v>1498.6</v>
      </c>
      <c r="G60">
        <v>0</v>
      </c>
    </row>
    <row r="61" spans="1:7" ht="15" x14ac:dyDescent="0.25">
      <c r="A61" s="242" t="s">
        <v>299</v>
      </c>
      <c r="B61">
        <v>98.1</v>
      </c>
      <c r="C61">
        <v>91</v>
      </c>
      <c r="D61">
        <v>154.30000000000001</v>
      </c>
      <c r="E61">
        <v>302.89999999999998</v>
      </c>
      <c r="F61">
        <v>0</v>
      </c>
      <c r="G61">
        <v>0</v>
      </c>
    </row>
    <row r="62" spans="1:7" ht="15" x14ac:dyDescent="0.25">
      <c r="A62" s="242" t="s">
        <v>300</v>
      </c>
      <c r="B62">
        <v>209.4</v>
      </c>
      <c r="C62">
        <v>179.2</v>
      </c>
      <c r="D62">
        <v>190.6</v>
      </c>
      <c r="E62">
        <v>358.6</v>
      </c>
      <c r="F62">
        <v>0</v>
      </c>
      <c r="G62">
        <v>0</v>
      </c>
    </row>
    <row r="63" spans="1:7" ht="15" x14ac:dyDescent="0.25">
      <c r="A63" s="242" t="s">
        <v>301</v>
      </c>
      <c r="B63">
        <v>109.8</v>
      </c>
      <c r="C63">
        <v>15</v>
      </c>
      <c r="D63">
        <v>25.3</v>
      </c>
      <c r="E63">
        <v>71.2</v>
      </c>
      <c r="F63">
        <v>0</v>
      </c>
      <c r="G63">
        <v>0</v>
      </c>
    </row>
    <row r="64" spans="1:7" ht="15" x14ac:dyDescent="0.25">
      <c r="A64" s="242" t="s">
        <v>302</v>
      </c>
      <c r="B64">
        <v>270.60000000000002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96</v>
      </c>
      <c r="D67">
        <v>54.1</v>
      </c>
      <c r="E67">
        <v>159.5</v>
      </c>
      <c r="F67">
        <v>0</v>
      </c>
      <c r="G67">
        <v>0</v>
      </c>
    </row>
    <row r="68" spans="1:7" ht="15" x14ac:dyDescent="0.25">
      <c r="A68" s="242" t="s">
        <v>573</v>
      </c>
      <c r="B68" t="s">
        <v>26</v>
      </c>
      <c r="C68" t="s">
        <v>108</v>
      </c>
      <c r="D68" t="s">
        <v>118</v>
      </c>
      <c r="E68" t="s">
        <v>108</v>
      </c>
      <c r="F68" t="s">
        <v>175</v>
      </c>
      <c r="G68" t="s">
        <v>26</v>
      </c>
    </row>
    <row r="69" spans="1:7" ht="15" x14ac:dyDescent="0.25">
      <c r="A69" s="242" t="s">
        <v>305</v>
      </c>
      <c r="B69">
        <v>14433.3</v>
      </c>
      <c r="C69">
        <v>17399.599999999999</v>
      </c>
      <c r="D69">
        <v>20379.599999999999</v>
      </c>
      <c r="E69">
        <v>33813.300000000003</v>
      </c>
      <c r="F69">
        <v>1994.3</v>
      </c>
      <c r="G69">
        <v>0</v>
      </c>
    </row>
    <row r="70" spans="1:7" ht="15" x14ac:dyDescent="0.25">
      <c r="A70" s="242" t="s">
        <v>306</v>
      </c>
      <c r="B70">
        <v>2398.9</v>
      </c>
      <c r="C70">
        <v>3223.7</v>
      </c>
      <c r="D70">
        <v>0</v>
      </c>
      <c r="E70">
        <v>0</v>
      </c>
      <c r="F70">
        <v>6.1</v>
      </c>
      <c r="G70">
        <v>0</v>
      </c>
    </row>
    <row r="71" spans="1:7" ht="15" x14ac:dyDescent="0.25">
      <c r="A71" s="242" t="s">
        <v>573</v>
      </c>
      <c r="B71" t="s">
        <v>26</v>
      </c>
      <c r="C71" t="s">
        <v>108</v>
      </c>
      <c r="D71" t="s">
        <v>118</v>
      </c>
      <c r="E71" t="s">
        <v>108</v>
      </c>
      <c r="F71" t="s">
        <v>175</v>
      </c>
      <c r="G71" t="s">
        <v>26</v>
      </c>
    </row>
    <row r="72" spans="1:7" ht="15" x14ac:dyDescent="0.25">
      <c r="A72" s="242" t="s">
        <v>307</v>
      </c>
      <c r="B72">
        <v>16832.099999999999</v>
      </c>
      <c r="C72">
        <v>20623.3</v>
      </c>
      <c r="D72">
        <v>20379.599999999999</v>
      </c>
      <c r="E72">
        <v>33813.300000000003</v>
      </c>
      <c r="F72">
        <v>2000.4</v>
      </c>
      <c r="G72">
        <v>0</v>
      </c>
    </row>
    <row r="73" spans="1:7" ht="15" x14ac:dyDescent="0.25">
      <c r="A73" s="242" t="s">
        <v>308</v>
      </c>
      <c r="B73" t="s">
        <v>25</v>
      </c>
      <c r="C73" t="s">
        <v>25</v>
      </c>
      <c r="D73">
        <v>0</v>
      </c>
      <c r="E73">
        <v>0</v>
      </c>
      <c r="F73" t="s">
        <v>25</v>
      </c>
      <c r="G73" t="s">
        <v>25</v>
      </c>
    </row>
    <row r="74" spans="1:7" ht="15" x14ac:dyDescent="0.25">
      <c r="A74" s="242" t="s">
        <v>309</v>
      </c>
      <c r="B74">
        <v>50</v>
      </c>
      <c r="C74">
        <v>533.29999999999995</v>
      </c>
      <c r="D74" t="s">
        <v>25</v>
      </c>
      <c r="E74" t="s">
        <v>25</v>
      </c>
      <c r="F74">
        <v>0</v>
      </c>
      <c r="G74">
        <v>0</v>
      </c>
    </row>
    <row r="75" spans="1:7" ht="15" x14ac:dyDescent="0.25">
      <c r="A75" s="242" t="s">
        <v>573</v>
      </c>
      <c r="B75" t="s">
        <v>26</v>
      </c>
      <c r="C75" t="s">
        <v>108</v>
      </c>
      <c r="D75" t="s">
        <v>118</v>
      </c>
      <c r="E75" t="s">
        <v>108</v>
      </c>
      <c r="F75" t="s">
        <v>175</v>
      </c>
      <c r="G75" t="s">
        <v>26</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DF0B-DCBB-4B66-9631-559E98702E05}">
  <dimension ref="A1:G75"/>
  <sheetViews>
    <sheetView topLeftCell="A14" workbookViewId="0">
      <selection activeCell="A9" sqref="A9:A75"/>
    </sheetView>
  </sheetViews>
  <sheetFormatPr defaultRowHeight="13.2" x14ac:dyDescent="0.25"/>
  <cols>
    <col min="1" max="1" width="30.44140625" customWidth="1"/>
    <col min="2" max="2" width="14" customWidth="1"/>
    <col min="3" max="3" width="11.88671875" customWidth="1"/>
    <col min="4" max="4" width="13.33203125" customWidth="1"/>
    <col min="5" max="5" width="11.6640625" customWidth="1"/>
    <col min="6" max="6" width="15.33203125" customWidth="1"/>
  </cols>
  <sheetData>
    <row r="1" spans="1:7" ht="15" x14ac:dyDescent="0.25">
      <c r="A1" s="242" t="s">
        <v>564</v>
      </c>
    </row>
    <row r="2" spans="1:7" ht="15" x14ac:dyDescent="0.25">
      <c r="A2" s="242" t="s">
        <v>565</v>
      </c>
    </row>
    <row r="3" spans="1:7" ht="15" x14ac:dyDescent="0.25">
      <c r="A3" s="242" t="s">
        <v>835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836</v>
      </c>
      <c r="C9" t="s">
        <v>837</v>
      </c>
      <c r="D9" t="s">
        <v>435</v>
      </c>
      <c r="E9" t="s">
        <v>531</v>
      </c>
      <c r="F9" t="s">
        <v>572</v>
      </c>
      <c r="G9" t="s">
        <v>409</v>
      </c>
    </row>
    <row r="10" spans="1:7" ht="15" x14ac:dyDescent="0.25">
      <c r="A10" s="242" t="s">
        <v>573</v>
      </c>
      <c r="B10" t="s">
        <v>26</v>
      </c>
      <c r="C10" t="s">
        <v>118</v>
      </c>
      <c r="D10" t="s">
        <v>118</v>
      </c>
      <c r="E10" t="s">
        <v>118</v>
      </c>
      <c r="F10" t="s">
        <v>118</v>
      </c>
      <c r="G10" t="s">
        <v>108</v>
      </c>
    </row>
    <row r="11" spans="1:7" ht="15" x14ac:dyDescent="0.25">
      <c r="A11" s="242" t="s">
        <v>27</v>
      </c>
    </row>
    <row r="12" spans="1:7" ht="15" x14ac:dyDescent="0.25">
      <c r="A12" s="242" t="s">
        <v>268</v>
      </c>
      <c r="B12">
        <v>40</v>
      </c>
      <c r="C12">
        <v>89.8</v>
      </c>
      <c r="D12">
        <v>25.6</v>
      </c>
      <c r="E12">
        <v>151.69999999999999</v>
      </c>
      <c r="F12">
        <v>0</v>
      </c>
      <c r="G12">
        <v>0</v>
      </c>
    </row>
    <row r="13" spans="1:7" ht="15" x14ac:dyDescent="0.25">
      <c r="A13" s="242" t="s">
        <v>823</v>
      </c>
      <c r="B13">
        <v>0</v>
      </c>
      <c r="C13">
        <v>0</v>
      </c>
      <c r="D13">
        <v>0.8</v>
      </c>
      <c r="E13">
        <v>0</v>
      </c>
      <c r="F13">
        <v>0</v>
      </c>
      <c r="G13">
        <v>0</v>
      </c>
    </row>
    <row r="14" spans="1:7" ht="15" x14ac:dyDescent="0.25">
      <c r="A14" s="242" t="s">
        <v>838</v>
      </c>
      <c r="B14">
        <v>0.9</v>
      </c>
      <c r="C14">
        <v>0</v>
      </c>
      <c r="D14">
        <v>0</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38.700000000000003</v>
      </c>
      <c r="C17">
        <v>0</v>
      </c>
      <c r="D17">
        <v>11.8</v>
      </c>
      <c r="E17">
        <v>0</v>
      </c>
      <c r="F17">
        <v>0</v>
      </c>
      <c r="G17">
        <v>0</v>
      </c>
    </row>
    <row r="18" spans="1:7" ht="15" x14ac:dyDescent="0.25">
      <c r="A18" s="242" t="s">
        <v>582</v>
      </c>
      <c r="B18">
        <v>0</v>
      </c>
      <c r="C18">
        <v>45</v>
      </c>
      <c r="D18">
        <v>0</v>
      </c>
      <c r="E18">
        <v>144.5</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2346.5</v>
      </c>
      <c r="C21">
        <v>2617.5</v>
      </c>
      <c r="D21">
        <v>2428.8000000000002</v>
      </c>
      <c r="E21">
        <v>5731.4</v>
      </c>
      <c r="F21">
        <v>447</v>
      </c>
      <c r="G21">
        <v>0</v>
      </c>
    </row>
    <row r="22" spans="1:7" ht="15" x14ac:dyDescent="0.25">
      <c r="A22" s="242" t="s">
        <v>27</v>
      </c>
    </row>
    <row r="23" spans="1:7" ht="15" x14ac:dyDescent="0.25">
      <c r="A23" s="242" t="s">
        <v>271</v>
      </c>
      <c r="B23">
        <v>101.6</v>
      </c>
      <c r="C23">
        <v>314.10000000000002</v>
      </c>
      <c r="D23">
        <v>281.2</v>
      </c>
      <c r="E23">
        <v>187.1</v>
      </c>
      <c r="F23">
        <v>0</v>
      </c>
      <c r="G23">
        <v>0</v>
      </c>
    </row>
    <row r="24" spans="1:7" ht="15" x14ac:dyDescent="0.25">
      <c r="A24" s="242" t="s">
        <v>27</v>
      </c>
    </row>
    <row r="25" spans="1:7" ht="15" x14ac:dyDescent="0.25">
      <c r="A25" s="242" t="s">
        <v>272</v>
      </c>
      <c r="B25">
        <v>3059.2</v>
      </c>
      <c r="C25">
        <v>5304</v>
      </c>
      <c r="D25">
        <v>4455.3</v>
      </c>
      <c r="E25">
        <v>6819.5</v>
      </c>
      <c r="F25">
        <v>0</v>
      </c>
      <c r="G25">
        <v>0</v>
      </c>
    </row>
    <row r="26" spans="1:7" ht="15" x14ac:dyDescent="0.25">
      <c r="A26" s="242" t="s">
        <v>27</v>
      </c>
    </row>
    <row r="27" spans="1:7" ht="15" x14ac:dyDescent="0.25">
      <c r="A27" s="242" t="s">
        <v>273</v>
      </c>
      <c r="B27">
        <v>635.70000000000005</v>
      </c>
      <c r="C27">
        <v>405.8</v>
      </c>
      <c r="D27">
        <v>542</v>
      </c>
      <c r="E27">
        <v>771.2</v>
      </c>
      <c r="F27">
        <v>0</v>
      </c>
      <c r="G27">
        <v>0</v>
      </c>
    </row>
    <row r="28" spans="1:7" ht="15" x14ac:dyDescent="0.25">
      <c r="A28" s="242" t="s">
        <v>748</v>
      </c>
      <c r="B28">
        <v>0</v>
      </c>
      <c r="C28">
        <v>0</v>
      </c>
      <c r="D28">
        <v>0</v>
      </c>
      <c r="E28">
        <v>2</v>
      </c>
      <c r="F28">
        <v>0</v>
      </c>
      <c r="G28">
        <v>0</v>
      </c>
    </row>
    <row r="29" spans="1:7" ht="15" x14ac:dyDescent="0.25">
      <c r="A29" s="242" t="s">
        <v>274</v>
      </c>
      <c r="B29">
        <v>43.4</v>
      </c>
      <c r="C29">
        <v>1.4</v>
      </c>
      <c r="D29">
        <v>117.7</v>
      </c>
      <c r="E29">
        <v>4.7</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577.1</v>
      </c>
      <c r="C32">
        <v>392.8</v>
      </c>
      <c r="D32">
        <v>189.1</v>
      </c>
      <c r="E32">
        <v>140.69999999999999</v>
      </c>
      <c r="F32">
        <v>0</v>
      </c>
      <c r="G32">
        <v>0</v>
      </c>
    </row>
    <row r="33" spans="1:7" ht="15" x14ac:dyDescent="0.25">
      <c r="A33" s="242" t="s">
        <v>276</v>
      </c>
      <c r="B33">
        <v>0.5</v>
      </c>
      <c r="C33">
        <v>5.8</v>
      </c>
      <c r="D33">
        <v>2.9</v>
      </c>
      <c r="E33">
        <v>1.9</v>
      </c>
      <c r="F33">
        <v>0</v>
      </c>
      <c r="G33">
        <v>0</v>
      </c>
    </row>
    <row r="34" spans="1:7" ht="15" x14ac:dyDescent="0.25">
      <c r="A34" s="242" t="s">
        <v>278</v>
      </c>
      <c r="B34">
        <v>0</v>
      </c>
      <c r="C34">
        <v>0</v>
      </c>
      <c r="D34">
        <v>0.5</v>
      </c>
      <c r="E34">
        <v>0.6</v>
      </c>
      <c r="F34">
        <v>0</v>
      </c>
      <c r="G34">
        <v>0</v>
      </c>
    </row>
    <row r="35" spans="1:7" ht="15" x14ac:dyDescent="0.25">
      <c r="A35" s="242" t="s">
        <v>279</v>
      </c>
      <c r="B35">
        <v>6.5</v>
      </c>
      <c r="C35">
        <v>5.7</v>
      </c>
      <c r="D35">
        <v>4.5999999999999996</v>
      </c>
      <c r="E35">
        <v>1</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99.5</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99.5</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8302.7999999999993</v>
      </c>
      <c r="C45">
        <v>9231.5</v>
      </c>
      <c r="D45">
        <v>11411.4</v>
      </c>
      <c r="E45">
        <v>18388.400000000001</v>
      </c>
      <c r="F45">
        <v>1521.1</v>
      </c>
      <c r="G45">
        <v>0</v>
      </c>
    </row>
    <row r="46" spans="1:7" ht="15" x14ac:dyDescent="0.25">
      <c r="A46" s="242" t="s">
        <v>287</v>
      </c>
      <c r="B46">
        <v>4</v>
      </c>
      <c r="C46">
        <v>17.3</v>
      </c>
      <c r="D46">
        <v>19.7</v>
      </c>
      <c r="E46">
        <v>18.899999999999999</v>
      </c>
      <c r="F46">
        <v>0</v>
      </c>
      <c r="G46">
        <v>0</v>
      </c>
    </row>
    <row r="47" spans="1:7" ht="15" x14ac:dyDescent="0.25">
      <c r="A47" s="242" t="s">
        <v>288</v>
      </c>
      <c r="B47">
        <v>241.8</v>
      </c>
      <c r="C47">
        <v>229.1</v>
      </c>
      <c r="D47">
        <v>301.5</v>
      </c>
      <c r="E47">
        <v>550.9</v>
      </c>
      <c r="F47">
        <v>0</v>
      </c>
      <c r="G47">
        <v>0</v>
      </c>
    </row>
    <row r="48" spans="1:7" ht="15" x14ac:dyDescent="0.25">
      <c r="A48" s="242" t="s">
        <v>289</v>
      </c>
      <c r="B48">
        <v>186.6</v>
      </c>
      <c r="C48">
        <v>1330.6</v>
      </c>
      <c r="D48">
        <v>339.8</v>
      </c>
      <c r="E48">
        <v>2241.5</v>
      </c>
      <c r="F48">
        <v>0</v>
      </c>
      <c r="G48">
        <v>0</v>
      </c>
    </row>
    <row r="49" spans="1:7" ht="15" x14ac:dyDescent="0.25">
      <c r="A49" s="242" t="s">
        <v>310</v>
      </c>
      <c r="B49">
        <v>0</v>
      </c>
      <c r="C49">
        <v>0</v>
      </c>
      <c r="D49">
        <v>6.5</v>
      </c>
      <c r="E49">
        <v>0</v>
      </c>
      <c r="F49">
        <v>0</v>
      </c>
      <c r="G49">
        <v>0</v>
      </c>
    </row>
    <row r="50" spans="1:7" ht="15" x14ac:dyDescent="0.25">
      <c r="A50" s="242" t="s">
        <v>290</v>
      </c>
      <c r="B50">
        <v>716.7</v>
      </c>
      <c r="C50">
        <v>711.1</v>
      </c>
      <c r="D50">
        <v>934.5</v>
      </c>
      <c r="E50">
        <v>3036.7</v>
      </c>
      <c r="F50">
        <v>0</v>
      </c>
      <c r="G50">
        <v>0</v>
      </c>
    </row>
    <row r="51" spans="1:7" ht="15" x14ac:dyDescent="0.25">
      <c r="A51" s="242" t="s">
        <v>563</v>
      </c>
      <c r="B51">
        <v>0</v>
      </c>
      <c r="C51">
        <v>29</v>
      </c>
      <c r="D51">
        <v>0</v>
      </c>
      <c r="E51">
        <v>0</v>
      </c>
      <c r="F51">
        <v>0</v>
      </c>
      <c r="G51">
        <v>0</v>
      </c>
    </row>
    <row r="52" spans="1:7" ht="15" x14ac:dyDescent="0.25">
      <c r="A52" s="242" t="s">
        <v>291</v>
      </c>
      <c r="B52">
        <v>150.69999999999999</v>
      </c>
      <c r="C52">
        <v>228.7</v>
      </c>
      <c r="D52">
        <v>138</v>
      </c>
      <c r="E52">
        <v>218.2</v>
      </c>
      <c r="F52">
        <v>0</v>
      </c>
      <c r="G52">
        <v>0</v>
      </c>
    </row>
    <row r="53" spans="1:7" ht="15" x14ac:dyDescent="0.25">
      <c r="A53" s="242" t="s">
        <v>591</v>
      </c>
      <c r="B53">
        <v>0</v>
      </c>
      <c r="C53">
        <v>20</v>
      </c>
      <c r="D53">
        <v>0</v>
      </c>
      <c r="E53">
        <v>0</v>
      </c>
      <c r="F53">
        <v>0</v>
      </c>
      <c r="G53">
        <v>0</v>
      </c>
    </row>
    <row r="54" spans="1:7" ht="15" x14ac:dyDescent="0.25">
      <c r="A54" s="242" t="s">
        <v>293</v>
      </c>
      <c r="B54">
        <v>332.4</v>
      </c>
      <c r="C54">
        <v>597.20000000000005</v>
      </c>
      <c r="D54">
        <v>409.5</v>
      </c>
      <c r="E54">
        <v>824.6</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254.8</v>
      </c>
      <c r="C57">
        <v>231</v>
      </c>
      <c r="D57">
        <v>487.2</v>
      </c>
      <c r="E57">
        <v>498.4</v>
      </c>
      <c r="F57">
        <v>0</v>
      </c>
      <c r="G57">
        <v>0</v>
      </c>
    </row>
    <row r="58" spans="1:7" ht="15" x14ac:dyDescent="0.25">
      <c r="A58" s="242" t="s">
        <v>296</v>
      </c>
      <c r="B58">
        <v>37.5</v>
      </c>
      <c r="C58">
        <v>50.1</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5488.9</v>
      </c>
      <c r="C60">
        <v>5257.5</v>
      </c>
      <c r="D60">
        <v>7919.1</v>
      </c>
      <c r="E60">
        <v>9477.4</v>
      </c>
      <c r="F60">
        <v>1498.6</v>
      </c>
      <c r="G60">
        <v>0</v>
      </c>
    </row>
    <row r="61" spans="1:7" ht="15" x14ac:dyDescent="0.25">
      <c r="A61" s="242" t="s">
        <v>299</v>
      </c>
      <c r="B61">
        <v>98.1</v>
      </c>
      <c r="C61">
        <v>98</v>
      </c>
      <c r="D61">
        <v>130.19999999999999</v>
      </c>
      <c r="E61">
        <v>297.89999999999998</v>
      </c>
      <c r="F61">
        <v>0</v>
      </c>
      <c r="G61">
        <v>0</v>
      </c>
    </row>
    <row r="62" spans="1:7" ht="15" x14ac:dyDescent="0.25">
      <c r="A62" s="242" t="s">
        <v>300</v>
      </c>
      <c r="B62">
        <v>235.4</v>
      </c>
      <c r="C62">
        <v>198.2</v>
      </c>
      <c r="D62">
        <v>190.6</v>
      </c>
      <c r="E62">
        <v>339</v>
      </c>
      <c r="F62">
        <v>0</v>
      </c>
      <c r="G62">
        <v>0</v>
      </c>
    </row>
    <row r="63" spans="1:7" ht="15" x14ac:dyDescent="0.25">
      <c r="A63" s="242" t="s">
        <v>301</v>
      </c>
      <c r="B63">
        <v>113.3</v>
      </c>
      <c r="C63">
        <v>15</v>
      </c>
      <c r="D63">
        <v>25.3</v>
      </c>
      <c r="E63">
        <v>71.2</v>
      </c>
      <c r="F63">
        <v>0</v>
      </c>
      <c r="G63">
        <v>0</v>
      </c>
    </row>
    <row r="64" spans="1:7" ht="15" x14ac:dyDescent="0.25">
      <c r="A64" s="242" t="s">
        <v>302</v>
      </c>
      <c r="B64">
        <v>295.10000000000002</v>
      </c>
      <c r="C64">
        <v>101.9</v>
      </c>
      <c r="D64">
        <v>274.10000000000002</v>
      </c>
      <c r="E64">
        <v>353.2</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116.8</v>
      </c>
      <c r="C67">
        <v>88</v>
      </c>
      <c r="D67">
        <v>40.5</v>
      </c>
      <c r="E67">
        <v>159.5</v>
      </c>
      <c r="F67">
        <v>0</v>
      </c>
      <c r="G67">
        <v>0</v>
      </c>
    </row>
    <row r="68" spans="1:7" ht="15" x14ac:dyDescent="0.25">
      <c r="A68" s="242" t="s">
        <v>573</v>
      </c>
      <c r="B68" t="s">
        <v>26</v>
      </c>
      <c r="C68" t="s">
        <v>118</v>
      </c>
      <c r="D68" t="s">
        <v>118</v>
      </c>
      <c r="E68" t="s">
        <v>118</v>
      </c>
      <c r="F68" t="s">
        <v>118</v>
      </c>
      <c r="G68" t="s">
        <v>108</v>
      </c>
    </row>
    <row r="69" spans="1:7" ht="15" x14ac:dyDescent="0.25">
      <c r="A69" s="242" t="s">
        <v>305</v>
      </c>
      <c r="B69">
        <v>14488</v>
      </c>
      <c r="C69">
        <v>18050.400000000001</v>
      </c>
      <c r="D69">
        <v>19243.8</v>
      </c>
      <c r="E69">
        <v>32180.3</v>
      </c>
      <c r="F69">
        <v>1968.1</v>
      </c>
      <c r="G69">
        <v>0</v>
      </c>
    </row>
    <row r="70" spans="1:7" ht="15" x14ac:dyDescent="0.25">
      <c r="A70" s="242" t="s">
        <v>306</v>
      </c>
      <c r="B70">
        <v>2234.4</v>
      </c>
      <c r="C70">
        <v>3423.5</v>
      </c>
      <c r="D70">
        <v>0</v>
      </c>
      <c r="E70">
        <v>0</v>
      </c>
      <c r="F70">
        <v>6.1</v>
      </c>
      <c r="G70">
        <v>0</v>
      </c>
    </row>
    <row r="71" spans="1:7" ht="15" x14ac:dyDescent="0.25">
      <c r="A71" s="242" t="s">
        <v>573</v>
      </c>
      <c r="B71" t="s">
        <v>26</v>
      </c>
      <c r="C71" t="s">
        <v>118</v>
      </c>
      <c r="D71" t="s">
        <v>118</v>
      </c>
      <c r="E71" t="s">
        <v>118</v>
      </c>
      <c r="F71" t="s">
        <v>118</v>
      </c>
      <c r="G71" t="s">
        <v>108</v>
      </c>
    </row>
    <row r="72" spans="1:7" ht="15" x14ac:dyDescent="0.25">
      <c r="A72" s="242" t="s">
        <v>307</v>
      </c>
      <c r="B72">
        <v>16722.400000000001</v>
      </c>
      <c r="C72">
        <v>21473.8</v>
      </c>
      <c r="D72">
        <v>19243.8</v>
      </c>
      <c r="E72">
        <v>32180.3</v>
      </c>
      <c r="F72">
        <v>1974.2</v>
      </c>
      <c r="G72">
        <v>0</v>
      </c>
    </row>
    <row r="73" spans="1:7" ht="15" x14ac:dyDescent="0.25">
      <c r="A73" s="242" t="s">
        <v>308</v>
      </c>
      <c r="B73" t="s">
        <v>25</v>
      </c>
      <c r="C73" t="s">
        <v>25</v>
      </c>
      <c r="D73">
        <v>0</v>
      </c>
      <c r="E73">
        <v>0</v>
      </c>
      <c r="F73" t="s">
        <v>25</v>
      </c>
      <c r="G73" t="s">
        <v>25</v>
      </c>
    </row>
    <row r="74" spans="1:7" ht="15" x14ac:dyDescent="0.25">
      <c r="A74" s="242" t="s">
        <v>309</v>
      </c>
      <c r="B74">
        <v>140</v>
      </c>
      <c r="C74">
        <v>530.79999999999995</v>
      </c>
      <c r="D74" t="s">
        <v>25</v>
      </c>
      <c r="E74" t="s">
        <v>25</v>
      </c>
      <c r="F74">
        <v>0</v>
      </c>
      <c r="G74">
        <v>0</v>
      </c>
    </row>
    <row r="75" spans="1:7" ht="15" x14ac:dyDescent="0.25">
      <c r="A75" s="242" t="s">
        <v>573</v>
      </c>
      <c r="B75" t="s">
        <v>26</v>
      </c>
      <c r="C75" t="s">
        <v>118</v>
      </c>
      <c r="D75" t="s">
        <v>118</v>
      </c>
      <c r="E75" t="s">
        <v>118</v>
      </c>
      <c r="F75" t="s">
        <v>118</v>
      </c>
      <c r="G75" t="s">
        <v>443</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3881-EDB5-4970-B170-0371C03EB995}">
  <dimension ref="A1:G74"/>
  <sheetViews>
    <sheetView topLeftCell="A14" workbookViewId="0">
      <selection activeCell="A9" sqref="A9:A75"/>
    </sheetView>
  </sheetViews>
  <sheetFormatPr defaultRowHeight="13.2" x14ac:dyDescent="0.25"/>
  <cols>
    <col min="1" max="1" width="29.88671875" customWidth="1"/>
    <col min="2" max="2" width="12.33203125" customWidth="1"/>
    <col min="4" max="4" width="16.5546875" customWidth="1"/>
  </cols>
  <sheetData>
    <row r="1" spans="1:7" ht="15" x14ac:dyDescent="0.25">
      <c r="A1" s="242" t="s">
        <v>564</v>
      </c>
    </row>
    <row r="2" spans="1:7" ht="15" x14ac:dyDescent="0.25">
      <c r="A2" s="242" t="s">
        <v>565</v>
      </c>
    </row>
    <row r="3" spans="1:7" ht="15" x14ac:dyDescent="0.25">
      <c r="A3" s="242" t="s">
        <v>832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44.5</v>
      </c>
      <c r="C12">
        <v>89.7</v>
      </c>
      <c r="D12">
        <v>20.2</v>
      </c>
      <c r="E12">
        <v>97.3</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0</v>
      </c>
      <c r="C15">
        <v>35</v>
      </c>
      <c r="D15">
        <v>12.6</v>
      </c>
      <c r="E15">
        <v>0</v>
      </c>
      <c r="F15">
        <v>0</v>
      </c>
      <c r="G15">
        <v>0</v>
      </c>
    </row>
    <row r="16" spans="1:7" ht="15" x14ac:dyDescent="0.25">
      <c r="A16" s="242" t="s">
        <v>761</v>
      </c>
      <c r="B16">
        <v>44.1</v>
      </c>
      <c r="C16">
        <v>0</v>
      </c>
      <c r="D16">
        <v>6.4</v>
      </c>
      <c r="E16">
        <v>0</v>
      </c>
      <c r="F16">
        <v>0</v>
      </c>
      <c r="G16">
        <v>0</v>
      </c>
    </row>
    <row r="17" spans="1:7" ht="15" x14ac:dyDescent="0.25">
      <c r="A17" s="242" t="s">
        <v>582</v>
      </c>
      <c r="B17">
        <v>0</v>
      </c>
      <c r="C17">
        <v>45</v>
      </c>
      <c r="D17">
        <v>0</v>
      </c>
      <c r="E17">
        <v>90.1</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2224.5</v>
      </c>
      <c r="C20">
        <v>2831.8</v>
      </c>
      <c r="D20">
        <v>2387.9</v>
      </c>
      <c r="E20">
        <v>5299.2</v>
      </c>
      <c r="F20">
        <v>447</v>
      </c>
      <c r="G20">
        <v>0</v>
      </c>
    </row>
    <row r="21" spans="1:7" ht="15" x14ac:dyDescent="0.25">
      <c r="A21" s="242" t="s">
        <v>27</v>
      </c>
    </row>
    <row r="22" spans="1:7" ht="15" x14ac:dyDescent="0.25">
      <c r="A22" s="242" t="s">
        <v>271</v>
      </c>
      <c r="B22">
        <v>102.4</v>
      </c>
      <c r="C22">
        <v>251.7</v>
      </c>
      <c r="D22">
        <v>280.60000000000002</v>
      </c>
      <c r="E22">
        <v>183.6</v>
      </c>
      <c r="F22">
        <v>0</v>
      </c>
      <c r="G22">
        <v>0</v>
      </c>
    </row>
    <row r="23" spans="1:7" ht="15" x14ac:dyDescent="0.25">
      <c r="A23" s="242" t="s">
        <v>27</v>
      </c>
    </row>
    <row r="24" spans="1:7" ht="15" x14ac:dyDescent="0.25">
      <c r="A24" s="242" t="s">
        <v>272</v>
      </c>
      <c r="B24">
        <v>2418.4</v>
      </c>
      <c r="C24">
        <v>5780</v>
      </c>
      <c r="D24">
        <v>4387</v>
      </c>
      <c r="E24">
        <v>6361.9</v>
      </c>
      <c r="F24">
        <v>0</v>
      </c>
      <c r="G24">
        <v>0</v>
      </c>
    </row>
    <row r="25" spans="1:7" ht="15" x14ac:dyDescent="0.25">
      <c r="A25" s="242" t="s">
        <v>27</v>
      </c>
    </row>
    <row r="26" spans="1:7" ht="15" x14ac:dyDescent="0.25">
      <c r="A26" s="242" t="s">
        <v>273</v>
      </c>
      <c r="B26">
        <v>636.20000000000005</v>
      </c>
      <c r="C26">
        <v>456.2</v>
      </c>
      <c r="D26">
        <v>533.4</v>
      </c>
      <c r="E26">
        <v>582.79999999999995</v>
      </c>
      <c r="F26">
        <v>0</v>
      </c>
      <c r="G26">
        <v>0</v>
      </c>
    </row>
    <row r="27" spans="1:7" ht="15" x14ac:dyDescent="0.25">
      <c r="A27" s="242" t="s">
        <v>748</v>
      </c>
      <c r="B27">
        <v>0</v>
      </c>
      <c r="C27">
        <v>0</v>
      </c>
      <c r="D27">
        <v>0</v>
      </c>
      <c r="E27">
        <v>2</v>
      </c>
      <c r="F27">
        <v>0</v>
      </c>
      <c r="G27">
        <v>0</v>
      </c>
    </row>
    <row r="28" spans="1:7" ht="15" x14ac:dyDescent="0.25">
      <c r="A28" s="242" t="s">
        <v>274</v>
      </c>
      <c r="B28">
        <v>51.3</v>
      </c>
      <c r="C28">
        <v>1.4</v>
      </c>
      <c r="D28">
        <v>109.8</v>
      </c>
      <c r="E28">
        <v>4.7</v>
      </c>
      <c r="F28">
        <v>0</v>
      </c>
      <c r="G28">
        <v>0</v>
      </c>
    </row>
    <row r="29" spans="1:7" ht="15" x14ac:dyDescent="0.25">
      <c r="A29" s="242" t="s">
        <v>413</v>
      </c>
      <c r="B29">
        <v>0</v>
      </c>
      <c r="C29">
        <v>0</v>
      </c>
      <c r="D29">
        <v>0</v>
      </c>
      <c r="E29">
        <v>69.7</v>
      </c>
      <c r="F29">
        <v>0</v>
      </c>
      <c r="G29">
        <v>0</v>
      </c>
    </row>
    <row r="30" spans="1:7" ht="15" x14ac:dyDescent="0.25">
      <c r="A30" s="242" t="s">
        <v>586</v>
      </c>
      <c r="B30">
        <v>0.1</v>
      </c>
      <c r="C30">
        <v>0</v>
      </c>
      <c r="D30">
        <v>0.1</v>
      </c>
      <c r="E30">
        <v>0</v>
      </c>
      <c r="F30">
        <v>0</v>
      </c>
      <c r="G30">
        <v>0</v>
      </c>
    </row>
    <row r="31" spans="1:7" ht="15" x14ac:dyDescent="0.25">
      <c r="A31" s="242" t="s">
        <v>275</v>
      </c>
      <c r="B31">
        <v>577.29999999999995</v>
      </c>
      <c r="C31">
        <v>393.2</v>
      </c>
      <c r="D31">
        <v>189</v>
      </c>
      <c r="E31">
        <v>80.900000000000006</v>
      </c>
      <c r="F31">
        <v>0</v>
      </c>
      <c r="G31">
        <v>0</v>
      </c>
    </row>
    <row r="32" spans="1:7" ht="15" x14ac:dyDescent="0.25">
      <c r="A32" s="242" t="s">
        <v>756</v>
      </c>
      <c r="B32">
        <v>0</v>
      </c>
      <c r="C32">
        <v>50</v>
      </c>
      <c r="D32">
        <v>0</v>
      </c>
      <c r="E32">
        <v>0</v>
      </c>
      <c r="F32">
        <v>0</v>
      </c>
      <c r="G32">
        <v>0</v>
      </c>
    </row>
    <row r="33" spans="1:7" ht="15" x14ac:dyDescent="0.25">
      <c r="A33" s="242" t="s">
        <v>276</v>
      </c>
      <c r="B33">
        <v>1</v>
      </c>
      <c r="C33">
        <v>5.8</v>
      </c>
      <c r="D33">
        <v>2.4</v>
      </c>
      <c r="E33">
        <v>1.9</v>
      </c>
      <c r="F33">
        <v>0</v>
      </c>
      <c r="G33">
        <v>0</v>
      </c>
    </row>
    <row r="34" spans="1:7" ht="15" x14ac:dyDescent="0.25">
      <c r="A34" s="242" t="s">
        <v>278</v>
      </c>
      <c r="B34">
        <v>0</v>
      </c>
      <c r="C34">
        <v>0</v>
      </c>
      <c r="D34">
        <v>0.5</v>
      </c>
      <c r="E34">
        <v>0.6</v>
      </c>
      <c r="F34">
        <v>0</v>
      </c>
      <c r="G34">
        <v>0</v>
      </c>
    </row>
    <row r="35" spans="1:7" ht="15" x14ac:dyDescent="0.25">
      <c r="A35" s="242" t="s">
        <v>279</v>
      </c>
      <c r="B35">
        <v>6.5</v>
      </c>
      <c r="C35">
        <v>5.8</v>
      </c>
      <c r="D35">
        <v>4.5999999999999996</v>
      </c>
      <c r="E35">
        <v>0.9</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27</v>
      </c>
    </row>
    <row r="39" spans="1:7" ht="15" x14ac:dyDescent="0.25">
      <c r="A39" s="242" t="s">
        <v>283</v>
      </c>
      <c r="B39">
        <v>1.6</v>
      </c>
      <c r="C39">
        <v>87.8</v>
      </c>
      <c r="D39">
        <v>99.5</v>
      </c>
      <c r="E39">
        <v>131.1</v>
      </c>
      <c r="F39">
        <v>0</v>
      </c>
      <c r="G39">
        <v>0</v>
      </c>
    </row>
    <row r="40" spans="1:7" ht="15" x14ac:dyDescent="0.25">
      <c r="A40" s="242" t="s">
        <v>284</v>
      </c>
      <c r="B40">
        <v>1.6</v>
      </c>
      <c r="C40">
        <v>20</v>
      </c>
      <c r="D40">
        <v>0</v>
      </c>
      <c r="E40">
        <v>20.8</v>
      </c>
      <c r="F40">
        <v>0</v>
      </c>
      <c r="G40">
        <v>0</v>
      </c>
    </row>
    <row r="41" spans="1:7" ht="15" x14ac:dyDescent="0.25">
      <c r="A41" s="242" t="s">
        <v>285</v>
      </c>
      <c r="B41">
        <v>0</v>
      </c>
      <c r="C41">
        <v>48</v>
      </c>
      <c r="D41">
        <v>99.5</v>
      </c>
      <c r="E41">
        <v>110.4</v>
      </c>
      <c r="F41">
        <v>0</v>
      </c>
      <c r="G41">
        <v>0</v>
      </c>
    </row>
    <row r="42" spans="1:7" ht="15" x14ac:dyDescent="0.25">
      <c r="A42" s="242" t="s">
        <v>414</v>
      </c>
      <c r="B42">
        <v>0</v>
      </c>
      <c r="C42">
        <v>19.8</v>
      </c>
      <c r="D42">
        <v>0</v>
      </c>
      <c r="E42">
        <v>0</v>
      </c>
      <c r="F42">
        <v>0</v>
      </c>
      <c r="G42">
        <v>0</v>
      </c>
    </row>
    <row r="43" spans="1:7" ht="15" x14ac:dyDescent="0.25">
      <c r="A43" s="242" t="s">
        <v>27</v>
      </c>
    </row>
    <row r="44" spans="1:7" ht="15" x14ac:dyDescent="0.25">
      <c r="A44" s="242" t="s">
        <v>286</v>
      </c>
      <c r="B44">
        <v>8461.2999999999993</v>
      </c>
      <c r="C44">
        <v>9724.4</v>
      </c>
      <c r="D44">
        <v>10878.3</v>
      </c>
      <c r="E44">
        <v>17642.099999999999</v>
      </c>
      <c r="F44">
        <v>1499.3</v>
      </c>
      <c r="G44">
        <v>0</v>
      </c>
    </row>
    <row r="45" spans="1:7" ht="15" x14ac:dyDescent="0.25">
      <c r="A45" s="242" t="s">
        <v>287</v>
      </c>
      <c r="B45">
        <v>4</v>
      </c>
      <c r="C45">
        <v>17.3</v>
      </c>
      <c r="D45">
        <v>19.7</v>
      </c>
      <c r="E45">
        <v>18.899999999999999</v>
      </c>
      <c r="F45">
        <v>0</v>
      </c>
      <c r="G45">
        <v>0</v>
      </c>
    </row>
    <row r="46" spans="1:7" ht="15" x14ac:dyDescent="0.25">
      <c r="A46" s="242" t="s">
        <v>288</v>
      </c>
      <c r="B46">
        <v>203.2</v>
      </c>
      <c r="C46">
        <v>230.6</v>
      </c>
      <c r="D46">
        <v>287.10000000000002</v>
      </c>
      <c r="E46">
        <v>550.9</v>
      </c>
      <c r="F46">
        <v>0</v>
      </c>
      <c r="G46">
        <v>0</v>
      </c>
    </row>
    <row r="47" spans="1:7" ht="15" x14ac:dyDescent="0.25">
      <c r="A47" s="242" t="s">
        <v>289</v>
      </c>
      <c r="B47">
        <v>209</v>
      </c>
      <c r="C47">
        <v>1397.7</v>
      </c>
      <c r="D47">
        <v>315.60000000000002</v>
      </c>
      <c r="E47">
        <v>2144.8000000000002</v>
      </c>
      <c r="F47">
        <v>0</v>
      </c>
      <c r="G47">
        <v>0</v>
      </c>
    </row>
    <row r="48" spans="1:7" ht="15" x14ac:dyDescent="0.25">
      <c r="A48" s="242" t="s">
        <v>310</v>
      </c>
      <c r="B48">
        <v>6.5</v>
      </c>
      <c r="C48">
        <v>0</v>
      </c>
      <c r="D48">
        <v>0</v>
      </c>
      <c r="E48">
        <v>0</v>
      </c>
      <c r="F48">
        <v>0</v>
      </c>
      <c r="G48">
        <v>0</v>
      </c>
    </row>
    <row r="49" spans="1:7" ht="15" x14ac:dyDescent="0.25">
      <c r="A49" s="242" t="s">
        <v>290</v>
      </c>
      <c r="B49">
        <v>739.6</v>
      </c>
      <c r="C49">
        <v>778.1</v>
      </c>
      <c r="D49">
        <v>789.2</v>
      </c>
      <c r="E49">
        <v>2865.9</v>
      </c>
      <c r="F49">
        <v>0</v>
      </c>
      <c r="G49">
        <v>0</v>
      </c>
    </row>
    <row r="50" spans="1:7" ht="15" x14ac:dyDescent="0.25">
      <c r="A50" s="242" t="s">
        <v>563</v>
      </c>
      <c r="B50">
        <v>0</v>
      </c>
      <c r="C50">
        <v>29</v>
      </c>
      <c r="D50">
        <v>0</v>
      </c>
      <c r="E50">
        <v>0</v>
      </c>
      <c r="F50">
        <v>0</v>
      </c>
      <c r="G50">
        <v>0</v>
      </c>
    </row>
    <row r="51" spans="1:7" ht="15" x14ac:dyDescent="0.25">
      <c r="A51" s="242" t="s">
        <v>291</v>
      </c>
      <c r="B51">
        <v>155</v>
      </c>
      <c r="C51">
        <v>229.2</v>
      </c>
      <c r="D51">
        <v>102.5</v>
      </c>
      <c r="E51">
        <v>218.2</v>
      </c>
      <c r="F51">
        <v>0</v>
      </c>
      <c r="G51">
        <v>0</v>
      </c>
    </row>
    <row r="52" spans="1:7" ht="15" x14ac:dyDescent="0.25">
      <c r="A52" s="242" t="s">
        <v>591</v>
      </c>
      <c r="B52">
        <v>0</v>
      </c>
      <c r="C52">
        <v>20</v>
      </c>
      <c r="D52">
        <v>0</v>
      </c>
      <c r="E52">
        <v>0</v>
      </c>
      <c r="F52">
        <v>0</v>
      </c>
      <c r="G52">
        <v>0</v>
      </c>
    </row>
    <row r="53" spans="1:7" ht="15" x14ac:dyDescent="0.25">
      <c r="A53" s="242" t="s">
        <v>293</v>
      </c>
      <c r="B53">
        <v>294.39999999999998</v>
      </c>
      <c r="C53">
        <v>633.1</v>
      </c>
      <c r="D53">
        <v>409.5</v>
      </c>
      <c r="E53">
        <v>777.9</v>
      </c>
      <c r="F53">
        <v>0</v>
      </c>
      <c r="G53">
        <v>0</v>
      </c>
    </row>
    <row r="54" spans="1:7" ht="15" x14ac:dyDescent="0.25">
      <c r="A54" s="242" t="s">
        <v>384</v>
      </c>
      <c r="B54">
        <v>0</v>
      </c>
      <c r="C54">
        <v>0</v>
      </c>
      <c r="D54">
        <v>13</v>
      </c>
      <c r="E54">
        <v>33.200000000000003</v>
      </c>
      <c r="F54">
        <v>0</v>
      </c>
      <c r="G54">
        <v>0</v>
      </c>
    </row>
    <row r="55" spans="1:7" ht="15" x14ac:dyDescent="0.25">
      <c r="A55" s="242" t="s">
        <v>294</v>
      </c>
      <c r="B55">
        <v>0</v>
      </c>
      <c r="C55">
        <v>0</v>
      </c>
      <c r="D55">
        <v>0</v>
      </c>
      <c r="E55">
        <v>4.5</v>
      </c>
      <c r="F55">
        <v>0</v>
      </c>
      <c r="G55">
        <v>0</v>
      </c>
    </row>
    <row r="56" spans="1:7" ht="15" x14ac:dyDescent="0.25">
      <c r="A56" s="242" t="s">
        <v>295</v>
      </c>
      <c r="B56">
        <v>252.2</v>
      </c>
      <c r="C56">
        <v>279.2</v>
      </c>
      <c r="D56">
        <v>487.2</v>
      </c>
      <c r="E56">
        <v>440.8</v>
      </c>
      <c r="F56">
        <v>0</v>
      </c>
      <c r="G56">
        <v>0</v>
      </c>
    </row>
    <row r="57" spans="1:7" ht="15" x14ac:dyDescent="0.25">
      <c r="A57" s="242" t="s">
        <v>296</v>
      </c>
      <c r="B57">
        <v>62.8</v>
      </c>
      <c r="C57">
        <v>50.1</v>
      </c>
      <c r="D57">
        <v>108</v>
      </c>
      <c r="E57">
        <v>200.1</v>
      </c>
      <c r="F57">
        <v>0</v>
      </c>
      <c r="G57">
        <v>0</v>
      </c>
    </row>
    <row r="58" spans="1:7" ht="15" x14ac:dyDescent="0.25">
      <c r="A58" s="242" t="s">
        <v>297</v>
      </c>
      <c r="B58">
        <v>1</v>
      </c>
      <c r="C58">
        <v>0.7</v>
      </c>
      <c r="D58">
        <v>10.4</v>
      </c>
      <c r="E58">
        <v>11.5</v>
      </c>
      <c r="F58">
        <v>0</v>
      </c>
      <c r="G58">
        <v>0</v>
      </c>
    </row>
    <row r="59" spans="1:7" ht="15" x14ac:dyDescent="0.25">
      <c r="A59" s="242" t="s">
        <v>298</v>
      </c>
      <c r="B59">
        <v>5674.8</v>
      </c>
      <c r="C59">
        <v>5506</v>
      </c>
      <c r="D59">
        <v>7641.4</v>
      </c>
      <c r="E59">
        <v>9142.2999999999993</v>
      </c>
      <c r="F59">
        <v>1476.8</v>
      </c>
      <c r="G59">
        <v>0</v>
      </c>
    </row>
    <row r="60" spans="1:7" ht="15" x14ac:dyDescent="0.25">
      <c r="A60" s="242" t="s">
        <v>299</v>
      </c>
      <c r="B60">
        <v>119.4</v>
      </c>
      <c r="C60">
        <v>119</v>
      </c>
      <c r="D60">
        <v>130.19999999999999</v>
      </c>
      <c r="E60">
        <v>267.89999999999998</v>
      </c>
      <c r="F60">
        <v>0</v>
      </c>
      <c r="G60">
        <v>0</v>
      </c>
    </row>
    <row r="61" spans="1:7" ht="15" x14ac:dyDescent="0.25">
      <c r="A61" s="242" t="s">
        <v>300</v>
      </c>
      <c r="B61">
        <v>201.4</v>
      </c>
      <c r="C61">
        <v>198.2</v>
      </c>
      <c r="D61">
        <v>190.6</v>
      </c>
      <c r="E61">
        <v>339</v>
      </c>
      <c r="F61">
        <v>0</v>
      </c>
      <c r="G61">
        <v>0</v>
      </c>
    </row>
    <row r="62" spans="1:7" ht="15" x14ac:dyDescent="0.25">
      <c r="A62" s="242" t="s">
        <v>301</v>
      </c>
      <c r="B62">
        <v>96.3</v>
      </c>
      <c r="C62">
        <v>10</v>
      </c>
      <c r="D62">
        <v>25.3</v>
      </c>
      <c r="E62">
        <v>71.2</v>
      </c>
      <c r="F62">
        <v>0</v>
      </c>
      <c r="G62">
        <v>0</v>
      </c>
    </row>
    <row r="63" spans="1:7" ht="15" x14ac:dyDescent="0.25">
      <c r="A63" s="242" t="s">
        <v>302</v>
      </c>
      <c r="B63">
        <v>295.10000000000002</v>
      </c>
      <c r="C63">
        <v>114.4</v>
      </c>
      <c r="D63">
        <v>274.10000000000002</v>
      </c>
      <c r="E63">
        <v>344.1</v>
      </c>
      <c r="F63">
        <v>22.5</v>
      </c>
      <c r="G63">
        <v>0</v>
      </c>
    </row>
    <row r="64" spans="1:7" ht="15" x14ac:dyDescent="0.25">
      <c r="A64" s="242" t="s">
        <v>385</v>
      </c>
      <c r="B64">
        <v>0</v>
      </c>
      <c r="C64">
        <v>0</v>
      </c>
      <c r="D64">
        <v>0</v>
      </c>
      <c r="E64">
        <v>1</v>
      </c>
      <c r="F64">
        <v>0</v>
      </c>
      <c r="G64">
        <v>0</v>
      </c>
    </row>
    <row r="65" spans="1:7" ht="15" x14ac:dyDescent="0.25">
      <c r="A65" s="242" t="s">
        <v>303</v>
      </c>
      <c r="B65">
        <v>29.8</v>
      </c>
      <c r="C65">
        <v>23.7</v>
      </c>
      <c r="D65">
        <v>34</v>
      </c>
      <c r="E65">
        <v>50.6</v>
      </c>
      <c r="F65">
        <v>0</v>
      </c>
      <c r="G65">
        <v>0</v>
      </c>
    </row>
    <row r="66" spans="1:7" ht="15" x14ac:dyDescent="0.25">
      <c r="A66" s="242" t="s">
        <v>304</v>
      </c>
      <c r="B66">
        <v>116.8</v>
      </c>
      <c r="C66">
        <v>88</v>
      </c>
      <c r="D66">
        <v>40.5</v>
      </c>
      <c r="E66">
        <v>159.5</v>
      </c>
      <c r="F66">
        <v>0</v>
      </c>
      <c r="G66">
        <v>0</v>
      </c>
    </row>
    <row r="67" spans="1:7" ht="15" x14ac:dyDescent="0.25">
      <c r="A67" s="242" t="s">
        <v>573</v>
      </c>
      <c r="B67" t="s">
        <v>118</v>
      </c>
      <c r="C67" t="s">
        <v>26</v>
      </c>
      <c r="D67" t="s">
        <v>118</v>
      </c>
      <c r="E67" t="s">
        <v>118</v>
      </c>
      <c r="F67" t="s">
        <v>118</v>
      </c>
      <c r="G67" t="s">
        <v>108</v>
      </c>
    </row>
    <row r="68" spans="1:7" ht="15" x14ac:dyDescent="0.25">
      <c r="A68" s="242" t="s">
        <v>305</v>
      </c>
      <c r="B68">
        <v>13888.7</v>
      </c>
      <c r="C68">
        <v>19221.599999999999</v>
      </c>
      <c r="D68">
        <v>18586.900000000001</v>
      </c>
      <c r="E68">
        <v>30297.9</v>
      </c>
      <c r="F68">
        <v>1946.3</v>
      </c>
      <c r="G68">
        <v>0</v>
      </c>
    </row>
    <row r="69" spans="1:7" ht="15" x14ac:dyDescent="0.25">
      <c r="A69" s="242" t="s">
        <v>306</v>
      </c>
      <c r="B69">
        <v>2465.4</v>
      </c>
      <c r="C69">
        <v>3497.8</v>
      </c>
      <c r="D69">
        <v>0</v>
      </c>
      <c r="E69">
        <v>0</v>
      </c>
      <c r="F69">
        <v>6.1</v>
      </c>
      <c r="G69">
        <v>0</v>
      </c>
    </row>
    <row r="70" spans="1:7" ht="15" x14ac:dyDescent="0.25">
      <c r="A70" s="242" t="s">
        <v>573</v>
      </c>
      <c r="B70" t="s">
        <v>118</v>
      </c>
      <c r="C70" t="s">
        <v>26</v>
      </c>
      <c r="D70" t="s">
        <v>118</v>
      </c>
      <c r="E70" t="s">
        <v>118</v>
      </c>
      <c r="F70" t="s">
        <v>118</v>
      </c>
      <c r="G70" t="s">
        <v>108</v>
      </c>
    </row>
    <row r="71" spans="1:7" ht="15" x14ac:dyDescent="0.25">
      <c r="A71" s="242" t="s">
        <v>307</v>
      </c>
      <c r="B71">
        <v>16354.1</v>
      </c>
      <c r="C71">
        <v>22719.4</v>
      </c>
      <c r="D71">
        <v>18586.900000000001</v>
      </c>
      <c r="E71">
        <v>30297.9</v>
      </c>
      <c r="F71">
        <v>1952.4</v>
      </c>
      <c r="G71">
        <v>0</v>
      </c>
    </row>
    <row r="72" spans="1:7" ht="15" x14ac:dyDescent="0.25">
      <c r="A72" s="242" t="s">
        <v>308</v>
      </c>
      <c r="B72" t="s">
        <v>25</v>
      </c>
      <c r="C72" t="s">
        <v>25</v>
      </c>
      <c r="D72">
        <v>0</v>
      </c>
      <c r="E72">
        <v>0</v>
      </c>
      <c r="F72" t="s">
        <v>25</v>
      </c>
      <c r="G72" t="s">
        <v>25</v>
      </c>
    </row>
    <row r="73" spans="1:7" ht="15" x14ac:dyDescent="0.25">
      <c r="A73" s="242" t="s">
        <v>309</v>
      </c>
      <c r="B73">
        <v>140</v>
      </c>
      <c r="C73">
        <v>535.79999999999995</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E9E9-38B2-4C1E-9058-9F3173189484}">
  <dimension ref="A1:G70"/>
  <sheetViews>
    <sheetView topLeftCell="A9" workbookViewId="0">
      <selection activeCell="J21" sqref="J21"/>
    </sheetView>
  </sheetViews>
  <sheetFormatPr defaultRowHeight="13.2" x14ac:dyDescent="0.25"/>
  <sheetData>
    <row r="1" spans="1:7" ht="15" x14ac:dyDescent="0.25">
      <c r="A1" s="242" t="s">
        <v>564</v>
      </c>
    </row>
    <row r="2" spans="1:7" ht="15" x14ac:dyDescent="0.25">
      <c r="A2" s="242" t="s">
        <v>565</v>
      </c>
    </row>
    <row r="3" spans="1:7" ht="15" x14ac:dyDescent="0.25">
      <c r="A3" s="242" t="s">
        <v>831</v>
      </c>
    </row>
    <row r="4" spans="1:7" ht="15" x14ac:dyDescent="0.25">
      <c r="A4" s="242" t="s">
        <v>567</v>
      </c>
    </row>
    <row r="5" spans="1:7" ht="15" x14ac:dyDescent="0.25">
      <c r="A5" s="242" t="s">
        <v>568</v>
      </c>
    </row>
    <row r="6" spans="1:7" ht="15" x14ac:dyDescent="0.25">
      <c r="A6" s="242" t="s">
        <v>569</v>
      </c>
    </row>
    <row r="7" spans="1:7" ht="15" x14ac:dyDescent="0.25">
      <c r="B7" s="385" t="s">
        <v>583</v>
      </c>
      <c r="C7" s="386"/>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81.7</v>
      </c>
      <c r="C12">
        <v>89.7</v>
      </c>
      <c r="D12">
        <v>18</v>
      </c>
      <c r="E12">
        <v>66.400000000000006</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35</v>
      </c>
      <c r="C15">
        <v>35</v>
      </c>
      <c r="D15">
        <v>12.6</v>
      </c>
      <c r="E15">
        <v>0</v>
      </c>
      <c r="F15">
        <v>0</v>
      </c>
      <c r="G15">
        <v>0</v>
      </c>
    </row>
    <row r="16" spans="1:7" ht="15" x14ac:dyDescent="0.25">
      <c r="A16" s="242" t="s">
        <v>761</v>
      </c>
      <c r="B16">
        <v>46.3</v>
      </c>
      <c r="C16">
        <v>0</v>
      </c>
      <c r="D16">
        <v>4.2</v>
      </c>
      <c r="E16">
        <v>0</v>
      </c>
      <c r="F16">
        <v>0</v>
      </c>
      <c r="G16">
        <v>0</v>
      </c>
    </row>
    <row r="17" spans="1:7" ht="15" x14ac:dyDescent="0.25">
      <c r="A17" s="242" t="s">
        <v>582</v>
      </c>
      <c r="B17">
        <v>0</v>
      </c>
      <c r="C17">
        <v>45</v>
      </c>
      <c r="D17">
        <v>0</v>
      </c>
      <c r="E17">
        <v>59.3</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1846.2</v>
      </c>
      <c r="C20">
        <v>3065.7</v>
      </c>
      <c r="D20">
        <v>2083.1999999999998</v>
      </c>
      <c r="E20">
        <v>5003.8</v>
      </c>
      <c r="F20">
        <v>437</v>
      </c>
      <c r="G20">
        <v>0</v>
      </c>
    </row>
    <row r="21" spans="1:7" ht="15" x14ac:dyDescent="0.25">
      <c r="A21" s="242" t="s">
        <v>27</v>
      </c>
    </row>
    <row r="22" spans="1:7" ht="15" x14ac:dyDescent="0.25">
      <c r="A22" s="242" t="s">
        <v>271</v>
      </c>
      <c r="B22">
        <v>160.69999999999999</v>
      </c>
      <c r="C22">
        <v>249.8</v>
      </c>
      <c r="D22">
        <v>219.3</v>
      </c>
      <c r="E22">
        <v>175</v>
      </c>
      <c r="F22">
        <v>0</v>
      </c>
      <c r="G22">
        <v>0</v>
      </c>
    </row>
    <row r="23" spans="1:7" ht="15" x14ac:dyDescent="0.25">
      <c r="A23" s="242" t="s">
        <v>27</v>
      </c>
    </row>
    <row r="24" spans="1:7" ht="15" x14ac:dyDescent="0.25">
      <c r="A24" s="242" t="s">
        <v>272</v>
      </c>
      <c r="B24">
        <v>375.1</v>
      </c>
      <c r="C24">
        <v>6216</v>
      </c>
      <c r="D24">
        <v>4185.1000000000004</v>
      </c>
      <c r="E24">
        <v>5884</v>
      </c>
      <c r="F24">
        <v>0</v>
      </c>
      <c r="G24">
        <v>0</v>
      </c>
    </row>
    <row r="25" spans="1:7" ht="15" x14ac:dyDescent="0.25">
      <c r="A25" s="242" t="s">
        <v>27</v>
      </c>
    </row>
    <row r="26" spans="1:7" ht="15" x14ac:dyDescent="0.25">
      <c r="A26" s="242" t="s">
        <v>273</v>
      </c>
      <c r="B26">
        <v>714.1</v>
      </c>
      <c r="C26">
        <v>331.4</v>
      </c>
      <c r="D26">
        <v>453.5</v>
      </c>
      <c r="E26">
        <v>509.7</v>
      </c>
      <c r="F26">
        <v>0</v>
      </c>
      <c r="G26">
        <v>0</v>
      </c>
    </row>
    <row r="27" spans="1:7" ht="15" x14ac:dyDescent="0.25">
      <c r="A27" s="242" t="s">
        <v>748</v>
      </c>
      <c r="B27">
        <v>0</v>
      </c>
      <c r="C27">
        <v>0</v>
      </c>
      <c r="D27">
        <v>0</v>
      </c>
      <c r="E27">
        <v>2</v>
      </c>
      <c r="F27">
        <v>0</v>
      </c>
      <c r="G27">
        <v>0</v>
      </c>
    </row>
    <row r="28" spans="1:7" ht="15" x14ac:dyDescent="0.25">
      <c r="A28" s="242" t="s">
        <v>274</v>
      </c>
      <c r="B28">
        <v>63.3</v>
      </c>
      <c r="C28">
        <v>1.7</v>
      </c>
      <c r="D28">
        <v>97.8</v>
      </c>
      <c r="E28">
        <v>4.5</v>
      </c>
      <c r="F28">
        <v>0</v>
      </c>
      <c r="G28">
        <v>0</v>
      </c>
    </row>
    <row r="29" spans="1:7" ht="15" x14ac:dyDescent="0.25">
      <c r="A29" s="242" t="s">
        <v>586</v>
      </c>
      <c r="B29">
        <v>0.1</v>
      </c>
      <c r="C29">
        <v>0</v>
      </c>
      <c r="D29">
        <v>0.1</v>
      </c>
      <c r="E29">
        <v>0</v>
      </c>
      <c r="F29">
        <v>0</v>
      </c>
      <c r="G29">
        <v>0</v>
      </c>
    </row>
    <row r="30" spans="1:7" ht="15" x14ac:dyDescent="0.25">
      <c r="A30" s="242" t="s">
        <v>275</v>
      </c>
      <c r="B30">
        <v>642.9</v>
      </c>
      <c r="C30">
        <v>268.8</v>
      </c>
      <c r="D30">
        <v>121.4</v>
      </c>
      <c r="E30">
        <v>78.099999999999994</v>
      </c>
      <c r="F30">
        <v>0</v>
      </c>
      <c r="G30">
        <v>0</v>
      </c>
    </row>
    <row r="31" spans="1:7" ht="15" x14ac:dyDescent="0.25">
      <c r="A31" s="242" t="s">
        <v>756</v>
      </c>
      <c r="B31">
        <v>0</v>
      </c>
      <c r="C31">
        <v>50</v>
      </c>
      <c r="D31">
        <v>0</v>
      </c>
      <c r="E31">
        <v>0</v>
      </c>
      <c r="F31">
        <v>0</v>
      </c>
      <c r="G31">
        <v>0</v>
      </c>
    </row>
    <row r="32" spans="1:7" ht="15" x14ac:dyDescent="0.25">
      <c r="A32" s="242" t="s">
        <v>276</v>
      </c>
      <c r="B32">
        <v>1.2</v>
      </c>
      <c r="C32">
        <v>5.0999999999999996</v>
      </c>
      <c r="D32">
        <v>2.2000000000000002</v>
      </c>
      <c r="E32">
        <v>1.6</v>
      </c>
      <c r="F32">
        <v>0</v>
      </c>
      <c r="G32">
        <v>0</v>
      </c>
    </row>
    <row r="33" spans="1:7" ht="15" x14ac:dyDescent="0.25">
      <c r="A33" s="242" t="s">
        <v>278</v>
      </c>
      <c r="B33">
        <v>0</v>
      </c>
      <c r="C33">
        <v>0</v>
      </c>
      <c r="D33">
        <v>0.5</v>
      </c>
      <c r="E33">
        <v>0.6</v>
      </c>
      <c r="F33">
        <v>0</v>
      </c>
      <c r="G33">
        <v>0</v>
      </c>
    </row>
    <row r="34" spans="1:7" ht="15" x14ac:dyDescent="0.25">
      <c r="A34" s="242" t="s">
        <v>279</v>
      </c>
      <c r="B34">
        <v>6.7</v>
      </c>
      <c r="C34">
        <v>5.9</v>
      </c>
      <c r="D34">
        <v>4.5</v>
      </c>
      <c r="E34">
        <v>0.9</v>
      </c>
      <c r="F34">
        <v>0</v>
      </c>
      <c r="G34">
        <v>0</v>
      </c>
    </row>
    <row r="35" spans="1:7" ht="15" x14ac:dyDescent="0.25">
      <c r="A35" s="242" t="s">
        <v>280</v>
      </c>
      <c r="B35">
        <v>0</v>
      </c>
      <c r="C35">
        <v>0</v>
      </c>
      <c r="D35" t="s">
        <v>160</v>
      </c>
      <c r="E35" t="s">
        <v>160</v>
      </c>
      <c r="F35">
        <v>0</v>
      </c>
      <c r="G35">
        <v>0</v>
      </c>
    </row>
    <row r="36" spans="1:7" ht="15" x14ac:dyDescent="0.25">
      <c r="A36" s="242" t="s">
        <v>281</v>
      </c>
      <c r="B36">
        <v>0</v>
      </c>
      <c r="C36">
        <v>0</v>
      </c>
      <c r="D36">
        <v>227.1</v>
      </c>
      <c r="E36">
        <v>422</v>
      </c>
      <c r="F36">
        <v>0</v>
      </c>
      <c r="G36">
        <v>0</v>
      </c>
    </row>
    <row r="37" spans="1:7" ht="15" x14ac:dyDescent="0.25">
      <c r="A37" s="242" t="s">
        <v>27</v>
      </c>
    </row>
    <row r="38" spans="1:7" ht="15" x14ac:dyDescent="0.25">
      <c r="A38" s="242" t="s">
        <v>283</v>
      </c>
      <c r="B38">
        <v>1.6</v>
      </c>
      <c r="C38">
        <v>68</v>
      </c>
      <c r="D38">
        <v>99.5</v>
      </c>
      <c r="E38">
        <v>115.7</v>
      </c>
      <c r="F38">
        <v>0</v>
      </c>
      <c r="G38">
        <v>0</v>
      </c>
    </row>
    <row r="39" spans="1:7" ht="15" x14ac:dyDescent="0.25">
      <c r="A39" s="242" t="s">
        <v>284</v>
      </c>
      <c r="B39">
        <v>1.6</v>
      </c>
      <c r="C39">
        <v>20</v>
      </c>
      <c r="D39">
        <v>0</v>
      </c>
      <c r="E39">
        <v>20.8</v>
      </c>
      <c r="F39">
        <v>0</v>
      </c>
      <c r="G39">
        <v>0</v>
      </c>
    </row>
    <row r="40" spans="1:7" ht="15" x14ac:dyDescent="0.25">
      <c r="A40" s="242" t="s">
        <v>285</v>
      </c>
      <c r="B40">
        <v>0</v>
      </c>
      <c r="C40">
        <v>48</v>
      </c>
      <c r="D40">
        <v>99.5</v>
      </c>
      <c r="E40">
        <v>95</v>
      </c>
      <c r="F40">
        <v>0</v>
      </c>
      <c r="G40">
        <v>0</v>
      </c>
    </row>
    <row r="41" spans="1:7" ht="15" x14ac:dyDescent="0.25">
      <c r="A41" s="242" t="s">
        <v>27</v>
      </c>
    </row>
    <row r="42" spans="1:7" ht="15" x14ac:dyDescent="0.25">
      <c r="A42" s="242" t="s">
        <v>286</v>
      </c>
      <c r="B42">
        <v>8733.5</v>
      </c>
      <c r="C42">
        <v>9806.2999999999993</v>
      </c>
      <c r="D42">
        <v>10188.1</v>
      </c>
      <c r="E42">
        <v>17052</v>
      </c>
      <c r="F42">
        <v>1419.3</v>
      </c>
      <c r="G42">
        <v>0</v>
      </c>
    </row>
    <row r="43" spans="1:7" ht="15" x14ac:dyDescent="0.25">
      <c r="A43" s="242" t="s">
        <v>287</v>
      </c>
      <c r="B43">
        <v>4</v>
      </c>
      <c r="C43">
        <v>17.3</v>
      </c>
      <c r="D43">
        <v>19.7</v>
      </c>
      <c r="E43">
        <v>18.899999999999999</v>
      </c>
      <c r="F43">
        <v>0</v>
      </c>
      <c r="G43">
        <v>0</v>
      </c>
    </row>
    <row r="44" spans="1:7" ht="15" x14ac:dyDescent="0.25">
      <c r="A44" s="242" t="s">
        <v>288</v>
      </c>
      <c r="B44">
        <v>239.1</v>
      </c>
      <c r="C44">
        <v>255.2</v>
      </c>
      <c r="D44">
        <v>254.7</v>
      </c>
      <c r="E44">
        <v>528.1</v>
      </c>
      <c r="F44">
        <v>0</v>
      </c>
      <c r="G44">
        <v>0</v>
      </c>
    </row>
    <row r="45" spans="1:7" ht="15" x14ac:dyDescent="0.25">
      <c r="A45" s="242" t="s">
        <v>289</v>
      </c>
      <c r="B45">
        <v>223.2</v>
      </c>
      <c r="C45">
        <v>1466</v>
      </c>
      <c r="D45">
        <v>297.89999999999998</v>
      </c>
      <c r="E45">
        <v>2054.6999999999998</v>
      </c>
      <c r="F45">
        <v>0</v>
      </c>
      <c r="G45">
        <v>0</v>
      </c>
    </row>
    <row r="46" spans="1:7" ht="15" x14ac:dyDescent="0.25">
      <c r="A46" s="242" t="s">
        <v>290</v>
      </c>
      <c r="B46">
        <v>802.3</v>
      </c>
      <c r="C46">
        <v>732.6</v>
      </c>
      <c r="D46">
        <v>713.5</v>
      </c>
      <c r="E46">
        <v>2757.6</v>
      </c>
      <c r="F46">
        <v>0</v>
      </c>
      <c r="G46">
        <v>0</v>
      </c>
    </row>
    <row r="47" spans="1:7" ht="15" x14ac:dyDescent="0.25">
      <c r="A47" s="242" t="s">
        <v>563</v>
      </c>
      <c r="B47">
        <v>0</v>
      </c>
      <c r="C47">
        <v>29</v>
      </c>
      <c r="D47">
        <v>0</v>
      </c>
      <c r="E47">
        <v>0</v>
      </c>
      <c r="F47">
        <v>0</v>
      </c>
      <c r="G47">
        <v>0</v>
      </c>
    </row>
    <row r="48" spans="1:7" ht="15" x14ac:dyDescent="0.25">
      <c r="A48" s="242" t="s">
        <v>291</v>
      </c>
      <c r="B48">
        <v>153.5</v>
      </c>
      <c r="C48">
        <v>286.7</v>
      </c>
      <c r="D48">
        <v>52.8</v>
      </c>
      <c r="E48">
        <v>160</v>
      </c>
      <c r="F48">
        <v>0</v>
      </c>
      <c r="G48">
        <v>0</v>
      </c>
    </row>
    <row r="49" spans="1:7" ht="15" x14ac:dyDescent="0.25">
      <c r="A49" s="242" t="s">
        <v>293</v>
      </c>
      <c r="B49">
        <v>346.5</v>
      </c>
      <c r="C49">
        <v>633.1</v>
      </c>
      <c r="D49">
        <v>364.5</v>
      </c>
      <c r="E49">
        <v>777.9</v>
      </c>
      <c r="F49">
        <v>0</v>
      </c>
      <c r="G49">
        <v>0</v>
      </c>
    </row>
    <row r="50" spans="1:7" ht="15" x14ac:dyDescent="0.25">
      <c r="A50" s="242" t="s">
        <v>384</v>
      </c>
      <c r="B50">
        <v>0</v>
      </c>
      <c r="C50">
        <v>0</v>
      </c>
      <c r="D50">
        <v>13</v>
      </c>
      <c r="E50">
        <v>27.8</v>
      </c>
      <c r="F50">
        <v>0</v>
      </c>
      <c r="G50">
        <v>0</v>
      </c>
    </row>
    <row r="51" spans="1:7" ht="15" x14ac:dyDescent="0.25">
      <c r="A51" s="242" t="s">
        <v>294</v>
      </c>
      <c r="B51">
        <v>0</v>
      </c>
      <c r="C51">
        <v>0</v>
      </c>
      <c r="D51">
        <v>0</v>
      </c>
      <c r="E51">
        <v>4.5</v>
      </c>
      <c r="F51">
        <v>0</v>
      </c>
      <c r="G51">
        <v>0</v>
      </c>
    </row>
    <row r="52" spans="1:7" ht="15" x14ac:dyDescent="0.25">
      <c r="A52" s="242" t="s">
        <v>295</v>
      </c>
      <c r="B52">
        <v>250.7</v>
      </c>
      <c r="C52">
        <v>256.8</v>
      </c>
      <c r="D52">
        <v>475.5</v>
      </c>
      <c r="E52">
        <v>430.5</v>
      </c>
      <c r="F52">
        <v>0</v>
      </c>
      <c r="G52">
        <v>0</v>
      </c>
    </row>
    <row r="53" spans="1:7" ht="15" x14ac:dyDescent="0.25">
      <c r="A53" s="242" t="s">
        <v>296</v>
      </c>
      <c r="B53">
        <v>46.2</v>
      </c>
      <c r="C53">
        <v>57</v>
      </c>
      <c r="D53">
        <v>108</v>
      </c>
      <c r="E53">
        <v>193.1</v>
      </c>
      <c r="F53">
        <v>0</v>
      </c>
      <c r="G53">
        <v>0</v>
      </c>
    </row>
    <row r="54" spans="1:7" ht="15" x14ac:dyDescent="0.25">
      <c r="A54" s="242" t="s">
        <v>297</v>
      </c>
      <c r="B54">
        <v>1</v>
      </c>
      <c r="C54">
        <v>0</v>
      </c>
      <c r="D54">
        <v>10.4</v>
      </c>
      <c r="E54">
        <v>10.7</v>
      </c>
      <c r="F54">
        <v>0</v>
      </c>
      <c r="G54">
        <v>0</v>
      </c>
    </row>
    <row r="55" spans="1:7" ht="15" x14ac:dyDescent="0.25">
      <c r="A55" s="242" t="s">
        <v>298</v>
      </c>
      <c r="B55">
        <v>5845.5</v>
      </c>
      <c r="C55">
        <v>5501.5</v>
      </c>
      <c r="D55">
        <v>7245.8</v>
      </c>
      <c r="E55">
        <v>8882.2999999999993</v>
      </c>
      <c r="F55">
        <v>1396.8</v>
      </c>
      <c r="G55">
        <v>0</v>
      </c>
    </row>
    <row r="56" spans="1:7" ht="15" x14ac:dyDescent="0.25">
      <c r="A56" s="242" t="s">
        <v>299</v>
      </c>
      <c r="B56">
        <v>100.4</v>
      </c>
      <c r="C56">
        <v>140.4</v>
      </c>
      <c r="D56">
        <v>130.19999999999999</v>
      </c>
      <c r="E56">
        <v>247.8</v>
      </c>
      <c r="F56">
        <v>0</v>
      </c>
      <c r="G56">
        <v>0</v>
      </c>
    </row>
    <row r="57" spans="1:7" ht="15" x14ac:dyDescent="0.25">
      <c r="A57" s="242" t="s">
        <v>300</v>
      </c>
      <c r="B57">
        <v>247.2</v>
      </c>
      <c r="C57">
        <v>198.2</v>
      </c>
      <c r="D57">
        <v>141.9</v>
      </c>
      <c r="E57">
        <v>339</v>
      </c>
      <c r="F57">
        <v>0</v>
      </c>
      <c r="G57">
        <v>0</v>
      </c>
    </row>
    <row r="58" spans="1:7" ht="15" x14ac:dyDescent="0.25">
      <c r="A58" s="242" t="s">
        <v>301</v>
      </c>
      <c r="B58">
        <v>96.3</v>
      </c>
      <c r="C58">
        <v>0</v>
      </c>
      <c r="D58">
        <v>25.3</v>
      </c>
      <c r="E58">
        <v>71.2</v>
      </c>
      <c r="F58">
        <v>0</v>
      </c>
      <c r="G58">
        <v>0</v>
      </c>
    </row>
    <row r="59" spans="1:7" ht="15" x14ac:dyDescent="0.25">
      <c r="A59" s="242" t="s">
        <v>302</v>
      </c>
      <c r="B59">
        <v>272.8</v>
      </c>
      <c r="C59">
        <v>114.4</v>
      </c>
      <c r="D59">
        <v>260.60000000000002</v>
      </c>
      <c r="E59">
        <v>344.1</v>
      </c>
      <c r="F59">
        <v>22.5</v>
      </c>
      <c r="G59">
        <v>0</v>
      </c>
    </row>
    <row r="60" spans="1:7" ht="15" x14ac:dyDescent="0.25">
      <c r="A60" s="242" t="s">
        <v>385</v>
      </c>
      <c r="B60">
        <v>0</v>
      </c>
      <c r="C60">
        <v>0</v>
      </c>
      <c r="D60">
        <v>0</v>
      </c>
      <c r="E60">
        <v>1</v>
      </c>
      <c r="F60">
        <v>0</v>
      </c>
      <c r="G60">
        <v>0</v>
      </c>
    </row>
    <row r="61" spans="1:7" ht="15" x14ac:dyDescent="0.25">
      <c r="A61" s="242" t="s">
        <v>303</v>
      </c>
      <c r="B61">
        <v>29.8</v>
      </c>
      <c r="C61">
        <v>30.1</v>
      </c>
      <c r="D61">
        <v>34</v>
      </c>
      <c r="E61">
        <v>43.6</v>
      </c>
      <c r="F61">
        <v>0</v>
      </c>
      <c r="G61">
        <v>0</v>
      </c>
    </row>
    <row r="62" spans="1:7" ht="15" x14ac:dyDescent="0.25">
      <c r="A62" s="242" t="s">
        <v>304</v>
      </c>
      <c r="B62">
        <v>75</v>
      </c>
      <c r="C62">
        <v>88</v>
      </c>
      <c r="D62">
        <v>40.5</v>
      </c>
      <c r="E62">
        <v>159.5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11912.8</v>
      </c>
      <c r="C64">
        <v>19826.900000000001</v>
      </c>
      <c r="D64">
        <v>17246.7</v>
      </c>
      <c r="E64">
        <v>28806.5</v>
      </c>
      <c r="F64">
        <v>1856.3</v>
      </c>
      <c r="G64">
        <v>0</v>
      </c>
    </row>
    <row r="65" spans="1:7" ht="15" x14ac:dyDescent="0.25">
      <c r="A65" s="242" t="s">
        <v>306</v>
      </c>
      <c r="B65">
        <v>2726.8</v>
      </c>
      <c r="C65">
        <v>3405.2</v>
      </c>
      <c r="D65">
        <v>0</v>
      </c>
      <c r="E65">
        <v>0</v>
      </c>
      <c r="F65">
        <v>3.1</v>
      </c>
      <c r="G65">
        <v>0</v>
      </c>
    </row>
    <row r="66" spans="1:7" ht="15" x14ac:dyDescent="0.25">
      <c r="A66" s="242" t="s">
        <v>573</v>
      </c>
      <c r="B66" t="s">
        <v>118</v>
      </c>
      <c r="C66" t="s">
        <v>26</v>
      </c>
      <c r="D66" t="s">
        <v>118</v>
      </c>
      <c r="E66" t="s">
        <v>118</v>
      </c>
      <c r="F66" t="s">
        <v>118</v>
      </c>
      <c r="G66" t="s">
        <v>108</v>
      </c>
    </row>
    <row r="67" spans="1:7" ht="15" x14ac:dyDescent="0.25">
      <c r="A67" s="242" t="s">
        <v>307</v>
      </c>
      <c r="B67">
        <v>14639.5</v>
      </c>
      <c r="C67">
        <v>23232.1</v>
      </c>
      <c r="D67">
        <v>17246.7</v>
      </c>
      <c r="E67">
        <v>28806.5</v>
      </c>
      <c r="F67">
        <v>1859.4</v>
      </c>
      <c r="G67">
        <v>0</v>
      </c>
    </row>
    <row r="68" spans="1:7" ht="15" x14ac:dyDescent="0.25">
      <c r="A68" s="242" t="s">
        <v>308</v>
      </c>
      <c r="B68" t="s">
        <v>25</v>
      </c>
      <c r="C68" t="s">
        <v>25</v>
      </c>
      <c r="D68">
        <v>0</v>
      </c>
      <c r="E68">
        <v>0</v>
      </c>
      <c r="F68" t="s">
        <v>25</v>
      </c>
      <c r="G68" t="s">
        <v>25</v>
      </c>
    </row>
    <row r="69" spans="1:7" ht="15" x14ac:dyDescent="0.25">
      <c r="A69" s="242" t="s">
        <v>309</v>
      </c>
      <c r="B69">
        <v>140</v>
      </c>
      <c r="C69">
        <v>345.8</v>
      </c>
      <c r="D69" t="s">
        <v>25</v>
      </c>
      <c r="E69" t="s">
        <v>25</v>
      </c>
      <c r="F69">
        <v>0</v>
      </c>
      <c r="G69">
        <v>0</v>
      </c>
    </row>
    <row r="70" spans="1:7" ht="15" x14ac:dyDescent="0.25">
      <c r="A70" s="242" t="s">
        <v>573</v>
      </c>
      <c r="B70" t="s">
        <v>118</v>
      </c>
      <c r="C70" t="s">
        <v>26</v>
      </c>
      <c r="D70" t="s">
        <v>118</v>
      </c>
      <c r="E70" t="s">
        <v>118</v>
      </c>
      <c r="F70" t="s">
        <v>118</v>
      </c>
      <c r="G70" t="s">
        <v>108</v>
      </c>
    </row>
  </sheetData>
  <mergeCells count="1">
    <mergeCell ref="B7:C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5CBE-31E8-498E-842A-6DF73E0509C6}">
  <dimension ref="A1:G67"/>
  <sheetViews>
    <sheetView topLeftCell="A20" workbookViewId="0">
      <selection activeCell="A9" sqref="A9:A68"/>
    </sheetView>
  </sheetViews>
  <sheetFormatPr defaultRowHeight="13.2" x14ac:dyDescent="0.25"/>
  <sheetData>
    <row r="1" spans="1:7" ht="15" x14ac:dyDescent="0.25">
      <c r="A1" s="242" t="s">
        <v>564</v>
      </c>
    </row>
    <row r="2" spans="1:7" ht="15" x14ac:dyDescent="0.25">
      <c r="A2" s="242" t="s">
        <v>565</v>
      </c>
    </row>
    <row r="3" spans="1:7" ht="15" x14ac:dyDescent="0.25">
      <c r="A3" s="242" t="s">
        <v>830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47.4</v>
      </c>
      <c r="C12">
        <v>35.299999999999997</v>
      </c>
      <c r="D12">
        <v>1.2</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47</v>
      </c>
      <c r="C15">
        <v>35</v>
      </c>
      <c r="D15">
        <v>0</v>
      </c>
      <c r="E15">
        <v>0</v>
      </c>
      <c r="F15">
        <v>0</v>
      </c>
      <c r="G15">
        <v>0</v>
      </c>
    </row>
    <row r="16" spans="1:7" ht="15" x14ac:dyDescent="0.25">
      <c r="A16" s="242" t="s">
        <v>269</v>
      </c>
      <c r="B16">
        <v>0.4</v>
      </c>
      <c r="C16">
        <v>0.3</v>
      </c>
      <c r="D16">
        <v>0.4</v>
      </c>
      <c r="E16">
        <v>0.1</v>
      </c>
      <c r="F16">
        <v>0</v>
      </c>
      <c r="G16">
        <v>0</v>
      </c>
    </row>
    <row r="17" spans="1:7" ht="15" x14ac:dyDescent="0.25">
      <c r="A17" s="242" t="s">
        <v>27</v>
      </c>
    </row>
    <row r="18" spans="1:7" ht="15" x14ac:dyDescent="0.25">
      <c r="A18" s="242" t="s">
        <v>270</v>
      </c>
      <c r="B18">
        <v>1682.7</v>
      </c>
      <c r="C18">
        <v>2621.9</v>
      </c>
      <c r="D18">
        <v>1747.1</v>
      </c>
      <c r="E18">
        <v>4909.1000000000004</v>
      </c>
      <c r="F18">
        <v>293.5</v>
      </c>
      <c r="G18">
        <v>0</v>
      </c>
    </row>
    <row r="19" spans="1:7" ht="15" x14ac:dyDescent="0.25">
      <c r="A19" s="242" t="s">
        <v>27</v>
      </c>
    </row>
    <row r="20" spans="1:7" ht="15" x14ac:dyDescent="0.25">
      <c r="A20" s="242" t="s">
        <v>271</v>
      </c>
      <c r="B20">
        <v>152.69999999999999</v>
      </c>
      <c r="C20">
        <v>165.9</v>
      </c>
      <c r="D20">
        <v>212.7</v>
      </c>
      <c r="E20">
        <v>170.6</v>
      </c>
      <c r="F20">
        <v>0</v>
      </c>
      <c r="G20">
        <v>0</v>
      </c>
    </row>
    <row r="21" spans="1:7" ht="15" x14ac:dyDescent="0.25">
      <c r="A21" s="242" t="s">
        <v>27</v>
      </c>
    </row>
    <row r="22" spans="1:7" ht="15" x14ac:dyDescent="0.25">
      <c r="A22" s="242" t="s">
        <v>272</v>
      </c>
      <c r="B22">
        <v>429.7</v>
      </c>
      <c r="C22">
        <v>6554</v>
      </c>
      <c r="D22">
        <v>4057.3</v>
      </c>
      <c r="E22">
        <v>5548.1</v>
      </c>
      <c r="F22">
        <v>0</v>
      </c>
      <c r="G22">
        <v>0</v>
      </c>
    </row>
    <row r="23" spans="1:7" ht="15" x14ac:dyDescent="0.25">
      <c r="A23" s="242" t="s">
        <v>27</v>
      </c>
    </row>
    <row r="24" spans="1:7" ht="15" x14ac:dyDescent="0.25">
      <c r="A24" s="242" t="s">
        <v>273</v>
      </c>
      <c r="B24">
        <v>588.79999999999995</v>
      </c>
      <c r="C24">
        <v>149.5</v>
      </c>
      <c r="D24">
        <v>451.2</v>
      </c>
      <c r="E24">
        <v>508</v>
      </c>
      <c r="F24">
        <v>0</v>
      </c>
      <c r="G24">
        <v>0</v>
      </c>
    </row>
    <row r="25" spans="1:7" ht="15" x14ac:dyDescent="0.25">
      <c r="A25" s="242" t="s">
        <v>748</v>
      </c>
      <c r="B25">
        <v>0</v>
      </c>
      <c r="C25">
        <v>0.5</v>
      </c>
      <c r="D25">
        <v>0</v>
      </c>
      <c r="E25">
        <v>1.5</v>
      </c>
      <c r="F25">
        <v>0</v>
      </c>
      <c r="G25">
        <v>0</v>
      </c>
    </row>
    <row r="26" spans="1:7" ht="15" x14ac:dyDescent="0.25">
      <c r="A26" s="242" t="s">
        <v>274</v>
      </c>
      <c r="B26">
        <v>56.1</v>
      </c>
      <c r="C26">
        <v>2</v>
      </c>
      <c r="D26">
        <v>97.3</v>
      </c>
      <c r="E26">
        <v>4.0999999999999996</v>
      </c>
      <c r="F26">
        <v>0</v>
      </c>
      <c r="G26">
        <v>0</v>
      </c>
    </row>
    <row r="27" spans="1:7" ht="15" x14ac:dyDescent="0.25">
      <c r="A27" s="242" t="s">
        <v>586</v>
      </c>
      <c r="B27">
        <v>0.1</v>
      </c>
      <c r="C27">
        <v>0</v>
      </c>
      <c r="D27">
        <v>0.1</v>
      </c>
      <c r="E27">
        <v>0</v>
      </c>
      <c r="F27">
        <v>0</v>
      </c>
      <c r="G27">
        <v>0</v>
      </c>
    </row>
    <row r="28" spans="1:7" ht="15" x14ac:dyDescent="0.25">
      <c r="A28" s="242" t="s">
        <v>275</v>
      </c>
      <c r="B28">
        <v>524.1</v>
      </c>
      <c r="C28">
        <v>135.4</v>
      </c>
      <c r="D28">
        <v>120.2</v>
      </c>
      <c r="E28">
        <v>77.900000000000006</v>
      </c>
      <c r="F28">
        <v>0</v>
      </c>
      <c r="G28">
        <v>0</v>
      </c>
    </row>
    <row r="29" spans="1:7" ht="15" x14ac:dyDescent="0.25">
      <c r="A29" s="242" t="s">
        <v>276</v>
      </c>
      <c r="B29">
        <v>1.5</v>
      </c>
      <c r="C29">
        <v>5.6</v>
      </c>
      <c r="D29">
        <v>1.9</v>
      </c>
      <c r="E29">
        <v>1.1000000000000001</v>
      </c>
      <c r="F29">
        <v>0</v>
      </c>
      <c r="G29">
        <v>0</v>
      </c>
    </row>
    <row r="30" spans="1:7" ht="15" x14ac:dyDescent="0.25">
      <c r="A30" s="242" t="s">
        <v>278</v>
      </c>
      <c r="B30">
        <v>0</v>
      </c>
      <c r="C30">
        <v>0</v>
      </c>
      <c r="D30">
        <v>0.5</v>
      </c>
      <c r="E30">
        <v>0.6</v>
      </c>
      <c r="F30">
        <v>0</v>
      </c>
      <c r="G30">
        <v>0</v>
      </c>
    </row>
    <row r="31" spans="1:7" ht="15" x14ac:dyDescent="0.25">
      <c r="A31" s="242" t="s">
        <v>279</v>
      </c>
      <c r="B31">
        <v>7</v>
      </c>
      <c r="C31">
        <v>6</v>
      </c>
      <c r="D31">
        <v>4.2</v>
      </c>
      <c r="E31">
        <v>0.8</v>
      </c>
      <c r="F31">
        <v>0</v>
      </c>
      <c r="G31">
        <v>0</v>
      </c>
    </row>
    <row r="32" spans="1:7" ht="15" x14ac:dyDescent="0.25">
      <c r="A32" s="242" t="s">
        <v>280</v>
      </c>
      <c r="B32">
        <v>0</v>
      </c>
      <c r="C32">
        <v>0</v>
      </c>
      <c r="D32" t="s">
        <v>160</v>
      </c>
      <c r="E32" t="s">
        <v>160</v>
      </c>
      <c r="F32">
        <v>0</v>
      </c>
      <c r="G32">
        <v>0</v>
      </c>
    </row>
    <row r="33" spans="1:7" ht="15" x14ac:dyDescent="0.25">
      <c r="A33" s="242" t="s">
        <v>281</v>
      </c>
      <c r="B33">
        <v>0</v>
      </c>
      <c r="C33">
        <v>0</v>
      </c>
      <c r="D33">
        <v>227.1</v>
      </c>
      <c r="E33">
        <v>422</v>
      </c>
      <c r="F33">
        <v>0</v>
      </c>
      <c r="G33">
        <v>0</v>
      </c>
    </row>
    <row r="34" spans="1:7" ht="15" x14ac:dyDescent="0.25">
      <c r="A34" s="242" t="s">
        <v>27</v>
      </c>
    </row>
    <row r="35" spans="1:7" ht="15" x14ac:dyDescent="0.25">
      <c r="A35" s="242" t="s">
        <v>283</v>
      </c>
      <c r="B35">
        <v>61.6</v>
      </c>
      <c r="C35">
        <v>48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48</v>
      </c>
      <c r="D37">
        <v>33.5</v>
      </c>
      <c r="E37">
        <v>95</v>
      </c>
      <c r="F37">
        <v>0</v>
      </c>
      <c r="G37">
        <v>0</v>
      </c>
    </row>
    <row r="38" spans="1:7" ht="15" x14ac:dyDescent="0.25">
      <c r="A38" s="242" t="s">
        <v>27</v>
      </c>
    </row>
    <row r="39" spans="1:7" ht="15" x14ac:dyDescent="0.25">
      <c r="A39" s="242" t="s">
        <v>286</v>
      </c>
      <c r="B39">
        <v>8804.2000000000007</v>
      </c>
      <c r="C39">
        <v>9992.5</v>
      </c>
      <c r="D39">
        <v>9578.9</v>
      </c>
      <c r="E39">
        <v>16274.3</v>
      </c>
      <c r="F39">
        <v>1379.3</v>
      </c>
      <c r="G39">
        <v>0</v>
      </c>
    </row>
    <row r="40" spans="1:7" ht="15" x14ac:dyDescent="0.25">
      <c r="A40" s="242" t="s">
        <v>287</v>
      </c>
      <c r="B40">
        <v>4</v>
      </c>
      <c r="C40">
        <v>17.3</v>
      </c>
      <c r="D40">
        <v>19.7</v>
      </c>
      <c r="E40">
        <v>18.899999999999999</v>
      </c>
      <c r="F40">
        <v>0</v>
      </c>
      <c r="G40">
        <v>0</v>
      </c>
    </row>
    <row r="41" spans="1:7" ht="15" x14ac:dyDescent="0.25">
      <c r="A41" s="242" t="s">
        <v>288</v>
      </c>
      <c r="B41">
        <v>263.5</v>
      </c>
      <c r="C41">
        <v>286.8</v>
      </c>
      <c r="D41">
        <v>224.8</v>
      </c>
      <c r="E41">
        <v>494.3</v>
      </c>
      <c r="F41">
        <v>0</v>
      </c>
      <c r="G41">
        <v>0</v>
      </c>
    </row>
    <row r="42" spans="1:7" ht="15" x14ac:dyDescent="0.25">
      <c r="A42" s="242" t="s">
        <v>289</v>
      </c>
      <c r="B42">
        <v>216</v>
      </c>
      <c r="C42">
        <v>1525</v>
      </c>
      <c r="D42">
        <v>282.7</v>
      </c>
      <c r="E42">
        <v>1979.9</v>
      </c>
      <c r="F42">
        <v>0</v>
      </c>
      <c r="G42">
        <v>0</v>
      </c>
    </row>
    <row r="43" spans="1:7" ht="15" x14ac:dyDescent="0.25">
      <c r="A43" s="242" t="s">
        <v>290</v>
      </c>
      <c r="B43">
        <v>773.7</v>
      </c>
      <c r="C43">
        <v>727.8</v>
      </c>
      <c r="D43">
        <v>532.29999999999995</v>
      </c>
      <c r="E43">
        <v>2582.5</v>
      </c>
      <c r="F43">
        <v>0</v>
      </c>
      <c r="G43">
        <v>0</v>
      </c>
    </row>
    <row r="44" spans="1:7" ht="15" x14ac:dyDescent="0.25">
      <c r="A44" s="242" t="s">
        <v>563</v>
      </c>
      <c r="B44">
        <v>0</v>
      </c>
      <c r="C44">
        <v>29</v>
      </c>
      <c r="D44">
        <v>0</v>
      </c>
      <c r="E44">
        <v>0</v>
      </c>
      <c r="F44">
        <v>0</v>
      </c>
      <c r="G44">
        <v>0</v>
      </c>
    </row>
    <row r="45" spans="1:7" ht="15" x14ac:dyDescent="0.25">
      <c r="A45" s="242" t="s">
        <v>291</v>
      </c>
      <c r="B45">
        <v>135.5</v>
      </c>
      <c r="C45">
        <v>241.7</v>
      </c>
      <c r="D45">
        <v>52.8</v>
      </c>
      <c r="E45">
        <v>160</v>
      </c>
      <c r="F45">
        <v>0</v>
      </c>
      <c r="G45">
        <v>0</v>
      </c>
    </row>
    <row r="46" spans="1:7" ht="15" x14ac:dyDescent="0.25">
      <c r="A46" s="242" t="s">
        <v>293</v>
      </c>
      <c r="B46">
        <v>380.9</v>
      </c>
      <c r="C46">
        <v>720.8</v>
      </c>
      <c r="D46">
        <v>346.1</v>
      </c>
      <c r="E46">
        <v>690.6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257.10000000000002</v>
      </c>
      <c r="C49">
        <v>234.5</v>
      </c>
      <c r="D49">
        <v>467.7</v>
      </c>
      <c r="E49">
        <v>430.5</v>
      </c>
      <c r="F49">
        <v>0</v>
      </c>
      <c r="G49">
        <v>0</v>
      </c>
    </row>
    <row r="50" spans="1:7" ht="15" x14ac:dyDescent="0.25">
      <c r="A50" s="242" t="s">
        <v>296</v>
      </c>
      <c r="B50">
        <v>53.1</v>
      </c>
      <c r="C50">
        <v>45.3</v>
      </c>
      <c r="D50">
        <v>100.9</v>
      </c>
      <c r="E50">
        <v>169.2</v>
      </c>
      <c r="F50">
        <v>0</v>
      </c>
      <c r="G50">
        <v>0</v>
      </c>
    </row>
    <row r="51" spans="1:7" ht="15" x14ac:dyDescent="0.25">
      <c r="A51" s="242" t="s">
        <v>297</v>
      </c>
      <c r="B51">
        <v>11</v>
      </c>
      <c r="C51">
        <v>0</v>
      </c>
      <c r="D51">
        <v>10.4</v>
      </c>
      <c r="E51">
        <v>10.7</v>
      </c>
      <c r="F51">
        <v>0</v>
      </c>
      <c r="G51">
        <v>0</v>
      </c>
    </row>
    <row r="52" spans="1:7" ht="15" x14ac:dyDescent="0.25">
      <c r="A52" s="242" t="s">
        <v>298</v>
      </c>
      <c r="B52">
        <v>5906.9</v>
      </c>
      <c r="C52">
        <v>5545.8</v>
      </c>
      <c r="D52">
        <v>6985.2</v>
      </c>
      <c r="E52">
        <v>8602.7999999999993</v>
      </c>
      <c r="F52">
        <v>1356.8</v>
      </c>
      <c r="G52">
        <v>0</v>
      </c>
    </row>
    <row r="53" spans="1:7" ht="15" x14ac:dyDescent="0.25">
      <c r="A53" s="242" t="s">
        <v>299</v>
      </c>
      <c r="B53">
        <v>121.4</v>
      </c>
      <c r="C53">
        <v>132.9</v>
      </c>
      <c r="D53">
        <v>81.2</v>
      </c>
      <c r="E53">
        <v>227.3</v>
      </c>
      <c r="F53">
        <v>0</v>
      </c>
      <c r="G53">
        <v>0</v>
      </c>
    </row>
    <row r="54" spans="1:7" ht="15" x14ac:dyDescent="0.25">
      <c r="A54" s="242" t="s">
        <v>300</v>
      </c>
      <c r="B54">
        <v>270.60000000000002</v>
      </c>
      <c r="C54">
        <v>240.7</v>
      </c>
      <c r="D54">
        <v>118.5</v>
      </c>
      <c r="E54">
        <v>296.3</v>
      </c>
      <c r="F54">
        <v>0</v>
      </c>
      <c r="G54">
        <v>0</v>
      </c>
    </row>
    <row r="55" spans="1:7" ht="15" x14ac:dyDescent="0.25">
      <c r="A55" s="242" t="s">
        <v>301</v>
      </c>
      <c r="B55">
        <v>50.3</v>
      </c>
      <c r="C55">
        <v>0</v>
      </c>
      <c r="D55">
        <v>25.3</v>
      </c>
      <c r="E55">
        <v>71.2</v>
      </c>
      <c r="F55">
        <v>0</v>
      </c>
      <c r="G55">
        <v>0</v>
      </c>
    </row>
    <row r="56" spans="1:7" ht="15" x14ac:dyDescent="0.25">
      <c r="A56" s="242" t="s">
        <v>302</v>
      </c>
      <c r="B56">
        <v>272.5</v>
      </c>
      <c r="C56">
        <v>141.80000000000001</v>
      </c>
      <c r="D56">
        <v>244</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30.1</v>
      </c>
      <c r="D58">
        <v>34</v>
      </c>
      <c r="E58">
        <v>38.5</v>
      </c>
      <c r="F58">
        <v>0</v>
      </c>
      <c r="G58">
        <v>0</v>
      </c>
    </row>
    <row r="59" spans="1:7" ht="15" x14ac:dyDescent="0.25">
      <c r="A59" s="242" t="s">
        <v>304</v>
      </c>
      <c r="B59">
        <v>65</v>
      </c>
      <c r="C59">
        <v>73</v>
      </c>
      <c r="D59">
        <v>40.5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11767.1</v>
      </c>
      <c r="C61">
        <v>19567</v>
      </c>
      <c r="D61">
        <v>16081.9</v>
      </c>
      <c r="E61">
        <v>27533</v>
      </c>
      <c r="F61">
        <v>1672.8</v>
      </c>
      <c r="G61">
        <v>0</v>
      </c>
    </row>
    <row r="62" spans="1:7" ht="15" x14ac:dyDescent="0.25">
      <c r="A62" s="242" t="s">
        <v>306</v>
      </c>
      <c r="B62">
        <v>2801.2</v>
      </c>
      <c r="C62">
        <v>3102.2</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14568.2</v>
      </c>
      <c r="C64">
        <v>22669.200000000001</v>
      </c>
      <c r="D64">
        <v>16081.9</v>
      </c>
      <c r="E64">
        <v>27533</v>
      </c>
      <c r="F64">
        <v>1675.8</v>
      </c>
      <c r="G64">
        <v>0</v>
      </c>
    </row>
    <row r="65" spans="1:7" ht="15" x14ac:dyDescent="0.25">
      <c r="A65" s="242" t="s">
        <v>308</v>
      </c>
      <c r="B65" t="s">
        <v>25</v>
      </c>
      <c r="C65" t="s">
        <v>25</v>
      </c>
      <c r="D65">
        <v>0</v>
      </c>
      <c r="E65">
        <v>0</v>
      </c>
      <c r="F65" t="s">
        <v>25</v>
      </c>
      <c r="G65" t="s">
        <v>25</v>
      </c>
    </row>
    <row r="66" spans="1:7" ht="15" x14ac:dyDescent="0.25">
      <c r="A66" s="242" t="s">
        <v>309</v>
      </c>
      <c r="B66">
        <v>190</v>
      </c>
      <c r="C66">
        <v>285.8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81CA-1490-43C5-95B1-0FD72BEFA8F1}">
  <dimension ref="A1:G71"/>
  <sheetViews>
    <sheetView topLeftCell="A27" workbookViewId="0">
      <selection activeCell="C66" sqref="C66"/>
    </sheetView>
  </sheetViews>
  <sheetFormatPr defaultRowHeight="13.2" x14ac:dyDescent="0.25"/>
  <cols>
    <col min="1" max="1" width="30.88671875" customWidth="1"/>
    <col min="2" max="2" width="13.44140625" customWidth="1"/>
    <col min="3" max="3" width="11.5546875" customWidth="1"/>
    <col min="4" max="4" width="13" customWidth="1"/>
    <col min="5" max="5" width="11.33203125" customWidth="1"/>
    <col min="6" max="6" width="16" customWidth="1"/>
    <col min="7" max="7" width="13.33203125" customWidth="1"/>
  </cols>
  <sheetData>
    <row r="1" spans="1:7" ht="15" x14ac:dyDescent="0.25">
      <c r="A1" s="242" t="s">
        <v>564</v>
      </c>
    </row>
    <row r="2" spans="1:7" ht="15" x14ac:dyDescent="0.25">
      <c r="A2" s="242" t="s">
        <v>565</v>
      </c>
    </row>
    <row r="3" spans="1:7" ht="15" x14ac:dyDescent="0.25">
      <c r="A3" s="242" t="s">
        <v>974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0.3</v>
      </c>
      <c r="C12">
        <v>18.5</v>
      </c>
      <c r="D12">
        <v>31.1</v>
      </c>
      <c r="E12">
        <v>48.9</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18.2</v>
      </c>
      <c r="D16">
        <v>0</v>
      </c>
      <c r="E16">
        <v>32.299999999999997</v>
      </c>
      <c r="F16">
        <v>0</v>
      </c>
      <c r="G16">
        <v>0</v>
      </c>
    </row>
    <row r="17" spans="1:7" ht="15" x14ac:dyDescent="0.25">
      <c r="A17" s="242" t="s">
        <v>943</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2270.4</v>
      </c>
      <c r="C20">
        <v>1376.4</v>
      </c>
      <c r="D20">
        <v>6268.1</v>
      </c>
      <c r="E20">
        <v>4243.2</v>
      </c>
      <c r="F20">
        <v>487.5</v>
      </c>
      <c r="G20">
        <v>0</v>
      </c>
    </row>
    <row r="21" spans="1:7" ht="15" x14ac:dyDescent="0.25">
      <c r="A21" s="242" t="s">
        <v>27</v>
      </c>
    </row>
    <row r="22" spans="1:7" ht="15" x14ac:dyDescent="0.25">
      <c r="A22" s="242" t="s">
        <v>271</v>
      </c>
      <c r="B22">
        <v>418.9</v>
      </c>
      <c r="C22">
        <v>30.1</v>
      </c>
      <c r="D22">
        <v>876.5</v>
      </c>
      <c r="E22">
        <v>437.9</v>
      </c>
      <c r="F22">
        <v>0</v>
      </c>
      <c r="G22">
        <v>0</v>
      </c>
    </row>
    <row r="23" spans="1:7" ht="15" x14ac:dyDescent="0.25">
      <c r="A23" s="242" t="s">
        <v>27</v>
      </c>
    </row>
    <row r="24" spans="1:7" ht="15" x14ac:dyDescent="0.25">
      <c r="A24" s="242" t="s">
        <v>272</v>
      </c>
      <c r="B24">
        <v>41.1</v>
      </c>
      <c r="C24">
        <v>2812.7</v>
      </c>
      <c r="D24">
        <v>2154.6999999999998</v>
      </c>
      <c r="E24">
        <v>5223.6000000000004</v>
      </c>
      <c r="F24">
        <v>0</v>
      </c>
      <c r="G24">
        <v>0</v>
      </c>
    </row>
    <row r="25" spans="1:7" ht="15" x14ac:dyDescent="0.25">
      <c r="A25" s="242" t="s">
        <v>27</v>
      </c>
    </row>
    <row r="26" spans="1:7" ht="15" x14ac:dyDescent="0.25">
      <c r="A26" s="242" t="s">
        <v>273</v>
      </c>
      <c r="B26">
        <v>830.3</v>
      </c>
      <c r="C26">
        <v>279</v>
      </c>
      <c r="D26">
        <v>2218.9</v>
      </c>
      <c r="E26">
        <v>1057.0999999999999</v>
      </c>
      <c r="F26">
        <v>0</v>
      </c>
      <c r="G26">
        <v>0</v>
      </c>
    </row>
    <row r="27" spans="1:7" ht="15" x14ac:dyDescent="0.25">
      <c r="A27" s="242" t="s">
        <v>862</v>
      </c>
      <c r="B27">
        <v>0.1</v>
      </c>
      <c r="C27">
        <v>0</v>
      </c>
      <c r="D27">
        <v>0</v>
      </c>
      <c r="E27">
        <v>0</v>
      </c>
      <c r="F27">
        <v>0</v>
      </c>
      <c r="G27">
        <v>0</v>
      </c>
    </row>
    <row r="28" spans="1:7" ht="15" x14ac:dyDescent="0.25">
      <c r="A28" s="242" t="s">
        <v>274</v>
      </c>
      <c r="B28">
        <v>0.9</v>
      </c>
      <c r="C28">
        <v>1.1000000000000001</v>
      </c>
      <c r="D28">
        <v>9.9</v>
      </c>
      <c r="E28">
        <v>119.1</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564.5</v>
      </c>
      <c r="C31">
        <v>272.39999999999998</v>
      </c>
      <c r="D31">
        <v>1600.6</v>
      </c>
      <c r="E31">
        <v>509.7</v>
      </c>
      <c r="F31">
        <v>0</v>
      </c>
      <c r="G31">
        <v>0</v>
      </c>
    </row>
    <row r="32" spans="1:7" ht="15" x14ac:dyDescent="0.25">
      <c r="A32" s="242" t="s">
        <v>276</v>
      </c>
      <c r="B32">
        <v>10.5</v>
      </c>
      <c r="C32">
        <v>0.5</v>
      </c>
      <c r="D32">
        <v>3.4</v>
      </c>
      <c r="E32">
        <v>3</v>
      </c>
      <c r="F32">
        <v>0</v>
      </c>
      <c r="G32">
        <v>0</v>
      </c>
    </row>
    <row r="33" spans="1:7" ht="15" x14ac:dyDescent="0.25">
      <c r="A33" s="242" t="s">
        <v>278</v>
      </c>
      <c r="B33">
        <v>0</v>
      </c>
      <c r="C33">
        <v>0</v>
      </c>
      <c r="D33">
        <v>0.5</v>
      </c>
      <c r="E33">
        <v>0.8</v>
      </c>
      <c r="F33">
        <v>0</v>
      </c>
      <c r="G33">
        <v>0</v>
      </c>
    </row>
    <row r="34" spans="1:7" ht="15" x14ac:dyDescent="0.25">
      <c r="A34" s="242" t="s">
        <v>898</v>
      </c>
      <c r="B34">
        <v>0.1</v>
      </c>
      <c r="C34">
        <v>0</v>
      </c>
      <c r="D34">
        <v>0</v>
      </c>
      <c r="E34">
        <v>0</v>
      </c>
      <c r="F34">
        <v>0</v>
      </c>
      <c r="G34">
        <v>0</v>
      </c>
    </row>
    <row r="35" spans="1:7" ht="15" x14ac:dyDescent="0.25">
      <c r="A35" s="242" t="s">
        <v>279</v>
      </c>
      <c r="B35">
        <v>44.1</v>
      </c>
      <c r="C35">
        <v>5</v>
      </c>
      <c r="D35">
        <v>37.9</v>
      </c>
      <c r="E35">
        <v>6.6</v>
      </c>
      <c r="F35">
        <v>0</v>
      </c>
      <c r="G35">
        <v>0</v>
      </c>
    </row>
    <row r="36" spans="1:7" ht="15" x14ac:dyDescent="0.25">
      <c r="A36" s="242" t="s">
        <v>280</v>
      </c>
      <c r="B36">
        <v>0</v>
      </c>
      <c r="C36">
        <v>0</v>
      </c>
      <c r="D36">
        <v>0</v>
      </c>
      <c r="E36" t="s">
        <v>160</v>
      </c>
      <c r="F36">
        <v>0</v>
      </c>
      <c r="G36">
        <v>0</v>
      </c>
    </row>
    <row r="37" spans="1:7" ht="15" x14ac:dyDescent="0.25">
      <c r="A37" s="242" t="s">
        <v>281</v>
      </c>
      <c r="B37">
        <v>210</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6999.5</v>
      </c>
      <c r="C43">
        <v>5579</v>
      </c>
      <c r="D43">
        <v>22732.9</v>
      </c>
      <c r="E43">
        <v>15313.2</v>
      </c>
      <c r="F43">
        <v>1566.3</v>
      </c>
      <c r="G43">
        <v>112</v>
      </c>
    </row>
    <row r="44" spans="1:7" ht="15" x14ac:dyDescent="0.25">
      <c r="A44" s="242" t="s">
        <v>287</v>
      </c>
      <c r="B44">
        <v>3.5</v>
      </c>
      <c r="C44">
        <v>4</v>
      </c>
      <c r="D44">
        <v>30.1</v>
      </c>
      <c r="E44">
        <v>24.1</v>
      </c>
      <c r="F44">
        <v>0</v>
      </c>
      <c r="G44">
        <v>0</v>
      </c>
    </row>
    <row r="45" spans="1:7" ht="15" x14ac:dyDescent="0.25">
      <c r="A45" s="242" t="s">
        <v>288</v>
      </c>
      <c r="B45">
        <v>185</v>
      </c>
      <c r="C45">
        <v>172.4</v>
      </c>
      <c r="D45">
        <v>136.9</v>
      </c>
      <c r="E45">
        <v>398.6</v>
      </c>
      <c r="F45">
        <v>0</v>
      </c>
      <c r="G45">
        <v>0</v>
      </c>
    </row>
    <row r="46" spans="1:7" ht="15" x14ac:dyDescent="0.25">
      <c r="A46" s="242" t="s">
        <v>289</v>
      </c>
      <c r="B46">
        <v>152.19999999999999</v>
      </c>
      <c r="C46">
        <v>128.6</v>
      </c>
      <c r="D46">
        <v>877.4</v>
      </c>
      <c r="E46">
        <v>401.9</v>
      </c>
      <c r="F46">
        <v>3.7</v>
      </c>
      <c r="G46">
        <v>0</v>
      </c>
    </row>
    <row r="47" spans="1:7" ht="15" x14ac:dyDescent="0.25">
      <c r="A47" s="242" t="s">
        <v>310</v>
      </c>
      <c r="B47">
        <v>0</v>
      </c>
      <c r="C47">
        <v>0</v>
      </c>
      <c r="D47">
        <v>0</v>
      </c>
      <c r="E47">
        <v>6.5</v>
      </c>
      <c r="F47">
        <v>0</v>
      </c>
      <c r="G47">
        <v>0</v>
      </c>
    </row>
    <row r="48" spans="1:7" ht="15" x14ac:dyDescent="0.25">
      <c r="A48" s="242" t="s">
        <v>290</v>
      </c>
      <c r="B48">
        <v>586.70000000000005</v>
      </c>
      <c r="C48">
        <v>323.39999999999998</v>
      </c>
      <c r="D48">
        <v>4333.1000000000004</v>
      </c>
      <c r="E48">
        <v>1649</v>
      </c>
      <c r="F48">
        <v>0</v>
      </c>
      <c r="G48">
        <v>0</v>
      </c>
    </row>
    <row r="49" spans="1:7" ht="15" x14ac:dyDescent="0.25">
      <c r="A49" s="242" t="s">
        <v>291</v>
      </c>
      <c r="B49">
        <v>44</v>
      </c>
      <c r="C49">
        <v>92</v>
      </c>
      <c r="D49">
        <v>158.80000000000001</v>
      </c>
      <c r="E49">
        <v>226.8</v>
      </c>
      <c r="F49">
        <v>0</v>
      </c>
      <c r="G49">
        <v>0</v>
      </c>
    </row>
    <row r="50" spans="1:7" ht="15" x14ac:dyDescent="0.25">
      <c r="A50" s="242" t="s">
        <v>292</v>
      </c>
      <c r="B50">
        <v>16.7</v>
      </c>
      <c r="C50">
        <v>14</v>
      </c>
      <c r="D50">
        <v>6.7</v>
      </c>
      <c r="E50">
        <v>0</v>
      </c>
      <c r="F50">
        <v>0</v>
      </c>
      <c r="G50">
        <v>0</v>
      </c>
    </row>
    <row r="51" spans="1:7" ht="15" x14ac:dyDescent="0.25">
      <c r="A51" s="242" t="s">
        <v>293</v>
      </c>
      <c r="B51">
        <v>142.5</v>
      </c>
      <c r="C51">
        <v>269.3</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290.3</v>
      </c>
      <c r="C53">
        <v>178.3</v>
      </c>
      <c r="D53">
        <v>643.29999999999995</v>
      </c>
      <c r="E53">
        <v>612.6</v>
      </c>
      <c r="F53">
        <v>10.1</v>
      </c>
      <c r="G53">
        <v>0</v>
      </c>
    </row>
    <row r="54" spans="1:7" ht="15" x14ac:dyDescent="0.25">
      <c r="A54" s="242" t="s">
        <v>296</v>
      </c>
      <c r="B54">
        <v>52.3</v>
      </c>
      <c r="C54">
        <v>29.1</v>
      </c>
      <c r="D54">
        <v>198.4</v>
      </c>
      <c r="E54">
        <v>173.3</v>
      </c>
      <c r="F54">
        <v>0</v>
      </c>
      <c r="G54">
        <v>0</v>
      </c>
    </row>
    <row r="55" spans="1:7" ht="15" x14ac:dyDescent="0.25">
      <c r="A55" s="242" t="s">
        <v>297</v>
      </c>
      <c r="B55">
        <v>0.8</v>
      </c>
      <c r="C55">
        <v>2.9</v>
      </c>
      <c r="D55">
        <v>8.9</v>
      </c>
      <c r="E55">
        <v>11.4</v>
      </c>
      <c r="F55">
        <v>0</v>
      </c>
      <c r="G55">
        <v>0</v>
      </c>
    </row>
    <row r="56" spans="1:7" ht="15" x14ac:dyDescent="0.25">
      <c r="A56" s="242" t="s">
        <v>298</v>
      </c>
      <c r="B56">
        <v>5019.6000000000004</v>
      </c>
      <c r="C56">
        <v>3846.7</v>
      </c>
      <c r="D56">
        <v>14502.2</v>
      </c>
      <c r="E56">
        <v>10119.299999999999</v>
      </c>
      <c r="F56">
        <v>1542.6</v>
      </c>
      <c r="G56">
        <v>112</v>
      </c>
    </row>
    <row r="57" spans="1:7" ht="15" x14ac:dyDescent="0.25">
      <c r="A57" s="242" t="s">
        <v>299</v>
      </c>
      <c r="B57">
        <v>93</v>
      </c>
      <c r="C57">
        <v>95.6</v>
      </c>
      <c r="D57">
        <v>164.7</v>
      </c>
      <c r="E57">
        <v>176.3</v>
      </c>
      <c r="F57">
        <v>6</v>
      </c>
      <c r="G57">
        <v>0</v>
      </c>
    </row>
    <row r="58" spans="1:7" ht="15" x14ac:dyDescent="0.25">
      <c r="A58" s="242" t="s">
        <v>300</v>
      </c>
      <c r="B58">
        <v>164.1</v>
      </c>
      <c r="C58">
        <v>124.1</v>
      </c>
      <c r="D58">
        <v>369.5</v>
      </c>
      <c r="E58">
        <v>216.4</v>
      </c>
      <c r="F58">
        <v>0</v>
      </c>
      <c r="G58">
        <v>0</v>
      </c>
    </row>
    <row r="59" spans="1:7" ht="15" x14ac:dyDescent="0.25">
      <c r="A59" s="242" t="s">
        <v>301</v>
      </c>
      <c r="B59">
        <v>0.3</v>
      </c>
      <c r="C59">
        <v>21.5</v>
      </c>
      <c r="D59">
        <v>0</v>
      </c>
      <c r="E59">
        <v>220.3</v>
      </c>
      <c r="F59">
        <v>0</v>
      </c>
      <c r="G59">
        <v>0</v>
      </c>
    </row>
    <row r="60" spans="1:7" ht="15" x14ac:dyDescent="0.25">
      <c r="A60" s="242" t="s">
        <v>302</v>
      </c>
      <c r="B60">
        <v>89.7</v>
      </c>
      <c r="C60">
        <v>154.9</v>
      </c>
      <c r="D60">
        <v>324.5</v>
      </c>
      <c r="E60">
        <v>336.4</v>
      </c>
      <c r="F60">
        <v>3.9</v>
      </c>
      <c r="G60">
        <v>0</v>
      </c>
    </row>
    <row r="61" spans="1:7" ht="15" x14ac:dyDescent="0.25">
      <c r="A61" s="242" t="s">
        <v>385</v>
      </c>
      <c r="B61">
        <v>0</v>
      </c>
      <c r="C61">
        <v>0</v>
      </c>
      <c r="D61">
        <v>7.6</v>
      </c>
      <c r="E61">
        <v>0</v>
      </c>
      <c r="F61">
        <v>0</v>
      </c>
      <c r="G61">
        <v>0</v>
      </c>
    </row>
    <row r="62" spans="1:7" ht="15" x14ac:dyDescent="0.25">
      <c r="A62" s="242" t="s">
        <v>303</v>
      </c>
      <c r="B62">
        <v>11.2</v>
      </c>
      <c r="C62">
        <v>29.1</v>
      </c>
      <c r="D62">
        <v>60.5</v>
      </c>
      <c r="E62">
        <v>43.1</v>
      </c>
      <c r="F62">
        <v>0</v>
      </c>
      <c r="G62">
        <v>0</v>
      </c>
    </row>
    <row r="63" spans="1:7" ht="15" x14ac:dyDescent="0.25">
      <c r="A63" s="242" t="s">
        <v>304</v>
      </c>
      <c r="B63">
        <v>147.69999999999999</v>
      </c>
      <c r="C63">
        <v>93</v>
      </c>
      <c r="D63">
        <v>285.2</v>
      </c>
      <c r="E63">
        <v>119.3</v>
      </c>
      <c r="F63">
        <v>0</v>
      </c>
      <c r="G63">
        <v>0</v>
      </c>
    </row>
    <row r="64" spans="1:7" ht="15" x14ac:dyDescent="0.25">
      <c r="A64" s="242" t="s">
        <v>573</v>
      </c>
      <c r="B64" t="s">
        <v>109</v>
      </c>
      <c r="C64" t="s">
        <v>443</v>
      </c>
      <c r="D64" t="s">
        <v>118</v>
      </c>
      <c r="E64" t="s">
        <v>118</v>
      </c>
      <c r="F64" t="s">
        <v>118</v>
      </c>
      <c r="G64" t="s">
        <v>108</v>
      </c>
    </row>
    <row r="65" spans="1:7" ht="15" x14ac:dyDescent="0.25">
      <c r="A65" s="242" t="s">
        <v>305</v>
      </c>
      <c r="B65">
        <v>10600.3</v>
      </c>
      <c r="C65">
        <v>10098.299999999999</v>
      </c>
      <c r="D65">
        <v>34443.800000000003</v>
      </c>
      <c r="E65">
        <v>26516.7</v>
      </c>
      <c r="F65">
        <v>2053.8000000000002</v>
      </c>
      <c r="G65">
        <v>112</v>
      </c>
    </row>
    <row r="66" spans="1:7" ht="15" x14ac:dyDescent="0.25">
      <c r="A66" s="242" t="s">
        <v>306</v>
      </c>
      <c r="B66">
        <v>2579.8000000000002</v>
      </c>
      <c r="C66">
        <v>1778.6</v>
      </c>
      <c r="D66">
        <v>0</v>
      </c>
      <c r="E66">
        <v>0</v>
      </c>
      <c r="F66">
        <v>123.4</v>
      </c>
      <c r="G66">
        <v>0</v>
      </c>
    </row>
    <row r="67" spans="1:7" ht="15" x14ac:dyDescent="0.25">
      <c r="A67" s="242" t="s">
        <v>573</v>
      </c>
      <c r="B67" t="s">
        <v>109</v>
      </c>
      <c r="C67" t="s">
        <v>443</v>
      </c>
      <c r="D67" t="s">
        <v>118</v>
      </c>
      <c r="E67" t="s">
        <v>118</v>
      </c>
      <c r="F67" t="s">
        <v>118</v>
      </c>
      <c r="G67" t="s">
        <v>108</v>
      </c>
    </row>
    <row r="68" spans="1:7" ht="15" x14ac:dyDescent="0.25">
      <c r="A68" s="242" t="s">
        <v>307</v>
      </c>
      <c r="B68">
        <v>13180.1</v>
      </c>
      <c r="C68">
        <v>11876.9</v>
      </c>
      <c r="D68">
        <v>34443.800000000003</v>
      </c>
      <c r="E68">
        <v>26516.7</v>
      </c>
      <c r="F68">
        <v>2177.1999999999998</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D766-CCF6-4AF4-9E48-AC48C7A3FB9A}">
  <dimension ref="A1:G67"/>
  <sheetViews>
    <sheetView topLeftCell="A16" workbookViewId="0">
      <selection activeCell="B7" sqref="B7"/>
    </sheetView>
  </sheetViews>
  <sheetFormatPr defaultRowHeight="13.2" x14ac:dyDescent="0.25"/>
  <cols>
    <col min="1" max="1" width="27.44140625" customWidth="1"/>
    <col min="2" max="2" width="14.6640625" customWidth="1"/>
    <col min="3" max="3" width="9.44140625" customWidth="1"/>
    <col min="4" max="4" width="12.109375" customWidth="1"/>
    <col min="5" max="5" width="11.6640625" customWidth="1"/>
    <col min="6" max="6" width="13.33203125" customWidth="1"/>
    <col min="7" max="7" width="13.44140625" customWidth="1"/>
  </cols>
  <sheetData>
    <row r="1" spans="1:7" ht="15" x14ac:dyDescent="0.25">
      <c r="A1" s="242" t="s">
        <v>564</v>
      </c>
    </row>
    <row r="2" spans="1:7" ht="15" x14ac:dyDescent="0.25">
      <c r="A2" s="242" t="s">
        <v>565</v>
      </c>
    </row>
    <row r="3" spans="1:7" ht="15" x14ac:dyDescent="0.25">
      <c r="A3" s="242" t="s">
        <v>829</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82.5</v>
      </c>
      <c r="C12">
        <v>0.3</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0.3</v>
      </c>
      <c r="D16">
        <v>0.3</v>
      </c>
      <c r="E16">
        <v>0.1</v>
      </c>
      <c r="F16">
        <v>0</v>
      </c>
      <c r="G16">
        <v>0</v>
      </c>
    </row>
    <row r="17" spans="1:7" ht="15" x14ac:dyDescent="0.25">
      <c r="A17" s="242" t="s">
        <v>27</v>
      </c>
    </row>
    <row r="18" spans="1:7" ht="15" x14ac:dyDescent="0.25">
      <c r="A18" s="242" t="s">
        <v>270</v>
      </c>
      <c r="B18">
        <v>1343.2</v>
      </c>
      <c r="C18">
        <v>2428.6999999999998</v>
      </c>
      <c r="D18">
        <v>1617.6</v>
      </c>
      <c r="E18">
        <v>4704</v>
      </c>
      <c r="F18">
        <v>293.5</v>
      </c>
      <c r="G18">
        <v>0</v>
      </c>
    </row>
    <row r="19" spans="1:7" ht="15" x14ac:dyDescent="0.25">
      <c r="A19" s="242" t="s">
        <v>27</v>
      </c>
    </row>
    <row r="20" spans="1:7" ht="15" x14ac:dyDescent="0.25">
      <c r="A20" s="242" t="s">
        <v>271</v>
      </c>
      <c r="B20">
        <v>162</v>
      </c>
      <c r="C20">
        <v>79</v>
      </c>
      <c r="D20">
        <v>202.4</v>
      </c>
      <c r="E20">
        <v>167.9</v>
      </c>
      <c r="F20">
        <v>0</v>
      </c>
      <c r="G20">
        <v>0</v>
      </c>
    </row>
    <row r="21" spans="1:7" ht="15" x14ac:dyDescent="0.25">
      <c r="A21" s="242" t="s">
        <v>27</v>
      </c>
    </row>
    <row r="22" spans="1:7" ht="15" x14ac:dyDescent="0.25">
      <c r="A22" s="242" t="s">
        <v>272</v>
      </c>
      <c r="B22">
        <v>429.8</v>
      </c>
      <c r="C22">
        <v>7098</v>
      </c>
      <c r="D22">
        <v>4057.2</v>
      </c>
      <c r="E22">
        <v>4993</v>
      </c>
      <c r="F22">
        <v>0</v>
      </c>
      <c r="G22">
        <v>0</v>
      </c>
    </row>
    <row r="23" spans="1:7" ht="15" x14ac:dyDescent="0.25">
      <c r="A23" s="242" t="s">
        <v>27</v>
      </c>
    </row>
    <row r="24" spans="1:7" ht="15" x14ac:dyDescent="0.25">
      <c r="A24" s="242" t="s">
        <v>273</v>
      </c>
      <c r="B24">
        <v>298.8</v>
      </c>
      <c r="C24">
        <v>21.7</v>
      </c>
      <c r="D24">
        <v>336.6</v>
      </c>
      <c r="E24">
        <v>366.8</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v>0.1</v>
      </c>
      <c r="C27">
        <v>0</v>
      </c>
      <c r="D27" t="s">
        <v>160</v>
      </c>
      <c r="E27">
        <v>0</v>
      </c>
      <c r="F27">
        <v>0</v>
      </c>
      <c r="G27">
        <v>0</v>
      </c>
    </row>
    <row r="28" spans="1:7" ht="15" x14ac:dyDescent="0.25">
      <c r="A28" s="242" t="s">
        <v>275</v>
      </c>
      <c r="B28">
        <v>251.1</v>
      </c>
      <c r="C28">
        <v>6.4</v>
      </c>
      <c r="D28">
        <v>15.3</v>
      </c>
      <c r="E28">
        <v>77.900000000000006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7.4</v>
      </c>
      <c r="C31">
        <v>6</v>
      </c>
      <c r="D31">
        <v>3.7</v>
      </c>
      <c r="E31">
        <v>0.8</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61.6</v>
      </c>
      <c r="C35">
        <v>28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28</v>
      </c>
      <c r="D37">
        <v>33.5</v>
      </c>
      <c r="E37">
        <v>95</v>
      </c>
      <c r="F37">
        <v>0</v>
      </c>
      <c r="G37">
        <v>0</v>
      </c>
    </row>
    <row r="38" spans="1:7" ht="15" x14ac:dyDescent="0.25">
      <c r="A38" s="242" t="s">
        <v>27</v>
      </c>
    </row>
    <row r="39" spans="1:7" ht="15" x14ac:dyDescent="0.25">
      <c r="A39" s="242" t="s">
        <v>286</v>
      </c>
      <c r="B39">
        <v>9230.4</v>
      </c>
      <c r="C39">
        <v>10331.700000000001</v>
      </c>
      <c r="D39">
        <v>8781.5</v>
      </c>
      <c r="E39">
        <v>15415.2</v>
      </c>
      <c r="F39">
        <v>1266.0999999999999</v>
      </c>
      <c r="G39">
        <v>0</v>
      </c>
    </row>
    <row r="40" spans="1:7" ht="15" x14ac:dyDescent="0.25">
      <c r="A40" s="242" t="s">
        <v>287</v>
      </c>
      <c r="B40">
        <v>4</v>
      </c>
      <c r="C40">
        <v>5.5</v>
      </c>
      <c r="D40">
        <v>19.7</v>
      </c>
      <c r="E40">
        <v>13</v>
      </c>
      <c r="F40">
        <v>0</v>
      </c>
      <c r="G40">
        <v>0</v>
      </c>
    </row>
    <row r="41" spans="1:7" ht="15" x14ac:dyDescent="0.25">
      <c r="A41" s="242" t="s">
        <v>288</v>
      </c>
      <c r="B41">
        <v>265</v>
      </c>
      <c r="C41">
        <v>289.8</v>
      </c>
      <c r="D41">
        <v>224.8</v>
      </c>
      <c r="E41">
        <v>494.3</v>
      </c>
      <c r="F41">
        <v>0</v>
      </c>
      <c r="G41">
        <v>0</v>
      </c>
    </row>
    <row r="42" spans="1:7" ht="15" x14ac:dyDescent="0.25">
      <c r="A42" s="242" t="s">
        <v>289</v>
      </c>
      <c r="B42">
        <v>207.8</v>
      </c>
      <c r="C42">
        <v>1600.3</v>
      </c>
      <c r="D42">
        <v>262.7</v>
      </c>
      <c r="E42">
        <v>1877.9</v>
      </c>
      <c r="F42">
        <v>0</v>
      </c>
      <c r="G42">
        <v>0</v>
      </c>
    </row>
    <row r="43" spans="1:7" ht="15" x14ac:dyDescent="0.25">
      <c r="A43" s="242" t="s">
        <v>290</v>
      </c>
      <c r="B43">
        <v>860</v>
      </c>
      <c r="C43">
        <v>856.6</v>
      </c>
      <c r="D43">
        <v>362.8</v>
      </c>
      <c r="E43">
        <v>2324.1</v>
      </c>
      <c r="F43">
        <v>0</v>
      </c>
      <c r="G43">
        <v>0</v>
      </c>
    </row>
    <row r="44" spans="1:7" ht="15" x14ac:dyDescent="0.25">
      <c r="A44" s="242" t="s">
        <v>563</v>
      </c>
      <c r="B44">
        <v>0</v>
      </c>
      <c r="C44">
        <v>29</v>
      </c>
      <c r="D44">
        <v>0</v>
      </c>
      <c r="E44">
        <v>0</v>
      </c>
      <c r="F44">
        <v>0</v>
      </c>
      <c r="G44">
        <v>0</v>
      </c>
    </row>
    <row r="45" spans="1:7" ht="15" x14ac:dyDescent="0.25">
      <c r="A45" s="242" t="s">
        <v>291</v>
      </c>
      <c r="B45">
        <v>140.30000000000001</v>
      </c>
      <c r="C45">
        <v>280</v>
      </c>
      <c r="D45">
        <v>23.1</v>
      </c>
      <c r="E45">
        <v>114.2</v>
      </c>
      <c r="F45">
        <v>0</v>
      </c>
      <c r="G45">
        <v>0</v>
      </c>
    </row>
    <row r="46" spans="1:7" ht="15" x14ac:dyDescent="0.25">
      <c r="A46" s="242" t="s">
        <v>293</v>
      </c>
      <c r="B46">
        <v>419.4</v>
      </c>
      <c r="C46">
        <v>706.6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255.6</v>
      </c>
      <c r="C49">
        <v>230.5</v>
      </c>
      <c r="D49">
        <v>467.7</v>
      </c>
      <c r="E49">
        <v>430.5</v>
      </c>
      <c r="F49">
        <v>0</v>
      </c>
      <c r="G49">
        <v>0</v>
      </c>
    </row>
    <row r="50" spans="1:7" ht="15" x14ac:dyDescent="0.25">
      <c r="A50" s="242" t="s">
        <v>296</v>
      </c>
      <c r="B50">
        <v>53.1</v>
      </c>
      <c r="C50">
        <v>52.2</v>
      </c>
      <c r="D50">
        <v>100.9</v>
      </c>
      <c r="E50">
        <v>162</v>
      </c>
      <c r="F50">
        <v>0</v>
      </c>
      <c r="G50">
        <v>0</v>
      </c>
    </row>
    <row r="51" spans="1:7" ht="15" x14ac:dyDescent="0.25">
      <c r="A51" s="242" t="s">
        <v>297</v>
      </c>
      <c r="B51">
        <v>1</v>
      </c>
      <c r="C51">
        <v>0.9</v>
      </c>
      <c r="D51">
        <v>10.4</v>
      </c>
      <c r="E51">
        <v>9.6999999999999993</v>
      </c>
      <c r="F51">
        <v>0</v>
      </c>
      <c r="G51">
        <v>0</v>
      </c>
    </row>
    <row r="52" spans="1:7" ht="15" x14ac:dyDescent="0.25">
      <c r="A52" s="242" t="s">
        <v>298</v>
      </c>
      <c r="B52">
        <v>6238.9</v>
      </c>
      <c r="C52">
        <v>5627.3</v>
      </c>
      <c r="D52">
        <v>6522.3</v>
      </c>
      <c r="E52">
        <v>8231.1</v>
      </c>
      <c r="F52">
        <v>1243.5999999999999</v>
      </c>
      <c r="G52">
        <v>0</v>
      </c>
    </row>
    <row r="53" spans="1:7" ht="15" x14ac:dyDescent="0.25">
      <c r="A53" s="242" t="s">
        <v>299</v>
      </c>
      <c r="B53">
        <v>121.4</v>
      </c>
      <c r="C53">
        <v>137.4</v>
      </c>
      <c r="D53">
        <v>81.2</v>
      </c>
      <c r="E53">
        <v>206.7</v>
      </c>
      <c r="F53">
        <v>0</v>
      </c>
      <c r="G53">
        <v>0</v>
      </c>
    </row>
    <row r="54" spans="1:7" ht="15" x14ac:dyDescent="0.25">
      <c r="A54" s="242" t="s">
        <v>300</v>
      </c>
      <c r="B54">
        <v>295.39999999999998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295.39999999999998</v>
      </c>
      <c r="C56">
        <v>164.3</v>
      </c>
      <c r="D56">
        <v>204.9</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23.7</v>
      </c>
      <c r="D58">
        <v>34</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11608.3</v>
      </c>
      <c r="C61">
        <v>19987.2</v>
      </c>
      <c r="D61">
        <v>15029.8</v>
      </c>
      <c r="E61">
        <v>25769.7</v>
      </c>
      <c r="F61">
        <v>1559.6</v>
      </c>
      <c r="G61">
        <v>0</v>
      </c>
    </row>
    <row r="62" spans="1:7" ht="15" x14ac:dyDescent="0.25">
      <c r="A62" s="242" t="s">
        <v>306</v>
      </c>
      <c r="B62">
        <v>2599.9</v>
      </c>
      <c r="C62">
        <v>2301.6</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14208.2</v>
      </c>
      <c r="C64">
        <v>22288.799999999999</v>
      </c>
      <c r="D64">
        <v>15029.8</v>
      </c>
      <c r="E64">
        <v>25769.7</v>
      </c>
      <c r="F64">
        <v>1562.7</v>
      </c>
      <c r="G64">
        <v>0</v>
      </c>
    </row>
    <row r="65" spans="1:7" ht="15" x14ac:dyDescent="0.25">
      <c r="A65" s="242" t="s">
        <v>308</v>
      </c>
      <c r="B65" t="s">
        <v>25</v>
      </c>
      <c r="C65" t="s">
        <v>25</v>
      </c>
      <c r="D65">
        <v>0</v>
      </c>
      <c r="E65">
        <v>0</v>
      </c>
      <c r="F65" t="s">
        <v>25</v>
      </c>
      <c r="G65" t="s">
        <v>25</v>
      </c>
    </row>
    <row r="66" spans="1:7" ht="15" x14ac:dyDescent="0.25">
      <c r="A66" s="242" t="s">
        <v>309</v>
      </c>
      <c r="B66">
        <v>190</v>
      </c>
      <c r="C66">
        <v>170.8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04A-D3BC-478C-953D-048ED6F07A64}">
  <dimension ref="A1:G67"/>
  <sheetViews>
    <sheetView topLeftCell="A10" workbookViewId="0">
      <selection activeCell="B7" sqref="B7"/>
    </sheetView>
  </sheetViews>
  <sheetFormatPr defaultRowHeight="13.2" x14ac:dyDescent="0.25"/>
  <cols>
    <col min="1" max="1" width="25.6640625" customWidth="1"/>
    <col min="2" max="2" width="12.6640625" customWidth="1"/>
    <col min="3" max="3" width="11.109375" customWidth="1"/>
    <col min="4" max="4" width="12.33203125" customWidth="1"/>
    <col min="5" max="6" width="11.44140625" customWidth="1"/>
    <col min="7" max="7" width="11.33203125" customWidth="1"/>
  </cols>
  <sheetData>
    <row r="1" spans="1:7" ht="15" x14ac:dyDescent="0.25">
      <c r="A1" s="242" t="s">
        <v>564</v>
      </c>
    </row>
    <row r="2" spans="1:7" ht="15" x14ac:dyDescent="0.25">
      <c r="A2" s="242" t="s">
        <v>565</v>
      </c>
    </row>
    <row r="3" spans="1:7" ht="15" x14ac:dyDescent="0.25">
      <c r="A3" s="242" t="s">
        <v>828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s="48" t="s">
        <v>552</v>
      </c>
      <c r="D9" s="48" t="s">
        <v>435</v>
      </c>
      <c r="E9" t="s">
        <v>531</v>
      </c>
      <c r="F9" t="s">
        <v>572</v>
      </c>
      <c r="G9" t="s">
        <v>409</v>
      </c>
    </row>
    <row r="10" spans="1:7" ht="15" x14ac:dyDescent="0.25">
      <c r="A10" s="242" t="s">
        <v>573</v>
      </c>
      <c r="B10" t="s">
        <v>118</v>
      </c>
      <c r="C10" t="s">
        <v>108</v>
      </c>
      <c r="D10" t="s">
        <v>108</v>
      </c>
      <c r="E10" t="s">
        <v>118</v>
      </c>
      <c r="F10" t="s">
        <v>118</v>
      </c>
      <c r="G10" t="s">
        <v>108</v>
      </c>
    </row>
    <row r="11" spans="1:7" ht="15" x14ac:dyDescent="0.25">
      <c r="A11" s="242" t="s">
        <v>27</v>
      </c>
    </row>
    <row r="12" spans="1:7" ht="15" x14ac:dyDescent="0.25">
      <c r="A12" s="242" t="s">
        <v>268</v>
      </c>
      <c r="B12">
        <v>82.5</v>
      </c>
      <c r="C12">
        <v>0.1</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1316.7</v>
      </c>
      <c r="C18">
        <v>2564.9</v>
      </c>
      <c r="D18">
        <v>1532.2</v>
      </c>
      <c r="E18">
        <v>4247.3999999999996</v>
      </c>
      <c r="F18">
        <v>293.5</v>
      </c>
      <c r="G18">
        <v>0</v>
      </c>
    </row>
    <row r="19" spans="1:7" ht="15" x14ac:dyDescent="0.25">
      <c r="A19" s="242" t="s">
        <v>27</v>
      </c>
    </row>
    <row r="20" spans="1:7" ht="15" x14ac:dyDescent="0.25">
      <c r="A20" s="242" t="s">
        <v>271</v>
      </c>
      <c r="B20">
        <v>168.6</v>
      </c>
      <c r="C20">
        <v>91.6</v>
      </c>
      <c r="D20">
        <v>193.2</v>
      </c>
      <c r="E20">
        <v>155.30000000000001</v>
      </c>
      <c r="F20">
        <v>0</v>
      </c>
      <c r="G20">
        <v>0</v>
      </c>
    </row>
    <row r="21" spans="1:7" ht="15" x14ac:dyDescent="0.25">
      <c r="A21" s="242" t="s">
        <v>27</v>
      </c>
    </row>
    <row r="22" spans="1:7" ht="15" x14ac:dyDescent="0.25">
      <c r="A22" s="242" t="s">
        <v>272</v>
      </c>
      <c r="B22">
        <v>353.9</v>
      </c>
      <c r="C22">
        <v>7438</v>
      </c>
      <c r="D22">
        <v>4057.1</v>
      </c>
      <c r="E22">
        <v>4648.3999999999996</v>
      </c>
      <c r="F22">
        <v>0</v>
      </c>
      <c r="G22">
        <v>0</v>
      </c>
    </row>
    <row r="23" spans="1:7" ht="15" x14ac:dyDescent="0.25">
      <c r="A23" s="242" t="s">
        <v>27</v>
      </c>
    </row>
    <row r="24" spans="1:7" ht="15" x14ac:dyDescent="0.25">
      <c r="A24" s="242" t="s">
        <v>273</v>
      </c>
      <c r="B24">
        <v>301.10000000000002</v>
      </c>
      <c r="C24">
        <v>20.8</v>
      </c>
      <c r="D24">
        <v>334</v>
      </c>
      <c r="E24">
        <v>366.2</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252.6</v>
      </c>
      <c r="C28">
        <v>5.5</v>
      </c>
      <c r="D28">
        <v>13.7</v>
      </c>
      <c r="E28">
        <v>77.400000000000006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8.4</v>
      </c>
      <c r="C31">
        <v>6.1</v>
      </c>
      <c r="D31">
        <v>2.8</v>
      </c>
      <c r="E31">
        <v>0.7</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68.599999999999994</v>
      </c>
      <c r="C35">
        <v>18</v>
      </c>
      <c r="D35">
        <v>26.5</v>
      </c>
      <c r="E35">
        <v>115.7</v>
      </c>
      <c r="F35">
        <v>0</v>
      </c>
      <c r="G35">
        <v>0</v>
      </c>
    </row>
    <row r="36" spans="1:7" ht="15" x14ac:dyDescent="0.25">
      <c r="A36" s="242" t="s">
        <v>284</v>
      </c>
      <c r="B36">
        <v>1.6</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9416</v>
      </c>
      <c r="C39">
        <v>10647.9</v>
      </c>
      <c r="D39">
        <v>8219.4</v>
      </c>
      <c r="E39">
        <v>14678.8</v>
      </c>
      <c r="F39">
        <v>1266.0999999999999</v>
      </c>
      <c r="G39">
        <v>0</v>
      </c>
    </row>
    <row r="40" spans="1:7" ht="15" x14ac:dyDescent="0.25">
      <c r="A40" s="242" t="s">
        <v>287</v>
      </c>
      <c r="B40">
        <v>8.4</v>
      </c>
      <c r="C40">
        <v>5.5</v>
      </c>
      <c r="D40">
        <v>14.7</v>
      </c>
      <c r="E40">
        <v>13</v>
      </c>
      <c r="F40">
        <v>0</v>
      </c>
      <c r="G40">
        <v>0</v>
      </c>
    </row>
    <row r="41" spans="1:7" ht="15" x14ac:dyDescent="0.25">
      <c r="A41" s="242" t="s">
        <v>288</v>
      </c>
      <c r="B41">
        <v>267</v>
      </c>
      <c r="C41">
        <v>355.4</v>
      </c>
      <c r="D41">
        <v>215.3</v>
      </c>
      <c r="E41">
        <v>419.2</v>
      </c>
      <c r="F41">
        <v>0</v>
      </c>
      <c r="G41">
        <v>0</v>
      </c>
    </row>
    <row r="42" spans="1:7" ht="15" x14ac:dyDescent="0.25">
      <c r="A42" s="242" t="s">
        <v>289</v>
      </c>
      <c r="B42">
        <v>208.4</v>
      </c>
      <c r="C42">
        <v>1676.7</v>
      </c>
      <c r="D42">
        <v>248.1</v>
      </c>
      <c r="E42">
        <v>1767.5</v>
      </c>
      <c r="F42">
        <v>0</v>
      </c>
      <c r="G42">
        <v>0</v>
      </c>
    </row>
    <row r="43" spans="1:7" ht="15" x14ac:dyDescent="0.25">
      <c r="A43" s="242" t="s">
        <v>290</v>
      </c>
      <c r="B43">
        <v>883</v>
      </c>
      <c r="C43">
        <v>852.7</v>
      </c>
      <c r="D43">
        <v>236.1</v>
      </c>
      <c r="E43">
        <v>2202.6</v>
      </c>
      <c r="F43">
        <v>0</v>
      </c>
      <c r="G43">
        <v>0</v>
      </c>
    </row>
    <row r="44" spans="1:7" ht="15" x14ac:dyDescent="0.25">
      <c r="A44" s="242" t="s">
        <v>563</v>
      </c>
      <c r="B44">
        <v>0</v>
      </c>
      <c r="C44">
        <v>29</v>
      </c>
      <c r="D44">
        <v>0</v>
      </c>
      <c r="E44">
        <v>0</v>
      </c>
      <c r="F44">
        <v>0</v>
      </c>
      <c r="G44">
        <v>0</v>
      </c>
    </row>
    <row r="45" spans="1:7" ht="15" x14ac:dyDescent="0.25">
      <c r="A45" s="242" t="s">
        <v>291</v>
      </c>
      <c r="B45">
        <v>138.30000000000001</v>
      </c>
      <c r="C45">
        <v>252.5</v>
      </c>
      <c r="D45">
        <v>23.1</v>
      </c>
      <c r="E45">
        <v>93.2</v>
      </c>
      <c r="F45">
        <v>0</v>
      </c>
      <c r="G45">
        <v>0</v>
      </c>
    </row>
    <row r="46" spans="1:7" ht="15" x14ac:dyDescent="0.25">
      <c r="A46" s="242" t="s">
        <v>293</v>
      </c>
      <c r="B46">
        <v>414.3</v>
      </c>
      <c r="C46">
        <v>720.6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309.7</v>
      </c>
      <c r="C49">
        <v>233.1</v>
      </c>
      <c r="D49">
        <v>415.8</v>
      </c>
      <c r="E49">
        <v>401.4</v>
      </c>
      <c r="F49">
        <v>0</v>
      </c>
      <c r="G49">
        <v>0</v>
      </c>
    </row>
    <row r="50" spans="1:7" ht="15" x14ac:dyDescent="0.25">
      <c r="A50" s="242" t="s">
        <v>296</v>
      </c>
      <c r="B50">
        <v>47.7</v>
      </c>
      <c r="C50">
        <v>52.2</v>
      </c>
      <c r="D50">
        <v>96.2</v>
      </c>
      <c r="E50">
        <v>162</v>
      </c>
      <c r="F50">
        <v>0</v>
      </c>
      <c r="G50">
        <v>0</v>
      </c>
    </row>
    <row r="51" spans="1:7" ht="15" x14ac:dyDescent="0.25">
      <c r="A51" s="242" t="s">
        <v>297</v>
      </c>
      <c r="B51">
        <v>2.1</v>
      </c>
      <c r="C51">
        <v>2.6</v>
      </c>
      <c r="D51">
        <v>9.1999999999999993</v>
      </c>
      <c r="E51">
        <v>7.9</v>
      </c>
      <c r="F51">
        <v>0</v>
      </c>
      <c r="G51">
        <v>0</v>
      </c>
    </row>
    <row r="52" spans="1:7" ht="15" x14ac:dyDescent="0.25">
      <c r="A52" s="242" t="s">
        <v>298</v>
      </c>
      <c r="B52">
        <v>6370.3</v>
      </c>
      <c r="C52">
        <v>5777.1</v>
      </c>
      <c r="D52">
        <v>6183.6</v>
      </c>
      <c r="E52">
        <v>7901.1</v>
      </c>
      <c r="F52">
        <v>1243.5999999999999</v>
      </c>
      <c r="G52">
        <v>0</v>
      </c>
    </row>
    <row r="53" spans="1:7" ht="15" x14ac:dyDescent="0.25">
      <c r="A53" s="242" t="s">
        <v>299</v>
      </c>
      <c r="B53">
        <v>121.4</v>
      </c>
      <c r="C53">
        <v>167.4</v>
      </c>
      <c r="D53">
        <v>81.2</v>
      </c>
      <c r="E53">
        <v>181.8</v>
      </c>
      <c r="F53">
        <v>0</v>
      </c>
      <c r="G53">
        <v>0</v>
      </c>
    </row>
    <row r="54" spans="1:7" ht="15" x14ac:dyDescent="0.25">
      <c r="A54" s="242" t="s">
        <v>300</v>
      </c>
      <c r="B54">
        <v>270.89999999999998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304.89999999999998</v>
      </c>
      <c r="C56">
        <v>171.8</v>
      </c>
      <c r="D56">
        <v>197.3</v>
      </c>
      <c r="E56">
        <v>286.5</v>
      </c>
      <c r="F56">
        <v>22.5</v>
      </c>
      <c r="G56">
        <v>0</v>
      </c>
    </row>
    <row r="57" spans="1:7" ht="15" x14ac:dyDescent="0.25">
      <c r="A57" s="242" t="s">
        <v>385</v>
      </c>
      <c r="B57">
        <v>0</v>
      </c>
      <c r="C57">
        <v>0</v>
      </c>
      <c r="D57">
        <v>0</v>
      </c>
      <c r="E57">
        <v>1</v>
      </c>
      <c r="F57">
        <v>0</v>
      </c>
      <c r="G57">
        <v>0</v>
      </c>
    </row>
    <row r="58" spans="1:7" ht="15" x14ac:dyDescent="0.25">
      <c r="A58" s="242" t="s">
        <v>303</v>
      </c>
      <c r="B58">
        <v>19.2</v>
      </c>
      <c r="C58">
        <v>23.7</v>
      </c>
      <c r="D58">
        <v>31.7</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108</v>
      </c>
      <c r="D60" t="s">
        <v>108</v>
      </c>
      <c r="E60" t="s">
        <v>118</v>
      </c>
      <c r="F60" t="s">
        <v>118</v>
      </c>
      <c r="G60" t="s">
        <v>108</v>
      </c>
    </row>
    <row r="61" spans="1:7" ht="15" x14ac:dyDescent="0.25">
      <c r="A61" s="242" t="s">
        <v>305</v>
      </c>
      <c r="B61">
        <v>11707.3</v>
      </c>
      <c r="C61">
        <v>20781.400000000001</v>
      </c>
      <c r="D61">
        <v>14363.4</v>
      </c>
      <c r="E61">
        <v>24218.9</v>
      </c>
      <c r="F61">
        <v>1559.6</v>
      </c>
      <c r="G61">
        <v>0</v>
      </c>
    </row>
    <row r="62" spans="1:7" ht="15" x14ac:dyDescent="0.25">
      <c r="A62" s="242" t="s">
        <v>306</v>
      </c>
      <c r="B62">
        <v>2569.1999999999998</v>
      </c>
      <c r="C62">
        <v>2573.1</v>
      </c>
      <c r="D62">
        <v>0</v>
      </c>
      <c r="E62">
        <v>0</v>
      </c>
      <c r="F62">
        <v>3.1</v>
      </c>
      <c r="G62">
        <v>0</v>
      </c>
    </row>
    <row r="63" spans="1:7" ht="15" x14ac:dyDescent="0.25">
      <c r="A63" s="242" t="s">
        <v>573</v>
      </c>
      <c r="B63" t="s">
        <v>118</v>
      </c>
      <c r="C63" t="s">
        <v>108</v>
      </c>
      <c r="D63" t="s">
        <v>108</v>
      </c>
      <c r="E63" t="s">
        <v>118</v>
      </c>
      <c r="F63" t="s">
        <v>118</v>
      </c>
      <c r="G63" t="s">
        <v>108</v>
      </c>
    </row>
    <row r="64" spans="1:7" ht="15" x14ac:dyDescent="0.25">
      <c r="A64" s="242" t="s">
        <v>307</v>
      </c>
      <c r="B64">
        <v>14276.5</v>
      </c>
      <c r="C64">
        <v>23354.5</v>
      </c>
      <c r="D64">
        <v>14363.4</v>
      </c>
      <c r="E64">
        <v>24218.9</v>
      </c>
      <c r="F64">
        <v>1562.7</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108</v>
      </c>
      <c r="D67" t="s">
        <v>108</v>
      </c>
      <c r="E67" t="s">
        <v>118</v>
      </c>
      <c r="F67" t="s">
        <v>118</v>
      </c>
      <c r="G67" t="s">
        <v>108</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6118-51F6-430D-8D49-D4844AC62485}">
  <dimension ref="A1:G67"/>
  <sheetViews>
    <sheetView topLeftCell="A10" workbookViewId="0">
      <selection activeCell="D7" sqref="D7"/>
    </sheetView>
  </sheetViews>
  <sheetFormatPr defaultRowHeight="13.2" x14ac:dyDescent="0.25"/>
  <cols>
    <col min="1" max="1" width="17" customWidth="1"/>
    <col min="2" max="2" width="11.5546875" customWidth="1"/>
    <col min="3" max="3" width="11.44140625" customWidth="1"/>
    <col min="4" max="4" width="11.33203125" customWidth="1"/>
    <col min="6" max="6" width="11.33203125" customWidth="1"/>
  </cols>
  <sheetData>
    <row r="1" spans="1:7" ht="15" x14ac:dyDescent="0.25">
      <c r="A1" s="242" t="s">
        <v>564</v>
      </c>
    </row>
    <row r="2" spans="1:7" ht="15" x14ac:dyDescent="0.25">
      <c r="A2" s="242" t="s">
        <v>565</v>
      </c>
    </row>
    <row r="3" spans="1:7" ht="15" x14ac:dyDescent="0.25">
      <c r="A3" s="242" t="s">
        <v>826</v>
      </c>
    </row>
    <row r="4" spans="1:7" ht="15" x14ac:dyDescent="0.25">
      <c r="A4" s="242" t="s">
        <v>567</v>
      </c>
    </row>
    <row r="5" spans="1:7" ht="15" x14ac:dyDescent="0.25">
      <c r="A5" s="242" t="s">
        <v>568</v>
      </c>
    </row>
    <row r="6" spans="1:7" ht="15" x14ac:dyDescent="0.25">
      <c r="A6" s="242" t="s">
        <v>569</v>
      </c>
    </row>
    <row r="7" spans="1:7" ht="15" x14ac:dyDescent="0.25">
      <c r="B7" s="242" t="s">
        <v>827</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1141.7</v>
      </c>
      <c r="C18">
        <v>2692.7</v>
      </c>
      <c r="D18">
        <v>1395.2</v>
      </c>
      <c r="E18">
        <v>3859.3</v>
      </c>
      <c r="F18">
        <v>293.5</v>
      </c>
      <c r="G18">
        <v>0</v>
      </c>
    </row>
    <row r="19" spans="1:7" ht="15" x14ac:dyDescent="0.25">
      <c r="A19" s="242" t="s">
        <v>27</v>
      </c>
    </row>
    <row r="20" spans="1:7" ht="15" x14ac:dyDescent="0.25">
      <c r="A20" s="242" t="s">
        <v>271</v>
      </c>
      <c r="B20">
        <v>174.7</v>
      </c>
      <c r="C20">
        <v>81.599999999999994</v>
      </c>
      <c r="D20">
        <v>109.5</v>
      </c>
      <c r="E20">
        <v>151.69999999999999</v>
      </c>
      <c r="F20">
        <v>0</v>
      </c>
      <c r="G20">
        <v>0</v>
      </c>
    </row>
    <row r="21" spans="1:7" ht="15" x14ac:dyDescent="0.25">
      <c r="A21" s="242" t="s">
        <v>27</v>
      </c>
    </row>
    <row r="22" spans="1:7" ht="15" x14ac:dyDescent="0.25">
      <c r="A22" s="242" t="s">
        <v>272</v>
      </c>
      <c r="B22">
        <v>423.9</v>
      </c>
      <c r="C22">
        <v>7982</v>
      </c>
      <c r="D22">
        <v>4057.1</v>
      </c>
      <c r="E22">
        <v>4093.2</v>
      </c>
      <c r="F22">
        <v>0</v>
      </c>
      <c r="G22">
        <v>0</v>
      </c>
    </row>
    <row r="23" spans="1:7" ht="15" x14ac:dyDescent="0.25">
      <c r="A23" s="242" t="s">
        <v>27</v>
      </c>
    </row>
    <row r="24" spans="1:7" ht="15" x14ac:dyDescent="0.25">
      <c r="A24" s="242" t="s">
        <v>273</v>
      </c>
      <c r="B24">
        <v>308.2</v>
      </c>
      <c r="C24">
        <v>16.7</v>
      </c>
      <c r="D24">
        <v>324.89999999999998</v>
      </c>
      <c r="E24">
        <v>364.2</v>
      </c>
      <c r="F24">
        <v>0</v>
      </c>
      <c r="G24">
        <v>0</v>
      </c>
    </row>
    <row r="25" spans="1:7" ht="15" x14ac:dyDescent="0.25">
      <c r="A25" s="242" t="s">
        <v>748</v>
      </c>
      <c r="B25">
        <v>0</v>
      </c>
      <c r="C25">
        <v>2</v>
      </c>
      <c r="D25">
        <v>0</v>
      </c>
      <c r="E25">
        <v>0</v>
      </c>
      <c r="F25">
        <v>0</v>
      </c>
      <c r="G25">
        <v>0</v>
      </c>
    </row>
    <row r="26" spans="1:7" ht="15" x14ac:dyDescent="0.25">
      <c r="A26" s="242" t="s">
        <v>274</v>
      </c>
      <c r="B26">
        <v>48.2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252.9</v>
      </c>
      <c r="C28">
        <v>6.2</v>
      </c>
      <c r="D28">
        <v>13.4</v>
      </c>
      <c r="E28">
        <v>76.7</v>
      </c>
      <c r="F28">
        <v>0</v>
      </c>
      <c r="G28">
        <v>0</v>
      </c>
    </row>
    <row r="29" spans="1:7" ht="15" x14ac:dyDescent="0.25">
      <c r="A29" s="242" t="s">
        <v>276</v>
      </c>
      <c r="B29">
        <v>0.5</v>
      </c>
      <c r="C29">
        <v>5.6</v>
      </c>
      <c r="D29">
        <v>1.9</v>
      </c>
      <c r="E29">
        <v>0.6</v>
      </c>
      <c r="F29">
        <v>0</v>
      </c>
      <c r="G29">
        <v>0</v>
      </c>
    </row>
    <row r="30" spans="1:7" ht="15" x14ac:dyDescent="0.25">
      <c r="A30" s="242" t="s">
        <v>278</v>
      </c>
      <c r="B30">
        <v>0</v>
      </c>
      <c r="C30">
        <v>0</v>
      </c>
      <c r="D30">
        <v>0.1</v>
      </c>
      <c r="E30">
        <v>0.6</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v>
      </c>
      <c r="C35">
        <v>18</v>
      </c>
      <c r="D35">
        <v>26.5</v>
      </c>
      <c r="E35">
        <v>115.7</v>
      </c>
      <c r="F35">
        <v>0</v>
      </c>
      <c r="G35">
        <v>0</v>
      </c>
    </row>
    <row r="36" spans="1:7" ht="15" x14ac:dyDescent="0.25">
      <c r="A36" s="242" t="s">
        <v>284</v>
      </c>
      <c r="B36">
        <v>1.5</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9336.2999999999993</v>
      </c>
      <c r="C39">
        <v>10919.4</v>
      </c>
      <c r="D39">
        <v>7761.7</v>
      </c>
      <c r="E39">
        <v>13748.5</v>
      </c>
      <c r="F39">
        <v>1243.5999999999999</v>
      </c>
      <c r="G39">
        <v>0</v>
      </c>
    </row>
    <row r="40" spans="1:7" ht="15" x14ac:dyDescent="0.25">
      <c r="A40" s="242" t="s">
        <v>287</v>
      </c>
      <c r="B40">
        <v>8.4</v>
      </c>
      <c r="C40">
        <v>5.5</v>
      </c>
      <c r="D40">
        <v>14.7</v>
      </c>
      <c r="E40">
        <v>13</v>
      </c>
      <c r="F40">
        <v>0</v>
      </c>
      <c r="G40">
        <v>0</v>
      </c>
    </row>
    <row r="41" spans="1:7" ht="15" x14ac:dyDescent="0.25">
      <c r="A41" s="242" t="s">
        <v>288</v>
      </c>
      <c r="B41">
        <v>289.60000000000002</v>
      </c>
      <c r="C41">
        <v>239.8</v>
      </c>
      <c r="D41">
        <v>182.1</v>
      </c>
      <c r="E41">
        <v>419.2</v>
      </c>
      <c r="F41">
        <v>0</v>
      </c>
      <c r="G41">
        <v>0</v>
      </c>
    </row>
    <row r="42" spans="1:7" ht="15" x14ac:dyDescent="0.25">
      <c r="A42" s="242" t="s">
        <v>289</v>
      </c>
      <c r="B42">
        <v>219.2</v>
      </c>
      <c r="C42">
        <v>1826.1</v>
      </c>
      <c r="D42">
        <v>236.2</v>
      </c>
      <c r="E42">
        <v>1595</v>
      </c>
      <c r="F42">
        <v>0</v>
      </c>
      <c r="G42">
        <v>0</v>
      </c>
    </row>
    <row r="43" spans="1:7" ht="15" x14ac:dyDescent="0.25">
      <c r="A43" s="242" t="s">
        <v>290</v>
      </c>
      <c r="B43">
        <v>846.5</v>
      </c>
      <c r="C43">
        <v>792.8</v>
      </c>
      <c r="D43">
        <v>199.4</v>
      </c>
      <c r="E43">
        <v>2135</v>
      </c>
      <c r="F43">
        <v>0</v>
      </c>
      <c r="G43">
        <v>0</v>
      </c>
    </row>
    <row r="44" spans="1:7" ht="15" x14ac:dyDescent="0.25">
      <c r="A44" s="242" t="s">
        <v>563</v>
      </c>
      <c r="B44">
        <v>0</v>
      </c>
      <c r="C44">
        <v>29</v>
      </c>
      <c r="D44">
        <v>0</v>
      </c>
      <c r="E44">
        <v>0</v>
      </c>
      <c r="F44">
        <v>0</v>
      </c>
      <c r="G44">
        <v>0</v>
      </c>
    </row>
    <row r="45" spans="1:7" ht="15" x14ac:dyDescent="0.25">
      <c r="A45" s="242" t="s">
        <v>291</v>
      </c>
      <c r="B45">
        <v>93.5</v>
      </c>
      <c r="C45">
        <v>257.3</v>
      </c>
      <c r="D45">
        <v>23.1</v>
      </c>
      <c r="E45">
        <v>69.7</v>
      </c>
      <c r="F45">
        <v>0</v>
      </c>
      <c r="G45">
        <v>0</v>
      </c>
    </row>
    <row r="46" spans="1:7" ht="15" x14ac:dyDescent="0.25">
      <c r="A46" s="242" t="s">
        <v>293</v>
      </c>
      <c r="B46">
        <v>456.6</v>
      </c>
      <c r="C46">
        <v>830.6</v>
      </c>
      <c r="D46">
        <v>243.3</v>
      </c>
      <c r="E46">
        <v>566.6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272</v>
      </c>
      <c r="C49">
        <v>272.3</v>
      </c>
      <c r="D49">
        <v>415.8</v>
      </c>
      <c r="E49">
        <v>325</v>
      </c>
      <c r="F49">
        <v>0</v>
      </c>
      <c r="G49">
        <v>0</v>
      </c>
    </row>
    <row r="50" spans="1:7" ht="15" x14ac:dyDescent="0.25">
      <c r="A50" s="242" t="s">
        <v>296</v>
      </c>
      <c r="B50">
        <v>52</v>
      </c>
      <c r="C50">
        <v>77.5</v>
      </c>
      <c r="D50">
        <v>91.5</v>
      </c>
      <c r="E50">
        <v>159.1</v>
      </c>
      <c r="F50">
        <v>0</v>
      </c>
      <c r="G50">
        <v>0</v>
      </c>
    </row>
    <row r="51" spans="1:7" ht="15" x14ac:dyDescent="0.25">
      <c r="A51" s="242" t="s">
        <v>297</v>
      </c>
      <c r="B51">
        <v>2.1</v>
      </c>
      <c r="C51">
        <v>2.6</v>
      </c>
      <c r="D51">
        <v>9.1999999999999993</v>
      </c>
      <c r="E51">
        <v>7.9</v>
      </c>
      <c r="F51">
        <v>0</v>
      </c>
      <c r="G51">
        <v>0</v>
      </c>
    </row>
    <row r="52" spans="1:7" ht="15" x14ac:dyDescent="0.25">
      <c r="A52" s="242" t="s">
        <v>298</v>
      </c>
      <c r="B52">
        <v>6352.9</v>
      </c>
      <c r="C52">
        <v>5950.4</v>
      </c>
      <c r="D52">
        <v>5911.3</v>
      </c>
      <c r="E52">
        <v>7549.4</v>
      </c>
      <c r="F52">
        <v>1243.5999999999999</v>
      </c>
      <c r="G52">
        <v>0</v>
      </c>
    </row>
    <row r="53" spans="1:7" ht="15" x14ac:dyDescent="0.25">
      <c r="A53" s="242" t="s">
        <v>299</v>
      </c>
      <c r="B53">
        <v>136.4</v>
      </c>
      <c r="C53">
        <v>122.4</v>
      </c>
      <c r="D53">
        <v>64.7</v>
      </c>
      <c r="E53">
        <v>181.8</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0.3</v>
      </c>
      <c r="C55">
        <v>6.5</v>
      </c>
      <c r="D55">
        <v>25.3</v>
      </c>
      <c r="E55">
        <v>64</v>
      </c>
      <c r="F55">
        <v>0</v>
      </c>
      <c r="G55">
        <v>0</v>
      </c>
    </row>
    <row r="56" spans="1:7" ht="15" x14ac:dyDescent="0.25">
      <c r="A56" s="242" t="s">
        <v>302</v>
      </c>
      <c r="B56">
        <v>304.39999999999998</v>
      </c>
      <c r="C56">
        <v>197.8</v>
      </c>
      <c r="D56">
        <v>197.3</v>
      </c>
      <c r="E56">
        <v>226.1</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30</v>
      </c>
      <c r="D59">
        <v>28.5</v>
      </c>
      <c r="E59">
        <v>119.6</v>
      </c>
      <c r="F59">
        <v>0</v>
      </c>
      <c r="G59">
        <v>0</v>
      </c>
    </row>
    <row r="60" spans="1:7" ht="15" x14ac:dyDescent="0.25">
      <c r="A60" s="242" t="s">
        <v>573</v>
      </c>
      <c r="B60" t="s">
        <v>118</v>
      </c>
      <c r="C60" t="s">
        <v>26</v>
      </c>
      <c r="D60" t="s">
        <v>118</v>
      </c>
      <c r="E60" t="s">
        <v>118</v>
      </c>
      <c r="F60" t="s">
        <v>118</v>
      </c>
      <c r="G60" t="s">
        <v>108</v>
      </c>
    </row>
    <row r="61" spans="1:7" ht="15" x14ac:dyDescent="0.25">
      <c r="A61" s="242" t="s">
        <v>305</v>
      </c>
      <c r="B61">
        <v>11570.9</v>
      </c>
      <c r="C61">
        <v>21717.3</v>
      </c>
      <c r="D61">
        <v>13676</v>
      </c>
      <c r="E61">
        <v>22332.7</v>
      </c>
      <c r="F61">
        <v>1537.1</v>
      </c>
      <c r="G61">
        <v>0</v>
      </c>
    </row>
    <row r="62" spans="1:7" ht="15" x14ac:dyDescent="0.25">
      <c r="A62" s="242" t="s">
        <v>306</v>
      </c>
      <c r="B62">
        <v>2569.8000000000002</v>
      </c>
      <c r="C62">
        <v>2482.5</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14140.7</v>
      </c>
      <c r="C64">
        <v>24199.8</v>
      </c>
      <c r="D64">
        <v>13676</v>
      </c>
      <c r="E64">
        <v>22332.7</v>
      </c>
      <c r="F64">
        <v>1537.1</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29E6-E544-4CE7-972F-4386F2B78B44}">
  <dimension ref="A1:G67"/>
  <sheetViews>
    <sheetView topLeftCell="A4" workbookViewId="0">
      <selection activeCell="D24" sqref="D24"/>
    </sheetView>
  </sheetViews>
  <sheetFormatPr defaultRowHeight="13.2" x14ac:dyDescent="0.25"/>
  <cols>
    <col min="1" max="1" width="25.5546875" customWidth="1"/>
    <col min="2" max="2" width="14.6640625" customWidth="1"/>
    <col min="3" max="3" width="13.6640625" customWidth="1"/>
    <col min="4" max="4" width="17" customWidth="1"/>
    <col min="5" max="5" width="13.88671875" customWidth="1"/>
    <col min="6" max="6" width="12.5546875" customWidth="1"/>
    <col min="7" max="7" width="10.5546875" customWidth="1"/>
  </cols>
  <sheetData>
    <row r="1" spans="1:7" ht="15" x14ac:dyDescent="0.25">
      <c r="A1" s="242" t="s">
        <v>564</v>
      </c>
    </row>
    <row r="2" spans="1:7" ht="15" x14ac:dyDescent="0.25">
      <c r="A2" s="242" t="s">
        <v>565</v>
      </c>
    </row>
    <row r="3" spans="1:7" ht="15" x14ac:dyDescent="0.25">
      <c r="A3" s="242" t="s">
        <v>825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1167.7</v>
      </c>
      <c r="C18">
        <v>2384.1999999999998</v>
      </c>
      <c r="D18">
        <v>1359.6</v>
      </c>
      <c r="E18">
        <v>3567.6</v>
      </c>
      <c r="F18">
        <v>293.5</v>
      </c>
      <c r="G18">
        <v>0</v>
      </c>
    </row>
    <row r="19" spans="1:7" ht="15" x14ac:dyDescent="0.25">
      <c r="A19" s="242" t="s">
        <v>27</v>
      </c>
    </row>
    <row r="20" spans="1:7" ht="15" x14ac:dyDescent="0.25">
      <c r="A20" s="242" t="s">
        <v>271</v>
      </c>
      <c r="B20">
        <v>174.9</v>
      </c>
      <c r="C20">
        <v>104.5</v>
      </c>
      <c r="D20">
        <v>105.9</v>
      </c>
      <c r="E20">
        <v>124.8</v>
      </c>
      <c r="F20">
        <v>0</v>
      </c>
      <c r="G20">
        <v>0</v>
      </c>
    </row>
    <row r="21" spans="1:7" ht="15" x14ac:dyDescent="0.25">
      <c r="A21" s="242" t="s">
        <v>27</v>
      </c>
    </row>
    <row r="22" spans="1:7" ht="15" x14ac:dyDescent="0.25">
      <c r="A22" s="242" t="s">
        <v>272</v>
      </c>
      <c r="B22">
        <v>297.89999999999998</v>
      </c>
      <c r="C22">
        <v>8390.1</v>
      </c>
      <c r="D22">
        <v>4057.1</v>
      </c>
      <c r="E22">
        <v>3679.5</v>
      </c>
      <c r="F22">
        <v>0</v>
      </c>
      <c r="G22">
        <v>0</v>
      </c>
    </row>
    <row r="23" spans="1:7" ht="15" x14ac:dyDescent="0.25">
      <c r="A23" s="242" t="s">
        <v>27</v>
      </c>
    </row>
    <row r="24" spans="1:7" ht="15" x14ac:dyDescent="0.25">
      <c r="A24" s="242" t="s">
        <v>273</v>
      </c>
      <c r="B24">
        <v>206.3</v>
      </c>
      <c r="C24">
        <v>16</v>
      </c>
      <c r="D24">
        <v>250.7</v>
      </c>
      <c r="E24">
        <v>363.7</v>
      </c>
      <c r="F24">
        <v>0</v>
      </c>
      <c r="G24">
        <v>0</v>
      </c>
    </row>
    <row r="25" spans="1:7" ht="15" x14ac:dyDescent="0.25">
      <c r="A25" s="242" t="s">
        <v>748</v>
      </c>
      <c r="B25">
        <v>0</v>
      </c>
      <c r="C25">
        <v>2</v>
      </c>
      <c r="D25">
        <v>0</v>
      </c>
      <c r="E25">
        <v>0</v>
      </c>
      <c r="F25">
        <v>0</v>
      </c>
      <c r="G25">
        <v>0</v>
      </c>
    </row>
    <row r="26" spans="1:7" ht="15" x14ac:dyDescent="0.25">
      <c r="A26" s="242" t="s">
        <v>274</v>
      </c>
      <c r="B26">
        <v>1.2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198.1</v>
      </c>
      <c r="C28">
        <v>5.5</v>
      </c>
      <c r="D28">
        <v>13.1</v>
      </c>
      <c r="E28">
        <v>76.5</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282</v>
      </c>
      <c r="F33">
        <v>0</v>
      </c>
      <c r="G33">
        <v>0</v>
      </c>
    </row>
    <row r="34" spans="1:7" ht="15" x14ac:dyDescent="0.25">
      <c r="A34" s="242" t="s">
        <v>27</v>
      </c>
    </row>
    <row r="35" spans="1:7" ht="15" x14ac:dyDescent="0.25">
      <c r="A35" s="242" t="s">
        <v>283</v>
      </c>
      <c r="B35">
        <v>47</v>
      </c>
      <c r="C35">
        <v>28</v>
      </c>
      <c r="D35">
        <v>10</v>
      </c>
      <c r="E35">
        <v>93.7</v>
      </c>
      <c r="F35">
        <v>0</v>
      </c>
      <c r="G35">
        <v>0</v>
      </c>
    </row>
    <row r="36" spans="1:7" ht="15" x14ac:dyDescent="0.25">
      <c r="A36" s="242" t="s">
        <v>284</v>
      </c>
      <c r="B36">
        <v>0</v>
      </c>
      <c r="C36">
        <v>0</v>
      </c>
      <c r="D36">
        <v>0</v>
      </c>
      <c r="E36">
        <v>20.8</v>
      </c>
      <c r="F36">
        <v>0</v>
      </c>
      <c r="G36">
        <v>0</v>
      </c>
    </row>
    <row r="37" spans="1:7" ht="15" x14ac:dyDescent="0.25">
      <c r="A37" s="242" t="s">
        <v>285</v>
      </c>
      <c r="B37">
        <v>47</v>
      </c>
      <c r="C37">
        <v>28</v>
      </c>
      <c r="D37">
        <v>10</v>
      </c>
      <c r="E37">
        <v>73</v>
      </c>
      <c r="F37">
        <v>0</v>
      </c>
      <c r="G37">
        <v>0</v>
      </c>
    </row>
    <row r="38" spans="1:7" ht="15" x14ac:dyDescent="0.25">
      <c r="A38" s="242" t="s">
        <v>27</v>
      </c>
    </row>
    <row r="39" spans="1:7" ht="15" x14ac:dyDescent="0.25">
      <c r="A39" s="242" t="s">
        <v>286</v>
      </c>
      <c r="B39">
        <v>9452.9</v>
      </c>
      <c r="C39">
        <v>11516.2</v>
      </c>
      <c r="D39">
        <v>7221.2</v>
      </c>
      <c r="E39">
        <v>12885.6</v>
      </c>
      <c r="F39">
        <v>1143.5999999999999</v>
      </c>
      <c r="G39">
        <v>0</v>
      </c>
    </row>
    <row r="40" spans="1:7" ht="15" x14ac:dyDescent="0.25">
      <c r="A40" s="242" t="s">
        <v>287</v>
      </c>
      <c r="B40">
        <v>8.4</v>
      </c>
      <c r="C40">
        <v>5.5</v>
      </c>
      <c r="D40">
        <v>14.7</v>
      </c>
      <c r="E40">
        <v>13</v>
      </c>
      <c r="F40">
        <v>0</v>
      </c>
      <c r="G40">
        <v>0</v>
      </c>
    </row>
    <row r="41" spans="1:7" ht="15" x14ac:dyDescent="0.25">
      <c r="A41" s="242" t="s">
        <v>288</v>
      </c>
      <c r="B41">
        <v>298.2</v>
      </c>
      <c r="C41">
        <v>246.8</v>
      </c>
      <c r="D41">
        <v>171.7</v>
      </c>
      <c r="E41">
        <v>399.1</v>
      </c>
      <c r="F41">
        <v>0</v>
      </c>
      <c r="G41">
        <v>0</v>
      </c>
    </row>
    <row r="42" spans="1:7" ht="15" x14ac:dyDescent="0.25">
      <c r="A42" s="242" t="s">
        <v>289</v>
      </c>
      <c r="B42">
        <v>230.8</v>
      </c>
      <c r="C42">
        <v>1894.7</v>
      </c>
      <c r="D42">
        <v>222.6</v>
      </c>
      <c r="E42">
        <v>1480.8</v>
      </c>
      <c r="F42">
        <v>0</v>
      </c>
      <c r="G42">
        <v>0</v>
      </c>
    </row>
    <row r="43" spans="1:7" ht="15" x14ac:dyDescent="0.25">
      <c r="A43" s="242" t="s">
        <v>290</v>
      </c>
      <c r="B43">
        <v>731.1</v>
      </c>
      <c r="C43">
        <v>824.8</v>
      </c>
      <c r="D43">
        <v>199.4</v>
      </c>
      <c r="E43">
        <v>2070.4</v>
      </c>
      <c r="F43">
        <v>0</v>
      </c>
      <c r="G43">
        <v>0</v>
      </c>
    </row>
    <row r="44" spans="1:7" ht="15" x14ac:dyDescent="0.25">
      <c r="A44" s="242" t="s">
        <v>563</v>
      </c>
      <c r="B44">
        <v>0</v>
      </c>
      <c r="C44">
        <v>29</v>
      </c>
      <c r="D44">
        <v>0</v>
      </c>
      <c r="E44">
        <v>0</v>
      </c>
      <c r="F44">
        <v>0</v>
      </c>
      <c r="G44">
        <v>0</v>
      </c>
    </row>
    <row r="45" spans="1:7" ht="15" x14ac:dyDescent="0.25">
      <c r="A45" s="242" t="s">
        <v>291</v>
      </c>
      <c r="B45">
        <v>73.099999999999994</v>
      </c>
      <c r="C45">
        <v>217.3</v>
      </c>
      <c r="D45">
        <v>23.1</v>
      </c>
      <c r="E45">
        <v>69.7</v>
      </c>
      <c r="F45">
        <v>0</v>
      </c>
      <c r="G45">
        <v>0</v>
      </c>
    </row>
    <row r="46" spans="1:7" ht="15" x14ac:dyDescent="0.25">
      <c r="A46" s="242" t="s">
        <v>293</v>
      </c>
      <c r="B46">
        <v>494.5</v>
      </c>
      <c r="C46">
        <v>865.7</v>
      </c>
      <c r="D46">
        <v>202.2</v>
      </c>
      <c r="E46">
        <v>521.70000000000005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288.89999999999998</v>
      </c>
      <c r="C49">
        <v>284.5</v>
      </c>
      <c r="D49">
        <v>392.1</v>
      </c>
      <c r="E49">
        <v>306.39999999999998</v>
      </c>
      <c r="F49">
        <v>0</v>
      </c>
      <c r="G49">
        <v>0</v>
      </c>
    </row>
    <row r="50" spans="1:7" ht="15" x14ac:dyDescent="0.25">
      <c r="A50" s="242" t="s">
        <v>296</v>
      </c>
      <c r="B50">
        <v>56.3</v>
      </c>
      <c r="C50">
        <v>81.8</v>
      </c>
      <c r="D50">
        <v>86.8</v>
      </c>
      <c r="E50">
        <v>154.4</v>
      </c>
      <c r="F50">
        <v>0</v>
      </c>
      <c r="G50">
        <v>0</v>
      </c>
    </row>
    <row r="51" spans="1:7" ht="15" x14ac:dyDescent="0.25">
      <c r="A51" s="242" t="s">
        <v>297</v>
      </c>
      <c r="B51">
        <v>2.1</v>
      </c>
      <c r="C51">
        <v>2.6</v>
      </c>
      <c r="D51">
        <v>9.1999999999999993</v>
      </c>
      <c r="E51">
        <v>7.9</v>
      </c>
      <c r="F51">
        <v>0</v>
      </c>
      <c r="G51">
        <v>0</v>
      </c>
    </row>
    <row r="52" spans="1:7" ht="15" x14ac:dyDescent="0.25">
      <c r="A52" s="242" t="s">
        <v>298</v>
      </c>
      <c r="B52">
        <v>6469.9</v>
      </c>
      <c r="C52">
        <v>6324.5</v>
      </c>
      <c r="D52">
        <v>5525.3</v>
      </c>
      <c r="E52">
        <v>7072</v>
      </c>
      <c r="F52">
        <v>1143.5999999999999</v>
      </c>
      <c r="G52">
        <v>0</v>
      </c>
    </row>
    <row r="53" spans="1:7" ht="15" x14ac:dyDescent="0.25">
      <c r="A53" s="242" t="s">
        <v>299</v>
      </c>
      <c r="B53">
        <v>136.4</v>
      </c>
      <c r="C53">
        <v>126.7</v>
      </c>
      <c r="D53">
        <v>64.7</v>
      </c>
      <c r="E53">
        <v>158.6</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335.7</v>
      </c>
      <c r="C56">
        <v>217</v>
      </c>
      <c r="D56">
        <v>161.6</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70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11464.2</v>
      </c>
      <c r="C61">
        <v>22445.9</v>
      </c>
      <c r="D61">
        <v>13005.5</v>
      </c>
      <c r="E61">
        <v>20715.099999999999</v>
      </c>
      <c r="F61">
        <v>1437.1</v>
      </c>
      <c r="G61">
        <v>0</v>
      </c>
    </row>
    <row r="62" spans="1:7" ht="15" x14ac:dyDescent="0.25">
      <c r="A62" s="242" t="s">
        <v>306</v>
      </c>
      <c r="B62">
        <v>2322.6</v>
      </c>
      <c r="C62">
        <v>2551.4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13786.7</v>
      </c>
      <c r="C64">
        <v>24997.3</v>
      </c>
      <c r="D64">
        <v>13005.5</v>
      </c>
      <c r="E64">
        <v>20715.099999999999</v>
      </c>
      <c r="F64">
        <v>1437.1</v>
      </c>
      <c r="G64">
        <v>0</v>
      </c>
    </row>
    <row r="65" spans="1:7" ht="15" x14ac:dyDescent="0.25">
      <c r="A65" s="242" t="s">
        <v>308</v>
      </c>
      <c r="B65" t="s">
        <v>25</v>
      </c>
      <c r="C65" t="s">
        <v>25</v>
      </c>
      <c r="D65">
        <v>0</v>
      </c>
      <c r="E65">
        <v>0</v>
      </c>
      <c r="F65" t="s">
        <v>25</v>
      </c>
      <c r="G65" t="s">
        <v>25</v>
      </c>
    </row>
    <row r="66" spans="1:7" ht="15" x14ac:dyDescent="0.25">
      <c r="A66" s="242" t="s">
        <v>309</v>
      </c>
      <c r="B66">
        <v>100</v>
      </c>
      <c r="C66">
        <v>215.8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B152-B355-4635-99AB-3CA0989FAE50}">
  <dimension ref="A1:G67"/>
  <sheetViews>
    <sheetView topLeftCell="A7" workbookViewId="0">
      <selection activeCell="B7" sqref="B7"/>
    </sheetView>
  </sheetViews>
  <sheetFormatPr defaultRowHeight="13.2" x14ac:dyDescent="0.25"/>
  <cols>
    <col min="1" max="1" width="19.109375" customWidth="1"/>
    <col min="2" max="2" width="13" customWidth="1"/>
    <col min="4" max="4" width="11.6640625" customWidth="1"/>
    <col min="5" max="5" width="10.5546875" customWidth="1"/>
  </cols>
  <sheetData>
    <row r="1" spans="1:7" ht="15" x14ac:dyDescent="0.25">
      <c r="A1" s="242" t="s">
        <v>564</v>
      </c>
    </row>
    <row r="2" spans="1:7" ht="15" x14ac:dyDescent="0.25">
      <c r="A2" s="242" t="s">
        <v>565</v>
      </c>
    </row>
    <row r="3" spans="1:7" ht="15" x14ac:dyDescent="0.25">
      <c r="A3" s="242" t="s">
        <v>824</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790.6</v>
      </c>
      <c r="C18">
        <v>2367.6999999999998</v>
      </c>
      <c r="D18">
        <v>1348.6</v>
      </c>
      <c r="E18">
        <v>3236.5</v>
      </c>
      <c r="F18">
        <v>283.5</v>
      </c>
      <c r="G18">
        <v>0</v>
      </c>
    </row>
    <row r="19" spans="1:7" ht="15" x14ac:dyDescent="0.25">
      <c r="A19" s="242" t="s">
        <v>27</v>
      </c>
    </row>
    <row r="20" spans="1:7" ht="15" x14ac:dyDescent="0.25">
      <c r="A20" s="242" t="s">
        <v>271</v>
      </c>
      <c r="B20">
        <v>171.7</v>
      </c>
      <c r="C20">
        <v>113</v>
      </c>
      <c r="D20">
        <v>103.5</v>
      </c>
      <c r="E20">
        <v>116.3</v>
      </c>
      <c r="F20">
        <v>0</v>
      </c>
      <c r="G20">
        <v>0</v>
      </c>
    </row>
    <row r="21" spans="1:7" ht="15" x14ac:dyDescent="0.25">
      <c r="A21" s="242" t="s">
        <v>27</v>
      </c>
    </row>
    <row r="22" spans="1:7" ht="15" x14ac:dyDescent="0.25">
      <c r="A22" s="242" t="s">
        <v>272</v>
      </c>
      <c r="B22">
        <v>269</v>
      </c>
      <c r="C22">
        <v>8974.1</v>
      </c>
      <c r="D22">
        <v>4057</v>
      </c>
      <c r="E22">
        <v>3470.8</v>
      </c>
      <c r="F22">
        <v>0</v>
      </c>
      <c r="G22">
        <v>0</v>
      </c>
    </row>
    <row r="23" spans="1:7" ht="15" x14ac:dyDescent="0.25">
      <c r="A23" s="242" t="s">
        <v>27</v>
      </c>
    </row>
    <row r="24" spans="1:7" ht="15" x14ac:dyDescent="0.25">
      <c r="A24" s="242" t="s">
        <v>273</v>
      </c>
      <c r="B24">
        <v>222.5</v>
      </c>
      <c r="C24">
        <v>12.9</v>
      </c>
      <c r="D24">
        <v>234.5</v>
      </c>
      <c r="E24">
        <v>319</v>
      </c>
      <c r="F24">
        <v>0</v>
      </c>
      <c r="G24">
        <v>0</v>
      </c>
    </row>
    <row r="25" spans="1:7" ht="15" x14ac:dyDescent="0.25">
      <c r="A25" s="242" t="s">
        <v>748</v>
      </c>
      <c r="B25">
        <v>0</v>
      </c>
      <c r="C25">
        <v>2</v>
      </c>
      <c r="D25">
        <v>0</v>
      </c>
      <c r="E25">
        <v>0</v>
      </c>
      <c r="F25">
        <v>0</v>
      </c>
      <c r="G25">
        <v>0</v>
      </c>
    </row>
    <row r="26" spans="1:7" ht="15" x14ac:dyDescent="0.25">
      <c r="A26" s="242" t="s">
        <v>274</v>
      </c>
      <c r="B26">
        <v>16.5</v>
      </c>
      <c r="C26">
        <v>2.2999999999999998</v>
      </c>
      <c r="D26">
        <v>64.3</v>
      </c>
      <c r="E26">
        <v>3.7</v>
      </c>
      <c r="F26">
        <v>0</v>
      </c>
      <c r="G26">
        <v>0</v>
      </c>
    </row>
    <row r="27" spans="1:7" ht="15" x14ac:dyDescent="0.25">
      <c r="A27" s="242" t="s">
        <v>586</v>
      </c>
      <c r="B27">
        <v>0.1</v>
      </c>
      <c r="C27">
        <v>0</v>
      </c>
      <c r="D27">
        <v>0</v>
      </c>
      <c r="E27">
        <v>0</v>
      </c>
      <c r="F27">
        <v>0</v>
      </c>
      <c r="G27">
        <v>0</v>
      </c>
    </row>
    <row r="28" spans="1:7" ht="15" x14ac:dyDescent="0.25">
      <c r="A28" s="242" t="s">
        <v>275</v>
      </c>
      <c r="B28">
        <v>198.7</v>
      </c>
      <c r="C28">
        <v>2.1</v>
      </c>
      <c r="D28">
        <v>12.5</v>
      </c>
      <c r="E28">
        <v>76.099999999999994</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6.9</v>
      </c>
      <c r="C31">
        <v>0.9</v>
      </c>
      <c r="D31">
        <v>2.5</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9440.7999999999993</v>
      </c>
      <c r="C39">
        <v>11324</v>
      </c>
      <c r="D39">
        <v>6855.9</v>
      </c>
      <c r="E39">
        <v>12362.2</v>
      </c>
      <c r="F39">
        <v>1143.5999999999999</v>
      </c>
      <c r="G39">
        <v>0</v>
      </c>
    </row>
    <row r="40" spans="1:7" ht="15" x14ac:dyDescent="0.25">
      <c r="A40" s="242" t="s">
        <v>287</v>
      </c>
      <c r="B40">
        <v>4.4000000000000004</v>
      </c>
      <c r="C40">
        <v>5.5</v>
      </c>
      <c r="D40">
        <v>14.7</v>
      </c>
      <c r="E40">
        <v>13</v>
      </c>
      <c r="F40">
        <v>0</v>
      </c>
      <c r="G40">
        <v>0</v>
      </c>
    </row>
    <row r="41" spans="1:7" ht="15" x14ac:dyDescent="0.25">
      <c r="A41" s="242" t="s">
        <v>288</v>
      </c>
      <c r="B41">
        <v>330.1</v>
      </c>
      <c r="C41">
        <v>246.8</v>
      </c>
      <c r="D41">
        <v>138.5</v>
      </c>
      <c r="E41">
        <v>399.1</v>
      </c>
      <c r="F41">
        <v>0</v>
      </c>
      <c r="G41">
        <v>0</v>
      </c>
    </row>
    <row r="42" spans="1:7" ht="15" x14ac:dyDescent="0.25">
      <c r="A42" s="242" t="s">
        <v>289</v>
      </c>
      <c r="B42">
        <v>257</v>
      </c>
      <c r="C42">
        <v>1994.8</v>
      </c>
      <c r="D42">
        <v>196.3</v>
      </c>
      <c r="E42">
        <v>1312.8</v>
      </c>
      <c r="F42">
        <v>0</v>
      </c>
      <c r="G42">
        <v>0</v>
      </c>
    </row>
    <row r="43" spans="1:7" ht="15" x14ac:dyDescent="0.25">
      <c r="A43" s="242" t="s">
        <v>290</v>
      </c>
      <c r="B43">
        <v>667.6</v>
      </c>
      <c r="C43">
        <v>839.5</v>
      </c>
      <c r="D43">
        <v>199.4</v>
      </c>
      <c r="E43">
        <v>1920.7</v>
      </c>
      <c r="F43">
        <v>0</v>
      </c>
      <c r="G43">
        <v>0</v>
      </c>
    </row>
    <row r="44" spans="1:7" ht="15" x14ac:dyDescent="0.25">
      <c r="A44" s="242" t="s">
        <v>563</v>
      </c>
      <c r="B44">
        <v>0</v>
      </c>
      <c r="C44">
        <v>29</v>
      </c>
      <c r="D44">
        <v>0</v>
      </c>
      <c r="E44">
        <v>0</v>
      </c>
      <c r="F44">
        <v>0</v>
      </c>
      <c r="G44">
        <v>0</v>
      </c>
    </row>
    <row r="45" spans="1:7" ht="15" x14ac:dyDescent="0.25">
      <c r="A45" s="242" t="s">
        <v>291</v>
      </c>
      <c r="B45">
        <v>72.5</v>
      </c>
      <c r="C45">
        <v>165.6</v>
      </c>
      <c r="D45">
        <v>23.1</v>
      </c>
      <c r="E45">
        <v>69.7</v>
      </c>
      <c r="F45">
        <v>0</v>
      </c>
      <c r="G45">
        <v>0</v>
      </c>
    </row>
    <row r="46" spans="1:7" ht="15" x14ac:dyDescent="0.25">
      <c r="A46" s="242" t="s">
        <v>293</v>
      </c>
      <c r="B46">
        <v>425.1</v>
      </c>
      <c r="C46">
        <v>857.3</v>
      </c>
      <c r="D46">
        <v>200.9</v>
      </c>
      <c r="E46">
        <v>496.5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288.10000000000002</v>
      </c>
      <c r="C49">
        <v>299.5</v>
      </c>
      <c r="D49">
        <v>392.1</v>
      </c>
      <c r="E49">
        <v>291</v>
      </c>
      <c r="F49">
        <v>0</v>
      </c>
      <c r="G49">
        <v>0</v>
      </c>
    </row>
    <row r="50" spans="1:7" ht="15" x14ac:dyDescent="0.25">
      <c r="A50" s="242" t="s">
        <v>296</v>
      </c>
      <c r="B50">
        <v>56.3</v>
      </c>
      <c r="C50">
        <v>69.3</v>
      </c>
      <c r="D50">
        <v>86.8</v>
      </c>
      <c r="E50">
        <v>154.4</v>
      </c>
      <c r="F50">
        <v>0</v>
      </c>
      <c r="G50">
        <v>0</v>
      </c>
    </row>
    <row r="51" spans="1:7" ht="15" x14ac:dyDescent="0.25">
      <c r="A51" s="242" t="s">
        <v>297</v>
      </c>
      <c r="B51">
        <v>4.0999999999999996</v>
      </c>
      <c r="C51">
        <v>2.6</v>
      </c>
      <c r="D51">
        <v>6.5</v>
      </c>
      <c r="E51">
        <v>7.9</v>
      </c>
      <c r="F51">
        <v>0</v>
      </c>
      <c r="G51">
        <v>0</v>
      </c>
    </row>
    <row r="52" spans="1:7" ht="15" x14ac:dyDescent="0.25">
      <c r="A52" s="242" t="s">
        <v>298</v>
      </c>
      <c r="B52">
        <v>6646.8</v>
      </c>
      <c r="C52">
        <v>6119</v>
      </c>
      <c r="D52">
        <v>5241.3999999999996</v>
      </c>
      <c r="E52">
        <v>6906.9</v>
      </c>
      <c r="F52">
        <v>1143.5999999999999</v>
      </c>
      <c r="G52">
        <v>0</v>
      </c>
    </row>
    <row r="53" spans="1:7" ht="15" x14ac:dyDescent="0.25">
      <c r="A53" s="242" t="s">
        <v>299</v>
      </c>
      <c r="B53">
        <v>136.4</v>
      </c>
      <c r="C53">
        <v>122.3</v>
      </c>
      <c r="D53">
        <v>52.4</v>
      </c>
      <c r="E53">
        <v>158.6</v>
      </c>
      <c r="F53">
        <v>0</v>
      </c>
      <c r="G53">
        <v>0</v>
      </c>
    </row>
    <row r="54" spans="1:7" ht="15" x14ac:dyDescent="0.25">
      <c r="A54" s="242" t="s">
        <v>300</v>
      </c>
      <c r="B54">
        <v>221.4</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292.10000000000002</v>
      </c>
      <c r="C56">
        <v>207.5</v>
      </c>
      <c r="D56">
        <v>155.9</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11007</v>
      </c>
      <c r="C61">
        <v>22861.7</v>
      </c>
      <c r="D61">
        <v>12610.6</v>
      </c>
      <c r="E61">
        <v>19565.7</v>
      </c>
      <c r="F61">
        <v>1427.1</v>
      </c>
      <c r="G61">
        <v>0</v>
      </c>
    </row>
    <row r="62" spans="1:7" ht="15" x14ac:dyDescent="0.25">
      <c r="A62" s="242" t="s">
        <v>306</v>
      </c>
      <c r="B62">
        <v>2014.3</v>
      </c>
      <c r="C62">
        <v>2695.9</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13021.4</v>
      </c>
      <c r="C64">
        <v>25557.599999999999</v>
      </c>
      <c r="D64">
        <v>12610.6</v>
      </c>
      <c r="E64">
        <v>19565.7</v>
      </c>
      <c r="F64">
        <v>1427.1</v>
      </c>
      <c r="G64">
        <v>0</v>
      </c>
    </row>
    <row r="65" spans="1:7" ht="15" x14ac:dyDescent="0.25">
      <c r="A65" s="242" t="s">
        <v>308</v>
      </c>
      <c r="B65" t="s">
        <v>25</v>
      </c>
      <c r="C65" t="s">
        <v>25</v>
      </c>
      <c r="D65">
        <v>0</v>
      </c>
      <c r="E65">
        <v>0</v>
      </c>
      <c r="F65" t="s">
        <v>25</v>
      </c>
      <c r="G65" t="s">
        <v>25</v>
      </c>
    </row>
    <row r="66" spans="1:7" ht="15" x14ac:dyDescent="0.25">
      <c r="A66" s="242" t="s">
        <v>309</v>
      </c>
      <c r="B66">
        <v>0</v>
      </c>
      <c r="C66">
        <v>340.8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BBA-9DDD-452B-891E-DC63647E52F9}">
  <dimension ref="A1:G67"/>
  <sheetViews>
    <sheetView topLeftCell="A13" workbookViewId="0">
      <selection activeCell="B7" sqref="B7"/>
    </sheetView>
  </sheetViews>
  <sheetFormatPr defaultRowHeight="13.2" x14ac:dyDescent="0.25"/>
  <cols>
    <col min="1" max="1" width="18.44140625" customWidth="1"/>
    <col min="2" max="2" width="12.6640625" customWidth="1"/>
  </cols>
  <sheetData>
    <row r="1" spans="1:7" ht="15" x14ac:dyDescent="0.25">
      <c r="A1" s="242" t="s">
        <v>564</v>
      </c>
    </row>
    <row r="2" spans="1:7" ht="15" x14ac:dyDescent="0.25">
      <c r="A2" s="242" t="s">
        <v>565</v>
      </c>
    </row>
    <row r="3" spans="1:7" ht="15" x14ac:dyDescent="0.25">
      <c r="A3" s="242" t="s">
        <v>822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106.3</v>
      </c>
      <c r="C12">
        <v>6.9</v>
      </c>
      <c r="D12">
        <v>0.3</v>
      </c>
      <c r="E12">
        <v>0.1</v>
      </c>
      <c r="F12">
        <v>0</v>
      </c>
      <c r="G12">
        <v>0</v>
      </c>
    </row>
    <row r="13" spans="1:7" ht="15" x14ac:dyDescent="0.25">
      <c r="A13" s="242" t="s">
        <v>823</v>
      </c>
      <c r="B13">
        <v>0.8</v>
      </c>
      <c r="C13">
        <v>0</v>
      </c>
      <c r="D13">
        <v>0</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845.7</v>
      </c>
      <c r="C18">
        <v>2139.1999999999998</v>
      </c>
      <c r="D18">
        <v>1246.5999999999999</v>
      </c>
      <c r="E18">
        <v>2989.7</v>
      </c>
      <c r="F18">
        <v>272.5</v>
      </c>
      <c r="G18">
        <v>0</v>
      </c>
    </row>
    <row r="19" spans="1:7" ht="15" x14ac:dyDescent="0.25">
      <c r="A19" s="242" t="s">
        <v>27</v>
      </c>
    </row>
    <row r="20" spans="1:7" ht="15" x14ac:dyDescent="0.25">
      <c r="A20" s="242" t="s">
        <v>271</v>
      </c>
      <c r="B20">
        <v>134.9</v>
      </c>
      <c r="C20">
        <v>118</v>
      </c>
      <c r="D20">
        <v>89.7</v>
      </c>
      <c r="E20">
        <v>111</v>
      </c>
      <c r="F20">
        <v>0</v>
      </c>
      <c r="G20">
        <v>0</v>
      </c>
    </row>
    <row r="21" spans="1:7" ht="15" x14ac:dyDescent="0.25">
      <c r="A21" s="242" t="s">
        <v>27</v>
      </c>
    </row>
    <row r="22" spans="1:7" ht="15" x14ac:dyDescent="0.25">
      <c r="A22" s="242" t="s">
        <v>272</v>
      </c>
      <c r="B22">
        <v>88.2</v>
      </c>
      <c r="C22">
        <v>9176.1</v>
      </c>
      <c r="D22">
        <v>3918.3</v>
      </c>
      <c r="E22">
        <v>3264.9</v>
      </c>
      <c r="F22">
        <v>0</v>
      </c>
      <c r="G22">
        <v>0</v>
      </c>
    </row>
    <row r="23" spans="1:7" ht="15" x14ac:dyDescent="0.25">
      <c r="A23" s="242" t="s">
        <v>27</v>
      </c>
    </row>
    <row r="24" spans="1:7" ht="15" x14ac:dyDescent="0.25">
      <c r="A24" s="242" t="s">
        <v>273</v>
      </c>
      <c r="B24">
        <v>170.7</v>
      </c>
      <c r="C24">
        <v>9.1999999999999993</v>
      </c>
      <c r="D24">
        <v>232.8</v>
      </c>
      <c r="E24">
        <v>318.5</v>
      </c>
      <c r="F24">
        <v>0</v>
      </c>
      <c r="G24">
        <v>0</v>
      </c>
    </row>
    <row r="25" spans="1:7" ht="15" x14ac:dyDescent="0.25">
      <c r="A25" s="242" t="s">
        <v>748</v>
      </c>
      <c r="B25">
        <v>0</v>
      </c>
      <c r="C25">
        <v>2</v>
      </c>
      <c r="D25">
        <v>0</v>
      </c>
      <c r="E25">
        <v>0</v>
      </c>
      <c r="F25">
        <v>0</v>
      </c>
      <c r="G25">
        <v>0</v>
      </c>
    </row>
    <row r="26" spans="1:7" ht="15" x14ac:dyDescent="0.25">
      <c r="A26" s="242" t="s">
        <v>274</v>
      </c>
      <c r="B26">
        <v>16.7</v>
      </c>
      <c r="C26">
        <v>2.2999999999999998</v>
      </c>
      <c r="D26">
        <v>64</v>
      </c>
      <c r="E26">
        <v>3.7</v>
      </c>
      <c r="F26">
        <v>0</v>
      </c>
      <c r="G26">
        <v>0</v>
      </c>
    </row>
    <row r="27" spans="1:7" ht="15" x14ac:dyDescent="0.25">
      <c r="A27" s="242" t="s">
        <v>586</v>
      </c>
      <c r="B27">
        <v>0.1</v>
      </c>
      <c r="C27">
        <v>0</v>
      </c>
      <c r="D27">
        <v>0</v>
      </c>
      <c r="E27">
        <v>0</v>
      </c>
      <c r="F27">
        <v>0</v>
      </c>
      <c r="G27">
        <v>0</v>
      </c>
    </row>
    <row r="28" spans="1:7" ht="15" x14ac:dyDescent="0.25">
      <c r="A28" s="242" t="s">
        <v>275</v>
      </c>
      <c r="B28">
        <v>146.4</v>
      </c>
      <c r="C28">
        <v>2.2000000000000002</v>
      </c>
      <c r="D28">
        <v>11.5</v>
      </c>
      <c r="E28">
        <v>75.900000000000006</v>
      </c>
      <c r="F28">
        <v>0</v>
      </c>
      <c r="G28">
        <v>0</v>
      </c>
    </row>
    <row r="29" spans="1:7" ht="15" x14ac:dyDescent="0.25">
      <c r="A29" s="242" t="s">
        <v>276</v>
      </c>
      <c r="B29">
        <v>0.4</v>
      </c>
      <c r="C29">
        <v>1.7</v>
      </c>
      <c r="D29">
        <v>1.5</v>
      </c>
      <c r="E29">
        <v>0.4</v>
      </c>
      <c r="F29">
        <v>0</v>
      </c>
      <c r="G29">
        <v>0</v>
      </c>
    </row>
    <row r="30" spans="1:7" ht="15" x14ac:dyDescent="0.25">
      <c r="A30" s="242" t="s">
        <v>278</v>
      </c>
      <c r="B30">
        <v>0</v>
      </c>
      <c r="C30">
        <v>0</v>
      </c>
      <c r="D30">
        <v>0</v>
      </c>
      <c r="E30">
        <v>0.3</v>
      </c>
      <c r="F30">
        <v>0</v>
      </c>
      <c r="G30">
        <v>0</v>
      </c>
    </row>
    <row r="31" spans="1:7" ht="15" x14ac:dyDescent="0.25">
      <c r="A31" s="242" t="s">
        <v>279</v>
      </c>
      <c r="B31">
        <v>7.1</v>
      </c>
      <c r="C31">
        <v>0.9</v>
      </c>
      <c r="D31">
        <v>2.2000000000000002</v>
      </c>
      <c r="E31">
        <v>0.3</v>
      </c>
      <c r="F31">
        <v>0</v>
      </c>
      <c r="G31">
        <v>0</v>
      </c>
    </row>
    <row r="32" spans="1:7" ht="15" x14ac:dyDescent="0.25">
      <c r="A32" s="242" t="s">
        <v>280</v>
      </c>
      <c r="B32">
        <v>0</v>
      </c>
      <c r="C32" t="s">
        <v>160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9082.4</v>
      </c>
      <c r="C39">
        <v>11368</v>
      </c>
      <c r="D39">
        <v>6514.6</v>
      </c>
      <c r="E39">
        <v>11654</v>
      </c>
      <c r="F39">
        <v>991.4</v>
      </c>
      <c r="G39">
        <v>0</v>
      </c>
    </row>
    <row r="40" spans="1:7" ht="15" x14ac:dyDescent="0.25">
      <c r="A40" s="242" t="s">
        <v>287</v>
      </c>
      <c r="B40">
        <v>4.4000000000000004</v>
      </c>
      <c r="C40">
        <v>5.5</v>
      </c>
      <c r="D40">
        <v>14.7</v>
      </c>
      <c r="E40">
        <v>13</v>
      </c>
      <c r="F40">
        <v>0</v>
      </c>
      <c r="G40">
        <v>0</v>
      </c>
    </row>
    <row r="41" spans="1:7" ht="15" x14ac:dyDescent="0.25">
      <c r="A41" s="242" t="s">
        <v>288</v>
      </c>
      <c r="B41">
        <v>329.5</v>
      </c>
      <c r="C41">
        <v>261.7</v>
      </c>
      <c r="D41">
        <v>138.5</v>
      </c>
      <c r="E41">
        <v>368.9</v>
      </c>
      <c r="F41">
        <v>0</v>
      </c>
      <c r="G41">
        <v>0</v>
      </c>
    </row>
    <row r="42" spans="1:7" ht="15" x14ac:dyDescent="0.25">
      <c r="A42" s="242" t="s">
        <v>289</v>
      </c>
      <c r="B42">
        <v>259.60000000000002</v>
      </c>
      <c r="C42">
        <v>2062.1</v>
      </c>
      <c r="D42">
        <v>194.2</v>
      </c>
      <c r="E42">
        <v>1189.9000000000001</v>
      </c>
      <c r="F42">
        <v>0</v>
      </c>
      <c r="G42">
        <v>0</v>
      </c>
    </row>
    <row r="43" spans="1:7" ht="15" x14ac:dyDescent="0.25">
      <c r="A43" s="242" t="s">
        <v>290</v>
      </c>
      <c r="B43">
        <v>471</v>
      </c>
      <c r="C43">
        <v>827.8</v>
      </c>
      <c r="D43">
        <v>199.4</v>
      </c>
      <c r="E43">
        <v>1796.4</v>
      </c>
      <c r="F43">
        <v>0</v>
      </c>
      <c r="G43">
        <v>0</v>
      </c>
    </row>
    <row r="44" spans="1:7" ht="15" x14ac:dyDescent="0.25">
      <c r="A44" s="242" t="s">
        <v>563</v>
      </c>
      <c r="B44">
        <v>0</v>
      </c>
      <c r="C44">
        <v>29</v>
      </c>
      <c r="D44">
        <v>0</v>
      </c>
      <c r="E44">
        <v>0</v>
      </c>
      <c r="F44">
        <v>0</v>
      </c>
      <c r="G44">
        <v>0</v>
      </c>
    </row>
    <row r="45" spans="1:7" ht="15" x14ac:dyDescent="0.25">
      <c r="A45" s="242" t="s">
        <v>291</v>
      </c>
      <c r="B45">
        <v>25</v>
      </c>
      <c r="C45">
        <v>136.1</v>
      </c>
      <c r="D45">
        <v>23.1</v>
      </c>
      <c r="E45">
        <v>69.7</v>
      </c>
      <c r="F45">
        <v>0</v>
      </c>
      <c r="G45">
        <v>0</v>
      </c>
    </row>
    <row r="46" spans="1:7" ht="15" x14ac:dyDescent="0.25">
      <c r="A46" s="242" t="s">
        <v>293</v>
      </c>
      <c r="B46">
        <v>460.9</v>
      </c>
      <c r="C46">
        <v>761.7</v>
      </c>
      <c r="D46">
        <v>187.5</v>
      </c>
      <c r="E46">
        <v>471.5</v>
      </c>
      <c r="F46">
        <v>0</v>
      </c>
      <c r="G46">
        <v>0</v>
      </c>
    </row>
    <row r="47" spans="1:7" ht="15" x14ac:dyDescent="0.25">
      <c r="A47" s="242" t="s">
        <v>384</v>
      </c>
      <c r="B47">
        <v>0</v>
      </c>
      <c r="C47">
        <v>0</v>
      </c>
      <c r="D47">
        <v>13</v>
      </c>
      <c r="E47">
        <v>22.1</v>
      </c>
      <c r="F47">
        <v>0</v>
      </c>
      <c r="G47">
        <v>0</v>
      </c>
    </row>
    <row r="48" spans="1:7" ht="15" x14ac:dyDescent="0.25">
      <c r="A48" s="242" t="s">
        <v>294</v>
      </c>
      <c r="B48">
        <v>0</v>
      </c>
      <c r="C48">
        <v>0</v>
      </c>
      <c r="D48">
        <v>0</v>
      </c>
      <c r="E48">
        <v>4.5</v>
      </c>
      <c r="F48">
        <v>0</v>
      </c>
      <c r="G48">
        <v>0</v>
      </c>
    </row>
    <row r="49" spans="1:7" ht="15" x14ac:dyDescent="0.25">
      <c r="A49" s="242" t="s">
        <v>295</v>
      </c>
      <c r="B49">
        <v>245.5</v>
      </c>
      <c r="C49">
        <v>288</v>
      </c>
      <c r="D49">
        <v>383.2</v>
      </c>
      <c r="E49">
        <v>291</v>
      </c>
      <c r="F49">
        <v>0</v>
      </c>
      <c r="G49">
        <v>0</v>
      </c>
    </row>
    <row r="50" spans="1:7" ht="15" x14ac:dyDescent="0.25">
      <c r="A50" s="242" t="s">
        <v>296</v>
      </c>
      <c r="B50">
        <v>45.1</v>
      </c>
      <c r="C50">
        <v>69.3</v>
      </c>
      <c r="D50">
        <v>82.1</v>
      </c>
      <c r="E50">
        <v>133.4</v>
      </c>
      <c r="F50">
        <v>0</v>
      </c>
      <c r="G50">
        <v>0</v>
      </c>
    </row>
    <row r="51" spans="1:7" ht="15" x14ac:dyDescent="0.25">
      <c r="A51" s="242" t="s">
        <v>297</v>
      </c>
      <c r="B51">
        <v>3.8</v>
      </c>
      <c r="C51">
        <v>2.6</v>
      </c>
      <c r="D51">
        <v>6.5</v>
      </c>
      <c r="E51">
        <v>7.9</v>
      </c>
      <c r="F51">
        <v>0</v>
      </c>
      <c r="G51">
        <v>0</v>
      </c>
    </row>
    <row r="52" spans="1:7" ht="15" x14ac:dyDescent="0.25">
      <c r="A52" s="242" t="s">
        <v>298</v>
      </c>
      <c r="B52">
        <v>6551.1</v>
      </c>
      <c r="C52">
        <v>6255.2</v>
      </c>
      <c r="D52">
        <v>5013.5</v>
      </c>
      <c r="E52">
        <v>6560.7</v>
      </c>
      <c r="F52">
        <v>991.4</v>
      </c>
      <c r="G52">
        <v>0</v>
      </c>
    </row>
    <row r="53" spans="1:7" ht="15" x14ac:dyDescent="0.25">
      <c r="A53" s="242" t="s">
        <v>299</v>
      </c>
      <c r="B53">
        <v>131.1</v>
      </c>
      <c r="C53">
        <v>122.3</v>
      </c>
      <c r="D53">
        <v>52.4</v>
      </c>
      <c r="E53">
        <v>158.6</v>
      </c>
      <c r="F53">
        <v>0</v>
      </c>
      <c r="G53">
        <v>0</v>
      </c>
    </row>
    <row r="54" spans="1:7" ht="15" x14ac:dyDescent="0.25">
      <c r="A54" s="242" t="s">
        <v>300</v>
      </c>
      <c r="B54">
        <v>221</v>
      </c>
      <c r="C54">
        <v>255</v>
      </c>
      <c r="D54">
        <v>56.6</v>
      </c>
      <c r="E54">
        <v>223.5</v>
      </c>
      <c r="F54">
        <v>0</v>
      </c>
      <c r="G54">
        <v>0</v>
      </c>
    </row>
    <row r="55" spans="1:7" ht="15" x14ac:dyDescent="0.25">
      <c r="A55" s="242" t="s">
        <v>301</v>
      </c>
      <c r="B55">
        <v>25</v>
      </c>
      <c r="C55">
        <v>46.5</v>
      </c>
      <c r="D55">
        <v>0</v>
      </c>
      <c r="E55">
        <v>21</v>
      </c>
      <c r="F55">
        <v>0</v>
      </c>
      <c r="G55">
        <v>0</v>
      </c>
    </row>
    <row r="56" spans="1:7" ht="15" x14ac:dyDescent="0.25">
      <c r="A56" s="242" t="s">
        <v>302</v>
      </c>
      <c r="B56">
        <v>295.39999999999998</v>
      </c>
      <c r="C56">
        <v>184.3</v>
      </c>
      <c r="D56">
        <v>97.3</v>
      </c>
      <c r="E56">
        <v>206.7</v>
      </c>
      <c r="F56">
        <v>0</v>
      </c>
      <c r="G56">
        <v>0</v>
      </c>
    </row>
    <row r="57" spans="1:7" ht="15" x14ac:dyDescent="0.25">
      <c r="A57" s="242" t="s">
        <v>385</v>
      </c>
      <c r="B57">
        <v>0</v>
      </c>
      <c r="C57">
        <v>0</v>
      </c>
      <c r="D57">
        <v>0</v>
      </c>
      <c r="E57">
        <v>1</v>
      </c>
      <c r="F57">
        <v>0</v>
      </c>
      <c r="G57">
        <v>0</v>
      </c>
    </row>
    <row r="58" spans="1:7" ht="15" x14ac:dyDescent="0.25">
      <c r="A58" s="242" t="s">
        <v>303</v>
      </c>
      <c r="B58">
        <v>14</v>
      </c>
      <c r="C58">
        <v>21.1</v>
      </c>
      <c r="D58">
        <v>24</v>
      </c>
      <c r="E58">
        <v>34.700000000000003</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10435.200000000001</v>
      </c>
      <c r="C61">
        <v>22880.5</v>
      </c>
      <c r="D61">
        <v>12012.3</v>
      </c>
      <c r="E61">
        <v>18399.099999999999</v>
      </c>
      <c r="F61">
        <v>1263.9000000000001</v>
      </c>
      <c r="G61">
        <v>0</v>
      </c>
    </row>
    <row r="62" spans="1:7" ht="15" x14ac:dyDescent="0.25">
      <c r="A62" s="242" t="s">
        <v>306</v>
      </c>
      <c r="B62">
        <v>1591.2</v>
      </c>
      <c r="C62">
        <v>2668.6</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12026.4</v>
      </c>
      <c r="C64">
        <v>25549</v>
      </c>
      <c r="D64">
        <v>12012.3</v>
      </c>
      <c r="E64">
        <v>18399.099999999999</v>
      </c>
      <c r="F64">
        <v>1263.9000000000001</v>
      </c>
      <c r="G64">
        <v>0</v>
      </c>
    </row>
    <row r="65" spans="1:7" ht="15" x14ac:dyDescent="0.25">
      <c r="A65" s="242" t="s">
        <v>308</v>
      </c>
      <c r="B65" t="s">
        <v>25</v>
      </c>
      <c r="C65" t="s">
        <v>25</v>
      </c>
      <c r="D65">
        <v>0</v>
      </c>
      <c r="E65">
        <v>0</v>
      </c>
      <c r="F65" t="s">
        <v>25</v>
      </c>
      <c r="G65" t="s">
        <v>25</v>
      </c>
    </row>
    <row r="66" spans="1:7" ht="15" x14ac:dyDescent="0.25">
      <c r="A66" s="242" t="s">
        <v>309</v>
      </c>
      <c r="B66">
        <v>0</v>
      </c>
      <c r="C66">
        <v>342.3</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9C2-BABB-47E6-B122-98FD8C01EC88}">
  <dimension ref="A1:G65"/>
  <sheetViews>
    <sheetView topLeftCell="A16" workbookViewId="0">
      <selection activeCell="B7" sqref="B7"/>
    </sheetView>
  </sheetViews>
  <sheetFormatPr defaultRowHeight="13.2" x14ac:dyDescent="0.25"/>
  <cols>
    <col min="1" max="1" width="32.44140625" customWidth="1"/>
    <col min="2" max="2" width="12.88671875" customWidth="1"/>
    <col min="3" max="3" width="12.33203125" customWidth="1"/>
    <col min="4" max="4" width="11.109375" customWidth="1"/>
    <col min="5" max="5" width="18.109375" customWidth="1"/>
    <col min="6" max="6" width="11.109375" customWidth="1"/>
    <col min="7" max="7" width="14.44140625" customWidth="1"/>
  </cols>
  <sheetData>
    <row r="1" spans="1:7" ht="15" x14ac:dyDescent="0.25">
      <c r="A1" s="242" t="s">
        <v>564</v>
      </c>
    </row>
    <row r="2" spans="1:7" ht="15" x14ac:dyDescent="0.25">
      <c r="A2" s="242" t="s">
        <v>565</v>
      </c>
    </row>
    <row r="3" spans="1:7" ht="15" x14ac:dyDescent="0.25">
      <c r="A3" s="242" t="s">
        <v>821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0.5</v>
      </c>
      <c r="C15">
        <v>0.1</v>
      </c>
      <c r="D15">
        <v>0.2</v>
      </c>
      <c r="E15">
        <v>0.1</v>
      </c>
      <c r="F15">
        <v>0</v>
      </c>
      <c r="G15">
        <v>0</v>
      </c>
    </row>
    <row r="16" spans="1:7" ht="15" x14ac:dyDescent="0.25">
      <c r="A16" s="242" t="s">
        <v>27</v>
      </c>
    </row>
    <row r="17" spans="1:7" ht="15" x14ac:dyDescent="0.25">
      <c r="A17" s="242" t="s">
        <v>270</v>
      </c>
      <c r="B17">
        <v>937.9</v>
      </c>
      <c r="C17">
        <v>1990.8</v>
      </c>
      <c r="D17">
        <v>1130</v>
      </c>
      <c r="E17">
        <v>2574.4</v>
      </c>
      <c r="F17">
        <v>257</v>
      </c>
      <c r="G17">
        <v>0</v>
      </c>
    </row>
    <row r="18" spans="1:7" ht="15" x14ac:dyDescent="0.25">
      <c r="A18" s="242" t="s">
        <v>27</v>
      </c>
    </row>
    <row r="19" spans="1:7" ht="15" x14ac:dyDescent="0.25">
      <c r="A19" s="242" t="s">
        <v>271</v>
      </c>
      <c r="B19">
        <v>141.9</v>
      </c>
      <c r="C19">
        <v>123.9</v>
      </c>
      <c r="D19">
        <v>82.8</v>
      </c>
      <c r="E19">
        <v>98.2</v>
      </c>
      <c r="F19">
        <v>0</v>
      </c>
      <c r="G19">
        <v>0</v>
      </c>
    </row>
    <row r="20" spans="1:7" ht="15" x14ac:dyDescent="0.25">
      <c r="A20" s="242" t="s">
        <v>27</v>
      </c>
    </row>
    <row r="21" spans="1:7" ht="15" x14ac:dyDescent="0.25">
      <c r="A21" s="242" t="s">
        <v>272</v>
      </c>
      <c r="B21">
        <v>87.9</v>
      </c>
      <c r="C21">
        <v>9516.2999999999993</v>
      </c>
      <c r="D21">
        <v>3846.8</v>
      </c>
      <c r="E21">
        <v>2917</v>
      </c>
      <c r="F21">
        <v>0</v>
      </c>
      <c r="G21">
        <v>0</v>
      </c>
    </row>
    <row r="22" spans="1:7" ht="15" x14ac:dyDescent="0.25">
      <c r="A22" s="242" t="s">
        <v>27</v>
      </c>
    </row>
    <row r="23" spans="1:7" ht="15" x14ac:dyDescent="0.25">
      <c r="A23" s="242" t="s">
        <v>273</v>
      </c>
      <c r="B23">
        <v>256.5</v>
      </c>
      <c r="C23">
        <v>8.4</v>
      </c>
      <c r="D23">
        <v>141.30000000000001</v>
      </c>
      <c r="E23">
        <v>317</v>
      </c>
      <c r="F23">
        <v>0</v>
      </c>
      <c r="G23">
        <v>0</v>
      </c>
    </row>
    <row r="24" spans="1:7" ht="15" x14ac:dyDescent="0.25">
      <c r="A24" s="242" t="s">
        <v>274</v>
      </c>
      <c r="B24">
        <v>34.1</v>
      </c>
      <c r="C24">
        <v>2.4</v>
      </c>
      <c r="D24">
        <v>47.7</v>
      </c>
      <c r="E24">
        <v>3.7</v>
      </c>
      <c r="F24">
        <v>0</v>
      </c>
      <c r="G24">
        <v>0</v>
      </c>
    </row>
    <row r="25" spans="1:7" ht="15" x14ac:dyDescent="0.25">
      <c r="A25" s="242" t="s">
        <v>586</v>
      </c>
      <c r="B25">
        <v>0.1</v>
      </c>
      <c r="C25">
        <v>0</v>
      </c>
      <c r="D25">
        <v>0</v>
      </c>
      <c r="E25">
        <v>0</v>
      </c>
      <c r="F25">
        <v>0</v>
      </c>
      <c r="G25">
        <v>0</v>
      </c>
    </row>
    <row r="26" spans="1:7" ht="15" x14ac:dyDescent="0.25">
      <c r="A26" s="242" t="s">
        <v>275</v>
      </c>
      <c r="B26">
        <v>148.30000000000001</v>
      </c>
      <c r="C26">
        <v>3.4</v>
      </c>
      <c r="D26">
        <v>9.3000000000000007</v>
      </c>
      <c r="E26">
        <v>74.599999999999994</v>
      </c>
      <c r="F26">
        <v>0</v>
      </c>
      <c r="G26">
        <v>0</v>
      </c>
    </row>
    <row r="27" spans="1:7" ht="15" x14ac:dyDescent="0.25">
      <c r="A27" s="242" t="s">
        <v>276</v>
      </c>
      <c r="B27">
        <v>0.4</v>
      </c>
      <c r="C27">
        <v>1.7</v>
      </c>
      <c r="D27">
        <v>1.5</v>
      </c>
      <c r="E27">
        <v>0.4</v>
      </c>
      <c r="F27">
        <v>0</v>
      </c>
      <c r="G27">
        <v>0</v>
      </c>
    </row>
    <row r="28" spans="1:7" ht="15" x14ac:dyDescent="0.25">
      <c r="A28" s="242" t="s">
        <v>278</v>
      </c>
      <c r="B28">
        <v>0</v>
      </c>
      <c r="C28">
        <v>0</v>
      </c>
      <c r="D28">
        <v>0</v>
      </c>
      <c r="E28">
        <v>0.1</v>
      </c>
      <c r="F28">
        <v>0</v>
      </c>
      <c r="G28">
        <v>0</v>
      </c>
    </row>
    <row r="29" spans="1:7" ht="15" x14ac:dyDescent="0.25">
      <c r="A29" s="242" t="s">
        <v>279</v>
      </c>
      <c r="B29">
        <v>7.1</v>
      </c>
      <c r="C29">
        <v>0.9</v>
      </c>
      <c r="D29">
        <v>2.2000000000000002</v>
      </c>
      <c r="E29">
        <v>0.3</v>
      </c>
      <c r="F29">
        <v>0</v>
      </c>
      <c r="G29">
        <v>0</v>
      </c>
    </row>
    <row r="30" spans="1:7" ht="15" x14ac:dyDescent="0.25">
      <c r="A30" s="242" t="s">
        <v>280</v>
      </c>
      <c r="B30">
        <v>0</v>
      </c>
      <c r="C30" t="s">
        <v>160</v>
      </c>
      <c r="D30" t="s">
        <v>160</v>
      </c>
      <c r="E30">
        <v>0</v>
      </c>
      <c r="F30">
        <v>0</v>
      </c>
      <c r="G30">
        <v>0</v>
      </c>
    </row>
    <row r="31" spans="1:7" ht="15" x14ac:dyDescent="0.25">
      <c r="A31" s="242" t="s">
        <v>281</v>
      </c>
      <c r="B31">
        <v>66.599999999999994</v>
      </c>
      <c r="C31">
        <v>0</v>
      </c>
      <c r="D31">
        <v>80.5</v>
      </c>
      <c r="E31">
        <v>238</v>
      </c>
      <c r="F31">
        <v>0</v>
      </c>
      <c r="G31">
        <v>0</v>
      </c>
    </row>
    <row r="32" spans="1:7" ht="15" x14ac:dyDescent="0.25">
      <c r="A32" s="242" t="s">
        <v>27</v>
      </c>
    </row>
    <row r="33" spans="1:7" ht="15" x14ac:dyDescent="0.25">
      <c r="A33" s="242" t="s">
        <v>283</v>
      </c>
      <c r="B33">
        <v>0</v>
      </c>
      <c r="C33">
        <v>95</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95</v>
      </c>
      <c r="D35">
        <v>10</v>
      </c>
      <c r="E35">
        <v>8.3000000000000007</v>
      </c>
      <c r="F35">
        <v>0</v>
      </c>
      <c r="G35">
        <v>0</v>
      </c>
    </row>
    <row r="36" spans="1:7" ht="15" x14ac:dyDescent="0.25">
      <c r="A36" s="242" t="s">
        <v>27</v>
      </c>
    </row>
    <row r="37" spans="1:7" ht="15" x14ac:dyDescent="0.25">
      <c r="A37" s="242" t="s">
        <v>286</v>
      </c>
      <c r="B37">
        <v>8992</v>
      </c>
      <c r="C37">
        <v>11275.8</v>
      </c>
      <c r="D37">
        <v>5888.6</v>
      </c>
      <c r="E37">
        <v>11026.5</v>
      </c>
      <c r="F37">
        <v>991.4</v>
      </c>
      <c r="G37">
        <v>0</v>
      </c>
    </row>
    <row r="38" spans="1:7" ht="15" x14ac:dyDescent="0.25">
      <c r="A38" s="242" t="s">
        <v>287</v>
      </c>
      <c r="B38">
        <v>4.4000000000000004</v>
      </c>
      <c r="C38">
        <v>5.5</v>
      </c>
      <c r="D38">
        <v>14.7</v>
      </c>
      <c r="E38">
        <v>13</v>
      </c>
      <c r="F38">
        <v>0</v>
      </c>
      <c r="G38">
        <v>0</v>
      </c>
    </row>
    <row r="39" spans="1:7" ht="15" x14ac:dyDescent="0.25">
      <c r="A39" s="242" t="s">
        <v>288</v>
      </c>
      <c r="B39">
        <v>331.5</v>
      </c>
      <c r="C39">
        <v>242.2</v>
      </c>
      <c r="D39">
        <v>138.5</v>
      </c>
      <c r="E39">
        <v>368.9</v>
      </c>
      <c r="F39">
        <v>0</v>
      </c>
      <c r="G39">
        <v>0</v>
      </c>
    </row>
    <row r="40" spans="1:7" ht="15" x14ac:dyDescent="0.25">
      <c r="A40" s="242" t="s">
        <v>289</v>
      </c>
      <c r="B40">
        <v>247.3</v>
      </c>
      <c r="C40">
        <v>2136.1</v>
      </c>
      <c r="D40">
        <v>171</v>
      </c>
      <c r="E40">
        <v>1085.3</v>
      </c>
      <c r="F40">
        <v>0</v>
      </c>
      <c r="G40">
        <v>0</v>
      </c>
    </row>
    <row r="41" spans="1:7" ht="15" x14ac:dyDescent="0.25">
      <c r="A41" s="242" t="s">
        <v>290</v>
      </c>
      <c r="B41">
        <v>300.5</v>
      </c>
      <c r="C41">
        <v>790.8</v>
      </c>
      <c r="D41">
        <v>160.19999999999999</v>
      </c>
      <c r="E41">
        <v>1735</v>
      </c>
      <c r="F41">
        <v>0</v>
      </c>
      <c r="G41">
        <v>0</v>
      </c>
    </row>
    <row r="42" spans="1:7" ht="15" x14ac:dyDescent="0.25">
      <c r="A42" s="242" t="s">
        <v>563</v>
      </c>
      <c r="B42">
        <v>0</v>
      </c>
      <c r="C42">
        <v>29</v>
      </c>
      <c r="D42">
        <v>0</v>
      </c>
      <c r="E42">
        <v>0</v>
      </c>
      <c r="F42">
        <v>0</v>
      </c>
      <c r="G42">
        <v>0</v>
      </c>
    </row>
    <row r="43" spans="1:7" ht="15" x14ac:dyDescent="0.25">
      <c r="A43" s="242" t="s">
        <v>291</v>
      </c>
      <c r="B43">
        <v>7</v>
      </c>
      <c r="C43">
        <v>78.7</v>
      </c>
      <c r="D43">
        <v>23.1</v>
      </c>
      <c r="E43">
        <v>63.2</v>
      </c>
      <c r="F43">
        <v>0</v>
      </c>
      <c r="G43">
        <v>0</v>
      </c>
    </row>
    <row r="44" spans="1:7" ht="15" x14ac:dyDescent="0.25">
      <c r="A44" s="242" t="s">
        <v>293</v>
      </c>
      <c r="B44">
        <v>542.70000000000005</v>
      </c>
      <c r="C44">
        <v>707.4</v>
      </c>
      <c r="D44">
        <v>79.2</v>
      </c>
      <c r="E44">
        <v>457.9</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324.2</v>
      </c>
      <c r="C47">
        <v>274</v>
      </c>
      <c r="D47">
        <v>335.9</v>
      </c>
      <c r="E47">
        <v>243.4</v>
      </c>
      <c r="F47">
        <v>0</v>
      </c>
      <c r="G47">
        <v>0</v>
      </c>
    </row>
    <row r="48" spans="1:7" ht="15" x14ac:dyDescent="0.25">
      <c r="A48" s="242" t="s">
        <v>296</v>
      </c>
      <c r="B48">
        <v>45.1</v>
      </c>
      <c r="C48">
        <v>76.2</v>
      </c>
      <c r="D48">
        <v>82.1</v>
      </c>
      <c r="E48">
        <v>122.8</v>
      </c>
      <c r="F48">
        <v>0</v>
      </c>
      <c r="G48">
        <v>0</v>
      </c>
    </row>
    <row r="49" spans="1:7" ht="15" x14ac:dyDescent="0.25">
      <c r="A49" s="242" t="s">
        <v>297</v>
      </c>
      <c r="B49">
        <v>0.8</v>
      </c>
      <c r="C49">
        <v>2.6</v>
      </c>
      <c r="D49">
        <v>6.5</v>
      </c>
      <c r="E49">
        <v>7.9</v>
      </c>
      <c r="F49">
        <v>0</v>
      </c>
      <c r="G49">
        <v>0</v>
      </c>
    </row>
    <row r="50" spans="1:7" ht="15" x14ac:dyDescent="0.25">
      <c r="A50" s="242" t="s">
        <v>298</v>
      </c>
      <c r="B50">
        <v>6537.9</v>
      </c>
      <c r="C50">
        <v>6360.2</v>
      </c>
      <c r="D50">
        <v>4619.7</v>
      </c>
      <c r="E50">
        <v>6189.7</v>
      </c>
      <c r="F50">
        <v>991.4</v>
      </c>
      <c r="G50">
        <v>0</v>
      </c>
    </row>
    <row r="51" spans="1:7" ht="15" x14ac:dyDescent="0.25">
      <c r="A51" s="242" t="s">
        <v>299</v>
      </c>
      <c r="B51">
        <v>136.1</v>
      </c>
      <c r="C51">
        <v>75.3</v>
      </c>
      <c r="D51">
        <v>52.4</v>
      </c>
      <c r="E51">
        <v>158.6</v>
      </c>
      <c r="F51">
        <v>0</v>
      </c>
      <c r="G51">
        <v>0</v>
      </c>
    </row>
    <row r="52" spans="1:7" ht="15" x14ac:dyDescent="0.25">
      <c r="A52" s="242" t="s">
        <v>300</v>
      </c>
      <c r="B52">
        <v>223</v>
      </c>
      <c r="C52">
        <v>217.2</v>
      </c>
      <c r="D52">
        <v>56.6</v>
      </c>
      <c r="E52">
        <v>223.5</v>
      </c>
      <c r="F52">
        <v>0</v>
      </c>
      <c r="G52">
        <v>0</v>
      </c>
    </row>
    <row r="53" spans="1:7" ht="15" x14ac:dyDescent="0.25">
      <c r="A53" s="242" t="s">
        <v>301</v>
      </c>
      <c r="B53">
        <v>0</v>
      </c>
      <c r="C53">
        <v>46.5</v>
      </c>
      <c r="D53">
        <v>0</v>
      </c>
      <c r="E53">
        <v>21</v>
      </c>
      <c r="F53">
        <v>0</v>
      </c>
      <c r="G53">
        <v>0</v>
      </c>
    </row>
    <row r="54" spans="1:7" ht="15" x14ac:dyDescent="0.25">
      <c r="A54" s="242" t="s">
        <v>302</v>
      </c>
      <c r="B54">
        <v>277.5</v>
      </c>
      <c r="C54">
        <v>173.2</v>
      </c>
      <c r="D54">
        <v>83.2</v>
      </c>
      <c r="E54">
        <v>194.4</v>
      </c>
      <c r="F54">
        <v>0</v>
      </c>
      <c r="G54">
        <v>0</v>
      </c>
    </row>
    <row r="55" spans="1:7" ht="15" x14ac:dyDescent="0.25">
      <c r="A55" s="242" t="s">
        <v>385</v>
      </c>
      <c r="B55">
        <v>0</v>
      </c>
      <c r="C55">
        <v>0</v>
      </c>
      <c r="D55">
        <v>0</v>
      </c>
      <c r="E55">
        <v>1</v>
      </c>
      <c r="F55">
        <v>0</v>
      </c>
      <c r="G55">
        <v>0</v>
      </c>
    </row>
    <row r="56" spans="1:7" ht="15" x14ac:dyDescent="0.25">
      <c r="A56" s="242" t="s">
        <v>303</v>
      </c>
      <c r="B56">
        <v>14</v>
      </c>
      <c r="C56">
        <v>21.1</v>
      </c>
      <c r="D56">
        <v>24</v>
      </c>
      <c r="E56">
        <v>34.700000000000003</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10521.7</v>
      </c>
      <c r="C59">
        <v>23017.1</v>
      </c>
      <c r="D59">
        <v>11099.7</v>
      </c>
      <c r="E59">
        <v>16962.2</v>
      </c>
      <c r="F59">
        <v>1248.4000000000001</v>
      </c>
      <c r="G59">
        <v>0</v>
      </c>
    </row>
    <row r="60" spans="1:7" ht="15" x14ac:dyDescent="0.25">
      <c r="A60" s="242" t="s">
        <v>306</v>
      </c>
      <c r="B60">
        <v>1506.9</v>
      </c>
      <c r="C60">
        <v>2566.5</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12028.6</v>
      </c>
      <c r="C62">
        <v>25583.599999999999</v>
      </c>
      <c r="D62">
        <v>11099.7</v>
      </c>
      <c r="E62">
        <v>16962.2</v>
      </c>
      <c r="F62">
        <v>1248.4000000000001</v>
      </c>
      <c r="G62">
        <v>0</v>
      </c>
    </row>
    <row r="63" spans="1:7" ht="15" x14ac:dyDescent="0.25">
      <c r="A63" s="242" t="s">
        <v>308</v>
      </c>
      <c r="B63" t="s">
        <v>25</v>
      </c>
      <c r="C63" t="s">
        <v>25</v>
      </c>
      <c r="D63">
        <v>0</v>
      </c>
      <c r="E63">
        <v>0</v>
      </c>
      <c r="F63" t="s">
        <v>25</v>
      </c>
      <c r="G63" t="s">
        <v>25</v>
      </c>
    </row>
    <row r="64" spans="1:7" ht="15" x14ac:dyDescent="0.25">
      <c r="A64" s="242" t="s">
        <v>309</v>
      </c>
      <c r="B64">
        <v>0</v>
      </c>
      <c r="C64">
        <v>383.3</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28ED-33CC-4DF6-8790-78BE47AA1D09}">
  <dimension ref="A1:G65"/>
  <sheetViews>
    <sheetView workbookViewId="0">
      <selection activeCell="B23" sqref="B23"/>
    </sheetView>
  </sheetViews>
  <sheetFormatPr defaultRowHeight="13.2" x14ac:dyDescent="0.25"/>
  <cols>
    <col min="1" max="1" width="28.33203125" customWidth="1"/>
    <col min="2" max="2" width="12.33203125" customWidth="1"/>
    <col min="4" max="4" width="11.109375" customWidth="1"/>
    <col min="5" max="5" width="11.44140625" customWidth="1"/>
    <col min="6" max="6" width="11.33203125" customWidth="1"/>
  </cols>
  <sheetData>
    <row r="1" spans="1:7" ht="15" x14ac:dyDescent="0.25">
      <c r="A1" s="242" t="s">
        <v>564</v>
      </c>
    </row>
    <row r="2" spans="1:7" ht="15" x14ac:dyDescent="0.25">
      <c r="A2" s="242" t="s">
        <v>565</v>
      </c>
    </row>
    <row r="3" spans="1:7" ht="15" x14ac:dyDescent="0.25">
      <c r="A3" s="242" t="s">
        <v>820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653.29999999999995</v>
      </c>
      <c r="C17">
        <v>1834.4</v>
      </c>
      <c r="D17">
        <v>1074.5</v>
      </c>
      <c r="E17">
        <v>2360</v>
      </c>
      <c r="F17">
        <v>170</v>
      </c>
      <c r="G17">
        <v>0</v>
      </c>
    </row>
    <row r="18" spans="1:7" ht="15" x14ac:dyDescent="0.25">
      <c r="A18" s="242" t="s">
        <v>27</v>
      </c>
    </row>
    <row r="19" spans="1:7" ht="15" x14ac:dyDescent="0.25">
      <c r="A19" s="242" t="s">
        <v>271</v>
      </c>
      <c r="B19">
        <v>74.900000000000006</v>
      </c>
      <c r="C19">
        <v>125.5</v>
      </c>
      <c r="D19">
        <v>79.5</v>
      </c>
      <c r="E19">
        <v>95.9</v>
      </c>
      <c r="F19">
        <v>0</v>
      </c>
      <c r="G19">
        <v>0</v>
      </c>
    </row>
    <row r="20" spans="1:7" ht="15" x14ac:dyDescent="0.25">
      <c r="A20" s="242" t="s">
        <v>27</v>
      </c>
    </row>
    <row r="21" spans="1:7" ht="15" x14ac:dyDescent="0.25">
      <c r="A21" s="242" t="s">
        <v>272</v>
      </c>
      <c r="B21">
        <v>291.89999999999998</v>
      </c>
      <c r="C21">
        <v>9788.7000000000007</v>
      </c>
      <c r="D21">
        <v>3571.4</v>
      </c>
      <c r="E21">
        <v>2567.6999999999998</v>
      </c>
      <c r="F21">
        <v>0</v>
      </c>
      <c r="G21">
        <v>0</v>
      </c>
    </row>
    <row r="22" spans="1:7" ht="15" x14ac:dyDescent="0.25">
      <c r="A22" s="242" t="s">
        <v>27</v>
      </c>
    </row>
    <row r="23" spans="1:7" ht="15" x14ac:dyDescent="0.25">
      <c r="A23" s="242" t="s">
        <v>273</v>
      </c>
      <c r="B23">
        <v>136.69999999999999</v>
      </c>
      <c r="C23">
        <v>7.9</v>
      </c>
      <c r="D23">
        <v>125</v>
      </c>
      <c r="E23">
        <v>235.4</v>
      </c>
      <c r="F23">
        <v>0</v>
      </c>
      <c r="G23">
        <v>0</v>
      </c>
    </row>
    <row r="24" spans="1:7" ht="15" x14ac:dyDescent="0.25">
      <c r="A24" s="242" t="s">
        <v>274</v>
      </c>
      <c r="B24">
        <v>50</v>
      </c>
      <c r="C24">
        <v>1.5</v>
      </c>
      <c r="D24">
        <v>31.8</v>
      </c>
      <c r="E24">
        <v>3.7</v>
      </c>
      <c r="F24">
        <v>0</v>
      </c>
      <c r="G24">
        <v>0</v>
      </c>
    </row>
    <row r="25" spans="1:7" ht="15" x14ac:dyDescent="0.25">
      <c r="A25" s="242" t="s">
        <v>586</v>
      </c>
      <c r="B25">
        <v>0.1</v>
      </c>
      <c r="C25">
        <v>0</v>
      </c>
      <c r="D25">
        <v>0</v>
      </c>
      <c r="E25">
        <v>0</v>
      </c>
      <c r="F25">
        <v>0</v>
      </c>
      <c r="G25">
        <v>0</v>
      </c>
    </row>
    <row r="26" spans="1:7" ht="15" x14ac:dyDescent="0.25">
      <c r="A26" s="242" t="s">
        <v>275</v>
      </c>
      <c r="B26">
        <v>13.8</v>
      </c>
      <c r="C26">
        <v>3.4</v>
      </c>
      <c r="D26">
        <v>9.3000000000000007</v>
      </c>
      <c r="E26">
        <v>74.599999999999994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0</v>
      </c>
      <c r="D31">
        <v>80.5</v>
      </c>
      <c r="E31">
        <v>156.69999999999999</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8851.4</v>
      </c>
      <c r="C37">
        <v>11436.6</v>
      </c>
      <c r="D37">
        <v>5523.4</v>
      </c>
      <c r="E37">
        <v>10376.6</v>
      </c>
      <c r="F37">
        <v>991.4</v>
      </c>
      <c r="G37">
        <v>0</v>
      </c>
    </row>
    <row r="38" spans="1:7" ht="15" x14ac:dyDescent="0.25">
      <c r="A38" s="242" t="s">
        <v>287</v>
      </c>
      <c r="B38">
        <v>8.4</v>
      </c>
      <c r="C38">
        <v>0</v>
      </c>
      <c r="D38">
        <v>10.199999999999999</v>
      </c>
      <c r="E38">
        <v>13</v>
      </c>
      <c r="F38">
        <v>0</v>
      </c>
      <c r="G38">
        <v>0</v>
      </c>
    </row>
    <row r="39" spans="1:7" ht="15" x14ac:dyDescent="0.25">
      <c r="A39" s="242" t="s">
        <v>288</v>
      </c>
      <c r="B39">
        <v>362.2</v>
      </c>
      <c r="C39">
        <v>242.2</v>
      </c>
      <c r="D39">
        <v>106.2</v>
      </c>
      <c r="E39">
        <v>368.9</v>
      </c>
      <c r="F39">
        <v>0</v>
      </c>
      <c r="G39">
        <v>0</v>
      </c>
    </row>
    <row r="40" spans="1:7" ht="15" x14ac:dyDescent="0.25">
      <c r="A40" s="242" t="s">
        <v>289</v>
      </c>
      <c r="B40">
        <v>231.9</v>
      </c>
      <c r="C40">
        <v>2161.6</v>
      </c>
      <c r="D40">
        <v>146.69999999999999</v>
      </c>
      <c r="E40">
        <v>1017.2</v>
      </c>
      <c r="F40">
        <v>0</v>
      </c>
      <c r="G40">
        <v>0</v>
      </c>
    </row>
    <row r="41" spans="1:7" ht="15" x14ac:dyDescent="0.25">
      <c r="A41" s="242" t="s">
        <v>290</v>
      </c>
      <c r="B41">
        <v>236.7</v>
      </c>
      <c r="C41">
        <v>835.8</v>
      </c>
      <c r="D41">
        <v>160.19999999999999</v>
      </c>
      <c r="E41">
        <v>1603.3</v>
      </c>
      <c r="F41">
        <v>0</v>
      </c>
      <c r="G41">
        <v>0</v>
      </c>
    </row>
    <row r="42" spans="1:7" ht="15" x14ac:dyDescent="0.25">
      <c r="A42" s="242" t="s">
        <v>563</v>
      </c>
      <c r="B42">
        <v>0</v>
      </c>
      <c r="C42">
        <v>29</v>
      </c>
      <c r="D42">
        <v>0</v>
      </c>
      <c r="E42">
        <v>0</v>
      </c>
      <c r="F42">
        <v>0</v>
      </c>
      <c r="G42">
        <v>0</v>
      </c>
    </row>
    <row r="43" spans="1:7" ht="15" x14ac:dyDescent="0.25">
      <c r="A43" s="242" t="s">
        <v>291</v>
      </c>
      <c r="B43">
        <v>7.1</v>
      </c>
      <c r="C43">
        <v>97.9</v>
      </c>
      <c r="D43">
        <v>23.1</v>
      </c>
      <c r="E43">
        <v>43.9</v>
      </c>
      <c r="F43">
        <v>0</v>
      </c>
      <c r="G43">
        <v>0</v>
      </c>
    </row>
    <row r="44" spans="1:7" ht="15" x14ac:dyDescent="0.25">
      <c r="A44" s="242" t="s">
        <v>293</v>
      </c>
      <c r="B44">
        <v>537</v>
      </c>
      <c r="C44">
        <v>731.3</v>
      </c>
      <c r="D44">
        <v>77.8</v>
      </c>
      <c r="E44">
        <v>417</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262.3</v>
      </c>
      <c r="C47">
        <v>266.7</v>
      </c>
      <c r="D47">
        <v>335.9</v>
      </c>
      <c r="E47">
        <v>243.4</v>
      </c>
      <c r="F47">
        <v>0</v>
      </c>
      <c r="G47">
        <v>0</v>
      </c>
    </row>
    <row r="48" spans="1:7" ht="15" x14ac:dyDescent="0.25">
      <c r="A48" s="242" t="s">
        <v>296</v>
      </c>
      <c r="B48">
        <v>31</v>
      </c>
      <c r="C48">
        <v>85.9</v>
      </c>
      <c r="D48">
        <v>74.900000000000006</v>
      </c>
      <c r="E48">
        <v>112.8</v>
      </c>
      <c r="F48">
        <v>0</v>
      </c>
      <c r="G48">
        <v>0</v>
      </c>
    </row>
    <row r="49" spans="1:7" ht="15" x14ac:dyDescent="0.25">
      <c r="A49" s="242" t="s">
        <v>297</v>
      </c>
      <c r="B49">
        <v>1.5</v>
      </c>
      <c r="C49">
        <v>0</v>
      </c>
      <c r="D49">
        <v>5.6</v>
      </c>
      <c r="E49">
        <v>7.9</v>
      </c>
      <c r="F49">
        <v>0</v>
      </c>
      <c r="G49">
        <v>0</v>
      </c>
    </row>
    <row r="50" spans="1:7" ht="15" x14ac:dyDescent="0.25">
      <c r="A50" s="242" t="s">
        <v>298</v>
      </c>
      <c r="B50">
        <v>6557.4</v>
      </c>
      <c r="C50">
        <v>6436</v>
      </c>
      <c r="D50">
        <v>4329.2</v>
      </c>
      <c r="E50">
        <v>5867.8</v>
      </c>
      <c r="F50">
        <v>991.4</v>
      </c>
      <c r="G50">
        <v>0</v>
      </c>
    </row>
    <row r="51" spans="1:7" ht="15" x14ac:dyDescent="0.25">
      <c r="A51" s="242" t="s">
        <v>299</v>
      </c>
      <c r="B51">
        <v>127.6</v>
      </c>
      <c r="C51">
        <v>97.3</v>
      </c>
      <c r="D51">
        <v>52.4</v>
      </c>
      <c r="E51">
        <v>136.4</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185.4</v>
      </c>
      <c r="F54">
        <v>0</v>
      </c>
      <c r="G54">
        <v>0</v>
      </c>
    </row>
    <row r="55" spans="1:7" ht="15" x14ac:dyDescent="0.25">
      <c r="A55" s="242" t="s">
        <v>385</v>
      </c>
      <c r="B55">
        <v>0</v>
      </c>
      <c r="C55">
        <v>0</v>
      </c>
      <c r="D55">
        <v>0</v>
      </c>
      <c r="E55">
        <v>1</v>
      </c>
      <c r="F55">
        <v>0</v>
      </c>
      <c r="G55">
        <v>0</v>
      </c>
    </row>
    <row r="56" spans="1:7" ht="15" x14ac:dyDescent="0.25">
      <c r="A56" s="242" t="s">
        <v>303</v>
      </c>
      <c r="B56">
        <v>14</v>
      </c>
      <c r="C56">
        <v>26.9</v>
      </c>
      <c r="D56">
        <v>24</v>
      </c>
      <c r="E56">
        <v>28.9</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10113.4</v>
      </c>
      <c r="C59">
        <v>23287</v>
      </c>
      <c r="D59">
        <v>10384</v>
      </c>
      <c r="E59">
        <v>15664.6</v>
      </c>
      <c r="F59">
        <v>1161.4000000000001</v>
      </c>
      <c r="G59">
        <v>0</v>
      </c>
    </row>
    <row r="60" spans="1:7" ht="15" x14ac:dyDescent="0.25">
      <c r="A60" s="242" t="s">
        <v>306</v>
      </c>
      <c r="B60">
        <v>1498.8</v>
      </c>
      <c r="C60">
        <v>2503</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11612.2</v>
      </c>
      <c r="C62">
        <v>25790</v>
      </c>
      <c r="D62">
        <v>10384</v>
      </c>
      <c r="E62">
        <v>15664.6</v>
      </c>
      <c r="F62">
        <v>1161.4000000000001</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26</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C611-7EC6-4AFC-894E-906D65FF0A51}">
  <dimension ref="A1:G65"/>
  <sheetViews>
    <sheetView topLeftCell="A10" workbookViewId="0">
      <selection activeCell="B7" sqref="B7"/>
    </sheetView>
  </sheetViews>
  <sheetFormatPr defaultRowHeight="13.2" x14ac:dyDescent="0.25"/>
  <cols>
    <col min="1" max="1" width="29.33203125" customWidth="1"/>
    <col min="2" max="2" width="13" customWidth="1"/>
    <col min="3" max="3" width="11.88671875" customWidth="1"/>
    <col min="4" max="4" width="11.6640625" customWidth="1"/>
    <col min="5" max="5" width="10.44140625" customWidth="1"/>
    <col min="6" max="6" width="11.88671875" customWidth="1"/>
  </cols>
  <sheetData>
    <row r="1" spans="1:7" ht="15" x14ac:dyDescent="0.25">
      <c r="A1" s="242" t="s">
        <v>564</v>
      </c>
    </row>
    <row r="2" spans="1:7" ht="15" x14ac:dyDescent="0.25">
      <c r="A2" s="242" t="s">
        <v>565</v>
      </c>
    </row>
    <row r="3" spans="1:7" ht="15" x14ac:dyDescent="0.25">
      <c r="A3" s="242" t="s">
        <v>819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653.4</v>
      </c>
      <c r="C17">
        <v>1733.1</v>
      </c>
      <c r="D17">
        <v>1074.5</v>
      </c>
      <c r="E17">
        <v>2228.1999999999998</v>
      </c>
      <c r="F17">
        <v>170</v>
      </c>
      <c r="G17">
        <v>0</v>
      </c>
    </row>
    <row r="18" spans="1:7" ht="15" x14ac:dyDescent="0.25">
      <c r="A18" s="242" t="s">
        <v>27</v>
      </c>
    </row>
    <row r="19" spans="1:7" ht="15" x14ac:dyDescent="0.25">
      <c r="A19" s="242" t="s">
        <v>271</v>
      </c>
      <c r="B19">
        <v>73.900000000000006</v>
      </c>
      <c r="C19">
        <v>125.6</v>
      </c>
      <c r="D19">
        <v>75.3</v>
      </c>
      <c r="E19">
        <v>93.3</v>
      </c>
      <c r="F19">
        <v>0</v>
      </c>
      <c r="G19">
        <v>0</v>
      </c>
    </row>
    <row r="20" spans="1:7" ht="15" x14ac:dyDescent="0.25">
      <c r="A20" s="242" t="s">
        <v>27</v>
      </c>
    </row>
    <row r="21" spans="1:7" ht="15" x14ac:dyDescent="0.25">
      <c r="A21" s="242" t="s">
        <v>272</v>
      </c>
      <c r="B21">
        <v>291.89999999999998</v>
      </c>
      <c r="C21">
        <v>9993.2000000000007</v>
      </c>
      <c r="D21">
        <v>3432.8</v>
      </c>
      <c r="E21">
        <v>2293</v>
      </c>
      <c r="F21">
        <v>0</v>
      </c>
      <c r="G21">
        <v>0</v>
      </c>
    </row>
    <row r="22" spans="1:7" ht="15" x14ac:dyDescent="0.25">
      <c r="A22" s="242" t="s">
        <v>27</v>
      </c>
    </row>
    <row r="23" spans="1:7" ht="15" x14ac:dyDescent="0.25">
      <c r="A23" s="242" t="s">
        <v>273</v>
      </c>
      <c r="B23">
        <v>138</v>
      </c>
      <c r="C23">
        <v>73.5</v>
      </c>
      <c r="D23">
        <v>122.2</v>
      </c>
      <c r="E23">
        <v>161.69999999999999</v>
      </c>
      <c r="F23">
        <v>0</v>
      </c>
      <c r="G23">
        <v>0</v>
      </c>
    </row>
    <row r="24" spans="1:7" ht="15" x14ac:dyDescent="0.25">
      <c r="A24" s="242" t="s">
        <v>274</v>
      </c>
      <c r="B24">
        <v>53.6</v>
      </c>
      <c r="C24">
        <v>1.5</v>
      </c>
      <c r="D24">
        <v>29.3</v>
      </c>
      <c r="E24">
        <v>3.6</v>
      </c>
      <c r="F24">
        <v>0</v>
      </c>
      <c r="G24">
        <v>0</v>
      </c>
    </row>
    <row r="25" spans="1:7" ht="15" x14ac:dyDescent="0.25">
      <c r="A25" s="242" t="s">
        <v>586</v>
      </c>
      <c r="B25">
        <v>0.1</v>
      </c>
      <c r="C25">
        <v>0</v>
      </c>
      <c r="D25">
        <v>0</v>
      </c>
      <c r="E25">
        <v>0</v>
      </c>
      <c r="F25">
        <v>0</v>
      </c>
      <c r="G25">
        <v>0</v>
      </c>
    </row>
    <row r="26" spans="1:7" ht="15" x14ac:dyDescent="0.25">
      <c r="A26" s="242" t="s">
        <v>275</v>
      </c>
      <c r="B26">
        <v>11.4</v>
      </c>
      <c r="C26">
        <v>3.9</v>
      </c>
      <c r="D26">
        <v>9.1</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8871.9</v>
      </c>
      <c r="C37">
        <v>11605.5</v>
      </c>
      <c r="D37">
        <v>5281.9</v>
      </c>
      <c r="E37">
        <v>9847.5</v>
      </c>
      <c r="F37">
        <v>969</v>
      </c>
      <c r="G37">
        <v>0</v>
      </c>
    </row>
    <row r="38" spans="1:7" ht="15" x14ac:dyDescent="0.25">
      <c r="A38" s="242" t="s">
        <v>287</v>
      </c>
      <c r="B38">
        <v>8.4</v>
      </c>
      <c r="C38">
        <v>1.2</v>
      </c>
      <c r="D38">
        <v>10.199999999999999</v>
      </c>
      <c r="E38">
        <v>11.8</v>
      </c>
      <c r="F38">
        <v>0</v>
      </c>
      <c r="G38">
        <v>0</v>
      </c>
    </row>
    <row r="39" spans="1:7" ht="15" x14ac:dyDescent="0.25">
      <c r="A39" s="242" t="s">
        <v>288</v>
      </c>
      <c r="B39">
        <v>362.2</v>
      </c>
      <c r="C39">
        <v>284.3</v>
      </c>
      <c r="D39">
        <v>106.2</v>
      </c>
      <c r="E39">
        <v>319.60000000000002</v>
      </c>
      <c r="F39">
        <v>0</v>
      </c>
      <c r="G39">
        <v>0</v>
      </c>
    </row>
    <row r="40" spans="1:7" ht="15" x14ac:dyDescent="0.25">
      <c r="A40" s="242" t="s">
        <v>289</v>
      </c>
      <c r="B40">
        <v>221.6</v>
      </c>
      <c r="C40">
        <v>2171.9</v>
      </c>
      <c r="D40">
        <v>123.6</v>
      </c>
      <c r="E40">
        <v>979.9</v>
      </c>
      <c r="F40">
        <v>0</v>
      </c>
      <c r="G40">
        <v>0</v>
      </c>
    </row>
    <row r="41" spans="1:7" ht="15" x14ac:dyDescent="0.25">
      <c r="A41" s="242" t="s">
        <v>290</v>
      </c>
      <c r="B41">
        <v>236.7</v>
      </c>
      <c r="C41">
        <v>870.3</v>
      </c>
      <c r="D41">
        <v>160.19999999999999</v>
      </c>
      <c r="E41">
        <v>1560</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731.3</v>
      </c>
      <c r="D44">
        <v>77.8</v>
      </c>
      <c r="E44">
        <v>409.4</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304.8</v>
      </c>
      <c r="C47">
        <v>274.2</v>
      </c>
      <c r="D47">
        <v>335.9</v>
      </c>
      <c r="E47">
        <v>243.4</v>
      </c>
      <c r="F47">
        <v>0</v>
      </c>
      <c r="G47">
        <v>0</v>
      </c>
    </row>
    <row r="48" spans="1:7" ht="15" x14ac:dyDescent="0.25">
      <c r="A48" s="242" t="s">
        <v>296</v>
      </c>
      <c r="B48">
        <v>35.299999999999997</v>
      </c>
      <c r="C48">
        <v>90.2</v>
      </c>
      <c r="D48">
        <v>70.2</v>
      </c>
      <c r="E48">
        <v>108.1</v>
      </c>
      <c r="F48">
        <v>0</v>
      </c>
      <c r="G48">
        <v>0</v>
      </c>
    </row>
    <row r="49" spans="1:7" ht="15" x14ac:dyDescent="0.25">
      <c r="A49" s="242" t="s">
        <v>297</v>
      </c>
      <c r="B49">
        <v>1.5</v>
      </c>
      <c r="C49">
        <v>0.7</v>
      </c>
      <c r="D49">
        <v>5.6</v>
      </c>
      <c r="E49">
        <v>7.2</v>
      </c>
      <c r="F49">
        <v>0</v>
      </c>
      <c r="G49">
        <v>0</v>
      </c>
    </row>
    <row r="50" spans="1:7" ht="15" x14ac:dyDescent="0.25">
      <c r="A50" s="242" t="s">
        <v>298</v>
      </c>
      <c r="B50">
        <v>6547.6</v>
      </c>
      <c r="C50">
        <v>6505</v>
      </c>
      <c r="D50">
        <v>4115.6000000000004</v>
      </c>
      <c r="E50">
        <v>5520</v>
      </c>
      <c r="F50">
        <v>969</v>
      </c>
      <c r="G50">
        <v>0</v>
      </c>
    </row>
    <row r="51" spans="1:7" ht="15" x14ac:dyDescent="0.25">
      <c r="A51" s="242" t="s">
        <v>299</v>
      </c>
      <c r="B51">
        <v>121.5</v>
      </c>
      <c r="C51">
        <v>103.1</v>
      </c>
      <c r="D51">
        <v>52.4</v>
      </c>
      <c r="E51">
        <v>113.8</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177.8</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10134.200000000001</v>
      </c>
      <c r="C59">
        <v>23624.9</v>
      </c>
      <c r="D59">
        <v>9996.9</v>
      </c>
      <c r="E59">
        <v>14652.8</v>
      </c>
      <c r="F59">
        <v>1139</v>
      </c>
      <c r="G59">
        <v>0</v>
      </c>
    </row>
    <row r="60" spans="1:7" ht="15" x14ac:dyDescent="0.25">
      <c r="A60" s="242" t="s">
        <v>306</v>
      </c>
      <c r="B60">
        <v>1609.4</v>
      </c>
      <c r="C60">
        <v>2719.2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11743.6</v>
      </c>
      <c r="C62">
        <v>26344.1</v>
      </c>
      <c r="D62">
        <v>9996.9</v>
      </c>
      <c r="E62">
        <v>14652.8</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700-728A-4315-9361-A7EBBCAE4414}">
  <dimension ref="A1:G65"/>
  <sheetViews>
    <sheetView topLeftCell="A16" workbookViewId="0">
      <selection activeCell="B7" sqref="B7"/>
    </sheetView>
  </sheetViews>
  <sheetFormatPr defaultRowHeight="13.2" x14ac:dyDescent="0.25"/>
  <cols>
    <col min="1" max="1" width="26.88671875" customWidth="1"/>
    <col min="2" max="2" width="15" customWidth="1"/>
    <col min="5" max="5" width="14.33203125" customWidth="1"/>
    <col min="6" max="6" width="12.33203125" customWidth="1"/>
    <col min="7" max="7" width="11.88671875" customWidth="1"/>
  </cols>
  <sheetData>
    <row r="1" spans="1:7" ht="15" x14ac:dyDescent="0.25">
      <c r="A1" s="242" t="s">
        <v>564</v>
      </c>
    </row>
    <row r="2" spans="1:7" ht="15" x14ac:dyDescent="0.25">
      <c r="A2" s="242" t="s">
        <v>565</v>
      </c>
    </row>
    <row r="3" spans="1:7" ht="15" x14ac:dyDescent="0.25">
      <c r="A3" s="242" t="s">
        <v>818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673.4</v>
      </c>
      <c r="C17">
        <v>1872.8</v>
      </c>
      <c r="D17">
        <v>1004.9</v>
      </c>
      <c r="E17">
        <v>2007.1</v>
      </c>
      <c r="F17">
        <v>170</v>
      </c>
      <c r="G17">
        <v>0</v>
      </c>
    </row>
    <row r="18" spans="1:7" ht="15" x14ac:dyDescent="0.25">
      <c r="A18" s="242" t="s">
        <v>27</v>
      </c>
    </row>
    <row r="19" spans="1:7" ht="15" x14ac:dyDescent="0.25">
      <c r="A19" s="242" t="s">
        <v>271</v>
      </c>
      <c r="B19">
        <v>74.599999999999994</v>
      </c>
      <c r="C19">
        <v>132.69999999999999</v>
      </c>
      <c r="D19">
        <v>72.599999999999994</v>
      </c>
      <c r="E19">
        <v>83.8</v>
      </c>
      <c r="F19">
        <v>0</v>
      </c>
      <c r="G19">
        <v>0</v>
      </c>
    </row>
    <row r="20" spans="1:7" ht="15" x14ac:dyDescent="0.25">
      <c r="A20" s="242" t="s">
        <v>27</v>
      </c>
    </row>
    <row r="21" spans="1:7" ht="15" x14ac:dyDescent="0.25">
      <c r="A21" s="242" t="s">
        <v>272</v>
      </c>
      <c r="B21">
        <v>632</v>
      </c>
      <c r="C21">
        <v>10129.700000000001</v>
      </c>
      <c r="D21">
        <v>3084.4</v>
      </c>
      <c r="E21">
        <v>2157.9</v>
      </c>
      <c r="F21">
        <v>0</v>
      </c>
      <c r="G21">
        <v>0</v>
      </c>
    </row>
    <row r="22" spans="1:7" ht="15" x14ac:dyDescent="0.25">
      <c r="A22" s="242" t="s">
        <v>27</v>
      </c>
    </row>
    <row r="23" spans="1:7" ht="15" x14ac:dyDescent="0.25">
      <c r="A23" s="242" t="s">
        <v>273</v>
      </c>
      <c r="B23">
        <v>139.19999999999999</v>
      </c>
      <c r="C23">
        <v>73.5</v>
      </c>
      <c r="D23">
        <v>121.6</v>
      </c>
      <c r="E23">
        <v>161.6</v>
      </c>
      <c r="F23">
        <v>0</v>
      </c>
      <c r="G23">
        <v>0</v>
      </c>
    </row>
    <row r="24" spans="1:7" ht="15" x14ac:dyDescent="0.25">
      <c r="A24" s="242" t="s">
        <v>274</v>
      </c>
      <c r="B24">
        <v>53.6</v>
      </c>
      <c r="C24">
        <v>1.5</v>
      </c>
      <c r="D24">
        <v>29.3</v>
      </c>
      <c r="E24">
        <v>3.6</v>
      </c>
      <c r="F24">
        <v>0</v>
      </c>
      <c r="G24">
        <v>0</v>
      </c>
    </row>
    <row r="25" spans="1:7" ht="15" x14ac:dyDescent="0.25">
      <c r="A25" s="242" t="s">
        <v>586</v>
      </c>
      <c r="B25" t="s">
        <v>160</v>
      </c>
      <c r="C25">
        <v>0</v>
      </c>
      <c r="D25">
        <v>0</v>
      </c>
      <c r="E25">
        <v>0</v>
      </c>
      <c r="F25">
        <v>0</v>
      </c>
      <c r="G25">
        <v>0</v>
      </c>
    </row>
    <row r="26" spans="1:7" ht="15" x14ac:dyDescent="0.25">
      <c r="A26" s="242" t="s">
        <v>275</v>
      </c>
      <c r="B26">
        <v>11.8</v>
      </c>
      <c r="C26">
        <v>3.9</v>
      </c>
      <c r="D26">
        <v>8.6999999999999993</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v>
      </c>
      <c r="D29">
        <v>2.1</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8899</v>
      </c>
      <c r="C37">
        <v>11838.7</v>
      </c>
      <c r="D37">
        <v>4941.3</v>
      </c>
      <c r="E37">
        <v>9228.2000000000007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337.2</v>
      </c>
      <c r="C39">
        <v>318.5</v>
      </c>
      <c r="D39">
        <v>106.2</v>
      </c>
      <c r="E39">
        <v>287.60000000000002</v>
      </c>
      <c r="F39">
        <v>0</v>
      </c>
      <c r="G39">
        <v>0</v>
      </c>
    </row>
    <row r="40" spans="1:7" ht="15" x14ac:dyDescent="0.25">
      <c r="A40" s="242" t="s">
        <v>289</v>
      </c>
      <c r="B40">
        <v>222.3</v>
      </c>
      <c r="C40">
        <v>2134.8000000000002</v>
      </c>
      <c r="D40">
        <v>112</v>
      </c>
      <c r="E40">
        <v>866.5</v>
      </c>
      <c r="F40">
        <v>0</v>
      </c>
      <c r="G40">
        <v>0</v>
      </c>
    </row>
    <row r="41" spans="1:7" ht="15" x14ac:dyDescent="0.25">
      <c r="A41" s="242" t="s">
        <v>290</v>
      </c>
      <c r="B41">
        <v>236.7</v>
      </c>
      <c r="C41">
        <v>959.3</v>
      </c>
      <c r="D41">
        <v>152.19999999999999</v>
      </c>
      <c r="E41">
        <v>1380.5</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744.5</v>
      </c>
      <c r="D44">
        <v>77.8</v>
      </c>
      <c r="E44">
        <v>385.8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275.3</v>
      </c>
      <c r="C47">
        <v>279.2</v>
      </c>
      <c r="D47">
        <v>282.10000000000002</v>
      </c>
      <c r="E47">
        <v>238.4</v>
      </c>
      <c r="F47">
        <v>0</v>
      </c>
      <c r="G47">
        <v>0</v>
      </c>
    </row>
    <row r="48" spans="1:7" ht="15" x14ac:dyDescent="0.25">
      <c r="A48" s="242" t="s">
        <v>296</v>
      </c>
      <c r="B48">
        <v>35.299999999999997</v>
      </c>
      <c r="C48">
        <v>80.5</v>
      </c>
      <c r="D48">
        <v>70.2</v>
      </c>
      <c r="E48">
        <v>108.1</v>
      </c>
      <c r="F48">
        <v>0</v>
      </c>
      <c r="G48">
        <v>0</v>
      </c>
    </row>
    <row r="49" spans="1:7" ht="15" x14ac:dyDescent="0.25">
      <c r="A49" s="242" t="s">
        <v>297</v>
      </c>
      <c r="B49">
        <v>1.5</v>
      </c>
      <c r="C49">
        <v>0.7</v>
      </c>
      <c r="D49">
        <v>5.6</v>
      </c>
      <c r="E49">
        <v>6.7</v>
      </c>
      <c r="F49">
        <v>0</v>
      </c>
      <c r="G49">
        <v>0</v>
      </c>
    </row>
    <row r="50" spans="1:7" ht="15" x14ac:dyDescent="0.25">
      <c r="A50" s="242" t="s">
        <v>298</v>
      </c>
      <c r="B50">
        <v>6629.3</v>
      </c>
      <c r="C50">
        <v>6600.4</v>
      </c>
      <c r="D50">
        <v>3888.8</v>
      </c>
      <c r="E50">
        <v>5309.4</v>
      </c>
      <c r="F50">
        <v>969</v>
      </c>
      <c r="G50">
        <v>0</v>
      </c>
    </row>
    <row r="51" spans="1:7" ht="15" x14ac:dyDescent="0.25">
      <c r="A51" s="242" t="s">
        <v>299</v>
      </c>
      <c r="B51">
        <v>81.5</v>
      </c>
      <c r="C51">
        <v>103.1</v>
      </c>
      <c r="D51">
        <v>44.1</v>
      </c>
      <c r="E51">
        <v>113.8</v>
      </c>
      <c r="F51">
        <v>0</v>
      </c>
      <c r="G51">
        <v>0</v>
      </c>
    </row>
    <row r="52" spans="1:7" ht="15" x14ac:dyDescent="0.25">
      <c r="A52" s="242" t="s">
        <v>300</v>
      </c>
      <c r="B52">
        <v>247.2</v>
      </c>
      <c r="C52">
        <v>182.5</v>
      </c>
      <c r="D52">
        <v>31.2</v>
      </c>
      <c r="E52">
        <v>187.9</v>
      </c>
      <c r="F52">
        <v>0</v>
      </c>
      <c r="G52">
        <v>0</v>
      </c>
    </row>
    <row r="53" spans="1:7" ht="15" x14ac:dyDescent="0.25">
      <c r="A53" s="242" t="s">
        <v>301</v>
      </c>
      <c r="B53">
        <v>0</v>
      </c>
      <c r="C53">
        <v>68.5</v>
      </c>
      <c r="D53">
        <v>0</v>
      </c>
      <c r="E53">
        <v>0</v>
      </c>
      <c r="F53">
        <v>0</v>
      </c>
      <c r="G53">
        <v>0</v>
      </c>
    </row>
    <row r="54" spans="1:7" ht="15" x14ac:dyDescent="0.25">
      <c r="A54" s="242" t="s">
        <v>302</v>
      </c>
      <c r="B54">
        <v>266.3</v>
      </c>
      <c r="C54">
        <v>178.4</v>
      </c>
      <c r="D54">
        <v>72.2</v>
      </c>
      <c r="E54">
        <v>163.69999999999999</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10523.3</v>
      </c>
      <c r="C59">
        <v>24141.3</v>
      </c>
      <c r="D59">
        <v>9235.1</v>
      </c>
      <c r="E59">
        <v>13667.7</v>
      </c>
      <c r="F59">
        <v>1139</v>
      </c>
      <c r="G59">
        <v>0</v>
      </c>
    </row>
    <row r="60" spans="1:7" ht="15" x14ac:dyDescent="0.25">
      <c r="A60" s="242" t="s">
        <v>306</v>
      </c>
      <c r="B60">
        <v>1662.8</v>
      </c>
      <c r="C60">
        <v>2931.8</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12186.1</v>
      </c>
      <c r="C62">
        <v>27073.1</v>
      </c>
      <c r="D62">
        <v>9235.1</v>
      </c>
      <c r="E62">
        <v>13667.7</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441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BD63-F326-412C-A3F1-2E175DBCF793}">
  <dimension ref="A1:G71"/>
  <sheetViews>
    <sheetView topLeftCell="A46" workbookViewId="0">
      <selection activeCell="A9" sqref="A9:A71"/>
    </sheetView>
  </sheetViews>
  <sheetFormatPr defaultRowHeight="13.2" x14ac:dyDescent="0.25"/>
  <cols>
    <col min="1" max="1" width="22.77734375" customWidth="1"/>
  </cols>
  <sheetData>
    <row r="1" spans="1:7" ht="15" x14ac:dyDescent="0.25">
      <c r="A1" s="242" t="s">
        <v>564</v>
      </c>
    </row>
    <row r="2" spans="1:7" ht="15" x14ac:dyDescent="0.25">
      <c r="A2" s="242" t="s">
        <v>565</v>
      </c>
    </row>
    <row r="3" spans="1:7" ht="15" x14ac:dyDescent="0.25">
      <c r="A3" s="242" t="s">
        <v>973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21.1</v>
      </c>
      <c r="D12">
        <v>31</v>
      </c>
      <c r="E12">
        <v>46.3</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20.8</v>
      </c>
      <c r="D16">
        <v>0</v>
      </c>
      <c r="E16">
        <v>29.7</v>
      </c>
      <c r="F16">
        <v>0</v>
      </c>
      <c r="G16">
        <v>0</v>
      </c>
    </row>
    <row r="17" spans="1:7" ht="15" x14ac:dyDescent="0.25">
      <c r="A17" s="242" t="s">
        <v>943</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2489.1</v>
      </c>
      <c r="C20">
        <v>1542.3</v>
      </c>
      <c r="D20">
        <v>5931.2</v>
      </c>
      <c r="E20">
        <v>3922.8</v>
      </c>
      <c r="F20">
        <v>487.5</v>
      </c>
      <c r="G20">
        <v>0</v>
      </c>
    </row>
    <row r="21" spans="1:7" ht="15" x14ac:dyDescent="0.25">
      <c r="A21" s="242" t="s">
        <v>27</v>
      </c>
    </row>
    <row r="22" spans="1:7" ht="15" x14ac:dyDescent="0.25">
      <c r="A22" s="242" t="s">
        <v>271</v>
      </c>
      <c r="B22">
        <v>357.9</v>
      </c>
      <c r="C22">
        <v>30.6</v>
      </c>
      <c r="D22">
        <v>867.3</v>
      </c>
      <c r="E22">
        <v>436.5</v>
      </c>
      <c r="F22">
        <v>0</v>
      </c>
      <c r="G22">
        <v>0</v>
      </c>
    </row>
    <row r="23" spans="1:7" ht="15" x14ac:dyDescent="0.25">
      <c r="A23" s="242" t="s">
        <v>27</v>
      </c>
    </row>
    <row r="24" spans="1:7" ht="15" x14ac:dyDescent="0.25">
      <c r="A24" s="242" t="s">
        <v>272</v>
      </c>
      <c r="B24">
        <v>53.6</v>
      </c>
      <c r="C24">
        <v>2948.9</v>
      </c>
      <c r="D24">
        <v>2072.6999999999998</v>
      </c>
      <c r="E24">
        <v>5085.3999999999996</v>
      </c>
      <c r="F24">
        <v>0</v>
      </c>
      <c r="G24">
        <v>0</v>
      </c>
    </row>
    <row r="25" spans="1:7" ht="15" x14ac:dyDescent="0.25">
      <c r="A25" s="242" t="s">
        <v>27</v>
      </c>
    </row>
    <row r="26" spans="1:7" ht="15" x14ac:dyDescent="0.25">
      <c r="A26" s="242" t="s">
        <v>273</v>
      </c>
      <c r="B26">
        <v>818.3</v>
      </c>
      <c r="C26">
        <v>277.8</v>
      </c>
      <c r="D26">
        <v>2036.4</v>
      </c>
      <c r="E26">
        <v>987.6</v>
      </c>
      <c r="F26">
        <v>0</v>
      </c>
      <c r="G26">
        <v>0</v>
      </c>
    </row>
    <row r="27" spans="1:7" ht="15" x14ac:dyDescent="0.25">
      <c r="A27" s="242" t="s">
        <v>862</v>
      </c>
      <c r="B27">
        <v>0.1</v>
      </c>
      <c r="C27">
        <v>0</v>
      </c>
      <c r="D27">
        <v>0</v>
      </c>
      <c r="E27">
        <v>0</v>
      </c>
      <c r="F27">
        <v>0</v>
      </c>
      <c r="G27">
        <v>0</v>
      </c>
    </row>
    <row r="28" spans="1:7" ht="15" x14ac:dyDescent="0.25">
      <c r="A28" s="242" t="s">
        <v>274</v>
      </c>
      <c r="B28">
        <v>0.9</v>
      </c>
      <c r="C28">
        <v>1.2</v>
      </c>
      <c r="D28">
        <v>9.9</v>
      </c>
      <c r="E28">
        <v>119</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514.6</v>
      </c>
      <c r="C31">
        <v>271</v>
      </c>
      <c r="D31">
        <v>1537</v>
      </c>
      <c r="E31">
        <v>440.3</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898</v>
      </c>
      <c r="B34">
        <v>0.1</v>
      </c>
      <c r="C34">
        <v>0</v>
      </c>
      <c r="D34">
        <v>0</v>
      </c>
      <c r="E34">
        <v>0</v>
      </c>
      <c r="F34">
        <v>0</v>
      </c>
      <c r="G34">
        <v>0</v>
      </c>
    </row>
    <row r="35" spans="1:7" ht="15" x14ac:dyDescent="0.25">
      <c r="A35" s="242" t="s">
        <v>279</v>
      </c>
      <c r="B35">
        <v>26.5</v>
      </c>
      <c r="C35">
        <v>5</v>
      </c>
      <c r="D35">
        <v>37.5</v>
      </c>
      <c r="E35">
        <v>6.6</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39.9</v>
      </c>
      <c r="C39">
        <v>2.4</v>
      </c>
      <c r="D39">
        <v>142.80000000000001</v>
      </c>
      <c r="E39">
        <v>192.8</v>
      </c>
      <c r="F39">
        <v>0</v>
      </c>
      <c r="G39">
        <v>0</v>
      </c>
    </row>
    <row r="40" spans="1:7" ht="15" x14ac:dyDescent="0.25">
      <c r="A40" s="242" t="s">
        <v>284</v>
      </c>
      <c r="B40">
        <v>4.9000000000000004</v>
      </c>
      <c r="C40">
        <v>2.4</v>
      </c>
      <c r="D40">
        <v>0</v>
      </c>
      <c r="E40">
        <v>0</v>
      </c>
      <c r="F40">
        <v>0</v>
      </c>
      <c r="G40">
        <v>0</v>
      </c>
    </row>
    <row r="41" spans="1:7" ht="15" x14ac:dyDescent="0.25">
      <c r="A41" s="242" t="s">
        <v>285</v>
      </c>
      <c r="B41">
        <v>35</v>
      </c>
      <c r="C41">
        <v>0</v>
      </c>
      <c r="D41">
        <v>142.80000000000001</v>
      </c>
      <c r="E41">
        <v>192.8</v>
      </c>
      <c r="F41">
        <v>0</v>
      </c>
      <c r="G41">
        <v>0</v>
      </c>
    </row>
    <row r="42" spans="1:7" ht="15" x14ac:dyDescent="0.25">
      <c r="A42" s="242" t="s">
        <v>27</v>
      </c>
    </row>
    <row r="43" spans="1:7" ht="15" x14ac:dyDescent="0.25">
      <c r="A43" s="242" t="s">
        <v>286</v>
      </c>
      <c r="B43">
        <v>7158.8</v>
      </c>
      <c r="C43">
        <v>6034.7</v>
      </c>
      <c r="D43">
        <v>22132.7</v>
      </c>
      <c r="E43">
        <v>14699.3</v>
      </c>
      <c r="F43">
        <v>1517.1</v>
      </c>
      <c r="G43">
        <v>112</v>
      </c>
    </row>
    <row r="44" spans="1:7" ht="15" x14ac:dyDescent="0.25">
      <c r="A44" s="242" t="s">
        <v>287</v>
      </c>
      <c r="B44">
        <v>3.5</v>
      </c>
      <c r="C44">
        <v>4</v>
      </c>
      <c r="D44">
        <v>30.1</v>
      </c>
      <c r="E44">
        <v>24.1</v>
      </c>
      <c r="F44">
        <v>0</v>
      </c>
      <c r="G44">
        <v>0</v>
      </c>
    </row>
    <row r="45" spans="1:7" ht="15" x14ac:dyDescent="0.25">
      <c r="A45" s="242" t="s">
        <v>288</v>
      </c>
      <c r="B45">
        <v>171.5</v>
      </c>
      <c r="C45">
        <v>201.3</v>
      </c>
      <c r="D45">
        <v>135.4</v>
      </c>
      <c r="E45">
        <v>359.9</v>
      </c>
      <c r="F45">
        <v>0</v>
      </c>
      <c r="G45">
        <v>0</v>
      </c>
    </row>
    <row r="46" spans="1:7" ht="15" x14ac:dyDescent="0.25">
      <c r="A46" s="242" t="s">
        <v>289</v>
      </c>
      <c r="B46">
        <v>153.5</v>
      </c>
      <c r="C46">
        <v>137</v>
      </c>
      <c r="D46">
        <v>865</v>
      </c>
      <c r="E46">
        <v>379</v>
      </c>
      <c r="F46">
        <v>3.7</v>
      </c>
      <c r="G46">
        <v>0</v>
      </c>
    </row>
    <row r="47" spans="1:7" ht="15" x14ac:dyDescent="0.25">
      <c r="A47" s="242" t="s">
        <v>310</v>
      </c>
      <c r="B47">
        <v>0</v>
      </c>
      <c r="C47">
        <v>0</v>
      </c>
      <c r="D47">
        <v>0</v>
      </c>
      <c r="E47">
        <v>6.5</v>
      </c>
      <c r="F47">
        <v>0</v>
      </c>
      <c r="G47">
        <v>0</v>
      </c>
    </row>
    <row r="48" spans="1:7" ht="15" x14ac:dyDescent="0.25">
      <c r="A48" s="242" t="s">
        <v>290</v>
      </c>
      <c r="B48">
        <v>597.9</v>
      </c>
      <c r="C48">
        <v>410.2</v>
      </c>
      <c r="D48">
        <v>4218.2</v>
      </c>
      <c r="E48">
        <v>1516.5</v>
      </c>
      <c r="F48">
        <v>0</v>
      </c>
      <c r="G48">
        <v>0</v>
      </c>
    </row>
    <row r="49" spans="1:7" ht="15" x14ac:dyDescent="0.25">
      <c r="A49" s="242" t="s">
        <v>291</v>
      </c>
      <c r="B49">
        <v>75.5</v>
      </c>
      <c r="C49">
        <v>89</v>
      </c>
      <c r="D49">
        <v>125.9</v>
      </c>
      <c r="E49">
        <v>226.8</v>
      </c>
      <c r="F49">
        <v>0</v>
      </c>
      <c r="G49">
        <v>0</v>
      </c>
    </row>
    <row r="50" spans="1:7" ht="15" x14ac:dyDescent="0.25">
      <c r="A50" s="242" t="s">
        <v>292</v>
      </c>
      <c r="B50">
        <v>16.7</v>
      </c>
      <c r="C50">
        <v>14</v>
      </c>
      <c r="D50">
        <v>6.7</v>
      </c>
      <c r="E50">
        <v>0</v>
      </c>
      <c r="F50">
        <v>0</v>
      </c>
      <c r="G50">
        <v>0</v>
      </c>
    </row>
    <row r="51" spans="1:7" ht="15" x14ac:dyDescent="0.25">
      <c r="A51" s="242" t="s">
        <v>293</v>
      </c>
      <c r="B51">
        <v>137.80000000000001</v>
      </c>
      <c r="C51">
        <v>266.39999999999998</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276.8</v>
      </c>
      <c r="C53">
        <v>173.7</v>
      </c>
      <c r="D53">
        <v>643.29999999999995</v>
      </c>
      <c r="E53">
        <v>612.6</v>
      </c>
      <c r="F53">
        <v>7.1</v>
      </c>
      <c r="G53">
        <v>0</v>
      </c>
    </row>
    <row r="54" spans="1:7" ht="15" x14ac:dyDescent="0.25">
      <c r="A54" s="242" t="s">
        <v>296</v>
      </c>
      <c r="B54">
        <v>42.6</v>
      </c>
      <c r="C54">
        <v>50.1</v>
      </c>
      <c r="D54">
        <v>193.7</v>
      </c>
      <c r="E54">
        <v>152.30000000000001</v>
      </c>
      <c r="F54">
        <v>0</v>
      </c>
      <c r="G54">
        <v>0</v>
      </c>
    </row>
    <row r="55" spans="1:7" ht="15" x14ac:dyDescent="0.25">
      <c r="A55" s="242" t="s">
        <v>297</v>
      </c>
      <c r="B55">
        <v>0.8</v>
      </c>
      <c r="C55">
        <v>1.9</v>
      </c>
      <c r="D55">
        <v>8.9</v>
      </c>
      <c r="E55">
        <v>11.4</v>
      </c>
      <c r="F55">
        <v>0</v>
      </c>
      <c r="G55">
        <v>0</v>
      </c>
    </row>
    <row r="56" spans="1:7" ht="15" x14ac:dyDescent="0.25">
      <c r="A56" s="242" t="s">
        <v>298</v>
      </c>
      <c r="B56">
        <v>5241.8</v>
      </c>
      <c r="C56">
        <v>4161.3</v>
      </c>
      <c r="D56">
        <v>14086.6</v>
      </c>
      <c r="E56">
        <v>9729.9</v>
      </c>
      <c r="F56">
        <v>1500.4</v>
      </c>
      <c r="G56">
        <v>112</v>
      </c>
    </row>
    <row r="57" spans="1:7" ht="15" x14ac:dyDescent="0.25">
      <c r="A57" s="242" t="s">
        <v>299</v>
      </c>
      <c r="B57">
        <v>67</v>
      </c>
      <c r="C57">
        <v>98.1</v>
      </c>
      <c r="D57">
        <v>164.7</v>
      </c>
      <c r="E57">
        <v>166.7</v>
      </c>
      <c r="F57">
        <v>6</v>
      </c>
      <c r="G57">
        <v>0</v>
      </c>
    </row>
    <row r="58" spans="1:7" ht="15" x14ac:dyDescent="0.25">
      <c r="A58" s="242" t="s">
        <v>300</v>
      </c>
      <c r="B58">
        <v>127.1</v>
      </c>
      <c r="C58">
        <v>124.1</v>
      </c>
      <c r="D58">
        <v>369.5</v>
      </c>
      <c r="E58">
        <v>216.4</v>
      </c>
      <c r="F58">
        <v>0</v>
      </c>
      <c r="G58">
        <v>0</v>
      </c>
    </row>
    <row r="59" spans="1:7" ht="15" x14ac:dyDescent="0.25">
      <c r="A59" s="242" t="s">
        <v>301</v>
      </c>
      <c r="B59">
        <v>0.3</v>
      </c>
      <c r="C59">
        <v>21.3</v>
      </c>
      <c r="D59">
        <v>0</v>
      </c>
      <c r="E59">
        <v>220.3</v>
      </c>
      <c r="F59">
        <v>0</v>
      </c>
      <c r="G59">
        <v>0</v>
      </c>
    </row>
    <row r="60" spans="1:7" ht="15" x14ac:dyDescent="0.25">
      <c r="A60" s="242" t="s">
        <v>302</v>
      </c>
      <c r="B60">
        <v>75.099999999999994</v>
      </c>
      <c r="C60">
        <v>167.2</v>
      </c>
      <c r="D60">
        <v>326.10000000000002</v>
      </c>
      <c r="E60">
        <v>336.4</v>
      </c>
      <c r="F60">
        <v>0</v>
      </c>
      <c r="G60">
        <v>0</v>
      </c>
    </row>
    <row r="61" spans="1:7" ht="15" x14ac:dyDescent="0.25">
      <c r="A61" s="242" t="s">
        <v>385</v>
      </c>
      <c r="B61">
        <v>0</v>
      </c>
      <c r="C61">
        <v>0</v>
      </c>
      <c r="D61">
        <v>7.6</v>
      </c>
      <c r="E61">
        <v>0</v>
      </c>
      <c r="F61">
        <v>0</v>
      </c>
      <c r="G61">
        <v>0</v>
      </c>
    </row>
    <row r="62" spans="1:7" ht="15" x14ac:dyDescent="0.25">
      <c r="A62" s="242" t="s">
        <v>303</v>
      </c>
      <c r="B62">
        <v>11.2</v>
      </c>
      <c r="C62">
        <v>28.1</v>
      </c>
      <c r="D62">
        <v>60.5</v>
      </c>
      <c r="E62">
        <v>43.1</v>
      </c>
      <c r="F62">
        <v>0</v>
      </c>
      <c r="G62">
        <v>0</v>
      </c>
    </row>
    <row r="63" spans="1:7" ht="15" x14ac:dyDescent="0.25">
      <c r="A63" s="242" t="s">
        <v>304</v>
      </c>
      <c r="B63">
        <v>159.80000000000001</v>
      </c>
      <c r="C63">
        <v>87</v>
      </c>
      <c r="D63">
        <v>265.39999999999998</v>
      </c>
      <c r="E63">
        <v>119.3</v>
      </c>
      <c r="F63">
        <v>0</v>
      </c>
      <c r="G63">
        <v>0</v>
      </c>
    </row>
    <row r="64" spans="1:7" ht="15" x14ac:dyDescent="0.25">
      <c r="A64" s="242" t="s">
        <v>573</v>
      </c>
      <c r="B64" t="s">
        <v>118</v>
      </c>
      <c r="C64" t="s">
        <v>26</v>
      </c>
      <c r="D64" t="s">
        <v>118</v>
      </c>
      <c r="E64" t="s">
        <v>118</v>
      </c>
      <c r="F64" t="s">
        <v>118</v>
      </c>
      <c r="G64" t="s">
        <v>108</v>
      </c>
    </row>
    <row r="65" spans="1:7" ht="15" x14ac:dyDescent="0.25">
      <c r="A65" s="242" t="s">
        <v>305</v>
      </c>
      <c r="B65">
        <v>10917.8</v>
      </c>
      <c r="C65">
        <v>10857.7</v>
      </c>
      <c r="D65">
        <v>33214.1</v>
      </c>
      <c r="E65">
        <v>25370.6</v>
      </c>
      <c r="F65">
        <v>2004.7</v>
      </c>
      <c r="G65">
        <v>112</v>
      </c>
    </row>
    <row r="66" spans="1:7" ht="15" x14ac:dyDescent="0.25">
      <c r="A66" s="242" t="s">
        <v>306</v>
      </c>
      <c r="B66">
        <v>2604.3000000000002</v>
      </c>
      <c r="C66">
        <v>1907.9</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13522.1</v>
      </c>
      <c r="C68">
        <v>12765.7</v>
      </c>
      <c r="D68">
        <v>33214.1</v>
      </c>
      <c r="E68">
        <v>25370.6</v>
      </c>
      <c r="F68">
        <v>2128.1</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BAD-183F-4C67-AA4F-E6060CD68536}">
  <dimension ref="A1:G65"/>
  <sheetViews>
    <sheetView topLeftCell="A10" workbookViewId="0">
      <selection activeCell="J16" sqref="J16"/>
    </sheetView>
  </sheetViews>
  <sheetFormatPr defaultRowHeight="13.2" x14ac:dyDescent="0.25"/>
  <cols>
    <col min="1" max="1" width="29.109375" customWidth="1"/>
  </cols>
  <sheetData>
    <row r="1" spans="1:7" ht="15" x14ac:dyDescent="0.25">
      <c r="A1" s="242" t="s">
        <v>564</v>
      </c>
    </row>
    <row r="2" spans="1:7" ht="15" x14ac:dyDescent="0.25">
      <c r="A2" s="242" t="s">
        <v>565</v>
      </c>
    </row>
    <row r="3" spans="1:7" ht="15" x14ac:dyDescent="0.25">
      <c r="A3" s="242" t="s">
        <v>817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732</v>
      </c>
      <c r="C17">
        <v>1676.8</v>
      </c>
      <c r="D17">
        <v>880.7</v>
      </c>
      <c r="E17">
        <v>1817.3</v>
      </c>
      <c r="F17">
        <v>0</v>
      </c>
      <c r="G17">
        <v>0</v>
      </c>
    </row>
    <row r="18" spans="1:7" ht="15" x14ac:dyDescent="0.25">
      <c r="A18" s="242" t="s">
        <v>27</v>
      </c>
    </row>
    <row r="19" spans="1:7" ht="15" x14ac:dyDescent="0.25">
      <c r="A19" s="242" t="s">
        <v>271</v>
      </c>
      <c r="B19">
        <v>81</v>
      </c>
      <c r="C19">
        <v>134.80000000000001</v>
      </c>
      <c r="D19">
        <v>66.3</v>
      </c>
      <c r="E19">
        <v>77.2</v>
      </c>
      <c r="F19">
        <v>0</v>
      </c>
      <c r="G19">
        <v>0</v>
      </c>
    </row>
    <row r="20" spans="1:7" ht="15" x14ac:dyDescent="0.25">
      <c r="A20" s="242" t="s">
        <v>27</v>
      </c>
    </row>
    <row r="21" spans="1:7" ht="15" x14ac:dyDescent="0.25">
      <c r="A21" s="242" t="s">
        <v>272</v>
      </c>
      <c r="B21">
        <v>919.6</v>
      </c>
      <c r="C21">
        <v>10333.700000000001</v>
      </c>
      <c r="D21">
        <v>2806</v>
      </c>
      <c r="E21">
        <v>1880.8</v>
      </c>
      <c r="F21">
        <v>0</v>
      </c>
      <c r="G21">
        <v>0</v>
      </c>
    </row>
    <row r="22" spans="1:7" ht="15" x14ac:dyDescent="0.25">
      <c r="A22" s="242" t="s">
        <v>27</v>
      </c>
    </row>
    <row r="23" spans="1:7" ht="15" x14ac:dyDescent="0.25">
      <c r="A23" s="242" t="s">
        <v>273</v>
      </c>
      <c r="B23">
        <v>140.80000000000001</v>
      </c>
      <c r="C23">
        <v>74.400000000000006</v>
      </c>
      <c r="D23">
        <v>117.6</v>
      </c>
      <c r="E23">
        <v>160.69999999999999</v>
      </c>
      <c r="F23">
        <v>0</v>
      </c>
      <c r="G23">
        <v>0</v>
      </c>
    </row>
    <row r="24" spans="1:7" ht="15" x14ac:dyDescent="0.25">
      <c r="A24" s="242" t="s">
        <v>274</v>
      </c>
      <c r="B24">
        <v>54.9</v>
      </c>
      <c r="C24">
        <v>1.5</v>
      </c>
      <c r="D24">
        <v>25.8</v>
      </c>
      <c r="E24">
        <v>3.6</v>
      </c>
      <c r="F24">
        <v>0</v>
      </c>
      <c r="G24">
        <v>0</v>
      </c>
    </row>
    <row r="25" spans="1:7" ht="15" x14ac:dyDescent="0.25">
      <c r="A25" s="242" t="s">
        <v>586</v>
      </c>
      <c r="B25" t="s">
        <v>160</v>
      </c>
      <c r="C25">
        <v>0</v>
      </c>
      <c r="D25">
        <v>0</v>
      </c>
      <c r="E25">
        <v>0</v>
      </c>
      <c r="F25">
        <v>0</v>
      </c>
      <c r="G25">
        <v>0</v>
      </c>
    </row>
    <row r="26" spans="1:7" ht="15" x14ac:dyDescent="0.25">
      <c r="A26" s="242" t="s">
        <v>275</v>
      </c>
      <c r="B26">
        <v>12</v>
      </c>
      <c r="C26">
        <v>4.5999999999999996</v>
      </c>
      <c r="D26">
        <v>8.1</v>
      </c>
      <c r="E26">
        <v>73.599999999999994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8868.2999999999993</v>
      </c>
      <c r="C37">
        <v>11666.5</v>
      </c>
      <c r="D37">
        <v>4351.8</v>
      </c>
      <c r="E37">
        <v>8781.2000000000007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342.2</v>
      </c>
      <c r="C39">
        <v>344.5</v>
      </c>
      <c r="D39">
        <v>79.2</v>
      </c>
      <c r="E39">
        <v>260.10000000000002</v>
      </c>
      <c r="F39">
        <v>0</v>
      </c>
      <c r="G39">
        <v>0</v>
      </c>
    </row>
    <row r="40" spans="1:7" ht="15" x14ac:dyDescent="0.25">
      <c r="A40" s="242" t="s">
        <v>289</v>
      </c>
      <c r="B40">
        <v>234.3</v>
      </c>
      <c r="C40">
        <v>1998.7</v>
      </c>
      <c r="D40">
        <v>99.1</v>
      </c>
      <c r="E40">
        <v>802.5</v>
      </c>
      <c r="F40">
        <v>0</v>
      </c>
      <c r="G40">
        <v>0</v>
      </c>
    </row>
    <row r="41" spans="1:7" ht="15" x14ac:dyDescent="0.25">
      <c r="A41" s="242" t="s">
        <v>290</v>
      </c>
      <c r="B41">
        <v>213.6</v>
      </c>
      <c r="C41">
        <v>919.4</v>
      </c>
      <c r="D41">
        <v>106.8</v>
      </c>
      <c r="E41">
        <v>1366.8</v>
      </c>
      <c r="F41">
        <v>0</v>
      </c>
      <c r="G41">
        <v>0</v>
      </c>
    </row>
    <row r="42" spans="1:7" ht="15" x14ac:dyDescent="0.25">
      <c r="A42" s="242" t="s">
        <v>563</v>
      </c>
      <c r="B42">
        <v>0</v>
      </c>
      <c r="C42">
        <v>29</v>
      </c>
      <c r="D42">
        <v>0</v>
      </c>
      <c r="E42">
        <v>0</v>
      </c>
      <c r="F42">
        <v>0</v>
      </c>
      <c r="G42">
        <v>0</v>
      </c>
    </row>
    <row r="43" spans="1:7" ht="15" x14ac:dyDescent="0.25">
      <c r="A43" s="242" t="s">
        <v>291</v>
      </c>
      <c r="B43">
        <v>7.1</v>
      </c>
      <c r="C43">
        <v>45.3</v>
      </c>
      <c r="D43">
        <v>23.1</v>
      </c>
      <c r="E43">
        <v>43.9</v>
      </c>
      <c r="F43">
        <v>0</v>
      </c>
      <c r="G43">
        <v>0</v>
      </c>
    </row>
    <row r="44" spans="1:7" ht="15" x14ac:dyDescent="0.25">
      <c r="A44" s="242" t="s">
        <v>293</v>
      </c>
      <c r="B44">
        <v>568</v>
      </c>
      <c r="C44">
        <v>674.1</v>
      </c>
      <c r="D44">
        <v>44.1</v>
      </c>
      <c r="E44">
        <v>361.5</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253.8</v>
      </c>
      <c r="C47">
        <v>248.2</v>
      </c>
      <c r="D47">
        <v>275.5</v>
      </c>
      <c r="E47">
        <v>238.4</v>
      </c>
      <c r="F47">
        <v>0</v>
      </c>
      <c r="G47">
        <v>0</v>
      </c>
    </row>
    <row r="48" spans="1:7" ht="15" x14ac:dyDescent="0.25">
      <c r="A48" s="242" t="s">
        <v>296</v>
      </c>
      <c r="B48">
        <v>39.6</v>
      </c>
      <c r="C48">
        <v>80.5</v>
      </c>
      <c r="D48">
        <v>65.599999999999994</v>
      </c>
      <c r="E48">
        <v>108.1</v>
      </c>
      <c r="F48">
        <v>0</v>
      </c>
      <c r="G48">
        <v>0</v>
      </c>
    </row>
    <row r="49" spans="1:7" ht="15" x14ac:dyDescent="0.25">
      <c r="A49" s="242" t="s">
        <v>297</v>
      </c>
      <c r="B49">
        <v>1.5</v>
      </c>
      <c r="C49">
        <v>0.7</v>
      </c>
      <c r="D49">
        <v>5.6</v>
      </c>
      <c r="E49">
        <v>6.7</v>
      </c>
      <c r="F49">
        <v>0</v>
      </c>
      <c r="G49">
        <v>0</v>
      </c>
    </row>
    <row r="50" spans="1:7" ht="15" x14ac:dyDescent="0.25">
      <c r="A50" s="242" t="s">
        <v>298</v>
      </c>
      <c r="B50">
        <v>6607.2</v>
      </c>
      <c r="C50">
        <v>6729.6</v>
      </c>
      <c r="D50">
        <v>3447.2</v>
      </c>
      <c r="E50">
        <v>5031.2</v>
      </c>
      <c r="F50">
        <v>969</v>
      </c>
      <c r="G50">
        <v>0</v>
      </c>
    </row>
    <row r="51" spans="1:7" ht="15" x14ac:dyDescent="0.25">
      <c r="A51" s="242" t="s">
        <v>299</v>
      </c>
      <c r="B51">
        <v>57.5</v>
      </c>
      <c r="C51">
        <v>95.6</v>
      </c>
      <c r="D51">
        <v>44.1</v>
      </c>
      <c r="E51">
        <v>113.8</v>
      </c>
      <c r="F51">
        <v>0</v>
      </c>
      <c r="G51">
        <v>0</v>
      </c>
    </row>
    <row r="52" spans="1:7" ht="15" x14ac:dyDescent="0.25">
      <c r="A52" s="242" t="s">
        <v>300</v>
      </c>
      <c r="B52">
        <v>247.2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281.10000000000002</v>
      </c>
      <c r="C54">
        <v>180.1</v>
      </c>
      <c r="D54">
        <v>54.6</v>
      </c>
      <c r="E54">
        <v>150.1</v>
      </c>
      <c r="F54">
        <v>0</v>
      </c>
      <c r="G54">
        <v>0</v>
      </c>
    </row>
    <row r="55" spans="1:7" ht="15" x14ac:dyDescent="0.25">
      <c r="A55" s="242" t="s">
        <v>385</v>
      </c>
      <c r="B55">
        <v>0</v>
      </c>
      <c r="C55">
        <v>0</v>
      </c>
      <c r="D55">
        <v>0</v>
      </c>
      <c r="E55">
        <v>1</v>
      </c>
      <c r="F55">
        <v>0</v>
      </c>
      <c r="G55">
        <v>0</v>
      </c>
    </row>
    <row r="56" spans="1:7" ht="15" x14ac:dyDescent="0.25">
      <c r="A56" s="242" t="s">
        <v>303</v>
      </c>
      <c r="B56">
        <v>7</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10856.8</v>
      </c>
      <c r="C59">
        <v>23980.1</v>
      </c>
      <c r="D59">
        <v>8222.6</v>
      </c>
      <c r="E59">
        <v>12746.3</v>
      </c>
      <c r="F59">
        <v>969</v>
      </c>
      <c r="G59">
        <v>0</v>
      </c>
    </row>
    <row r="60" spans="1:7" ht="15" x14ac:dyDescent="0.25">
      <c r="A60" s="242" t="s">
        <v>306</v>
      </c>
      <c r="B60">
        <v>1560.3</v>
      </c>
      <c r="C60">
        <v>2767.9</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12417</v>
      </c>
      <c r="C62">
        <v>26748.1</v>
      </c>
      <c r="D62">
        <v>8222.6</v>
      </c>
      <c r="E62">
        <v>12746.3</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A18D-80AE-4B28-8728-598FFB597BE1}">
  <dimension ref="A1:G65"/>
  <sheetViews>
    <sheetView topLeftCell="A13" workbookViewId="0">
      <selection activeCell="A7" sqref="A7"/>
    </sheetView>
  </sheetViews>
  <sheetFormatPr defaultRowHeight="13.2" x14ac:dyDescent="0.25"/>
  <cols>
    <col min="1" max="2" width="15.33203125" customWidth="1"/>
    <col min="3" max="3" width="11.6640625" customWidth="1"/>
    <col min="4" max="4" width="12.33203125" customWidth="1"/>
    <col min="5" max="5" width="11.44140625" customWidth="1"/>
    <col min="6" max="6" width="14.33203125" customWidth="1"/>
    <col min="7" max="7" width="10.5546875" customWidth="1"/>
  </cols>
  <sheetData>
    <row r="1" spans="1:7" ht="15" x14ac:dyDescent="0.25">
      <c r="A1" s="242" t="s">
        <v>564</v>
      </c>
    </row>
    <row r="2" spans="1:7" ht="15" x14ac:dyDescent="0.25">
      <c r="A2" s="242" t="s">
        <v>565</v>
      </c>
    </row>
    <row r="3" spans="1:7" ht="15" x14ac:dyDescent="0.25">
      <c r="A3" s="242" t="s">
        <v>816</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105.3</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0.3</v>
      </c>
      <c r="C15">
        <v>0.1</v>
      </c>
      <c r="D15">
        <v>0.2</v>
      </c>
      <c r="E15">
        <v>0.1</v>
      </c>
      <c r="F15">
        <v>0</v>
      </c>
      <c r="G15">
        <v>0</v>
      </c>
    </row>
    <row r="16" spans="1:7" ht="15" x14ac:dyDescent="0.25">
      <c r="A16" s="242" t="s">
        <v>27</v>
      </c>
    </row>
    <row r="17" spans="1:7" ht="15" x14ac:dyDescent="0.25">
      <c r="A17" s="242" t="s">
        <v>270</v>
      </c>
      <c r="B17">
        <v>777.2</v>
      </c>
      <c r="C17">
        <v>1538.5</v>
      </c>
      <c r="D17">
        <v>792.6</v>
      </c>
      <c r="E17">
        <v>1609.9</v>
      </c>
      <c r="F17">
        <v>0</v>
      </c>
      <c r="G17">
        <v>0</v>
      </c>
    </row>
    <row r="18" spans="1:7" ht="15" x14ac:dyDescent="0.25">
      <c r="A18" s="242" t="s">
        <v>27</v>
      </c>
    </row>
    <row r="19" spans="1:7" ht="15" x14ac:dyDescent="0.25">
      <c r="A19" s="242" t="s">
        <v>271</v>
      </c>
      <c r="B19">
        <v>62.1</v>
      </c>
      <c r="C19">
        <v>134.80000000000001</v>
      </c>
      <c r="D19">
        <v>65.099999999999994</v>
      </c>
      <c r="E19">
        <v>70.3</v>
      </c>
      <c r="F19">
        <v>0</v>
      </c>
      <c r="G19">
        <v>0</v>
      </c>
    </row>
    <row r="20" spans="1:7" ht="15" x14ac:dyDescent="0.25">
      <c r="A20" s="242" t="s">
        <v>27</v>
      </c>
    </row>
    <row r="21" spans="1:7" ht="15" x14ac:dyDescent="0.25">
      <c r="A21" s="242" t="s">
        <v>272</v>
      </c>
      <c r="B21">
        <v>1326.4</v>
      </c>
      <c r="C21">
        <v>10537.6</v>
      </c>
      <c r="D21">
        <v>2390.6999999999998</v>
      </c>
      <c r="E21">
        <v>1672</v>
      </c>
      <c r="F21">
        <v>0</v>
      </c>
      <c r="G21">
        <v>0</v>
      </c>
    </row>
    <row r="22" spans="1:7" ht="15" x14ac:dyDescent="0.25">
      <c r="A22" s="242" t="s">
        <v>27</v>
      </c>
    </row>
    <row r="23" spans="1:7" ht="15" x14ac:dyDescent="0.25">
      <c r="A23" s="242" t="s">
        <v>273</v>
      </c>
      <c r="B23">
        <v>125.6</v>
      </c>
      <c r="C23">
        <v>137.9</v>
      </c>
      <c r="D23">
        <v>117</v>
      </c>
      <c r="E23">
        <v>91.3</v>
      </c>
      <c r="F23">
        <v>0</v>
      </c>
      <c r="G23">
        <v>0</v>
      </c>
    </row>
    <row r="24" spans="1:7" ht="15" x14ac:dyDescent="0.25">
      <c r="A24" s="242" t="s">
        <v>274</v>
      </c>
      <c r="B24">
        <v>39.1</v>
      </c>
      <c r="C24">
        <v>2.7</v>
      </c>
      <c r="D24">
        <v>25.8</v>
      </c>
      <c r="E24">
        <v>2.4</v>
      </c>
      <c r="F24">
        <v>0</v>
      </c>
      <c r="G24">
        <v>0</v>
      </c>
    </row>
    <row r="25" spans="1:7" ht="15" x14ac:dyDescent="0.25">
      <c r="A25" s="242" t="s">
        <v>586</v>
      </c>
      <c r="B25" t="s">
        <v>160</v>
      </c>
      <c r="C25">
        <v>0</v>
      </c>
      <c r="D25">
        <v>0</v>
      </c>
      <c r="E25">
        <v>0</v>
      </c>
      <c r="F25">
        <v>0</v>
      </c>
      <c r="G25">
        <v>0</v>
      </c>
    </row>
    <row r="26" spans="1:7" ht="15" x14ac:dyDescent="0.25">
      <c r="A26" s="242" t="s">
        <v>275</v>
      </c>
      <c r="B26">
        <v>12.4</v>
      </c>
      <c r="C26">
        <v>67</v>
      </c>
      <c r="D26">
        <v>7.6</v>
      </c>
      <c r="E26">
        <v>5.4</v>
      </c>
      <c r="F26">
        <v>0</v>
      </c>
      <c r="G26">
        <v>0</v>
      </c>
    </row>
    <row r="27" spans="1:7" ht="15" x14ac:dyDescent="0.25">
      <c r="A27" s="242" t="s">
        <v>276</v>
      </c>
      <c r="B27">
        <v>1</v>
      </c>
      <c r="C27">
        <v>2.1</v>
      </c>
      <c r="D27">
        <v>0.9</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8755.7999999999993</v>
      </c>
      <c r="C37">
        <v>11641.8</v>
      </c>
      <c r="D37">
        <v>3898.4</v>
      </c>
      <c r="E37">
        <v>8172.3</v>
      </c>
      <c r="F37">
        <v>969</v>
      </c>
      <c r="G37">
        <v>0</v>
      </c>
    </row>
    <row r="38" spans="1:7" ht="15" x14ac:dyDescent="0.25">
      <c r="A38" s="242" t="s">
        <v>287</v>
      </c>
      <c r="B38">
        <v>8.4</v>
      </c>
      <c r="C38">
        <v>1.2</v>
      </c>
      <c r="D38">
        <v>10.199999999999999</v>
      </c>
      <c r="E38">
        <v>11.8</v>
      </c>
      <c r="F38">
        <v>0</v>
      </c>
      <c r="G38">
        <v>0</v>
      </c>
    </row>
    <row r="39" spans="1:7" ht="15" x14ac:dyDescent="0.25">
      <c r="A39" s="242" t="s">
        <v>288</v>
      </c>
      <c r="B39">
        <v>340.8</v>
      </c>
      <c r="C39">
        <v>356.9</v>
      </c>
      <c r="D39">
        <v>79.2</v>
      </c>
      <c r="E39">
        <v>244.2</v>
      </c>
      <c r="F39">
        <v>0</v>
      </c>
      <c r="G39">
        <v>0</v>
      </c>
    </row>
    <row r="40" spans="1:7" ht="15" x14ac:dyDescent="0.25">
      <c r="A40" s="242" t="s">
        <v>289</v>
      </c>
      <c r="B40">
        <v>237.3</v>
      </c>
      <c r="C40">
        <v>1879.9</v>
      </c>
      <c r="D40">
        <v>95.9</v>
      </c>
      <c r="E40">
        <v>704.6</v>
      </c>
      <c r="F40">
        <v>0</v>
      </c>
      <c r="G40">
        <v>0</v>
      </c>
    </row>
    <row r="41" spans="1:7" ht="15" x14ac:dyDescent="0.25">
      <c r="A41" s="242" t="s">
        <v>290</v>
      </c>
      <c r="B41">
        <v>263.60000000000002</v>
      </c>
      <c r="C41">
        <v>846.5</v>
      </c>
      <c r="D41">
        <v>53.9</v>
      </c>
      <c r="E41">
        <v>1340.1</v>
      </c>
      <c r="F41">
        <v>0</v>
      </c>
      <c r="G41">
        <v>0</v>
      </c>
    </row>
    <row r="42" spans="1:7" ht="15" x14ac:dyDescent="0.25">
      <c r="A42" s="242" t="s">
        <v>563</v>
      </c>
      <c r="B42">
        <v>0</v>
      </c>
      <c r="C42">
        <v>29</v>
      </c>
      <c r="D42">
        <v>0</v>
      </c>
      <c r="E42">
        <v>0</v>
      </c>
      <c r="F42">
        <v>0</v>
      </c>
      <c r="G42">
        <v>0</v>
      </c>
    </row>
    <row r="43" spans="1:7" ht="15" x14ac:dyDescent="0.25">
      <c r="A43" s="242" t="s">
        <v>291</v>
      </c>
      <c r="B43">
        <v>11.1</v>
      </c>
      <c r="C43">
        <v>53.8</v>
      </c>
      <c r="D43">
        <v>23.1</v>
      </c>
      <c r="E43">
        <v>30.6</v>
      </c>
      <c r="F43">
        <v>0</v>
      </c>
      <c r="G43">
        <v>0</v>
      </c>
    </row>
    <row r="44" spans="1:7" ht="15" x14ac:dyDescent="0.25">
      <c r="A44" s="242" t="s">
        <v>293</v>
      </c>
      <c r="B44">
        <v>575</v>
      </c>
      <c r="C44">
        <v>711.5</v>
      </c>
      <c r="D44">
        <v>44.1</v>
      </c>
      <c r="E44">
        <v>321.39999999999998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238.5</v>
      </c>
      <c r="C47">
        <v>240.2</v>
      </c>
      <c r="D47">
        <v>266.7</v>
      </c>
      <c r="E47">
        <v>238.4</v>
      </c>
      <c r="F47">
        <v>0</v>
      </c>
      <c r="G47">
        <v>0</v>
      </c>
    </row>
    <row r="48" spans="1:7" ht="15" x14ac:dyDescent="0.25">
      <c r="A48" s="242" t="s">
        <v>296</v>
      </c>
      <c r="B48">
        <v>39.6</v>
      </c>
      <c r="C48">
        <v>60.2</v>
      </c>
      <c r="D48">
        <v>65.599999999999994</v>
      </c>
      <c r="E48">
        <v>105.2</v>
      </c>
      <c r="F48">
        <v>0</v>
      </c>
      <c r="G48">
        <v>0</v>
      </c>
    </row>
    <row r="49" spans="1:7" ht="15" x14ac:dyDescent="0.25">
      <c r="A49" s="242" t="s">
        <v>297</v>
      </c>
      <c r="B49">
        <v>1.5</v>
      </c>
      <c r="C49">
        <v>0.7</v>
      </c>
      <c r="D49">
        <v>5.6</v>
      </c>
      <c r="E49">
        <v>6.7</v>
      </c>
      <c r="F49">
        <v>0</v>
      </c>
      <c r="G49">
        <v>0</v>
      </c>
    </row>
    <row r="50" spans="1:7" ht="15" x14ac:dyDescent="0.25">
      <c r="A50" s="242" t="s">
        <v>298</v>
      </c>
      <c r="B50">
        <v>6482.7</v>
      </c>
      <c r="C50">
        <v>6821.4</v>
      </c>
      <c r="D50">
        <v>3087.5</v>
      </c>
      <c r="E50">
        <v>4681.3</v>
      </c>
      <c r="F50">
        <v>969</v>
      </c>
      <c r="G50">
        <v>0</v>
      </c>
    </row>
    <row r="51" spans="1:7" ht="15" x14ac:dyDescent="0.25">
      <c r="A51" s="242" t="s">
        <v>299</v>
      </c>
      <c r="B51">
        <v>57.5</v>
      </c>
      <c r="C51">
        <v>143.6</v>
      </c>
      <c r="D51">
        <v>28.7</v>
      </c>
      <c r="E51">
        <v>63.5</v>
      </c>
      <c r="F51">
        <v>0</v>
      </c>
      <c r="G51">
        <v>0</v>
      </c>
    </row>
    <row r="52" spans="1:7" ht="15" x14ac:dyDescent="0.25">
      <c r="A52" s="242" t="s">
        <v>300</v>
      </c>
      <c r="B52">
        <v>243.2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249.7</v>
      </c>
      <c r="C54">
        <v>184.4</v>
      </c>
      <c r="D54">
        <v>45.3</v>
      </c>
      <c r="E54">
        <v>138.1</v>
      </c>
      <c r="F54">
        <v>0</v>
      </c>
      <c r="G54">
        <v>0</v>
      </c>
    </row>
    <row r="55" spans="1:7" ht="15" x14ac:dyDescent="0.25">
      <c r="A55" s="242" t="s">
        <v>385</v>
      </c>
      <c r="B55">
        <v>0</v>
      </c>
      <c r="C55">
        <v>0</v>
      </c>
      <c r="D55">
        <v>0</v>
      </c>
      <c r="E55">
        <v>1</v>
      </c>
      <c r="F55">
        <v>0</v>
      </c>
      <c r="G55">
        <v>0</v>
      </c>
    </row>
    <row r="56" spans="1:7" ht="15" x14ac:dyDescent="0.25">
      <c r="A56" s="242" t="s">
        <v>303</v>
      </c>
      <c r="B56">
        <v>7</v>
      </c>
      <c r="C56">
        <v>19</v>
      </c>
      <c r="D56">
        <v>20</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11162.4</v>
      </c>
      <c r="C59">
        <v>24084.5</v>
      </c>
      <c r="D59">
        <v>7263.9</v>
      </c>
      <c r="E59">
        <v>11644.9</v>
      </c>
      <c r="F59">
        <v>969</v>
      </c>
      <c r="G59">
        <v>0</v>
      </c>
    </row>
    <row r="60" spans="1:7" ht="15" x14ac:dyDescent="0.25">
      <c r="A60" s="242" t="s">
        <v>306</v>
      </c>
      <c r="B60">
        <v>1576.6</v>
      </c>
      <c r="C60">
        <v>2782.1</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12739</v>
      </c>
      <c r="C62">
        <v>26866.6</v>
      </c>
      <c r="D62">
        <v>7263.9</v>
      </c>
      <c r="E62">
        <v>11644.9</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FA1B-E1E3-423A-8E14-F025259332BF}">
  <dimension ref="A2:G66"/>
  <sheetViews>
    <sheetView topLeftCell="A19" workbookViewId="0">
      <selection activeCell="B8" sqref="B8"/>
    </sheetView>
  </sheetViews>
  <sheetFormatPr defaultRowHeight="13.2" x14ac:dyDescent="0.25"/>
  <cols>
    <col min="1" max="1" width="26.33203125" customWidth="1"/>
    <col min="2" max="2" width="15" customWidth="1"/>
    <col min="3" max="3" width="10" customWidth="1"/>
    <col min="4" max="4" width="10.44140625" customWidth="1"/>
    <col min="5" max="5" width="15.109375" customWidth="1"/>
    <col min="6" max="6" width="11.6640625" customWidth="1"/>
    <col min="7" max="7" width="11.109375" customWidth="1"/>
  </cols>
  <sheetData>
    <row r="2" spans="1:7" ht="15" x14ac:dyDescent="0.25">
      <c r="A2" s="242" t="s">
        <v>564</v>
      </c>
    </row>
    <row r="3" spans="1:7" ht="15" x14ac:dyDescent="0.25">
      <c r="A3" s="242" t="s">
        <v>565</v>
      </c>
    </row>
    <row r="4" spans="1:7" ht="15" x14ac:dyDescent="0.25">
      <c r="A4" s="242" t="s">
        <v>815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105.2</v>
      </c>
      <c r="C13">
        <v>6.9</v>
      </c>
      <c r="D13">
        <v>0.2</v>
      </c>
      <c r="E13">
        <v>0.1</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0.2</v>
      </c>
      <c r="C16">
        <v>0.1</v>
      </c>
      <c r="D16">
        <v>0.2</v>
      </c>
      <c r="E16">
        <v>0.1</v>
      </c>
      <c r="F16">
        <v>0</v>
      </c>
      <c r="G16">
        <v>0</v>
      </c>
    </row>
    <row r="17" spans="1:7" ht="15" x14ac:dyDescent="0.25">
      <c r="A17" s="242" t="s">
        <v>27</v>
      </c>
    </row>
    <row r="18" spans="1:7" ht="15" x14ac:dyDescent="0.25">
      <c r="A18" s="242" t="s">
        <v>270</v>
      </c>
      <c r="B18">
        <v>758.4</v>
      </c>
      <c r="C18">
        <v>1675.5</v>
      </c>
      <c r="D18">
        <v>732.3</v>
      </c>
      <c r="E18">
        <v>1417.2</v>
      </c>
      <c r="F18">
        <v>0</v>
      </c>
      <c r="G18">
        <v>0</v>
      </c>
    </row>
    <row r="19" spans="1:7" ht="15" x14ac:dyDescent="0.25">
      <c r="A19" s="242" t="s">
        <v>27</v>
      </c>
    </row>
    <row r="20" spans="1:7" ht="15" x14ac:dyDescent="0.25">
      <c r="A20" s="242" t="s">
        <v>271</v>
      </c>
      <c r="B20">
        <v>53.9</v>
      </c>
      <c r="C20">
        <v>132.30000000000001</v>
      </c>
      <c r="D20">
        <v>63.9</v>
      </c>
      <c r="E20">
        <v>69.3</v>
      </c>
      <c r="F20">
        <v>0</v>
      </c>
      <c r="G20">
        <v>0</v>
      </c>
    </row>
    <row r="21" spans="1:7" ht="15" x14ac:dyDescent="0.25">
      <c r="A21" s="242" t="s">
        <v>27</v>
      </c>
    </row>
    <row r="22" spans="1:7" ht="15" x14ac:dyDescent="0.25">
      <c r="A22" s="242" t="s">
        <v>272</v>
      </c>
      <c r="B22">
        <v>1524</v>
      </c>
      <c r="C22">
        <v>10809.6</v>
      </c>
      <c r="D22">
        <v>2183</v>
      </c>
      <c r="E22">
        <v>1397.2</v>
      </c>
      <c r="F22">
        <v>0</v>
      </c>
      <c r="G22">
        <v>0</v>
      </c>
    </row>
    <row r="23" spans="1:7" ht="15" x14ac:dyDescent="0.25">
      <c r="A23" s="242" t="s">
        <v>27</v>
      </c>
    </row>
    <row r="24" spans="1:7" ht="15" x14ac:dyDescent="0.25">
      <c r="A24" s="242" t="s">
        <v>273</v>
      </c>
      <c r="B24">
        <v>127.1</v>
      </c>
      <c r="C24">
        <v>138.30000000000001</v>
      </c>
      <c r="D24">
        <v>114.9</v>
      </c>
      <c r="E24">
        <v>90.9</v>
      </c>
      <c r="F24">
        <v>0</v>
      </c>
      <c r="G24">
        <v>0</v>
      </c>
    </row>
    <row r="25" spans="1:7" ht="15" x14ac:dyDescent="0.25">
      <c r="A25" s="242" t="s">
        <v>274</v>
      </c>
      <c r="B25">
        <v>39.1</v>
      </c>
      <c r="C25">
        <v>2.7</v>
      </c>
      <c r="D25">
        <v>25.7</v>
      </c>
      <c r="E25">
        <v>2.4</v>
      </c>
      <c r="F25">
        <v>0</v>
      </c>
      <c r="G25">
        <v>0</v>
      </c>
    </row>
    <row r="26" spans="1:7" ht="15" x14ac:dyDescent="0.25">
      <c r="A26" s="242" t="s">
        <v>586</v>
      </c>
      <c r="B26" t="s">
        <v>160</v>
      </c>
      <c r="C26">
        <v>0</v>
      </c>
      <c r="D26">
        <v>0</v>
      </c>
      <c r="E26">
        <v>0</v>
      </c>
      <c r="F26">
        <v>0</v>
      </c>
      <c r="G26">
        <v>0</v>
      </c>
    </row>
    <row r="27" spans="1:7" ht="15" x14ac:dyDescent="0.25">
      <c r="A27" s="242" t="s">
        <v>275</v>
      </c>
      <c r="B27">
        <v>13.9</v>
      </c>
      <c r="C27">
        <v>67.400000000000006</v>
      </c>
      <c r="D27">
        <v>5.7</v>
      </c>
      <c r="E27">
        <v>5</v>
      </c>
      <c r="F27">
        <v>0</v>
      </c>
      <c r="G27">
        <v>0</v>
      </c>
    </row>
    <row r="28" spans="1:7" ht="15" x14ac:dyDescent="0.25">
      <c r="A28" s="242" t="s">
        <v>276</v>
      </c>
      <c r="B28">
        <v>1</v>
      </c>
      <c r="C28">
        <v>2.1</v>
      </c>
      <c r="D28">
        <v>0.9</v>
      </c>
      <c r="E28">
        <v>0</v>
      </c>
      <c r="F28">
        <v>0</v>
      </c>
      <c r="G28">
        <v>0</v>
      </c>
    </row>
    <row r="29" spans="1:7" ht="15" x14ac:dyDescent="0.25">
      <c r="A29" s="242" t="s">
        <v>278</v>
      </c>
      <c r="B29">
        <v>0</v>
      </c>
      <c r="C29">
        <v>0</v>
      </c>
      <c r="D29">
        <v>0</v>
      </c>
      <c r="E29">
        <v>0.1</v>
      </c>
      <c r="F29">
        <v>0</v>
      </c>
      <c r="G29">
        <v>0</v>
      </c>
    </row>
    <row r="30" spans="1:7" ht="15" x14ac:dyDescent="0.25">
      <c r="A30" s="242" t="s">
        <v>279</v>
      </c>
      <c r="B30">
        <v>8</v>
      </c>
      <c r="C30">
        <v>1.2</v>
      </c>
      <c r="D30">
        <v>2.1</v>
      </c>
      <c r="E30" t="s">
        <v>160</v>
      </c>
      <c r="F30">
        <v>0</v>
      </c>
      <c r="G30">
        <v>0</v>
      </c>
    </row>
    <row r="31" spans="1:7" ht="15" x14ac:dyDescent="0.25">
      <c r="A31" s="242" t="s">
        <v>280</v>
      </c>
      <c r="B31">
        <v>0</v>
      </c>
      <c r="C31">
        <v>0</v>
      </c>
      <c r="D31" t="s">
        <v>160</v>
      </c>
      <c r="E31">
        <v>0</v>
      </c>
      <c r="F31">
        <v>0</v>
      </c>
      <c r="G31">
        <v>0</v>
      </c>
    </row>
    <row r="32" spans="1:7" ht="15" x14ac:dyDescent="0.25">
      <c r="A32" s="242" t="s">
        <v>281</v>
      </c>
      <c r="B32">
        <v>65</v>
      </c>
      <c r="C32">
        <v>65</v>
      </c>
      <c r="D32">
        <v>80.5</v>
      </c>
      <c r="E32">
        <v>83.4</v>
      </c>
      <c r="F32">
        <v>0</v>
      </c>
      <c r="G32">
        <v>0</v>
      </c>
    </row>
    <row r="33" spans="1:7" ht="15" x14ac:dyDescent="0.25">
      <c r="A33" s="242" t="s">
        <v>27</v>
      </c>
    </row>
    <row r="34" spans="1:7" ht="15" x14ac:dyDescent="0.25">
      <c r="A34" s="242" t="s">
        <v>283</v>
      </c>
      <c r="B34">
        <v>10</v>
      </c>
      <c r="C34">
        <v>87</v>
      </c>
      <c r="D34">
        <v>0</v>
      </c>
      <c r="E34">
        <v>29</v>
      </c>
      <c r="F34">
        <v>0</v>
      </c>
      <c r="G34">
        <v>0</v>
      </c>
    </row>
    <row r="35" spans="1:7" ht="15" x14ac:dyDescent="0.25">
      <c r="A35" s="242" t="s">
        <v>284</v>
      </c>
      <c r="B35">
        <v>0</v>
      </c>
      <c r="C35">
        <v>0</v>
      </c>
      <c r="D35">
        <v>0</v>
      </c>
      <c r="E35">
        <v>20.8</v>
      </c>
      <c r="F35">
        <v>0</v>
      </c>
      <c r="G35">
        <v>0</v>
      </c>
    </row>
    <row r="36" spans="1:7" ht="15" x14ac:dyDescent="0.25">
      <c r="A36" s="242" t="s">
        <v>285</v>
      </c>
      <c r="B36">
        <v>10</v>
      </c>
      <c r="C36">
        <v>87</v>
      </c>
      <c r="D36">
        <v>0</v>
      </c>
      <c r="E36">
        <v>8.3000000000000007</v>
      </c>
      <c r="F36">
        <v>0</v>
      </c>
      <c r="G36">
        <v>0</v>
      </c>
    </row>
    <row r="37" spans="1:7" ht="15" x14ac:dyDescent="0.25">
      <c r="A37" s="242" t="s">
        <v>27</v>
      </c>
    </row>
    <row r="38" spans="1:7" ht="15" x14ac:dyDescent="0.25">
      <c r="A38" s="242" t="s">
        <v>286</v>
      </c>
      <c r="B38">
        <v>8352.5</v>
      </c>
      <c r="C38">
        <v>10521.6</v>
      </c>
      <c r="D38">
        <v>3579.1</v>
      </c>
      <c r="E38">
        <v>7547.7</v>
      </c>
      <c r="F38">
        <v>969</v>
      </c>
      <c r="G38">
        <v>0</v>
      </c>
    </row>
    <row r="39" spans="1:7" ht="15" x14ac:dyDescent="0.25">
      <c r="A39" s="242" t="s">
        <v>287</v>
      </c>
      <c r="B39">
        <v>8.4</v>
      </c>
      <c r="C39">
        <v>1.2</v>
      </c>
      <c r="D39">
        <v>10.199999999999999</v>
      </c>
      <c r="E39">
        <v>11.8</v>
      </c>
      <c r="F39">
        <v>0</v>
      </c>
      <c r="G39">
        <v>0</v>
      </c>
    </row>
    <row r="40" spans="1:7" ht="15" x14ac:dyDescent="0.25">
      <c r="A40" s="242" t="s">
        <v>288</v>
      </c>
      <c r="B40">
        <v>300.7</v>
      </c>
      <c r="C40">
        <v>349.4</v>
      </c>
      <c r="D40">
        <v>43.6</v>
      </c>
      <c r="E40">
        <v>244.2</v>
      </c>
      <c r="F40">
        <v>0</v>
      </c>
      <c r="G40">
        <v>0</v>
      </c>
    </row>
    <row r="41" spans="1:7" ht="15" x14ac:dyDescent="0.25">
      <c r="A41" s="242" t="s">
        <v>289</v>
      </c>
      <c r="B41">
        <v>207.5</v>
      </c>
      <c r="C41">
        <v>1765.9</v>
      </c>
      <c r="D41">
        <v>91.9</v>
      </c>
      <c r="E41">
        <v>546</v>
      </c>
      <c r="F41">
        <v>0</v>
      </c>
      <c r="G41">
        <v>0</v>
      </c>
    </row>
    <row r="42" spans="1:7" ht="15" x14ac:dyDescent="0.25">
      <c r="A42" s="242" t="s">
        <v>290</v>
      </c>
      <c r="B42">
        <v>263.60000000000002</v>
      </c>
      <c r="C42">
        <v>931</v>
      </c>
      <c r="D42">
        <v>53.9</v>
      </c>
      <c r="E42">
        <v>1208.5999999999999</v>
      </c>
      <c r="F42">
        <v>0</v>
      </c>
      <c r="G42">
        <v>0</v>
      </c>
    </row>
    <row r="43" spans="1:7" ht="15" x14ac:dyDescent="0.25">
      <c r="A43" s="242" t="s">
        <v>563</v>
      </c>
      <c r="B43">
        <v>0</v>
      </c>
      <c r="C43">
        <v>29</v>
      </c>
      <c r="D43">
        <v>0</v>
      </c>
      <c r="E43">
        <v>0</v>
      </c>
      <c r="F43">
        <v>0</v>
      </c>
      <c r="G43">
        <v>0</v>
      </c>
    </row>
    <row r="44" spans="1:7" ht="15" x14ac:dyDescent="0.25">
      <c r="A44" s="242" t="s">
        <v>291</v>
      </c>
      <c r="B44">
        <v>11</v>
      </c>
      <c r="C44">
        <v>53.8</v>
      </c>
      <c r="D44">
        <v>23.1</v>
      </c>
      <c r="E44">
        <v>30.6</v>
      </c>
      <c r="F44">
        <v>0</v>
      </c>
      <c r="G44">
        <v>0</v>
      </c>
    </row>
    <row r="45" spans="1:7" ht="15" x14ac:dyDescent="0.25">
      <c r="A45" s="242" t="s">
        <v>293</v>
      </c>
      <c r="B45">
        <v>394</v>
      </c>
      <c r="C45">
        <v>685.7</v>
      </c>
      <c r="D45">
        <v>28.6</v>
      </c>
      <c r="E45">
        <v>321.39999999999998</v>
      </c>
      <c r="F45">
        <v>0</v>
      </c>
      <c r="G45">
        <v>0</v>
      </c>
    </row>
    <row r="46" spans="1:7" ht="15" x14ac:dyDescent="0.25">
      <c r="A46" s="242" t="s">
        <v>384</v>
      </c>
      <c r="B46">
        <v>0</v>
      </c>
      <c r="C46">
        <v>0</v>
      </c>
      <c r="D46">
        <v>13</v>
      </c>
      <c r="E46">
        <v>9.8000000000000007</v>
      </c>
      <c r="F46">
        <v>0</v>
      </c>
      <c r="G46">
        <v>0</v>
      </c>
    </row>
    <row r="47" spans="1:7" ht="15" x14ac:dyDescent="0.25">
      <c r="A47" s="242" t="s">
        <v>294</v>
      </c>
      <c r="B47">
        <v>0</v>
      </c>
      <c r="C47">
        <v>0</v>
      </c>
      <c r="D47">
        <v>0</v>
      </c>
      <c r="E47">
        <v>4.5</v>
      </c>
      <c r="F47">
        <v>0</v>
      </c>
      <c r="G47">
        <v>0</v>
      </c>
    </row>
    <row r="48" spans="1:7" ht="15" x14ac:dyDescent="0.25">
      <c r="A48" s="242" t="s">
        <v>295</v>
      </c>
      <c r="B48">
        <v>293.39999999999998</v>
      </c>
      <c r="C48">
        <v>198.7</v>
      </c>
      <c r="D48">
        <v>168.5</v>
      </c>
      <c r="E48">
        <v>235.7</v>
      </c>
      <c r="F48">
        <v>0</v>
      </c>
      <c r="G48">
        <v>0</v>
      </c>
    </row>
    <row r="49" spans="1:7" ht="15" x14ac:dyDescent="0.25">
      <c r="A49" s="242" t="s">
        <v>296</v>
      </c>
      <c r="B49">
        <v>31</v>
      </c>
      <c r="C49">
        <v>60.2</v>
      </c>
      <c r="D49">
        <v>58.5</v>
      </c>
      <c r="E49">
        <v>105.2</v>
      </c>
      <c r="F49">
        <v>0</v>
      </c>
      <c r="G49">
        <v>0</v>
      </c>
    </row>
    <row r="50" spans="1:7" ht="15" x14ac:dyDescent="0.25">
      <c r="A50" s="242" t="s">
        <v>297</v>
      </c>
      <c r="B50">
        <v>1.5</v>
      </c>
      <c r="C50">
        <v>0.7</v>
      </c>
      <c r="D50">
        <v>5.6</v>
      </c>
      <c r="E50">
        <v>6.2</v>
      </c>
      <c r="F50">
        <v>0</v>
      </c>
      <c r="G50">
        <v>0</v>
      </c>
    </row>
    <row r="51" spans="1:7" ht="15" x14ac:dyDescent="0.25">
      <c r="A51" s="242" t="s">
        <v>298</v>
      </c>
      <c r="B51">
        <v>6467.3</v>
      </c>
      <c r="C51">
        <v>5849.3</v>
      </c>
      <c r="D51">
        <v>2932.1</v>
      </c>
      <c r="E51">
        <v>4364.3</v>
      </c>
      <c r="F51">
        <v>969</v>
      </c>
      <c r="G51">
        <v>0</v>
      </c>
    </row>
    <row r="52" spans="1:7" ht="15" x14ac:dyDescent="0.25">
      <c r="A52" s="242" t="s">
        <v>299</v>
      </c>
      <c r="B52">
        <v>14.5</v>
      </c>
      <c r="C52">
        <v>143.6</v>
      </c>
      <c r="D52">
        <v>28.7</v>
      </c>
      <c r="E52">
        <v>63.5</v>
      </c>
      <c r="F52">
        <v>0</v>
      </c>
      <c r="G52">
        <v>0</v>
      </c>
    </row>
    <row r="53" spans="1:7" ht="15" x14ac:dyDescent="0.25">
      <c r="A53" s="242" t="s">
        <v>300</v>
      </c>
      <c r="B53">
        <v>178.1</v>
      </c>
      <c r="C53">
        <v>191.5</v>
      </c>
      <c r="D53">
        <v>31.2</v>
      </c>
      <c r="E53">
        <v>162.4</v>
      </c>
      <c r="F53">
        <v>0</v>
      </c>
      <c r="G53">
        <v>0</v>
      </c>
    </row>
    <row r="54" spans="1:7" ht="15" x14ac:dyDescent="0.25">
      <c r="A54" s="242" t="s">
        <v>301</v>
      </c>
      <c r="B54">
        <v>0</v>
      </c>
      <c r="C54">
        <v>62</v>
      </c>
      <c r="D54">
        <v>0</v>
      </c>
      <c r="E54">
        <v>0</v>
      </c>
      <c r="F54">
        <v>0</v>
      </c>
      <c r="G54">
        <v>0</v>
      </c>
    </row>
    <row r="55" spans="1:7" ht="15" x14ac:dyDescent="0.25">
      <c r="A55" s="242" t="s">
        <v>302</v>
      </c>
      <c r="B55">
        <v>174.4</v>
      </c>
      <c r="C55">
        <v>180.6</v>
      </c>
      <c r="D55">
        <v>41.8</v>
      </c>
      <c r="E55">
        <v>138.1</v>
      </c>
      <c r="F55">
        <v>0</v>
      </c>
      <c r="G55">
        <v>0</v>
      </c>
    </row>
    <row r="56" spans="1:7" ht="15" x14ac:dyDescent="0.25">
      <c r="A56" s="242" t="s">
        <v>385</v>
      </c>
      <c r="B56">
        <v>0</v>
      </c>
      <c r="C56">
        <v>0</v>
      </c>
      <c r="D56">
        <v>0</v>
      </c>
      <c r="E56">
        <v>1</v>
      </c>
      <c r="F56">
        <v>0</v>
      </c>
      <c r="G56">
        <v>0</v>
      </c>
    </row>
    <row r="57" spans="1:7" ht="15" x14ac:dyDescent="0.25">
      <c r="A57" s="242" t="s">
        <v>303</v>
      </c>
      <c r="B57">
        <v>7</v>
      </c>
      <c r="C57">
        <v>19</v>
      </c>
      <c r="D57">
        <v>20</v>
      </c>
      <c r="E57">
        <v>22.1</v>
      </c>
      <c r="F57">
        <v>0</v>
      </c>
      <c r="G57">
        <v>0</v>
      </c>
    </row>
    <row r="58" spans="1:7" ht="15" x14ac:dyDescent="0.25">
      <c r="A58" s="242" t="s">
        <v>304</v>
      </c>
      <c r="B58">
        <v>0</v>
      </c>
      <c r="C58">
        <v>0</v>
      </c>
      <c r="D58">
        <v>28.5</v>
      </c>
      <c r="E58">
        <v>72.400000000000006</v>
      </c>
      <c r="F58">
        <v>0</v>
      </c>
      <c r="G58">
        <v>0</v>
      </c>
    </row>
    <row r="59" spans="1:7" ht="15" x14ac:dyDescent="0.25">
      <c r="A59" s="242" t="s">
        <v>573</v>
      </c>
      <c r="B59" t="s">
        <v>118</v>
      </c>
      <c r="C59" t="s">
        <v>26</v>
      </c>
      <c r="D59" t="s">
        <v>118</v>
      </c>
      <c r="E59" t="s">
        <v>118</v>
      </c>
      <c r="F59" t="s">
        <v>118</v>
      </c>
      <c r="G59" t="s">
        <v>108</v>
      </c>
    </row>
    <row r="60" spans="1:7" ht="15" x14ac:dyDescent="0.25">
      <c r="A60" s="242" t="s">
        <v>305</v>
      </c>
      <c r="B60">
        <v>10930.9</v>
      </c>
      <c r="C60">
        <v>23371.200000000001</v>
      </c>
      <c r="D60">
        <v>6673.4</v>
      </c>
      <c r="E60">
        <v>10551.3</v>
      </c>
      <c r="F60">
        <v>969</v>
      </c>
      <c r="G60">
        <v>0</v>
      </c>
    </row>
    <row r="61" spans="1:7" ht="15" x14ac:dyDescent="0.25">
      <c r="A61" s="242" t="s">
        <v>306</v>
      </c>
      <c r="B61">
        <v>1439.6</v>
      </c>
      <c r="C61">
        <v>2640.2</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307</v>
      </c>
      <c r="B63">
        <v>12370.6</v>
      </c>
      <c r="C63">
        <v>26011.4</v>
      </c>
      <c r="D63">
        <v>6673.4</v>
      </c>
      <c r="E63">
        <v>10551.3</v>
      </c>
      <c r="F63">
        <v>969</v>
      </c>
      <c r="G63">
        <v>0</v>
      </c>
    </row>
    <row r="64" spans="1:7" ht="15" x14ac:dyDescent="0.25">
      <c r="A64" s="242" t="s">
        <v>308</v>
      </c>
      <c r="B64" t="s">
        <v>25</v>
      </c>
      <c r="C64" t="s">
        <v>25</v>
      </c>
      <c r="D64">
        <v>0</v>
      </c>
      <c r="E64">
        <v>0</v>
      </c>
      <c r="F64" t="s">
        <v>25</v>
      </c>
      <c r="G64" t="s">
        <v>25</v>
      </c>
    </row>
    <row r="65" spans="1:7" ht="15" x14ac:dyDescent="0.25">
      <c r="A65" s="242" t="s">
        <v>309</v>
      </c>
      <c r="B65">
        <v>0</v>
      </c>
      <c r="C65">
        <v>498.7</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4D88-9CB2-4F9B-ADB9-C4AB27046537}">
  <dimension ref="A1:G63"/>
  <sheetViews>
    <sheetView topLeftCell="A7" workbookViewId="0">
      <selection activeCell="J29" sqref="J29"/>
    </sheetView>
  </sheetViews>
  <sheetFormatPr defaultRowHeight="13.2" x14ac:dyDescent="0.25"/>
  <cols>
    <col min="1" max="1" width="25.109375" customWidth="1"/>
  </cols>
  <sheetData>
    <row r="1" spans="1:7" ht="15" x14ac:dyDescent="0.25">
      <c r="A1" s="242" t="s">
        <v>564</v>
      </c>
    </row>
    <row r="2" spans="1:7" ht="15" x14ac:dyDescent="0.25">
      <c r="A2" s="242" t="s">
        <v>565</v>
      </c>
    </row>
    <row r="3" spans="1:7" ht="15" x14ac:dyDescent="0.25">
      <c r="A3" s="242" t="s">
        <v>814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0.2</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0.2</v>
      </c>
      <c r="E14" t="s">
        <v>160</v>
      </c>
      <c r="F14">
        <v>0</v>
      </c>
      <c r="G14">
        <v>0</v>
      </c>
    </row>
    <row r="15" spans="1:7" ht="15" x14ac:dyDescent="0.25">
      <c r="A15" s="242" t="s">
        <v>27</v>
      </c>
    </row>
    <row r="16" spans="1:7" ht="15" x14ac:dyDescent="0.25">
      <c r="A16" s="242" t="s">
        <v>270</v>
      </c>
      <c r="B16">
        <v>791.3</v>
      </c>
      <c r="C16">
        <v>1665.5</v>
      </c>
      <c r="D16">
        <v>693</v>
      </c>
      <c r="E16">
        <v>1417.2</v>
      </c>
      <c r="F16">
        <v>0</v>
      </c>
      <c r="G16">
        <v>0</v>
      </c>
    </row>
    <row r="17" spans="1:7" ht="15" x14ac:dyDescent="0.25">
      <c r="A17" s="242" t="s">
        <v>27</v>
      </c>
    </row>
    <row r="18" spans="1:7" ht="15" x14ac:dyDescent="0.25">
      <c r="A18" s="242" t="s">
        <v>271</v>
      </c>
      <c r="B18">
        <v>60.1</v>
      </c>
      <c r="C18">
        <v>136.9</v>
      </c>
      <c r="D18">
        <v>57.7</v>
      </c>
      <c r="E18">
        <v>59</v>
      </c>
      <c r="F18">
        <v>0</v>
      </c>
      <c r="G18">
        <v>0</v>
      </c>
    </row>
    <row r="19" spans="1:7" ht="15" x14ac:dyDescent="0.25">
      <c r="A19" s="242" t="s">
        <v>27</v>
      </c>
    </row>
    <row r="20" spans="1:7" ht="15" x14ac:dyDescent="0.25">
      <c r="A20" s="242" t="s">
        <v>272</v>
      </c>
      <c r="B20">
        <v>1794</v>
      </c>
      <c r="C20">
        <v>10744.2</v>
      </c>
      <c r="D20">
        <v>1708.1</v>
      </c>
      <c r="E20">
        <v>1260.5</v>
      </c>
      <c r="F20">
        <v>0</v>
      </c>
      <c r="G20">
        <v>0</v>
      </c>
    </row>
    <row r="21" spans="1:7" ht="15" x14ac:dyDescent="0.25">
      <c r="A21" s="242" t="s">
        <v>27</v>
      </c>
    </row>
    <row r="22" spans="1:7" ht="15" x14ac:dyDescent="0.25">
      <c r="A22" s="242" t="s">
        <v>273</v>
      </c>
      <c r="B22">
        <v>129.4</v>
      </c>
      <c r="C22">
        <v>138.5</v>
      </c>
      <c r="D22">
        <v>112.5</v>
      </c>
      <c r="E22">
        <v>90.7</v>
      </c>
      <c r="F22">
        <v>0</v>
      </c>
      <c r="G22">
        <v>0</v>
      </c>
    </row>
    <row r="23" spans="1:7" ht="15" x14ac:dyDescent="0.25">
      <c r="A23" s="242" t="s">
        <v>274</v>
      </c>
      <c r="B23">
        <v>39.1</v>
      </c>
      <c r="C23">
        <v>2.7</v>
      </c>
      <c r="D23">
        <v>25.7</v>
      </c>
      <c r="E23">
        <v>2.4</v>
      </c>
      <c r="F23">
        <v>0</v>
      </c>
      <c r="G23">
        <v>0</v>
      </c>
    </row>
    <row r="24" spans="1:7" ht="15" x14ac:dyDescent="0.25">
      <c r="A24" s="242" t="s">
        <v>586</v>
      </c>
      <c r="B24" t="s">
        <v>160</v>
      </c>
      <c r="C24">
        <v>0</v>
      </c>
      <c r="D24">
        <v>0</v>
      </c>
      <c r="E24">
        <v>0</v>
      </c>
      <c r="F24">
        <v>0</v>
      </c>
      <c r="G24">
        <v>0</v>
      </c>
    </row>
    <row r="25" spans="1:7" ht="15" x14ac:dyDescent="0.25">
      <c r="A25" s="242" t="s">
        <v>275</v>
      </c>
      <c r="B25">
        <v>14.9</v>
      </c>
      <c r="C25">
        <v>67.5</v>
      </c>
      <c r="D25">
        <v>4.5</v>
      </c>
      <c r="E25">
        <v>4.8</v>
      </c>
      <c r="F25">
        <v>0</v>
      </c>
      <c r="G25">
        <v>0</v>
      </c>
    </row>
    <row r="26" spans="1:7" ht="15" x14ac:dyDescent="0.25">
      <c r="A26" s="242" t="s">
        <v>276</v>
      </c>
      <c r="B26">
        <v>1.1000000000000001</v>
      </c>
      <c r="C26">
        <v>2.1</v>
      </c>
      <c r="D26">
        <v>0.9</v>
      </c>
      <c r="E26">
        <v>0</v>
      </c>
      <c r="F26">
        <v>0</v>
      </c>
      <c r="G26">
        <v>0</v>
      </c>
    </row>
    <row r="27" spans="1:7" ht="15" x14ac:dyDescent="0.25">
      <c r="A27" s="242" t="s">
        <v>278</v>
      </c>
      <c r="B27">
        <v>0</v>
      </c>
      <c r="C27">
        <v>0</v>
      </c>
      <c r="D27">
        <v>0</v>
      </c>
      <c r="E27">
        <v>0.1</v>
      </c>
      <c r="F27">
        <v>0</v>
      </c>
      <c r="G27">
        <v>0</v>
      </c>
    </row>
    <row r="28" spans="1:7" ht="15" x14ac:dyDescent="0.25">
      <c r="A28" s="242" t="s">
        <v>279</v>
      </c>
      <c r="B28">
        <v>9.3000000000000007</v>
      </c>
      <c r="C28">
        <v>1.2</v>
      </c>
      <c r="D28">
        <v>0.8</v>
      </c>
      <c r="E28" t="s">
        <v>160</v>
      </c>
      <c r="F28">
        <v>0</v>
      </c>
      <c r="G28">
        <v>0</v>
      </c>
    </row>
    <row r="29" spans="1:7" ht="15" x14ac:dyDescent="0.25">
      <c r="A29" s="242" t="s">
        <v>280</v>
      </c>
      <c r="B29">
        <v>0</v>
      </c>
      <c r="C29">
        <v>0</v>
      </c>
      <c r="D29" t="s">
        <v>160</v>
      </c>
      <c r="E29">
        <v>0</v>
      </c>
      <c r="F29">
        <v>0</v>
      </c>
      <c r="G29">
        <v>0</v>
      </c>
    </row>
    <row r="30" spans="1:7" ht="15" x14ac:dyDescent="0.25">
      <c r="A30" s="242" t="s">
        <v>281</v>
      </c>
      <c r="B30">
        <v>65</v>
      </c>
      <c r="C30">
        <v>65</v>
      </c>
      <c r="D30">
        <v>80.5</v>
      </c>
      <c r="E30">
        <v>83.4</v>
      </c>
      <c r="F30">
        <v>0</v>
      </c>
      <c r="G30">
        <v>0</v>
      </c>
    </row>
    <row r="31" spans="1:7" ht="15" x14ac:dyDescent="0.25">
      <c r="A31" s="242" t="s">
        <v>27</v>
      </c>
    </row>
    <row r="32" spans="1:7" ht="15" x14ac:dyDescent="0.25">
      <c r="A32" s="242" t="s">
        <v>283</v>
      </c>
      <c r="B32">
        <v>10</v>
      </c>
      <c r="C32">
        <v>32</v>
      </c>
      <c r="D32">
        <v>0</v>
      </c>
      <c r="E32">
        <v>29</v>
      </c>
      <c r="F32">
        <v>0</v>
      </c>
      <c r="G32">
        <v>0</v>
      </c>
    </row>
    <row r="33" spans="1:7" ht="15" x14ac:dyDescent="0.25">
      <c r="A33" s="242" t="s">
        <v>284</v>
      </c>
      <c r="B33">
        <v>0</v>
      </c>
      <c r="C33">
        <v>0</v>
      </c>
      <c r="D33">
        <v>0</v>
      </c>
      <c r="E33">
        <v>20.8</v>
      </c>
      <c r="F33">
        <v>0</v>
      </c>
      <c r="G33">
        <v>0</v>
      </c>
    </row>
    <row r="34" spans="1:7" ht="15" x14ac:dyDescent="0.25">
      <c r="A34" s="242" t="s">
        <v>285</v>
      </c>
      <c r="B34">
        <v>10</v>
      </c>
      <c r="C34">
        <v>32</v>
      </c>
      <c r="D34">
        <v>0</v>
      </c>
      <c r="E34">
        <v>8.3000000000000007</v>
      </c>
      <c r="F34">
        <v>0</v>
      </c>
      <c r="G34">
        <v>0</v>
      </c>
    </row>
    <row r="35" spans="1:7" ht="15" x14ac:dyDescent="0.25">
      <c r="A35" s="242" t="s">
        <v>27</v>
      </c>
    </row>
    <row r="36" spans="1:7" ht="15" x14ac:dyDescent="0.25">
      <c r="A36" s="242" t="s">
        <v>286</v>
      </c>
      <c r="B36">
        <v>8140.8</v>
      </c>
      <c r="C36">
        <v>10435.5</v>
      </c>
      <c r="D36">
        <v>3202</v>
      </c>
      <c r="E36">
        <v>6790.3</v>
      </c>
      <c r="F36">
        <v>969</v>
      </c>
      <c r="G36">
        <v>0</v>
      </c>
    </row>
    <row r="37" spans="1:7" ht="15" x14ac:dyDescent="0.25">
      <c r="A37" s="242" t="s">
        <v>287</v>
      </c>
      <c r="B37">
        <v>8.4</v>
      </c>
      <c r="C37">
        <v>1.2</v>
      </c>
      <c r="D37">
        <v>10.199999999999999</v>
      </c>
      <c r="E37">
        <v>11.8</v>
      </c>
      <c r="F37">
        <v>0</v>
      </c>
      <c r="G37">
        <v>0</v>
      </c>
    </row>
    <row r="38" spans="1:7" ht="15" x14ac:dyDescent="0.25">
      <c r="A38" s="242" t="s">
        <v>288</v>
      </c>
      <c r="B38">
        <v>178.4</v>
      </c>
      <c r="C38">
        <v>338.2</v>
      </c>
      <c r="D38">
        <v>43.6</v>
      </c>
      <c r="E38">
        <v>216.1</v>
      </c>
      <c r="F38">
        <v>0</v>
      </c>
      <c r="G38">
        <v>0</v>
      </c>
    </row>
    <row r="39" spans="1:7" ht="15" x14ac:dyDescent="0.25">
      <c r="A39" s="242" t="s">
        <v>289</v>
      </c>
      <c r="B39">
        <v>208.8</v>
      </c>
      <c r="C39">
        <v>1627</v>
      </c>
      <c r="D39">
        <v>67.400000000000006</v>
      </c>
      <c r="E39">
        <v>426.5</v>
      </c>
      <c r="F39">
        <v>0</v>
      </c>
      <c r="G39">
        <v>0</v>
      </c>
    </row>
    <row r="40" spans="1:7" ht="15" x14ac:dyDescent="0.25">
      <c r="A40" s="242" t="s">
        <v>290</v>
      </c>
      <c r="B40">
        <v>252.6</v>
      </c>
      <c r="C40">
        <v>759.6</v>
      </c>
      <c r="D40">
        <v>53.9</v>
      </c>
      <c r="E40">
        <v>1135.3</v>
      </c>
      <c r="F40">
        <v>0</v>
      </c>
      <c r="G40">
        <v>0</v>
      </c>
    </row>
    <row r="41" spans="1:7" ht="15" x14ac:dyDescent="0.25">
      <c r="A41" s="242" t="s">
        <v>563</v>
      </c>
      <c r="B41">
        <v>0</v>
      </c>
      <c r="C41">
        <v>29</v>
      </c>
      <c r="D41">
        <v>0</v>
      </c>
      <c r="E41">
        <v>0</v>
      </c>
      <c r="F41">
        <v>0</v>
      </c>
      <c r="G41">
        <v>0</v>
      </c>
    </row>
    <row r="42" spans="1:7" ht="15" x14ac:dyDescent="0.25">
      <c r="A42" s="242" t="s">
        <v>291</v>
      </c>
      <c r="B42">
        <v>11</v>
      </c>
      <c r="C42">
        <v>53.8</v>
      </c>
      <c r="D42">
        <v>23.1</v>
      </c>
      <c r="E42">
        <v>30.6</v>
      </c>
      <c r="F42">
        <v>0</v>
      </c>
      <c r="G42">
        <v>0</v>
      </c>
    </row>
    <row r="43" spans="1:7" ht="15" x14ac:dyDescent="0.25">
      <c r="A43" s="242" t="s">
        <v>293</v>
      </c>
      <c r="B43">
        <v>362</v>
      </c>
      <c r="C43">
        <v>656.5</v>
      </c>
      <c r="D43">
        <v>28.6</v>
      </c>
      <c r="E43">
        <v>294.39999999999998</v>
      </c>
      <c r="F43">
        <v>0</v>
      </c>
      <c r="G43">
        <v>0</v>
      </c>
    </row>
    <row r="44" spans="1:7" ht="15" x14ac:dyDescent="0.25">
      <c r="A44" s="242" t="s">
        <v>384</v>
      </c>
      <c r="B44">
        <v>0</v>
      </c>
      <c r="C44">
        <v>0</v>
      </c>
      <c r="D44">
        <v>8.4</v>
      </c>
      <c r="E44">
        <v>9.8000000000000007</v>
      </c>
      <c r="F44">
        <v>0</v>
      </c>
      <c r="G44">
        <v>0</v>
      </c>
    </row>
    <row r="45" spans="1:7" ht="15" x14ac:dyDescent="0.25">
      <c r="A45" s="242" t="s">
        <v>294</v>
      </c>
      <c r="B45">
        <v>0</v>
      </c>
      <c r="C45">
        <v>0</v>
      </c>
      <c r="D45">
        <v>0</v>
      </c>
      <c r="E45">
        <v>4.5</v>
      </c>
      <c r="F45">
        <v>0</v>
      </c>
      <c r="G45">
        <v>0</v>
      </c>
    </row>
    <row r="46" spans="1:7" ht="15" x14ac:dyDescent="0.25">
      <c r="A46" s="242" t="s">
        <v>295</v>
      </c>
      <c r="B46">
        <v>264.60000000000002</v>
      </c>
      <c r="C46">
        <v>247</v>
      </c>
      <c r="D46">
        <v>168.5</v>
      </c>
      <c r="E46">
        <v>173.7</v>
      </c>
      <c r="F46">
        <v>0</v>
      </c>
      <c r="G46">
        <v>0</v>
      </c>
    </row>
    <row r="47" spans="1:7" ht="15" x14ac:dyDescent="0.25">
      <c r="A47" s="242" t="s">
        <v>296</v>
      </c>
      <c r="B47">
        <v>31</v>
      </c>
      <c r="C47">
        <v>51.6</v>
      </c>
      <c r="D47">
        <v>58.5</v>
      </c>
      <c r="E47">
        <v>77.2</v>
      </c>
      <c r="F47">
        <v>0</v>
      </c>
      <c r="G47">
        <v>0</v>
      </c>
    </row>
    <row r="48" spans="1:7" ht="15" x14ac:dyDescent="0.25">
      <c r="A48" s="242" t="s">
        <v>297</v>
      </c>
      <c r="B48">
        <v>1.5</v>
      </c>
      <c r="C48">
        <v>0.7</v>
      </c>
      <c r="D48">
        <v>5.6</v>
      </c>
      <c r="E48">
        <v>6.2</v>
      </c>
      <c r="F48">
        <v>0</v>
      </c>
      <c r="G48">
        <v>0</v>
      </c>
    </row>
    <row r="49" spans="1:7" ht="15" x14ac:dyDescent="0.25">
      <c r="A49" s="242" t="s">
        <v>298</v>
      </c>
      <c r="B49">
        <v>6478.4</v>
      </c>
      <c r="C49">
        <v>6172.6</v>
      </c>
      <c r="D49">
        <v>2587.9</v>
      </c>
      <c r="E49">
        <v>3975.4</v>
      </c>
      <c r="F49">
        <v>969</v>
      </c>
      <c r="G49">
        <v>0</v>
      </c>
    </row>
    <row r="50" spans="1:7" ht="15" x14ac:dyDescent="0.25">
      <c r="A50" s="242" t="s">
        <v>299</v>
      </c>
      <c r="B50">
        <v>6</v>
      </c>
      <c r="C50">
        <v>136.30000000000001</v>
      </c>
      <c r="D50">
        <v>28.7</v>
      </c>
      <c r="E50">
        <v>63.5</v>
      </c>
      <c r="F50">
        <v>0</v>
      </c>
      <c r="G50">
        <v>0</v>
      </c>
    </row>
    <row r="51" spans="1:7" ht="15" x14ac:dyDescent="0.25">
      <c r="A51" s="242" t="s">
        <v>300</v>
      </c>
      <c r="B51">
        <v>178.1</v>
      </c>
      <c r="C51">
        <v>163.9</v>
      </c>
      <c r="D51">
        <v>31.2</v>
      </c>
      <c r="E51">
        <v>159.9</v>
      </c>
      <c r="F51">
        <v>0</v>
      </c>
      <c r="G51">
        <v>0</v>
      </c>
    </row>
    <row r="52" spans="1:7" ht="15" x14ac:dyDescent="0.25">
      <c r="A52" s="242" t="s">
        <v>302</v>
      </c>
      <c r="B52">
        <v>153.1</v>
      </c>
      <c r="C52">
        <v>179.2</v>
      </c>
      <c r="D52">
        <v>41.8</v>
      </c>
      <c r="E52">
        <v>110</v>
      </c>
      <c r="F52">
        <v>0</v>
      </c>
      <c r="G52">
        <v>0</v>
      </c>
    </row>
    <row r="53" spans="1:7" ht="15" x14ac:dyDescent="0.25">
      <c r="A53" s="242" t="s">
        <v>385</v>
      </c>
      <c r="B53">
        <v>0</v>
      </c>
      <c r="C53">
        <v>0</v>
      </c>
      <c r="D53">
        <v>0</v>
      </c>
      <c r="E53">
        <v>1</v>
      </c>
      <c r="F53">
        <v>0</v>
      </c>
      <c r="G53">
        <v>0</v>
      </c>
    </row>
    <row r="54" spans="1:7" ht="15" x14ac:dyDescent="0.25">
      <c r="A54" s="242" t="s">
        <v>303</v>
      </c>
      <c r="B54">
        <v>7</v>
      </c>
      <c r="C54">
        <v>19</v>
      </c>
      <c r="D54">
        <v>16.100000000000001</v>
      </c>
      <c r="E54">
        <v>22.1</v>
      </c>
      <c r="F54">
        <v>0</v>
      </c>
      <c r="G54">
        <v>0</v>
      </c>
    </row>
    <row r="55" spans="1:7" ht="15" x14ac:dyDescent="0.25">
      <c r="A55" s="242" t="s">
        <v>304</v>
      </c>
      <c r="B55">
        <v>0</v>
      </c>
      <c r="C55">
        <v>0</v>
      </c>
      <c r="D55">
        <v>28.5</v>
      </c>
      <c r="E55">
        <v>72.400000000000006</v>
      </c>
      <c r="F55">
        <v>0</v>
      </c>
      <c r="G55">
        <v>0</v>
      </c>
    </row>
    <row r="56" spans="1:7" ht="15" x14ac:dyDescent="0.25">
      <c r="A56" s="242" t="s">
        <v>573</v>
      </c>
      <c r="B56" t="s">
        <v>118</v>
      </c>
      <c r="C56" t="s">
        <v>26</v>
      </c>
      <c r="D56" t="s">
        <v>118</v>
      </c>
      <c r="E56" t="s">
        <v>118</v>
      </c>
      <c r="F56" t="s">
        <v>118</v>
      </c>
      <c r="G56" t="s">
        <v>108</v>
      </c>
    </row>
    <row r="57" spans="1:7" ht="15" x14ac:dyDescent="0.25">
      <c r="A57" s="242" t="s">
        <v>305</v>
      </c>
      <c r="B57">
        <v>11030.8</v>
      </c>
      <c r="C57">
        <v>23152.799999999999</v>
      </c>
      <c r="D57">
        <v>5773.3</v>
      </c>
      <c r="E57">
        <v>9646.7000000000007</v>
      </c>
      <c r="F57">
        <v>969</v>
      </c>
      <c r="G57">
        <v>0</v>
      </c>
    </row>
    <row r="58" spans="1:7" ht="15" x14ac:dyDescent="0.25">
      <c r="A58" s="242" t="s">
        <v>306</v>
      </c>
      <c r="B58">
        <v>1548.3</v>
      </c>
      <c r="C58">
        <v>2630.8</v>
      </c>
      <c r="D58">
        <v>0</v>
      </c>
      <c r="E58">
        <v>0</v>
      </c>
      <c r="F58">
        <v>0</v>
      </c>
      <c r="G58">
        <v>0</v>
      </c>
    </row>
    <row r="59" spans="1:7" ht="15" x14ac:dyDescent="0.25">
      <c r="A59" s="242" t="s">
        <v>573</v>
      </c>
      <c r="B59" t="s">
        <v>118</v>
      </c>
      <c r="C59" t="s">
        <v>26</v>
      </c>
      <c r="D59" t="s">
        <v>118</v>
      </c>
      <c r="E59" t="s">
        <v>118</v>
      </c>
      <c r="F59" t="s">
        <v>118</v>
      </c>
      <c r="G59" t="s">
        <v>108</v>
      </c>
    </row>
    <row r="60" spans="1:7" ht="15" x14ac:dyDescent="0.25">
      <c r="A60" s="242" t="s">
        <v>307</v>
      </c>
      <c r="B60">
        <v>12579.1</v>
      </c>
      <c r="C60">
        <v>25783.599999999999</v>
      </c>
      <c r="D60">
        <v>5773.3</v>
      </c>
      <c r="E60">
        <v>9646.7000000000007</v>
      </c>
      <c r="F60">
        <v>969</v>
      </c>
      <c r="G60">
        <v>0</v>
      </c>
    </row>
    <row r="61" spans="1:7" ht="15" x14ac:dyDescent="0.25">
      <c r="A61" s="242" t="s">
        <v>308</v>
      </c>
      <c r="B61" t="s">
        <v>25</v>
      </c>
      <c r="C61" t="s">
        <v>25</v>
      </c>
      <c r="D61">
        <v>0</v>
      </c>
      <c r="E61">
        <v>0</v>
      </c>
      <c r="F61" t="s">
        <v>25</v>
      </c>
      <c r="G61" t="s">
        <v>25</v>
      </c>
    </row>
    <row r="62" spans="1:7" ht="15" x14ac:dyDescent="0.25">
      <c r="A62" s="242" t="s">
        <v>309</v>
      </c>
      <c r="B62">
        <v>0</v>
      </c>
      <c r="C62">
        <v>498.7</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0D88-ED68-4FE5-A00E-993352091727}">
  <dimension ref="A1:G61"/>
  <sheetViews>
    <sheetView workbookViewId="0">
      <selection activeCell="B7" sqref="B7"/>
    </sheetView>
  </sheetViews>
  <sheetFormatPr defaultRowHeight="13.2" x14ac:dyDescent="0.25"/>
  <cols>
    <col min="1" max="1" width="22.6640625" customWidth="1"/>
    <col min="2" max="2" width="14" customWidth="1"/>
    <col min="4" max="4" width="14.44140625" customWidth="1"/>
    <col min="5" max="5" width="12.44140625" customWidth="1"/>
    <col min="6" max="6" width="12.88671875" customWidth="1"/>
    <col min="7" max="7" width="14.5546875" customWidth="1"/>
  </cols>
  <sheetData>
    <row r="1" spans="1:7" ht="15" x14ac:dyDescent="0.25">
      <c r="A1" s="242" t="s">
        <v>564</v>
      </c>
    </row>
    <row r="2" spans="1:7" ht="15" x14ac:dyDescent="0.25">
      <c r="A2" s="242" t="s">
        <v>565</v>
      </c>
    </row>
    <row r="3" spans="1:7" ht="15" x14ac:dyDescent="0.25">
      <c r="A3" s="242" t="s">
        <v>813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0.1</v>
      </c>
      <c r="E14" t="s">
        <v>160</v>
      </c>
      <c r="F14">
        <v>0</v>
      </c>
      <c r="G14">
        <v>0</v>
      </c>
    </row>
    <row r="15" spans="1:7" ht="15" x14ac:dyDescent="0.25">
      <c r="A15" s="242" t="s">
        <v>27</v>
      </c>
    </row>
    <row r="16" spans="1:7" ht="15" x14ac:dyDescent="0.25">
      <c r="A16" s="242" t="s">
        <v>270</v>
      </c>
      <c r="B16">
        <v>788.7</v>
      </c>
      <c r="C16">
        <v>1665.6</v>
      </c>
      <c r="D16">
        <v>667.9</v>
      </c>
      <c r="E16">
        <v>1298.7</v>
      </c>
      <c r="F16">
        <v>0</v>
      </c>
      <c r="G16">
        <v>0</v>
      </c>
    </row>
    <row r="17" spans="1:7" ht="15" x14ac:dyDescent="0.25">
      <c r="A17" s="242" t="s">
        <v>27</v>
      </c>
    </row>
    <row r="18" spans="1:7" ht="15" x14ac:dyDescent="0.25">
      <c r="A18" s="242" t="s">
        <v>271</v>
      </c>
      <c r="B18">
        <v>65.5</v>
      </c>
      <c r="C18">
        <v>140.9</v>
      </c>
      <c r="D18">
        <v>52.3</v>
      </c>
      <c r="E18">
        <v>55.1</v>
      </c>
      <c r="F18">
        <v>0</v>
      </c>
      <c r="G18">
        <v>0</v>
      </c>
    </row>
    <row r="19" spans="1:7" ht="15" x14ac:dyDescent="0.25">
      <c r="A19" s="242" t="s">
        <v>27</v>
      </c>
    </row>
    <row r="20" spans="1:7" ht="15" x14ac:dyDescent="0.25">
      <c r="A20" s="242" t="s">
        <v>272</v>
      </c>
      <c r="B20">
        <v>1869.3</v>
      </c>
      <c r="C20">
        <v>10880.2</v>
      </c>
      <c r="D20">
        <v>1631</v>
      </c>
      <c r="E20">
        <v>1122.5</v>
      </c>
      <c r="F20">
        <v>0</v>
      </c>
      <c r="G20">
        <v>0</v>
      </c>
    </row>
    <row r="21" spans="1:7" ht="15" x14ac:dyDescent="0.25">
      <c r="A21" s="242" t="s">
        <v>27</v>
      </c>
    </row>
    <row r="22" spans="1:7" ht="15" x14ac:dyDescent="0.25">
      <c r="A22" s="242" t="s">
        <v>273</v>
      </c>
      <c r="B22">
        <v>94.3</v>
      </c>
      <c r="C22">
        <v>138.69999999999999</v>
      </c>
      <c r="D22">
        <v>111.8</v>
      </c>
      <c r="E22">
        <v>89.1</v>
      </c>
      <c r="F22">
        <v>0</v>
      </c>
      <c r="G22">
        <v>0</v>
      </c>
    </row>
    <row r="23" spans="1:7" ht="15" x14ac:dyDescent="0.25">
      <c r="A23" s="242" t="s">
        <v>274</v>
      </c>
      <c r="B23">
        <v>5.0999999999999996</v>
      </c>
      <c r="C23">
        <v>2.1</v>
      </c>
      <c r="D23">
        <v>25.7</v>
      </c>
      <c r="E23">
        <v>1.6</v>
      </c>
      <c r="F23">
        <v>0</v>
      </c>
      <c r="G23">
        <v>0</v>
      </c>
    </row>
    <row r="24" spans="1:7" ht="15" x14ac:dyDescent="0.25">
      <c r="A24" s="242" t="s">
        <v>275</v>
      </c>
      <c r="B24">
        <v>14.7</v>
      </c>
      <c r="C24">
        <v>68.400000000000006</v>
      </c>
      <c r="D24">
        <v>3.9</v>
      </c>
      <c r="E24">
        <v>4</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80.5</v>
      </c>
      <c r="E29">
        <v>83.4</v>
      </c>
      <c r="F29">
        <v>0</v>
      </c>
      <c r="G29">
        <v>0</v>
      </c>
    </row>
    <row r="30" spans="1:7" ht="15" x14ac:dyDescent="0.25">
      <c r="A30" s="242" t="s">
        <v>27</v>
      </c>
    </row>
    <row r="31" spans="1:7" ht="15" x14ac:dyDescent="0.25">
      <c r="A31" s="242" t="s">
        <v>283</v>
      </c>
      <c r="B31">
        <v>10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10</v>
      </c>
      <c r="C33">
        <v>39.5</v>
      </c>
      <c r="D33">
        <v>0</v>
      </c>
      <c r="E33">
        <v>0</v>
      </c>
      <c r="F33">
        <v>0</v>
      </c>
      <c r="G33">
        <v>0</v>
      </c>
    </row>
    <row r="34" spans="1:7" ht="15" x14ac:dyDescent="0.25">
      <c r="A34" s="242" t="s">
        <v>27</v>
      </c>
    </row>
    <row r="35" spans="1:7" ht="15" x14ac:dyDescent="0.25">
      <c r="A35" s="242" t="s">
        <v>286</v>
      </c>
      <c r="B35">
        <v>7918.1</v>
      </c>
      <c r="C35">
        <v>10201.1</v>
      </c>
      <c r="D35">
        <v>2965.7</v>
      </c>
      <c r="E35">
        <v>6122.2</v>
      </c>
      <c r="F35">
        <v>939</v>
      </c>
      <c r="G35">
        <v>0</v>
      </c>
    </row>
    <row r="36" spans="1:7" ht="15" x14ac:dyDescent="0.25">
      <c r="A36" s="242" t="s">
        <v>287</v>
      </c>
      <c r="B36">
        <v>13.8</v>
      </c>
      <c r="C36">
        <v>1.2</v>
      </c>
      <c r="D36">
        <v>4.4000000000000004</v>
      </c>
      <c r="E36">
        <v>11.8</v>
      </c>
      <c r="F36">
        <v>0</v>
      </c>
      <c r="G36">
        <v>0</v>
      </c>
    </row>
    <row r="37" spans="1:7" ht="15" x14ac:dyDescent="0.25">
      <c r="A37" s="242" t="s">
        <v>288</v>
      </c>
      <c r="B37">
        <v>178.4</v>
      </c>
      <c r="C37">
        <v>305</v>
      </c>
      <c r="D37">
        <v>43.6</v>
      </c>
      <c r="E37">
        <v>172.8</v>
      </c>
      <c r="F37">
        <v>0</v>
      </c>
      <c r="G37">
        <v>0</v>
      </c>
    </row>
    <row r="38" spans="1:7" ht="15" x14ac:dyDescent="0.25">
      <c r="A38" s="242" t="s">
        <v>289</v>
      </c>
      <c r="B38">
        <v>207.1</v>
      </c>
      <c r="C38">
        <v>1477.8</v>
      </c>
      <c r="D38">
        <v>49.7</v>
      </c>
      <c r="E38">
        <v>377.5</v>
      </c>
      <c r="F38">
        <v>0</v>
      </c>
      <c r="G38">
        <v>0</v>
      </c>
    </row>
    <row r="39" spans="1:7" ht="15" x14ac:dyDescent="0.25">
      <c r="A39" s="242" t="s">
        <v>290</v>
      </c>
      <c r="B39">
        <v>231.2</v>
      </c>
      <c r="C39">
        <v>781.5</v>
      </c>
      <c r="D39">
        <v>48.1</v>
      </c>
      <c r="E39">
        <v>1024.5</v>
      </c>
      <c r="F39">
        <v>0</v>
      </c>
      <c r="G39">
        <v>0</v>
      </c>
    </row>
    <row r="40" spans="1:7" ht="15" x14ac:dyDescent="0.25">
      <c r="A40" s="242" t="s">
        <v>291</v>
      </c>
      <c r="B40">
        <v>11</v>
      </c>
      <c r="C40">
        <v>51.8</v>
      </c>
      <c r="D40">
        <v>23.1</v>
      </c>
      <c r="E40">
        <v>30.6</v>
      </c>
      <c r="F40">
        <v>0</v>
      </c>
      <c r="G40">
        <v>0</v>
      </c>
    </row>
    <row r="41" spans="1:7" ht="15" x14ac:dyDescent="0.25">
      <c r="A41" s="242" t="s">
        <v>293</v>
      </c>
      <c r="B41">
        <v>359.7</v>
      </c>
      <c r="C41">
        <v>623</v>
      </c>
      <c r="D41">
        <v>28.6</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258.3</v>
      </c>
      <c r="C44">
        <v>243.2</v>
      </c>
      <c r="D44">
        <v>160.30000000000001</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3.2</v>
      </c>
      <c r="D46">
        <v>4.8</v>
      </c>
      <c r="E46">
        <v>3.7</v>
      </c>
      <c r="F46">
        <v>0</v>
      </c>
      <c r="G46">
        <v>0</v>
      </c>
    </row>
    <row r="47" spans="1:7" ht="15" x14ac:dyDescent="0.25">
      <c r="A47" s="242" t="s">
        <v>298</v>
      </c>
      <c r="B47">
        <v>6284.4</v>
      </c>
      <c r="C47">
        <v>6131.1</v>
      </c>
      <c r="D47">
        <v>2394.8000000000002</v>
      </c>
      <c r="E47">
        <v>3593</v>
      </c>
      <c r="F47">
        <v>939</v>
      </c>
      <c r="G47">
        <v>0</v>
      </c>
    </row>
    <row r="48" spans="1:7" ht="15" x14ac:dyDescent="0.25">
      <c r="A48" s="242" t="s">
        <v>299</v>
      </c>
      <c r="B48">
        <v>6</v>
      </c>
      <c r="C48">
        <v>136.30000000000001</v>
      </c>
      <c r="D48">
        <v>28.7</v>
      </c>
      <c r="E48">
        <v>63.5</v>
      </c>
      <c r="F48">
        <v>0</v>
      </c>
      <c r="G48">
        <v>0</v>
      </c>
    </row>
    <row r="49" spans="1:7" ht="15" x14ac:dyDescent="0.25">
      <c r="A49" s="242" t="s">
        <v>300</v>
      </c>
      <c r="B49">
        <v>178.1</v>
      </c>
      <c r="C49">
        <v>183</v>
      </c>
      <c r="D49">
        <v>31.2</v>
      </c>
      <c r="E49">
        <v>132.4</v>
      </c>
      <c r="F49">
        <v>0</v>
      </c>
      <c r="G49">
        <v>0</v>
      </c>
    </row>
    <row r="50" spans="1:7" ht="15" x14ac:dyDescent="0.25">
      <c r="A50" s="242" t="s">
        <v>302</v>
      </c>
      <c r="B50">
        <v>145.6</v>
      </c>
      <c r="C50">
        <v>186.7</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118</v>
      </c>
      <c r="F54" t="s">
        <v>118</v>
      </c>
      <c r="G54" t="s">
        <v>108</v>
      </c>
    </row>
    <row r="55" spans="1:7" ht="15" x14ac:dyDescent="0.25">
      <c r="A55" s="242" t="s">
        <v>305</v>
      </c>
      <c r="B55">
        <v>10851.1</v>
      </c>
      <c r="C55">
        <v>23066.2</v>
      </c>
      <c r="D55">
        <v>5428.8</v>
      </c>
      <c r="E55">
        <v>8708.2000000000007</v>
      </c>
      <c r="F55">
        <v>939</v>
      </c>
      <c r="G55">
        <v>0</v>
      </c>
    </row>
    <row r="56" spans="1:7" ht="15" x14ac:dyDescent="0.25">
      <c r="A56" s="242" t="s">
        <v>306</v>
      </c>
      <c r="B56">
        <v>1469.8</v>
      </c>
      <c r="C56">
        <v>2635</v>
      </c>
      <c r="D56">
        <v>0</v>
      </c>
      <c r="E56">
        <v>0</v>
      </c>
      <c r="F56">
        <v>0</v>
      </c>
      <c r="G56">
        <v>0</v>
      </c>
    </row>
    <row r="57" spans="1:7" ht="15" x14ac:dyDescent="0.25">
      <c r="A57" s="242" t="s">
        <v>573</v>
      </c>
      <c r="B57" t="s">
        <v>118</v>
      </c>
      <c r="C57" t="s">
        <v>26</v>
      </c>
      <c r="D57" t="s">
        <v>118</v>
      </c>
      <c r="E57" t="s">
        <v>118</v>
      </c>
      <c r="F57" t="s">
        <v>118</v>
      </c>
      <c r="G57" t="s">
        <v>108</v>
      </c>
    </row>
    <row r="58" spans="1:7" ht="15" x14ac:dyDescent="0.25">
      <c r="A58" s="242" t="s">
        <v>307</v>
      </c>
      <c r="B58">
        <v>12320.9</v>
      </c>
      <c r="C58">
        <v>25701.200000000001</v>
      </c>
      <c r="D58">
        <v>5428.8</v>
      </c>
      <c r="E58">
        <v>8708.2000000000007</v>
      </c>
      <c r="F58">
        <v>939</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118</v>
      </c>
      <c r="F61" t="s">
        <v>118</v>
      </c>
      <c r="G61" t="s">
        <v>108</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F86-A19A-4827-8074-B78D1CD355DC}">
  <dimension ref="A1:G61"/>
  <sheetViews>
    <sheetView topLeftCell="A35" workbookViewId="0">
      <selection activeCell="G61" sqref="G61"/>
    </sheetView>
  </sheetViews>
  <sheetFormatPr defaultRowHeight="13.2" x14ac:dyDescent="0.25"/>
  <cols>
    <col min="1" max="1" width="27.44140625" customWidth="1"/>
  </cols>
  <sheetData>
    <row r="1" spans="1:7" ht="15" x14ac:dyDescent="0.25">
      <c r="A1" s="242" t="s">
        <v>564</v>
      </c>
    </row>
    <row r="2" spans="1:7" ht="15" x14ac:dyDescent="0.25">
      <c r="A2" s="242" t="s">
        <v>565</v>
      </c>
    </row>
    <row r="3" spans="1:7" ht="15" x14ac:dyDescent="0.25">
      <c r="A3" s="242" t="s">
        <v>812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778.7</v>
      </c>
      <c r="C16">
        <v>1638.3</v>
      </c>
      <c r="D16">
        <v>667.9</v>
      </c>
      <c r="E16">
        <v>1205.0999999999999</v>
      </c>
      <c r="F16">
        <v>0</v>
      </c>
      <c r="G16">
        <v>0</v>
      </c>
    </row>
    <row r="17" spans="1:7" ht="15" x14ac:dyDescent="0.25">
      <c r="A17" s="242" t="s">
        <v>27</v>
      </c>
    </row>
    <row r="18" spans="1:7" ht="15" x14ac:dyDescent="0.25">
      <c r="A18" s="242" t="s">
        <v>271</v>
      </c>
      <c r="B18">
        <v>59.7</v>
      </c>
      <c r="C18">
        <v>142</v>
      </c>
      <c r="D18">
        <v>44.5</v>
      </c>
      <c r="E18">
        <v>54</v>
      </c>
      <c r="F18">
        <v>0</v>
      </c>
      <c r="G18">
        <v>0</v>
      </c>
    </row>
    <row r="19" spans="1:7" ht="15" x14ac:dyDescent="0.25">
      <c r="A19" s="242" t="s">
        <v>27</v>
      </c>
    </row>
    <row r="20" spans="1:7" ht="15" x14ac:dyDescent="0.25">
      <c r="A20" s="242" t="s">
        <v>272</v>
      </c>
      <c r="B20">
        <v>1937.5</v>
      </c>
      <c r="C20">
        <v>11084.2</v>
      </c>
      <c r="D20">
        <v>1560.3</v>
      </c>
      <c r="E20">
        <v>841</v>
      </c>
      <c r="F20">
        <v>0</v>
      </c>
      <c r="G20">
        <v>0</v>
      </c>
    </row>
    <row r="21" spans="1:7" ht="15" x14ac:dyDescent="0.25">
      <c r="A21" s="242" t="s">
        <v>27</v>
      </c>
    </row>
    <row r="22" spans="1:7" ht="15" x14ac:dyDescent="0.25">
      <c r="A22" s="242" t="s">
        <v>273</v>
      </c>
      <c r="B22">
        <v>107.6</v>
      </c>
      <c r="C22">
        <v>139.80000000000001</v>
      </c>
      <c r="D22">
        <v>40.6</v>
      </c>
      <c r="E22">
        <v>14.5</v>
      </c>
      <c r="F22">
        <v>0</v>
      </c>
      <c r="G22">
        <v>0</v>
      </c>
    </row>
    <row r="23" spans="1:7" ht="15" x14ac:dyDescent="0.25">
      <c r="A23" s="242" t="s">
        <v>274</v>
      </c>
      <c r="B23">
        <v>19.3</v>
      </c>
      <c r="C23">
        <v>2.1</v>
      </c>
      <c r="D23">
        <v>4.3</v>
      </c>
      <c r="E23">
        <v>1.5</v>
      </c>
      <c r="F23">
        <v>0</v>
      </c>
      <c r="G23">
        <v>0</v>
      </c>
    </row>
    <row r="24" spans="1:7" ht="15" x14ac:dyDescent="0.25">
      <c r="A24" s="242" t="s">
        <v>275</v>
      </c>
      <c r="B24">
        <v>13.8</v>
      </c>
      <c r="C24">
        <v>69.400000000000006</v>
      </c>
      <c r="D24">
        <v>3.9</v>
      </c>
      <c r="E24">
        <v>3</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30.7</v>
      </c>
      <c r="E29">
        <v>10</v>
      </c>
      <c r="F29">
        <v>0</v>
      </c>
      <c r="G29">
        <v>0</v>
      </c>
    </row>
    <row r="30" spans="1:7" ht="15" x14ac:dyDescent="0.25">
      <c r="A30" s="242" t="s">
        <v>27</v>
      </c>
    </row>
    <row r="31" spans="1:7" ht="15" x14ac:dyDescent="0.25">
      <c r="A31" s="242" t="s">
        <v>283</v>
      </c>
      <c r="B31">
        <v>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0</v>
      </c>
      <c r="C33">
        <v>39.5</v>
      </c>
      <c r="D33">
        <v>0</v>
      </c>
      <c r="E33">
        <v>0</v>
      </c>
      <c r="F33">
        <v>0</v>
      </c>
      <c r="G33">
        <v>0</v>
      </c>
    </row>
    <row r="34" spans="1:7" ht="15" x14ac:dyDescent="0.25">
      <c r="A34" s="242" t="s">
        <v>27</v>
      </c>
    </row>
    <row r="35" spans="1:7" ht="15" x14ac:dyDescent="0.25">
      <c r="A35" s="242" t="s">
        <v>286</v>
      </c>
      <c r="B35">
        <v>6453</v>
      </c>
      <c r="C35">
        <v>9572.7999999999993</v>
      </c>
      <c r="D35">
        <v>2653.1</v>
      </c>
      <c r="E35">
        <v>5643.9</v>
      </c>
      <c r="F35">
        <v>311</v>
      </c>
      <c r="G35">
        <v>0</v>
      </c>
    </row>
    <row r="36" spans="1:7" ht="15" x14ac:dyDescent="0.25">
      <c r="A36" s="242" t="s">
        <v>287</v>
      </c>
      <c r="B36">
        <v>12.8</v>
      </c>
      <c r="C36">
        <v>6.7</v>
      </c>
      <c r="D36">
        <v>4.4000000000000004</v>
      </c>
      <c r="E36">
        <v>6.3</v>
      </c>
      <c r="F36">
        <v>0</v>
      </c>
      <c r="G36">
        <v>0</v>
      </c>
    </row>
    <row r="37" spans="1:7" ht="15" x14ac:dyDescent="0.25">
      <c r="A37" s="242" t="s">
        <v>288</v>
      </c>
      <c r="B37">
        <v>207.4</v>
      </c>
      <c r="C37">
        <v>305</v>
      </c>
      <c r="D37">
        <v>11.8</v>
      </c>
      <c r="E37">
        <v>172.8</v>
      </c>
      <c r="F37">
        <v>0</v>
      </c>
      <c r="G37">
        <v>0</v>
      </c>
    </row>
    <row r="38" spans="1:7" ht="15" x14ac:dyDescent="0.25">
      <c r="A38" s="242" t="s">
        <v>289</v>
      </c>
      <c r="B38">
        <v>193.1</v>
      </c>
      <c r="C38">
        <v>1233.9000000000001</v>
      </c>
      <c r="D38">
        <v>48.4</v>
      </c>
      <c r="E38">
        <v>314.5</v>
      </c>
      <c r="F38">
        <v>0</v>
      </c>
      <c r="G38">
        <v>0</v>
      </c>
    </row>
    <row r="39" spans="1:7" ht="15" x14ac:dyDescent="0.25">
      <c r="A39" s="242" t="s">
        <v>290</v>
      </c>
      <c r="B39">
        <v>231.2</v>
      </c>
      <c r="C39">
        <v>809</v>
      </c>
      <c r="D39">
        <v>48.1</v>
      </c>
      <c r="E39">
        <v>945.1</v>
      </c>
      <c r="F39">
        <v>0</v>
      </c>
      <c r="G39">
        <v>0</v>
      </c>
    </row>
    <row r="40" spans="1:7" ht="15" x14ac:dyDescent="0.25">
      <c r="A40" s="242" t="s">
        <v>291</v>
      </c>
      <c r="B40">
        <v>11</v>
      </c>
      <c r="C40">
        <v>32.799999999999997</v>
      </c>
      <c r="D40">
        <v>23.1</v>
      </c>
      <c r="E40">
        <v>30.6</v>
      </c>
      <c r="F40">
        <v>0</v>
      </c>
      <c r="G40">
        <v>0</v>
      </c>
    </row>
    <row r="41" spans="1:7" ht="15" x14ac:dyDescent="0.25">
      <c r="A41" s="242" t="s">
        <v>293</v>
      </c>
      <c r="B41">
        <v>340.2</v>
      </c>
      <c r="C41">
        <v>610.4</v>
      </c>
      <c r="D41">
        <v>13.3</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273.8</v>
      </c>
      <c r="C44">
        <v>219.8</v>
      </c>
      <c r="D44">
        <v>125.6</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4.0999999999999996</v>
      </c>
      <c r="D46">
        <v>4.8</v>
      </c>
      <c r="E46">
        <v>2.8</v>
      </c>
      <c r="F46">
        <v>0</v>
      </c>
      <c r="G46">
        <v>0</v>
      </c>
    </row>
    <row r="47" spans="1:7" ht="15" x14ac:dyDescent="0.25">
      <c r="A47" s="242" t="s">
        <v>298</v>
      </c>
      <c r="B47">
        <v>4809.3</v>
      </c>
      <c r="C47">
        <v>5786.9</v>
      </c>
      <c r="D47">
        <v>2165.1</v>
      </c>
      <c r="E47">
        <v>3307.6</v>
      </c>
      <c r="F47">
        <v>311</v>
      </c>
      <c r="G47">
        <v>0</v>
      </c>
    </row>
    <row r="48" spans="1:7" ht="15" x14ac:dyDescent="0.25">
      <c r="A48" s="242" t="s">
        <v>299</v>
      </c>
      <c r="B48">
        <v>6</v>
      </c>
      <c r="C48">
        <v>136.30000000000001</v>
      </c>
      <c r="D48">
        <v>28.7</v>
      </c>
      <c r="E48">
        <v>63.5</v>
      </c>
      <c r="F48">
        <v>0</v>
      </c>
      <c r="G48">
        <v>0</v>
      </c>
    </row>
    <row r="49" spans="1:7" ht="15" x14ac:dyDescent="0.25">
      <c r="A49" s="242" t="s">
        <v>300</v>
      </c>
      <c r="B49">
        <v>178.1</v>
      </c>
      <c r="C49">
        <v>174</v>
      </c>
      <c r="D49">
        <v>31.2</v>
      </c>
      <c r="E49">
        <v>88.3</v>
      </c>
      <c r="F49">
        <v>0</v>
      </c>
      <c r="G49">
        <v>0</v>
      </c>
    </row>
    <row r="50" spans="1:7" ht="15" x14ac:dyDescent="0.25">
      <c r="A50" s="242" t="s">
        <v>302</v>
      </c>
      <c r="B50">
        <v>145.6</v>
      </c>
      <c r="C50">
        <v>176.5</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108</v>
      </c>
      <c r="F54" t="s">
        <v>109</v>
      </c>
      <c r="G54" t="s">
        <v>108</v>
      </c>
    </row>
    <row r="55" spans="1:7" ht="15" x14ac:dyDescent="0.25">
      <c r="A55" s="242" t="s">
        <v>305</v>
      </c>
      <c r="B55">
        <v>9441.5</v>
      </c>
      <c r="C55">
        <v>22616.7</v>
      </c>
      <c r="D55">
        <v>4966.5</v>
      </c>
      <c r="E55">
        <v>7779.2</v>
      </c>
      <c r="F55">
        <v>311</v>
      </c>
      <c r="G55">
        <v>0</v>
      </c>
    </row>
    <row r="56" spans="1:7" ht="15" x14ac:dyDescent="0.25">
      <c r="A56" s="242" t="s">
        <v>306</v>
      </c>
      <c r="B56">
        <v>1491.4</v>
      </c>
      <c r="C56">
        <v>2584.4</v>
      </c>
      <c r="D56">
        <v>0</v>
      </c>
      <c r="E56">
        <v>0</v>
      </c>
      <c r="F56">
        <v>0</v>
      </c>
      <c r="G56">
        <v>0</v>
      </c>
    </row>
    <row r="57" spans="1:7" ht="15" x14ac:dyDescent="0.25">
      <c r="A57" s="242" t="s">
        <v>573</v>
      </c>
      <c r="B57" t="s">
        <v>118</v>
      </c>
      <c r="C57" t="s">
        <v>26</v>
      </c>
      <c r="D57" t="s">
        <v>118</v>
      </c>
      <c r="E57" t="s">
        <v>108</v>
      </c>
      <c r="F57" t="s">
        <v>109</v>
      </c>
      <c r="G57" t="s">
        <v>108</v>
      </c>
    </row>
    <row r="58" spans="1:7" ht="15" x14ac:dyDescent="0.25">
      <c r="A58" s="242" t="s">
        <v>307</v>
      </c>
      <c r="B58">
        <v>10932.9</v>
      </c>
      <c r="C58">
        <v>25201.1</v>
      </c>
      <c r="D58">
        <v>4966.5</v>
      </c>
      <c r="E58">
        <v>7779.2</v>
      </c>
      <c r="F58">
        <v>311</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108</v>
      </c>
      <c r="F61" t="s">
        <v>109</v>
      </c>
      <c r="G61" t="s">
        <v>108</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581D-EBF6-441F-9333-F67E05CF68B7}">
  <dimension ref="A1:G57"/>
  <sheetViews>
    <sheetView topLeftCell="A34" workbookViewId="0">
      <selection activeCell="B3" sqref="B3"/>
    </sheetView>
  </sheetViews>
  <sheetFormatPr defaultRowHeight="13.2" x14ac:dyDescent="0.25"/>
  <cols>
    <col min="1" max="1" width="24.6640625" customWidth="1"/>
    <col min="2" max="2" width="12.6640625" customWidth="1"/>
    <col min="3" max="3" width="11.44140625" customWidth="1"/>
    <col min="4" max="4" width="11.6640625" customWidth="1"/>
    <col min="5" max="5" width="11.88671875" customWidth="1"/>
    <col min="6" max="6" width="14.33203125" customWidth="1"/>
    <col min="7" max="7" width="11.5546875" customWidth="1"/>
  </cols>
  <sheetData>
    <row r="1" spans="1:7" ht="15" x14ac:dyDescent="0.25">
      <c r="A1" s="242" t="s">
        <v>564</v>
      </c>
    </row>
    <row r="2" spans="1:7" ht="15" x14ac:dyDescent="0.25">
      <c r="A2" s="242" t="s">
        <v>565</v>
      </c>
    </row>
    <row r="3" spans="1:7" ht="15" x14ac:dyDescent="0.25">
      <c r="A3" s="242" t="s">
        <v>810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793.7</v>
      </c>
      <c r="C16">
        <v>1590.9</v>
      </c>
      <c r="D16">
        <v>605.79999999999995</v>
      </c>
      <c r="E16">
        <v>1050.8</v>
      </c>
      <c r="F16">
        <v>0</v>
      </c>
      <c r="G16">
        <v>0</v>
      </c>
    </row>
    <row r="17" spans="1:7" ht="15" x14ac:dyDescent="0.25">
      <c r="A17" s="242" t="s">
        <v>27</v>
      </c>
    </row>
    <row r="18" spans="1:7" ht="15" x14ac:dyDescent="0.25">
      <c r="A18" s="242" t="s">
        <v>271</v>
      </c>
      <c r="B18">
        <v>63.4</v>
      </c>
      <c r="C18">
        <v>148.30000000000001</v>
      </c>
      <c r="D18">
        <v>40.799999999999997</v>
      </c>
      <c r="E18">
        <v>47.4</v>
      </c>
      <c r="F18">
        <v>0</v>
      </c>
      <c r="G18">
        <v>0</v>
      </c>
    </row>
    <row r="19" spans="1:7" ht="15" x14ac:dyDescent="0.25">
      <c r="A19" s="242" t="s">
        <v>27</v>
      </c>
    </row>
    <row r="20" spans="1:7" ht="15" x14ac:dyDescent="0.25">
      <c r="A20" s="242" t="s">
        <v>272</v>
      </c>
      <c r="B20">
        <v>2134.1999999999998</v>
      </c>
      <c r="C20">
        <v>11084.6</v>
      </c>
      <c r="D20">
        <v>1353.9</v>
      </c>
      <c r="E20">
        <v>840.6</v>
      </c>
      <c r="F20">
        <v>0</v>
      </c>
      <c r="G20">
        <v>0</v>
      </c>
    </row>
    <row r="21" spans="1:7" ht="15" x14ac:dyDescent="0.25">
      <c r="A21" s="242" t="s">
        <v>27</v>
      </c>
    </row>
    <row r="22" spans="1:7" ht="15" x14ac:dyDescent="0.25">
      <c r="A22" s="242" t="s">
        <v>273</v>
      </c>
      <c r="B22">
        <v>41.4</v>
      </c>
      <c r="C22">
        <v>139.5</v>
      </c>
      <c r="D22">
        <v>40.299999999999997</v>
      </c>
      <c r="E22">
        <v>14.2</v>
      </c>
      <c r="F22">
        <v>0</v>
      </c>
      <c r="G22">
        <v>0</v>
      </c>
    </row>
    <row r="23" spans="1:7" ht="15" x14ac:dyDescent="0.25">
      <c r="A23" s="242" t="s">
        <v>274</v>
      </c>
      <c r="B23">
        <v>19.3</v>
      </c>
      <c r="C23">
        <v>2.1</v>
      </c>
      <c r="D23">
        <v>4.3</v>
      </c>
      <c r="E23">
        <v>1.5</v>
      </c>
      <c r="F23">
        <v>0</v>
      </c>
      <c r="G23">
        <v>0</v>
      </c>
    </row>
    <row r="24" spans="1:7" ht="15" x14ac:dyDescent="0.25">
      <c r="A24" s="242" t="s">
        <v>275</v>
      </c>
      <c r="B24">
        <v>12.6</v>
      </c>
      <c r="C24">
        <v>69.7</v>
      </c>
      <c r="D24">
        <v>3.6</v>
      </c>
      <c r="E24">
        <v>2.7</v>
      </c>
      <c r="F24">
        <v>0</v>
      </c>
      <c r="G24">
        <v>0</v>
      </c>
    </row>
    <row r="25" spans="1:7" ht="15" x14ac:dyDescent="0.25">
      <c r="A25" s="242" t="s">
        <v>276</v>
      </c>
      <c r="B25">
        <v>1.1000000000000001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0</v>
      </c>
      <c r="C29">
        <v>65</v>
      </c>
      <c r="D29">
        <v>30.7</v>
      </c>
      <c r="E29">
        <v>10</v>
      </c>
      <c r="F29">
        <v>0</v>
      </c>
      <c r="G29">
        <v>0</v>
      </c>
    </row>
    <row r="30" spans="1:7" ht="15" x14ac:dyDescent="0.25">
      <c r="A30" s="242" t="s">
        <v>27</v>
      </c>
    </row>
    <row r="31" spans="1:7" ht="15" x14ac:dyDescent="0.25">
      <c r="A31" s="242" t="s">
        <v>286</v>
      </c>
      <c r="B31">
        <v>5720.6</v>
      </c>
      <c r="C31">
        <v>9935.2999999999993</v>
      </c>
      <c r="D31">
        <v>2361.3000000000002</v>
      </c>
      <c r="E31">
        <v>4658.5</v>
      </c>
      <c r="F31">
        <v>311</v>
      </c>
      <c r="G31">
        <v>0</v>
      </c>
    </row>
    <row r="32" spans="1:7" ht="15" x14ac:dyDescent="0.25">
      <c r="A32" s="242" t="s">
        <v>287</v>
      </c>
      <c r="B32">
        <v>12.8</v>
      </c>
      <c r="C32">
        <v>6.7</v>
      </c>
      <c r="D32">
        <v>4.4000000000000004</v>
      </c>
      <c r="E32">
        <v>6.3</v>
      </c>
      <c r="F32">
        <v>0</v>
      </c>
      <c r="G32">
        <v>0</v>
      </c>
    </row>
    <row r="33" spans="1:7" ht="15" x14ac:dyDescent="0.25">
      <c r="A33" s="242" t="s">
        <v>288</v>
      </c>
      <c r="B33">
        <v>223</v>
      </c>
      <c r="C33">
        <v>349.3</v>
      </c>
      <c r="D33">
        <v>11.8</v>
      </c>
      <c r="E33">
        <v>141.1</v>
      </c>
      <c r="F33">
        <v>0</v>
      </c>
      <c r="G33">
        <v>0</v>
      </c>
    </row>
    <row r="34" spans="1:7" ht="15" x14ac:dyDescent="0.25">
      <c r="A34" s="242" t="s">
        <v>289</v>
      </c>
      <c r="B34">
        <v>102.6</v>
      </c>
      <c r="C34">
        <v>1154.9000000000001</v>
      </c>
      <c r="D34">
        <v>47.6</v>
      </c>
      <c r="E34">
        <v>163.6</v>
      </c>
      <c r="F34">
        <v>0</v>
      </c>
      <c r="G34">
        <v>0</v>
      </c>
    </row>
    <row r="35" spans="1:7" ht="15" x14ac:dyDescent="0.25">
      <c r="A35" s="242" t="s">
        <v>290</v>
      </c>
      <c r="B35">
        <v>271.7</v>
      </c>
      <c r="C35">
        <v>962.5</v>
      </c>
      <c r="D35">
        <v>27.1</v>
      </c>
      <c r="E35">
        <v>722.3</v>
      </c>
      <c r="F35">
        <v>0</v>
      </c>
      <c r="G35">
        <v>0</v>
      </c>
    </row>
    <row r="36" spans="1:7" ht="15" x14ac:dyDescent="0.25">
      <c r="A36" s="242" t="s">
        <v>291</v>
      </c>
      <c r="B36">
        <v>11</v>
      </c>
      <c r="C36">
        <v>11.5</v>
      </c>
      <c r="D36">
        <v>23.1</v>
      </c>
      <c r="E36">
        <v>30.6</v>
      </c>
      <c r="F36">
        <v>0</v>
      </c>
      <c r="G36">
        <v>0</v>
      </c>
    </row>
    <row r="37" spans="1:7" ht="15" x14ac:dyDescent="0.25">
      <c r="A37" s="242" t="s">
        <v>293</v>
      </c>
      <c r="B37">
        <v>337.1</v>
      </c>
      <c r="C37">
        <v>691.1</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257.10000000000002</v>
      </c>
      <c r="C40">
        <v>192.6</v>
      </c>
      <c r="D40">
        <v>125.6</v>
      </c>
      <c r="E40">
        <v>173.7</v>
      </c>
      <c r="F40">
        <v>0</v>
      </c>
      <c r="G40">
        <v>0</v>
      </c>
    </row>
    <row r="41" spans="1:7" ht="15" x14ac:dyDescent="0.25">
      <c r="A41" s="242" t="s">
        <v>296</v>
      </c>
      <c r="B41">
        <v>39.6</v>
      </c>
      <c r="C41">
        <v>58.5</v>
      </c>
      <c r="D41">
        <v>49.2</v>
      </c>
      <c r="E41">
        <v>70</v>
      </c>
      <c r="F41">
        <v>0</v>
      </c>
      <c r="G41">
        <v>0</v>
      </c>
    </row>
    <row r="42" spans="1:7" ht="15" x14ac:dyDescent="0.25">
      <c r="A42" s="242" t="s">
        <v>297</v>
      </c>
      <c r="B42">
        <v>2.2999999999999998</v>
      </c>
      <c r="C42">
        <v>3.8</v>
      </c>
      <c r="D42">
        <v>4.8</v>
      </c>
      <c r="E42">
        <v>2.8</v>
      </c>
      <c r="F42">
        <v>0</v>
      </c>
      <c r="G42">
        <v>0</v>
      </c>
    </row>
    <row r="43" spans="1:7" ht="15" x14ac:dyDescent="0.25">
      <c r="A43" s="242" t="s">
        <v>298</v>
      </c>
      <c r="B43">
        <v>4154.8</v>
      </c>
      <c r="C43">
        <v>5980.8</v>
      </c>
      <c r="D43">
        <v>1899.9</v>
      </c>
      <c r="E43">
        <v>2903.3</v>
      </c>
      <c r="F43">
        <v>311</v>
      </c>
      <c r="G43">
        <v>0</v>
      </c>
    </row>
    <row r="44" spans="1:7" ht="15" x14ac:dyDescent="0.25">
      <c r="A44" s="242" t="s">
        <v>299</v>
      </c>
      <c r="B44">
        <v>6</v>
      </c>
      <c r="C44">
        <v>160.1</v>
      </c>
      <c r="D44">
        <v>28.7</v>
      </c>
      <c r="E44">
        <v>55.8</v>
      </c>
      <c r="F44">
        <v>0</v>
      </c>
      <c r="G44">
        <v>0</v>
      </c>
    </row>
    <row r="45" spans="1:7" ht="15" x14ac:dyDescent="0.25">
      <c r="A45" s="242" t="s">
        <v>300</v>
      </c>
      <c r="B45">
        <v>152.1</v>
      </c>
      <c r="C45">
        <v>174</v>
      </c>
      <c r="D45">
        <v>31.2</v>
      </c>
      <c r="E45">
        <v>88.3</v>
      </c>
      <c r="F45">
        <v>0</v>
      </c>
      <c r="G45">
        <v>0</v>
      </c>
    </row>
    <row r="46" spans="1:7" ht="15" x14ac:dyDescent="0.25">
      <c r="A46" s="242" t="s">
        <v>302</v>
      </c>
      <c r="B46">
        <v>143.6</v>
      </c>
      <c r="C46">
        <v>161.1</v>
      </c>
      <c r="D46">
        <v>41.8</v>
      </c>
      <c r="E46">
        <v>72.400000000000006</v>
      </c>
      <c r="F46">
        <v>0</v>
      </c>
      <c r="G46">
        <v>0</v>
      </c>
    </row>
    <row r="47" spans="1:7" ht="15" x14ac:dyDescent="0.25">
      <c r="A47" s="242" t="s">
        <v>385</v>
      </c>
      <c r="B47">
        <v>0</v>
      </c>
      <c r="C47">
        <v>0</v>
      </c>
      <c r="D47">
        <v>0</v>
      </c>
      <c r="E47">
        <v>1</v>
      </c>
      <c r="F47">
        <v>0</v>
      </c>
      <c r="G47">
        <v>0</v>
      </c>
    </row>
    <row r="48" spans="1:7" ht="15" x14ac:dyDescent="0.25">
      <c r="A48" s="242" t="s">
        <v>303</v>
      </c>
      <c r="B48">
        <v>7</v>
      </c>
      <c r="C48">
        <v>28.6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8858.4</v>
      </c>
      <c r="C51">
        <v>22898.799999999999</v>
      </c>
      <c r="D51">
        <v>4402.2</v>
      </c>
      <c r="E51">
        <v>6611.5</v>
      </c>
      <c r="F51">
        <v>311</v>
      </c>
      <c r="G51">
        <v>0</v>
      </c>
    </row>
    <row r="52" spans="1:7" ht="15" x14ac:dyDescent="0.25">
      <c r="A52" s="242" t="s">
        <v>306</v>
      </c>
      <c r="B52">
        <v>1469.2</v>
      </c>
      <c r="C52">
        <v>2565.5</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10327.6</v>
      </c>
      <c r="C54">
        <v>25464.2</v>
      </c>
      <c r="D54">
        <v>4402.2</v>
      </c>
      <c r="E54">
        <v>6611.5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443.3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852-5560-4FAA-89F6-CE13F2BE6AE7}">
  <dimension ref="A1:G57"/>
  <sheetViews>
    <sheetView topLeftCell="A25" workbookViewId="0">
      <selection activeCell="B54" sqref="B54"/>
    </sheetView>
  </sheetViews>
  <sheetFormatPr defaultRowHeight="13.2" x14ac:dyDescent="0.25"/>
  <cols>
    <col min="1" max="1" width="25.5546875" customWidth="1"/>
    <col min="2" max="2" width="13.33203125" customWidth="1"/>
    <col min="3" max="3" width="10.5546875" customWidth="1"/>
    <col min="4" max="4" width="13.88671875" customWidth="1"/>
    <col min="5" max="5" width="11.33203125" customWidth="1"/>
    <col min="6" max="6" width="12.109375" customWidth="1"/>
  </cols>
  <sheetData>
    <row r="1" spans="1:7" ht="15" x14ac:dyDescent="0.25">
      <c r="A1" s="242" t="s">
        <v>564</v>
      </c>
    </row>
    <row r="2" spans="1:7" ht="15" x14ac:dyDescent="0.25">
      <c r="A2" s="242" t="s">
        <v>565</v>
      </c>
    </row>
    <row r="3" spans="1:7" ht="15" x14ac:dyDescent="0.25">
      <c r="A3" s="242" t="s">
        <v>809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0.1</v>
      </c>
      <c r="D14">
        <v>0.1</v>
      </c>
      <c r="E14" t="s">
        <v>160</v>
      </c>
      <c r="F14">
        <v>0</v>
      </c>
      <c r="G14">
        <v>0</v>
      </c>
    </row>
    <row r="15" spans="1:7" ht="15" x14ac:dyDescent="0.25">
      <c r="A15" s="242" t="s">
        <v>27</v>
      </c>
    </row>
    <row r="16" spans="1:7" ht="15" x14ac:dyDescent="0.25">
      <c r="A16" s="242" t="s">
        <v>270</v>
      </c>
      <c r="B16">
        <v>795.2</v>
      </c>
      <c r="C16">
        <v>1622.8</v>
      </c>
      <c r="D16">
        <v>608.79999999999995</v>
      </c>
      <c r="E16">
        <v>867.9</v>
      </c>
      <c r="F16">
        <v>0</v>
      </c>
      <c r="G16">
        <v>0</v>
      </c>
    </row>
    <row r="17" spans="1:7" ht="15" x14ac:dyDescent="0.25">
      <c r="A17" s="242" t="s">
        <v>27</v>
      </c>
    </row>
    <row r="18" spans="1:7" ht="15" x14ac:dyDescent="0.25">
      <c r="A18" s="242" t="s">
        <v>271</v>
      </c>
      <c r="B18">
        <v>61.1</v>
      </c>
      <c r="C18">
        <v>155.5</v>
      </c>
      <c r="D18">
        <v>37.6</v>
      </c>
      <c r="E18">
        <v>38</v>
      </c>
      <c r="F18">
        <v>0</v>
      </c>
      <c r="G18">
        <v>0</v>
      </c>
    </row>
    <row r="19" spans="1:7" ht="15" x14ac:dyDescent="0.25">
      <c r="A19" s="242" t="s">
        <v>27</v>
      </c>
    </row>
    <row r="20" spans="1:7" ht="15" x14ac:dyDescent="0.25">
      <c r="A20" s="242" t="s">
        <v>272</v>
      </c>
      <c r="B20">
        <v>2134.1</v>
      </c>
      <c r="C20">
        <v>11084.6</v>
      </c>
      <c r="D20">
        <v>1353.9</v>
      </c>
      <c r="E20">
        <v>840.6</v>
      </c>
      <c r="F20">
        <v>0</v>
      </c>
      <c r="G20">
        <v>0</v>
      </c>
    </row>
    <row r="21" spans="1:7" ht="15" x14ac:dyDescent="0.25">
      <c r="A21" s="242" t="s">
        <v>27</v>
      </c>
    </row>
    <row r="22" spans="1:7" ht="15" x14ac:dyDescent="0.25">
      <c r="A22" s="242" t="s">
        <v>273</v>
      </c>
      <c r="B22">
        <v>39.4</v>
      </c>
      <c r="C22">
        <v>148.80000000000001</v>
      </c>
      <c r="D22">
        <v>39.1</v>
      </c>
      <c r="E22">
        <v>3.9</v>
      </c>
      <c r="F22">
        <v>0</v>
      </c>
      <c r="G22">
        <v>0</v>
      </c>
    </row>
    <row r="23" spans="1:7" ht="15" x14ac:dyDescent="0.25">
      <c r="A23" s="242" t="s">
        <v>274</v>
      </c>
      <c r="B23">
        <v>19.3</v>
      </c>
      <c r="C23">
        <v>2.1</v>
      </c>
      <c r="D23">
        <v>4.3</v>
      </c>
      <c r="E23">
        <v>1.5</v>
      </c>
      <c r="F23">
        <v>0</v>
      </c>
      <c r="G23">
        <v>0</v>
      </c>
    </row>
    <row r="24" spans="1:7" ht="15" x14ac:dyDescent="0.25">
      <c r="A24" s="242" t="s">
        <v>275</v>
      </c>
      <c r="B24">
        <v>11.6</v>
      </c>
      <c r="C24">
        <v>70</v>
      </c>
      <c r="D24">
        <v>2.5</v>
      </c>
      <c r="E24">
        <v>2.4</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v>0</v>
      </c>
      <c r="F27">
        <v>0</v>
      </c>
      <c r="G27">
        <v>0</v>
      </c>
    </row>
    <row r="28" spans="1:7" ht="15" x14ac:dyDescent="0.25">
      <c r="A28" s="242" t="s">
        <v>280</v>
      </c>
      <c r="B28">
        <v>0</v>
      </c>
      <c r="C28">
        <v>0</v>
      </c>
      <c r="D28" t="s">
        <v>160</v>
      </c>
      <c r="E28">
        <v>0</v>
      </c>
      <c r="F28">
        <v>0</v>
      </c>
      <c r="G28">
        <v>0</v>
      </c>
    </row>
    <row r="29" spans="1:7" ht="15" x14ac:dyDescent="0.25">
      <c r="A29" s="242" t="s">
        <v>281</v>
      </c>
      <c r="B29">
        <v>0</v>
      </c>
      <c r="C29">
        <v>74</v>
      </c>
      <c r="D29">
        <v>30.7</v>
      </c>
      <c r="E29">
        <v>0</v>
      </c>
      <c r="F29">
        <v>0</v>
      </c>
      <c r="G29">
        <v>0</v>
      </c>
    </row>
    <row r="30" spans="1:7" ht="15" x14ac:dyDescent="0.25">
      <c r="A30" s="242" t="s">
        <v>27</v>
      </c>
    </row>
    <row r="31" spans="1:7" ht="15" x14ac:dyDescent="0.25">
      <c r="A31" s="242" t="s">
        <v>286</v>
      </c>
      <c r="B31">
        <v>5728.7</v>
      </c>
      <c r="C31">
        <v>9492.2000000000007</v>
      </c>
      <c r="D31">
        <v>2106.1999999999998</v>
      </c>
      <c r="E31">
        <v>4143.1000000000004</v>
      </c>
      <c r="F31">
        <v>311</v>
      </c>
      <c r="G31">
        <v>0</v>
      </c>
    </row>
    <row r="32" spans="1:7" ht="15" x14ac:dyDescent="0.25">
      <c r="A32" s="242" t="s">
        <v>287</v>
      </c>
      <c r="B32">
        <v>12.8</v>
      </c>
      <c r="C32">
        <v>5.5</v>
      </c>
      <c r="D32">
        <v>4.4000000000000004</v>
      </c>
      <c r="E32">
        <v>6.3</v>
      </c>
      <c r="F32">
        <v>0</v>
      </c>
      <c r="G32">
        <v>0</v>
      </c>
    </row>
    <row r="33" spans="1:7" ht="15" x14ac:dyDescent="0.25">
      <c r="A33" s="242" t="s">
        <v>288</v>
      </c>
      <c r="B33">
        <v>223</v>
      </c>
      <c r="C33">
        <v>363</v>
      </c>
      <c r="D33">
        <v>11.8</v>
      </c>
      <c r="E33">
        <v>141.1</v>
      </c>
      <c r="F33">
        <v>0</v>
      </c>
      <c r="G33">
        <v>0</v>
      </c>
    </row>
    <row r="34" spans="1:7" ht="15" x14ac:dyDescent="0.25">
      <c r="A34" s="242" t="s">
        <v>289</v>
      </c>
      <c r="B34">
        <v>69.400000000000006</v>
      </c>
      <c r="C34">
        <v>840.2</v>
      </c>
      <c r="D34">
        <v>32.1</v>
      </c>
      <c r="E34">
        <v>120.7</v>
      </c>
      <c r="F34">
        <v>0</v>
      </c>
      <c r="G34">
        <v>0</v>
      </c>
    </row>
    <row r="35" spans="1:7" ht="15" x14ac:dyDescent="0.25">
      <c r="A35" s="242" t="s">
        <v>290</v>
      </c>
      <c r="B35">
        <v>271.7</v>
      </c>
      <c r="C35">
        <v>749.6</v>
      </c>
      <c r="D35">
        <v>27.1</v>
      </c>
      <c r="E35">
        <v>630.70000000000005</v>
      </c>
      <c r="F35">
        <v>0</v>
      </c>
      <c r="G35">
        <v>0</v>
      </c>
    </row>
    <row r="36" spans="1:7" ht="15" x14ac:dyDescent="0.25">
      <c r="A36" s="242" t="s">
        <v>291</v>
      </c>
      <c r="B36">
        <v>11</v>
      </c>
      <c r="C36">
        <v>0</v>
      </c>
      <c r="D36">
        <v>23.1</v>
      </c>
      <c r="E36">
        <v>30.6</v>
      </c>
      <c r="F36">
        <v>0</v>
      </c>
      <c r="G36">
        <v>0</v>
      </c>
    </row>
    <row r="37" spans="1:7" ht="15" x14ac:dyDescent="0.25">
      <c r="A37" s="242" t="s">
        <v>293</v>
      </c>
      <c r="B37">
        <v>307.60000000000002</v>
      </c>
      <c r="C37">
        <v>694.6</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286.8</v>
      </c>
      <c r="C40">
        <v>241.7</v>
      </c>
      <c r="D40">
        <v>120.1</v>
      </c>
      <c r="E40">
        <v>121.6</v>
      </c>
      <c r="F40">
        <v>0</v>
      </c>
      <c r="G40">
        <v>0</v>
      </c>
    </row>
    <row r="41" spans="1:7" ht="15" x14ac:dyDescent="0.25">
      <c r="A41" s="242" t="s">
        <v>296</v>
      </c>
      <c r="B41">
        <v>35.299999999999997</v>
      </c>
      <c r="C41">
        <v>51.6</v>
      </c>
      <c r="D41">
        <v>44.4</v>
      </c>
      <c r="E41">
        <v>70</v>
      </c>
      <c r="F41">
        <v>0</v>
      </c>
      <c r="G41">
        <v>0</v>
      </c>
    </row>
    <row r="42" spans="1:7" ht="15" x14ac:dyDescent="0.25">
      <c r="A42" s="242" t="s">
        <v>297</v>
      </c>
      <c r="B42">
        <v>2.2999999999999998</v>
      </c>
      <c r="C42">
        <v>2.6</v>
      </c>
      <c r="D42">
        <v>4.8</v>
      </c>
      <c r="E42">
        <v>2.8</v>
      </c>
      <c r="F42">
        <v>0</v>
      </c>
      <c r="G42">
        <v>0</v>
      </c>
    </row>
    <row r="43" spans="1:7" ht="15" x14ac:dyDescent="0.25">
      <c r="A43" s="242" t="s">
        <v>298</v>
      </c>
      <c r="B43">
        <v>4211.8</v>
      </c>
      <c r="C43">
        <v>6022.3</v>
      </c>
      <c r="D43">
        <v>1685.3</v>
      </c>
      <c r="E43">
        <v>2589.6</v>
      </c>
      <c r="F43">
        <v>311</v>
      </c>
      <c r="G43">
        <v>0</v>
      </c>
    </row>
    <row r="44" spans="1:7" ht="15" x14ac:dyDescent="0.25">
      <c r="A44" s="242" t="s">
        <v>299</v>
      </c>
      <c r="B44">
        <v>6</v>
      </c>
      <c r="C44">
        <v>160.1</v>
      </c>
      <c r="D44">
        <v>20.9</v>
      </c>
      <c r="E44">
        <v>55.8</v>
      </c>
      <c r="F44">
        <v>0</v>
      </c>
      <c r="G44">
        <v>0</v>
      </c>
    </row>
    <row r="45" spans="1:7" ht="15" x14ac:dyDescent="0.25">
      <c r="A45" s="242" t="s">
        <v>300</v>
      </c>
      <c r="B45">
        <v>152.1</v>
      </c>
      <c r="C45">
        <v>168</v>
      </c>
      <c r="D45">
        <v>31.2</v>
      </c>
      <c r="E45">
        <v>88.3</v>
      </c>
      <c r="F45">
        <v>0</v>
      </c>
      <c r="G45">
        <v>0</v>
      </c>
    </row>
    <row r="46" spans="1:7" ht="15" x14ac:dyDescent="0.25">
      <c r="A46" s="242" t="s">
        <v>302</v>
      </c>
      <c r="B46">
        <v>132</v>
      </c>
      <c r="C46">
        <v>168.6</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24.6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8863.6</v>
      </c>
      <c r="C51">
        <v>22503.9</v>
      </c>
      <c r="D51">
        <v>4145.7</v>
      </c>
      <c r="E51">
        <v>5893.5</v>
      </c>
      <c r="F51">
        <v>311</v>
      </c>
      <c r="G51">
        <v>0</v>
      </c>
    </row>
    <row r="52" spans="1:7" ht="15" x14ac:dyDescent="0.25">
      <c r="A52" s="242" t="s">
        <v>306</v>
      </c>
      <c r="B52">
        <v>1458.1</v>
      </c>
      <c r="C52">
        <v>2611</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10321.700000000001</v>
      </c>
      <c r="C54">
        <v>25115</v>
      </c>
      <c r="D54">
        <v>4145.7</v>
      </c>
      <c r="E54">
        <v>5893.5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508.3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6D27-B465-4A53-9733-F214594C380D}">
  <dimension ref="A1:G57"/>
  <sheetViews>
    <sheetView topLeftCell="A32" workbookViewId="0">
      <selection activeCell="N18" sqref="N18"/>
    </sheetView>
  </sheetViews>
  <sheetFormatPr defaultRowHeight="13.2" x14ac:dyDescent="0.25"/>
  <cols>
    <col min="1" max="1" width="26.5546875" customWidth="1"/>
  </cols>
  <sheetData>
    <row r="1" spans="1:7" ht="15" x14ac:dyDescent="0.25">
      <c r="A1" s="242" t="s">
        <v>564</v>
      </c>
    </row>
    <row r="2" spans="1:7" ht="15" x14ac:dyDescent="0.25">
      <c r="A2" s="242" t="s">
        <v>565</v>
      </c>
    </row>
    <row r="3" spans="1:7" ht="15" x14ac:dyDescent="0.25">
      <c r="A3" s="242" t="s">
        <v>808</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770.2</v>
      </c>
      <c r="C16">
        <v>1670.8</v>
      </c>
      <c r="D16">
        <v>501.6</v>
      </c>
      <c r="E16">
        <v>705</v>
      </c>
      <c r="F16">
        <v>0</v>
      </c>
      <c r="G16">
        <v>0</v>
      </c>
    </row>
    <row r="17" spans="1:7" ht="15" x14ac:dyDescent="0.25">
      <c r="A17" s="242" t="s">
        <v>27</v>
      </c>
    </row>
    <row r="18" spans="1:7" ht="15" x14ac:dyDescent="0.25">
      <c r="A18" s="242" t="s">
        <v>271</v>
      </c>
      <c r="B18">
        <v>72.7</v>
      </c>
      <c r="C18">
        <v>156.1</v>
      </c>
      <c r="D18">
        <v>24.6</v>
      </c>
      <c r="E18">
        <v>36.700000000000003</v>
      </c>
      <c r="F18">
        <v>0</v>
      </c>
      <c r="G18">
        <v>0</v>
      </c>
    </row>
    <row r="19" spans="1:7" ht="15" x14ac:dyDescent="0.25">
      <c r="A19" s="242" t="s">
        <v>27</v>
      </c>
    </row>
    <row r="20" spans="1:7" ht="15" x14ac:dyDescent="0.25">
      <c r="A20" s="242" t="s">
        <v>272</v>
      </c>
      <c r="B20">
        <v>2344.3000000000002</v>
      </c>
      <c r="C20">
        <v>11084.8</v>
      </c>
      <c r="D20">
        <v>1209.5999999999999</v>
      </c>
      <c r="E20">
        <v>840.4</v>
      </c>
      <c r="F20">
        <v>0</v>
      </c>
      <c r="G20">
        <v>0</v>
      </c>
    </row>
    <row r="21" spans="1:7" ht="15" x14ac:dyDescent="0.25">
      <c r="A21" s="242" t="s">
        <v>27</v>
      </c>
    </row>
    <row r="22" spans="1:7" ht="15" x14ac:dyDescent="0.25">
      <c r="A22" s="242" t="s">
        <v>273</v>
      </c>
      <c r="B22">
        <v>44.1</v>
      </c>
      <c r="C22">
        <v>75.099999999999994</v>
      </c>
      <c r="D22">
        <v>34.5</v>
      </c>
      <c r="E22">
        <v>2.6</v>
      </c>
      <c r="F22">
        <v>0</v>
      </c>
      <c r="G22">
        <v>0</v>
      </c>
    </row>
    <row r="23" spans="1:7" ht="15" x14ac:dyDescent="0.25">
      <c r="A23" s="242" t="s">
        <v>274</v>
      </c>
      <c r="B23">
        <v>23.6</v>
      </c>
      <c r="C23">
        <v>2.1</v>
      </c>
      <c r="D23" t="s">
        <v>160</v>
      </c>
      <c r="E23">
        <v>1.5</v>
      </c>
      <c r="F23">
        <v>0</v>
      </c>
      <c r="G23">
        <v>0</v>
      </c>
    </row>
    <row r="24" spans="1:7" ht="15" x14ac:dyDescent="0.25">
      <c r="A24" s="242" t="s">
        <v>275</v>
      </c>
      <c r="B24">
        <v>11.9</v>
      </c>
      <c r="C24">
        <v>70.3</v>
      </c>
      <c r="D24">
        <v>2.2000000000000002</v>
      </c>
      <c r="E24">
        <v>1.1000000000000001</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8.6</v>
      </c>
      <c r="C27">
        <v>1.2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0</v>
      </c>
      <c r="C29">
        <v>0</v>
      </c>
      <c r="D29">
        <v>30.7</v>
      </c>
      <c r="E29">
        <v>0</v>
      </c>
      <c r="F29">
        <v>0</v>
      </c>
      <c r="G29">
        <v>0</v>
      </c>
    </row>
    <row r="30" spans="1:7" ht="15" x14ac:dyDescent="0.25">
      <c r="A30" s="242" t="s">
        <v>27</v>
      </c>
    </row>
    <row r="31" spans="1:7" ht="15" x14ac:dyDescent="0.25">
      <c r="A31" s="242" t="s">
        <v>286</v>
      </c>
      <c r="B31">
        <v>5674.8</v>
      </c>
      <c r="C31">
        <v>9029</v>
      </c>
      <c r="D31">
        <v>1925.2</v>
      </c>
      <c r="E31">
        <v>3560.3</v>
      </c>
      <c r="F31">
        <v>311</v>
      </c>
      <c r="G31">
        <v>0</v>
      </c>
    </row>
    <row r="32" spans="1:7" ht="15" x14ac:dyDescent="0.25">
      <c r="A32" s="242" t="s">
        <v>287</v>
      </c>
      <c r="B32">
        <v>12.8</v>
      </c>
      <c r="C32">
        <v>5.5</v>
      </c>
      <c r="D32">
        <v>4.4000000000000004</v>
      </c>
      <c r="E32">
        <v>6.3</v>
      </c>
      <c r="F32">
        <v>0</v>
      </c>
      <c r="G32">
        <v>0</v>
      </c>
    </row>
    <row r="33" spans="1:7" ht="15" x14ac:dyDescent="0.25">
      <c r="A33" s="242" t="s">
        <v>288</v>
      </c>
      <c r="B33">
        <v>213.1</v>
      </c>
      <c r="C33">
        <v>356.8</v>
      </c>
      <c r="D33">
        <v>11.8</v>
      </c>
      <c r="E33">
        <v>141.1</v>
      </c>
      <c r="F33">
        <v>0</v>
      </c>
      <c r="G33">
        <v>0</v>
      </c>
    </row>
    <row r="34" spans="1:7" ht="15" x14ac:dyDescent="0.25">
      <c r="A34" s="242" t="s">
        <v>289</v>
      </c>
      <c r="B34">
        <v>47.6</v>
      </c>
      <c r="C34">
        <v>817.7</v>
      </c>
      <c r="D34">
        <v>30.8</v>
      </c>
      <c r="E34">
        <v>112.6</v>
      </c>
      <c r="F34">
        <v>0</v>
      </c>
      <c r="G34">
        <v>0</v>
      </c>
    </row>
    <row r="35" spans="1:7" ht="15" x14ac:dyDescent="0.25">
      <c r="A35" s="242" t="s">
        <v>290</v>
      </c>
      <c r="B35">
        <v>279</v>
      </c>
      <c r="C35">
        <v>808.2</v>
      </c>
      <c r="D35">
        <v>19.8</v>
      </c>
      <c r="E35">
        <v>494.5</v>
      </c>
      <c r="F35">
        <v>0</v>
      </c>
      <c r="G35">
        <v>0</v>
      </c>
    </row>
    <row r="36" spans="1:7" ht="15" x14ac:dyDescent="0.25">
      <c r="A36" s="242" t="s">
        <v>291</v>
      </c>
      <c r="B36">
        <v>11</v>
      </c>
      <c r="C36">
        <v>0</v>
      </c>
      <c r="D36">
        <v>23.1</v>
      </c>
      <c r="E36">
        <v>30.6</v>
      </c>
      <c r="F36">
        <v>0</v>
      </c>
      <c r="G36">
        <v>0</v>
      </c>
    </row>
    <row r="37" spans="1:7" ht="15" x14ac:dyDescent="0.25">
      <c r="A37" s="242" t="s">
        <v>293</v>
      </c>
      <c r="B37">
        <v>306.89999999999998</v>
      </c>
      <c r="C37">
        <v>589.20000000000005</v>
      </c>
      <c r="D37">
        <v>13.3</v>
      </c>
      <c r="E37">
        <v>138.80000000000001</v>
      </c>
      <c r="F37">
        <v>0</v>
      </c>
      <c r="G37">
        <v>0</v>
      </c>
    </row>
    <row r="38" spans="1:7" ht="15" x14ac:dyDescent="0.25">
      <c r="A38" s="242" t="s">
        <v>384</v>
      </c>
      <c r="B38">
        <v>0</v>
      </c>
      <c r="C38">
        <v>0</v>
      </c>
      <c r="D38">
        <v>8.4</v>
      </c>
      <c r="E38">
        <v>6.7</v>
      </c>
      <c r="F38">
        <v>0</v>
      </c>
      <c r="G38">
        <v>0</v>
      </c>
    </row>
    <row r="39" spans="1:7" ht="15" x14ac:dyDescent="0.25">
      <c r="A39" s="242" t="s">
        <v>294</v>
      </c>
      <c r="B39">
        <v>0</v>
      </c>
      <c r="C39">
        <v>0</v>
      </c>
      <c r="D39">
        <v>0</v>
      </c>
      <c r="E39">
        <v>4.5</v>
      </c>
      <c r="F39">
        <v>0</v>
      </c>
      <c r="G39">
        <v>0</v>
      </c>
    </row>
    <row r="40" spans="1:7" ht="15" x14ac:dyDescent="0.25">
      <c r="A40" s="242" t="s">
        <v>295</v>
      </c>
      <c r="B40">
        <v>286.8</v>
      </c>
      <c r="C40">
        <v>234.2</v>
      </c>
      <c r="D40">
        <v>120.1</v>
      </c>
      <c r="E40">
        <v>114.3</v>
      </c>
      <c r="F40">
        <v>0</v>
      </c>
      <c r="G40">
        <v>0</v>
      </c>
    </row>
    <row r="41" spans="1:7" ht="15" x14ac:dyDescent="0.25">
      <c r="A41" s="242" t="s">
        <v>296</v>
      </c>
      <c r="B41">
        <v>55.3</v>
      </c>
      <c r="C41">
        <v>49</v>
      </c>
      <c r="D41">
        <v>24.4</v>
      </c>
      <c r="E41">
        <v>51.6</v>
      </c>
      <c r="F41">
        <v>0</v>
      </c>
      <c r="G41">
        <v>0</v>
      </c>
    </row>
    <row r="42" spans="1:7" ht="15" x14ac:dyDescent="0.25">
      <c r="A42" s="242" t="s">
        <v>297</v>
      </c>
      <c r="B42">
        <v>2.2999999999999998</v>
      </c>
      <c r="C42">
        <v>2.6</v>
      </c>
      <c r="D42">
        <v>4.8</v>
      </c>
      <c r="E42">
        <v>2.8</v>
      </c>
      <c r="F42">
        <v>0</v>
      </c>
      <c r="G42">
        <v>0</v>
      </c>
    </row>
    <row r="43" spans="1:7" ht="15" x14ac:dyDescent="0.25">
      <c r="A43" s="242" t="s">
        <v>298</v>
      </c>
      <c r="B43">
        <v>4163</v>
      </c>
      <c r="C43">
        <v>5673.3</v>
      </c>
      <c r="D43">
        <v>1541.1</v>
      </c>
      <c r="E43">
        <v>2272.3000000000002</v>
      </c>
      <c r="F43">
        <v>311</v>
      </c>
      <c r="G43">
        <v>0</v>
      </c>
    </row>
    <row r="44" spans="1:7" ht="15" x14ac:dyDescent="0.25">
      <c r="A44" s="242" t="s">
        <v>299</v>
      </c>
      <c r="B44">
        <v>6</v>
      </c>
      <c r="C44">
        <v>182</v>
      </c>
      <c r="D44">
        <v>20.9</v>
      </c>
      <c r="E44">
        <v>29.5</v>
      </c>
      <c r="F44">
        <v>0</v>
      </c>
      <c r="G44">
        <v>0</v>
      </c>
    </row>
    <row r="45" spans="1:7" ht="15" x14ac:dyDescent="0.25">
      <c r="A45" s="242" t="s">
        <v>300</v>
      </c>
      <c r="B45">
        <v>152.1</v>
      </c>
      <c r="C45">
        <v>192.5</v>
      </c>
      <c r="D45">
        <v>31.2</v>
      </c>
      <c r="E45">
        <v>65.599999999999994</v>
      </c>
      <c r="F45">
        <v>0</v>
      </c>
      <c r="G45">
        <v>0</v>
      </c>
    </row>
    <row r="46" spans="1:7" ht="15" x14ac:dyDescent="0.25">
      <c r="A46" s="242" t="s">
        <v>302</v>
      </c>
      <c r="B46">
        <v>132</v>
      </c>
      <c r="C46">
        <v>102.7</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15.4</v>
      </c>
      <c r="D48">
        <v>7.9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9011.2000000000007</v>
      </c>
      <c r="C51">
        <v>22015.8</v>
      </c>
      <c r="D51">
        <v>3695.6</v>
      </c>
      <c r="E51">
        <v>5144.8999999999996</v>
      </c>
      <c r="F51">
        <v>311</v>
      </c>
      <c r="G51">
        <v>0</v>
      </c>
    </row>
    <row r="52" spans="1:7" ht="15" x14ac:dyDescent="0.25">
      <c r="A52" s="242" t="s">
        <v>306</v>
      </c>
      <c r="B52">
        <v>1388.5</v>
      </c>
      <c r="C52">
        <v>2623.9</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10399.700000000001</v>
      </c>
      <c r="C54">
        <v>24639.7</v>
      </c>
      <c r="D54">
        <v>3695.6</v>
      </c>
      <c r="E54">
        <v>5144.8999999999996</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479.3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7200-8E0F-4204-8CDD-A83C5A84B61E}">
  <dimension ref="A1:G57"/>
  <sheetViews>
    <sheetView topLeftCell="A19" workbookViewId="0">
      <selection activeCell="K30" sqref="K30"/>
    </sheetView>
  </sheetViews>
  <sheetFormatPr defaultRowHeight="13.2" x14ac:dyDescent="0.25"/>
  <cols>
    <col min="1" max="1" width="25.5546875" customWidth="1"/>
    <col min="2" max="2" width="13" customWidth="1"/>
    <col min="3" max="3" width="10.6640625" customWidth="1"/>
    <col min="4" max="4" width="11.6640625" customWidth="1"/>
    <col min="5" max="5" width="14.33203125" customWidth="1"/>
    <col min="6" max="6" width="11.109375" customWidth="1"/>
  </cols>
  <sheetData>
    <row r="1" spans="1:7" ht="15" x14ac:dyDescent="0.25">
      <c r="A1" s="53" t="s">
        <v>564</v>
      </c>
    </row>
    <row r="2" spans="1:7" ht="15" x14ac:dyDescent="0.25">
      <c r="A2" s="53" t="s">
        <v>565</v>
      </c>
    </row>
    <row r="3" spans="1:7" ht="15" x14ac:dyDescent="0.25">
      <c r="A3" s="53" t="s">
        <v>807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105.2</v>
      </c>
      <c r="C12">
        <v>0.1</v>
      </c>
      <c r="D12">
        <v>0.1</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v>0.1</v>
      </c>
      <c r="E14" t="s">
        <v>160</v>
      </c>
      <c r="F14">
        <v>0</v>
      </c>
      <c r="G14">
        <v>0</v>
      </c>
    </row>
    <row r="15" spans="1:7" ht="15" x14ac:dyDescent="0.25">
      <c r="A15" s="53" t="s">
        <v>27</v>
      </c>
    </row>
    <row r="16" spans="1:7" ht="15" x14ac:dyDescent="0.25">
      <c r="A16" s="53" t="s">
        <v>270</v>
      </c>
      <c r="B16">
        <v>807.6</v>
      </c>
      <c r="C16">
        <v>1626</v>
      </c>
      <c r="D16">
        <v>446</v>
      </c>
      <c r="E16">
        <v>556.20000000000005</v>
      </c>
      <c r="F16">
        <v>0</v>
      </c>
      <c r="G16">
        <v>0</v>
      </c>
    </row>
    <row r="17" spans="1:7" ht="15" x14ac:dyDescent="0.25">
      <c r="A17" s="53" t="s">
        <v>27</v>
      </c>
    </row>
    <row r="18" spans="1:7" ht="15" x14ac:dyDescent="0.25">
      <c r="A18" s="53" t="s">
        <v>271</v>
      </c>
      <c r="B18">
        <v>77</v>
      </c>
      <c r="C18">
        <v>150.9</v>
      </c>
      <c r="D18">
        <v>19.899999999999999</v>
      </c>
      <c r="E18">
        <v>34</v>
      </c>
      <c r="F18">
        <v>0</v>
      </c>
      <c r="G18">
        <v>0</v>
      </c>
    </row>
    <row r="19" spans="1:7" ht="15" x14ac:dyDescent="0.25">
      <c r="A19" s="53" t="s">
        <v>27</v>
      </c>
    </row>
    <row r="20" spans="1:7" ht="15" x14ac:dyDescent="0.25">
      <c r="A20" s="53" t="s">
        <v>272</v>
      </c>
      <c r="B20">
        <v>2405.1</v>
      </c>
      <c r="C20">
        <v>11152.8</v>
      </c>
      <c r="D20">
        <v>991</v>
      </c>
      <c r="E20">
        <v>773.6</v>
      </c>
      <c r="F20">
        <v>0</v>
      </c>
      <c r="G20">
        <v>0</v>
      </c>
    </row>
    <row r="21" spans="1:7" ht="15" x14ac:dyDescent="0.25">
      <c r="A21" s="53" t="s">
        <v>27</v>
      </c>
    </row>
    <row r="22" spans="1:7" ht="15" x14ac:dyDescent="0.25">
      <c r="A22" s="53" t="s">
        <v>273</v>
      </c>
      <c r="B22">
        <v>45.2</v>
      </c>
      <c r="C22">
        <v>75.599999999999994</v>
      </c>
      <c r="D22">
        <v>33.5</v>
      </c>
      <c r="E22">
        <v>2.5</v>
      </c>
      <c r="F22">
        <v>0</v>
      </c>
      <c r="G22">
        <v>0</v>
      </c>
    </row>
    <row r="23" spans="1:7" ht="15" x14ac:dyDescent="0.25">
      <c r="A23" s="53" t="s">
        <v>274</v>
      </c>
      <c r="B23">
        <v>23.6</v>
      </c>
      <c r="C23">
        <v>2.1</v>
      </c>
      <c r="D23" t="s">
        <v>160</v>
      </c>
      <c r="E23">
        <v>1.5</v>
      </c>
      <c r="F23">
        <v>0</v>
      </c>
      <c r="G23">
        <v>0</v>
      </c>
    </row>
    <row r="24" spans="1:7" ht="15" x14ac:dyDescent="0.25">
      <c r="A24" s="53" t="s">
        <v>275</v>
      </c>
      <c r="B24">
        <v>12.9</v>
      </c>
      <c r="C24">
        <v>70.8</v>
      </c>
      <c r="D24">
        <v>1.3</v>
      </c>
      <c r="E24">
        <v>0.9</v>
      </c>
      <c r="F24">
        <v>0</v>
      </c>
      <c r="G24">
        <v>0</v>
      </c>
    </row>
    <row r="25" spans="1:7" ht="15" x14ac:dyDescent="0.25">
      <c r="A25" s="53" t="s">
        <v>276</v>
      </c>
      <c r="B25">
        <v>0.2</v>
      </c>
      <c r="C25">
        <v>1.5</v>
      </c>
      <c r="D25">
        <v>0.8</v>
      </c>
      <c r="E25">
        <v>0</v>
      </c>
      <c r="F25">
        <v>0</v>
      </c>
      <c r="G25">
        <v>0</v>
      </c>
    </row>
    <row r="26" spans="1:7" ht="15" x14ac:dyDescent="0.25">
      <c r="A26" s="53" t="s">
        <v>278</v>
      </c>
      <c r="B26">
        <v>0</v>
      </c>
      <c r="C26">
        <v>0</v>
      </c>
      <c r="D26">
        <v>0</v>
      </c>
      <c r="E26">
        <v>0.1</v>
      </c>
      <c r="F26">
        <v>0</v>
      </c>
      <c r="G26">
        <v>0</v>
      </c>
    </row>
    <row r="27" spans="1:7" ht="15" x14ac:dyDescent="0.25">
      <c r="A27" s="53" t="s">
        <v>279</v>
      </c>
      <c r="B27">
        <v>8.6</v>
      </c>
      <c r="C27">
        <v>1.2</v>
      </c>
      <c r="D27">
        <v>0.7</v>
      </c>
      <c r="E27">
        <v>0</v>
      </c>
      <c r="F27">
        <v>0</v>
      </c>
      <c r="G27">
        <v>0</v>
      </c>
    </row>
    <row r="28" spans="1:7" ht="15" x14ac:dyDescent="0.25">
      <c r="A28" s="53" t="s">
        <v>280</v>
      </c>
      <c r="B28">
        <v>0</v>
      </c>
      <c r="C28">
        <v>0</v>
      </c>
      <c r="D28" t="s">
        <v>160</v>
      </c>
      <c r="E28">
        <v>0</v>
      </c>
      <c r="F28">
        <v>0</v>
      </c>
      <c r="G28">
        <v>0</v>
      </c>
    </row>
    <row r="29" spans="1:7" ht="15" x14ac:dyDescent="0.25">
      <c r="A29" s="53" t="s">
        <v>281</v>
      </c>
      <c r="B29">
        <v>0</v>
      </c>
      <c r="C29">
        <v>0</v>
      </c>
      <c r="D29">
        <v>30.7</v>
      </c>
      <c r="E29">
        <v>0</v>
      </c>
      <c r="F29">
        <v>0</v>
      </c>
      <c r="G29">
        <v>0</v>
      </c>
    </row>
    <row r="30" spans="1:7" ht="15" x14ac:dyDescent="0.25">
      <c r="A30" s="53" t="s">
        <v>27</v>
      </c>
    </row>
    <row r="31" spans="1:7" ht="15" x14ac:dyDescent="0.25">
      <c r="A31" s="53" t="s">
        <v>286</v>
      </c>
      <c r="B31">
        <v>5860.4</v>
      </c>
      <c r="C31">
        <v>8852.9</v>
      </c>
      <c r="D31">
        <v>1586.2</v>
      </c>
      <c r="E31">
        <v>3090.2</v>
      </c>
      <c r="F31">
        <v>311</v>
      </c>
      <c r="G31">
        <v>0</v>
      </c>
    </row>
    <row r="32" spans="1:7" ht="15" x14ac:dyDescent="0.25">
      <c r="A32" s="53" t="s">
        <v>287</v>
      </c>
      <c r="B32">
        <v>8</v>
      </c>
      <c r="C32">
        <v>5.5</v>
      </c>
      <c r="D32">
        <v>4.4000000000000004</v>
      </c>
      <c r="E32">
        <v>6.3</v>
      </c>
      <c r="F32">
        <v>0</v>
      </c>
      <c r="G32">
        <v>0</v>
      </c>
    </row>
    <row r="33" spans="1:7" ht="15" x14ac:dyDescent="0.25">
      <c r="A33" s="53" t="s">
        <v>288</v>
      </c>
      <c r="B33">
        <v>213.1</v>
      </c>
      <c r="C33">
        <v>392.4</v>
      </c>
      <c r="D33">
        <v>11.8</v>
      </c>
      <c r="E33">
        <v>103.2</v>
      </c>
      <c r="F33">
        <v>0</v>
      </c>
      <c r="G33">
        <v>0</v>
      </c>
    </row>
    <row r="34" spans="1:7" ht="15" x14ac:dyDescent="0.25">
      <c r="A34" s="53" t="s">
        <v>289</v>
      </c>
      <c r="B34">
        <v>25.2</v>
      </c>
      <c r="C34">
        <v>814.1</v>
      </c>
      <c r="D34">
        <v>24.7</v>
      </c>
      <c r="E34">
        <v>107.3</v>
      </c>
      <c r="F34">
        <v>0</v>
      </c>
      <c r="G34">
        <v>0</v>
      </c>
    </row>
    <row r="35" spans="1:7" ht="15" x14ac:dyDescent="0.25">
      <c r="A35" s="53" t="s">
        <v>290</v>
      </c>
      <c r="B35">
        <v>293</v>
      </c>
      <c r="C35">
        <v>851.9</v>
      </c>
      <c r="D35">
        <v>19.8</v>
      </c>
      <c r="E35">
        <v>350.3</v>
      </c>
      <c r="F35">
        <v>0</v>
      </c>
      <c r="G35">
        <v>0</v>
      </c>
    </row>
    <row r="36" spans="1:7" ht="15" x14ac:dyDescent="0.25">
      <c r="A36" s="53" t="s">
        <v>291</v>
      </c>
      <c r="B36">
        <v>11</v>
      </c>
      <c r="C36">
        <v>0</v>
      </c>
      <c r="D36">
        <v>23.1</v>
      </c>
      <c r="E36">
        <v>30.6</v>
      </c>
      <c r="F36">
        <v>0</v>
      </c>
      <c r="G36">
        <v>0</v>
      </c>
    </row>
    <row r="37" spans="1:7" ht="15" x14ac:dyDescent="0.25">
      <c r="A37" s="53" t="s">
        <v>293</v>
      </c>
      <c r="B37">
        <v>306.89999999999998</v>
      </c>
      <c r="C37">
        <v>581.20000000000005</v>
      </c>
      <c r="D37">
        <v>13.3</v>
      </c>
      <c r="E37">
        <v>138.80000000000001</v>
      </c>
      <c r="F37">
        <v>0</v>
      </c>
      <c r="G37">
        <v>0</v>
      </c>
    </row>
    <row r="38" spans="1:7" ht="15" x14ac:dyDescent="0.25">
      <c r="A38" s="53" t="s">
        <v>384</v>
      </c>
      <c r="B38">
        <v>0</v>
      </c>
      <c r="C38">
        <v>0</v>
      </c>
      <c r="D38">
        <v>3.7</v>
      </c>
      <c r="E38">
        <v>6.7</v>
      </c>
      <c r="F38">
        <v>0</v>
      </c>
      <c r="G38">
        <v>0</v>
      </c>
    </row>
    <row r="39" spans="1:7" ht="15" x14ac:dyDescent="0.25">
      <c r="A39" s="53" t="s">
        <v>294</v>
      </c>
      <c r="B39">
        <v>0</v>
      </c>
      <c r="C39">
        <v>0</v>
      </c>
      <c r="D39">
        <v>0</v>
      </c>
      <c r="E39">
        <v>4.5</v>
      </c>
      <c r="F39">
        <v>0</v>
      </c>
      <c r="G39">
        <v>0</v>
      </c>
    </row>
    <row r="40" spans="1:7" ht="15" x14ac:dyDescent="0.25">
      <c r="A40" s="53" t="s">
        <v>295</v>
      </c>
      <c r="B40">
        <v>279.7</v>
      </c>
      <c r="C40">
        <v>224.2</v>
      </c>
      <c r="D40">
        <v>120.1</v>
      </c>
      <c r="E40">
        <v>114.3</v>
      </c>
      <c r="F40">
        <v>0</v>
      </c>
      <c r="G40">
        <v>0</v>
      </c>
    </row>
    <row r="41" spans="1:7" ht="15" x14ac:dyDescent="0.25">
      <c r="A41" s="53" t="s">
        <v>296</v>
      </c>
      <c r="B41">
        <v>62.2</v>
      </c>
      <c r="C41">
        <v>51.6</v>
      </c>
      <c r="D41">
        <v>17.3</v>
      </c>
      <c r="E41">
        <v>44.4</v>
      </c>
      <c r="F41">
        <v>0</v>
      </c>
      <c r="G41">
        <v>0</v>
      </c>
    </row>
    <row r="42" spans="1:7" ht="15" x14ac:dyDescent="0.25">
      <c r="A42" s="53" t="s">
        <v>297</v>
      </c>
      <c r="B42">
        <v>1.5</v>
      </c>
      <c r="C42">
        <v>2.6</v>
      </c>
      <c r="D42">
        <v>4.0999999999999996</v>
      </c>
      <c r="E42">
        <v>2.8</v>
      </c>
      <c r="F42">
        <v>0</v>
      </c>
      <c r="G42">
        <v>0</v>
      </c>
    </row>
    <row r="43" spans="1:7" ht="15" x14ac:dyDescent="0.25">
      <c r="A43" s="53" t="s">
        <v>298</v>
      </c>
      <c r="B43">
        <v>4369.7</v>
      </c>
      <c r="C43">
        <v>5455.8</v>
      </c>
      <c r="D43">
        <v>1224.7</v>
      </c>
      <c r="E43">
        <v>1996.9</v>
      </c>
      <c r="F43">
        <v>311</v>
      </c>
      <c r="G43">
        <v>0</v>
      </c>
    </row>
    <row r="44" spans="1:7" ht="15" x14ac:dyDescent="0.25">
      <c r="A44" s="53" t="s">
        <v>299</v>
      </c>
      <c r="B44">
        <v>6</v>
      </c>
      <c r="C44">
        <v>182</v>
      </c>
      <c r="D44">
        <v>20.9</v>
      </c>
      <c r="E44">
        <v>29.5</v>
      </c>
      <c r="F44">
        <v>0</v>
      </c>
      <c r="G44">
        <v>0</v>
      </c>
    </row>
    <row r="45" spans="1:7" ht="15" x14ac:dyDescent="0.25">
      <c r="A45" s="53" t="s">
        <v>300</v>
      </c>
      <c r="B45">
        <v>152.1</v>
      </c>
      <c r="C45">
        <v>173.5</v>
      </c>
      <c r="D45">
        <v>31.2</v>
      </c>
      <c r="E45">
        <v>65.599999999999994</v>
      </c>
      <c r="F45">
        <v>0</v>
      </c>
      <c r="G45">
        <v>0</v>
      </c>
    </row>
    <row r="46" spans="1:7" ht="15" x14ac:dyDescent="0.25">
      <c r="A46" s="53" t="s">
        <v>302</v>
      </c>
      <c r="B46">
        <v>132</v>
      </c>
      <c r="C46">
        <v>102.7</v>
      </c>
      <c r="D46">
        <v>34.799999999999997</v>
      </c>
      <c r="E46">
        <v>57.3</v>
      </c>
      <c r="F46">
        <v>0</v>
      </c>
      <c r="G46">
        <v>0</v>
      </c>
    </row>
    <row r="47" spans="1:7" ht="15" x14ac:dyDescent="0.25">
      <c r="A47" s="53" t="s">
        <v>385</v>
      </c>
      <c r="B47">
        <v>0</v>
      </c>
      <c r="C47">
        <v>0</v>
      </c>
      <c r="D47">
        <v>0</v>
      </c>
      <c r="E47">
        <v>1</v>
      </c>
      <c r="F47">
        <v>0</v>
      </c>
      <c r="G47">
        <v>0</v>
      </c>
    </row>
    <row r="48" spans="1:7" ht="15" x14ac:dyDescent="0.25">
      <c r="A48" s="53" t="s">
        <v>303</v>
      </c>
      <c r="B48">
        <v>0</v>
      </c>
      <c r="C48">
        <v>15.4</v>
      </c>
      <c r="D48">
        <v>3.9</v>
      </c>
      <c r="E48">
        <v>5.8</v>
      </c>
      <c r="F48">
        <v>0</v>
      </c>
      <c r="G48">
        <v>0</v>
      </c>
    </row>
    <row r="49" spans="1:7" ht="15" x14ac:dyDescent="0.25">
      <c r="A49" s="53" t="s">
        <v>304</v>
      </c>
      <c r="B49">
        <v>0</v>
      </c>
      <c r="C49">
        <v>0</v>
      </c>
      <c r="D49">
        <v>28.5</v>
      </c>
      <c r="E49">
        <v>24.8</v>
      </c>
      <c r="F49">
        <v>0</v>
      </c>
      <c r="G49">
        <v>0</v>
      </c>
    </row>
    <row r="50" spans="1:7" ht="15" x14ac:dyDescent="0.25">
      <c r="A50" s="53" t="s">
        <v>573</v>
      </c>
      <c r="B50" t="s">
        <v>109</v>
      </c>
      <c r="C50" t="s">
        <v>443</v>
      </c>
      <c r="D50" t="s">
        <v>118</v>
      </c>
      <c r="E50" t="s">
        <v>118</v>
      </c>
      <c r="F50" t="s">
        <v>118</v>
      </c>
      <c r="G50" t="s">
        <v>108</v>
      </c>
    </row>
    <row r="51" spans="1:7" ht="15" x14ac:dyDescent="0.25">
      <c r="A51" s="53" t="s">
        <v>305</v>
      </c>
      <c r="B51">
        <v>9300.4</v>
      </c>
      <c r="C51">
        <v>21858.3</v>
      </c>
      <c r="D51">
        <v>3076.6</v>
      </c>
      <c r="E51">
        <v>4456.3999999999996</v>
      </c>
      <c r="F51">
        <v>311</v>
      </c>
      <c r="G51">
        <v>0</v>
      </c>
    </row>
    <row r="52" spans="1:7" ht="15" x14ac:dyDescent="0.25">
      <c r="A52" s="53" t="s">
        <v>306</v>
      </c>
      <c r="B52">
        <v>1454.2</v>
      </c>
      <c r="C52">
        <v>2579.5</v>
      </c>
      <c r="D52">
        <v>0</v>
      </c>
      <c r="E52">
        <v>0</v>
      </c>
      <c r="F52">
        <v>0</v>
      </c>
      <c r="G52">
        <v>0</v>
      </c>
    </row>
    <row r="53" spans="1:7" ht="15" x14ac:dyDescent="0.25">
      <c r="A53" s="53" t="s">
        <v>573</v>
      </c>
      <c r="B53" t="s">
        <v>109</v>
      </c>
      <c r="C53" t="s">
        <v>443</v>
      </c>
      <c r="D53" t="s">
        <v>118</v>
      </c>
      <c r="E53" t="s">
        <v>118</v>
      </c>
      <c r="F53" t="s">
        <v>118</v>
      </c>
      <c r="G53" t="s">
        <v>108</v>
      </c>
    </row>
    <row r="54" spans="1:7" ht="15" x14ac:dyDescent="0.25">
      <c r="A54" s="53" t="s">
        <v>307</v>
      </c>
      <c r="B54">
        <v>10754.6</v>
      </c>
      <c r="C54">
        <v>24437.8</v>
      </c>
      <c r="D54">
        <v>3076.6</v>
      </c>
      <c r="E54">
        <v>4456.3999999999996</v>
      </c>
      <c r="F54">
        <v>311</v>
      </c>
      <c r="G54">
        <v>0</v>
      </c>
    </row>
    <row r="55" spans="1:7" ht="15" x14ac:dyDescent="0.25">
      <c r="A55" s="53" t="s">
        <v>308</v>
      </c>
      <c r="B55" t="s">
        <v>25</v>
      </c>
      <c r="C55" t="s">
        <v>25</v>
      </c>
      <c r="D55">
        <v>0</v>
      </c>
      <c r="E55">
        <v>0</v>
      </c>
      <c r="F55" t="s">
        <v>25</v>
      </c>
      <c r="G55" t="s">
        <v>25</v>
      </c>
    </row>
    <row r="56" spans="1:7" ht="15" x14ac:dyDescent="0.25">
      <c r="A56" s="53" t="s">
        <v>309</v>
      </c>
      <c r="B56">
        <v>0</v>
      </c>
      <c r="C56">
        <v>339.8</v>
      </c>
      <c r="D56" t="s">
        <v>25</v>
      </c>
      <c r="E56" t="s">
        <v>25</v>
      </c>
      <c r="F56">
        <v>0</v>
      </c>
      <c r="G56">
        <v>0</v>
      </c>
    </row>
    <row r="57" spans="1:7" ht="15" x14ac:dyDescent="0.25">
      <c r="A57" s="53" t="s">
        <v>573</v>
      </c>
      <c r="B57" t="s">
        <v>109</v>
      </c>
      <c r="C57" t="s">
        <v>443</v>
      </c>
      <c r="D57" t="s">
        <v>118</v>
      </c>
      <c r="E57" t="s">
        <v>118</v>
      </c>
      <c r="F57" t="s">
        <v>118</v>
      </c>
      <c r="G57" t="s">
        <v>108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D633-4D2F-42A8-BEB6-BB1BA583D8EE}">
  <dimension ref="A1:G71"/>
  <sheetViews>
    <sheetView topLeftCell="A20" workbookViewId="0">
      <selection activeCell="A9" sqref="A9:A71"/>
    </sheetView>
  </sheetViews>
  <sheetFormatPr defaultRowHeight="13.2" x14ac:dyDescent="0.25"/>
  <cols>
    <col min="1" max="1" width="28.33203125" customWidth="1"/>
    <col min="2" max="2" width="11.33203125" customWidth="1"/>
    <col min="6" max="6" width="11.88671875" customWidth="1"/>
    <col min="7" max="7" width="12.21875" customWidth="1"/>
  </cols>
  <sheetData>
    <row r="1" spans="1:7" ht="15" x14ac:dyDescent="0.25">
      <c r="A1" s="242" t="s">
        <v>564</v>
      </c>
    </row>
    <row r="2" spans="1:7" ht="15" x14ac:dyDescent="0.25">
      <c r="A2" s="242" t="s">
        <v>565</v>
      </c>
    </row>
    <row r="3" spans="1:7" ht="15" x14ac:dyDescent="0.25">
      <c r="A3" s="242" t="s">
        <v>972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26</v>
      </c>
      <c r="D12">
        <v>31</v>
      </c>
      <c r="E12">
        <v>41.4</v>
      </c>
      <c r="F12">
        <v>0</v>
      </c>
      <c r="G12">
        <v>0</v>
      </c>
    </row>
    <row r="13" spans="1:7" ht="15" x14ac:dyDescent="0.25">
      <c r="A13" s="242" t="s">
        <v>823</v>
      </c>
      <c r="B13">
        <v>0</v>
      </c>
      <c r="C13">
        <v>0</v>
      </c>
      <c r="D13">
        <v>0</v>
      </c>
      <c r="E13">
        <v>0.8</v>
      </c>
      <c r="F13">
        <v>0</v>
      </c>
      <c r="G13">
        <v>0</v>
      </c>
    </row>
    <row r="14" spans="1:7" ht="15" x14ac:dyDescent="0.25">
      <c r="A14" s="242" t="s">
        <v>838</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25.7</v>
      </c>
      <c r="D16">
        <v>0</v>
      </c>
      <c r="E16">
        <v>24.8</v>
      </c>
      <c r="F16">
        <v>0</v>
      </c>
      <c r="G16">
        <v>0</v>
      </c>
    </row>
    <row r="17" spans="1:7" ht="15" x14ac:dyDescent="0.25">
      <c r="A17" s="242" t="s">
        <v>943</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2584.3000000000002</v>
      </c>
      <c r="C20">
        <v>1940.8</v>
      </c>
      <c r="D20">
        <v>5568.7</v>
      </c>
      <c r="E20">
        <v>3330.9</v>
      </c>
      <c r="F20">
        <v>487.5</v>
      </c>
      <c r="G20">
        <v>0</v>
      </c>
    </row>
    <row r="21" spans="1:7" ht="15" x14ac:dyDescent="0.25">
      <c r="A21" s="242" t="s">
        <v>27</v>
      </c>
    </row>
    <row r="22" spans="1:7" ht="15" x14ac:dyDescent="0.25">
      <c r="A22" s="242" t="s">
        <v>271</v>
      </c>
      <c r="B22">
        <v>375.2</v>
      </c>
      <c r="C22">
        <v>31.5</v>
      </c>
      <c r="D22">
        <v>850.9</v>
      </c>
      <c r="E22">
        <v>361.2</v>
      </c>
      <c r="F22">
        <v>0</v>
      </c>
      <c r="G22">
        <v>0</v>
      </c>
    </row>
    <row r="23" spans="1:7" ht="15" x14ac:dyDescent="0.25">
      <c r="A23" s="242" t="s">
        <v>27</v>
      </c>
    </row>
    <row r="24" spans="1:7" ht="15" x14ac:dyDescent="0.25">
      <c r="A24" s="242" t="s">
        <v>272</v>
      </c>
      <c r="B24">
        <v>53.6</v>
      </c>
      <c r="C24">
        <v>3713.5</v>
      </c>
      <c r="D24">
        <v>2072.6999999999998</v>
      </c>
      <c r="E24">
        <v>4883.7</v>
      </c>
      <c r="F24">
        <v>0</v>
      </c>
      <c r="G24">
        <v>0</v>
      </c>
    </row>
    <row r="25" spans="1:7" ht="15" x14ac:dyDescent="0.25">
      <c r="A25" s="242" t="s">
        <v>27</v>
      </c>
    </row>
    <row r="26" spans="1:7" ht="15" x14ac:dyDescent="0.25">
      <c r="A26" s="242" t="s">
        <v>273</v>
      </c>
      <c r="B26">
        <v>943.9</v>
      </c>
      <c r="C26">
        <v>333.9</v>
      </c>
      <c r="D26">
        <v>1770</v>
      </c>
      <c r="E26">
        <v>934.3</v>
      </c>
      <c r="F26">
        <v>0</v>
      </c>
      <c r="G26">
        <v>0</v>
      </c>
    </row>
    <row r="27" spans="1:7" ht="15" x14ac:dyDescent="0.25">
      <c r="A27" s="242" t="s">
        <v>862</v>
      </c>
      <c r="B27">
        <v>0.1</v>
      </c>
      <c r="C27">
        <v>0</v>
      </c>
      <c r="D27">
        <v>0</v>
      </c>
      <c r="E27">
        <v>0</v>
      </c>
      <c r="F27">
        <v>0</v>
      </c>
      <c r="G27">
        <v>0</v>
      </c>
    </row>
    <row r="28" spans="1:7" ht="15" x14ac:dyDescent="0.25">
      <c r="A28" s="242" t="s">
        <v>274</v>
      </c>
      <c r="B28">
        <v>1.2</v>
      </c>
      <c r="C28">
        <v>1.4</v>
      </c>
      <c r="D28">
        <v>9.5</v>
      </c>
      <c r="E28">
        <v>118.9</v>
      </c>
      <c r="F28">
        <v>0</v>
      </c>
      <c r="G28">
        <v>0</v>
      </c>
    </row>
    <row r="29" spans="1:7" ht="15" x14ac:dyDescent="0.25">
      <c r="A29" s="242" t="s">
        <v>854</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639.6</v>
      </c>
      <c r="C31">
        <v>326.2</v>
      </c>
      <c r="D31">
        <v>1271.3</v>
      </c>
      <c r="E31">
        <v>387.9</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898</v>
      </c>
      <c r="B34">
        <v>0.1</v>
      </c>
      <c r="C34">
        <v>0</v>
      </c>
      <c r="D34">
        <v>0</v>
      </c>
      <c r="E34">
        <v>0</v>
      </c>
      <c r="F34">
        <v>0</v>
      </c>
      <c r="G34">
        <v>0</v>
      </c>
    </row>
    <row r="35" spans="1:7" ht="15" x14ac:dyDescent="0.25">
      <c r="A35" s="242" t="s">
        <v>279</v>
      </c>
      <c r="B35">
        <v>26.8</v>
      </c>
      <c r="C35">
        <v>5.7</v>
      </c>
      <c r="D35">
        <v>37.200000000000003</v>
      </c>
      <c r="E35">
        <v>5.9</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60.7</v>
      </c>
      <c r="C39">
        <v>2.4</v>
      </c>
      <c r="D39">
        <v>120.8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55.8</v>
      </c>
      <c r="C41">
        <v>0</v>
      </c>
      <c r="D41">
        <v>120.8</v>
      </c>
      <c r="E41">
        <v>181.8</v>
      </c>
      <c r="F41">
        <v>0</v>
      </c>
      <c r="G41">
        <v>0</v>
      </c>
    </row>
    <row r="42" spans="1:7" ht="15" x14ac:dyDescent="0.25">
      <c r="A42" s="242" t="s">
        <v>27</v>
      </c>
    </row>
    <row r="43" spans="1:7" ht="15" x14ac:dyDescent="0.25">
      <c r="A43" s="242" t="s">
        <v>286</v>
      </c>
      <c r="B43">
        <v>7506.8</v>
      </c>
      <c r="C43">
        <v>6655.7</v>
      </c>
      <c r="D43">
        <v>21417.7</v>
      </c>
      <c r="E43">
        <v>13938.2</v>
      </c>
      <c r="F43">
        <v>1483.5</v>
      </c>
      <c r="G43">
        <v>112</v>
      </c>
    </row>
    <row r="44" spans="1:7" ht="15" x14ac:dyDescent="0.25">
      <c r="A44" s="242" t="s">
        <v>287</v>
      </c>
      <c r="B44">
        <v>3.5</v>
      </c>
      <c r="C44">
        <v>4</v>
      </c>
      <c r="D44">
        <v>26.6</v>
      </c>
      <c r="E44">
        <v>24.1</v>
      </c>
      <c r="F44">
        <v>0</v>
      </c>
      <c r="G44">
        <v>0</v>
      </c>
    </row>
    <row r="45" spans="1:7" ht="15" x14ac:dyDescent="0.25">
      <c r="A45" s="242" t="s">
        <v>288</v>
      </c>
      <c r="B45">
        <v>171.5</v>
      </c>
      <c r="C45">
        <v>193.8</v>
      </c>
      <c r="D45">
        <v>135.4</v>
      </c>
      <c r="E45">
        <v>359.9</v>
      </c>
      <c r="F45">
        <v>0</v>
      </c>
      <c r="G45">
        <v>0</v>
      </c>
    </row>
    <row r="46" spans="1:7" ht="15" x14ac:dyDescent="0.25">
      <c r="A46" s="242" t="s">
        <v>289</v>
      </c>
      <c r="B46">
        <v>144.4</v>
      </c>
      <c r="C46">
        <v>135.4</v>
      </c>
      <c r="D46">
        <v>861.7</v>
      </c>
      <c r="E46">
        <v>376.9</v>
      </c>
      <c r="F46">
        <v>0</v>
      </c>
      <c r="G46">
        <v>0</v>
      </c>
    </row>
    <row r="47" spans="1:7" ht="15" x14ac:dyDescent="0.25">
      <c r="A47" s="242" t="s">
        <v>310</v>
      </c>
      <c r="B47">
        <v>0</v>
      </c>
      <c r="C47">
        <v>0</v>
      </c>
      <c r="D47">
        <v>0</v>
      </c>
      <c r="E47">
        <v>6.5</v>
      </c>
      <c r="F47">
        <v>0</v>
      </c>
      <c r="G47">
        <v>0</v>
      </c>
    </row>
    <row r="48" spans="1:7" ht="15" x14ac:dyDescent="0.25">
      <c r="A48" s="242" t="s">
        <v>290</v>
      </c>
      <c r="B48">
        <v>704.6</v>
      </c>
      <c r="C48">
        <v>551.20000000000005</v>
      </c>
      <c r="D48">
        <v>4061.1</v>
      </c>
      <c r="E48">
        <v>1340.7</v>
      </c>
      <c r="F48">
        <v>0</v>
      </c>
      <c r="G48">
        <v>0</v>
      </c>
    </row>
    <row r="49" spans="1:7" ht="15" x14ac:dyDescent="0.25">
      <c r="A49" s="242" t="s">
        <v>291</v>
      </c>
      <c r="B49">
        <v>88</v>
      </c>
      <c r="C49">
        <v>108.7</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111.3</v>
      </c>
      <c r="C51">
        <v>286.39999999999998</v>
      </c>
      <c r="D51">
        <v>615.4</v>
      </c>
      <c r="E51">
        <v>501.2</v>
      </c>
      <c r="F51">
        <v>0</v>
      </c>
      <c r="G51">
        <v>0</v>
      </c>
    </row>
    <row r="52" spans="1:7" ht="15" x14ac:dyDescent="0.25">
      <c r="A52" s="242" t="s">
        <v>384</v>
      </c>
      <c r="B52">
        <v>0</v>
      </c>
      <c r="C52">
        <v>0</v>
      </c>
      <c r="D52">
        <v>9.9</v>
      </c>
      <c r="E52">
        <v>20</v>
      </c>
      <c r="F52">
        <v>0</v>
      </c>
      <c r="G52">
        <v>0</v>
      </c>
    </row>
    <row r="53" spans="1:7" ht="15" x14ac:dyDescent="0.25">
      <c r="A53" s="242" t="s">
        <v>295</v>
      </c>
      <c r="B53">
        <v>315.2</v>
      </c>
      <c r="C53">
        <v>179.8</v>
      </c>
      <c r="D53">
        <v>596.29999999999995</v>
      </c>
      <c r="E53">
        <v>604.70000000000005</v>
      </c>
      <c r="F53">
        <v>7.1</v>
      </c>
      <c r="G53">
        <v>0</v>
      </c>
    </row>
    <row r="54" spans="1:7" ht="15" x14ac:dyDescent="0.25">
      <c r="A54" s="242" t="s">
        <v>296</v>
      </c>
      <c r="B54">
        <v>26.9</v>
      </c>
      <c r="C54">
        <v>57</v>
      </c>
      <c r="D54">
        <v>189.1</v>
      </c>
      <c r="E54">
        <v>145.19999999999999</v>
      </c>
      <c r="F54">
        <v>0</v>
      </c>
      <c r="G54">
        <v>0</v>
      </c>
    </row>
    <row r="55" spans="1:7" ht="15" x14ac:dyDescent="0.25">
      <c r="A55" s="242" t="s">
        <v>297</v>
      </c>
      <c r="B55">
        <v>0.9</v>
      </c>
      <c r="C55">
        <v>1.9</v>
      </c>
      <c r="D55">
        <v>8</v>
      </c>
      <c r="E55">
        <v>11.4</v>
      </c>
      <c r="F55">
        <v>0</v>
      </c>
      <c r="G55">
        <v>0</v>
      </c>
    </row>
    <row r="56" spans="1:7" ht="15" x14ac:dyDescent="0.25">
      <c r="A56" s="242" t="s">
        <v>298</v>
      </c>
      <c r="B56">
        <v>5514.9</v>
      </c>
      <c r="C56">
        <v>4534.1000000000004</v>
      </c>
      <c r="D56">
        <v>13622.7</v>
      </c>
      <c r="E56">
        <v>9328.4</v>
      </c>
      <c r="F56">
        <v>1470.4</v>
      </c>
      <c r="G56">
        <v>112</v>
      </c>
    </row>
    <row r="57" spans="1:7" ht="15" x14ac:dyDescent="0.25">
      <c r="A57" s="242" t="s">
        <v>299</v>
      </c>
      <c r="B57">
        <v>54.8</v>
      </c>
      <c r="C57">
        <v>98.1</v>
      </c>
      <c r="D57">
        <v>149.19999999999999</v>
      </c>
      <c r="E57">
        <v>166.7</v>
      </c>
      <c r="F57">
        <v>6</v>
      </c>
      <c r="G57">
        <v>0</v>
      </c>
    </row>
    <row r="58" spans="1:7" ht="15" x14ac:dyDescent="0.25">
      <c r="A58" s="242" t="s">
        <v>300</v>
      </c>
      <c r="B58">
        <v>107.8</v>
      </c>
      <c r="C58">
        <v>150.1</v>
      </c>
      <c r="D58">
        <v>369.5</v>
      </c>
      <c r="E58">
        <v>216.4</v>
      </c>
      <c r="F58">
        <v>0</v>
      </c>
      <c r="G58">
        <v>0</v>
      </c>
    </row>
    <row r="59" spans="1:7" ht="15" x14ac:dyDescent="0.25">
      <c r="A59" s="242" t="s">
        <v>301</v>
      </c>
      <c r="B59">
        <v>0.3</v>
      </c>
      <c r="C59">
        <v>21.3</v>
      </c>
      <c r="D59">
        <v>0</v>
      </c>
      <c r="E59">
        <v>202.2</v>
      </c>
      <c r="F59">
        <v>0</v>
      </c>
      <c r="G59">
        <v>0</v>
      </c>
    </row>
    <row r="60" spans="1:7" ht="15" x14ac:dyDescent="0.25">
      <c r="A60" s="242" t="s">
        <v>302</v>
      </c>
      <c r="B60">
        <v>75.099999999999994</v>
      </c>
      <c r="C60">
        <v>192.3</v>
      </c>
      <c r="D60">
        <v>326.10000000000002</v>
      </c>
      <c r="E60">
        <v>305.89999999999998</v>
      </c>
      <c r="F60">
        <v>0</v>
      </c>
      <c r="G60">
        <v>0</v>
      </c>
    </row>
    <row r="61" spans="1:7" ht="15" x14ac:dyDescent="0.25">
      <c r="A61" s="242" t="s">
        <v>385</v>
      </c>
      <c r="B61">
        <v>0</v>
      </c>
      <c r="C61">
        <v>0</v>
      </c>
      <c r="D61">
        <v>7.6</v>
      </c>
      <c r="E61">
        <v>0</v>
      </c>
      <c r="F61">
        <v>0</v>
      </c>
      <c r="G61">
        <v>0</v>
      </c>
    </row>
    <row r="62" spans="1:7" ht="15" x14ac:dyDescent="0.25">
      <c r="A62" s="242" t="s">
        <v>303</v>
      </c>
      <c r="B62">
        <v>11.2</v>
      </c>
      <c r="C62">
        <v>29.8</v>
      </c>
      <c r="D62">
        <v>56.1</v>
      </c>
      <c r="E62">
        <v>37.9</v>
      </c>
      <c r="F62">
        <v>0</v>
      </c>
      <c r="G62">
        <v>0</v>
      </c>
    </row>
    <row r="63" spans="1:7" ht="15" x14ac:dyDescent="0.25">
      <c r="A63" s="242" t="s">
        <v>304</v>
      </c>
      <c r="B63">
        <v>159.80000000000001</v>
      </c>
      <c r="C63">
        <v>98.8</v>
      </c>
      <c r="D63">
        <v>265.39999999999998</v>
      </c>
      <c r="E63">
        <v>85.1</v>
      </c>
      <c r="F63">
        <v>0</v>
      </c>
      <c r="G63">
        <v>0</v>
      </c>
    </row>
    <row r="64" spans="1:7" ht="15" x14ac:dyDescent="0.25">
      <c r="A64" s="242" t="s">
        <v>573</v>
      </c>
      <c r="B64" t="s">
        <v>118</v>
      </c>
      <c r="C64" t="s">
        <v>26</v>
      </c>
      <c r="D64" t="s">
        <v>118</v>
      </c>
      <c r="E64" t="s">
        <v>118</v>
      </c>
      <c r="F64" t="s">
        <v>118</v>
      </c>
      <c r="G64" t="s">
        <v>108</v>
      </c>
    </row>
    <row r="65" spans="1:7" ht="15" x14ac:dyDescent="0.25">
      <c r="A65" s="242" t="s">
        <v>305</v>
      </c>
      <c r="B65">
        <v>11524.9</v>
      </c>
      <c r="C65">
        <v>12703.8</v>
      </c>
      <c r="D65">
        <v>31831.8</v>
      </c>
      <c r="E65">
        <v>23671.4</v>
      </c>
      <c r="F65">
        <v>1971</v>
      </c>
      <c r="G65">
        <v>112</v>
      </c>
    </row>
    <row r="66" spans="1:7" ht="15" x14ac:dyDescent="0.25">
      <c r="A66" s="242" t="s">
        <v>306</v>
      </c>
      <c r="B66">
        <v>2621.1999999999998</v>
      </c>
      <c r="C66">
        <v>2076.6999999999998</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14146</v>
      </c>
      <c r="C68">
        <v>14780.5</v>
      </c>
      <c r="D68">
        <v>31831.8</v>
      </c>
      <c r="E68">
        <v>23671.4</v>
      </c>
      <c r="F68">
        <v>2094.4</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B5D-3222-4681-B366-4C9A6A177DEC}">
  <dimension ref="A1:G57"/>
  <sheetViews>
    <sheetView topLeftCell="A31" workbookViewId="0">
      <selection activeCell="B7" sqref="B7"/>
    </sheetView>
  </sheetViews>
  <sheetFormatPr defaultRowHeight="13.2" x14ac:dyDescent="0.25"/>
  <cols>
    <col min="1" max="1" width="26.109375" customWidth="1"/>
    <col min="2" max="2" width="12.33203125" customWidth="1"/>
    <col min="4" max="4" width="11.44140625" customWidth="1"/>
    <col min="5" max="5" width="14.44140625" customWidth="1"/>
    <col min="6" max="7" width="11.33203125" customWidth="1"/>
  </cols>
  <sheetData>
    <row r="1" spans="1:7" ht="15" x14ac:dyDescent="0.25">
      <c r="A1" s="242" t="s">
        <v>564</v>
      </c>
    </row>
    <row r="2" spans="1:7" ht="15" x14ac:dyDescent="0.25">
      <c r="A2" s="242" t="s">
        <v>565</v>
      </c>
    </row>
    <row r="3" spans="1:7" ht="15" x14ac:dyDescent="0.25">
      <c r="A3" s="242" t="s">
        <v>806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766.9</v>
      </c>
      <c r="C16">
        <v>1572</v>
      </c>
      <c r="D16">
        <v>409</v>
      </c>
      <c r="E16">
        <v>380</v>
      </c>
      <c r="F16">
        <v>0</v>
      </c>
      <c r="G16">
        <v>0</v>
      </c>
    </row>
    <row r="17" spans="1:7" ht="15" x14ac:dyDescent="0.25">
      <c r="A17" s="242" t="s">
        <v>27</v>
      </c>
    </row>
    <row r="18" spans="1:7" ht="15" x14ac:dyDescent="0.25">
      <c r="A18" s="242" t="s">
        <v>271</v>
      </c>
      <c r="B18">
        <v>80.5</v>
      </c>
      <c r="C18">
        <v>152.1</v>
      </c>
      <c r="D18">
        <v>14.1</v>
      </c>
      <c r="E18">
        <v>29.8</v>
      </c>
      <c r="F18">
        <v>0</v>
      </c>
      <c r="G18">
        <v>0</v>
      </c>
    </row>
    <row r="19" spans="1:7" ht="15" x14ac:dyDescent="0.25">
      <c r="A19" s="242" t="s">
        <v>27</v>
      </c>
    </row>
    <row r="20" spans="1:7" ht="15" x14ac:dyDescent="0.25">
      <c r="A20" s="242" t="s">
        <v>272</v>
      </c>
      <c r="B20">
        <v>2473.1</v>
      </c>
      <c r="C20">
        <v>11289.1</v>
      </c>
      <c r="D20">
        <v>919.6</v>
      </c>
      <c r="E20">
        <v>630.5</v>
      </c>
      <c r="F20">
        <v>0</v>
      </c>
      <c r="G20">
        <v>0</v>
      </c>
    </row>
    <row r="21" spans="1:7" ht="15" x14ac:dyDescent="0.25">
      <c r="A21" s="242" t="s">
        <v>27</v>
      </c>
    </row>
    <row r="22" spans="1:7" ht="15" x14ac:dyDescent="0.25">
      <c r="A22" s="242" t="s">
        <v>273</v>
      </c>
      <c r="B22">
        <v>62.1</v>
      </c>
      <c r="C22">
        <v>74.599999999999994</v>
      </c>
      <c r="D22">
        <v>2.6</v>
      </c>
      <c r="E22">
        <v>2.4</v>
      </c>
      <c r="F22">
        <v>0</v>
      </c>
      <c r="G22">
        <v>0</v>
      </c>
    </row>
    <row r="23" spans="1:7" ht="15" x14ac:dyDescent="0.25">
      <c r="A23" s="242" t="s">
        <v>274</v>
      </c>
      <c r="B23">
        <v>23.6</v>
      </c>
      <c r="C23">
        <v>2.1</v>
      </c>
      <c r="D23" t="s">
        <v>160</v>
      </c>
      <c r="E23">
        <v>1.5</v>
      </c>
      <c r="F23">
        <v>0</v>
      </c>
      <c r="G23">
        <v>0</v>
      </c>
    </row>
    <row r="24" spans="1:7" ht="15" x14ac:dyDescent="0.25">
      <c r="A24" s="242" t="s">
        <v>275</v>
      </c>
      <c r="B24">
        <v>6.4</v>
      </c>
      <c r="C24">
        <v>70.8</v>
      </c>
      <c r="D24">
        <v>1.1000000000000001</v>
      </c>
      <c r="E24">
        <v>0.9</v>
      </c>
      <c r="F24">
        <v>0</v>
      </c>
      <c r="G24">
        <v>0</v>
      </c>
    </row>
    <row r="25" spans="1:7" ht="15" x14ac:dyDescent="0.25">
      <c r="A25" s="242" t="s">
        <v>276</v>
      </c>
      <c r="B25">
        <v>0.2</v>
      </c>
      <c r="C25">
        <v>1.5</v>
      </c>
      <c r="D25">
        <v>0.8</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5823.5</v>
      </c>
      <c r="C31">
        <v>8995.6</v>
      </c>
      <c r="D31">
        <v>1324.1</v>
      </c>
      <c r="E31">
        <v>2372</v>
      </c>
      <c r="F31">
        <v>311</v>
      </c>
      <c r="G31">
        <v>0</v>
      </c>
    </row>
    <row r="32" spans="1:7" ht="15" x14ac:dyDescent="0.25">
      <c r="A32" s="242" t="s">
        <v>287</v>
      </c>
      <c r="B32">
        <v>8</v>
      </c>
      <c r="C32">
        <v>5.5</v>
      </c>
      <c r="D32">
        <v>4.4000000000000004</v>
      </c>
      <c r="E32">
        <v>6.3</v>
      </c>
      <c r="F32">
        <v>0</v>
      </c>
      <c r="G32">
        <v>0</v>
      </c>
    </row>
    <row r="33" spans="1:7" ht="15" x14ac:dyDescent="0.25">
      <c r="A33" s="242" t="s">
        <v>288</v>
      </c>
      <c r="B33">
        <v>213.1</v>
      </c>
      <c r="C33">
        <v>421.5</v>
      </c>
      <c r="D33">
        <v>11.8</v>
      </c>
      <c r="E33">
        <v>72.2</v>
      </c>
      <c r="F33">
        <v>0</v>
      </c>
      <c r="G33">
        <v>0</v>
      </c>
    </row>
    <row r="34" spans="1:7" ht="15" x14ac:dyDescent="0.25">
      <c r="A34" s="242" t="s">
        <v>289</v>
      </c>
      <c r="B34">
        <v>19</v>
      </c>
      <c r="C34">
        <v>828.9</v>
      </c>
      <c r="D34">
        <v>23.7</v>
      </c>
      <c r="E34">
        <v>90.6</v>
      </c>
      <c r="F34">
        <v>0</v>
      </c>
      <c r="G34">
        <v>0</v>
      </c>
    </row>
    <row r="35" spans="1:7" ht="15" x14ac:dyDescent="0.25">
      <c r="A35" s="242" t="s">
        <v>290</v>
      </c>
      <c r="B35">
        <v>263</v>
      </c>
      <c r="C35">
        <v>833.9</v>
      </c>
      <c r="D35">
        <v>19.8</v>
      </c>
      <c r="E35">
        <v>256.8</v>
      </c>
      <c r="F35">
        <v>0</v>
      </c>
      <c r="G35">
        <v>0</v>
      </c>
    </row>
    <row r="36" spans="1:7" ht="15" x14ac:dyDescent="0.25">
      <c r="A36" s="242" t="s">
        <v>291</v>
      </c>
      <c r="B36">
        <v>33</v>
      </c>
      <c r="C36">
        <v>0</v>
      </c>
      <c r="D36">
        <v>0</v>
      </c>
      <c r="E36">
        <v>30.6</v>
      </c>
      <c r="F36">
        <v>0</v>
      </c>
      <c r="G36">
        <v>0</v>
      </c>
    </row>
    <row r="37" spans="1:7" ht="15" x14ac:dyDescent="0.25">
      <c r="A37" s="242" t="s">
        <v>293</v>
      </c>
      <c r="B37">
        <v>313.89999999999998</v>
      </c>
      <c r="C37">
        <v>661.5</v>
      </c>
      <c r="D37">
        <v>13.3</v>
      </c>
      <c r="E37">
        <v>73.7</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280.8</v>
      </c>
      <c r="C40">
        <v>222.6</v>
      </c>
      <c r="D40">
        <v>71.099999999999994</v>
      </c>
      <c r="E40">
        <v>114.3</v>
      </c>
      <c r="F40">
        <v>0</v>
      </c>
      <c r="G40">
        <v>0</v>
      </c>
    </row>
    <row r="41" spans="1:7" ht="15" x14ac:dyDescent="0.25">
      <c r="A41" s="242" t="s">
        <v>296</v>
      </c>
      <c r="B41">
        <v>51</v>
      </c>
      <c r="C41">
        <v>58.5</v>
      </c>
      <c r="D41">
        <v>17.3</v>
      </c>
      <c r="E41">
        <v>37.4</v>
      </c>
      <c r="F41">
        <v>0</v>
      </c>
      <c r="G41">
        <v>0</v>
      </c>
    </row>
    <row r="42" spans="1:7" ht="15" x14ac:dyDescent="0.25">
      <c r="A42" s="242" t="s">
        <v>297</v>
      </c>
      <c r="B42">
        <v>1.5</v>
      </c>
      <c r="C42">
        <v>2.6</v>
      </c>
      <c r="D42">
        <v>4.0999999999999996</v>
      </c>
      <c r="E42">
        <v>2.8</v>
      </c>
      <c r="F42">
        <v>0</v>
      </c>
      <c r="G42">
        <v>0</v>
      </c>
    </row>
    <row r="43" spans="1:7" ht="15" x14ac:dyDescent="0.25">
      <c r="A43" s="242" t="s">
        <v>298</v>
      </c>
      <c r="B43">
        <v>4349.3</v>
      </c>
      <c r="C43">
        <v>5526.3</v>
      </c>
      <c r="D43">
        <v>1061.4000000000001</v>
      </c>
      <c r="E43">
        <v>1549.3</v>
      </c>
      <c r="F43">
        <v>311</v>
      </c>
      <c r="G43">
        <v>0</v>
      </c>
    </row>
    <row r="44" spans="1:7" ht="15" x14ac:dyDescent="0.25">
      <c r="A44" s="242" t="s">
        <v>299</v>
      </c>
      <c r="B44">
        <v>4</v>
      </c>
      <c r="C44">
        <v>106</v>
      </c>
      <c r="D44">
        <v>20.9</v>
      </c>
      <c r="E44">
        <v>29.5</v>
      </c>
      <c r="F44">
        <v>0</v>
      </c>
      <c r="G44">
        <v>0</v>
      </c>
    </row>
    <row r="45" spans="1:7" ht="15" x14ac:dyDescent="0.25">
      <c r="A45" s="242" t="s">
        <v>300</v>
      </c>
      <c r="B45">
        <v>155</v>
      </c>
      <c r="C45">
        <v>193.9</v>
      </c>
      <c r="D45">
        <v>5.6</v>
      </c>
      <c r="E45">
        <v>32.299999999999997</v>
      </c>
      <c r="F45">
        <v>0</v>
      </c>
      <c r="G45">
        <v>0</v>
      </c>
    </row>
    <row r="46" spans="1:7" ht="15" x14ac:dyDescent="0.25">
      <c r="A46" s="242" t="s">
        <v>302</v>
      </c>
      <c r="B46">
        <v>132</v>
      </c>
      <c r="C46">
        <v>119.1</v>
      </c>
      <c r="D46">
        <v>34.799999999999997</v>
      </c>
      <c r="E46">
        <v>33.4</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9311.2999999999993</v>
      </c>
      <c r="C51">
        <v>22083.5</v>
      </c>
      <c r="D51">
        <v>2669.4</v>
      </c>
      <c r="E51">
        <v>3414.8</v>
      </c>
      <c r="F51">
        <v>311</v>
      </c>
      <c r="G51">
        <v>0</v>
      </c>
    </row>
    <row r="52" spans="1:7" ht="15" x14ac:dyDescent="0.25">
      <c r="A52" s="242" t="s">
        <v>306</v>
      </c>
      <c r="B52">
        <v>1442.1</v>
      </c>
      <c r="C52">
        <v>2122.8000000000002</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10753.5</v>
      </c>
      <c r="C54">
        <v>24206.3</v>
      </c>
      <c r="D54">
        <v>2669.4</v>
      </c>
      <c r="E54">
        <v>3414.8</v>
      </c>
      <c r="F54">
        <v>311</v>
      </c>
      <c r="G54">
        <v>0</v>
      </c>
    </row>
    <row r="55" spans="1:7" ht="15" x14ac:dyDescent="0.25">
      <c r="A55" s="242" t="s">
        <v>308</v>
      </c>
      <c r="B55" t="s">
        <v>25</v>
      </c>
      <c r="C55" t="s">
        <v>25</v>
      </c>
      <c r="D55">
        <v>0</v>
      </c>
      <c r="E55">
        <v>0</v>
      </c>
      <c r="F55" t="s">
        <v>25</v>
      </c>
      <c r="G55" t="s">
        <v>25</v>
      </c>
    </row>
    <row r="56" spans="1:7" ht="15" x14ac:dyDescent="0.25">
      <c r="A56" s="242" t="s">
        <v>309</v>
      </c>
      <c r="B56">
        <v>0</v>
      </c>
      <c r="C56">
        <v>300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AC9-2BC0-45B0-BD2B-80A795D5AB0E}">
  <dimension ref="A1:G57"/>
  <sheetViews>
    <sheetView topLeftCell="A43" workbookViewId="0">
      <selection activeCell="C21" sqref="C21"/>
    </sheetView>
  </sheetViews>
  <sheetFormatPr defaultRowHeight="13.2" x14ac:dyDescent="0.25"/>
  <cols>
    <col min="1" max="1" width="15.5546875" customWidth="1"/>
    <col min="2" max="2" width="13.44140625" customWidth="1"/>
    <col min="3" max="3" width="11.88671875" customWidth="1"/>
  </cols>
  <sheetData>
    <row r="1" spans="1:7" ht="15" x14ac:dyDescent="0.25">
      <c r="A1" s="242" t="s">
        <v>564</v>
      </c>
    </row>
    <row r="2" spans="1:7" ht="15" x14ac:dyDescent="0.25">
      <c r="A2" s="242" t="s">
        <v>565</v>
      </c>
    </row>
    <row r="3" spans="1:7" ht="15" x14ac:dyDescent="0.25">
      <c r="A3" s="242" t="s">
        <v>805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761.6</v>
      </c>
      <c r="C16">
        <v>1548.4</v>
      </c>
      <c r="D16">
        <v>272</v>
      </c>
      <c r="E16">
        <v>333.3</v>
      </c>
      <c r="F16">
        <v>0</v>
      </c>
      <c r="G16">
        <v>0</v>
      </c>
    </row>
    <row r="17" spans="1:7" ht="15" x14ac:dyDescent="0.25">
      <c r="A17" s="242" t="s">
        <v>27</v>
      </c>
    </row>
    <row r="18" spans="1:7" ht="15" x14ac:dyDescent="0.25">
      <c r="A18" s="242" t="s">
        <v>271</v>
      </c>
      <c r="B18">
        <v>82.9</v>
      </c>
      <c r="C18">
        <v>149.30000000000001</v>
      </c>
      <c r="D18">
        <v>11.7</v>
      </c>
      <c r="E18">
        <v>28.8</v>
      </c>
      <c r="F18">
        <v>0</v>
      </c>
      <c r="G18">
        <v>0</v>
      </c>
    </row>
    <row r="19" spans="1:7" ht="15" x14ac:dyDescent="0.25">
      <c r="A19" s="242" t="s">
        <v>27</v>
      </c>
    </row>
    <row r="20" spans="1:7" ht="15" x14ac:dyDescent="0.25">
      <c r="A20" s="242" t="s">
        <v>272</v>
      </c>
      <c r="B20">
        <v>2543.1999999999998</v>
      </c>
      <c r="C20">
        <v>11425.1</v>
      </c>
      <c r="D20">
        <v>842.9</v>
      </c>
      <c r="E20">
        <v>493</v>
      </c>
      <c r="F20">
        <v>0</v>
      </c>
      <c r="G20">
        <v>0</v>
      </c>
    </row>
    <row r="21" spans="1:7" ht="15" x14ac:dyDescent="0.25">
      <c r="A21" s="242" t="s">
        <v>27</v>
      </c>
    </row>
    <row r="22" spans="1:7" ht="15" x14ac:dyDescent="0.25">
      <c r="A22" s="242" t="s">
        <v>273</v>
      </c>
      <c r="B22">
        <v>62.7</v>
      </c>
      <c r="C22">
        <v>72.8</v>
      </c>
      <c r="D22">
        <v>1.6</v>
      </c>
      <c r="E22">
        <v>2.2999999999999998</v>
      </c>
      <c r="F22">
        <v>0</v>
      </c>
      <c r="G22">
        <v>0</v>
      </c>
    </row>
    <row r="23" spans="1:7" ht="15" x14ac:dyDescent="0.25">
      <c r="A23" s="242" t="s">
        <v>274</v>
      </c>
      <c r="B23">
        <v>23.6</v>
      </c>
      <c r="C23">
        <v>0.2</v>
      </c>
      <c r="D23" t="s">
        <v>160</v>
      </c>
      <c r="E23">
        <v>1.4</v>
      </c>
      <c r="F23">
        <v>0</v>
      </c>
      <c r="G23">
        <v>0</v>
      </c>
    </row>
    <row r="24" spans="1:7" ht="15" x14ac:dyDescent="0.25">
      <c r="A24" s="242" t="s">
        <v>275</v>
      </c>
      <c r="B24">
        <v>6.2</v>
      </c>
      <c r="C24">
        <v>70.900000000000006</v>
      </c>
      <c r="D24">
        <v>0.8</v>
      </c>
      <c r="E24">
        <v>0.8</v>
      </c>
      <c r="F24">
        <v>0</v>
      </c>
      <c r="G24">
        <v>0</v>
      </c>
    </row>
    <row r="25" spans="1:7" ht="15" x14ac:dyDescent="0.25">
      <c r="A25" s="242" t="s">
        <v>276</v>
      </c>
      <c r="B25">
        <v>1</v>
      </c>
      <c r="C25">
        <v>1.5</v>
      </c>
      <c r="D25">
        <v>0</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5933.2</v>
      </c>
      <c r="C31">
        <v>8713.1</v>
      </c>
      <c r="D31">
        <v>1118.5999999999999</v>
      </c>
      <c r="E31">
        <v>1639.2</v>
      </c>
      <c r="F31">
        <v>250.5</v>
      </c>
      <c r="G31">
        <v>0</v>
      </c>
    </row>
    <row r="32" spans="1:7" ht="15" x14ac:dyDescent="0.25">
      <c r="A32" s="242" t="s">
        <v>287</v>
      </c>
      <c r="B32">
        <v>8</v>
      </c>
      <c r="C32">
        <v>5.5</v>
      </c>
      <c r="D32">
        <v>4.4000000000000004</v>
      </c>
      <c r="E32">
        <v>6.3</v>
      </c>
      <c r="F32">
        <v>0</v>
      </c>
      <c r="G32">
        <v>0</v>
      </c>
    </row>
    <row r="33" spans="1:7" ht="15" x14ac:dyDescent="0.25">
      <c r="A33" s="242" t="s">
        <v>288</v>
      </c>
      <c r="B33">
        <v>213.1</v>
      </c>
      <c r="C33">
        <v>389.6</v>
      </c>
      <c r="D33">
        <v>11.8</v>
      </c>
      <c r="E33">
        <v>52.4</v>
      </c>
      <c r="F33">
        <v>0</v>
      </c>
      <c r="G33">
        <v>0</v>
      </c>
    </row>
    <row r="34" spans="1:7" ht="15" x14ac:dyDescent="0.25">
      <c r="A34" s="242" t="s">
        <v>289</v>
      </c>
      <c r="B34">
        <v>22.4</v>
      </c>
      <c r="C34">
        <v>825.6</v>
      </c>
      <c r="D34">
        <v>20</v>
      </c>
      <c r="E34">
        <v>82</v>
      </c>
      <c r="F34">
        <v>0</v>
      </c>
      <c r="G34">
        <v>0</v>
      </c>
    </row>
    <row r="35" spans="1:7" ht="15" x14ac:dyDescent="0.25">
      <c r="A35" s="242" t="s">
        <v>290</v>
      </c>
      <c r="B35">
        <v>249.5</v>
      </c>
      <c r="C35">
        <v>915.3</v>
      </c>
      <c r="D35">
        <v>10.8</v>
      </c>
      <c r="E35">
        <v>125.8</v>
      </c>
      <c r="F35">
        <v>0</v>
      </c>
      <c r="G35">
        <v>0</v>
      </c>
    </row>
    <row r="36" spans="1:7" ht="15" x14ac:dyDescent="0.25">
      <c r="A36" s="242" t="s">
        <v>291</v>
      </c>
      <c r="B36">
        <v>33</v>
      </c>
      <c r="C36">
        <v>35.799999999999997</v>
      </c>
      <c r="D36">
        <v>0</v>
      </c>
      <c r="E36">
        <v>0</v>
      </c>
      <c r="F36">
        <v>0</v>
      </c>
      <c r="G36">
        <v>0</v>
      </c>
    </row>
    <row r="37" spans="1:7" ht="15" x14ac:dyDescent="0.25">
      <c r="A37" s="242" t="s">
        <v>293</v>
      </c>
      <c r="B37">
        <v>291.10000000000002</v>
      </c>
      <c r="C37">
        <v>615.6</v>
      </c>
      <c r="D37">
        <v>13.3</v>
      </c>
      <c r="E37">
        <v>17.100000000000001</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279.2</v>
      </c>
      <c r="C40">
        <v>254.1</v>
      </c>
      <c r="D40">
        <v>71.099999999999994</v>
      </c>
      <c r="E40">
        <v>57.5</v>
      </c>
      <c r="F40">
        <v>0</v>
      </c>
      <c r="G40">
        <v>0</v>
      </c>
    </row>
    <row r="41" spans="1:7" ht="15" x14ac:dyDescent="0.25">
      <c r="A41" s="242" t="s">
        <v>296</v>
      </c>
      <c r="B41">
        <v>51</v>
      </c>
      <c r="C41">
        <v>62.8</v>
      </c>
      <c r="D41">
        <v>17.3</v>
      </c>
      <c r="E41">
        <v>32.700000000000003</v>
      </c>
      <c r="F41">
        <v>0</v>
      </c>
      <c r="G41">
        <v>0</v>
      </c>
    </row>
    <row r="42" spans="1:7" ht="15" x14ac:dyDescent="0.25">
      <c r="A42" s="242" t="s">
        <v>297</v>
      </c>
      <c r="B42">
        <v>4.7</v>
      </c>
      <c r="C42">
        <v>2.6</v>
      </c>
      <c r="D42">
        <v>0.9</v>
      </c>
      <c r="E42">
        <v>2.8</v>
      </c>
      <c r="F42">
        <v>0</v>
      </c>
      <c r="G42">
        <v>0</v>
      </c>
    </row>
    <row r="43" spans="1:7" ht="15" x14ac:dyDescent="0.25">
      <c r="A43" s="242" t="s">
        <v>298</v>
      </c>
      <c r="B43">
        <v>4519.8999999999996</v>
      </c>
      <c r="C43">
        <v>5101.8999999999996</v>
      </c>
      <c r="D43">
        <v>871.7</v>
      </c>
      <c r="E43">
        <v>1183.5</v>
      </c>
      <c r="F43">
        <v>250.5</v>
      </c>
      <c r="G43">
        <v>0</v>
      </c>
    </row>
    <row r="44" spans="1:7" ht="15" x14ac:dyDescent="0.25">
      <c r="A44" s="242" t="s">
        <v>299</v>
      </c>
      <c r="B44">
        <v>4</v>
      </c>
      <c r="C44">
        <v>151</v>
      </c>
      <c r="D44">
        <v>20.9</v>
      </c>
      <c r="E44">
        <v>0</v>
      </c>
      <c r="F44">
        <v>0</v>
      </c>
      <c r="G44">
        <v>0</v>
      </c>
    </row>
    <row r="45" spans="1:7" ht="15" x14ac:dyDescent="0.25">
      <c r="A45" s="242" t="s">
        <v>300</v>
      </c>
      <c r="B45">
        <v>137.5</v>
      </c>
      <c r="C45">
        <v>220.5</v>
      </c>
      <c r="D45">
        <v>5.6</v>
      </c>
      <c r="E45">
        <v>32.299999999999997</v>
      </c>
      <c r="F45">
        <v>0</v>
      </c>
      <c r="G45">
        <v>0</v>
      </c>
    </row>
    <row r="46" spans="1:7" ht="15" x14ac:dyDescent="0.25">
      <c r="A46" s="242" t="s">
        <v>302</v>
      </c>
      <c r="B46">
        <v>119.9</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0</v>
      </c>
      <c r="F48">
        <v>0</v>
      </c>
      <c r="G48">
        <v>0</v>
      </c>
    </row>
    <row r="49" spans="1:7" ht="15" x14ac:dyDescent="0.25">
      <c r="A49" s="242" t="s">
        <v>304</v>
      </c>
      <c r="B49">
        <v>0</v>
      </c>
      <c r="C49">
        <v>0</v>
      </c>
      <c r="D49">
        <v>28.5</v>
      </c>
      <c r="E49">
        <v>24.8</v>
      </c>
      <c r="F49">
        <v>0</v>
      </c>
      <c r="G49">
        <v>0</v>
      </c>
    </row>
    <row r="50" spans="1:7" ht="15" x14ac:dyDescent="0.25">
      <c r="A50" s="242" t="s">
        <v>573</v>
      </c>
      <c r="B50" t="s">
        <v>109</v>
      </c>
      <c r="C50" t="s">
        <v>443</v>
      </c>
      <c r="D50" t="s">
        <v>118</v>
      </c>
      <c r="E50" t="s">
        <v>118</v>
      </c>
      <c r="F50" t="s">
        <v>118</v>
      </c>
      <c r="G50" t="s">
        <v>108</v>
      </c>
    </row>
    <row r="51" spans="1:7" ht="15" x14ac:dyDescent="0.25">
      <c r="A51" s="242" t="s">
        <v>305</v>
      </c>
      <c r="B51">
        <v>9488.7000000000007</v>
      </c>
      <c r="C51">
        <v>21908.7</v>
      </c>
      <c r="D51">
        <v>2246.8000000000002</v>
      </c>
      <c r="E51">
        <v>2496.6</v>
      </c>
      <c r="F51">
        <v>250.5</v>
      </c>
      <c r="G51">
        <v>0</v>
      </c>
    </row>
    <row r="52" spans="1:7" ht="15" x14ac:dyDescent="0.25">
      <c r="A52" s="242" t="s">
        <v>306</v>
      </c>
      <c r="B52">
        <v>1487.1</v>
      </c>
      <c r="C52">
        <v>2175.9</v>
      </c>
      <c r="D52">
        <v>0</v>
      </c>
      <c r="E52">
        <v>0</v>
      </c>
      <c r="F52">
        <v>0</v>
      </c>
      <c r="G52">
        <v>0</v>
      </c>
    </row>
    <row r="53" spans="1:7" ht="15" x14ac:dyDescent="0.25">
      <c r="A53" s="242" t="s">
        <v>573</v>
      </c>
      <c r="B53" t="s">
        <v>109</v>
      </c>
      <c r="C53" t="s">
        <v>443</v>
      </c>
      <c r="D53" t="s">
        <v>118</v>
      </c>
      <c r="E53" t="s">
        <v>118</v>
      </c>
      <c r="F53" t="s">
        <v>118</v>
      </c>
      <c r="G53" t="s">
        <v>108</v>
      </c>
    </row>
    <row r="54" spans="1:7" ht="15" x14ac:dyDescent="0.25">
      <c r="A54" s="242" t="s">
        <v>307</v>
      </c>
      <c r="B54">
        <v>10975.9</v>
      </c>
      <c r="C54">
        <v>24084.6</v>
      </c>
      <c r="D54">
        <v>2246.8000000000002</v>
      </c>
      <c r="E54">
        <v>2496.6</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109</v>
      </c>
      <c r="C57" t="s">
        <v>443</v>
      </c>
      <c r="D57" t="s">
        <v>118</v>
      </c>
      <c r="E57" t="s">
        <v>118</v>
      </c>
      <c r="F57" t="s">
        <v>118</v>
      </c>
      <c r="G57" t="s">
        <v>108</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6FE-952E-41E1-B5CF-710EF4931D44}">
  <dimension ref="A1:G57"/>
  <sheetViews>
    <sheetView topLeftCell="A17" workbookViewId="0">
      <selection activeCell="A58" sqref="A58"/>
    </sheetView>
  </sheetViews>
  <sheetFormatPr defaultRowHeight="13.2" x14ac:dyDescent="0.25"/>
  <cols>
    <col min="1" max="1" width="19.33203125" customWidth="1"/>
    <col min="2" max="2" width="15.33203125" customWidth="1"/>
    <col min="4" max="4" width="11.5546875" customWidth="1"/>
    <col min="5" max="5" width="10.88671875" customWidth="1"/>
    <col min="6" max="6" width="11.5546875" customWidth="1"/>
  </cols>
  <sheetData>
    <row r="1" spans="1:7" ht="15" x14ac:dyDescent="0.25">
      <c r="A1" s="242" t="s">
        <v>564</v>
      </c>
    </row>
    <row r="2" spans="1:7" ht="15" x14ac:dyDescent="0.25">
      <c r="A2" s="242" t="s">
        <v>565</v>
      </c>
    </row>
    <row r="3" spans="1:7" ht="15" x14ac:dyDescent="0.25">
      <c r="A3" s="242" t="s">
        <v>804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t="s">
        <v>160</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t="s">
        <v>160</v>
      </c>
      <c r="E14" t="s">
        <v>160</v>
      </c>
      <c r="F14">
        <v>0</v>
      </c>
      <c r="G14">
        <v>0</v>
      </c>
    </row>
    <row r="15" spans="1:7" ht="15" x14ac:dyDescent="0.25">
      <c r="A15" s="242" t="s">
        <v>27</v>
      </c>
    </row>
    <row r="16" spans="1:7" ht="15" x14ac:dyDescent="0.25">
      <c r="A16" s="242" t="s">
        <v>270</v>
      </c>
      <c r="B16">
        <v>770.2</v>
      </c>
      <c r="C16">
        <v>1695.9</v>
      </c>
      <c r="D16">
        <v>272</v>
      </c>
      <c r="E16">
        <v>140.19999999999999</v>
      </c>
      <c r="F16">
        <v>0</v>
      </c>
      <c r="G16">
        <v>0</v>
      </c>
    </row>
    <row r="17" spans="1:7" ht="15" x14ac:dyDescent="0.25">
      <c r="A17" s="242" t="s">
        <v>27</v>
      </c>
    </row>
    <row r="18" spans="1:7" ht="15" x14ac:dyDescent="0.25">
      <c r="A18" s="242" t="s">
        <v>271</v>
      </c>
      <c r="B18">
        <v>85.3</v>
      </c>
      <c r="C18">
        <v>148.1</v>
      </c>
      <c r="D18">
        <v>9.3000000000000007</v>
      </c>
      <c r="E18">
        <v>22.2</v>
      </c>
      <c r="F18">
        <v>0</v>
      </c>
      <c r="G18">
        <v>0</v>
      </c>
    </row>
    <row r="19" spans="1:7" ht="15" x14ac:dyDescent="0.25">
      <c r="A19" s="242" t="s">
        <v>27</v>
      </c>
    </row>
    <row r="20" spans="1:7" ht="15" x14ac:dyDescent="0.25">
      <c r="A20" s="242" t="s">
        <v>272</v>
      </c>
      <c r="B20">
        <v>2951.3</v>
      </c>
      <c r="C20">
        <v>11629.1</v>
      </c>
      <c r="D20">
        <v>420.6</v>
      </c>
      <c r="E20">
        <v>280.7</v>
      </c>
      <c r="F20">
        <v>0</v>
      </c>
      <c r="G20">
        <v>0</v>
      </c>
    </row>
    <row r="21" spans="1:7" ht="15" x14ac:dyDescent="0.25">
      <c r="A21" s="242" t="s">
        <v>27</v>
      </c>
    </row>
    <row r="22" spans="1:7" ht="15" x14ac:dyDescent="0.25">
      <c r="A22" s="242" t="s">
        <v>273</v>
      </c>
      <c r="B22">
        <v>62.9</v>
      </c>
      <c r="C22">
        <v>71.5</v>
      </c>
      <c r="D22">
        <v>1.6</v>
      </c>
      <c r="E22">
        <v>2</v>
      </c>
      <c r="F22">
        <v>0</v>
      </c>
      <c r="G22">
        <v>0</v>
      </c>
    </row>
    <row r="23" spans="1:7" ht="15" x14ac:dyDescent="0.25">
      <c r="A23" s="242" t="s">
        <v>274</v>
      </c>
      <c r="B23">
        <v>23.6</v>
      </c>
      <c r="C23">
        <v>0.2</v>
      </c>
      <c r="D23" t="s">
        <v>160</v>
      </c>
      <c r="E23">
        <v>1.3</v>
      </c>
      <c r="F23">
        <v>0</v>
      </c>
      <c r="G23">
        <v>0</v>
      </c>
    </row>
    <row r="24" spans="1:7" ht="15" x14ac:dyDescent="0.25">
      <c r="A24" s="242" t="s">
        <v>275</v>
      </c>
      <c r="B24">
        <v>6.4</v>
      </c>
      <c r="C24">
        <v>71.099999999999994</v>
      </c>
      <c r="D24">
        <v>0.8</v>
      </c>
      <c r="E24">
        <v>0.6</v>
      </c>
      <c r="F24">
        <v>0</v>
      </c>
      <c r="G24">
        <v>0</v>
      </c>
    </row>
    <row r="25" spans="1:7" ht="15" x14ac:dyDescent="0.25">
      <c r="A25" s="242" t="s">
        <v>276</v>
      </c>
      <c r="B25">
        <v>1</v>
      </c>
      <c r="C25">
        <v>0</v>
      </c>
      <c r="D25">
        <v>0</v>
      </c>
      <c r="E25">
        <v>0</v>
      </c>
      <c r="F25">
        <v>0</v>
      </c>
      <c r="G25">
        <v>0</v>
      </c>
    </row>
    <row r="26" spans="1:7" ht="15" x14ac:dyDescent="0.25">
      <c r="A26" s="242" t="s">
        <v>278</v>
      </c>
      <c r="B26">
        <v>0</v>
      </c>
      <c r="C26">
        <v>0</v>
      </c>
      <c r="D26">
        <v>0</v>
      </c>
      <c r="E26">
        <v>0.1</v>
      </c>
      <c r="F26">
        <v>0</v>
      </c>
      <c r="G26">
        <v>0</v>
      </c>
    </row>
    <row r="27" spans="1:7" ht="15" x14ac:dyDescent="0.25">
      <c r="A27" s="242" t="s">
        <v>279</v>
      </c>
      <c r="B27">
        <v>2</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5933.8</v>
      </c>
      <c r="C31">
        <v>7924.1</v>
      </c>
      <c r="D31">
        <v>897.8</v>
      </c>
      <c r="E31">
        <v>1076.9000000000001</v>
      </c>
      <c r="F31">
        <v>250.5</v>
      </c>
      <c r="G31">
        <v>0</v>
      </c>
    </row>
    <row r="32" spans="1:7" ht="15" x14ac:dyDescent="0.25">
      <c r="A32" s="242" t="s">
        <v>287</v>
      </c>
      <c r="B32">
        <v>8</v>
      </c>
      <c r="C32">
        <v>11.8</v>
      </c>
      <c r="D32">
        <v>4.4000000000000004</v>
      </c>
      <c r="E32">
        <v>0</v>
      </c>
      <c r="F32">
        <v>0</v>
      </c>
      <c r="G32">
        <v>0</v>
      </c>
    </row>
    <row r="33" spans="1:7" ht="15" x14ac:dyDescent="0.25">
      <c r="A33" s="242" t="s">
        <v>288</v>
      </c>
      <c r="B33">
        <v>201.9</v>
      </c>
      <c r="C33">
        <v>351.8</v>
      </c>
      <c r="D33">
        <v>11.8</v>
      </c>
      <c r="E33">
        <v>30.9</v>
      </c>
      <c r="F33">
        <v>0</v>
      </c>
      <c r="G33">
        <v>0</v>
      </c>
    </row>
    <row r="34" spans="1:7" ht="15" x14ac:dyDescent="0.25">
      <c r="A34" s="242" t="s">
        <v>289</v>
      </c>
      <c r="B34">
        <v>34.700000000000003</v>
      </c>
      <c r="C34">
        <v>748.1</v>
      </c>
      <c r="D34">
        <v>10.1</v>
      </c>
      <c r="E34">
        <v>64.900000000000006</v>
      </c>
      <c r="F34">
        <v>0</v>
      </c>
      <c r="G34">
        <v>0</v>
      </c>
    </row>
    <row r="35" spans="1:7" ht="15" x14ac:dyDescent="0.25">
      <c r="A35" s="242" t="s">
        <v>290</v>
      </c>
      <c r="B35">
        <v>242</v>
      </c>
      <c r="C35">
        <v>848.6</v>
      </c>
      <c r="D35">
        <v>10.8</v>
      </c>
      <c r="E35">
        <v>0</v>
      </c>
      <c r="F35">
        <v>0</v>
      </c>
      <c r="G35">
        <v>0</v>
      </c>
    </row>
    <row r="36" spans="1:7" ht="15" x14ac:dyDescent="0.25">
      <c r="A36" s="242" t="s">
        <v>291</v>
      </c>
      <c r="B36">
        <v>33</v>
      </c>
      <c r="C36">
        <v>35.799999999999997</v>
      </c>
      <c r="D36">
        <v>0</v>
      </c>
      <c r="E36">
        <v>0</v>
      </c>
      <c r="F36">
        <v>0</v>
      </c>
      <c r="G36">
        <v>0</v>
      </c>
    </row>
    <row r="37" spans="1:7" ht="15" x14ac:dyDescent="0.25">
      <c r="A37" s="242" t="s">
        <v>293</v>
      </c>
      <c r="B37">
        <v>283.60000000000002</v>
      </c>
      <c r="C37">
        <v>555.6</v>
      </c>
      <c r="D37">
        <v>0</v>
      </c>
      <c r="E37">
        <v>17.100000000000001</v>
      </c>
      <c r="F37">
        <v>0</v>
      </c>
      <c r="G37">
        <v>0</v>
      </c>
    </row>
    <row r="38" spans="1:7" ht="15" x14ac:dyDescent="0.25">
      <c r="A38" s="242" t="s">
        <v>384</v>
      </c>
      <c r="B38">
        <v>0</v>
      </c>
      <c r="C38">
        <v>0</v>
      </c>
      <c r="D38">
        <v>0</v>
      </c>
      <c r="E38">
        <v>6.7</v>
      </c>
      <c r="F38">
        <v>0</v>
      </c>
      <c r="G38">
        <v>0</v>
      </c>
    </row>
    <row r="39" spans="1:7" ht="15" x14ac:dyDescent="0.25">
      <c r="A39" s="242" t="s">
        <v>294</v>
      </c>
      <c r="B39">
        <v>0</v>
      </c>
      <c r="C39">
        <v>0</v>
      </c>
      <c r="D39">
        <v>0</v>
      </c>
      <c r="E39">
        <v>4.5</v>
      </c>
      <c r="F39">
        <v>0</v>
      </c>
      <c r="G39">
        <v>0</v>
      </c>
    </row>
    <row r="40" spans="1:7" ht="15" x14ac:dyDescent="0.25">
      <c r="A40" s="242" t="s">
        <v>295</v>
      </c>
      <c r="B40">
        <v>251</v>
      </c>
      <c r="C40">
        <v>165.3</v>
      </c>
      <c r="D40">
        <v>71.099999999999994</v>
      </c>
      <c r="E40">
        <v>49.5</v>
      </c>
      <c r="F40">
        <v>0</v>
      </c>
      <c r="G40">
        <v>0</v>
      </c>
    </row>
    <row r="41" spans="1:7" ht="15" x14ac:dyDescent="0.25">
      <c r="A41" s="242" t="s">
        <v>296</v>
      </c>
      <c r="B41">
        <v>57.9</v>
      </c>
      <c r="C41">
        <v>58.3</v>
      </c>
      <c r="D41">
        <v>10</v>
      </c>
      <c r="E41">
        <v>32.700000000000003</v>
      </c>
      <c r="F41">
        <v>0</v>
      </c>
      <c r="G41">
        <v>0</v>
      </c>
    </row>
    <row r="42" spans="1:7" ht="15" x14ac:dyDescent="0.25">
      <c r="A42" s="242" t="s">
        <v>297</v>
      </c>
      <c r="B42">
        <v>1.5</v>
      </c>
      <c r="C42">
        <v>5.3</v>
      </c>
      <c r="D42">
        <v>0.9</v>
      </c>
      <c r="E42">
        <v>0</v>
      </c>
      <c r="F42">
        <v>0</v>
      </c>
      <c r="G42">
        <v>0</v>
      </c>
    </row>
    <row r="43" spans="1:7" ht="15" x14ac:dyDescent="0.25">
      <c r="A43" s="242" t="s">
        <v>298</v>
      </c>
      <c r="B43">
        <v>4555.3999999999996</v>
      </c>
      <c r="C43">
        <v>4649.6000000000004</v>
      </c>
      <c r="D43">
        <v>688.9</v>
      </c>
      <c r="E43">
        <v>834.4</v>
      </c>
      <c r="F43">
        <v>250.5</v>
      </c>
      <c r="G43">
        <v>0</v>
      </c>
    </row>
    <row r="44" spans="1:7" ht="15" x14ac:dyDescent="0.25">
      <c r="A44" s="242" t="s">
        <v>299</v>
      </c>
      <c r="B44">
        <v>0</v>
      </c>
      <c r="C44">
        <v>128.69999999999999</v>
      </c>
      <c r="D44">
        <v>20.9</v>
      </c>
      <c r="E44">
        <v>0</v>
      </c>
      <c r="F44">
        <v>0</v>
      </c>
      <c r="G44">
        <v>0</v>
      </c>
    </row>
    <row r="45" spans="1:7" ht="15" x14ac:dyDescent="0.25">
      <c r="A45" s="242" t="s">
        <v>300</v>
      </c>
      <c r="B45">
        <v>137.5</v>
      </c>
      <c r="C45">
        <v>220.5</v>
      </c>
      <c r="D45">
        <v>5.6</v>
      </c>
      <c r="E45">
        <v>25.4</v>
      </c>
      <c r="F45">
        <v>0</v>
      </c>
      <c r="G45">
        <v>0</v>
      </c>
    </row>
    <row r="46" spans="1:7" ht="15" x14ac:dyDescent="0.25">
      <c r="A46" s="242" t="s">
        <v>302</v>
      </c>
      <c r="B46">
        <v>127.4</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0</v>
      </c>
      <c r="E48">
        <v>0</v>
      </c>
      <c r="F48">
        <v>0</v>
      </c>
      <c r="G48">
        <v>0</v>
      </c>
    </row>
    <row r="49" spans="1:7" ht="15" x14ac:dyDescent="0.25">
      <c r="A49" s="242" t="s">
        <v>304</v>
      </c>
      <c r="B49">
        <v>0</v>
      </c>
      <c r="C49">
        <v>12</v>
      </c>
      <c r="D49">
        <v>28.5</v>
      </c>
      <c r="E49">
        <v>0</v>
      </c>
      <c r="F49">
        <v>0</v>
      </c>
      <c r="G49">
        <v>0</v>
      </c>
    </row>
    <row r="50" spans="1:7" ht="15" x14ac:dyDescent="0.25">
      <c r="A50" s="242" t="s">
        <v>573</v>
      </c>
      <c r="B50" t="s">
        <v>118</v>
      </c>
      <c r="C50" t="s">
        <v>26</v>
      </c>
      <c r="D50" t="s">
        <v>118</v>
      </c>
      <c r="E50" t="s">
        <v>118</v>
      </c>
      <c r="F50" t="s">
        <v>118</v>
      </c>
      <c r="G50" t="s">
        <v>108</v>
      </c>
    </row>
    <row r="51" spans="1:7" ht="15" x14ac:dyDescent="0.25">
      <c r="A51" s="242" t="s">
        <v>305</v>
      </c>
      <c r="B51">
        <v>9908.7000000000007</v>
      </c>
      <c r="C51">
        <v>21468.7</v>
      </c>
      <c r="D51">
        <v>1601.3</v>
      </c>
      <c r="E51">
        <v>1522</v>
      </c>
      <c r="F51">
        <v>250.5</v>
      </c>
      <c r="G51">
        <v>0</v>
      </c>
    </row>
    <row r="52" spans="1:7" ht="15" x14ac:dyDescent="0.25">
      <c r="A52" s="242" t="s">
        <v>306</v>
      </c>
      <c r="B52">
        <v>1485.6</v>
      </c>
      <c r="C52">
        <v>2325.4</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11394.3</v>
      </c>
      <c r="C54">
        <v>23794.1</v>
      </c>
      <c r="D54">
        <v>1601.3</v>
      </c>
      <c r="E54">
        <v>1522</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6C5C-E507-45CC-A251-DEBF49955F59}">
  <dimension ref="A1:G58"/>
  <sheetViews>
    <sheetView topLeftCell="A14" workbookViewId="0">
      <selection activeCell="B14" sqref="B14"/>
    </sheetView>
  </sheetViews>
  <sheetFormatPr defaultRowHeight="13.2" x14ac:dyDescent="0.25"/>
  <cols>
    <col min="1" max="1" width="27.109375" customWidth="1"/>
    <col min="2" max="2" width="9.6640625" customWidth="1"/>
    <col min="3" max="3" width="12.44140625" customWidth="1"/>
    <col min="5" max="5" width="15.33203125" customWidth="1"/>
  </cols>
  <sheetData>
    <row r="1" spans="1:7" ht="15" x14ac:dyDescent="0.25">
      <c r="A1" s="53" t="s">
        <v>564</v>
      </c>
    </row>
    <row r="2" spans="1:7" ht="15" x14ac:dyDescent="0.25">
      <c r="A2" s="53" t="s">
        <v>565</v>
      </c>
    </row>
    <row r="3" spans="1:7" ht="15" x14ac:dyDescent="0.25">
      <c r="A3" s="53" t="s">
        <v>801</v>
      </c>
    </row>
    <row r="4" spans="1:7" ht="15" x14ac:dyDescent="0.25">
      <c r="A4" s="53" t="s">
        <v>567</v>
      </c>
    </row>
    <row r="5" spans="1:7" ht="15" x14ac:dyDescent="0.25">
      <c r="A5" s="53" t="s">
        <v>568</v>
      </c>
    </row>
    <row r="6" spans="1:7" ht="15" x14ac:dyDescent="0.25">
      <c r="A6" s="53" t="s">
        <v>569</v>
      </c>
    </row>
    <row r="7" spans="1:7" ht="15" x14ac:dyDescent="0.25">
      <c r="B7" s="53" t="s">
        <v>802</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105.2</v>
      </c>
      <c r="C12">
        <v>0.1</v>
      </c>
      <c r="D12" t="s">
        <v>160</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t="s">
        <v>160</v>
      </c>
      <c r="E14" t="s">
        <v>160</v>
      </c>
      <c r="F14">
        <v>0</v>
      </c>
      <c r="G14">
        <v>0</v>
      </c>
    </row>
    <row r="15" spans="1:7" ht="15" x14ac:dyDescent="0.25">
      <c r="A15" s="53" t="s">
        <v>27</v>
      </c>
    </row>
    <row r="16" spans="1:7" ht="15" x14ac:dyDescent="0.25">
      <c r="A16" s="53" t="s">
        <v>270</v>
      </c>
      <c r="B16">
        <v>854</v>
      </c>
      <c r="C16">
        <v>1726.3</v>
      </c>
      <c r="D16">
        <v>137</v>
      </c>
      <c r="E16">
        <v>32.299999999999997</v>
      </c>
      <c r="F16">
        <v>0</v>
      </c>
      <c r="G16">
        <v>0</v>
      </c>
    </row>
    <row r="17" spans="1:7" ht="15" x14ac:dyDescent="0.25">
      <c r="A17" s="53" t="s">
        <v>27</v>
      </c>
    </row>
    <row r="18" spans="1:7" ht="15" x14ac:dyDescent="0.25">
      <c r="A18" s="53" t="s">
        <v>271</v>
      </c>
      <c r="B18">
        <v>90.8</v>
      </c>
      <c r="C18">
        <v>150.80000000000001</v>
      </c>
      <c r="D18">
        <v>3.9</v>
      </c>
      <c r="E18">
        <v>3.7</v>
      </c>
      <c r="F18">
        <v>0</v>
      </c>
      <c r="G18">
        <v>0</v>
      </c>
    </row>
    <row r="19" spans="1:7" ht="15" x14ac:dyDescent="0.25">
      <c r="A19" s="53" t="s">
        <v>27</v>
      </c>
    </row>
    <row r="20" spans="1:7" ht="15" x14ac:dyDescent="0.25">
      <c r="A20" s="53" t="s">
        <v>272</v>
      </c>
      <c r="B20">
        <v>3087.3</v>
      </c>
      <c r="C20">
        <v>11765.2</v>
      </c>
      <c r="D20">
        <v>279.5</v>
      </c>
      <c r="E20">
        <v>140.19999999999999</v>
      </c>
      <c r="F20">
        <v>0</v>
      </c>
      <c r="G20">
        <v>0</v>
      </c>
    </row>
    <row r="21" spans="1:7" ht="15" x14ac:dyDescent="0.25">
      <c r="A21" s="53" t="s">
        <v>27</v>
      </c>
    </row>
    <row r="22" spans="1:7" ht="15" x14ac:dyDescent="0.25">
      <c r="A22" s="53" t="s">
        <v>273</v>
      </c>
      <c r="B22">
        <v>39.4</v>
      </c>
      <c r="C22">
        <v>72.400000000000006</v>
      </c>
      <c r="D22">
        <v>1</v>
      </c>
      <c r="E22">
        <v>1.1000000000000001</v>
      </c>
      <c r="F22">
        <v>0</v>
      </c>
      <c r="G22">
        <v>0</v>
      </c>
    </row>
    <row r="23" spans="1:7" ht="15" x14ac:dyDescent="0.25">
      <c r="A23" s="53" t="s">
        <v>274</v>
      </c>
      <c r="B23">
        <v>0.1</v>
      </c>
      <c r="C23">
        <v>0.9</v>
      </c>
      <c r="D23" t="s">
        <v>160</v>
      </c>
      <c r="E23">
        <v>0.6</v>
      </c>
      <c r="F23">
        <v>0</v>
      </c>
      <c r="G23">
        <v>0</v>
      </c>
    </row>
    <row r="24" spans="1:7" ht="15" x14ac:dyDescent="0.25">
      <c r="A24" s="53" t="s">
        <v>275</v>
      </c>
      <c r="B24">
        <v>6.2</v>
      </c>
      <c r="C24">
        <v>71.3</v>
      </c>
      <c r="D24">
        <v>0.4</v>
      </c>
      <c r="E24">
        <v>0.5</v>
      </c>
      <c r="F24">
        <v>0</v>
      </c>
      <c r="G24">
        <v>0</v>
      </c>
    </row>
    <row r="25" spans="1:7" ht="15" x14ac:dyDescent="0.25">
      <c r="A25" s="53" t="s">
        <v>276</v>
      </c>
      <c r="B25">
        <v>1</v>
      </c>
      <c r="C25">
        <v>0</v>
      </c>
      <c r="D25">
        <v>0</v>
      </c>
      <c r="E25">
        <v>0</v>
      </c>
      <c r="F25">
        <v>0</v>
      </c>
      <c r="G25">
        <v>0</v>
      </c>
    </row>
    <row r="26" spans="1:7" ht="15" x14ac:dyDescent="0.25">
      <c r="A26" s="53" t="s">
        <v>278</v>
      </c>
      <c r="B26">
        <v>0</v>
      </c>
      <c r="C26">
        <v>0</v>
      </c>
      <c r="D26">
        <v>0</v>
      </c>
      <c r="E26">
        <v>0.1</v>
      </c>
      <c r="F26">
        <v>0</v>
      </c>
      <c r="G26">
        <v>0</v>
      </c>
    </row>
    <row r="27" spans="1:7" ht="15" x14ac:dyDescent="0.25">
      <c r="A27" s="53" t="s">
        <v>279</v>
      </c>
      <c r="B27">
        <v>2.2000000000000002</v>
      </c>
      <c r="C27">
        <v>0.2</v>
      </c>
      <c r="D27">
        <v>0.5</v>
      </c>
      <c r="E27">
        <v>0</v>
      </c>
      <c r="F27">
        <v>0</v>
      </c>
      <c r="G27">
        <v>0</v>
      </c>
    </row>
    <row r="28" spans="1:7" ht="15" x14ac:dyDescent="0.25">
      <c r="A28" s="53" t="s">
        <v>280</v>
      </c>
      <c r="B28">
        <v>0</v>
      </c>
      <c r="C28">
        <v>0</v>
      </c>
      <c r="D28" t="s">
        <v>160</v>
      </c>
      <c r="E28">
        <v>0</v>
      </c>
      <c r="F28">
        <v>0</v>
      </c>
      <c r="G28">
        <v>0</v>
      </c>
    </row>
    <row r="29" spans="1:7" ht="15" x14ac:dyDescent="0.25">
      <c r="A29" s="53" t="s">
        <v>281</v>
      </c>
      <c r="B29">
        <v>30</v>
      </c>
      <c r="C29">
        <v>0</v>
      </c>
      <c r="D29">
        <v>0</v>
      </c>
      <c r="E29">
        <v>0</v>
      </c>
      <c r="F29">
        <v>0</v>
      </c>
      <c r="G29">
        <v>0</v>
      </c>
    </row>
    <row r="30" spans="1:7" ht="15" x14ac:dyDescent="0.25">
      <c r="A30" s="53" t="s">
        <v>27</v>
      </c>
    </row>
    <row r="31" spans="1:7" ht="15" x14ac:dyDescent="0.25">
      <c r="A31" s="53" t="s">
        <v>283</v>
      </c>
      <c r="B31">
        <v>65</v>
      </c>
      <c r="C31">
        <v>0</v>
      </c>
      <c r="D31">
        <v>0</v>
      </c>
      <c r="E31">
        <v>0</v>
      </c>
      <c r="F31">
        <v>0</v>
      </c>
      <c r="G31">
        <v>0</v>
      </c>
    </row>
    <row r="32" spans="1:7" ht="15" x14ac:dyDescent="0.25">
      <c r="A32" s="53" t="s">
        <v>284</v>
      </c>
      <c r="B32">
        <v>65</v>
      </c>
      <c r="C32">
        <v>0</v>
      </c>
      <c r="D32">
        <v>0</v>
      </c>
      <c r="E32">
        <v>0</v>
      </c>
      <c r="F32">
        <v>0</v>
      </c>
      <c r="G32">
        <v>0</v>
      </c>
    </row>
    <row r="33" spans="1:7" ht="15" x14ac:dyDescent="0.25">
      <c r="A33" s="53" t="s">
        <v>27</v>
      </c>
    </row>
    <row r="34" spans="1:7" ht="15" x14ac:dyDescent="0.25">
      <c r="A34" s="53" t="s">
        <v>286</v>
      </c>
      <c r="B34">
        <v>5786.6</v>
      </c>
      <c r="C34">
        <v>7948.9</v>
      </c>
      <c r="D34">
        <v>605.29999999999995</v>
      </c>
      <c r="E34">
        <v>668.3</v>
      </c>
      <c r="F34">
        <v>90.5</v>
      </c>
      <c r="G34">
        <v>0</v>
      </c>
    </row>
    <row r="35" spans="1:7" ht="15" x14ac:dyDescent="0.25">
      <c r="A35" s="53" t="s">
        <v>287</v>
      </c>
      <c r="B35">
        <v>8</v>
      </c>
      <c r="C35">
        <v>6.3</v>
      </c>
      <c r="D35">
        <v>4.4000000000000004</v>
      </c>
      <c r="E35">
        <v>0</v>
      </c>
      <c r="F35">
        <v>0</v>
      </c>
      <c r="G35">
        <v>0</v>
      </c>
    </row>
    <row r="36" spans="1:7" ht="15" x14ac:dyDescent="0.25">
      <c r="A36" s="53" t="s">
        <v>288</v>
      </c>
      <c r="B36">
        <v>216.9</v>
      </c>
      <c r="C36">
        <v>349.7</v>
      </c>
      <c r="D36">
        <v>0</v>
      </c>
      <c r="E36">
        <v>0</v>
      </c>
      <c r="F36">
        <v>0</v>
      </c>
      <c r="G36">
        <v>0</v>
      </c>
    </row>
    <row r="37" spans="1:7" ht="15" x14ac:dyDescent="0.25">
      <c r="A37" s="53" t="s">
        <v>289</v>
      </c>
      <c r="B37">
        <v>32.200000000000003</v>
      </c>
      <c r="C37">
        <v>678.4</v>
      </c>
      <c r="D37">
        <v>5.3</v>
      </c>
      <c r="E37">
        <v>47</v>
      </c>
      <c r="F37">
        <v>0</v>
      </c>
      <c r="G37">
        <v>0</v>
      </c>
    </row>
    <row r="38" spans="1:7" ht="15" x14ac:dyDescent="0.25">
      <c r="A38" s="53" t="s">
        <v>290</v>
      </c>
      <c r="B38">
        <v>242</v>
      </c>
      <c r="C38">
        <v>854.2</v>
      </c>
      <c r="D38">
        <v>10.8</v>
      </c>
      <c r="E38">
        <v>0</v>
      </c>
      <c r="F38">
        <v>0</v>
      </c>
      <c r="G38">
        <v>0</v>
      </c>
    </row>
    <row r="39" spans="1:7" ht="15" x14ac:dyDescent="0.25">
      <c r="A39" s="53" t="s">
        <v>291</v>
      </c>
      <c r="B39">
        <v>33</v>
      </c>
      <c r="C39">
        <v>35.799999999999997</v>
      </c>
      <c r="D39">
        <v>0</v>
      </c>
      <c r="E39">
        <v>0</v>
      </c>
      <c r="F39">
        <v>0</v>
      </c>
      <c r="G39">
        <v>0</v>
      </c>
    </row>
    <row r="40" spans="1:7" ht="15" x14ac:dyDescent="0.25">
      <c r="A40" s="53" t="s">
        <v>293</v>
      </c>
      <c r="B40">
        <v>291.10000000000002</v>
      </c>
      <c r="C40">
        <v>417.2</v>
      </c>
      <c r="D40">
        <v>0</v>
      </c>
      <c r="E40">
        <v>17.100000000000001</v>
      </c>
      <c r="F40">
        <v>0</v>
      </c>
      <c r="G40">
        <v>0</v>
      </c>
    </row>
    <row r="41" spans="1:7" ht="15" x14ac:dyDescent="0.25">
      <c r="A41" s="53" t="s">
        <v>294</v>
      </c>
      <c r="B41">
        <v>0</v>
      </c>
      <c r="C41">
        <v>0</v>
      </c>
      <c r="D41">
        <v>0</v>
      </c>
      <c r="E41">
        <v>2.2999999999999998</v>
      </c>
      <c r="F41">
        <v>0</v>
      </c>
      <c r="G41">
        <v>0</v>
      </c>
    </row>
    <row r="42" spans="1:7" ht="15" x14ac:dyDescent="0.25">
      <c r="A42" s="53" t="s">
        <v>295</v>
      </c>
      <c r="B42">
        <v>199.1</v>
      </c>
      <c r="C42">
        <v>216.1</v>
      </c>
      <c r="D42">
        <v>71.099999999999994</v>
      </c>
      <c r="E42">
        <v>0</v>
      </c>
      <c r="F42">
        <v>0</v>
      </c>
      <c r="G42">
        <v>0</v>
      </c>
    </row>
    <row r="43" spans="1:7" ht="15" x14ac:dyDescent="0.25">
      <c r="A43" s="53" t="s">
        <v>296</v>
      </c>
      <c r="B43">
        <v>46.7</v>
      </c>
      <c r="C43">
        <v>58.3</v>
      </c>
      <c r="D43">
        <v>10</v>
      </c>
      <c r="E43">
        <v>19.899999999999999</v>
      </c>
      <c r="F43">
        <v>0</v>
      </c>
      <c r="G43">
        <v>0</v>
      </c>
    </row>
    <row r="44" spans="1:7" ht="15" x14ac:dyDescent="0.25">
      <c r="A44" s="53" t="s">
        <v>297</v>
      </c>
      <c r="B44">
        <v>1.5</v>
      </c>
      <c r="C44">
        <v>4.7</v>
      </c>
      <c r="D44">
        <v>0.9</v>
      </c>
      <c r="E44">
        <v>0</v>
      </c>
      <c r="F44">
        <v>0</v>
      </c>
      <c r="G44">
        <v>0</v>
      </c>
    </row>
    <row r="45" spans="1:7" ht="15" x14ac:dyDescent="0.25">
      <c r="A45" s="53" t="s">
        <v>298</v>
      </c>
      <c r="B45">
        <v>4472.8999999999996</v>
      </c>
      <c r="C45">
        <v>4809.3</v>
      </c>
      <c r="D45">
        <v>449.7</v>
      </c>
      <c r="E45">
        <v>572.1</v>
      </c>
      <c r="F45">
        <v>90.5</v>
      </c>
      <c r="G45">
        <v>0</v>
      </c>
    </row>
    <row r="46" spans="1:7" ht="15" x14ac:dyDescent="0.25">
      <c r="A46" s="53" t="s">
        <v>299</v>
      </c>
      <c r="B46">
        <v>0</v>
      </c>
      <c r="C46">
        <v>128.69999999999999</v>
      </c>
      <c r="D46">
        <v>18.899999999999999</v>
      </c>
      <c r="E46">
        <v>0</v>
      </c>
      <c r="F46">
        <v>0</v>
      </c>
      <c r="G46">
        <v>0</v>
      </c>
    </row>
    <row r="47" spans="1:7" ht="15" x14ac:dyDescent="0.25">
      <c r="A47" s="53" t="s">
        <v>300</v>
      </c>
      <c r="B47">
        <v>93.3</v>
      </c>
      <c r="C47">
        <v>245.5</v>
      </c>
      <c r="D47">
        <v>5.6</v>
      </c>
      <c r="E47">
        <v>0</v>
      </c>
      <c r="F47">
        <v>0</v>
      </c>
      <c r="G47">
        <v>0</v>
      </c>
    </row>
    <row r="48" spans="1:7" ht="15" x14ac:dyDescent="0.25">
      <c r="A48" s="53" t="s">
        <v>302</v>
      </c>
      <c r="B48">
        <v>135.4</v>
      </c>
      <c r="C48">
        <v>117.3</v>
      </c>
      <c r="D48">
        <v>15.4</v>
      </c>
      <c r="E48">
        <v>9.9</v>
      </c>
      <c r="F48">
        <v>0</v>
      </c>
      <c r="G48">
        <v>0</v>
      </c>
    </row>
    <row r="49" spans="1:7" ht="15" x14ac:dyDescent="0.25">
      <c r="A49" s="53" t="s">
        <v>303</v>
      </c>
      <c r="B49">
        <v>0</v>
      </c>
      <c r="C49">
        <v>15.4</v>
      </c>
      <c r="D49">
        <v>0</v>
      </c>
      <c r="E49">
        <v>0</v>
      </c>
      <c r="F49">
        <v>0</v>
      </c>
      <c r="G49">
        <v>0</v>
      </c>
    </row>
    <row r="50" spans="1:7" ht="15" x14ac:dyDescent="0.25">
      <c r="A50" s="53" t="s">
        <v>304</v>
      </c>
      <c r="B50">
        <v>14.5</v>
      </c>
      <c r="C50">
        <v>12</v>
      </c>
      <c r="D50">
        <v>13.2</v>
      </c>
      <c r="E50">
        <v>0</v>
      </c>
      <c r="F50">
        <v>0</v>
      </c>
      <c r="G50">
        <v>0</v>
      </c>
    </row>
    <row r="51" spans="1:7" ht="15" x14ac:dyDescent="0.25">
      <c r="A51" s="53" t="s">
        <v>573</v>
      </c>
      <c r="B51" t="s">
        <v>118</v>
      </c>
      <c r="C51" t="s">
        <v>26</v>
      </c>
      <c r="D51" t="s">
        <v>118</v>
      </c>
      <c r="E51" t="s">
        <v>118</v>
      </c>
      <c r="F51" t="s">
        <v>118</v>
      </c>
      <c r="G51" t="s">
        <v>108</v>
      </c>
    </row>
    <row r="52" spans="1:7" ht="15" x14ac:dyDescent="0.25">
      <c r="A52" s="53" t="s">
        <v>305</v>
      </c>
      <c r="B52">
        <v>10028.4</v>
      </c>
      <c r="C52">
        <v>21663.7</v>
      </c>
      <c r="D52">
        <v>1026.7</v>
      </c>
      <c r="E52">
        <v>845.7</v>
      </c>
      <c r="F52">
        <v>90.5</v>
      </c>
      <c r="G52">
        <v>0</v>
      </c>
    </row>
    <row r="53" spans="1:7" ht="15" x14ac:dyDescent="0.25">
      <c r="A53" s="53" t="s">
        <v>306</v>
      </c>
      <c r="B53">
        <v>1428.6</v>
      </c>
      <c r="C53">
        <v>2436.3000000000002</v>
      </c>
      <c r="D53">
        <v>0</v>
      </c>
      <c r="E53">
        <v>0</v>
      </c>
      <c r="F53">
        <v>0</v>
      </c>
      <c r="G53">
        <v>0</v>
      </c>
    </row>
    <row r="54" spans="1:7" ht="15" x14ac:dyDescent="0.25">
      <c r="A54" s="53" t="s">
        <v>573</v>
      </c>
      <c r="B54" t="s">
        <v>118</v>
      </c>
      <c r="C54" t="s">
        <v>26</v>
      </c>
      <c r="D54" t="s">
        <v>118</v>
      </c>
      <c r="E54" t="s">
        <v>118</v>
      </c>
      <c r="F54" t="s">
        <v>118</v>
      </c>
      <c r="G54" t="s">
        <v>108</v>
      </c>
    </row>
    <row r="55" spans="1:7" ht="15" x14ac:dyDescent="0.25">
      <c r="A55" s="53" t="s">
        <v>307</v>
      </c>
      <c r="B55">
        <v>11457</v>
      </c>
      <c r="C55">
        <v>24100</v>
      </c>
      <c r="D55">
        <v>1026.7</v>
      </c>
      <c r="E55">
        <v>845.7</v>
      </c>
      <c r="F55">
        <v>90.5</v>
      </c>
      <c r="G55">
        <v>0</v>
      </c>
    </row>
    <row r="56" spans="1:7" ht="15" x14ac:dyDescent="0.25">
      <c r="A56" s="53" t="s">
        <v>308</v>
      </c>
      <c r="B56" t="s">
        <v>25</v>
      </c>
      <c r="C56" t="s">
        <v>25</v>
      </c>
      <c r="D56">
        <v>0</v>
      </c>
      <c r="E56">
        <v>0</v>
      </c>
      <c r="F56" t="s">
        <v>25</v>
      </c>
      <c r="G56" t="s">
        <v>25</v>
      </c>
    </row>
    <row r="57" spans="1:7" ht="15" x14ac:dyDescent="0.25">
      <c r="A57" s="53" t="s">
        <v>309</v>
      </c>
      <c r="B57">
        <v>0</v>
      </c>
      <c r="C57">
        <v>170</v>
      </c>
      <c r="D57" t="s">
        <v>25</v>
      </c>
      <c r="E57" t="s">
        <v>25</v>
      </c>
      <c r="F57">
        <v>0</v>
      </c>
      <c r="G57">
        <v>0</v>
      </c>
    </row>
    <row r="58" spans="1:7" ht="15" x14ac:dyDescent="0.25">
      <c r="A58" s="53" t="s">
        <v>573</v>
      </c>
      <c r="B58" t="s">
        <v>118</v>
      </c>
      <c r="C58" t="s">
        <v>26</v>
      </c>
      <c r="D58" t="s">
        <v>118</v>
      </c>
      <c r="E58" t="s">
        <v>118</v>
      </c>
      <c r="F58" t="s">
        <v>118</v>
      </c>
      <c r="G58" t="s">
        <v>108</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01EA-DC81-4BC5-A508-B0E2FB9E2520}">
  <dimension ref="A1:G54"/>
  <sheetViews>
    <sheetView topLeftCell="A8" workbookViewId="0">
      <selection activeCell="M8" sqref="M8"/>
    </sheetView>
  </sheetViews>
  <sheetFormatPr defaultRowHeight="13.2" x14ac:dyDescent="0.25"/>
  <cols>
    <col min="1" max="1" width="15.6640625" customWidth="1"/>
  </cols>
  <sheetData>
    <row r="1" spans="1:7" x14ac:dyDescent="0.25">
      <c r="A1" t="s">
        <v>564</v>
      </c>
    </row>
    <row r="2" spans="1:7" x14ac:dyDescent="0.25">
      <c r="A2" t="s">
        <v>565</v>
      </c>
    </row>
    <row r="3" spans="1:7" x14ac:dyDescent="0.25">
      <c r="A3" t="s">
        <v>789</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588</v>
      </c>
      <c r="D9" t="s">
        <v>551</v>
      </c>
      <c r="E9" t="s">
        <v>531</v>
      </c>
      <c r="F9" t="s">
        <v>572</v>
      </c>
      <c r="G9" t="s">
        <v>409</v>
      </c>
    </row>
    <row r="10" spans="1:7" x14ac:dyDescent="0.25">
      <c r="A10" t="s">
        <v>573</v>
      </c>
      <c r="B10" t="s">
        <v>118</v>
      </c>
      <c r="C10" t="s">
        <v>443</v>
      </c>
      <c r="D10" t="s">
        <v>109</v>
      </c>
      <c r="E10" t="s">
        <v>118</v>
      </c>
      <c r="F10" t="s">
        <v>118</v>
      </c>
      <c r="G10" t="s">
        <v>108</v>
      </c>
    </row>
    <row r="11" spans="1:7" x14ac:dyDescent="0.25">
      <c r="A11" t="s">
        <v>27</v>
      </c>
    </row>
    <row r="12" spans="1:7" x14ac:dyDescent="0.25">
      <c r="A12" t="s">
        <v>268</v>
      </c>
      <c r="B12">
        <v>105.2</v>
      </c>
      <c r="C12">
        <v>0.1</v>
      </c>
      <c r="D12" t="s">
        <v>160</v>
      </c>
      <c r="E12" t="s">
        <v>160</v>
      </c>
      <c r="F12">
        <v>0</v>
      </c>
      <c r="G12">
        <v>0</v>
      </c>
    </row>
    <row r="13" spans="1:7" x14ac:dyDescent="0.25">
      <c r="A13" t="s">
        <v>601</v>
      </c>
      <c r="B13">
        <v>105</v>
      </c>
      <c r="C13">
        <v>0</v>
      </c>
      <c r="D13">
        <v>0</v>
      </c>
      <c r="E13">
        <v>0</v>
      </c>
      <c r="F13">
        <v>0</v>
      </c>
      <c r="G13">
        <v>0</v>
      </c>
    </row>
    <row r="14" spans="1:7" x14ac:dyDescent="0.25">
      <c r="A14" t="s">
        <v>269</v>
      </c>
      <c r="B14">
        <v>0.2</v>
      </c>
      <c r="C14">
        <v>0.1</v>
      </c>
      <c r="D14" t="s">
        <v>160</v>
      </c>
      <c r="E14" t="s">
        <v>160</v>
      </c>
      <c r="F14">
        <v>0</v>
      </c>
      <c r="G14">
        <v>0</v>
      </c>
    </row>
    <row r="15" spans="1:7" x14ac:dyDescent="0.25">
      <c r="A15" t="s">
        <v>27</v>
      </c>
    </row>
    <row r="16" spans="1:7" x14ac:dyDescent="0.25">
      <c r="A16" t="s">
        <v>270</v>
      </c>
      <c r="B16">
        <v>908.8</v>
      </c>
      <c r="C16">
        <v>1686.5</v>
      </c>
      <c r="D16" t="s">
        <v>160</v>
      </c>
      <c r="E16" t="s">
        <v>160</v>
      </c>
      <c r="F16">
        <v>0</v>
      </c>
      <c r="G16">
        <v>0</v>
      </c>
    </row>
    <row r="17" spans="1:7" x14ac:dyDescent="0.25">
      <c r="A17" t="s">
        <v>27</v>
      </c>
    </row>
    <row r="18" spans="1:7" x14ac:dyDescent="0.25">
      <c r="A18" t="s">
        <v>271</v>
      </c>
      <c r="B18">
        <v>89.3</v>
      </c>
      <c r="C18">
        <v>153.5</v>
      </c>
      <c r="D18">
        <v>3.9</v>
      </c>
      <c r="E18">
        <v>1</v>
      </c>
      <c r="F18">
        <v>0</v>
      </c>
      <c r="G18">
        <v>0</v>
      </c>
    </row>
    <row r="19" spans="1:7" x14ac:dyDescent="0.25">
      <c r="A19" t="s">
        <v>27</v>
      </c>
    </row>
    <row r="20" spans="1:7" x14ac:dyDescent="0.25">
      <c r="A20" t="s">
        <v>272</v>
      </c>
      <c r="B20">
        <v>3223.4</v>
      </c>
      <c r="C20">
        <v>11901.2</v>
      </c>
      <c r="D20">
        <v>137.1</v>
      </c>
      <c r="E20">
        <v>0</v>
      </c>
      <c r="F20">
        <v>0</v>
      </c>
      <c r="G20">
        <v>0</v>
      </c>
    </row>
    <row r="21" spans="1:7" x14ac:dyDescent="0.25">
      <c r="A21" t="s">
        <v>27</v>
      </c>
    </row>
    <row r="22" spans="1:7" x14ac:dyDescent="0.25">
      <c r="A22" t="s">
        <v>273</v>
      </c>
      <c r="B22">
        <v>40.299999999999997</v>
      </c>
      <c r="C22">
        <v>72.8</v>
      </c>
      <c r="D22">
        <v>0.1</v>
      </c>
      <c r="E22">
        <v>0.4</v>
      </c>
      <c r="F22">
        <v>0</v>
      </c>
      <c r="G22">
        <v>0</v>
      </c>
    </row>
    <row r="23" spans="1:7" x14ac:dyDescent="0.25">
      <c r="A23" t="s">
        <v>274</v>
      </c>
      <c r="B23">
        <v>0.1</v>
      </c>
      <c r="C23">
        <v>1.1000000000000001</v>
      </c>
      <c r="D23" t="s">
        <v>160</v>
      </c>
      <c r="E23">
        <v>0.2</v>
      </c>
      <c r="F23">
        <v>0</v>
      </c>
      <c r="G23">
        <v>0</v>
      </c>
    </row>
    <row r="24" spans="1:7" x14ac:dyDescent="0.25">
      <c r="A24" t="s">
        <v>275</v>
      </c>
      <c r="B24">
        <v>6.6</v>
      </c>
      <c r="C24">
        <v>71.5</v>
      </c>
      <c r="D24">
        <v>0.1</v>
      </c>
      <c r="E24">
        <v>0.2</v>
      </c>
      <c r="F24">
        <v>0</v>
      </c>
      <c r="G24">
        <v>0</v>
      </c>
    </row>
    <row r="25" spans="1:7" x14ac:dyDescent="0.25">
      <c r="A25" t="s">
        <v>276</v>
      </c>
      <c r="B25">
        <v>1</v>
      </c>
      <c r="C25">
        <v>0</v>
      </c>
      <c r="D25">
        <v>0</v>
      </c>
      <c r="E25">
        <v>0</v>
      </c>
      <c r="F25">
        <v>0</v>
      </c>
      <c r="G25">
        <v>0</v>
      </c>
    </row>
    <row r="26" spans="1:7" x14ac:dyDescent="0.25">
      <c r="A26" t="s">
        <v>279</v>
      </c>
      <c r="B26">
        <v>2.7</v>
      </c>
      <c r="C26">
        <v>0.2</v>
      </c>
      <c r="D26">
        <v>0</v>
      </c>
      <c r="E26">
        <v>0</v>
      </c>
      <c r="F26">
        <v>0</v>
      </c>
      <c r="G26">
        <v>0</v>
      </c>
    </row>
    <row r="27" spans="1:7" x14ac:dyDescent="0.25">
      <c r="A27" t="s">
        <v>280</v>
      </c>
      <c r="B27">
        <v>0</v>
      </c>
      <c r="C27">
        <v>0</v>
      </c>
      <c r="D27" t="s">
        <v>160</v>
      </c>
      <c r="E27">
        <v>0</v>
      </c>
      <c r="F27">
        <v>0</v>
      </c>
      <c r="G27">
        <v>0</v>
      </c>
    </row>
    <row r="28" spans="1:7" x14ac:dyDescent="0.25">
      <c r="A28" t="s">
        <v>281</v>
      </c>
      <c r="B28">
        <v>30</v>
      </c>
      <c r="C28">
        <v>0</v>
      </c>
      <c r="D28">
        <v>0</v>
      </c>
      <c r="E28">
        <v>0</v>
      </c>
      <c r="F28">
        <v>0</v>
      </c>
      <c r="G28">
        <v>0</v>
      </c>
    </row>
    <row r="29" spans="1:7" x14ac:dyDescent="0.25">
      <c r="A29" t="s">
        <v>27</v>
      </c>
    </row>
    <row r="30" spans="1:7" x14ac:dyDescent="0.25">
      <c r="A30" t="s">
        <v>286</v>
      </c>
      <c r="B30">
        <v>5975.7</v>
      </c>
      <c r="C30">
        <v>7991.2</v>
      </c>
      <c r="D30">
        <v>322.5</v>
      </c>
      <c r="E30">
        <v>358.4</v>
      </c>
      <c r="F30">
        <v>90.5</v>
      </c>
      <c r="G30">
        <v>0</v>
      </c>
    </row>
    <row r="31" spans="1:7" x14ac:dyDescent="0.25">
      <c r="A31" t="s">
        <v>287</v>
      </c>
      <c r="B31">
        <v>8</v>
      </c>
      <c r="C31">
        <v>6.3</v>
      </c>
      <c r="D31">
        <v>4.4000000000000004</v>
      </c>
      <c r="E31">
        <v>0</v>
      </c>
      <c r="F31">
        <v>0</v>
      </c>
      <c r="G31">
        <v>0</v>
      </c>
    </row>
    <row r="32" spans="1:7" x14ac:dyDescent="0.25">
      <c r="A32" t="s">
        <v>288</v>
      </c>
      <c r="B32">
        <v>214.3</v>
      </c>
      <c r="C32">
        <v>349.8</v>
      </c>
      <c r="D32">
        <v>0</v>
      </c>
      <c r="E32">
        <v>0</v>
      </c>
      <c r="F32">
        <v>0</v>
      </c>
      <c r="G32">
        <v>0</v>
      </c>
    </row>
    <row r="33" spans="1:7" x14ac:dyDescent="0.25">
      <c r="A33" t="s">
        <v>289</v>
      </c>
      <c r="B33">
        <v>35.6</v>
      </c>
      <c r="C33">
        <v>556</v>
      </c>
      <c r="D33">
        <v>1.9</v>
      </c>
      <c r="E33">
        <v>33.6</v>
      </c>
      <c r="F33">
        <v>0</v>
      </c>
      <c r="G33">
        <v>0</v>
      </c>
    </row>
    <row r="34" spans="1:7" x14ac:dyDescent="0.25">
      <c r="A34" t="s">
        <v>290</v>
      </c>
      <c r="B34">
        <v>182</v>
      </c>
      <c r="C34">
        <v>854.2</v>
      </c>
      <c r="D34">
        <v>10.8</v>
      </c>
      <c r="E34">
        <v>0</v>
      </c>
      <c r="F34">
        <v>0</v>
      </c>
      <c r="G34">
        <v>0</v>
      </c>
    </row>
    <row r="35" spans="1:7" x14ac:dyDescent="0.25">
      <c r="A35" t="s">
        <v>291</v>
      </c>
      <c r="B35">
        <v>33</v>
      </c>
      <c r="C35">
        <v>35.799999999999997</v>
      </c>
      <c r="D35">
        <v>0</v>
      </c>
      <c r="E35">
        <v>0</v>
      </c>
      <c r="F35">
        <v>0</v>
      </c>
      <c r="G35">
        <v>0</v>
      </c>
    </row>
    <row r="36" spans="1:7" x14ac:dyDescent="0.25">
      <c r="A36" t="s">
        <v>293</v>
      </c>
      <c r="B36">
        <v>291.10000000000002</v>
      </c>
      <c r="C36">
        <v>433.7</v>
      </c>
      <c r="D36">
        <v>0</v>
      </c>
      <c r="E36">
        <v>0</v>
      </c>
      <c r="F36">
        <v>0</v>
      </c>
      <c r="G36">
        <v>0</v>
      </c>
    </row>
    <row r="37" spans="1:7" x14ac:dyDescent="0.25">
      <c r="A37" t="s">
        <v>294</v>
      </c>
      <c r="B37">
        <v>0</v>
      </c>
      <c r="C37">
        <v>2.2999999999999998</v>
      </c>
      <c r="D37">
        <v>0</v>
      </c>
      <c r="E37">
        <v>0</v>
      </c>
      <c r="F37">
        <v>0</v>
      </c>
      <c r="G37">
        <v>0</v>
      </c>
    </row>
    <row r="38" spans="1:7" x14ac:dyDescent="0.25">
      <c r="A38" t="s">
        <v>295</v>
      </c>
      <c r="B38">
        <v>196.4</v>
      </c>
      <c r="C38">
        <v>214.8</v>
      </c>
      <c r="D38">
        <v>71.099999999999994</v>
      </c>
      <c r="E38">
        <v>0</v>
      </c>
      <c r="F38">
        <v>0</v>
      </c>
      <c r="G38">
        <v>0</v>
      </c>
    </row>
    <row r="39" spans="1:7" x14ac:dyDescent="0.25">
      <c r="A39" t="s">
        <v>296</v>
      </c>
      <c r="B39">
        <v>53.6</v>
      </c>
      <c r="C39">
        <v>82.9</v>
      </c>
      <c r="D39">
        <v>2.8</v>
      </c>
      <c r="E39">
        <v>0</v>
      </c>
      <c r="F39">
        <v>0</v>
      </c>
      <c r="G39">
        <v>0</v>
      </c>
    </row>
    <row r="40" spans="1:7" x14ac:dyDescent="0.25">
      <c r="A40" t="s">
        <v>297</v>
      </c>
      <c r="B40">
        <v>1.5</v>
      </c>
      <c r="C40">
        <v>4.7</v>
      </c>
      <c r="D40">
        <v>0.9</v>
      </c>
      <c r="E40">
        <v>0</v>
      </c>
      <c r="F40">
        <v>0</v>
      </c>
      <c r="G40">
        <v>0</v>
      </c>
    </row>
    <row r="41" spans="1:7" x14ac:dyDescent="0.25">
      <c r="A41" t="s">
        <v>298</v>
      </c>
      <c r="B41">
        <v>4723.2</v>
      </c>
      <c r="C41">
        <v>4929.2</v>
      </c>
      <c r="D41">
        <v>190.8</v>
      </c>
      <c r="E41">
        <v>317.60000000000002</v>
      </c>
      <c r="F41">
        <v>90.5</v>
      </c>
      <c r="G41">
        <v>0</v>
      </c>
    </row>
    <row r="42" spans="1:7" x14ac:dyDescent="0.25">
      <c r="A42" t="s">
        <v>299</v>
      </c>
      <c r="B42">
        <v>0</v>
      </c>
      <c r="C42">
        <v>128.69999999999999</v>
      </c>
      <c r="D42">
        <v>18.899999999999999</v>
      </c>
      <c r="E42">
        <v>0</v>
      </c>
      <c r="F42">
        <v>0</v>
      </c>
      <c r="G42">
        <v>0</v>
      </c>
    </row>
    <row r="43" spans="1:7" x14ac:dyDescent="0.25">
      <c r="A43" t="s">
        <v>300</v>
      </c>
      <c r="B43">
        <v>93.3</v>
      </c>
      <c r="C43">
        <v>245.5</v>
      </c>
      <c r="D43">
        <v>5.6</v>
      </c>
      <c r="E43">
        <v>0</v>
      </c>
      <c r="F43">
        <v>0</v>
      </c>
      <c r="G43">
        <v>0</v>
      </c>
    </row>
    <row r="44" spans="1:7" x14ac:dyDescent="0.25">
      <c r="A44" t="s">
        <v>302</v>
      </c>
      <c r="B44">
        <v>129.4</v>
      </c>
      <c r="C44">
        <v>120</v>
      </c>
      <c r="D44">
        <v>15.4</v>
      </c>
      <c r="E44">
        <v>7.2</v>
      </c>
      <c r="F44">
        <v>0</v>
      </c>
      <c r="G44">
        <v>0</v>
      </c>
    </row>
    <row r="45" spans="1:7" x14ac:dyDescent="0.25">
      <c r="A45" t="s">
        <v>303</v>
      </c>
      <c r="B45">
        <v>0</v>
      </c>
      <c r="C45">
        <v>15.4</v>
      </c>
      <c r="D45">
        <v>0</v>
      </c>
      <c r="E45">
        <v>0</v>
      </c>
      <c r="F45">
        <v>0</v>
      </c>
      <c r="G45">
        <v>0</v>
      </c>
    </row>
    <row r="46" spans="1:7" x14ac:dyDescent="0.25">
      <c r="A46" t="s">
        <v>304</v>
      </c>
      <c r="B46">
        <v>14.5</v>
      </c>
      <c r="C46">
        <v>12</v>
      </c>
      <c r="D46">
        <v>0</v>
      </c>
      <c r="E46">
        <v>0</v>
      </c>
      <c r="F46">
        <v>0</v>
      </c>
      <c r="G46">
        <v>0</v>
      </c>
    </row>
    <row r="47" spans="1:7" x14ac:dyDescent="0.25">
      <c r="A47" t="s">
        <v>573</v>
      </c>
      <c r="B47" t="s">
        <v>118</v>
      </c>
      <c r="C47" t="s">
        <v>443</v>
      </c>
      <c r="D47" t="s">
        <v>109</v>
      </c>
      <c r="E47" t="s">
        <v>118</v>
      </c>
      <c r="F47" t="s">
        <v>118</v>
      </c>
      <c r="G47" t="s">
        <v>108</v>
      </c>
    </row>
    <row r="48" spans="1:7" x14ac:dyDescent="0.25">
      <c r="A48" t="s">
        <v>305</v>
      </c>
      <c r="B48">
        <v>10342.700000000001</v>
      </c>
      <c r="C48">
        <v>21805.3</v>
      </c>
      <c r="D48">
        <v>463.6</v>
      </c>
      <c r="E48">
        <v>359.9</v>
      </c>
      <c r="F48">
        <v>90.5</v>
      </c>
      <c r="G48">
        <v>0</v>
      </c>
    </row>
    <row r="49" spans="1:7" x14ac:dyDescent="0.25">
      <c r="A49" t="s">
        <v>306</v>
      </c>
      <c r="B49">
        <v>1494.9</v>
      </c>
      <c r="C49">
        <v>2407.5</v>
      </c>
      <c r="D49">
        <v>0</v>
      </c>
      <c r="E49">
        <v>0</v>
      </c>
      <c r="F49">
        <v>0</v>
      </c>
      <c r="G49">
        <v>0</v>
      </c>
    </row>
    <row r="50" spans="1:7" x14ac:dyDescent="0.25">
      <c r="A50" t="s">
        <v>573</v>
      </c>
      <c r="B50" t="s">
        <v>118</v>
      </c>
      <c r="C50" t="s">
        <v>443</v>
      </c>
      <c r="D50" t="s">
        <v>109</v>
      </c>
      <c r="E50" t="s">
        <v>118</v>
      </c>
      <c r="F50" t="s">
        <v>118</v>
      </c>
      <c r="G50" t="s">
        <v>108</v>
      </c>
    </row>
    <row r="51" spans="1:7" x14ac:dyDescent="0.25">
      <c r="A51" t="s">
        <v>307</v>
      </c>
      <c r="B51">
        <v>11837.7</v>
      </c>
      <c r="C51">
        <v>24212.799999999999</v>
      </c>
      <c r="D51">
        <v>463.6</v>
      </c>
      <c r="E51">
        <v>359.9</v>
      </c>
      <c r="F51">
        <v>90.5</v>
      </c>
      <c r="G51">
        <v>0</v>
      </c>
    </row>
    <row r="52" spans="1:7" x14ac:dyDescent="0.25">
      <c r="A52" t="s">
        <v>308</v>
      </c>
      <c r="B52" t="s">
        <v>25</v>
      </c>
      <c r="C52" t="s">
        <v>25</v>
      </c>
      <c r="D52">
        <v>0</v>
      </c>
      <c r="E52">
        <v>0</v>
      </c>
      <c r="F52" t="s">
        <v>25</v>
      </c>
      <c r="G52" t="s">
        <v>25</v>
      </c>
    </row>
    <row r="53" spans="1:7" x14ac:dyDescent="0.25">
      <c r="A53" t="s">
        <v>309</v>
      </c>
      <c r="B53">
        <v>0</v>
      </c>
      <c r="C53">
        <v>170</v>
      </c>
      <c r="D53" t="s">
        <v>25</v>
      </c>
      <c r="E53" t="s">
        <v>25</v>
      </c>
      <c r="F53">
        <v>0</v>
      </c>
      <c r="G53">
        <v>0</v>
      </c>
    </row>
    <row r="54" spans="1:7" x14ac:dyDescent="0.25">
      <c r="A54" t="s">
        <v>573</v>
      </c>
      <c r="B54" t="s">
        <v>118</v>
      </c>
      <c r="C54" t="s">
        <v>443</v>
      </c>
      <c r="D54" t="s">
        <v>109</v>
      </c>
      <c r="E54" t="s">
        <v>118</v>
      </c>
      <c r="F54" t="s">
        <v>118</v>
      </c>
      <c r="G54" t="s">
        <v>108</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B0F-FD36-47DC-B092-634E68A32884}">
  <dimension ref="A1:G55"/>
  <sheetViews>
    <sheetView workbookViewId="0">
      <selection activeCell="D52" sqref="D52"/>
    </sheetView>
  </sheetViews>
  <sheetFormatPr defaultRowHeight="13.2" x14ac:dyDescent="0.25"/>
  <cols>
    <col min="1" max="1" width="21.109375" customWidth="1"/>
  </cols>
  <sheetData>
    <row r="1" spans="1:7" x14ac:dyDescent="0.25">
      <c r="A1" t="s">
        <v>564</v>
      </c>
    </row>
    <row r="2" spans="1:7" x14ac:dyDescent="0.25">
      <c r="A2" t="s">
        <v>565</v>
      </c>
    </row>
    <row r="3" spans="1:7" x14ac:dyDescent="0.25">
      <c r="A3" t="s">
        <v>786</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115.3</v>
      </c>
      <c r="C12">
        <v>0.1</v>
      </c>
      <c r="D12">
        <v>0</v>
      </c>
      <c r="E12" t="s">
        <v>160</v>
      </c>
      <c r="F12">
        <v>0</v>
      </c>
      <c r="G12">
        <v>0</v>
      </c>
    </row>
    <row r="13" spans="1:7" x14ac:dyDescent="0.25">
      <c r="A13" t="s">
        <v>601</v>
      </c>
      <c r="B13">
        <v>105</v>
      </c>
      <c r="C13">
        <v>0</v>
      </c>
      <c r="D13">
        <v>0</v>
      </c>
      <c r="E13">
        <v>0</v>
      </c>
      <c r="F13">
        <v>0</v>
      </c>
      <c r="G13">
        <v>0</v>
      </c>
    </row>
    <row r="14" spans="1:7" x14ac:dyDescent="0.25">
      <c r="A14" t="s">
        <v>582</v>
      </c>
      <c r="B14">
        <v>10</v>
      </c>
      <c r="C14">
        <v>0</v>
      </c>
      <c r="D14">
        <v>0</v>
      </c>
      <c r="E14">
        <v>0</v>
      </c>
      <c r="F14">
        <v>0</v>
      </c>
      <c r="G14">
        <v>0</v>
      </c>
    </row>
    <row r="15" spans="1:7" x14ac:dyDescent="0.25">
      <c r="A15" t="s">
        <v>269</v>
      </c>
      <c r="B15">
        <v>0.3</v>
      </c>
      <c r="C15">
        <v>0.1</v>
      </c>
      <c r="D15">
        <v>0</v>
      </c>
      <c r="E15" t="s">
        <v>160</v>
      </c>
      <c r="F15">
        <v>0</v>
      </c>
      <c r="G15">
        <v>0</v>
      </c>
    </row>
    <row r="16" spans="1:7" x14ac:dyDescent="0.25">
      <c r="A16" t="s">
        <v>27</v>
      </c>
    </row>
    <row r="17" spans="1:7" x14ac:dyDescent="0.25">
      <c r="A17" t="s">
        <v>270</v>
      </c>
      <c r="B17">
        <v>898</v>
      </c>
      <c r="C17">
        <v>1686.4</v>
      </c>
      <c r="D17">
        <v>0</v>
      </c>
      <c r="E17">
        <v>0</v>
      </c>
      <c r="F17">
        <v>0</v>
      </c>
      <c r="G17">
        <v>0</v>
      </c>
    </row>
    <row r="18" spans="1:7" x14ac:dyDescent="0.25">
      <c r="A18" t="s">
        <v>27</v>
      </c>
    </row>
    <row r="19" spans="1:7" x14ac:dyDescent="0.25">
      <c r="A19" t="s">
        <v>271</v>
      </c>
      <c r="B19">
        <v>92.2</v>
      </c>
      <c r="C19">
        <v>153.1</v>
      </c>
      <c r="D19">
        <v>0</v>
      </c>
      <c r="E19">
        <v>0</v>
      </c>
      <c r="F19">
        <v>0</v>
      </c>
      <c r="G19">
        <v>0</v>
      </c>
    </row>
    <row r="20" spans="1:7" x14ac:dyDescent="0.25">
      <c r="A20" t="s">
        <v>27</v>
      </c>
    </row>
    <row r="21" spans="1:7" x14ac:dyDescent="0.25">
      <c r="A21" t="s">
        <v>272</v>
      </c>
      <c r="B21">
        <v>3359.6</v>
      </c>
      <c r="C21">
        <v>11900.8</v>
      </c>
      <c r="D21">
        <v>0</v>
      </c>
      <c r="E21">
        <v>0</v>
      </c>
      <c r="F21">
        <v>0</v>
      </c>
      <c r="G21">
        <v>0</v>
      </c>
    </row>
    <row r="22" spans="1:7" x14ac:dyDescent="0.25">
      <c r="A22" t="s">
        <v>27</v>
      </c>
    </row>
    <row r="23" spans="1:7" x14ac:dyDescent="0.25">
      <c r="A23" t="s">
        <v>273</v>
      </c>
      <c r="B23">
        <v>40.4</v>
      </c>
      <c r="C23">
        <v>71</v>
      </c>
      <c r="D23">
        <v>0</v>
      </c>
      <c r="E23">
        <v>0.2</v>
      </c>
      <c r="F23">
        <v>0</v>
      </c>
      <c r="G23">
        <v>0</v>
      </c>
    </row>
    <row r="24" spans="1:7" x14ac:dyDescent="0.25">
      <c r="A24" t="s">
        <v>274</v>
      </c>
      <c r="B24">
        <v>0.1</v>
      </c>
      <c r="C24">
        <v>1.1000000000000001</v>
      </c>
      <c r="D24">
        <v>0</v>
      </c>
      <c r="E24">
        <v>0.2</v>
      </c>
      <c r="F24">
        <v>0</v>
      </c>
      <c r="G24">
        <v>0</v>
      </c>
    </row>
    <row r="25" spans="1:7" x14ac:dyDescent="0.25">
      <c r="A25" t="s">
        <v>275</v>
      </c>
      <c r="B25">
        <v>6.7</v>
      </c>
      <c r="C25">
        <v>69.7</v>
      </c>
      <c r="D25">
        <v>0</v>
      </c>
      <c r="E25">
        <v>0</v>
      </c>
      <c r="F25">
        <v>0</v>
      </c>
      <c r="G25">
        <v>0</v>
      </c>
    </row>
    <row r="26" spans="1:7" x14ac:dyDescent="0.25">
      <c r="A26" t="s">
        <v>276</v>
      </c>
      <c r="B26">
        <v>1</v>
      </c>
      <c r="C26">
        <v>0</v>
      </c>
      <c r="D26">
        <v>0</v>
      </c>
      <c r="E26">
        <v>0</v>
      </c>
      <c r="F26">
        <v>0</v>
      </c>
      <c r="G26">
        <v>0</v>
      </c>
    </row>
    <row r="27" spans="1:7" x14ac:dyDescent="0.25">
      <c r="A27" t="s">
        <v>279</v>
      </c>
      <c r="B27">
        <v>2.7</v>
      </c>
      <c r="C27">
        <v>0.2</v>
      </c>
      <c r="D27">
        <v>0</v>
      </c>
      <c r="E27">
        <v>0</v>
      </c>
      <c r="F27">
        <v>0</v>
      </c>
      <c r="G27">
        <v>0</v>
      </c>
    </row>
    <row r="28" spans="1:7" x14ac:dyDescent="0.25">
      <c r="A28" t="s">
        <v>280</v>
      </c>
      <c r="B28" t="s">
        <v>160</v>
      </c>
      <c r="C28">
        <v>0</v>
      </c>
      <c r="D28">
        <v>0</v>
      </c>
      <c r="E28">
        <v>0</v>
      </c>
      <c r="F28">
        <v>0</v>
      </c>
      <c r="G28">
        <v>0</v>
      </c>
    </row>
    <row r="29" spans="1:7" x14ac:dyDescent="0.25">
      <c r="A29" t="s">
        <v>281</v>
      </c>
      <c r="B29">
        <v>30</v>
      </c>
      <c r="C29">
        <v>0</v>
      </c>
      <c r="D29">
        <v>0</v>
      </c>
      <c r="E29">
        <v>0</v>
      </c>
      <c r="F29">
        <v>0</v>
      </c>
      <c r="G29">
        <v>0</v>
      </c>
    </row>
    <row r="30" spans="1:7" x14ac:dyDescent="0.25">
      <c r="A30" t="s">
        <v>27</v>
      </c>
    </row>
    <row r="31" spans="1:7" x14ac:dyDescent="0.25">
      <c r="A31" t="s">
        <v>286</v>
      </c>
      <c r="B31">
        <v>5771.6</v>
      </c>
      <c r="C31">
        <v>8014.6</v>
      </c>
      <c r="D31">
        <v>36.799999999999997</v>
      </c>
      <c r="E31">
        <v>167.6</v>
      </c>
      <c r="F31">
        <v>90.5</v>
      </c>
      <c r="G31">
        <v>0</v>
      </c>
    </row>
    <row r="32" spans="1:7" x14ac:dyDescent="0.25">
      <c r="A32" t="s">
        <v>287</v>
      </c>
      <c r="B32">
        <v>12.9</v>
      </c>
      <c r="C32">
        <v>6.3</v>
      </c>
      <c r="D32">
        <v>0</v>
      </c>
      <c r="E32">
        <v>0</v>
      </c>
      <c r="F32">
        <v>0</v>
      </c>
      <c r="G32">
        <v>0</v>
      </c>
    </row>
    <row r="33" spans="1:7" x14ac:dyDescent="0.25">
      <c r="A33" t="s">
        <v>288</v>
      </c>
      <c r="B33">
        <v>214.3</v>
      </c>
      <c r="C33">
        <v>349.8</v>
      </c>
      <c r="D33">
        <v>0</v>
      </c>
      <c r="E33">
        <v>0</v>
      </c>
      <c r="F33">
        <v>0</v>
      </c>
      <c r="G33">
        <v>0</v>
      </c>
    </row>
    <row r="34" spans="1:7" x14ac:dyDescent="0.25">
      <c r="A34" t="s">
        <v>289</v>
      </c>
      <c r="B34">
        <v>34.700000000000003</v>
      </c>
      <c r="C34">
        <v>547</v>
      </c>
      <c r="D34">
        <v>0</v>
      </c>
      <c r="E34">
        <v>27.5</v>
      </c>
      <c r="F34">
        <v>0</v>
      </c>
      <c r="G34">
        <v>0</v>
      </c>
    </row>
    <row r="35" spans="1:7" x14ac:dyDescent="0.25">
      <c r="A35" t="s">
        <v>290</v>
      </c>
      <c r="B35">
        <v>164</v>
      </c>
      <c r="C35">
        <v>866.2</v>
      </c>
      <c r="D35">
        <v>0</v>
      </c>
      <c r="E35">
        <v>0</v>
      </c>
      <c r="F35">
        <v>0</v>
      </c>
      <c r="G35">
        <v>0</v>
      </c>
    </row>
    <row r="36" spans="1:7" x14ac:dyDescent="0.25">
      <c r="A36" t="s">
        <v>291</v>
      </c>
      <c r="B36">
        <v>33</v>
      </c>
      <c r="C36">
        <v>35.799999999999997</v>
      </c>
      <c r="D36">
        <v>0</v>
      </c>
      <c r="E36">
        <v>0</v>
      </c>
      <c r="F36">
        <v>0</v>
      </c>
      <c r="G36">
        <v>0</v>
      </c>
    </row>
    <row r="37" spans="1:7" x14ac:dyDescent="0.25">
      <c r="A37" t="s">
        <v>293</v>
      </c>
      <c r="B37">
        <v>156.1</v>
      </c>
      <c r="C37">
        <v>433.5</v>
      </c>
      <c r="D37">
        <v>0</v>
      </c>
      <c r="E37">
        <v>0</v>
      </c>
      <c r="F37">
        <v>0</v>
      </c>
      <c r="G37">
        <v>0</v>
      </c>
    </row>
    <row r="38" spans="1:7" x14ac:dyDescent="0.25">
      <c r="A38" t="s">
        <v>294</v>
      </c>
      <c r="B38">
        <v>0</v>
      </c>
      <c r="C38">
        <v>2.2999999999999998</v>
      </c>
      <c r="D38">
        <v>0</v>
      </c>
      <c r="E38">
        <v>0</v>
      </c>
      <c r="F38">
        <v>0</v>
      </c>
      <c r="G38">
        <v>0</v>
      </c>
    </row>
    <row r="39" spans="1:7" x14ac:dyDescent="0.25">
      <c r="A39" t="s">
        <v>295</v>
      </c>
      <c r="B39">
        <v>258.5</v>
      </c>
      <c r="C39">
        <v>211.3</v>
      </c>
      <c r="D39">
        <v>0</v>
      </c>
      <c r="E39">
        <v>0</v>
      </c>
      <c r="F39">
        <v>0</v>
      </c>
      <c r="G39">
        <v>0</v>
      </c>
    </row>
    <row r="40" spans="1:7" x14ac:dyDescent="0.25">
      <c r="A40" t="s">
        <v>296</v>
      </c>
      <c r="B40">
        <v>56.4</v>
      </c>
      <c r="C40">
        <v>77.900000000000006</v>
      </c>
      <c r="D40">
        <v>0</v>
      </c>
      <c r="E40">
        <v>0</v>
      </c>
      <c r="F40">
        <v>0</v>
      </c>
      <c r="G40">
        <v>0</v>
      </c>
    </row>
    <row r="41" spans="1:7" x14ac:dyDescent="0.25">
      <c r="A41" t="s">
        <v>297</v>
      </c>
      <c r="B41">
        <v>1.5</v>
      </c>
      <c r="C41">
        <v>4.7</v>
      </c>
      <c r="D41">
        <v>0</v>
      </c>
      <c r="E41">
        <v>0</v>
      </c>
      <c r="F41">
        <v>0</v>
      </c>
      <c r="G41">
        <v>0</v>
      </c>
    </row>
    <row r="42" spans="1:7" x14ac:dyDescent="0.25">
      <c r="A42" t="s">
        <v>298</v>
      </c>
      <c r="B42">
        <v>4593.3</v>
      </c>
      <c r="C42">
        <v>4952.3999999999996</v>
      </c>
      <c r="D42">
        <v>36.799999999999997</v>
      </c>
      <c r="E42">
        <v>140.1</v>
      </c>
      <c r="F42">
        <v>90.5</v>
      </c>
      <c r="G42">
        <v>0</v>
      </c>
    </row>
    <row r="43" spans="1:7" x14ac:dyDescent="0.25">
      <c r="A43" t="s">
        <v>299</v>
      </c>
      <c r="B43">
        <v>0</v>
      </c>
      <c r="C43">
        <v>128.69999999999999</v>
      </c>
      <c r="D43">
        <v>0</v>
      </c>
      <c r="E43">
        <v>0</v>
      </c>
      <c r="F43">
        <v>0</v>
      </c>
      <c r="G43">
        <v>0</v>
      </c>
    </row>
    <row r="44" spans="1:7" x14ac:dyDescent="0.25">
      <c r="A44" t="s">
        <v>300</v>
      </c>
      <c r="B44">
        <v>74.099999999999994</v>
      </c>
      <c r="C44">
        <v>245.5</v>
      </c>
      <c r="D44">
        <v>0</v>
      </c>
      <c r="E44">
        <v>0</v>
      </c>
      <c r="F44">
        <v>0</v>
      </c>
      <c r="G44">
        <v>0</v>
      </c>
    </row>
    <row r="45" spans="1:7" x14ac:dyDescent="0.25">
      <c r="A45" t="s">
        <v>302</v>
      </c>
      <c r="B45">
        <v>158.5</v>
      </c>
      <c r="C45">
        <v>126</v>
      </c>
      <c r="D45">
        <v>0</v>
      </c>
      <c r="E45">
        <v>0</v>
      </c>
      <c r="F45">
        <v>0</v>
      </c>
      <c r="G45">
        <v>0</v>
      </c>
    </row>
    <row r="46" spans="1:7" x14ac:dyDescent="0.25">
      <c r="A46" t="s">
        <v>303</v>
      </c>
      <c r="B46">
        <v>0</v>
      </c>
      <c r="C46">
        <v>15.4</v>
      </c>
      <c r="D46">
        <v>0</v>
      </c>
      <c r="E46">
        <v>0</v>
      </c>
      <c r="F46">
        <v>0</v>
      </c>
      <c r="G46">
        <v>0</v>
      </c>
    </row>
    <row r="47" spans="1:7" x14ac:dyDescent="0.25">
      <c r="A47" t="s">
        <v>304</v>
      </c>
      <c r="B47">
        <v>14.5</v>
      </c>
      <c r="C47">
        <v>12</v>
      </c>
      <c r="D47">
        <v>0</v>
      </c>
      <c r="E47">
        <v>0</v>
      </c>
      <c r="F47">
        <v>0</v>
      </c>
      <c r="G47">
        <v>0</v>
      </c>
    </row>
    <row r="48" spans="1:7" x14ac:dyDescent="0.25">
      <c r="A48" t="s">
        <v>573</v>
      </c>
      <c r="B48" t="s">
        <v>118</v>
      </c>
      <c r="C48" t="s">
        <v>26</v>
      </c>
      <c r="D48" t="s">
        <v>118</v>
      </c>
      <c r="E48" t="s">
        <v>118</v>
      </c>
      <c r="F48" t="s">
        <v>118</v>
      </c>
      <c r="G48" t="s">
        <v>108</v>
      </c>
    </row>
    <row r="49" spans="1:7" x14ac:dyDescent="0.25">
      <c r="A49" t="s">
        <v>305</v>
      </c>
      <c r="B49">
        <v>10277.1</v>
      </c>
      <c r="C49">
        <v>21825.9</v>
      </c>
      <c r="D49">
        <v>36.799999999999997</v>
      </c>
      <c r="E49">
        <v>167.9</v>
      </c>
      <c r="F49">
        <v>90.5</v>
      </c>
      <c r="G49">
        <v>0</v>
      </c>
    </row>
    <row r="50" spans="1:7" x14ac:dyDescent="0.25">
      <c r="A50" t="s">
        <v>306</v>
      </c>
      <c r="B50">
        <v>1404.2</v>
      </c>
      <c r="C50">
        <v>2332.3000000000002</v>
      </c>
      <c r="D50">
        <v>0</v>
      </c>
      <c r="E50">
        <v>0</v>
      </c>
      <c r="F50">
        <v>0</v>
      </c>
      <c r="G50">
        <v>0</v>
      </c>
    </row>
    <row r="51" spans="1:7" x14ac:dyDescent="0.25">
      <c r="A51" t="s">
        <v>573</v>
      </c>
      <c r="B51" t="s">
        <v>118</v>
      </c>
      <c r="C51" t="s">
        <v>26</v>
      </c>
      <c r="D51" t="s">
        <v>118</v>
      </c>
      <c r="E51" t="s">
        <v>118</v>
      </c>
      <c r="F51" t="s">
        <v>118</v>
      </c>
      <c r="G51" t="s">
        <v>108</v>
      </c>
    </row>
    <row r="52" spans="1:7" x14ac:dyDescent="0.25">
      <c r="A52" t="s">
        <v>307</v>
      </c>
      <c r="B52">
        <v>11681.3</v>
      </c>
      <c r="C52">
        <v>24158.2</v>
      </c>
      <c r="D52">
        <v>36.799999999999997</v>
      </c>
      <c r="E52">
        <v>167.9</v>
      </c>
      <c r="F52">
        <v>90.5</v>
      </c>
      <c r="G52">
        <v>0</v>
      </c>
    </row>
    <row r="53" spans="1:7" x14ac:dyDescent="0.25">
      <c r="A53" t="s">
        <v>308</v>
      </c>
      <c r="B53" t="s">
        <v>25</v>
      </c>
      <c r="C53" t="s">
        <v>25</v>
      </c>
      <c r="D53">
        <v>0</v>
      </c>
      <c r="E53">
        <v>0</v>
      </c>
      <c r="F53" t="s">
        <v>25</v>
      </c>
      <c r="G53" t="s">
        <v>25</v>
      </c>
    </row>
    <row r="54" spans="1:7" x14ac:dyDescent="0.25">
      <c r="A54" t="s">
        <v>309</v>
      </c>
      <c r="B54">
        <v>0</v>
      </c>
      <c r="C54">
        <v>110</v>
      </c>
      <c r="D54" t="s">
        <v>25</v>
      </c>
      <c r="E54" t="s">
        <v>25</v>
      </c>
      <c r="F54">
        <v>0</v>
      </c>
      <c r="G54">
        <v>0</v>
      </c>
    </row>
    <row r="55" spans="1:7" x14ac:dyDescent="0.25">
      <c r="A55" t="s">
        <v>573</v>
      </c>
      <c r="B55" t="s">
        <v>118</v>
      </c>
      <c r="C55" t="s">
        <v>26</v>
      </c>
      <c r="D55" t="s">
        <v>118</v>
      </c>
      <c r="E55" t="s">
        <v>118</v>
      </c>
      <c r="F55" t="s">
        <v>118</v>
      </c>
      <c r="G55" t="s">
        <v>108</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5-4EF2-499B-AA1C-E01479E26076}">
  <dimension ref="A1:G81"/>
  <sheetViews>
    <sheetView topLeftCell="A55" workbookViewId="0">
      <selection activeCell="N19" sqref="N19"/>
    </sheetView>
  </sheetViews>
  <sheetFormatPr defaultRowHeight="13.2" x14ac:dyDescent="0.25"/>
  <sheetData>
    <row r="1" spans="1:7" x14ac:dyDescent="0.25">
      <c r="A1" t="s">
        <v>564</v>
      </c>
    </row>
    <row r="2" spans="1:7" x14ac:dyDescent="0.25">
      <c r="A2" t="s">
        <v>565</v>
      </c>
    </row>
    <row r="3" spans="1:7" x14ac:dyDescent="0.25">
      <c r="A3" t="s">
        <v>785</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20.3</v>
      </c>
      <c r="C12">
        <v>0.1</v>
      </c>
      <c r="D12">
        <v>740.1</v>
      </c>
      <c r="E12">
        <v>0.3</v>
      </c>
      <c r="F12">
        <v>105</v>
      </c>
      <c r="G12">
        <v>0</v>
      </c>
    </row>
    <row r="13" spans="1:7" x14ac:dyDescent="0.25">
      <c r="A13" t="s">
        <v>739</v>
      </c>
      <c r="B13">
        <v>10</v>
      </c>
      <c r="C13">
        <v>0</v>
      </c>
      <c r="D13">
        <v>68.400000000000006</v>
      </c>
      <c r="E13">
        <v>0</v>
      </c>
      <c r="F13">
        <v>0</v>
      </c>
      <c r="G13">
        <v>0</v>
      </c>
    </row>
    <row r="14" spans="1:7" x14ac:dyDescent="0.25">
      <c r="A14" t="s">
        <v>601</v>
      </c>
      <c r="B14">
        <v>0</v>
      </c>
      <c r="C14">
        <v>0</v>
      </c>
      <c r="D14">
        <v>70.3</v>
      </c>
      <c r="E14">
        <v>0</v>
      </c>
      <c r="F14">
        <v>105</v>
      </c>
      <c r="G14">
        <v>0</v>
      </c>
    </row>
    <row r="15" spans="1:7" x14ac:dyDescent="0.25">
      <c r="A15" t="s">
        <v>761</v>
      </c>
      <c r="B15">
        <v>0</v>
      </c>
      <c r="C15">
        <v>0</v>
      </c>
      <c r="D15">
        <v>67.5</v>
      </c>
      <c r="E15">
        <v>0</v>
      </c>
      <c r="F15">
        <v>0</v>
      </c>
      <c r="G15">
        <v>0</v>
      </c>
    </row>
    <row r="16" spans="1:7" x14ac:dyDescent="0.25">
      <c r="A16" t="s">
        <v>782</v>
      </c>
      <c r="B16">
        <v>0</v>
      </c>
      <c r="C16">
        <v>0</v>
      </c>
      <c r="D16">
        <v>5.0999999999999996</v>
      </c>
      <c r="E16">
        <v>0</v>
      </c>
      <c r="F16">
        <v>0</v>
      </c>
      <c r="G16">
        <v>0</v>
      </c>
    </row>
    <row r="17" spans="1:7" x14ac:dyDescent="0.25">
      <c r="A17" t="s">
        <v>582</v>
      </c>
      <c r="B17">
        <v>10</v>
      </c>
      <c r="C17">
        <v>0</v>
      </c>
      <c r="D17">
        <v>528.5</v>
      </c>
      <c r="E17">
        <v>0</v>
      </c>
      <c r="F17">
        <v>0</v>
      </c>
      <c r="G17">
        <v>0</v>
      </c>
    </row>
    <row r="18" spans="1:7" x14ac:dyDescent="0.25">
      <c r="A18" t="s">
        <v>269</v>
      </c>
      <c r="B18">
        <v>0.3</v>
      </c>
      <c r="C18">
        <v>0.1</v>
      </c>
      <c r="D18">
        <v>0.4</v>
      </c>
      <c r="E18">
        <v>0.3</v>
      </c>
      <c r="F18">
        <v>0</v>
      </c>
      <c r="G18">
        <v>0</v>
      </c>
    </row>
    <row r="19" spans="1:7" x14ac:dyDescent="0.25">
      <c r="A19" t="s">
        <v>27</v>
      </c>
    </row>
    <row r="20" spans="1:7" x14ac:dyDescent="0.25">
      <c r="A20" t="s">
        <v>270</v>
      </c>
      <c r="B20">
        <v>41.7</v>
      </c>
      <c r="C20">
        <v>255</v>
      </c>
      <c r="D20">
        <v>10165.299999999999</v>
      </c>
      <c r="E20">
        <v>10743.7</v>
      </c>
      <c r="F20">
        <v>857.7</v>
      </c>
      <c r="G20">
        <v>0</v>
      </c>
    </row>
    <row r="21" spans="1:7" x14ac:dyDescent="0.25">
      <c r="A21" t="s">
        <v>27</v>
      </c>
    </row>
    <row r="22" spans="1:7" x14ac:dyDescent="0.25">
      <c r="A22" t="s">
        <v>271</v>
      </c>
      <c r="B22">
        <v>38.6</v>
      </c>
      <c r="C22">
        <v>55.3</v>
      </c>
      <c r="D22">
        <v>596.29999999999995</v>
      </c>
      <c r="E22">
        <v>1431.9</v>
      </c>
      <c r="F22">
        <v>41</v>
      </c>
      <c r="G22">
        <v>0</v>
      </c>
    </row>
    <row r="23" spans="1:7" x14ac:dyDescent="0.25">
      <c r="A23" t="s">
        <v>27</v>
      </c>
    </row>
    <row r="24" spans="1:7" x14ac:dyDescent="0.25">
      <c r="A24" t="s">
        <v>272</v>
      </c>
      <c r="B24">
        <v>731.8</v>
      </c>
      <c r="C24">
        <v>1224.8</v>
      </c>
      <c r="D24">
        <v>13790</v>
      </c>
      <c r="E24">
        <v>21389.9</v>
      </c>
      <c r="F24">
        <v>3101.9</v>
      </c>
      <c r="G24">
        <v>0</v>
      </c>
    </row>
    <row r="25" spans="1:7" x14ac:dyDescent="0.25">
      <c r="A25" t="s">
        <v>27</v>
      </c>
    </row>
    <row r="26" spans="1:7" x14ac:dyDescent="0.25">
      <c r="A26" t="s">
        <v>273</v>
      </c>
      <c r="B26">
        <v>10.5</v>
      </c>
      <c r="C26">
        <v>4.5999999999999996</v>
      </c>
      <c r="D26">
        <v>2578.8000000000002</v>
      </c>
      <c r="E26">
        <v>5732.5</v>
      </c>
      <c r="F26">
        <v>30</v>
      </c>
      <c r="G26">
        <v>0</v>
      </c>
    </row>
    <row r="27" spans="1:7" x14ac:dyDescent="0.25">
      <c r="A27" t="s">
        <v>748</v>
      </c>
      <c r="B27">
        <v>0</v>
      </c>
      <c r="C27">
        <v>0</v>
      </c>
      <c r="D27">
        <v>2</v>
      </c>
      <c r="E27">
        <v>0</v>
      </c>
      <c r="F27">
        <v>0</v>
      </c>
      <c r="G27">
        <v>0</v>
      </c>
    </row>
    <row r="28" spans="1:7" x14ac:dyDescent="0.25">
      <c r="A28" t="s">
        <v>274</v>
      </c>
      <c r="B28">
        <v>0.1</v>
      </c>
      <c r="C28">
        <v>0.7</v>
      </c>
      <c r="D28">
        <v>6.7</v>
      </c>
      <c r="E28">
        <v>27.5</v>
      </c>
      <c r="F28">
        <v>0</v>
      </c>
      <c r="G28">
        <v>0</v>
      </c>
    </row>
    <row r="29" spans="1:7" x14ac:dyDescent="0.25">
      <c r="A29" t="s">
        <v>406</v>
      </c>
      <c r="B29">
        <v>0</v>
      </c>
      <c r="C29">
        <v>0</v>
      </c>
      <c r="D29">
        <v>67.2</v>
      </c>
      <c r="E29">
        <v>142.9</v>
      </c>
      <c r="F29">
        <v>0</v>
      </c>
      <c r="G29">
        <v>0</v>
      </c>
    </row>
    <row r="30" spans="1:7" x14ac:dyDescent="0.25">
      <c r="A30" t="s">
        <v>413</v>
      </c>
      <c r="B30">
        <v>0</v>
      </c>
      <c r="C30">
        <v>0</v>
      </c>
      <c r="D30">
        <v>183.3</v>
      </c>
      <c r="E30">
        <v>516.70000000000005</v>
      </c>
      <c r="F30">
        <v>0</v>
      </c>
      <c r="G30">
        <v>0</v>
      </c>
    </row>
    <row r="31" spans="1:7" x14ac:dyDescent="0.25">
      <c r="A31" t="s">
        <v>586</v>
      </c>
      <c r="B31">
        <v>0</v>
      </c>
      <c r="C31">
        <v>0</v>
      </c>
      <c r="D31">
        <v>0.1</v>
      </c>
      <c r="E31">
        <v>88</v>
      </c>
      <c r="F31">
        <v>0</v>
      </c>
      <c r="G31">
        <v>0</v>
      </c>
    </row>
    <row r="32" spans="1:7" x14ac:dyDescent="0.25">
      <c r="A32" t="s">
        <v>275</v>
      </c>
      <c r="B32">
        <v>6.7</v>
      </c>
      <c r="C32">
        <v>3.7</v>
      </c>
      <c r="D32">
        <v>1471.8</v>
      </c>
      <c r="E32">
        <v>3525.2</v>
      </c>
      <c r="F32">
        <v>0</v>
      </c>
      <c r="G32">
        <v>0</v>
      </c>
    </row>
    <row r="33" spans="1:7" x14ac:dyDescent="0.25">
      <c r="A33" t="s">
        <v>594</v>
      </c>
      <c r="B33">
        <v>0</v>
      </c>
      <c r="C33">
        <v>0</v>
      </c>
      <c r="D33">
        <v>0</v>
      </c>
      <c r="E33">
        <v>41.1</v>
      </c>
      <c r="F33">
        <v>0</v>
      </c>
      <c r="G33">
        <v>0</v>
      </c>
    </row>
    <row r="34" spans="1:7" x14ac:dyDescent="0.25">
      <c r="A34" t="s">
        <v>276</v>
      </c>
      <c r="B34">
        <v>1</v>
      </c>
      <c r="C34">
        <v>0</v>
      </c>
      <c r="D34">
        <v>6.7</v>
      </c>
      <c r="E34">
        <v>11.2</v>
      </c>
      <c r="F34">
        <v>0</v>
      </c>
      <c r="G34">
        <v>0</v>
      </c>
    </row>
    <row r="35" spans="1:7" x14ac:dyDescent="0.25">
      <c r="A35" t="s">
        <v>574</v>
      </c>
      <c r="B35">
        <v>0</v>
      </c>
      <c r="C35">
        <v>0</v>
      </c>
      <c r="D35">
        <v>0</v>
      </c>
      <c r="E35">
        <v>65.599999999999994</v>
      </c>
      <c r="F35">
        <v>0</v>
      </c>
      <c r="G35">
        <v>0</v>
      </c>
    </row>
    <row r="36" spans="1:7" x14ac:dyDescent="0.25">
      <c r="A36" t="s">
        <v>277</v>
      </c>
      <c r="B36">
        <v>0</v>
      </c>
      <c r="C36">
        <v>0</v>
      </c>
      <c r="D36">
        <v>0</v>
      </c>
      <c r="E36">
        <v>33.5</v>
      </c>
      <c r="F36">
        <v>0</v>
      </c>
      <c r="G36">
        <v>0</v>
      </c>
    </row>
    <row r="37" spans="1:7" x14ac:dyDescent="0.25">
      <c r="A37" t="s">
        <v>278</v>
      </c>
      <c r="B37">
        <v>0</v>
      </c>
      <c r="C37">
        <v>0</v>
      </c>
      <c r="D37">
        <v>1.8</v>
      </c>
      <c r="E37">
        <v>1.5</v>
      </c>
      <c r="F37">
        <v>0</v>
      </c>
      <c r="G37">
        <v>0</v>
      </c>
    </row>
    <row r="38" spans="1:7" x14ac:dyDescent="0.25">
      <c r="A38" t="s">
        <v>279</v>
      </c>
      <c r="B38">
        <v>2.7</v>
      </c>
      <c r="C38">
        <v>0.2</v>
      </c>
      <c r="D38">
        <v>4</v>
      </c>
      <c r="E38">
        <v>1.1000000000000001</v>
      </c>
      <c r="F38">
        <v>0</v>
      </c>
      <c r="G38">
        <v>0</v>
      </c>
    </row>
    <row r="39" spans="1:7" x14ac:dyDescent="0.25">
      <c r="A39" t="s">
        <v>280</v>
      </c>
      <c r="B39" t="s">
        <v>160</v>
      </c>
      <c r="C39">
        <v>0</v>
      </c>
      <c r="D39" t="s">
        <v>160</v>
      </c>
      <c r="E39" t="s">
        <v>160</v>
      </c>
      <c r="F39">
        <v>0</v>
      </c>
      <c r="G39">
        <v>0</v>
      </c>
    </row>
    <row r="40" spans="1:7" x14ac:dyDescent="0.25">
      <c r="A40" t="s">
        <v>281</v>
      </c>
      <c r="B40">
        <v>0</v>
      </c>
      <c r="C40">
        <v>0</v>
      </c>
      <c r="D40">
        <v>766.1</v>
      </c>
      <c r="E40">
        <v>762.5</v>
      </c>
      <c r="F40">
        <v>30</v>
      </c>
      <c r="G40">
        <v>0</v>
      </c>
    </row>
    <row r="41" spans="1:7" x14ac:dyDescent="0.25">
      <c r="A41" t="s">
        <v>625</v>
      </c>
      <c r="B41">
        <v>0</v>
      </c>
      <c r="C41">
        <v>0</v>
      </c>
      <c r="D41">
        <v>0</v>
      </c>
      <c r="E41">
        <v>37.200000000000003</v>
      </c>
      <c r="F41">
        <v>0</v>
      </c>
      <c r="G41">
        <v>0</v>
      </c>
    </row>
    <row r="42" spans="1:7" x14ac:dyDescent="0.25">
      <c r="A42" t="s">
        <v>282</v>
      </c>
      <c r="B42">
        <v>0</v>
      </c>
      <c r="C42">
        <v>0</v>
      </c>
      <c r="D42">
        <v>69.3</v>
      </c>
      <c r="E42">
        <v>454.6</v>
      </c>
      <c r="F42">
        <v>0</v>
      </c>
      <c r="G42">
        <v>0</v>
      </c>
    </row>
    <row r="43" spans="1:7" x14ac:dyDescent="0.25">
      <c r="A43" t="s">
        <v>680</v>
      </c>
      <c r="B43">
        <v>0</v>
      </c>
      <c r="C43">
        <v>0</v>
      </c>
      <c r="D43">
        <v>0</v>
      </c>
      <c r="E43">
        <v>24.2</v>
      </c>
      <c r="F43">
        <v>0</v>
      </c>
      <c r="G43">
        <v>0</v>
      </c>
    </row>
    <row r="44" spans="1:7" x14ac:dyDescent="0.25">
      <c r="A44" t="s">
        <v>27</v>
      </c>
    </row>
    <row r="45" spans="1:7" x14ac:dyDescent="0.25">
      <c r="A45" t="s">
        <v>283</v>
      </c>
      <c r="B45">
        <v>0</v>
      </c>
      <c r="C45">
        <v>0</v>
      </c>
      <c r="D45">
        <v>396.5</v>
      </c>
      <c r="E45">
        <v>1378.4</v>
      </c>
      <c r="F45">
        <v>0</v>
      </c>
      <c r="G45">
        <v>0</v>
      </c>
    </row>
    <row r="46" spans="1:7" x14ac:dyDescent="0.25">
      <c r="A46" t="s">
        <v>614</v>
      </c>
      <c r="B46">
        <v>0</v>
      </c>
      <c r="C46">
        <v>0</v>
      </c>
      <c r="D46">
        <v>0</v>
      </c>
      <c r="E46">
        <v>180.9</v>
      </c>
      <c r="F46">
        <v>0</v>
      </c>
      <c r="G46">
        <v>0</v>
      </c>
    </row>
    <row r="47" spans="1:7" x14ac:dyDescent="0.25">
      <c r="A47" t="s">
        <v>284</v>
      </c>
      <c r="B47">
        <v>0</v>
      </c>
      <c r="C47">
        <v>0</v>
      </c>
      <c r="D47">
        <v>41.5</v>
      </c>
      <c r="E47">
        <v>505.5</v>
      </c>
      <c r="F47">
        <v>0</v>
      </c>
      <c r="G47">
        <v>0</v>
      </c>
    </row>
    <row r="48" spans="1:7" x14ac:dyDescent="0.25">
      <c r="A48" t="s">
        <v>285</v>
      </c>
      <c r="B48">
        <v>0</v>
      </c>
      <c r="C48">
        <v>0</v>
      </c>
      <c r="D48">
        <v>254.8</v>
      </c>
      <c r="E48">
        <v>518.5</v>
      </c>
      <c r="F48">
        <v>0</v>
      </c>
      <c r="G48">
        <v>0</v>
      </c>
    </row>
    <row r="49" spans="1:7" x14ac:dyDescent="0.25">
      <c r="A49" t="s">
        <v>414</v>
      </c>
      <c r="B49">
        <v>0</v>
      </c>
      <c r="C49">
        <v>0</v>
      </c>
      <c r="D49">
        <v>100.3</v>
      </c>
      <c r="E49">
        <v>173.5</v>
      </c>
      <c r="F49">
        <v>0</v>
      </c>
      <c r="G49">
        <v>0</v>
      </c>
    </row>
    <row r="50" spans="1:7" x14ac:dyDescent="0.25">
      <c r="A50" t="s">
        <v>27</v>
      </c>
    </row>
    <row r="51" spans="1:7" x14ac:dyDescent="0.25">
      <c r="A51" t="s">
        <v>286</v>
      </c>
      <c r="B51">
        <v>922.8</v>
      </c>
      <c r="C51">
        <v>1385.4</v>
      </c>
      <c r="D51">
        <v>30482</v>
      </c>
      <c r="E51">
        <v>26025.3</v>
      </c>
      <c r="F51">
        <v>4506</v>
      </c>
      <c r="G51">
        <v>60</v>
      </c>
    </row>
    <row r="52" spans="1:7" x14ac:dyDescent="0.25">
      <c r="A52" t="s">
        <v>287</v>
      </c>
      <c r="B52">
        <v>4.8</v>
      </c>
      <c r="C52">
        <v>6.3</v>
      </c>
      <c r="D52">
        <v>30.6</v>
      </c>
      <c r="E52">
        <v>25.7</v>
      </c>
      <c r="F52">
        <v>8</v>
      </c>
      <c r="G52">
        <v>0</v>
      </c>
    </row>
    <row r="53" spans="1:7" x14ac:dyDescent="0.25">
      <c r="A53" t="s">
        <v>288</v>
      </c>
      <c r="B53">
        <v>14.7</v>
      </c>
      <c r="C53">
        <v>29.1</v>
      </c>
      <c r="D53">
        <v>812</v>
      </c>
      <c r="E53">
        <v>856.5</v>
      </c>
      <c r="F53">
        <v>209.2</v>
      </c>
      <c r="G53">
        <v>0</v>
      </c>
    </row>
    <row r="54" spans="1:7" x14ac:dyDescent="0.25">
      <c r="A54" t="s">
        <v>289</v>
      </c>
      <c r="B54">
        <v>67</v>
      </c>
      <c r="C54">
        <v>91.6</v>
      </c>
      <c r="D54">
        <v>3616.8</v>
      </c>
      <c r="E54">
        <v>620</v>
      </c>
      <c r="F54">
        <v>18.899999999999999</v>
      </c>
      <c r="G54">
        <v>0</v>
      </c>
    </row>
    <row r="55" spans="1:7" x14ac:dyDescent="0.25">
      <c r="A55" t="s">
        <v>310</v>
      </c>
      <c r="B55">
        <v>0</v>
      </c>
      <c r="C55">
        <v>0</v>
      </c>
      <c r="D55">
        <v>0</v>
      </c>
      <c r="E55">
        <v>226.2</v>
      </c>
      <c r="F55">
        <v>0</v>
      </c>
      <c r="G55">
        <v>0</v>
      </c>
    </row>
    <row r="56" spans="1:7" x14ac:dyDescent="0.25">
      <c r="A56" t="s">
        <v>290</v>
      </c>
      <c r="B56">
        <v>10</v>
      </c>
      <c r="C56">
        <v>0</v>
      </c>
      <c r="D56">
        <v>4393.3</v>
      </c>
      <c r="E56">
        <v>3950.2</v>
      </c>
      <c r="F56">
        <v>174</v>
      </c>
      <c r="G56">
        <v>0</v>
      </c>
    </row>
    <row r="57" spans="1:7" x14ac:dyDescent="0.25">
      <c r="A57" t="s">
        <v>563</v>
      </c>
      <c r="B57">
        <v>0</v>
      </c>
      <c r="C57">
        <v>0</v>
      </c>
      <c r="D57">
        <v>30.4</v>
      </c>
      <c r="E57">
        <v>5.5</v>
      </c>
      <c r="F57">
        <v>0</v>
      </c>
      <c r="G57">
        <v>0</v>
      </c>
    </row>
    <row r="58" spans="1:7" x14ac:dyDescent="0.25">
      <c r="A58" t="s">
        <v>291</v>
      </c>
      <c r="B58" t="s">
        <v>160</v>
      </c>
      <c r="C58">
        <v>5.8</v>
      </c>
      <c r="D58">
        <v>506</v>
      </c>
      <c r="E58">
        <v>470.5</v>
      </c>
      <c r="F58">
        <v>33</v>
      </c>
      <c r="G58">
        <v>0</v>
      </c>
    </row>
    <row r="59" spans="1:7" x14ac:dyDescent="0.25">
      <c r="A59" t="s">
        <v>591</v>
      </c>
      <c r="B59">
        <v>0</v>
      </c>
      <c r="C59">
        <v>0</v>
      </c>
      <c r="D59">
        <v>20</v>
      </c>
      <c r="E59">
        <v>30.4</v>
      </c>
      <c r="F59">
        <v>0</v>
      </c>
      <c r="G59">
        <v>0</v>
      </c>
    </row>
    <row r="60" spans="1:7" x14ac:dyDescent="0.25">
      <c r="A60" t="s">
        <v>293</v>
      </c>
      <c r="B60">
        <v>7.5</v>
      </c>
      <c r="C60">
        <v>14.5</v>
      </c>
      <c r="D60">
        <v>1322.6</v>
      </c>
      <c r="E60">
        <v>1267</v>
      </c>
      <c r="F60">
        <v>118.3</v>
      </c>
      <c r="G60">
        <v>0</v>
      </c>
    </row>
    <row r="61" spans="1:7" x14ac:dyDescent="0.25">
      <c r="A61" t="s">
        <v>384</v>
      </c>
      <c r="B61">
        <v>0</v>
      </c>
      <c r="C61">
        <v>0</v>
      </c>
      <c r="D61">
        <v>56.6</v>
      </c>
      <c r="E61">
        <v>38.799999999999997</v>
      </c>
      <c r="F61">
        <v>0</v>
      </c>
      <c r="G61">
        <v>0</v>
      </c>
    </row>
    <row r="62" spans="1:7" x14ac:dyDescent="0.25">
      <c r="A62" t="s">
        <v>294</v>
      </c>
      <c r="B62">
        <v>0</v>
      </c>
      <c r="C62">
        <v>2.2999999999999998</v>
      </c>
      <c r="D62">
        <v>4.5</v>
      </c>
      <c r="E62">
        <v>10.199999999999999</v>
      </c>
      <c r="F62">
        <v>0</v>
      </c>
      <c r="G62">
        <v>0</v>
      </c>
    </row>
    <row r="63" spans="1:7" x14ac:dyDescent="0.25">
      <c r="A63" t="s">
        <v>295</v>
      </c>
      <c r="B63">
        <v>57.9</v>
      </c>
      <c r="C63">
        <v>60</v>
      </c>
      <c r="D63">
        <v>777.2</v>
      </c>
      <c r="E63">
        <v>762.2</v>
      </c>
      <c r="F63">
        <v>187.2</v>
      </c>
      <c r="G63">
        <v>0</v>
      </c>
    </row>
    <row r="64" spans="1:7" x14ac:dyDescent="0.25">
      <c r="A64" t="s">
        <v>296</v>
      </c>
      <c r="B64">
        <v>0</v>
      </c>
      <c r="C64">
        <v>22.8</v>
      </c>
      <c r="D64">
        <v>323.39999999999998</v>
      </c>
      <c r="E64">
        <v>285.3</v>
      </c>
      <c r="F64">
        <v>56.4</v>
      </c>
      <c r="G64">
        <v>0</v>
      </c>
    </row>
    <row r="65" spans="1:7" x14ac:dyDescent="0.25">
      <c r="A65" t="s">
        <v>297</v>
      </c>
      <c r="B65">
        <v>0</v>
      </c>
      <c r="C65">
        <v>2.7</v>
      </c>
      <c r="D65">
        <v>27.6</v>
      </c>
      <c r="E65">
        <v>16.600000000000001</v>
      </c>
      <c r="F65">
        <v>1.5</v>
      </c>
      <c r="G65">
        <v>0</v>
      </c>
    </row>
    <row r="66" spans="1:7" x14ac:dyDescent="0.25">
      <c r="A66" t="s">
        <v>298</v>
      </c>
      <c r="B66">
        <v>716.4</v>
      </c>
      <c r="C66">
        <v>1083.5999999999999</v>
      </c>
      <c r="D66">
        <v>16367.4</v>
      </c>
      <c r="E66">
        <v>14701.2</v>
      </c>
      <c r="F66">
        <v>3531.3</v>
      </c>
      <c r="G66">
        <v>60</v>
      </c>
    </row>
    <row r="67" spans="1:7" x14ac:dyDescent="0.25">
      <c r="A67" t="s">
        <v>299</v>
      </c>
      <c r="B67">
        <v>0</v>
      </c>
      <c r="C67">
        <v>0</v>
      </c>
      <c r="D67">
        <v>469.9</v>
      </c>
      <c r="E67">
        <v>453.3</v>
      </c>
      <c r="F67">
        <v>0</v>
      </c>
      <c r="G67">
        <v>0</v>
      </c>
    </row>
    <row r="68" spans="1:7" x14ac:dyDescent="0.25">
      <c r="A68" t="s">
        <v>300</v>
      </c>
      <c r="B68">
        <v>5.4</v>
      </c>
      <c r="C68">
        <v>51.6</v>
      </c>
      <c r="D68">
        <v>537.6</v>
      </c>
      <c r="E68">
        <v>532.5</v>
      </c>
      <c r="F68">
        <v>68.7</v>
      </c>
      <c r="G68">
        <v>0</v>
      </c>
    </row>
    <row r="69" spans="1:7" x14ac:dyDescent="0.25">
      <c r="A69" t="s">
        <v>301</v>
      </c>
      <c r="B69">
        <v>0</v>
      </c>
      <c r="C69">
        <v>0</v>
      </c>
      <c r="D69">
        <v>86.6</v>
      </c>
      <c r="E69">
        <v>758.6</v>
      </c>
      <c r="F69">
        <v>0</v>
      </c>
      <c r="G69">
        <v>0</v>
      </c>
    </row>
    <row r="70" spans="1:7" x14ac:dyDescent="0.25">
      <c r="A70" t="s">
        <v>302</v>
      </c>
      <c r="B70">
        <v>24.6</v>
      </c>
      <c r="C70">
        <v>15.2</v>
      </c>
      <c r="D70">
        <v>606.29999999999995</v>
      </c>
      <c r="E70">
        <v>513.20000000000005</v>
      </c>
      <c r="F70">
        <v>99.5</v>
      </c>
      <c r="G70">
        <v>0</v>
      </c>
    </row>
    <row r="71" spans="1:7" x14ac:dyDescent="0.25">
      <c r="A71" t="s">
        <v>385</v>
      </c>
      <c r="B71">
        <v>0</v>
      </c>
      <c r="C71">
        <v>0</v>
      </c>
      <c r="D71">
        <v>1</v>
      </c>
      <c r="E71">
        <v>6.4</v>
      </c>
      <c r="F71">
        <v>0</v>
      </c>
      <c r="G71">
        <v>0</v>
      </c>
    </row>
    <row r="72" spans="1:7" x14ac:dyDescent="0.25">
      <c r="A72" t="s">
        <v>303</v>
      </c>
      <c r="B72">
        <v>0</v>
      </c>
      <c r="C72">
        <v>0</v>
      </c>
      <c r="D72">
        <v>87.5</v>
      </c>
      <c r="E72">
        <v>93.6</v>
      </c>
      <c r="F72">
        <v>0</v>
      </c>
      <c r="G72">
        <v>0</v>
      </c>
    </row>
    <row r="73" spans="1:7" x14ac:dyDescent="0.25">
      <c r="A73" t="s">
        <v>304</v>
      </c>
      <c r="B73">
        <v>14.5</v>
      </c>
      <c r="C73">
        <v>0</v>
      </c>
      <c r="D73">
        <v>404.8</v>
      </c>
      <c r="E73">
        <v>401.4</v>
      </c>
      <c r="F73">
        <v>0</v>
      </c>
      <c r="G73">
        <v>0</v>
      </c>
    </row>
    <row r="74" spans="1:7" x14ac:dyDescent="0.25">
      <c r="A74" t="s">
        <v>573</v>
      </c>
      <c r="B74" t="s">
        <v>118</v>
      </c>
      <c r="C74" t="s">
        <v>26</v>
      </c>
      <c r="D74" t="s">
        <v>118</v>
      </c>
      <c r="E74" t="s">
        <v>118</v>
      </c>
      <c r="F74" t="s">
        <v>118</v>
      </c>
      <c r="G74" t="s">
        <v>108</v>
      </c>
    </row>
    <row r="75" spans="1:7" x14ac:dyDescent="0.25">
      <c r="A75" t="s">
        <v>305</v>
      </c>
      <c r="B75">
        <v>1765.6</v>
      </c>
      <c r="C75">
        <v>2925.2</v>
      </c>
      <c r="D75">
        <v>58748.9</v>
      </c>
      <c r="E75">
        <v>66701.899999999994</v>
      </c>
      <c r="F75">
        <v>8641.6</v>
      </c>
      <c r="G75">
        <v>60</v>
      </c>
    </row>
    <row r="76" spans="1:7" x14ac:dyDescent="0.25">
      <c r="A76" t="s">
        <v>306</v>
      </c>
      <c r="B76">
        <v>348.1</v>
      </c>
      <c r="C76">
        <v>396.3</v>
      </c>
      <c r="D76">
        <v>0</v>
      </c>
      <c r="E76">
        <v>0</v>
      </c>
      <c r="F76">
        <v>1212.7</v>
      </c>
      <c r="G76">
        <v>0</v>
      </c>
    </row>
    <row r="77" spans="1:7" x14ac:dyDescent="0.25">
      <c r="A77" t="s">
        <v>573</v>
      </c>
      <c r="B77" t="s">
        <v>118</v>
      </c>
      <c r="C77" t="s">
        <v>26</v>
      </c>
      <c r="D77" t="s">
        <v>118</v>
      </c>
      <c r="E77" t="s">
        <v>118</v>
      </c>
      <c r="F77" t="s">
        <v>118</v>
      </c>
      <c r="G77" t="s">
        <v>108</v>
      </c>
    </row>
    <row r="78" spans="1:7" x14ac:dyDescent="0.25">
      <c r="A78" t="s">
        <v>307</v>
      </c>
      <c r="B78">
        <v>2113.6</v>
      </c>
      <c r="C78">
        <v>3321.5</v>
      </c>
      <c r="D78">
        <v>58748.9</v>
      </c>
      <c r="E78">
        <v>66701.899999999994</v>
      </c>
      <c r="F78">
        <v>9854.2999999999993</v>
      </c>
      <c r="G78">
        <v>60</v>
      </c>
    </row>
    <row r="79" spans="1:7" x14ac:dyDescent="0.25">
      <c r="A79" t="s">
        <v>308</v>
      </c>
      <c r="B79" t="s">
        <v>25</v>
      </c>
      <c r="C79" t="s">
        <v>25</v>
      </c>
      <c r="D79">
        <v>0</v>
      </c>
      <c r="E79">
        <v>0</v>
      </c>
      <c r="F79" t="s">
        <v>25</v>
      </c>
      <c r="G79" t="s">
        <v>25</v>
      </c>
    </row>
    <row r="80" spans="1:7" x14ac:dyDescent="0.25">
      <c r="A80" t="s">
        <v>309</v>
      </c>
      <c r="B80">
        <v>65</v>
      </c>
      <c r="C80">
        <v>30.5</v>
      </c>
      <c r="D80" t="s">
        <v>25</v>
      </c>
      <c r="E80" t="s">
        <v>25</v>
      </c>
      <c r="F80">
        <v>0</v>
      </c>
      <c r="G80">
        <v>0</v>
      </c>
    </row>
    <row r="81" spans="1:7" x14ac:dyDescent="0.25">
      <c r="A81" t="s">
        <v>573</v>
      </c>
      <c r="B81" t="s">
        <v>118</v>
      </c>
      <c r="C81" t="s">
        <v>26</v>
      </c>
      <c r="D81" t="s">
        <v>118</v>
      </c>
      <c r="E81" t="s">
        <v>118</v>
      </c>
      <c r="F81" t="s">
        <v>118</v>
      </c>
      <c r="G81" t="s">
        <v>108</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54E3-569E-4A3C-9B1A-FE6997BDC309}">
  <dimension ref="A1:G81"/>
  <sheetViews>
    <sheetView topLeftCell="A43" workbookViewId="0">
      <selection activeCell="B7" sqref="B7"/>
    </sheetView>
  </sheetViews>
  <sheetFormatPr defaultRowHeight="13.2" x14ac:dyDescent="0.25"/>
  <cols>
    <col min="1" max="1" width="25.5546875" customWidth="1"/>
    <col min="3" max="3" width="13.44140625" customWidth="1"/>
    <col min="5" max="5" width="15.5546875" customWidth="1"/>
  </cols>
  <sheetData>
    <row r="1" spans="1:7" ht="15" x14ac:dyDescent="0.25">
      <c r="A1" s="242" t="s">
        <v>564</v>
      </c>
    </row>
    <row r="2" spans="1:7" ht="15" x14ac:dyDescent="0.25">
      <c r="A2" s="242" t="s">
        <v>565</v>
      </c>
    </row>
    <row r="3" spans="1:7" ht="15" x14ac:dyDescent="0.25">
      <c r="A3" s="242" t="s">
        <v>784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20.3</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0.3</v>
      </c>
      <c r="C18">
        <v>0.1</v>
      </c>
      <c r="D18">
        <v>0.3</v>
      </c>
      <c r="E18">
        <v>0.3</v>
      </c>
      <c r="F18">
        <v>0</v>
      </c>
      <c r="G18">
        <v>0</v>
      </c>
    </row>
    <row r="19" spans="1:7" ht="15" x14ac:dyDescent="0.25">
      <c r="A19" s="242" t="s">
        <v>27</v>
      </c>
    </row>
    <row r="20" spans="1:7" ht="15" x14ac:dyDescent="0.25">
      <c r="A20" s="242" t="s">
        <v>270</v>
      </c>
      <c r="B20">
        <v>221.4</v>
      </c>
      <c r="C20">
        <v>305</v>
      </c>
      <c r="D20">
        <v>9896.9</v>
      </c>
      <c r="E20">
        <v>10743.7</v>
      </c>
      <c r="F20">
        <v>849.5</v>
      </c>
      <c r="G20">
        <v>0</v>
      </c>
    </row>
    <row r="21" spans="1:7" ht="15" x14ac:dyDescent="0.25">
      <c r="A21" s="242" t="s">
        <v>27</v>
      </c>
    </row>
    <row r="22" spans="1:7" ht="15" x14ac:dyDescent="0.25">
      <c r="A22" s="242" t="s">
        <v>271</v>
      </c>
      <c r="B22">
        <v>40.6</v>
      </c>
      <c r="C22">
        <v>42.9</v>
      </c>
      <c r="D22">
        <v>592.20000000000005</v>
      </c>
      <c r="E22">
        <v>1425.8</v>
      </c>
      <c r="F22">
        <v>13.3</v>
      </c>
      <c r="G22">
        <v>0</v>
      </c>
    </row>
    <row r="23" spans="1:7" ht="15" x14ac:dyDescent="0.25">
      <c r="A23" s="242" t="s">
        <v>27</v>
      </c>
    </row>
    <row r="24" spans="1:7" ht="15" x14ac:dyDescent="0.25">
      <c r="A24" s="242" t="s">
        <v>272</v>
      </c>
      <c r="B24">
        <v>1006.1</v>
      </c>
      <c r="C24">
        <v>1972.7</v>
      </c>
      <c r="D24">
        <v>13789.8</v>
      </c>
      <c r="E24">
        <v>20910.400000000001</v>
      </c>
      <c r="F24">
        <v>3097.5</v>
      </c>
      <c r="G24">
        <v>0</v>
      </c>
    </row>
    <row r="25" spans="1:7" ht="15" x14ac:dyDescent="0.25">
      <c r="A25" s="242" t="s">
        <v>27</v>
      </c>
    </row>
    <row r="26" spans="1:7" ht="15" x14ac:dyDescent="0.25">
      <c r="A26" s="242" t="s">
        <v>273</v>
      </c>
      <c r="B26">
        <v>9.1999999999999993</v>
      </c>
      <c r="C26">
        <v>3.4</v>
      </c>
      <c r="D26">
        <v>2507.6999999999998</v>
      </c>
      <c r="E26">
        <v>5731.6</v>
      </c>
      <c r="F26">
        <v>30</v>
      </c>
      <c r="G26">
        <v>0</v>
      </c>
    </row>
    <row r="27" spans="1:7" ht="15" x14ac:dyDescent="0.25">
      <c r="A27" s="242" t="s">
        <v>748</v>
      </c>
      <c r="B27">
        <v>0</v>
      </c>
      <c r="C27">
        <v>0</v>
      </c>
      <c r="D27">
        <v>2</v>
      </c>
      <c r="E27">
        <v>0</v>
      </c>
      <c r="F27">
        <v>0</v>
      </c>
      <c r="G27">
        <v>0</v>
      </c>
    </row>
    <row r="28" spans="1:7" ht="15" x14ac:dyDescent="0.25">
      <c r="A28" s="242" t="s">
        <v>274</v>
      </c>
      <c r="B28">
        <v>0.3</v>
      </c>
      <c r="C28">
        <v>1.4</v>
      </c>
      <c r="D28">
        <v>6.5</v>
      </c>
      <c r="E28">
        <v>26.7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4.9000000000000004</v>
      </c>
      <c r="C32">
        <v>1.8</v>
      </c>
      <c r="D32">
        <v>1470.7</v>
      </c>
      <c r="E32">
        <v>3525.2</v>
      </c>
      <c r="F32">
        <v>0</v>
      </c>
      <c r="G32">
        <v>0</v>
      </c>
    </row>
    <row r="33" spans="1:7" ht="15" x14ac:dyDescent="0.25">
      <c r="A33" s="242" t="s">
        <v>594</v>
      </c>
      <c r="B33">
        <v>0</v>
      </c>
      <c r="C33">
        <v>0</v>
      </c>
      <c r="D33">
        <v>0</v>
      </c>
      <c r="E33">
        <v>41.1</v>
      </c>
      <c r="F33">
        <v>0</v>
      </c>
      <c r="G33">
        <v>0</v>
      </c>
    </row>
    <row r="34" spans="1:7" ht="15" x14ac:dyDescent="0.25">
      <c r="A34" s="242" t="s">
        <v>276</v>
      </c>
      <c r="B34">
        <v>1.4</v>
      </c>
      <c r="C34">
        <v>0</v>
      </c>
      <c r="D34">
        <v>6.3</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1404.7</v>
      </c>
      <c r="C51">
        <v>2180.4</v>
      </c>
      <c r="D51">
        <v>29818</v>
      </c>
      <c r="E51">
        <v>25221.9</v>
      </c>
      <c r="F51">
        <v>3611.2</v>
      </c>
      <c r="G51">
        <v>60</v>
      </c>
    </row>
    <row r="52" spans="1:7" ht="15" x14ac:dyDescent="0.25">
      <c r="A52" s="242" t="s">
        <v>287</v>
      </c>
      <c r="B52">
        <v>4.7</v>
      </c>
      <c r="C52">
        <v>6.3</v>
      </c>
      <c r="D52">
        <v>30.6</v>
      </c>
      <c r="E52">
        <v>25.7</v>
      </c>
      <c r="F52">
        <v>8</v>
      </c>
      <c r="G52">
        <v>0</v>
      </c>
    </row>
    <row r="53" spans="1:7" ht="15" x14ac:dyDescent="0.25">
      <c r="A53" s="242" t="s">
        <v>288</v>
      </c>
      <c r="B53">
        <v>39.200000000000003</v>
      </c>
      <c r="C53">
        <v>71.900000000000006</v>
      </c>
      <c r="D53">
        <v>812</v>
      </c>
      <c r="E53">
        <v>813.7</v>
      </c>
      <c r="F53">
        <v>206.1</v>
      </c>
      <c r="G53">
        <v>0</v>
      </c>
    </row>
    <row r="54" spans="1:7" ht="15" x14ac:dyDescent="0.25">
      <c r="A54" s="242" t="s">
        <v>289</v>
      </c>
      <c r="B54">
        <v>110.2</v>
      </c>
      <c r="C54">
        <v>274.39999999999998</v>
      </c>
      <c r="D54">
        <v>3573.5</v>
      </c>
      <c r="E54">
        <v>600.20000000000005</v>
      </c>
      <c r="F54">
        <v>18.899999999999999</v>
      </c>
      <c r="G54">
        <v>0</v>
      </c>
    </row>
    <row r="55" spans="1:7" ht="15" x14ac:dyDescent="0.25">
      <c r="A55" s="242" t="s">
        <v>310</v>
      </c>
      <c r="B55">
        <v>0</v>
      </c>
      <c r="C55">
        <v>0</v>
      </c>
      <c r="D55">
        <v>0</v>
      </c>
      <c r="E55">
        <v>226.2</v>
      </c>
      <c r="F55">
        <v>0</v>
      </c>
      <c r="G55">
        <v>0</v>
      </c>
    </row>
    <row r="56" spans="1:7" ht="15" x14ac:dyDescent="0.25">
      <c r="A56" s="242" t="s">
        <v>290</v>
      </c>
      <c r="B56">
        <v>23.6</v>
      </c>
      <c r="C56">
        <v>29</v>
      </c>
      <c r="D56">
        <v>4379.5</v>
      </c>
      <c r="E56">
        <v>3919.7</v>
      </c>
      <c r="F56">
        <v>174</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26</v>
      </c>
      <c r="G58">
        <v>0</v>
      </c>
    </row>
    <row r="59" spans="1:7" ht="15" x14ac:dyDescent="0.25">
      <c r="A59" s="242" t="s">
        <v>591</v>
      </c>
      <c r="B59">
        <v>0</v>
      </c>
      <c r="C59">
        <v>0</v>
      </c>
      <c r="D59">
        <v>20</v>
      </c>
      <c r="E59">
        <v>30.4</v>
      </c>
      <c r="F59">
        <v>0</v>
      </c>
      <c r="G59">
        <v>0</v>
      </c>
    </row>
    <row r="60" spans="1:7" ht="15" x14ac:dyDescent="0.25">
      <c r="A60" s="242" t="s">
        <v>293</v>
      </c>
      <c r="B60">
        <v>38</v>
      </c>
      <c r="C60">
        <v>37.9</v>
      </c>
      <c r="D60">
        <v>1286.5999999999999</v>
      </c>
      <c r="E60">
        <v>1204.3</v>
      </c>
      <c r="F60">
        <v>79</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64.8</v>
      </c>
      <c r="C63">
        <v>77</v>
      </c>
      <c r="D63">
        <v>777.2</v>
      </c>
      <c r="E63">
        <v>737.8</v>
      </c>
      <c r="F63">
        <v>155.1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1052.2</v>
      </c>
      <c r="C66">
        <v>1443</v>
      </c>
      <c r="D66">
        <v>15826.8</v>
      </c>
      <c r="E66">
        <v>14176.8</v>
      </c>
      <c r="F66">
        <v>2783.3</v>
      </c>
      <c r="G66">
        <v>60</v>
      </c>
    </row>
    <row r="67" spans="1:7" ht="15" x14ac:dyDescent="0.25">
      <c r="A67" s="242" t="s">
        <v>299</v>
      </c>
      <c r="B67">
        <v>7.5</v>
      </c>
      <c r="C67">
        <v>43.1</v>
      </c>
      <c r="D67">
        <v>459.6</v>
      </c>
      <c r="E67">
        <v>423.2</v>
      </c>
      <c r="F67">
        <v>0</v>
      </c>
      <c r="G67">
        <v>0</v>
      </c>
    </row>
    <row r="68" spans="1:7" ht="15" x14ac:dyDescent="0.25">
      <c r="A68" s="242" t="s">
        <v>300</v>
      </c>
      <c r="B68">
        <v>5.4</v>
      </c>
      <c r="C68">
        <v>94.3</v>
      </c>
      <c r="D68">
        <v>537.6</v>
      </c>
      <c r="E68">
        <v>488.9</v>
      </c>
      <c r="F68">
        <v>48.3</v>
      </c>
      <c r="G68">
        <v>0</v>
      </c>
    </row>
    <row r="69" spans="1:7" ht="15" x14ac:dyDescent="0.25">
      <c r="A69" s="242" t="s">
        <v>301</v>
      </c>
      <c r="B69">
        <v>0</v>
      </c>
      <c r="C69">
        <v>0</v>
      </c>
      <c r="D69">
        <v>86.6</v>
      </c>
      <c r="E69">
        <v>758.6</v>
      </c>
      <c r="F69">
        <v>0</v>
      </c>
      <c r="G69">
        <v>0</v>
      </c>
    </row>
    <row r="70" spans="1:7" ht="15" x14ac:dyDescent="0.25">
      <c r="A70" s="242" t="s">
        <v>302</v>
      </c>
      <c r="B70">
        <v>24.6</v>
      </c>
      <c r="C70">
        <v>49.7</v>
      </c>
      <c r="D70">
        <v>606.29999999999995</v>
      </c>
      <c r="E70">
        <v>513.20000000000005</v>
      </c>
      <c r="F70">
        <v>87.5</v>
      </c>
      <c r="G70">
        <v>0</v>
      </c>
    </row>
    <row r="71" spans="1:7" ht="15" x14ac:dyDescent="0.25">
      <c r="A71" s="242" t="s">
        <v>385</v>
      </c>
      <c r="B71">
        <v>0</v>
      </c>
      <c r="C71">
        <v>0</v>
      </c>
      <c r="D71">
        <v>1</v>
      </c>
      <c r="E71">
        <v>6.4</v>
      </c>
      <c r="F71">
        <v>0</v>
      </c>
      <c r="G71">
        <v>0</v>
      </c>
    </row>
    <row r="72" spans="1:7" ht="15" x14ac:dyDescent="0.25">
      <c r="A72" s="242" t="s">
        <v>303</v>
      </c>
      <c r="B72">
        <v>0</v>
      </c>
      <c r="C72">
        <v>0</v>
      </c>
      <c r="D72">
        <v>87.5</v>
      </c>
      <c r="E72">
        <v>93.6</v>
      </c>
      <c r="F72">
        <v>0</v>
      </c>
      <c r="G72">
        <v>0</v>
      </c>
    </row>
    <row r="73" spans="1:7" ht="15" x14ac:dyDescent="0.25">
      <c r="A73" s="242" t="s">
        <v>304</v>
      </c>
      <c r="B73">
        <v>27.5</v>
      </c>
      <c r="C73">
        <v>20</v>
      </c>
      <c r="D73">
        <v>392.2</v>
      </c>
      <c r="E73">
        <v>376.4</v>
      </c>
      <c r="F73">
        <v>0</v>
      </c>
      <c r="G73">
        <v>0</v>
      </c>
    </row>
    <row r="74" spans="1:7" ht="15" x14ac:dyDescent="0.25">
      <c r="A74" s="242" t="s">
        <v>573</v>
      </c>
      <c r="B74" t="s">
        <v>118</v>
      </c>
      <c r="C74" t="s">
        <v>26</v>
      </c>
      <c r="D74" t="s">
        <v>118</v>
      </c>
      <c r="E74" t="s">
        <v>118</v>
      </c>
      <c r="F74" t="s">
        <v>118</v>
      </c>
      <c r="G74" t="s">
        <v>108</v>
      </c>
    </row>
    <row r="75" spans="1:7" ht="15" x14ac:dyDescent="0.25">
      <c r="A75" s="242" t="s">
        <v>305</v>
      </c>
      <c r="B75">
        <v>2702.2</v>
      </c>
      <c r="C75">
        <v>4504.5</v>
      </c>
      <c r="D75">
        <v>57740.9</v>
      </c>
      <c r="E75">
        <v>65412</v>
      </c>
      <c r="F75">
        <v>7706.5</v>
      </c>
      <c r="G75">
        <v>60</v>
      </c>
    </row>
    <row r="76" spans="1:7" ht="15" x14ac:dyDescent="0.25">
      <c r="A76" s="242" t="s">
        <v>306</v>
      </c>
      <c r="B76">
        <v>506.4</v>
      </c>
      <c r="C76">
        <v>401.1</v>
      </c>
      <c r="D76">
        <v>0</v>
      </c>
      <c r="E76">
        <v>0</v>
      </c>
      <c r="F76">
        <v>1091.8</v>
      </c>
      <c r="G76">
        <v>0</v>
      </c>
    </row>
    <row r="77" spans="1:7" ht="15" x14ac:dyDescent="0.25">
      <c r="A77" s="242" t="s">
        <v>573</v>
      </c>
      <c r="B77" t="s">
        <v>118</v>
      </c>
      <c r="C77" t="s">
        <v>26</v>
      </c>
      <c r="D77" t="s">
        <v>118</v>
      </c>
      <c r="E77" t="s">
        <v>118</v>
      </c>
      <c r="F77" t="s">
        <v>118</v>
      </c>
      <c r="G77" t="s">
        <v>108</v>
      </c>
    </row>
    <row r="78" spans="1:7" ht="15" x14ac:dyDescent="0.25">
      <c r="A78" s="242" t="s">
        <v>307</v>
      </c>
      <c r="B78">
        <v>3208.6</v>
      </c>
      <c r="C78">
        <v>4905.6000000000004</v>
      </c>
      <c r="D78">
        <v>57740.9</v>
      </c>
      <c r="E78">
        <v>65412</v>
      </c>
      <c r="F78">
        <v>8798.2999999999993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51.2</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C05-A9EB-4945-A82E-888ECB40F7E0}">
  <dimension ref="A1:G81"/>
  <sheetViews>
    <sheetView topLeftCell="A19" workbookViewId="0">
      <selection activeCell="F7" sqref="F7"/>
    </sheetView>
  </sheetViews>
  <sheetFormatPr defaultRowHeight="13.2" x14ac:dyDescent="0.25"/>
  <cols>
    <col min="1" max="1" width="24.5546875" customWidth="1"/>
    <col min="2" max="2" width="13.6640625" customWidth="1"/>
    <col min="4" max="4" width="12.33203125" customWidth="1"/>
  </cols>
  <sheetData>
    <row r="1" spans="1:7" ht="15" x14ac:dyDescent="0.25">
      <c r="A1" s="242" t="s">
        <v>564</v>
      </c>
    </row>
    <row r="2" spans="1:7" ht="15" x14ac:dyDescent="0.25">
      <c r="A2" s="242" t="s">
        <v>565</v>
      </c>
    </row>
    <row r="3" spans="1:7" ht="15" x14ac:dyDescent="0.25">
      <c r="A3" s="242" t="s">
        <v>783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s="48" t="s">
        <v>435</v>
      </c>
      <c r="C9" t="s">
        <v>552</v>
      </c>
      <c r="D9" t="s">
        <v>435</v>
      </c>
      <c r="E9" t="s">
        <v>531</v>
      </c>
      <c r="F9" t="s">
        <v>572</v>
      </c>
      <c r="G9" t="s">
        <v>409</v>
      </c>
    </row>
    <row r="10" spans="1:7" ht="15" x14ac:dyDescent="0.25">
      <c r="A10" s="242" t="s">
        <v>573</v>
      </c>
      <c r="B10" t="s">
        <v>26</v>
      </c>
      <c r="C10" t="s">
        <v>108</v>
      </c>
      <c r="D10" t="s">
        <v>118</v>
      </c>
      <c r="E10" t="s">
        <v>108</v>
      </c>
      <c r="F10" t="s">
        <v>118</v>
      </c>
      <c r="G10" t="s">
        <v>109</v>
      </c>
    </row>
    <row r="11" spans="1:7" ht="15" x14ac:dyDescent="0.25">
      <c r="A11" s="242" t="s">
        <v>27</v>
      </c>
    </row>
    <row r="12" spans="1:7" ht="15" x14ac:dyDescent="0.25">
      <c r="A12" s="242" t="s">
        <v>268</v>
      </c>
      <c r="B12">
        <v>20.2</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221.4</v>
      </c>
      <c r="C20">
        <v>470</v>
      </c>
      <c r="D20">
        <v>9896.9</v>
      </c>
      <c r="E20">
        <v>10594.3</v>
      </c>
      <c r="F20">
        <v>849.5</v>
      </c>
      <c r="G20">
        <v>0</v>
      </c>
    </row>
    <row r="21" spans="1:7" ht="15" x14ac:dyDescent="0.25">
      <c r="A21" s="242" t="s">
        <v>27</v>
      </c>
    </row>
    <row r="22" spans="1:7" ht="15" x14ac:dyDescent="0.25">
      <c r="A22" s="242" t="s">
        <v>271</v>
      </c>
      <c r="B22">
        <v>44.5</v>
      </c>
      <c r="C22">
        <v>46.2</v>
      </c>
      <c r="D22">
        <v>588.29999999999995</v>
      </c>
      <c r="E22">
        <v>1422.4</v>
      </c>
      <c r="F22">
        <v>4.5</v>
      </c>
      <c r="G22">
        <v>0</v>
      </c>
    </row>
    <row r="23" spans="1:7" ht="15" x14ac:dyDescent="0.25">
      <c r="A23" s="242" t="s">
        <v>27</v>
      </c>
    </row>
    <row r="24" spans="1:7" ht="15" x14ac:dyDescent="0.25">
      <c r="A24" s="242" t="s">
        <v>272</v>
      </c>
      <c r="B24">
        <v>1208</v>
      </c>
      <c r="C24">
        <v>2244.6999999999998</v>
      </c>
      <c r="D24">
        <v>13516.3</v>
      </c>
      <c r="E24">
        <v>20635.5</v>
      </c>
      <c r="F24">
        <v>2961</v>
      </c>
      <c r="G24">
        <v>0</v>
      </c>
    </row>
    <row r="25" spans="1:7" ht="15" x14ac:dyDescent="0.25">
      <c r="A25" s="242" t="s">
        <v>27</v>
      </c>
    </row>
    <row r="26" spans="1:7" ht="15" x14ac:dyDescent="0.25">
      <c r="A26" s="242" t="s">
        <v>273</v>
      </c>
      <c r="B26">
        <v>10.8</v>
      </c>
      <c r="C26">
        <v>4.3</v>
      </c>
      <c r="D26">
        <v>2506.3000000000002</v>
      </c>
      <c r="E26">
        <v>5730.6</v>
      </c>
      <c r="F26">
        <v>30</v>
      </c>
      <c r="G26">
        <v>0</v>
      </c>
    </row>
    <row r="27" spans="1:7" ht="15" x14ac:dyDescent="0.25">
      <c r="A27" s="242" t="s">
        <v>748</v>
      </c>
      <c r="B27">
        <v>0</v>
      </c>
      <c r="C27">
        <v>0</v>
      </c>
      <c r="D27">
        <v>2</v>
      </c>
      <c r="E27">
        <v>0</v>
      </c>
      <c r="F27">
        <v>0</v>
      </c>
      <c r="G27">
        <v>0</v>
      </c>
    </row>
    <row r="28" spans="1:7" ht="15" x14ac:dyDescent="0.25">
      <c r="A28" s="242" t="s">
        <v>274</v>
      </c>
      <c r="B28">
        <v>1</v>
      </c>
      <c r="C28">
        <v>2</v>
      </c>
      <c r="D28">
        <v>5.9</v>
      </c>
      <c r="E28">
        <v>26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5.5</v>
      </c>
      <c r="C32">
        <v>2</v>
      </c>
      <c r="D32">
        <v>1470.1</v>
      </c>
      <c r="E32">
        <v>3525</v>
      </c>
      <c r="F32">
        <v>0</v>
      </c>
      <c r="G32">
        <v>0</v>
      </c>
    </row>
    <row r="33" spans="1:7" ht="15" x14ac:dyDescent="0.25">
      <c r="A33" s="242" t="s">
        <v>594</v>
      </c>
      <c r="B33">
        <v>0</v>
      </c>
      <c r="C33">
        <v>0</v>
      </c>
      <c r="D33">
        <v>0</v>
      </c>
      <c r="E33">
        <v>41.1</v>
      </c>
      <c r="F33">
        <v>0</v>
      </c>
      <c r="G33">
        <v>0</v>
      </c>
    </row>
    <row r="34" spans="1:7" ht="15" x14ac:dyDescent="0.25">
      <c r="A34" s="242" t="s">
        <v>276</v>
      </c>
      <c r="B34">
        <v>1.6</v>
      </c>
      <c r="C34">
        <v>0</v>
      </c>
      <c r="D34">
        <v>6</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1722.5</v>
      </c>
      <c r="C51">
        <v>2319.1</v>
      </c>
      <c r="D51">
        <v>29473.8</v>
      </c>
      <c r="E51">
        <v>24821.4</v>
      </c>
      <c r="F51">
        <v>3292.4</v>
      </c>
      <c r="G51">
        <v>60</v>
      </c>
    </row>
    <row r="52" spans="1:7" ht="15" x14ac:dyDescent="0.25">
      <c r="A52" s="242" t="s">
        <v>287</v>
      </c>
      <c r="B52">
        <v>4.7</v>
      </c>
      <c r="C52">
        <v>6.3</v>
      </c>
      <c r="D52">
        <v>30.6</v>
      </c>
      <c r="E52">
        <v>25.7</v>
      </c>
      <c r="F52">
        <v>8</v>
      </c>
      <c r="G52">
        <v>0</v>
      </c>
    </row>
    <row r="53" spans="1:7" ht="15" x14ac:dyDescent="0.25">
      <c r="A53" s="242" t="s">
        <v>288</v>
      </c>
      <c r="B53">
        <v>34.200000000000003</v>
      </c>
      <c r="C53">
        <v>71.900000000000006</v>
      </c>
      <c r="D53">
        <v>812</v>
      </c>
      <c r="E53">
        <v>813.7</v>
      </c>
      <c r="F53">
        <v>206.1</v>
      </c>
      <c r="G53">
        <v>0</v>
      </c>
    </row>
    <row r="54" spans="1:7" ht="15" x14ac:dyDescent="0.25">
      <c r="A54" s="242" t="s">
        <v>289</v>
      </c>
      <c r="B54">
        <v>116</v>
      </c>
      <c r="C54">
        <v>225.2</v>
      </c>
      <c r="D54">
        <v>3564.6</v>
      </c>
      <c r="E54">
        <v>587.1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4379.5</v>
      </c>
      <c r="E56">
        <v>3919.7</v>
      </c>
      <c r="F56">
        <v>150</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38</v>
      </c>
      <c r="C60">
        <v>112.8</v>
      </c>
      <c r="D60">
        <v>1286.5999999999999</v>
      </c>
      <c r="E60">
        <v>1149.7</v>
      </c>
      <c r="F60">
        <v>48.6</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68</v>
      </c>
      <c r="C63">
        <v>85.3</v>
      </c>
      <c r="D63">
        <v>762.5</v>
      </c>
      <c r="E63">
        <v>723.7</v>
      </c>
      <c r="F63">
        <v>144.80000000000001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1316.5</v>
      </c>
      <c r="C66">
        <v>1545.4</v>
      </c>
      <c r="D66">
        <v>15555.5</v>
      </c>
      <c r="E66">
        <v>13884.4</v>
      </c>
      <c r="F66">
        <v>2566.8000000000002</v>
      </c>
      <c r="G66">
        <v>60</v>
      </c>
    </row>
    <row r="67" spans="1:7" ht="15" x14ac:dyDescent="0.25">
      <c r="A67" s="242" t="s">
        <v>299</v>
      </c>
      <c r="B67">
        <v>15</v>
      </c>
      <c r="C67">
        <v>43.1</v>
      </c>
      <c r="D67">
        <v>459.6</v>
      </c>
      <c r="E67">
        <v>423.2</v>
      </c>
      <c r="F67">
        <v>0</v>
      </c>
      <c r="G67">
        <v>0</v>
      </c>
    </row>
    <row r="68" spans="1:7" ht="15" x14ac:dyDescent="0.25">
      <c r="A68" s="242" t="s">
        <v>300</v>
      </c>
      <c r="B68">
        <v>28</v>
      </c>
      <c r="C68">
        <v>94.3</v>
      </c>
      <c r="D68">
        <v>513.4</v>
      </c>
      <c r="E68">
        <v>488.9</v>
      </c>
      <c r="F68">
        <v>48.3</v>
      </c>
      <c r="G68">
        <v>0</v>
      </c>
    </row>
    <row r="69" spans="1:7" ht="15" x14ac:dyDescent="0.25">
      <c r="A69" s="242" t="s">
        <v>301</v>
      </c>
      <c r="B69">
        <v>0</v>
      </c>
      <c r="C69">
        <v>0</v>
      </c>
      <c r="D69">
        <v>86.6</v>
      </c>
      <c r="E69">
        <v>758.6</v>
      </c>
      <c r="F69">
        <v>0</v>
      </c>
      <c r="G69">
        <v>0</v>
      </c>
    </row>
    <row r="70" spans="1:7" ht="15" x14ac:dyDescent="0.25">
      <c r="A70" s="242" t="s">
        <v>302</v>
      </c>
      <c r="B70">
        <v>30.6</v>
      </c>
      <c r="C70">
        <v>52</v>
      </c>
      <c r="D70">
        <v>606.29999999999995</v>
      </c>
      <c r="E70">
        <v>486.9</v>
      </c>
      <c r="F70">
        <v>71.8</v>
      </c>
      <c r="G70">
        <v>0</v>
      </c>
    </row>
    <row r="71" spans="1:7" ht="15" x14ac:dyDescent="0.25">
      <c r="A71" s="242" t="s">
        <v>385</v>
      </c>
      <c r="B71">
        <v>0</v>
      </c>
      <c r="C71">
        <v>0</v>
      </c>
      <c r="D71">
        <v>1</v>
      </c>
      <c r="E71">
        <v>6.4</v>
      </c>
      <c r="F71">
        <v>0</v>
      </c>
      <c r="G71">
        <v>0</v>
      </c>
    </row>
    <row r="72" spans="1:7" ht="15" x14ac:dyDescent="0.25">
      <c r="A72" s="242" t="s">
        <v>303</v>
      </c>
      <c r="B72">
        <v>27</v>
      </c>
      <c r="C72">
        <v>0</v>
      </c>
      <c r="D72">
        <v>62.4</v>
      </c>
      <c r="E72">
        <v>93.6</v>
      </c>
      <c r="F72">
        <v>0</v>
      </c>
      <c r="G72">
        <v>0</v>
      </c>
    </row>
    <row r="73" spans="1:7" ht="15" x14ac:dyDescent="0.25">
      <c r="A73" s="242" t="s">
        <v>304</v>
      </c>
      <c r="B73">
        <v>27.5</v>
      </c>
      <c r="C73">
        <v>20</v>
      </c>
      <c r="D73">
        <v>392.2</v>
      </c>
      <c r="E73">
        <v>376.4</v>
      </c>
      <c r="F73">
        <v>0</v>
      </c>
      <c r="G73">
        <v>0</v>
      </c>
    </row>
    <row r="74" spans="1:7" ht="15" x14ac:dyDescent="0.25">
      <c r="A74" s="242" t="s">
        <v>573</v>
      </c>
      <c r="B74" t="s">
        <v>26</v>
      </c>
      <c r="C74" t="s">
        <v>108</v>
      </c>
      <c r="D74" t="s">
        <v>118</v>
      </c>
      <c r="E74" t="s">
        <v>108</v>
      </c>
      <c r="F74" t="s">
        <v>118</v>
      </c>
      <c r="G74" t="s">
        <v>109</v>
      </c>
    </row>
    <row r="75" spans="1:7" ht="15" x14ac:dyDescent="0.25">
      <c r="A75" s="242" t="s">
        <v>305</v>
      </c>
      <c r="B75">
        <v>3227.3</v>
      </c>
      <c r="C75">
        <v>5084.5</v>
      </c>
      <c r="D75">
        <v>57118</v>
      </c>
      <c r="E75">
        <v>64582.9</v>
      </c>
      <c r="F75">
        <v>7242.5</v>
      </c>
      <c r="G75">
        <v>60</v>
      </c>
    </row>
    <row r="76" spans="1:7" ht="15" x14ac:dyDescent="0.25">
      <c r="A76" s="242" t="s">
        <v>306</v>
      </c>
      <c r="B76">
        <v>504.9</v>
      </c>
      <c r="C76">
        <v>433.8</v>
      </c>
      <c r="D76">
        <v>0</v>
      </c>
      <c r="E76">
        <v>0</v>
      </c>
      <c r="F76">
        <v>805.8</v>
      </c>
      <c r="G76">
        <v>0</v>
      </c>
    </row>
    <row r="77" spans="1:7" ht="15" x14ac:dyDescent="0.25">
      <c r="A77" s="242" t="s">
        <v>573</v>
      </c>
      <c r="B77" t="s">
        <v>26</v>
      </c>
      <c r="C77" t="s">
        <v>108</v>
      </c>
      <c r="D77" t="s">
        <v>118</v>
      </c>
      <c r="E77" t="s">
        <v>108</v>
      </c>
      <c r="F77" t="s">
        <v>118</v>
      </c>
      <c r="G77" t="s">
        <v>109</v>
      </c>
    </row>
    <row r="78" spans="1:7" ht="15" x14ac:dyDescent="0.25">
      <c r="A78" s="242" t="s">
        <v>307</v>
      </c>
      <c r="B78">
        <v>3732.3</v>
      </c>
      <c r="C78">
        <v>5518.3</v>
      </c>
      <c r="D78">
        <v>57118</v>
      </c>
      <c r="E78">
        <v>64582.9</v>
      </c>
      <c r="F78">
        <v>8048.3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48.2</v>
      </c>
      <c r="G80">
        <v>0</v>
      </c>
    </row>
    <row r="81" spans="1:7" ht="15" x14ac:dyDescent="0.25">
      <c r="A81" s="242" t="s">
        <v>573</v>
      </c>
      <c r="B81" t="s">
        <v>26</v>
      </c>
      <c r="C81" t="s">
        <v>108</v>
      </c>
      <c r="D81" t="s">
        <v>118</v>
      </c>
      <c r="E81" t="s">
        <v>108</v>
      </c>
      <c r="F81" t="s">
        <v>118</v>
      </c>
      <c r="G81" t="s">
        <v>109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8C1-E875-40D3-8BE9-AB58F5243B3C}">
  <dimension ref="A1:G81"/>
  <sheetViews>
    <sheetView topLeftCell="A49" workbookViewId="0">
      <selection activeCell="A9" sqref="A9:A81"/>
    </sheetView>
  </sheetViews>
  <sheetFormatPr defaultRowHeight="13.2" x14ac:dyDescent="0.25"/>
  <cols>
    <col min="1" max="1" width="27" customWidth="1"/>
    <col min="2" max="2" width="12.33203125" customWidth="1"/>
    <col min="4" max="4" width="11.88671875" customWidth="1"/>
    <col min="5" max="5" width="11.5546875" customWidth="1"/>
    <col min="6" max="6" width="12" customWidth="1"/>
  </cols>
  <sheetData>
    <row r="1" spans="1:7" ht="15" x14ac:dyDescent="0.25">
      <c r="A1" s="242" t="s">
        <v>564</v>
      </c>
    </row>
    <row r="2" spans="1:7" ht="15" x14ac:dyDescent="0.25">
      <c r="A2" s="242" t="s">
        <v>565</v>
      </c>
    </row>
    <row r="3" spans="1:7" ht="15" x14ac:dyDescent="0.25">
      <c r="A3" s="242" t="s">
        <v>781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740.1</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305.10000000000002</v>
      </c>
      <c r="C20">
        <v>470</v>
      </c>
      <c r="D20">
        <v>9750.9</v>
      </c>
      <c r="E20">
        <v>10513.8</v>
      </c>
      <c r="F20">
        <v>823.5</v>
      </c>
      <c r="G20">
        <v>0</v>
      </c>
    </row>
    <row r="21" spans="1:7" ht="15" x14ac:dyDescent="0.25">
      <c r="A21" s="242" t="s">
        <v>27</v>
      </c>
    </row>
    <row r="22" spans="1:7" ht="15" x14ac:dyDescent="0.25">
      <c r="A22" s="242" t="s">
        <v>271</v>
      </c>
      <c r="B22">
        <v>50.2</v>
      </c>
      <c r="C22">
        <v>43.5</v>
      </c>
      <c r="D22">
        <v>582.70000000000005</v>
      </c>
      <c r="E22">
        <v>1420.7</v>
      </c>
      <c r="F22">
        <v>4.5</v>
      </c>
      <c r="G22">
        <v>0</v>
      </c>
    </row>
    <row r="23" spans="1:7" ht="15" x14ac:dyDescent="0.25">
      <c r="A23" s="242" t="s">
        <v>27</v>
      </c>
    </row>
    <row r="24" spans="1:7" ht="15" x14ac:dyDescent="0.25">
      <c r="A24" s="242" t="s">
        <v>272</v>
      </c>
      <c r="B24">
        <v>1412.1</v>
      </c>
      <c r="C24">
        <v>2586</v>
      </c>
      <c r="D24">
        <v>13309.2</v>
      </c>
      <c r="E24">
        <v>20282.900000000001</v>
      </c>
      <c r="F24">
        <v>2961</v>
      </c>
      <c r="G24">
        <v>0</v>
      </c>
    </row>
    <row r="25" spans="1:7" ht="15" x14ac:dyDescent="0.25">
      <c r="A25" s="242" t="s">
        <v>27</v>
      </c>
    </row>
    <row r="26" spans="1:7" ht="15" x14ac:dyDescent="0.25">
      <c r="A26" s="242" t="s">
        <v>273</v>
      </c>
      <c r="B26">
        <v>11.5</v>
      </c>
      <c r="C26">
        <v>62.2</v>
      </c>
      <c r="D26">
        <v>2505.5</v>
      </c>
      <c r="E26">
        <v>5672.5</v>
      </c>
      <c r="F26">
        <v>30</v>
      </c>
      <c r="G26">
        <v>0</v>
      </c>
    </row>
    <row r="27" spans="1:7" ht="15" x14ac:dyDescent="0.25">
      <c r="A27" s="242" t="s">
        <v>748</v>
      </c>
      <c r="B27">
        <v>0</v>
      </c>
      <c r="C27">
        <v>0</v>
      </c>
      <c r="D27">
        <v>2</v>
      </c>
      <c r="E27">
        <v>0</v>
      </c>
      <c r="F27">
        <v>0</v>
      </c>
      <c r="G27">
        <v>0</v>
      </c>
    </row>
    <row r="28" spans="1:7" ht="15" x14ac:dyDescent="0.25">
      <c r="A28" s="242" t="s">
        <v>274</v>
      </c>
      <c r="B28">
        <v>1</v>
      </c>
      <c r="C28">
        <v>2.2999999999999998</v>
      </c>
      <c r="D28">
        <v>5.9</v>
      </c>
      <c r="E28">
        <v>25.7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5.7</v>
      </c>
      <c r="C32">
        <v>2</v>
      </c>
      <c r="D32">
        <v>1469.9</v>
      </c>
      <c r="E32">
        <v>3525</v>
      </c>
      <c r="F32">
        <v>0</v>
      </c>
      <c r="G32">
        <v>0</v>
      </c>
    </row>
    <row r="33" spans="1:7" ht="15" x14ac:dyDescent="0.25">
      <c r="A33" s="242" t="s">
        <v>594</v>
      </c>
      <c r="B33">
        <v>0</v>
      </c>
      <c r="C33">
        <v>0</v>
      </c>
      <c r="D33">
        <v>0</v>
      </c>
      <c r="E33">
        <v>41.1</v>
      </c>
      <c r="F33">
        <v>0</v>
      </c>
      <c r="G33">
        <v>0</v>
      </c>
    </row>
    <row r="34" spans="1:7" ht="15" x14ac:dyDescent="0.25">
      <c r="A34" s="242" t="s">
        <v>276</v>
      </c>
      <c r="B34">
        <v>2</v>
      </c>
      <c r="C34">
        <v>0</v>
      </c>
      <c r="D34">
        <v>5.7</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1.6</v>
      </c>
      <c r="E37">
        <v>1.4</v>
      </c>
      <c r="F37">
        <v>0</v>
      </c>
      <c r="G37">
        <v>0</v>
      </c>
    </row>
    <row r="38" spans="1:7" ht="15" x14ac:dyDescent="0.25">
      <c r="A38" s="242" t="s">
        <v>279</v>
      </c>
      <c r="B38">
        <v>2.8</v>
      </c>
      <c r="C38">
        <v>0.3</v>
      </c>
      <c r="D38">
        <v>3.9</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57.5</v>
      </c>
      <c r="D40">
        <v>696.6</v>
      </c>
      <c r="E40">
        <v>704.6</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1889.1</v>
      </c>
      <c r="C51">
        <v>2528.3000000000002</v>
      </c>
      <c r="D51">
        <v>29128</v>
      </c>
      <c r="E51">
        <v>24254.400000000001</v>
      </c>
      <c r="F51">
        <v>3232.1</v>
      </c>
      <c r="G51">
        <v>60</v>
      </c>
    </row>
    <row r="52" spans="1:7" ht="15" x14ac:dyDescent="0.25">
      <c r="A52" s="242" t="s">
        <v>287</v>
      </c>
      <c r="B52">
        <v>4.7</v>
      </c>
      <c r="C52">
        <v>6.3</v>
      </c>
      <c r="D52">
        <v>30.6</v>
      </c>
      <c r="E52">
        <v>25.7</v>
      </c>
      <c r="F52">
        <v>8</v>
      </c>
      <c r="G52">
        <v>0</v>
      </c>
    </row>
    <row r="53" spans="1:7" ht="15" x14ac:dyDescent="0.25">
      <c r="A53" s="242" t="s">
        <v>288</v>
      </c>
      <c r="B53">
        <v>42.8</v>
      </c>
      <c r="C53">
        <v>71.900000000000006</v>
      </c>
      <c r="D53">
        <v>812</v>
      </c>
      <c r="E53">
        <v>813.7</v>
      </c>
      <c r="F53">
        <v>206.1</v>
      </c>
      <c r="G53">
        <v>0</v>
      </c>
    </row>
    <row r="54" spans="1:7" ht="15" x14ac:dyDescent="0.25">
      <c r="A54" s="242" t="s">
        <v>289</v>
      </c>
      <c r="B54">
        <v>170.4</v>
      </c>
      <c r="C54">
        <v>190.5</v>
      </c>
      <c r="D54">
        <v>3508.5</v>
      </c>
      <c r="E54">
        <v>576.1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4364.3</v>
      </c>
      <c r="E56">
        <v>3865</v>
      </c>
      <c r="F56">
        <v>150</v>
      </c>
      <c r="G56">
        <v>0</v>
      </c>
    </row>
    <row r="57" spans="1:7" ht="15" x14ac:dyDescent="0.25">
      <c r="A57" s="242" t="s">
        <v>563</v>
      </c>
      <c r="B57">
        <v>0</v>
      </c>
      <c r="C57">
        <v>0</v>
      </c>
      <c r="D57">
        <v>30.4</v>
      </c>
      <c r="E57">
        <v>5.5</v>
      </c>
      <c r="F57">
        <v>0</v>
      </c>
      <c r="G57">
        <v>0</v>
      </c>
    </row>
    <row r="58" spans="1:7" ht="15" x14ac:dyDescent="0.25">
      <c r="A58" s="242" t="s">
        <v>291</v>
      </c>
      <c r="B58">
        <v>0.1</v>
      </c>
      <c r="C58">
        <v>13.3</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56.6</v>
      </c>
      <c r="C60">
        <v>137.6</v>
      </c>
      <c r="D60">
        <v>1272.3</v>
      </c>
      <c r="E60">
        <v>1129.0999999999999</v>
      </c>
      <c r="F60">
        <v>48.6</v>
      </c>
      <c r="G60">
        <v>0</v>
      </c>
    </row>
    <row r="61" spans="1:7" ht="15" x14ac:dyDescent="0.25">
      <c r="A61" s="242" t="s">
        <v>384</v>
      </c>
      <c r="B61">
        <v>0</v>
      </c>
      <c r="C61">
        <v>0</v>
      </c>
      <c r="D61">
        <v>56.6</v>
      </c>
      <c r="E61">
        <v>16</v>
      </c>
      <c r="F61">
        <v>0</v>
      </c>
      <c r="G61">
        <v>0</v>
      </c>
    </row>
    <row r="62" spans="1:7" ht="15" x14ac:dyDescent="0.25">
      <c r="A62" s="242" t="s">
        <v>294</v>
      </c>
      <c r="B62">
        <v>0</v>
      </c>
      <c r="C62">
        <v>2.5</v>
      </c>
      <c r="D62">
        <v>4.5</v>
      </c>
      <c r="E62">
        <v>8.1</v>
      </c>
      <c r="F62">
        <v>0</v>
      </c>
      <c r="G62">
        <v>0</v>
      </c>
    </row>
    <row r="63" spans="1:7" ht="15" x14ac:dyDescent="0.25">
      <c r="A63" s="242" t="s">
        <v>295</v>
      </c>
      <c r="B63">
        <v>46.5</v>
      </c>
      <c r="C63">
        <v>85.3</v>
      </c>
      <c r="D63">
        <v>757.7</v>
      </c>
      <c r="E63">
        <v>723.7</v>
      </c>
      <c r="F63">
        <v>97.4</v>
      </c>
      <c r="G63">
        <v>0</v>
      </c>
    </row>
    <row r="64" spans="1:7" ht="15" x14ac:dyDescent="0.25">
      <c r="A64" s="242" t="s">
        <v>296</v>
      </c>
      <c r="B64">
        <v>6.9</v>
      </c>
      <c r="C64">
        <v>29.7</v>
      </c>
      <c r="D64">
        <v>316.2</v>
      </c>
      <c r="E64">
        <v>275</v>
      </c>
      <c r="F64">
        <v>16.600000000000001</v>
      </c>
      <c r="G64">
        <v>0</v>
      </c>
    </row>
    <row r="65" spans="1:7" ht="15" x14ac:dyDescent="0.25">
      <c r="A65" s="242" t="s">
        <v>297</v>
      </c>
      <c r="B65">
        <v>0</v>
      </c>
      <c r="C65">
        <v>2.7</v>
      </c>
      <c r="D65">
        <v>27.6</v>
      </c>
      <c r="E65">
        <v>14.6</v>
      </c>
      <c r="F65">
        <v>1.5</v>
      </c>
      <c r="G65">
        <v>0</v>
      </c>
    </row>
    <row r="66" spans="1:7" ht="15" x14ac:dyDescent="0.25">
      <c r="A66" s="242" t="s">
        <v>298</v>
      </c>
      <c r="B66">
        <v>1406.7</v>
      </c>
      <c r="C66">
        <v>1738.1</v>
      </c>
      <c r="D66">
        <v>15330.2</v>
      </c>
      <c r="E66">
        <v>13547.1</v>
      </c>
      <c r="F66">
        <v>2560.9</v>
      </c>
      <c r="G66">
        <v>60</v>
      </c>
    </row>
    <row r="67" spans="1:7" ht="15" x14ac:dyDescent="0.25">
      <c r="A67" s="242" t="s">
        <v>299</v>
      </c>
      <c r="B67">
        <v>15</v>
      </c>
      <c r="C67">
        <v>47</v>
      </c>
      <c r="D67">
        <v>459.6</v>
      </c>
      <c r="E67">
        <v>423.2</v>
      </c>
      <c r="F67">
        <v>0</v>
      </c>
      <c r="G67">
        <v>0</v>
      </c>
    </row>
    <row r="68" spans="1:7" ht="15" x14ac:dyDescent="0.25">
      <c r="A68" s="242" t="s">
        <v>300</v>
      </c>
      <c r="B68">
        <v>28</v>
      </c>
      <c r="C68">
        <v>116.4</v>
      </c>
      <c r="D68">
        <v>513.4</v>
      </c>
      <c r="E68">
        <v>466.5</v>
      </c>
      <c r="F68">
        <v>48.3</v>
      </c>
      <c r="G68">
        <v>0</v>
      </c>
    </row>
    <row r="69" spans="1:7" ht="15" x14ac:dyDescent="0.25">
      <c r="A69" s="242" t="s">
        <v>301</v>
      </c>
      <c r="B69">
        <v>0</v>
      </c>
      <c r="C69">
        <v>0</v>
      </c>
      <c r="D69">
        <v>86.6</v>
      </c>
      <c r="E69">
        <v>758.6</v>
      </c>
      <c r="F69">
        <v>0</v>
      </c>
      <c r="G69">
        <v>0</v>
      </c>
    </row>
    <row r="70" spans="1:7" ht="15" x14ac:dyDescent="0.25">
      <c r="A70" s="242" t="s">
        <v>302</v>
      </c>
      <c r="B70">
        <v>47</v>
      </c>
      <c r="C70">
        <v>58</v>
      </c>
      <c r="D70">
        <v>576.20000000000005</v>
      </c>
      <c r="E70">
        <v>472.7</v>
      </c>
      <c r="F70">
        <v>71.8</v>
      </c>
      <c r="G70">
        <v>0</v>
      </c>
    </row>
    <row r="71" spans="1:7" ht="15" x14ac:dyDescent="0.25">
      <c r="A71" s="242" t="s">
        <v>385</v>
      </c>
      <c r="B71">
        <v>0</v>
      </c>
      <c r="C71">
        <v>0</v>
      </c>
      <c r="D71">
        <v>1</v>
      </c>
      <c r="E71">
        <v>2.4</v>
      </c>
      <c r="F71">
        <v>0</v>
      </c>
      <c r="G71">
        <v>0</v>
      </c>
    </row>
    <row r="72" spans="1:7" ht="15" x14ac:dyDescent="0.25">
      <c r="A72" s="242" t="s">
        <v>303</v>
      </c>
      <c r="B72">
        <v>27</v>
      </c>
      <c r="C72">
        <v>0</v>
      </c>
      <c r="D72">
        <v>62.4</v>
      </c>
      <c r="E72">
        <v>67.400000000000006</v>
      </c>
      <c r="F72">
        <v>0</v>
      </c>
      <c r="G72">
        <v>0</v>
      </c>
    </row>
    <row r="73" spans="1:7" ht="15" x14ac:dyDescent="0.25">
      <c r="A73" s="242" t="s">
        <v>304</v>
      </c>
      <c r="B73">
        <v>27.5</v>
      </c>
      <c r="C73">
        <v>0</v>
      </c>
      <c r="D73">
        <v>392.2</v>
      </c>
      <c r="E73">
        <v>337.2</v>
      </c>
      <c r="F73">
        <v>0</v>
      </c>
      <c r="G73">
        <v>0</v>
      </c>
    </row>
    <row r="74" spans="1:7" ht="15" x14ac:dyDescent="0.25">
      <c r="A74" s="242" t="s">
        <v>573</v>
      </c>
      <c r="B74" t="s">
        <v>118</v>
      </c>
      <c r="C74" t="s">
        <v>26</v>
      </c>
      <c r="D74" t="s">
        <v>118</v>
      </c>
      <c r="E74" t="s">
        <v>118</v>
      </c>
      <c r="F74" t="s">
        <v>118</v>
      </c>
      <c r="G74" t="s">
        <v>108</v>
      </c>
    </row>
    <row r="75" spans="1:7" ht="15" x14ac:dyDescent="0.25">
      <c r="A75" s="242" t="s">
        <v>305</v>
      </c>
      <c r="B75">
        <v>3678.2</v>
      </c>
      <c r="C75">
        <v>5690.2</v>
      </c>
      <c r="D75">
        <v>56412.6</v>
      </c>
      <c r="E75">
        <v>63522.8</v>
      </c>
      <c r="F75">
        <v>7051.1</v>
      </c>
      <c r="G75">
        <v>60</v>
      </c>
    </row>
    <row r="76" spans="1:7" ht="15" x14ac:dyDescent="0.25">
      <c r="A76" s="242" t="s">
        <v>306</v>
      </c>
      <c r="B76">
        <v>567.6</v>
      </c>
      <c r="C76">
        <v>510.6</v>
      </c>
      <c r="D76">
        <v>0</v>
      </c>
      <c r="E76">
        <v>0</v>
      </c>
      <c r="F76">
        <v>805.8</v>
      </c>
      <c r="G76">
        <v>0</v>
      </c>
    </row>
    <row r="77" spans="1:7" ht="15" x14ac:dyDescent="0.25">
      <c r="A77" s="242" t="s">
        <v>573</v>
      </c>
      <c r="B77" t="s">
        <v>118</v>
      </c>
      <c r="C77" t="s">
        <v>26</v>
      </c>
      <c r="D77" t="s">
        <v>118</v>
      </c>
      <c r="E77" t="s">
        <v>118</v>
      </c>
      <c r="F77" t="s">
        <v>118</v>
      </c>
      <c r="G77" t="s">
        <v>108</v>
      </c>
    </row>
    <row r="78" spans="1:7" ht="15" x14ac:dyDescent="0.25">
      <c r="A78" s="242" t="s">
        <v>307</v>
      </c>
      <c r="B78">
        <v>4245.8</v>
      </c>
      <c r="C78">
        <v>6200.8</v>
      </c>
      <c r="D78">
        <v>56412.6</v>
      </c>
      <c r="E78">
        <v>63522.8</v>
      </c>
      <c r="F78">
        <v>7856.9</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45.8</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J o D A A B Q S w M E F A A C A A g A 2 k p 7 T W 8 b R z 2 o A A A A + g A A A B I A H A B D b 2 5 m a W c v U G F j a 2 F n Z S 5 4 b W w g o h g A K K A U A A A A A A A A A A A A A A A A A A A A A A A A A A A A h Y + x D o I w G I R f h X S n L c W o I T 9 l c J X E h G h c m 1 K h E Y q h x f J u D j 6 S r y C J o m 6 O d / d d c v e 4 3 S E b 2 y a 4 q t 7 q z q Q o w h Q F y s i u 1 K Z K 0 e B O 4 R p l H H Z C n k W l g g k 2 N h m t T l H t 3 C U h x H u P f Y y 7 v i K M 0 o g c 8 2 0 h a 9 W K U B v r h J E K f V r l / x b i c H i N 4 Q w v Y x y z F c M L G t E I y B x A r s 0 X Y t N m T I H 8 m L A Z G j f 0 i i s T 7 g s g s w T y / s G f U E s D B B Q A A g A I A N p K e 0 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S n t N C 1 U S q 5 A A A A C w A A A A E w A c A E Z v c m 1 1 b G F z L 1 N l Y 3 R p b 2 4 x L m 0 g o h g A K K A U A A A A A A A A A A A A A A A A A A A A A A A A A A A A T Y 0 x C 8 I w F I T 3 Q P 5 D 6 N S C J n W 1 O N k f I H R w E I d n + m w L b R L y X k U Q / 7 s p W b z l j o / j j t D y 5 J 3 q s h 8 a K a S g E S L 2 q v V 2 X d C x O q k Z W Q q V 1 P k 1 W k z k i g 9 9 g Q H L L Z y 9 4 1 S k s h i Z A x 2 N g R B I P 4 H 0 S j 3 o w b 8 M v o O P v C e Y k Y z 1 0 e m R l 6 K q d n m 4 B Y Y 6 7 e a D T / 2 9 b e Q u x e T + C s 0 P U E s B A i 0 A F A A C A A g A 2 k p 7 T W 8 b R z 2 o A A A A + g A A A B I A A A A A A A A A A A A A A A A A A A A A A E N v b m Z p Z y 9 Q Y W N r Y W d l L n h t b F B L A Q I t A B Q A A g A I A N p K e 0 0 P y u m r p A A A A O k A A A A T A A A A A A A A A A A A A A A A A P Q A A A B b Q 2 9 u d G V u d F 9 U e X B l c 1 0 u e G 1 s U E s B A i 0 A F A A C A A g A 2 k p 7 T Q t V E q u Q A A A A s A A A A B M A A A A A A A A A A A A A A A A A 5 Q E A A E Z v c m 1 1 b G F z L 1 N l Y 3 R p b 2 4 x L m 1 Q S w U G A A A A A A M A A w D C A A A A w 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w g A A A A A A A C R 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9 j d W 1 l b n 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C 0 x M S 0 y N 1 Q x N D o y M j o 0 M S 4 5 M z Y x M z A x W i I g L z 4 8 R W 5 0 c n k g V H l w Z T 0 i R m l s b E N v b H V t b l R 5 c G V z I i B W Y W x 1 Z T 0 i c 0 J n W U c i I C 8 + P E V u d H J 5 I F R 5 c G U 9 I k Z p b G x D b 2 x 1 b W 5 O Y W 1 l c y I g V m F s d W U 9 I n N b J n F 1 b 3 Q 7 S 2 l u Z C Z x d W 9 0 O y w m c X V v d D t O Y W 1 l J n F 1 b 3 Q 7 L C Z x d W 9 0 O 1 R l e H 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E b 2 N 1 b W V u d C 9 E Y X R h M C 5 7 S 2 l u Z C w w f S Z x d W 9 0 O y w m c X V v d D t T Z W N 0 a W 9 u M S 9 E b 2 N 1 b W V u d C 9 E Y X R h M C 5 7 T m F t Z S w x f S Z x d W 9 0 O y w m c X V v d D t T Z W N 0 a W 9 u M S 9 E b 2 N 1 b W V u d C 9 E Y X R h M C 5 7 V G V 4 d C w z f S Z x d W 9 0 O 1 0 s J n F 1 b 3 Q 7 Q 2 9 s d W 1 u Q 2 9 1 b n Q m c X V v d D s 6 M y w m c X V v d D t L Z X l D b 2 x 1 b W 5 O Y W 1 l c y Z x d W 9 0 O z p b X S w m c X V v d D t D b 2 x 1 b W 5 J Z G V u d G l 0 a W V z J n F 1 b 3 Q 7 O l s m c X V v d D t T Z W N 0 a W 9 u M S 9 E b 2 N 1 b W V u d C 9 E Y X R h M C 5 7 S 2 l u Z C w w f S Z x d W 9 0 O y w m c X V v d D t T Z W N 0 a W 9 u M S 9 E b 2 N 1 b W V u d C 9 E Y X R h M C 5 7 T m F t Z S w x f S Z x d W 9 0 O y w m c X V v d D t T Z W N 0 a W 9 u M S 9 E b 2 N 1 b W V u d C 9 E Y X R h M C 5 7 V G V 4 d C w z 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D a A A A A A Q A A A N C M n d 8 B F d E R j H o A w E / C l + s B A A A A 5 S E c K M m Y j k u b 4 t 9 K Y 1 h X j A A A A A A C A A A A A A A D Z g A A w A A A A B A A A A C p 5 6 A R B l t P b U r O f X O Z E h j / A A A A A A S A A A C g A A A A E A A A A P j t 4 e X h t F p h n V p 1 C n b C o C 9 Q A A A A 3 R / G b T o c 1 y g b A B w a p G F v U L 9 k e O d t g r 7 O K s X M 4 n A 8 a 8 x x f v p T V Z 1 e 1 s u D F 4 l v 7 R c g X S d B H L D g w f n k M 8 5 l w 0 P Q 0 0 0 x R Q 4 Z I g m 2 S 1 J H j W x o Y B 0 U A A A A K q v 1 P o M J N u F T c B l K 8 Y F Q s m 3 y n Z c = < / 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5E365C-73F7-43A3-B860-A5AB9093B5E4}">
  <ds:schemaRefs>
    <ds:schemaRef ds:uri="http://schemas.microsoft.com/sharepoint/v3/contenttype/forms"/>
  </ds:schemaRefs>
</ds:datastoreItem>
</file>

<file path=customXml/itemProps2.xml><?xml version="1.0" encoding="utf-8"?>
<ds:datastoreItem xmlns:ds="http://schemas.openxmlformats.org/officeDocument/2006/customXml" ds:itemID="{0A932ECB-58F7-4BDD-BDD3-1B068D7182F5}">
  <ds:schemaRefs>
    <ds:schemaRef ds:uri="http://schemas.microsoft.com/DataMashup"/>
  </ds:schemaRefs>
</ds:datastoreItem>
</file>

<file path=customXml/itemProps3.xml><?xml version="1.0" encoding="utf-8"?>
<ds:datastoreItem xmlns:ds="http://schemas.openxmlformats.org/officeDocument/2006/customXml" ds:itemID="{150127CB-3DCA-43EE-96DC-8150BD51E6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269</vt:i4>
      </vt:variant>
      <vt:variant>
        <vt:lpstr>Charts</vt:lpstr>
      </vt:variant>
      <vt:variant>
        <vt:i4>1</vt:i4>
      </vt:variant>
      <vt:variant>
        <vt:lpstr>Named Ranges</vt:lpstr>
      </vt:variant>
      <vt:variant>
        <vt:i4>3</vt:i4>
      </vt:variant>
    </vt:vector>
  </HeadingPairs>
  <TitlesOfParts>
    <vt:vector size="273" baseType="lpstr">
      <vt:lpstr>GTR Corn Table</vt:lpstr>
      <vt:lpstr>GTR Corn Table Redesign NMY</vt:lpstr>
      <vt:lpstr>GTR Corn Table Redesign</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Total</vt:lpstr>
      <vt:lpstr>1026</vt:lpstr>
      <vt:lpstr>1019</vt:lpstr>
      <vt:lpstr>1012</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Mexico</vt:lpstr>
      <vt:lpstr>China</vt:lpstr>
      <vt:lpstr>Japan</vt:lpstr>
      <vt:lpstr>Colombia</vt:lpstr>
      <vt:lpstr>Korea</vt:lpstr>
      <vt:lpstr>Taiwan</vt:lpstr>
      <vt:lpstr>Peru</vt:lpstr>
      <vt:lpstr>Egypt</vt:lpstr>
      <vt:lpstr>Venezuela</vt:lpstr>
      <vt:lpstr>Ranking 2022-23</vt:lpstr>
      <vt:lpstr>Ranking 2021-22</vt:lpstr>
      <vt:lpstr>Rankings 2020-21</vt:lpstr>
      <vt:lpstr>Rankings 2019-20</vt:lpstr>
      <vt:lpstr>Top 5 Rankings (2020-21)</vt:lpstr>
      <vt:lpstr>Top 5 Rankings (2019-20)</vt:lpstr>
      <vt:lpstr>Top 5 Rankings</vt:lpstr>
      <vt:lpstr>River Analysis</vt:lpstr>
      <vt:lpstr>Sheet1</vt:lpstr>
      <vt:lpstr>Top Rankings 2019-20</vt:lpstr>
      <vt:lpstr>Chart1</vt:lpstr>
      <vt:lpstr>'GTR Corn Table'!Print_Area</vt:lpstr>
      <vt:lpstr>'GTR Corn Table Redesign'!Print_Area</vt:lpstr>
      <vt:lpstr>'GTR Corn Table Redesign NMY'!Print_Area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Olowolayemo, Surajudeen</dc:creator>
  <cp:lastModifiedBy>Mulik, Kranti - MRP-AMS</cp:lastModifiedBy>
  <cp:lastPrinted>2018-09-17T17:37:09Z</cp:lastPrinted>
  <dcterms:created xsi:type="dcterms:W3CDTF">2005-11-09T12:31:30Z</dcterms:created>
  <dcterms:modified xsi:type="dcterms:W3CDTF">2024-06-03T19:38:15Z</dcterms:modified>
</cp:coreProperties>
</file>